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0001-AKAI 2023\0003-monthly reports\0007-2023 يوليو\"/>
    </mc:Choice>
  </mc:AlternateContent>
  <xr:revisionPtr revIDLastSave="0" documentId="13_ncr:1_{EDECF899-CED3-45E8-8841-592366E2A415}" xr6:coauthVersionLast="47" xr6:coauthVersionMax="47" xr10:uidLastSave="{00000000-0000-0000-0000-000000000000}"/>
  <bookViews>
    <workbookView xWindow="60" yWindow="45" windowWidth="19200" windowHeight="14610" tabRatio="781" xr2:uid="{00000000-000D-0000-FFFF-FFFF00000000}"/>
  </bookViews>
  <sheets>
    <sheet name="تحليل المبيعات" sheetId="2" r:id="rId1"/>
    <sheet name="m cost" sheetId="17" r:id="rId2"/>
    <sheet name="item cost" sheetId="18" r:id="rId3"/>
    <sheet name="items" sheetId="22" r:id="rId4"/>
  </sheets>
  <definedNames>
    <definedName name="_xlnm._FilterDatabase" localSheetId="2" hidden="1">'item cost'!$A$2:$L$56</definedName>
    <definedName name="_xlnm._FilterDatabase" localSheetId="3" hidden="1">items!$A$1:$B$55</definedName>
    <definedName name="_xlnm._FilterDatabase" localSheetId="1" hidden="1">'m cost'!$A$2:$L$517</definedName>
    <definedName name="_xlnm._FilterDatabase" localSheetId="0" hidden="1">'تحليل المبيعات'!$A$2:$S$3890</definedName>
  </definedNames>
  <calcPr calcId="191029"/>
</workbook>
</file>

<file path=xl/calcChain.xml><?xml version="1.0" encoding="utf-8"?>
<calcChain xmlns="http://schemas.openxmlformats.org/spreadsheetml/2006/main">
  <c r="C3" i="2" l="1"/>
  <c r="B3712" i="2" l="1"/>
  <c r="B3711" i="2"/>
  <c r="B3677" i="2"/>
  <c r="B3662" i="2"/>
  <c r="B3653" i="2"/>
  <c r="B3641" i="2"/>
  <c r="B3375" i="2"/>
  <c r="B3046" i="2"/>
  <c r="B2734" i="2"/>
  <c r="B2714" i="2"/>
  <c r="B2529" i="2"/>
  <c r="B2330" i="2"/>
  <c r="B2329" i="2"/>
  <c r="B2251" i="2"/>
  <c r="B2091" i="2"/>
  <c r="B2086" i="2"/>
  <c r="B1730" i="2"/>
  <c r="B1663" i="2"/>
  <c r="B1662" i="2"/>
  <c r="B1345" i="2"/>
  <c r="B1344" i="2"/>
  <c r="B1343" i="2"/>
  <c r="B1168" i="2"/>
  <c r="B1117" i="2"/>
  <c r="B1116" i="2"/>
  <c r="B943" i="2"/>
  <c r="B889" i="2"/>
  <c r="B861" i="2"/>
  <c r="B860" i="2"/>
  <c r="B859" i="2"/>
  <c r="B849" i="2"/>
  <c r="B764" i="2"/>
  <c r="B763" i="2"/>
  <c r="B762" i="2"/>
  <c r="B667" i="2"/>
  <c r="B650" i="2"/>
  <c r="B441" i="2"/>
  <c r="B275" i="2"/>
  <c r="B2" i="2"/>
  <c r="B35" i="2"/>
  <c r="B274" i="2"/>
  <c r="F452" i="17"/>
  <c r="G452" i="17" s="1"/>
  <c r="F453" i="17"/>
  <c r="G453" i="17" s="1"/>
  <c r="F454" i="17"/>
  <c r="G454" i="17" s="1"/>
  <c r="F455" i="17"/>
  <c r="G455" i="17" s="1"/>
  <c r="F456" i="17"/>
  <c r="G456" i="17" s="1"/>
  <c r="F457" i="17"/>
  <c r="G457" i="17" s="1"/>
  <c r="F458" i="17"/>
  <c r="G458" i="17" s="1"/>
  <c r="F459" i="17"/>
  <c r="G459" i="17" s="1"/>
  <c r="F460" i="17"/>
  <c r="G460" i="17" s="1"/>
  <c r="F461" i="17"/>
  <c r="G461" i="17" s="1"/>
  <c r="F462" i="17"/>
  <c r="G462" i="17" s="1"/>
  <c r="F463" i="17"/>
  <c r="G463" i="17" s="1"/>
  <c r="F464" i="17"/>
  <c r="G464" i="17" s="1"/>
  <c r="F465" i="17"/>
  <c r="G465" i="17" s="1"/>
  <c r="F466" i="17"/>
  <c r="G466" i="17" s="1"/>
  <c r="F467" i="17"/>
  <c r="G467" i="17" s="1"/>
  <c r="F468" i="17"/>
  <c r="G468" i="17" s="1"/>
  <c r="F469" i="17"/>
  <c r="G469" i="17" s="1"/>
  <c r="F470" i="17"/>
  <c r="G470" i="17" s="1"/>
  <c r="F471" i="17"/>
  <c r="G471" i="17" s="1"/>
  <c r="F472" i="17"/>
  <c r="G472" i="17" s="1"/>
  <c r="F473" i="17"/>
  <c r="G473" i="17" s="1"/>
  <c r="F474" i="17"/>
  <c r="G474" i="17" s="1"/>
  <c r="F475" i="17"/>
  <c r="G475" i="17" s="1"/>
  <c r="F476" i="17"/>
  <c r="G476" i="17" s="1"/>
  <c r="F477" i="17"/>
  <c r="G477" i="17" s="1"/>
  <c r="F478" i="17"/>
  <c r="G478" i="17" s="1"/>
  <c r="F479" i="17"/>
  <c r="G479" i="17" s="1"/>
  <c r="F480" i="17"/>
  <c r="G480" i="17" s="1"/>
  <c r="F481" i="17"/>
  <c r="G481" i="17" s="1"/>
  <c r="F482" i="17"/>
  <c r="G482" i="17" s="1"/>
  <c r="F483" i="17"/>
  <c r="G483" i="17" s="1"/>
  <c r="F484" i="17"/>
  <c r="G484" i="17" s="1"/>
  <c r="F485" i="17"/>
  <c r="G485" i="17" s="1"/>
  <c r="F486" i="17"/>
  <c r="G486" i="17" s="1"/>
  <c r="F487" i="17"/>
  <c r="G487" i="17" s="1"/>
  <c r="F488" i="17"/>
  <c r="G488" i="17" s="1"/>
  <c r="F489" i="17"/>
  <c r="G489" i="17" s="1"/>
  <c r="F490" i="17"/>
  <c r="G490" i="17" s="1"/>
  <c r="F491" i="17"/>
  <c r="G491" i="17" s="1"/>
  <c r="F492" i="17"/>
  <c r="G492" i="17" s="1"/>
  <c r="F493" i="17"/>
  <c r="G493" i="17" s="1"/>
  <c r="F494" i="17"/>
  <c r="G494" i="17" s="1"/>
  <c r="F495" i="17"/>
  <c r="G495" i="17" s="1"/>
  <c r="F496" i="17"/>
  <c r="G496" i="17" s="1"/>
  <c r="F497" i="17"/>
  <c r="G497" i="17" s="1"/>
  <c r="F498" i="17"/>
  <c r="G498" i="17" s="1"/>
  <c r="F499" i="17"/>
  <c r="G499" i="17" s="1"/>
  <c r="F500" i="17"/>
  <c r="G500" i="17" s="1"/>
  <c r="F501" i="17"/>
  <c r="G501" i="17" s="1"/>
  <c r="F502" i="17"/>
  <c r="G502" i="17" s="1"/>
  <c r="F503" i="17"/>
  <c r="G503" i="17" s="1"/>
  <c r="F504" i="17"/>
  <c r="G504" i="17" s="1"/>
  <c r="F505" i="17"/>
  <c r="G505" i="17" s="1"/>
  <c r="F506" i="17"/>
  <c r="G506" i="17" s="1"/>
  <c r="F507" i="17"/>
  <c r="G507" i="17" s="1"/>
  <c r="F508" i="17"/>
  <c r="G508" i="17" s="1"/>
  <c r="F509" i="17"/>
  <c r="G509" i="17" s="1"/>
  <c r="F510" i="17"/>
  <c r="G510" i="17" s="1"/>
  <c r="F511" i="17"/>
  <c r="G511" i="17" s="1"/>
  <c r="F512" i="17"/>
  <c r="G512" i="17" s="1"/>
  <c r="F513" i="17"/>
  <c r="G513" i="17" s="1"/>
  <c r="F514" i="17"/>
  <c r="G514" i="17" s="1"/>
  <c r="F515" i="17"/>
  <c r="G515" i="17" s="1"/>
  <c r="F516" i="17"/>
  <c r="G516" i="17" s="1"/>
  <c r="F517" i="17"/>
  <c r="G517" i="17" s="1"/>
  <c r="F451" i="17" l="1"/>
  <c r="G451" i="17" s="1"/>
  <c r="I1" i="2" l="1"/>
  <c r="F386" i="17"/>
  <c r="G386" i="17" s="1"/>
  <c r="F387" i="17"/>
  <c r="G387" i="17" s="1"/>
  <c r="F450" i="17" l="1"/>
  <c r="E450" i="17"/>
  <c r="F449" i="17"/>
  <c r="E449" i="17"/>
  <c r="F448" i="17"/>
  <c r="G448" i="17" s="1"/>
  <c r="G447" i="17"/>
  <c r="F446" i="17"/>
  <c r="G446" i="17" s="1"/>
  <c r="F445" i="17"/>
  <c r="E445" i="17"/>
  <c r="F444" i="17"/>
  <c r="G444" i="17" s="1"/>
  <c r="F443" i="17"/>
  <c r="G443" i="17" s="1"/>
  <c r="F442" i="17"/>
  <c r="G442" i="17" s="1"/>
  <c r="F441" i="17"/>
  <c r="G441" i="17" s="1"/>
  <c r="F440" i="17"/>
  <c r="G440" i="17" s="1"/>
  <c r="F439" i="17"/>
  <c r="G439" i="17" s="1"/>
  <c r="F438" i="17"/>
  <c r="G438" i="17" s="1"/>
  <c r="F437" i="17"/>
  <c r="G437" i="17" s="1"/>
  <c r="F436" i="17"/>
  <c r="G436" i="17" s="1"/>
  <c r="F435" i="17"/>
  <c r="G435" i="17" s="1"/>
  <c r="E435" i="17"/>
  <c r="F434" i="17"/>
  <c r="G434" i="17" s="1"/>
  <c r="F433" i="17"/>
  <c r="E433" i="17"/>
  <c r="F432" i="17"/>
  <c r="G432" i="17" s="1"/>
  <c r="F431" i="17"/>
  <c r="E431" i="17"/>
  <c r="F430" i="17"/>
  <c r="E430" i="17"/>
  <c r="F429" i="17"/>
  <c r="E429" i="17"/>
  <c r="F428" i="17"/>
  <c r="G428" i="17" s="1"/>
  <c r="F427" i="17"/>
  <c r="E427" i="17"/>
  <c r="F426" i="17"/>
  <c r="E426" i="17"/>
  <c r="F425" i="17"/>
  <c r="G425" i="17" s="1"/>
  <c r="F424" i="17"/>
  <c r="E424" i="17"/>
  <c r="F423" i="17"/>
  <c r="E423" i="17"/>
  <c r="F422" i="17"/>
  <c r="E422" i="17"/>
  <c r="F421" i="17"/>
  <c r="E421" i="17"/>
  <c r="F420" i="17"/>
  <c r="G420" i="17" s="1"/>
  <c r="F419" i="17"/>
  <c r="E419" i="17"/>
  <c r="F418" i="17"/>
  <c r="G418" i="17" s="1"/>
  <c r="F417" i="17"/>
  <c r="G417" i="17" s="1"/>
  <c r="E417" i="17"/>
  <c r="F416" i="17"/>
  <c r="G416" i="17" s="1"/>
  <c r="E416" i="17"/>
  <c r="F415" i="17"/>
  <c r="G415" i="17" s="1"/>
  <c r="F414" i="17"/>
  <c r="E414" i="17"/>
  <c r="F413" i="17"/>
  <c r="E413" i="17"/>
  <c r="F412" i="17"/>
  <c r="G412" i="17" s="1"/>
  <c r="F411" i="17"/>
  <c r="G411" i="17" s="1"/>
  <c r="E411" i="17"/>
  <c r="F410" i="17"/>
  <c r="G410" i="17" s="1"/>
  <c r="E410" i="17"/>
  <c r="F409" i="17"/>
  <c r="G409" i="17" s="1"/>
  <c r="F408" i="17"/>
  <c r="E408" i="17"/>
  <c r="F407" i="17"/>
  <c r="E407" i="17"/>
  <c r="F406" i="17"/>
  <c r="E406" i="17"/>
  <c r="F405" i="17"/>
  <c r="E405" i="17"/>
  <c r="F404" i="17"/>
  <c r="G404" i="17" s="1"/>
  <c r="F403" i="17"/>
  <c r="E403" i="17"/>
  <c r="F402" i="17"/>
  <c r="E402" i="17"/>
  <c r="F401" i="17"/>
  <c r="G401" i="17" s="1"/>
  <c r="E401" i="17"/>
  <c r="F400" i="17"/>
  <c r="G400" i="17" s="1"/>
  <c r="E400" i="17"/>
  <c r="F399" i="17"/>
  <c r="E399" i="17"/>
  <c r="F398" i="17"/>
  <c r="E398" i="17"/>
  <c r="F397" i="17"/>
  <c r="E397" i="17"/>
  <c r="F396" i="17"/>
  <c r="G396" i="17" s="1"/>
  <c r="E396" i="17"/>
  <c r="F395" i="17"/>
  <c r="E395" i="17"/>
  <c r="F394" i="17"/>
  <c r="E394" i="17"/>
  <c r="F393" i="17"/>
  <c r="G393" i="17" s="1"/>
  <c r="E393" i="17"/>
  <c r="F392" i="17"/>
  <c r="E392" i="17"/>
  <c r="F391" i="17"/>
  <c r="E391" i="17"/>
  <c r="F390" i="17"/>
  <c r="E390" i="17"/>
  <c r="F389" i="17"/>
  <c r="E389" i="17"/>
  <c r="F388" i="17"/>
  <c r="E388" i="17"/>
  <c r="E385" i="17"/>
  <c r="E384" i="17"/>
  <c r="G408" i="17" l="1"/>
  <c r="G449" i="17"/>
  <c r="G391" i="17"/>
  <c r="G399" i="17"/>
  <c r="G414" i="17"/>
  <c r="G405" i="17"/>
  <c r="G407" i="17"/>
  <c r="G424" i="17"/>
  <c r="G429" i="17"/>
  <c r="G431" i="17"/>
  <c r="G422" i="17"/>
  <c r="G388" i="17"/>
  <c r="G390" i="17"/>
  <c r="G392" i="17"/>
  <c r="G398" i="17"/>
  <c r="G406" i="17"/>
  <c r="G419" i="17"/>
  <c r="G430" i="17"/>
  <c r="G445" i="17"/>
  <c r="G413" i="17"/>
  <c r="G394" i="17"/>
  <c r="G397" i="17"/>
  <c r="G403" i="17"/>
  <c r="G421" i="17"/>
  <c r="G426" i="17"/>
  <c r="G433" i="17"/>
  <c r="G427" i="17"/>
  <c r="G450" i="17"/>
  <c r="G389" i="17"/>
  <c r="G395" i="17"/>
  <c r="G402" i="17"/>
  <c r="G423" i="17"/>
  <c r="E295" i="17"/>
  <c r="E358" i="17"/>
  <c r="E303" i="17"/>
  <c r="E298" i="17"/>
  <c r="E361" i="17"/>
  <c r="E366" i="17"/>
  <c r="E323" i="17"/>
  <c r="E324" i="17"/>
  <c r="E346" i="17"/>
  <c r="E329" i="17"/>
  <c r="E332" i="17" l="1"/>
  <c r="E352" i="17"/>
  <c r="E370" i="17"/>
  <c r="E348" i="17"/>
  <c r="E327" i="17"/>
  <c r="E331" i="17"/>
  <c r="E271" i="17"/>
  <c r="E334" i="17"/>
  <c r="E301" i="17"/>
  <c r="E364" i="17"/>
  <c r="E337" i="17" l="1"/>
  <c r="E380" i="17"/>
  <c r="E328" i="17"/>
  <c r="E343" i="17" l="1"/>
  <c r="E342" i="17"/>
  <c r="E333" i="17"/>
  <c r="F385" i="17"/>
  <c r="F384" i="17"/>
  <c r="F383" i="17"/>
  <c r="G383" i="17" s="1"/>
  <c r="G382" i="17"/>
  <c r="F381" i="17"/>
  <c r="G381" i="17" s="1"/>
  <c r="F380" i="17"/>
  <c r="F379" i="17"/>
  <c r="G379" i="17" s="1"/>
  <c r="F378" i="17"/>
  <c r="G378" i="17" s="1"/>
  <c r="F377" i="17"/>
  <c r="G377" i="17" s="1"/>
  <c r="F376" i="17"/>
  <c r="G376" i="17" s="1"/>
  <c r="F375" i="17"/>
  <c r="G375" i="17" s="1"/>
  <c r="F374" i="17"/>
  <c r="G374" i="17" s="1"/>
  <c r="F373" i="17"/>
  <c r="G373" i="17" s="1"/>
  <c r="F372" i="17"/>
  <c r="G372" i="17" s="1"/>
  <c r="F371" i="17"/>
  <c r="G371" i="17" s="1"/>
  <c r="F370" i="17"/>
  <c r="G370" i="17" s="1"/>
  <c r="F369" i="17"/>
  <c r="G369" i="17" s="1"/>
  <c r="F368" i="17"/>
  <c r="E368" i="17"/>
  <c r="F367" i="17"/>
  <c r="G367" i="17" s="1"/>
  <c r="F366" i="17"/>
  <c r="F365" i="17"/>
  <c r="E365" i="17"/>
  <c r="F364" i="17"/>
  <c r="G364" i="17" s="1"/>
  <c r="F363" i="17"/>
  <c r="F362" i="17"/>
  <c r="E362" i="17"/>
  <c r="F361" i="17"/>
  <c r="F360" i="17"/>
  <c r="G360" i="17" s="1"/>
  <c r="F359" i="17"/>
  <c r="E359" i="17"/>
  <c r="F358" i="17"/>
  <c r="F357" i="17"/>
  <c r="E357" i="17"/>
  <c r="F356" i="17"/>
  <c r="E356" i="17"/>
  <c r="F355" i="17"/>
  <c r="G355" i="17" s="1"/>
  <c r="F354" i="17"/>
  <c r="E354" i="17"/>
  <c r="F353" i="17"/>
  <c r="G353" i="17" s="1"/>
  <c r="F352" i="17"/>
  <c r="G352" i="17" s="1"/>
  <c r="F351" i="17"/>
  <c r="E351" i="17"/>
  <c r="F350" i="17"/>
  <c r="G350" i="17" s="1"/>
  <c r="F349" i="17"/>
  <c r="E349" i="17"/>
  <c r="F348" i="17"/>
  <c r="F347" i="17"/>
  <c r="G347" i="17" s="1"/>
  <c r="F346" i="17"/>
  <c r="F345" i="17"/>
  <c r="E345" i="17"/>
  <c r="F344" i="17"/>
  <c r="G344" i="17" s="1"/>
  <c r="F343" i="17"/>
  <c r="F342" i="17"/>
  <c r="G342" i="17" s="1"/>
  <c r="F341" i="17"/>
  <c r="E341" i="17"/>
  <c r="F340" i="17"/>
  <c r="E340" i="17"/>
  <c r="F339" i="17"/>
  <c r="G339" i="17" s="1"/>
  <c r="F338" i="17"/>
  <c r="E338" i="17"/>
  <c r="F337" i="17"/>
  <c r="G337" i="17" s="1"/>
  <c r="F336" i="17"/>
  <c r="E336" i="17"/>
  <c r="F335" i="17"/>
  <c r="E335" i="17"/>
  <c r="F334" i="17"/>
  <c r="F333" i="17"/>
  <c r="F332" i="17"/>
  <c r="F331" i="17"/>
  <c r="G331" i="17" s="1"/>
  <c r="F330" i="17"/>
  <c r="E330" i="17"/>
  <c r="F329" i="17"/>
  <c r="F328" i="17"/>
  <c r="F327" i="17"/>
  <c r="F326" i="17"/>
  <c r="E326" i="17"/>
  <c r="F325" i="17"/>
  <c r="E325" i="17"/>
  <c r="F324" i="17"/>
  <c r="F323" i="17"/>
  <c r="G325" i="17" l="1"/>
  <c r="G326" i="17"/>
  <c r="G330" i="17"/>
  <c r="G336" i="17"/>
  <c r="G356" i="17"/>
  <c r="G351" i="17"/>
  <c r="G345" i="17"/>
  <c r="G358" i="17"/>
  <c r="G362" i="17"/>
  <c r="G341" i="17"/>
  <c r="G366" i="17"/>
  <c r="G349" i="17"/>
  <c r="G324" i="17"/>
  <c r="G328" i="17"/>
  <c r="G335" i="17"/>
  <c r="G354" i="17"/>
  <c r="G384" i="17"/>
  <c r="G343" i="17"/>
  <c r="G332" i="17"/>
  <c r="G333" i="17"/>
  <c r="G323" i="17"/>
  <c r="G338" i="17"/>
  <c r="G340" i="17"/>
  <c r="G357" i="17"/>
  <c r="G359" i="17"/>
  <c r="G365" i="17"/>
  <c r="G380" i="17"/>
  <c r="G385" i="17"/>
  <c r="G327" i="17"/>
  <c r="G329" i="17"/>
  <c r="G334" i="17"/>
  <c r="G346" i="17"/>
  <c r="G348" i="17"/>
  <c r="G361" i="17"/>
  <c r="G363" i="17"/>
  <c r="G368" i="17"/>
  <c r="E145" i="17" l="1"/>
  <c r="E287" i="17" l="1"/>
  <c r="E228" i="17"/>
  <c r="E184" i="17"/>
  <c r="E113" i="17"/>
  <c r="E291" i="17"/>
  <c r="E232" i="17"/>
  <c r="E267" i="17"/>
  <c r="E208" i="17"/>
  <c r="E236" i="17"/>
  <c r="E307" i="17"/>
  <c r="E265" i="17"/>
  <c r="E206" i="17"/>
  <c r="E266" i="17"/>
  <c r="E207" i="17"/>
  <c r="E215" i="17"/>
  <c r="F259" i="17" l="1"/>
  <c r="E259" i="17"/>
  <c r="F258" i="17"/>
  <c r="E258" i="17"/>
  <c r="E261" i="17"/>
  <c r="E260" i="17"/>
  <c r="G258" i="17" l="1"/>
  <c r="G259" i="17"/>
  <c r="E322" i="17"/>
  <c r="F322" i="17"/>
  <c r="G319" i="17"/>
  <c r="E321" i="17"/>
  <c r="F321" i="17"/>
  <c r="G321" i="17" l="1"/>
  <c r="G322" i="17"/>
  <c r="E279" i="17"/>
  <c r="E280" i="17"/>
  <c r="E264" i="17"/>
  <c r="E317" i="17"/>
  <c r="E300" i="17"/>
  <c r="E263" i="17"/>
  <c r="F320" i="17" l="1"/>
  <c r="G320" i="17" s="1"/>
  <c r="F318" i="17"/>
  <c r="G318" i="17" s="1"/>
  <c r="F317" i="17"/>
  <c r="G317" i="17" s="1"/>
  <c r="F316" i="17"/>
  <c r="G316" i="17" s="1"/>
  <c r="F315" i="17"/>
  <c r="G315" i="17" s="1"/>
  <c r="F314" i="17"/>
  <c r="G314" i="17" s="1"/>
  <c r="F313" i="17"/>
  <c r="G313" i="17" s="1"/>
  <c r="F312" i="17"/>
  <c r="G312" i="17" s="1"/>
  <c r="F311" i="17"/>
  <c r="G311" i="17" s="1"/>
  <c r="F310" i="17"/>
  <c r="G310" i="17" s="1"/>
  <c r="F309" i="17"/>
  <c r="G309" i="17" s="1"/>
  <c r="F308" i="17"/>
  <c r="G308" i="17" s="1"/>
  <c r="F307" i="17"/>
  <c r="G307" i="17" s="1"/>
  <c r="F306" i="17"/>
  <c r="G306" i="17" s="1"/>
  <c r="F305" i="17"/>
  <c r="E305" i="17"/>
  <c r="F304" i="17"/>
  <c r="G304" i="17" s="1"/>
  <c r="F303" i="17"/>
  <c r="F302" i="17"/>
  <c r="E302" i="17"/>
  <c r="F301" i="17"/>
  <c r="G301" i="17" s="1"/>
  <c r="F300" i="17"/>
  <c r="G300" i="17" s="1"/>
  <c r="F299" i="17"/>
  <c r="E299" i="17"/>
  <c r="F298" i="17"/>
  <c r="F297" i="17"/>
  <c r="E297" i="17"/>
  <c r="F296" i="17"/>
  <c r="E296" i="17"/>
  <c r="F295" i="17"/>
  <c r="G295" i="17" s="1"/>
  <c r="F294" i="17"/>
  <c r="E294" i="17"/>
  <c r="F293" i="17"/>
  <c r="E293" i="17"/>
  <c r="F292" i="17"/>
  <c r="G292" i="17" s="1"/>
  <c r="F291" i="17"/>
  <c r="G291" i="17" s="1"/>
  <c r="F290" i="17"/>
  <c r="G290" i="17" s="1"/>
  <c r="F289" i="17"/>
  <c r="G289" i="17" s="1"/>
  <c r="F288" i="17"/>
  <c r="E288" i="17"/>
  <c r="F287" i="17"/>
  <c r="G287" i="17" s="1"/>
  <c r="F286" i="17"/>
  <c r="E286" i="17"/>
  <c r="F285" i="17"/>
  <c r="E285" i="17"/>
  <c r="F284" i="17"/>
  <c r="G284" i="17" s="1"/>
  <c r="F283" i="17"/>
  <c r="E283" i="17"/>
  <c r="F282" i="17"/>
  <c r="E282" i="17"/>
  <c r="F281" i="17"/>
  <c r="G281" i="17" s="1"/>
  <c r="F280" i="17"/>
  <c r="G280" i="17" s="1"/>
  <c r="F279" i="17"/>
  <c r="F278" i="17"/>
  <c r="E278" i="17"/>
  <c r="F277" i="17"/>
  <c r="E277" i="17"/>
  <c r="F276" i="17"/>
  <c r="G276" i="17" s="1"/>
  <c r="F275" i="17"/>
  <c r="E275" i="17"/>
  <c r="F274" i="17"/>
  <c r="F273" i="17"/>
  <c r="E273" i="17"/>
  <c r="F272" i="17"/>
  <c r="E272" i="17"/>
  <c r="F271" i="17"/>
  <c r="F270" i="17"/>
  <c r="E270" i="17"/>
  <c r="F269" i="17"/>
  <c r="E269" i="17"/>
  <c r="F268" i="17"/>
  <c r="G268" i="17" s="1"/>
  <c r="F267" i="17"/>
  <c r="G267" i="17" s="1"/>
  <c r="F266" i="17"/>
  <c r="F265" i="17"/>
  <c r="F264" i="17"/>
  <c r="F263" i="17"/>
  <c r="F262" i="17"/>
  <c r="E262" i="17"/>
  <c r="F261" i="17"/>
  <c r="F260" i="17"/>
  <c r="G299" i="17" l="1"/>
  <c r="G283" i="17"/>
  <c r="G262" i="17"/>
  <c r="G266" i="17"/>
  <c r="G286" i="17"/>
  <c r="G294" i="17"/>
  <c r="G298" i="17"/>
  <c r="G269" i="17"/>
  <c r="G273" i="17"/>
  <c r="G285" i="17"/>
  <c r="G271" i="17"/>
  <c r="G263" i="17"/>
  <c r="G265" i="17"/>
  <c r="G296" i="17"/>
  <c r="G303" i="17"/>
  <c r="G293" i="17"/>
  <c r="G264" i="17"/>
  <c r="G270" i="17"/>
  <c r="G272" i="17"/>
  <c r="G288" i="17"/>
  <c r="G302" i="17"/>
  <c r="G260" i="17"/>
  <c r="G274" i="17"/>
  <c r="G278" i="17"/>
  <c r="G282" i="17"/>
  <c r="G297" i="17"/>
  <c r="G305" i="17"/>
  <c r="G261" i="17"/>
  <c r="G275" i="17"/>
  <c r="G277" i="17"/>
  <c r="G279" i="17"/>
  <c r="E246" i="17"/>
  <c r="E243" i="17"/>
  <c r="E240" i="17"/>
  <c r="E239" i="17"/>
  <c r="E238" i="17"/>
  <c r="E237" i="17"/>
  <c r="E235" i="17"/>
  <c r="E234" i="17"/>
  <c r="E229" i="17"/>
  <c r="E227" i="17"/>
  <c r="E226" i="17"/>
  <c r="E224" i="17"/>
  <c r="E223" i="17"/>
  <c r="E221" i="17"/>
  <c r="E220" i="17"/>
  <c r="E219" i="17"/>
  <c r="E218" i="17"/>
  <c r="E216" i="17"/>
  <c r="E214" i="17"/>
  <c r="E213" i="17"/>
  <c r="E212" i="17"/>
  <c r="E211" i="17"/>
  <c r="E210" i="17"/>
  <c r="E203" i="17"/>
  <c r="E21" i="17" l="1"/>
  <c r="E154" i="17"/>
  <c r="F257" i="17" l="1"/>
  <c r="P2714" i="2"/>
  <c r="F256" i="17"/>
  <c r="G256" i="17" s="1"/>
  <c r="E244" i="17"/>
  <c r="F233" i="17"/>
  <c r="F201" i="17" l="1"/>
  <c r="G201" i="17" s="1"/>
  <c r="F202" i="17"/>
  <c r="G202" i="17" s="1"/>
  <c r="F203" i="17"/>
  <c r="G203" i="17" s="1"/>
  <c r="F204" i="17"/>
  <c r="G204" i="17" s="1"/>
  <c r="F205" i="17"/>
  <c r="G205" i="17" s="1"/>
  <c r="F206" i="17"/>
  <c r="G206" i="17" s="1"/>
  <c r="F207" i="17"/>
  <c r="G207" i="17" s="1"/>
  <c r="F208" i="17"/>
  <c r="G208" i="17" s="1"/>
  <c r="F209" i="17"/>
  <c r="G209" i="17" s="1"/>
  <c r="F210" i="17"/>
  <c r="G210" i="17" s="1"/>
  <c r="F211" i="17"/>
  <c r="G211" i="17" s="1"/>
  <c r="F212" i="17"/>
  <c r="G212" i="17" s="1"/>
  <c r="F213" i="17"/>
  <c r="G213" i="17" s="1"/>
  <c r="F214" i="17"/>
  <c r="G214" i="17" s="1"/>
  <c r="F215" i="17"/>
  <c r="G215" i="17" s="1"/>
  <c r="F216" i="17"/>
  <c r="F217" i="17"/>
  <c r="G217" i="17" s="1"/>
  <c r="F218" i="17"/>
  <c r="G218" i="17" s="1"/>
  <c r="F219" i="17"/>
  <c r="G219" i="17" s="1"/>
  <c r="F220" i="17"/>
  <c r="G220" i="17" s="1"/>
  <c r="F221" i="17"/>
  <c r="G221" i="17" s="1"/>
  <c r="F222" i="17"/>
  <c r="G222" i="17" s="1"/>
  <c r="F223" i="17"/>
  <c r="G223" i="17" s="1"/>
  <c r="F224" i="17"/>
  <c r="G224" i="17" s="1"/>
  <c r="F225" i="17"/>
  <c r="G225" i="17" s="1"/>
  <c r="F226" i="17"/>
  <c r="G226" i="17" s="1"/>
  <c r="F227" i="17"/>
  <c r="G227" i="17" s="1"/>
  <c r="F228" i="17"/>
  <c r="G228" i="17" s="1"/>
  <c r="F229" i="17"/>
  <c r="G229" i="17" s="1"/>
  <c r="F230" i="17"/>
  <c r="G230" i="17" s="1"/>
  <c r="F231" i="17"/>
  <c r="G231" i="17" s="1"/>
  <c r="F232" i="17"/>
  <c r="G232" i="17" s="1"/>
  <c r="G233" i="17"/>
  <c r="F234" i="17"/>
  <c r="G234" i="17" s="1"/>
  <c r="F235" i="17"/>
  <c r="G235" i="17" s="1"/>
  <c r="F236" i="17"/>
  <c r="G236" i="17" s="1"/>
  <c r="F237" i="17"/>
  <c r="G237" i="17" s="1"/>
  <c r="F238" i="17"/>
  <c r="G238" i="17" s="1"/>
  <c r="F239" i="17"/>
  <c r="G239" i="17" s="1"/>
  <c r="F240" i="17"/>
  <c r="G240" i="17" s="1"/>
  <c r="F241" i="17"/>
  <c r="G241" i="17" s="1"/>
  <c r="F242" i="17"/>
  <c r="G242" i="17" s="1"/>
  <c r="F243" i="17"/>
  <c r="G243" i="17" s="1"/>
  <c r="F244" i="17"/>
  <c r="G244" i="17" s="1"/>
  <c r="F245" i="17"/>
  <c r="G245" i="17" s="1"/>
  <c r="F246" i="17"/>
  <c r="G246" i="17" s="1"/>
  <c r="F247" i="17"/>
  <c r="G247" i="17" s="1"/>
  <c r="F248" i="17"/>
  <c r="G248" i="17" s="1"/>
  <c r="F249" i="17"/>
  <c r="G249" i="17" s="1"/>
  <c r="F250" i="17"/>
  <c r="G250" i="17" s="1"/>
  <c r="F251" i="17"/>
  <c r="G251" i="17" s="1"/>
  <c r="F252" i="17"/>
  <c r="G252" i="17" s="1"/>
  <c r="F253" i="17"/>
  <c r="G253" i="17" s="1"/>
  <c r="F254" i="17"/>
  <c r="G254" i="17" s="1"/>
  <c r="F255" i="17"/>
  <c r="G255" i="17" s="1"/>
  <c r="G216" i="17" l="1"/>
  <c r="B2582" i="2" l="1"/>
  <c r="C2582" i="2"/>
  <c r="B2583" i="2"/>
  <c r="C2583" i="2"/>
  <c r="B2584" i="2"/>
  <c r="C2584" i="2"/>
  <c r="B2585" i="2"/>
  <c r="C2585" i="2"/>
  <c r="B2586" i="2"/>
  <c r="C2586" i="2"/>
  <c r="B2587" i="2"/>
  <c r="C2587" i="2"/>
  <c r="B2588" i="2"/>
  <c r="C2588" i="2"/>
  <c r="B2589" i="2"/>
  <c r="C2589" i="2"/>
  <c r="B2590" i="2"/>
  <c r="C2590" i="2"/>
  <c r="B2591" i="2"/>
  <c r="C2591" i="2"/>
  <c r="B2592" i="2"/>
  <c r="C2592" i="2"/>
  <c r="B2593" i="2"/>
  <c r="C2593" i="2"/>
  <c r="B2594" i="2"/>
  <c r="C2594" i="2"/>
  <c r="B2595" i="2"/>
  <c r="C2595" i="2"/>
  <c r="B2596" i="2"/>
  <c r="C2596" i="2"/>
  <c r="B2597" i="2"/>
  <c r="C2597" i="2"/>
  <c r="B2598" i="2"/>
  <c r="C2598" i="2"/>
  <c r="B2599" i="2"/>
  <c r="C2599" i="2"/>
  <c r="B2600" i="2"/>
  <c r="C2600" i="2"/>
  <c r="B2601" i="2"/>
  <c r="C2601" i="2"/>
  <c r="B2602" i="2"/>
  <c r="C2602" i="2"/>
  <c r="B2603" i="2"/>
  <c r="C2603" i="2"/>
  <c r="B2604" i="2"/>
  <c r="C2604" i="2"/>
  <c r="B2605" i="2"/>
  <c r="C2605" i="2"/>
  <c r="B2606" i="2"/>
  <c r="C2606" i="2"/>
  <c r="B2607" i="2"/>
  <c r="C2607" i="2"/>
  <c r="B2608" i="2"/>
  <c r="C2608" i="2"/>
  <c r="B2609" i="2"/>
  <c r="C2609" i="2"/>
  <c r="B2610" i="2"/>
  <c r="C2610" i="2"/>
  <c r="B2611" i="2"/>
  <c r="C2611" i="2"/>
  <c r="B2612" i="2"/>
  <c r="C2612" i="2"/>
  <c r="B2613" i="2"/>
  <c r="C2613" i="2"/>
  <c r="B2614" i="2"/>
  <c r="C2614" i="2"/>
  <c r="B2615" i="2"/>
  <c r="C2615" i="2"/>
  <c r="B2616" i="2"/>
  <c r="C2616" i="2"/>
  <c r="B2617" i="2"/>
  <c r="C2617" i="2"/>
  <c r="B2618" i="2"/>
  <c r="C2618" i="2"/>
  <c r="B2619" i="2"/>
  <c r="C2619" i="2"/>
  <c r="B2620" i="2"/>
  <c r="C2620" i="2"/>
  <c r="B2621" i="2"/>
  <c r="C2621" i="2"/>
  <c r="B2622" i="2"/>
  <c r="C2622" i="2"/>
  <c r="B2623" i="2"/>
  <c r="C2623" i="2"/>
  <c r="B2624" i="2"/>
  <c r="C2624" i="2"/>
  <c r="B2625" i="2"/>
  <c r="C2625" i="2"/>
  <c r="B2626" i="2"/>
  <c r="C2626" i="2"/>
  <c r="B2627" i="2"/>
  <c r="C2627" i="2"/>
  <c r="B2628" i="2"/>
  <c r="C2628" i="2"/>
  <c r="B2629" i="2"/>
  <c r="C2629" i="2"/>
  <c r="B2630" i="2"/>
  <c r="C2630" i="2"/>
  <c r="B2631" i="2"/>
  <c r="C2631" i="2"/>
  <c r="B2632" i="2"/>
  <c r="C2632" i="2"/>
  <c r="B2633" i="2"/>
  <c r="C2633" i="2"/>
  <c r="B2634" i="2"/>
  <c r="C2634" i="2"/>
  <c r="B2635" i="2"/>
  <c r="C2635" i="2"/>
  <c r="B2636" i="2"/>
  <c r="C2636" i="2"/>
  <c r="B2637" i="2"/>
  <c r="C2637" i="2"/>
  <c r="B2638" i="2"/>
  <c r="C2638" i="2"/>
  <c r="B2639" i="2"/>
  <c r="C2639" i="2"/>
  <c r="B2640" i="2"/>
  <c r="C2640" i="2"/>
  <c r="B2641" i="2"/>
  <c r="C2641" i="2"/>
  <c r="B2642" i="2"/>
  <c r="C2642" i="2"/>
  <c r="B2643" i="2"/>
  <c r="C2643" i="2"/>
  <c r="B2644" i="2"/>
  <c r="C2644" i="2"/>
  <c r="B2645" i="2"/>
  <c r="C2645" i="2"/>
  <c r="B2646" i="2"/>
  <c r="C2646" i="2"/>
  <c r="B2647" i="2"/>
  <c r="C2647" i="2"/>
  <c r="B2648" i="2"/>
  <c r="C2648" i="2"/>
  <c r="B2649" i="2"/>
  <c r="C2649" i="2"/>
  <c r="B2650" i="2"/>
  <c r="C2650" i="2"/>
  <c r="B2651" i="2"/>
  <c r="C2651" i="2"/>
  <c r="B2652" i="2"/>
  <c r="C2652" i="2"/>
  <c r="B2653" i="2"/>
  <c r="C2653" i="2"/>
  <c r="B2654" i="2"/>
  <c r="C2654" i="2"/>
  <c r="B2655" i="2"/>
  <c r="C2655" i="2"/>
  <c r="B2656" i="2"/>
  <c r="C2656" i="2"/>
  <c r="B2657" i="2"/>
  <c r="C2657" i="2"/>
  <c r="B2658" i="2"/>
  <c r="C2658" i="2"/>
  <c r="B2659" i="2"/>
  <c r="C2659" i="2"/>
  <c r="B2660" i="2"/>
  <c r="C2660" i="2"/>
  <c r="B2661" i="2"/>
  <c r="C2661" i="2"/>
  <c r="B2662" i="2"/>
  <c r="C2662" i="2"/>
  <c r="B2663" i="2"/>
  <c r="C2663" i="2"/>
  <c r="B2664" i="2"/>
  <c r="C2664" i="2"/>
  <c r="B2665" i="2"/>
  <c r="C2665" i="2"/>
  <c r="B2666" i="2"/>
  <c r="C2666" i="2"/>
  <c r="B2667" i="2"/>
  <c r="C2667" i="2"/>
  <c r="B2668" i="2"/>
  <c r="C2668" i="2"/>
  <c r="B2669" i="2"/>
  <c r="C2669" i="2"/>
  <c r="B2670" i="2"/>
  <c r="C2670" i="2"/>
  <c r="B2671" i="2"/>
  <c r="C2671" i="2"/>
  <c r="B2672" i="2"/>
  <c r="C2672" i="2"/>
  <c r="B2673" i="2"/>
  <c r="C2673" i="2"/>
  <c r="B2674" i="2"/>
  <c r="C2674" i="2"/>
  <c r="B2675" i="2"/>
  <c r="C2675" i="2"/>
  <c r="B2676" i="2"/>
  <c r="C2676" i="2"/>
  <c r="B2677" i="2"/>
  <c r="C2677" i="2"/>
  <c r="B2678" i="2"/>
  <c r="C2678" i="2"/>
  <c r="B2679" i="2"/>
  <c r="C2679" i="2"/>
  <c r="B2680" i="2"/>
  <c r="C2680" i="2"/>
  <c r="B2681" i="2"/>
  <c r="C2681" i="2"/>
  <c r="B2682" i="2"/>
  <c r="C2682" i="2"/>
  <c r="B2683" i="2"/>
  <c r="C2683" i="2"/>
  <c r="B2684" i="2"/>
  <c r="C2684" i="2"/>
  <c r="B2685" i="2"/>
  <c r="C2685" i="2"/>
  <c r="B2686" i="2"/>
  <c r="C2686" i="2"/>
  <c r="B2687" i="2"/>
  <c r="C2687" i="2"/>
  <c r="B2688" i="2"/>
  <c r="C2688" i="2"/>
  <c r="B2689" i="2"/>
  <c r="C2689" i="2"/>
  <c r="B2690" i="2"/>
  <c r="C2690" i="2"/>
  <c r="B2691" i="2"/>
  <c r="C2691" i="2"/>
  <c r="B2692" i="2"/>
  <c r="C2692" i="2"/>
  <c r="B2693" i="2"/>
  <c r="C2693" i="2"/>
  <c r="B2694" i="2"/>
  <c r="C2694" i="2"/>
  <c r="B2695" i="2"/>
  <c r="C2695" i="2"/>
  <c r="B2696" i="2"/>
  <c r="C2696" i="2"/>
  <c r="B2697" i="2"/>
  <c r="C2697" i="2"/>
  <c r="B2698" i="2"/>
  <c r="C2698" i="2"/>
  <c r="B2699" i="2"/>
  <c r="C2699" i="2"/>
  <c r="B2700" i="2"/>
  <c r="C2700" i="2"/>
  <c r="B2701" i="2"/>
  <c r="C2701" i="2"/>
  <c r="B2702" i="2"/>
  <c r="C2702" i="2"/>
  <c r="B2703" i="2"/>
  <c r="C2703" i="2"/>
  <c r="B2704" i="2"/>
  <c r="C2704" i="2"/>
  <c r="C2705" i="2"/>
  <c r="B2706" i="2"/>
  <c r="C2706" i="2"/>
  <c r="B2707" i="2"/>
  <c r="C2707" i="2"/>
  <c r="B2708" i="2"/>
  <c r="C2708" i="2"/>
  <c r="B2709" i="2"/>
  <c r="C2709" i="2"/>
  <c r="B2710" i="2"/>
  <c r="C2710" i="2"/>
  <c r="B2711" i="2"/>
  <c r="C2711" i="2"/>
  <c r="B2712" i="2"/>
  <c r="C2712" i="2"/>
  <c r="B2713" i="2"/>
  <c r="C2713" i="2"/>
  <c r="C2714" i="2"/>
  <c r="B2715" i="2"/>
  <c r="C2715" i="2"/>
  <c r="B2716" i="2"/>
  <c r="C2716" i="2"/>
  <c r="B2717" i="2"/>
  <c r="C2717" i="2"/>
  <c r="B2718" i="2"/>
  <c r="C2718" i="2"/>
  <c r="B2719" i="2"/>
  <c r="C2719" i="2"/>
  <c r="B2720" i="2"/>
  <c r="C2720" i="2"/>
  <c r="B2721" i="2"/>
  <c r="C2721" i="2"/>
  <c r="B2722" i="2"/>
  <c r="C2722" i="2"/>
  <c r="B2723" i="2"/>
  <c r="C2723" i="2"/>
  <c r="B2724" i="2"/>
  <c r="C2724" i="2"/>
  <c r="B2725" i="2"/>
  <c r="C2725" i="2"/>
  <c r="B2726" i="2"/>
  <c r="C2726" i="2"/>
  <c r="B2727" i="2"/>
  <c r="C2727" i="2"/>
  <c r="B2728" i="2"/>
  <c r="C2728" i="2"/>
  <c r="B2729" i="2"/>
  <c r="C2729" i="2"/>
  <c r="B2730" i="2"/>
  <c r="C2730" i="2"/>
  <c r="B2731" i="2"/>
  <c r="C2731" i="2"/>
  <c r="B2732" i="2"/>
  <c r="C2732" i="2"/>
  <c r="B2733" i="2"/>
  <c r="C2733" i="2"/>
  <c r="C2734" i="2"/>
  <c r="B2735" i="2"/>
  <c r="C2735" i="2"/>
  <c r="B2736" i="2"/>
  <c r="C2736" i="2"/>
  <c r="B2737" i="2"/>
  <c r="C2737" i="2"/>
  <c r="B2738" i="2"/>
  <c r="C2738" i="2"/>
  <c r="B2739" i="2"/>
  <c r="C2739" i="2"/>
  <c r="B2740" i="2"/>
  <c r="C2740" i="2"/>
  <c r="B2741" i="2"/>
  <c r="C2741" i="2"/>
  <c r="B2742" i="2"/>
  <c r="C2742" i="2"/>
  <c r="B2743" i="2"/>
  <c r="C2743" i="2"/>
  <c r="B2744" i="2"/>
  <c r="C2744" i="2"/>
  <c r="B2745" i="2"/>
  <c r="C2745" i="2"/>
  <c r="B2746" i="2"/>
  <c r="C2746" i="2"/>
  <c r="B2747" i="2"/>
  <c r="C2747" i="2"/>
  <c r="B2748" i="2"/>
  <c r="C2748" i="2"/>
  <c r="B2749" i="2"/>
  <c r="C2749" i="2"/>
  <c r="B2750" i="2"/>
  <c r="C2750" i="2"/>
  <c r="B2751" i="2"/>
  <c r="C2751" i="2"/>
  <c r="B2752" i="2"/>
  <c r="C2752" i="2"/>
  <c r="B2753" i="2"/>
  <c r="C2753" i="2"/>
  <c r="B2754" i="2"/>
  <c r="C2754" i="2"/>
  <c r="B2755" i="2"/>
  <c r="C2755" i="2"/>
  <c r="B2756" i="2"/>
  <c r="C2756" i="2"/>
  <c r="B2757" i="2"/>
  <c r="C2757" i="2"/>
  <c r="B2758" i="2"/>
  <c r="C2758" i="2"/>
  <c r="B2759" i="2"/>
  <c r="C2759" i="2"/>
  <c r="B2760" i="2"/>
  <c r="C2760" i="2"/>
  <c r="B2761" i="2"/>
  <c r="C2761" i="2"/>
  <c r="B2762" i="2"/>
  <c r="C2762" i="2"/>
  <c r="B2763" i="2"/>
  <c r="C2763" i="2"/>
  <c r="B2764" i="2"/>
  <c r="C2764" i="2"/>
  <c r="B2765" i="2"/>
  <c r="C2765" i="2"/>
  <c r="B2766" i="2"/>
  <c r="C2766" i="2"/>
  <c r="B2767" i="2"/>
  <c r="C2767" i="2"/>
  <c r="B2768" i="2"/>
  <c r="C2768" i="2"/>
  <c r="B2769" i="2"/>
  <c r="C2769" i="2"/>
  <c r="B2770" i="2"/>
  <c r="C2770" i="2"/>
  <c r="B2771" i="2"/>
  <c r="C2771" i="2"/>
  <c r="B2772" i="2"/>
  <c r="C2772" i="2"/>
  <c r="B2773" i="2"/>
  <c r="C2773" i="2"/>
  <c r="B2774" i="2"/>
  <c r="C2774" i="2"/>
  <c r="B2775" i="2"/>
  <c r="C2775" i="2"/>
  <c r="B2776" i="2"/>
  <c r="C2776" i="2"/>
  <c r="B2777" i="2"/>
  <c r="C2777" i="2"/>
  <c r="B2778" i="2"/>
  <c r="C2778" i="2"/>
  <c r="B2779" i="2"/>
  <c r="C2779" i="2"/>
  <c r="B2780" i="2"/>
  <c r="C2780" i="2"/>
  <c r="B2781" i="2"/>
  <c r="C2781" i="2"/>
  <c r="B2782" i="2"/>
  <c r="C2782" i="2"/>
  <c r="B2783" i="2"/>
  <c r="C2783" i="2"/>
  <c r="B2784" i="2"/>
  <c r="C2784" i="2"/>
  <c r="B2785" i="2"/>
  <c r="C2785" i="2"/>
  <c r="B2786" i="2"/>
  <c r="C2786" i="2"/>
  <c r="B2787" i="2"/>
  <c r="C2787" i="2"/>
  <c r="B2788" i="2"/>
  <c r="C2788" i="2"/>
  <c r="B2789" i="2"/>
  <c r="C2789" i="2"/>
  <c r="B2790" i="2"/>
  <c r="C2790" i="2"/>
  <c r="B2791" i="2"/>
  <c r="C2791" i="2"/>
  <c r="B2792" i="2"/>
  <c r="C2792" i="2"/>
  <c r="B2793" i="2"/>
  <c r="C2793" i="2"/>
  <c r="B2794" i="2"/>
  <c r="C2794" i="2"/>
  <c r="B2795" i="2"/>
  <c r="C2795" i="2"/>
  <c r="B2796" i="2"/>
  <c r="C2796" i="2"/>
  <c r="B2797" i="2"/>
  <c r="C2797" i="2"/>
  <c r="B2798" i="2"/>
  <c r="C2798" i="2"/>
  <c r="B2799" i="2"/>
  <c r="C2799" i="2"/>
  <c r="B2800" i="2"/>
  <c r="C2800" i="2"/>
  <c r="B2801" i="2"/>
  <c r="C2801" i="2"/>
  <c r="B2802" i="2"/>
  <c r="C2802" i="2"/>
  <c r="B2803" i="2"/>
  <c r="C2803" i="2"/>
  <c r="B2804" i="2"/>
  <c r="C2804" i="2"/>
  <c r="B2805" i="2"/>
  <c r="C2805" i="2"/>
  <c r="B2806" i="2"/>
  <c r="C2806" i="2"/>
  <c r="B2807" i="2"/>
  <c r="C2807" i="2"/>
  <c r="B2808" i="2"/>
  <c r="C2808" i="2"/>
  <c r="B2809" i="2"/>
  <c r="C2809" i="2"/>
  <c r="B2810" i="2"/>
  <c r="C2810" i="2"/>
  <c r="B2811" i="2"/>
  <c r="C2811" i="2"/>
  <c r="B2812" i="2"/>
  <c r="C2812" i="2"/>
  <c r="B2813" i="2"/>
  <c r="C2813" i="2"/>
  <c r="B2814" i="2"/>
  <c r="C2814" i="2"/>
  <c r="B2815" i="2"/>
  <c r="C2815" i="2"/>
  <c r="B2816" i="2"/>
  <c r="C2816" i="2"/>
  <c r="B2817" i="2"/>
  <c r="C2817" i="2"/>
  <c r="B2818" i="2"/>
  <c r="C2818" i="2"/>
  <c r="B2819" i="2"/>
  <c r="C2819" i="2"/>
  <c r="B2820" i="2"/>
  <c r="C2820" i="2"/>
  <c r="B2821" i="2"/>
  <c r="C2821" i="2"/>
  <c r="B2822" i="2"/>
  <c r="C2822" i="2"/>
  <c r="B2823" i="2"/>
  <c r="C2823" i="2"/>
  <c r="B2824" i="2"/>
  <c r="C2824" i="2"/>
  <c r="B2825" i="2"/>
  <c r="C2825" i="2"/>
  <c r="B2826" i="2"/>
  <c r="C2826" i="2"/>
  <c r="B2827" i="2"/>
  <c r="C2827" i="2"/>
  <c r="B2828" i="2"/>
  <c r="C2828" i="2"/>
  <c r="B2829" i="2"/>
  <c r="C2829" i="2"/>
  <c r="B2830" i="2"/>
  <c r="C2830" i="2"/>
  <c r="B2831" i="2"/>
  <c r="C2831" i="2"/>
  <c r="B2832" i="2"/>
  <c r="C2832" i="2"/>
  <c r="B2833" i="2"/>
  <c r="C2833" i="2"/>
  <c r="B2834" i="2"/>
  <c r="C2834" i="2"/>
  <c r="B2835" i="2"/>
  <c r="C2835" i="2"/>
  <c r="B2836" i="2"/>
  <c r="C2836" i="2"/>
  <c r="B2837" i="2"/>
  <c r="C2837" i="2"/>
  <c r="B2838" i="2"/>
  <c r="C2838" i="2"/>
  <c r="B2839" i="2"/>
  <c r="C2839" i="2"/>
  <c r="B2840" i="2"/>
  <c r="C2840" i="2"/>
  <c r="B2841" i="2"/>
  <c r="C2841" i="2"/>
  <c r="B2842" i="2"/>
  <c r="C2842" i="2"/>
  <c r="B2843" i="2"/>
  <c r="C2843" i="2"/>
  <c r="B2844" i="2"/>
  <c r="C2844" i="2"/>
  <c r="B2845" i="2"/>
  <c r="C2845" i="2"/>
  <c r="B2846" i="2"/>
  <c r="C2846" i="2"/>
  <c r="B2847" i="2"/>
  <c r="C2847" i="2"/>
  <c r="B2848" i="2"/>
  <c r="C2848" i="2"/>
  <c r="B2849" i="2"/>
  <c r="C2849" i="2"/>
  <c r="B2850" i="2"/>
  <c r="C2850" i="2"/>
  <c r="B2851" i="2"/>
  <c r="C2851" i="2"/>
  <c r="B2852" i="2"/>
  <c r="C2852" i="2"/>
  <c r="B2853" i="2"/>
  <c r="C2853" i="2"/>
  <c r="B2854" i="2"/>
  <c r="C2854" i="2"/>
  <c r="B2855" i="2"/>
  <c r="C2855" i="2"/>
  <c r="B2856" i="2"/>
  <c r="C2856" i="2"/>
  <c r="B2857" i="2"/>
  <c r="C2857" i="2"/>
  <c r="B2858" i="2"/>
  <c r="C2858" i="2"/>
  <c r="B2859" i="2"/>
  <c r="C2859" i="2"/>
  <c r="B2860" i="2"/>
  <c r="C2860" i="2"/>
  <c r="B2861" i="2"/>
  <c r="C2861" i="2"/>
  <c r="B2862" i="2"/>
  <c r="C2862" i="2"/>
  <c r="B2863" i="2"/>
  <c r="C2863" i="2"/>
  <c r="B2864" i="2"/>
  <c r="C2864" i="2"/>
  <c r="B2865" i="2"/>
  <c r="C2865" i="2"/>
  <c r="B2866" i="2"/>
  <c r="C2866" i="2"/>
  <c r="B2867" i="2"/>
  <c r="C2867" i="2"/>
  <c r="B2868" i="2"/>
  <c r="C2868" i="2"/>
  <c r="B2869" i="2"/>
  <c r="C2869" i="2"/>
  <c r="B2870" i="2"/>
  <c r="C2870" i="2"/>
  <c r="B2871" i="2"/>
  <c r="C2871" i="2"/>
  <c r="B2872" i="2"/>
  <c r="C2872" i="2"/>
  <c r="B2873" i="2"/>
  <c r="C2873" i="2"/>
  <c r="B2874" i="2"/>
  <c r="C2874" i="2"/>
  <c r="B2875" i="2"/>
  <c r="C2875" i="2"/>
  <c r="B2876" i="2"/>
  <c r="C2876" i="2"/>
  <c r="B2877" i="2"/>
  <c r="C2877" i="2"/>
  <c r="B2878" i="2"/>
  <c r="C2878" i="2"/>
  <c r="B2879" i="2"/>
  <c r="C2879" i="2"/>
  <c r="B2880" i="2"/>
  <c r="C2880" i="2"/>
  <c r="B2881" i="2"/>
  <c r="C2881" i="2"/>
  <c r="B2882" i="2"/>
  <c r="C2882" i="2"/>
  <c r="B2883" i="2"/>
  <c r="C2883" i="2"/>
  <c r="B2884" i="2"/>
  <c r="C2884" i="2"/>
  <c r="B2885" i="2"/>
  <c r="C2885" i="2"/>
  <c r="B2886" i="2"/>
  <c r="C2886" i="2"/>
  <c r="B2887" i="2"/>
  <c r="C2887" i="2"/>
  <c r="B2888" i="2"/>
  <c r="C2888" i="2"/>
  <c r="B2889" i="2"/>
  <c r="C2889" i="2"/>
  <c r="B2890" i="2"/>
  <c r="C2890" i="2"/>
  <c r="B2891" i="2"/>
  <c r="C2891" i="2"/>
  <c r="B2892" i="2"/>
  <c r="C2892" i="2"/>
  <c r="B2893" i="2"/>
  <c r="C2893" i="2"/>
  <c r="B2894" i="2"/>
  <c r="C2894" i="2"/>
  <c r="B2895" i="2"/>
  <c r="C2895" i="2"/>
  <c r="B2896" i="2"/>
  <c r="C2896" i="2"/>
  <c r="B2897" i="2"/>
  <c r="C2897" i="2"/>
  <c r="B2898" i="2"/>
  <c r="C2898" i="2"/>
  <c r="B2899" i="2"/>
  <c r="C2899" i="2"/>
  <c r="B2900" i="2"/>
  <c r="C2900" i="2"/>
  <c r="B2901" i="2"/>
  <c r="C2901" i="2"/>
  <c r="B2902" i="2"/>
  <c r="C2902" i="2"/>
  <c r="B2903" i="2"/>
  <c r="C2903" i="2"/>
  <c r="B2904" i="2"/>
  <c r="C2904" i="2"/>
  <c r="B2905" i="2"/>
  <c r="C2905" i="2"/>
  <c r="B2906" i="2"/>
  <c r="C2906" i="2"/>
  <c r="B2907" i="2"/>
  <c r="C2907" i="2"/>
  <c r="B2908" i="2"/>
  <c r="C2908" i="2"/>
  <c r="B2909" i="2"/>
  <c r="C2909" i="2"/>
  <c r="B2910" i="2"/>
  <c r="C2910" i="2"/>
  <c r="B2911" i="2"/>
  <c r="C2911" i="2"/>
  <c r="B2912" i="2"/>
  <c r="C2912" i="2"/>
  <c r="B2913" i="2"/>
  <c r="C2913" i="2"/>
  <c r="B2914" i="2"/>
  <c r="C2914" i="2"/>
  <c r="B2915" i="2"/>
  <c r="C2915" i="2"/>
  <c r="B2916" i="2"/>
  <c r="C2916" i="2"/>
  <c r="B2917" i="2"/>
  <c r="C2917" i="2"/>
  <c r="B2918" i="2"/>
  <c r="C2918" i="2"/>
  <c r="B2919" i="2"/>
  <c r="C2919" i="2"/>
  <c r="B2920" i="2"/>
  <c r="C2920" i="2"/>
  <c r="B2921" i="2"/>
  <c r="C2921" i="2"/>
  <c r="B2922" i="2"/>
  <c r="C2922" i="2"/>
  <c r="B2923" i="2"/>
  <c r="C2923" i="2"/>
  <c r="B2924" i="2"/>
  <c r="C2924" i="2"/>
  <c r="B2925" i="2"/>
  <c r="C2925" i="2"/>
  <c r="B2926" i="2"/>
  <c r="C2926" i="2"/>
  <c r="B2927" i="2"/>
  <c r="C2927" i="2"/>
  <c r="B2928" i="2"/>
  <c r="C2928" i="2"/>
  <c r="B2929" i="2"/>
  <c r="C2929" i="2"/>
  <c r="B2930" i="2"/>
  <c r="C2930" i="2"/>
  <c r="B2931" i="2"/>
  <c r="C2931" i="2"/>
  <c r="B2932" i="2"/>
  <c r="C2932" i="2"/>
  <c r="B2933" i="2"/>
  <c r="C2933" i="2"/>
  <c r="B2934" i="2"/>
  <c r="C2934" i="2"/>
  <c r="B2935" i="2"/>
  <c r="C2935" i="2"/>
  <c r="B2936" i="2"/>
  <c r="C2936" i="2"/>
  <c r="B2937" i="2"/>
  <c r="C2937" i="2"/>
  <c r="B2938" i="2"/>
  <c r="C2938" i="2"/>
  <c r="B2939" i="2"/>
  <c r="C2939" i="2"/>
  <c r="B2940" i="2"/>
  <c r="C2940" i="2"/>
  <c r="B2941" i="2"/>
  <c r="C2941" i="2"/>
  <c r="B2942" i="2"/>
  <c r="C2942" i="2"/>
  <c r="B2943" i="2"/>
  <c r="C2943" i="2"/>
  <c r="B2944" i="2"/>
  <c r="C2944" i="2"/>
  <c r="B2945" i="2"/>
  <c r="C2945" i="2"/>
  <c r="B2946" i="2"/>
  <c r="C2946" i="2"/>
  <c r="B2947" i="2"/>
  <c r="C2947" i="2"/>
  <c r="B2948" i="2"/>
  <c r="C2948" i="2"/>
  <c r="B2949" i="2"/>
  <c r="C2949" i="2"/>
  <c r="B2950" i="2"/>
  <c r="C2950" i="2"/>
  <c r="B2951" i="2"/>
  <c r="C2951" i="2"/>
  <c r="B2952" i="2"/>
  <c r="C2952" i="2"/>
  <c r="B2953" i="2"/>
  <c r="C2953" i="2"/>
  <c r="B2954" i="2"/>
  <c r="C2954" i="2"/>
  <c r="B2955" i="2"/>
  <c r="C2955" i="2"/>
  <c r="B2956" i="2"/>
  <c r="C2956" i="2"/>
  <c r="B2957" i="2"/>
  <c r="C2957" i="2"/>
  <c r="B2958" i="2"/>
  <c r="C2958" i="2"/>
  <c r="B2959" i="2"/>
  <c r="C2959" i="2"/>
  <c r="B2960" i="2"/>
  <c r="C2960" i="2"/>
  <c r="B2961" i="2"/>
  <c r="C2961" i="2"/>
  <c r="B2962" i="2"/>
  <c r="C2962" i="2"/>
  <c r="B2963" i="2"/>
  <c r="C2963" i="2"/>
  <c r="B2964" i="2"/>
  <c r="C2964" i="2"/>
  <c r="B2965" i="2"/>
  <c r="C2965" i="2"/>
  <c r="B2966" i="2"/>
  <c r="C2966" i="2"/>
  <c r="B2967" i="2"/>
  <c r="C2967" i="2"/>
  <c r="B2968" i="2"/>
  <c r="C2968" i="2"/>
  <c r="B2969" i="2"/>
  <c r="C2969" i="2"/>
  <c r="B2970" i="2"/>
  <c r="C2970" i="2"/>
  <c r="B2971" i="2"/>
  <c r="C2971" i="2"/>
  <c r="B2972" i="2"/>
  <c r="C2972" i="2"/>
  <c r="B2973" i="2"/>
  <c r="C2973" i="2"/>
  <c r="B2974" i="2"/>
  <c r="C2974" i="2"/>
  <c r="B2975" i="2"/>
  <c r="C2975" i="2"/>
  <c r="B2976" i="2"/>
  <c r="C2976" i="2"/>
  <c r="B2977" i="2"/>
  <c r="C2977" i="2"/>
  <c r="B2978" i="2"/>
  <c r="C2978" i="2"/>
  <c r="B2979" i="2"/>
  <c r="C2979" i="2"/>
  <c r="B2980" i="2"/>
  <c r="C2980" i="2"/>
  <c r="B2981" i="2"/>
  <c r="C2981" i="2"/>
  <c r="B2982" i="2"/>
  <c r="C2982" i="2"/>
  <c r="B2983" i="2"/>
  <c r="C2983" i="2"/>
  <c r="B2984" i="2"/>
  <c r="C2984" i="2"/>
  <c r="B2985" i="2"/>
  <c r="C2985" i="2"/>
  <c r="B2986" i="2"/>
  <c r="C2986" i="2"/>
  <c r="B2987" i="2"/>
  <c r="C2987" i="2"/>
  <c r="B2988" i="2"/>
  <c r="C2988" i="2"/>
  <c r="B2989" i="2"/>
  <c r="C2989" i="2"/>
  <c r="B2990" i="2"/>
  <c r="C2990" i="2"/>
  <c r="B2991" i="2"/>
  <c r="C2991" i="2"/>
  <c r="B2992" i="2"/>
  <c r="C2992" i="2"/>
  <c r="B2993" i="2"/>
  <c r="C2993" i="2"/>
  <c r="B2994" i="2"/>
  <c r="C2994" i="2"/>
  <c r="B2995" i="2"/>
  <c r="C2995" i="2"/>
  <c r="B2996" i="2"/>
  <c r="C2996" i="2"/>
  <c r="B2997" i="2"/>
  <c r="C2997" i="2"/>
  <c r="B2998" i="2"/>
  <c r="C2998" i="2"/>
  <c r="B2999" i="2"/>
  <c r="C2999" i="2"/>
  <c r="B3000" i="2"/>
  <c r="C3000" i="2"/>
  <c r="B3001" i="2"/>
  <c r="C3001" i="2"/>
  <c r="B3002" i="2"/>
  <c r="C3002" i="2"/>
  <c r="B3003" i="2"/>
  <c r="C3003" i="2"/>
  <c r="B3004" i="2"/>
  <c r="C3004" i="2"/>
  <c r="B3005" i="2"/>
  <c r="C3005" i="2"/>
  <c r="B3006" i="2"/>
  <c r="C3006" i="2"/>
  <c r="B3007" i="2"/>
  <c r="C3007" i="2"/>
  <c r="B3008" i="2"/>
  <c r="C3008" i="2"/>
  <c r="B3009" i="2"/>
  <c r="C3009" i="2"/>
  <c r="B3010" i="2"/>
  <c r="C3010" i="2"/>
  <c r="B3011" i="2"/>
  <c r="C3011" i="2"/>
  <c r="B3012" i="2"/>
  <c r="C3012" i="2"/>
  <c r="B3013" i="2"/>
  <c r="C3013" i="2"/>
  <c r="B3014" i="2"/>
  <c r="C3014" i="2"/>
  <c r="B3015" i="2"/>
  <c r="C3015" i="2"/>
  <c r="B3016" i="2"/>
  <c r="C3016" i="2"/>
  <c r="B3017" i="2"/>
  <c r="C3017" i="2"/>
  <c r="B3018" i="2"/>
  <c r="C3018" i="2"/>
  <c r="B3019" i="2"/>
  <c r="C3019" i="2"/>
  <c r="B3020" i="2"/>
  <c r="C3020" i="2"/>
  <c r="B3021" i="2"/>
  <c r="C3021" i="2"/>
  <c r="B3022" i="2"/>
  <c r="C3022" i="2"/>
  <c r="B3023" i="2"/>
  <c r="C3023" i="2"/>
  <c r="B3024" i="2"/>
  <c r="C3024" i="2"/>
  <c r="B3025" i="2"/>
  <c r="C3025" i="2"/>
  <c r="B3026" i="2"/>
  <c r="C3026" i="2"/>
  <c r="B3027" i="2"/>
  <c r="C3027" i="2"/>
  <c r="B3028" i="2"/>
  <c r="C3028" i="2"/>
  <c r="B3029" i="2"/>
  <c r="C3029" i="2"/>
  <c r="B3030" i="2"/>
  <c r="C3030" i="2"/>
  <c r="B3031" i="2"/>
  <c r="C3031" i="2"/>
  <c r="B3032" i="2"/>
  <c r="C3032" i="2"/>
  <c r="B3033" i="2"/>
  <c r="C3033" i="2"/>
  <c r="B3034" i="2"/>
  <c r="C3034" i="2"/>
  <c r="B3035" i="2"/>
  <c r="C3035" i="2"/>
  <c r="B3036" i="2"/>
  <c r="C3036" i="2"/>
  <c r="B3037" i="2"/>
  <c r="C3037" i="2"/>
  <c r="B3038" i="2"/>
  <c r="C3038" i="2"/>
  <c r="B3039" i="2"/>
  <c r="C3039" i="2"/>
  <c r="B3040" i="2"/>
  <c r="C3040" i="2"/>
  <c r="B3041" i="2"/>
  <c r="C3041" i="2"/>
  <c r="B3042" i="2"/>
  <c r="C3042" i="2"/>
  <c r="B3043" i="2"/>
  <c r="C3043" i="2"/>
  <c r="B3044" i="2"/>
  <c r="C3044" i="2"/>
  <c r="B3045" i="2"/>
  <c r="C3045" i="2"/>
  <c r="C3046" i="2"/>
  <c r="B3047" i="2"/>
  <c r="C3047" i="2"/>
  <c r="B3048" i="2"/>
  <c r="C3048" i="2"/>
  <c r="B3049" i="2"/>
  <c r="C3049" i="2"/>
  <c r="B3050" i="2"/>
  <c r="C3050" i="2"/>
  <c r="B3051" i="2"/>
  <c r="C3051" i="2"/>
  <c r="B3052" i="2"/>
  <c r="C3052" i="2"/>
  <c r="B3053" i="2"/>
  <c r="C3053" i="2"/>
  <c r="B3054" i="2"/>
  <c r="C3054" i="2"/>
  <c r="B3055" i="2"/>
  <c r="C3055" i="2"/>
  <c r="B3056" i="2"/>
  <c r="C3056" i="2"/>
  <c r="B3057" i="2"/>
  <c r="C3057" i="2"/>
  <c r="B3058" i="2"/>
  <c r="C3058" i="2"/>
  <c r="B3059" i="2"/>
  <c r="C3059" i="2"/>
  <c r="B3060" i="2"/>
  <c r="C3060" i="2"/>
  <c r="B3061" i="2"/>
  <c r="C3061" i="2"/>
  <c r="B3062" i="2"/>
  <c r="C3062" i="2"/>
  <c r="B3063" i="2"/>
  <c r="C3063" i="2"/>
  <c r="B3064" i="2"/>
  <c r="C3064" i="2"/>
  <c r="B3065" i="2"/>
  <c r="C3065" i="2"/>
  <c r="B3066" i="2"/>
  <c r="C3066" i="2"/>
  <c r="B3067" i="2"/>
  <c r="C3067" i="2"/>
  <c r="B3068" i="2"/>
  <c r="C3068" i="2"/>
  <c r="B3069" i="2"/>
  <c r="C3069" i="2"/>
  <c r="B3070" i="2"/>
  <c r="C3070" i="2"/>
  <c r="B3071" i="2"/>
  <c r="C3071" i="2"/>
  <c r="B3072" i="2"/>
  <c r="C3072" i="2"/>
  <c r="B3073" i="2"/>
  <c r="C3073" i="2"/>
  <c r="B3074" i="2"/>
  <c r="C3074" i="2"/>
  <c r="B3075" i="2"/>
  <c r="C3075" i="2"/>
  <c r="B3076" i="2"/>
  <c r="C3076" i="2"/>
  <c r="B3077" i="2"/>
  <c r="C3077" i="2"/>
  <c r="B3078" i="2"/>
  <c r="C3078" i="2"/>
  <c r="B3079" i="2"/>
  <c r="C3079" i="2"/>
  <c r="B3080" i="2"/>
  <c r="C3080" i="2"/>
  <c r="B3081" i="2"/>
  <c r="C3081" i="2"/>
  <c r="B3082" i="2"/>
  <c r="C3082" i="2"/>
  <c r="B3083" i="2"/>
  <c r="C3083" i="2"/>
  <c r="B3084" i="2"/>
  <c r="C3084" i="2"/>
  <c r="B3085" i="2"/>
  <c r="C3085" i="2"/>
  <c r="B3086" i="2"/>
  <c r="C3086" i="2"/>
  <c r="B3087" i="2"/>
  <c r="C3087" i="2"/>
  <c r="B3088" i="2"/>
  <c r="C3088" i="2"/>
  <c r="B3089" i="2"/>
  <c r="C3089" i="2"/>
  <c r="B3090" i="2"/>
  <c r="C3090" i="2"/>
  <c r="B3091" i="2"/>
  <c r="C3091" i="2"/>
  <c r="B3092" i="2"/>
  <c r="C3092" i="2"/>
  <c r="B3093" i="2"/>
  <c r="C3093" i="2"/>
  <c r="B3094" i="2"/>
  <c r="C3094" i="2"/>
  <c r="B3095" i="2"/>
  <c r="C3095" i="2"/>
  <c r="B3096" i="2"/>
  <c r="C3096" i="2"/>
  <c r="B3097" i="2"/>
  <c r="C3097" i="2"/>
  <c r="B3098" i="2"/>
  <c r="C3098" i="2"/>
  <c r="B3099" i="2"/>
  <c r="C3099" i="2"/>
  <c r="B3100" i="2"/>
  <c r="C3100" i="2"/>
  <c r="B3101" i="2"/>
  <c r="C3101" i="2"/>
  <c r="B3102" i="2"/>
  <c r="C3102" i="2"/>
  <c r="B3103" i="2"/>
  <c r="C3103" i="2"/>
  <c r="B3104" i="2"/>
  <c r="C3104" i="2"/>
  <c r="B3105" i="2"/>
  <c r="C3105" i="2"/>
  <c r="B3106" i="2"/>
  <c r="C3106" i="2"/>
  <c r="B3107" i="2"/>
  <c r="C3107" i="2"/>
  <c r="B3108" i="2"/>
  <c r="C3108" i="2"/>
  <c r="B3109" i="2"/>
  <c r="C3109" i="2"/>
  <c r="B3110" i="2"/>
  <c r="C3110" i="2"/>
  <c r="B3111" i="2"/>
  <c r="C3111" i="2"/>
  <c r="B3112" i="2"/>
  <c r="C3112" i="2"/>
  <c r="B3113" i="2"/>
  <c r="C3113" i="2"/>
  <c r="B3114" i="2"/>
  <c r="C3114" i="2"/>
  <c r="B3115" i="2"/>
  <c r="C3115" i="2"/>
  <c r="B3116" i="2"/>
  <c r="C3116" i="2"/>
  <c r="B3117" i="2"/>
  <c r="C3117" i="2"/>
  <c r="B3118" i="2"/>
  <c r="C3118" i="2"/>
  <c r="B3119" i="2"/>
  <c r="C3120" i="2"/>
  <c r="B3121" i="2"/>
  <c r="C3121" i="2"/>
  <c r="B3122" i="2"/>
  <c r="C3122" i="2"/>
  <c r="B3123" i="2"/>
  <c r="C3123" i="2"/>
  <c r="B3124" i="2"/>
  <c r="C3124" i="2"/>
  <c r="B3125" i="2"/>
  <c r="C3125" i="2"/>
  <c r="B3126" i="2"/>
  <c r="C3126" i="2"/>
  <c r="B3127" i="2"/>
  <c r="C3127" i="2"/>
  <c r="B3128" i="2"/>
  <c r="C3128" i="2"/>
  <c r="B3129" i="2"/>
  <c r="C3129" i="2"/>
  <c r="B3130" i="2"/>
  <c r="C3130" i="2"/>
  <c r="B3131" i="2"/>
  <c r="C3131" i="2"/>
  <c r="B3132" i="2"/>
  <c r="C3132" i="2"/>
  <c r="B3133" i="2"/>
  <c r="C3133" i="2"/>
  <c r="B3134" i="2"/>
  <c r="C3134" i="2"/>
  <c r="B3135" i="2"/>
  <c r="C3135" i="2"/>
  <c r="B3136" i="2"/>
  <c r="C3136" i="2"/>
  <c r="B3137" i="2"/>
  <c r="C3137" i="2"/>
  <c r="B3138" i="2"/>
  <c r="C3138" i="2"/>
  <c r="B3139" i="2"/>
  <c r="C3139" i="2"/>
  <c r="B3140" i="2"/>
  <c r="C3140" i="2"/>
  <c r="B3141" i="2"/>
  <c r="C3141" i="2"/>
  <c r="B3142" i="2"/>
  <c r="C3142" i="2"/>
  <c r="B3143" i="2"/>
  <c r="C3143" i="2"/>
  <c r="B3144" i="2"/>
  <c r="C3144" i="2"/>
  <c r="B3145" i="2"/>
  <c r="C3145" i="2"/>
  <c r="B3146" i="2"/>
  <c r="C3146" i="2"/>
  <c r="B3147" i="2"/>
  <c r="C3147" i="2"/>
  <c r="B3148" i="2"/>
  <c r="C3148" i="2"/>
  <c r="B3149" i="2"/>
  <c r="C3149" i="2"/>
  <c r="B3150" i="2"/>
  <c r="C3150" i="2"/>
  <c r="B3151" i="2"/>
  <c r="C3151" i="2"/>
  <c r="B3152" i="2"/>
  <c r="C3152" i="2"/>
  <c r="B3153" i="2"/>
  <c r="C3153" i="2"/>
  <c r="B3154" i="2"/>
  <c r="C3154" i="2"/>
  <c r="B3155" i="2"/>
  <c r="C3155" i="2"/>
  <c r="B3156" i="2"/>
  <c r="C3156" i="2"/>
  <c r="B3157" i="2"/>
  <c r="C3157" i="2"/>
  <c r="B3158" i="2"/>
  <c r="C3158" i="2"/>
  <c r="B3159" i="2"/>
  <c r="C3159" i="2"/>
  <c r="B3160" i="2"/>
  <c r="C3160" i="2"/>
  <c r="B3161" i="2"/>
  <c r="C3161" i="2"/>
  <c r="B3162" i="2"/>
  <c r="C3162" i="2"/>
  <c r="B3163" i="2"/>
  <c r="C3163" i="2"/>
  <c r="B3164" i="2"/>
  <c r="C3164" i="2"/>
  <c r="B3165" i="2"/>
  <c r="C3165" i="2"/>
  <c r="B3166" i="2"/>
  <c r="C3166" i="2"/>
  <c r="B3167" i="2"/>
  <c r="C3167" i="2"/>
  <c r="B3168" i="2"/>
  <c r="C3168" i="2"/>
  <c r="B3169" i="2"/>
  <c r="C3169" i="2"/>
  <c r="B3170" i="2"/>
  <c r="C3170" i="2"/>
  <c r="B3171" i="2"/>
  <c r="C3171" i="2"/>
  <c r="B3172" i="2"/>
  <c r="C3172" i="2"/>
  <c r="C3173" i="2"/>
  <c r="B3174" i="2"/>
  <c r="C3174" i="2"/>
  <c r="B3175" i="2"/>
  <c r="C3175" i="2"/>
  <c r="B3176" i="2"/>
  <c r="C3176" i="2"/>
  <c r="B3177" i="2"/>
  <c r="C3177" i="2"/>
  <c r="B3178" i="2"/>
  <c r="C3178" i="2"/>
  <c r="B3179" i="2"/>
  <c r="C3179" i="2"/>
  <c r="B3180" i="2"/>
  <c r="C3180" i="2"/>
  <c r="B3181" i="2"/>
  <c r="C3181" i="2"/>
  <c r="B3182" i="2"/>
  <c r="C3182" i="2"/>
  <c r="B3183" i="2"/>
  <c r="C3183" i="2"/>
  <c r="B3184" i="2"/>
  <c r="C3184" i="2"/>
  <c r="B3185" i="2"/>
  <c r="C3185" i="2"/>
  <c r="B3186" i="2"/>
  <c r="C3186" i="2"/>
  <c r="B3187" i="2"/>
  <c r="C3187" i="2"/>
  <c r="B3188" i="2"/>
  <c r="C3188" i="2"/>
  <c r="B3189" i="2"/>
  <c r="C3189" i="2"/>
  <c r="B3190" i="2"/>
  <c r="C3190" i="2"/>
  <c r="B3191" i="2"/>
  <c r="C3191" i="2"/>
  <c r="B3192" i="2"/>
  <c r="C3192" i="2"/>
  <c r="B3193" i="2"/>
  <c r="C3193" i="2"/>
  <c r="B3194" i="2"/>
  <c r="C3194" i="2"/>
  <c r="B3195" i="2"/>
  <c r="C3195" i="2"/>
  <c r="B3196" i="2"/>
  <c r="C3196" i="2"/>
  <c r="B3197" i="2"/>
  <c r="C3197" i="2"/>
  <c r="B3198" i="2"/>
  <c r="C3198" i="2"/>
  <c r="B3199" i="2"/>
  <c r="C3199" i="2"/>
  <c r="B3200" i="2"/>
  <c r="C3200" i="2"/>
  <c r="B3201" i="2"/>
  <c r="C3201" i="2"/>
  <c r="B3202" i="2"/>
  <c r="C3202" i="2"/>
  <c r="B3203" i="2"/>
  <c r="C3203" i="2"/>
  <c r="B3204" i="2"/>
  <c r="C3204" i="2"/>
  <c r="B3205" i="2"/>
  <c r="C3205" i="2"/>
  <c r="B3206" i="2"/>
  <c r="C3206" i="2"/>
  <c r="B3207" i="2"/>
  <c r="C3207" i="2"/>
  <c r="B3208" i="2"/>
  <c r="C3208" i="2"/>
  <c r="B3209" i="2"/>
  <c r="C3209" i="2"/>
  <c r="B3210" i="2"/>
  <c r="C3210" i="2"/>
  <c r="B3211" i="2"/>
  <c r="C3211" i="2"/>
  <c r="B3212" i="2"/>
  <c r="C3212" i="2"/>
  <c r="B3213" i="2"/>
  <c r="C3213" i="2"/>
  <c r="B3214" i="2"/>
  <c r="C3214" i="2"/>
  <c r="B3215" i="2"/>
  <c r="C3215" i="2"/>
  <c r="B3216" i="2"/>
  <c r="C3216" i="2"/>
  <c r="B3217" i="2"/>
  <c r="C3217" i="2"/>
  <c r="B3218" i="2"/>
  <c r="C3218" i="2"/>
  <c r="B3219" i="2"/>
  <c r="C3219" i="2"/>
  <c r="B3220" i="2"/>
  <c r="C3220" i="2"/>
  <c r="B3221" i="2"/>
  <c r="C3221" i="2"/>
  <c r="B3222" i="2"/>
  <c r="C3222" i="2"/>
  <c r="B3223" i="2"/>
  <c r="C3223" i="2"/>
  <c r="B3224" i="2"/>
  <c r="C3224" i="2"/>
  <c r="B3225" i="2"/>
  <c r="C3225" i="2"/>
  <c r="B3226" i="2"/>
  <c r="C3226" i="2"/>
  <c r="B3227" i="2"/>
  <c r="C3227" i="2"/>
  <c r="B3228" i="2"/>
  <c r="C3228" i="2"/>
  <c r="B3229" i="2"/>
  <c r="C3229" i="2"/>
  <c r="B3230" i="2"/>
  <c r="C3230" i="2"/>
  <c r="B3231" i="2"/>
  <c r="C3231" i="2"/>
  <c r="B3232" i="2"/>
  <c r="C3232" i="2"/>
  <c r="B3233" i="2"/>
  <c r="C3233" i="2"/>
  <c r="B3234" i="2"/>
  <c r="C3234" i="2"/>
  <c r="B3235" i="2"/>
  <c r="C3235" i="2"/>
  <c r="B3236" i="2"/>
  <c r="C3236" i="2"/>
  <c r="B3237" i="2"/>
  <c r="C3237" i="2"/>
  <c r="B3238" i="2"/>
  <c r="C3238" i="2"/>
  <c r="B3239" i="2"/>
  <c r="C3239" i="2"/>
  <c r="B3240" i="2"/>
  <c r="C3240" i="2"/>
  <c r="B3241" i="2"/>
  <c r="C3241" i="2"/>
  <c r="B3242" i="2"/>
  <c r="C3242" i="2"/>
  <c r="B3243" i="2"/>
  <c r="C3243" i="2"/>
  <c r="B3244" i="2"/>
  <c r="C3244" i="2"/>
  <c r="B3245" i="2"/>
  <c r="C3245" i="2"/>
  <c r="B3246" i="2"/>
  <c r="C3246" i="2"/>
  <c r="B3247" i="2"/>
  <c r="C3247" i="2"/>
  <c r="B3248" i="2"/>
  <c r="C3248" i="2"/>
  <c r="B3249" i="2"/>
  <c r="C3249" i="2"/>
  <c r="B3250" i="2"/>
  <c r="C3250" i="2"/>
  <c r="B3251" i="2"/>
  <c r="C3251" i="2"/>
  <c r="B3252" i="2"/>
  <c r="C3252" i="2"/>
  <c r="B3253" i="2"/>
  <c r="C3253" i="2"/>
  <c r="B3254" i="2"/>
  <c r="C3254" i="2"/>
  <c r="B3255" i="2"/>
  <c r="C3255" i="2"/>
  <c r="B3256" i="2"/>
  <c r="C3256" i="2"/>
  <c r="B3257" i="2"/>
  <c r="C3257" i="2"/>
  <c r="B3258" i="2"/>
  <c r="C3258" i="2"/>
  <c r="B3259" i="2"/>
  <c r="C3259" i="2"/>
  <c r="B3260" i="2"/>
  <c r="C3260" i="2"/>
  <c r="B3261" i="2"/>
  <c r="C3261" i="2"/>
  <c r="B3262" i="2"/>
  <c r="C3262" i="2"/>
  <c r="B3263" i="2"/>
  <c r="C3263" i="2"/>
  <c r="B3264" i="2"/>
  <c r="C3264" i="2"/>
  <c r="B3265" i="2"/>
  <c r="C3265" i="2"/>
  <c r="B3266" i="2"/>
  <c r="C3266" i="2"/>
  <c r="B3267" i="2"/>
  <c r="C3267" i="2"/>
  <c r="B3268" i="2"/>
  <c r="C3268" i="2"/>
  <c r="B3269" i="2"/>
  <c r="C3269" i="2"/>
  <c r="B3270" i="2"/>
  <c r="C3270" i="2"/>
  <c r="B3271" i="2"/>
  <c r="C3271" i="2"/>
  <c r="B3272" i="2"/>
  <c r="C3272" i="2"/>
  <c r="B3273" i="2"/>
  <c r="C3273" i="2"/>
  <c r="B3274" i="2"/>
  <c r="C3274" i="2"/>
  <c r="B3275" i="2"/>
  <c r="C3275" i="2"/>
  <c r="B3276" i="2"/>
  <c r="C3276" i="2"/>
  <c r="B3277" i="2"/>
  <c r="C3277" i="2"/>
  <c r="B3278" i="2"/>
  <c r="C3278" i="2"/>
  <c r="B3279" i="2"/>
  <c r="C3279" i="2"/>
  <c r="B3280" i="2"/>
  <c r="C3280" i="2"/>
  <c r="B3281" i="2"/>
  <c r="C3281" i="2"/>
  <c r="B3282" i="2"/>
  <c r="C3282" i="2"/>
  <c r="B3283" i="2"/>
  <c r="C3283" i="2"/>
  <c r="B3284" i="2"/>
  <c r="C3284" i="2"/>
  <c r="B3285" i="2"/>
  <c r="C3285" i="2"/>
  <c r="B3286" i="2"/>
  <c r="C3286" i="2"/>
  <c r="B3287" i="2"/>
  <c r="C3287" i="2"/>
  <c r="B3288" i="2"/>
  <c r="C3288" i="2"/>
  <c r="B3289" i="2"/>
  <c r="C3289" i="2"/>
  <c r="B3290" i="2"/>
  <c r="C3290" i="2"/>
  <c r="B3291" i="2"/>
  <c r="C3291" i="2"/>
  <c r="B3292" i="2"/>
  <c r="C3292" i="2"/>
  <c r="B3293" i="2"/>
  <c r="C3293" i="2"/>
  <c r="B3294" i="2"/>
  <c r="C3294" i="2"/>
  <c r="B3295" i="2"/>
  <c r="C3295" i="2"/>
  <c r="B3296" i="2"/>
  <c r="C3296" i="2"/>
  <c r="B3297" i="2"/>
  <c r="C3297" i="2"/>
  <c r="B3298" i="2"/>
  <c r="C3298" i="2"/>
  <c r="B3299" i="2"/>
  <c r="C3299" i="2"/>
  <c r="B3300" i="2"/>
  <c r="C3300" i="2"/>
  <c r="B3301" i="2"/>
  <c r="C3301" i="2"/>
  <c r="B3302" i="2"/>
  <c r="C3302" i="2"/>
  <c r="B3303" i="2"/>
  <c r="C3303" i="2"/>
  <c r="B3304" i="2"/>
  <c r="C3304" i="2"/>
  <c r="B3305" i="2"/>
  <c r="C3305" i="2"/>
  <c r="B3306" i="2"/>
  <c r="C3306" i="2"/>
  <c r="B3307" i="2"/>
  <c r="C3307" i="2"/>
  <c r="B3308" i="2"/>
  <c r="C3308" i="2"/>
  <c r="B3309" i="2"/>
  <c r="C3309" i="2"/>
  <c r="B3310" i="2"/>
  <c r="C3310" i="2"/>
  <c r="B3311" i="2"/>
  <c r="C3311" i="2"/>
  <c r="B3312" i="2"/>
  <c r="C3312" i="2"/>
  <c r="B3313" i="2"/>
  <c r="C3313" i="2"/>
  <c r="B3314" i="2"/>
  <c r="C3314" i="2"/>
  <c r="B3315" i="2"/>
  <c r="C3315" i="2"/>
  <c r="B3316" i="2"/>
  <c r="C3316" i="2"/>
  <c r="B3317" i="2"/>
  <c r="C3317" i="2"/>
  <c r="B3318" i="2"/>
  <c r="C3318" i="2"/>
  <c r="B3319" i="2"/>
  <c r="C3319" i="2"/>
  <c r="B3320" i="2"/>
  <c r="C3320" i="2"/>
  <c r="B3321" i="2"/>
  <c r="C3321" i="2"/>
  <c r="B3322" i="2"/>
  <c r="C3322" i="2"/>
  <c r="B3323" i="2"/>
  <c r="C3323" i="2"/>
  <c r="B3324" i="2"/>
  <c r="C3324" i="2"/>
  <c r="B3325" i="2"/>
  <c r="C3325" i="2"/>
  <c r="B3326" i="2"/>
  <c r="C3326" i="2"/>
  <c r="B3327" i="2"/>
  <c r="C3327" i="2"/>
  <c r="B3328" i="2"/>
  <c r="C3328" i="2"/>
  <c r="B3329" i="2"/>
  <c r="C3329" i="2"/>
  <c r="B3330" i="2"/>
  <c r="C3330" i="2"/>
  <c r="B3331" i="2"/>
  <c r="C3331" i="2"/>
  <c r="B3332" i="2"/>
  <c r="C3332" i="2"/>
  <c r="B3333" i="2"/>
  <c r="C3333" i="2"/>
  <c r="B3334" i="2"/>
  <c r="C3334" i="2"/>
  <c r="B3335" i="2"/>
  <c r="C3335" i="2"/>
  <c r="B3336" i="2"/>
  <c r="C3336" i="2"/>
  <c r="B3337" i="2"/>
  <c r="C3337" i="2"/>
  <c r="B3338" i="2"/>
  <c r="C3338" i="2"/>
  <c r="B3339" i="2"/>
  <c r="C3339" i="2"/>
  <c r="B3340" i="2"/>
  <c r="C3340" i="2"/>
  <c r="B3341" i="2"/>
  <c r="C3341" i="2"/>
  <c r="B3342" i="2"/>
  <c r="C3342" i="2"/>
  <c r="B3343" i="2"/>
  <c r="C3343" i="2"/>
  <c r="B3344" i="2"/>
  <c r="C3344" i="2"/>
  <c r="B3345" i="2"/>
  <c r="C3345" i="2"/>
  <c r="B3346" i="2"/>
  <c r="C3346" i="2"/>
  <c r="B3347" i="2"/>
  <c r="C3347" i="2"/>
  <c r="B3348" i="2"/>
  <c r="C3348" i="2"/>
  <c r="B3349" i="2"/>
  <c r="C3349" i="2"/>
  <c r="B3350" i="2"/>
  <c r="C3350" i="2"/>
  <c r="B3351" i="2"/>
  <c r="C3351" i="2"/>
  <c r="B3352" i="2"/>
  <c r="C3352" i="2"/>
  <c r="B3353" i="2"/>
  <c r="C3353" i="2"/>
  <c r="B3354" i="2"/>
  <c r="C3354" i="2"/>
  <c r="B3355" i="2"/>
  <c r="C3355" i="2"/>
  <c r="B3356" i="2"/>
  <c r="C3356" i="2"/>
  <c r="B3357" i="2"/>
  <c r="C3357" i="2"/>
  <c r="B3358" i="2"/>
  <c r="C3358" i="2"/>
  <c r="B3359" i="2"/>
  <c r="C3359" i="2"/>
  <c r="B3360" i="2"/>
  <c r="C3360" i="2"/>
  <c r="B3361" i="2"/>
  <c r="C3361" i="2"/>
  <c r="B3362" i="2"/>
  <c r="C3362" i="2"/>
  <c r="B3363" i="2"/>
  <c r="C3363" i="2"/>
  <c r="B3364" i="2"/>
  <c r="C3364" i="2"/>
  <c r="B3365" i="2"/>
  <c r="C3365" i="2"/>
  <c r="B3366" i="2"/>
  <c r="C3366" i="2"/>
  <c r="B3367" i="2"/>
  <c r="C3367" i="2"/>
  <c r="B3368" i="2"/>
  <c r="C3368" i="2"/>
  <c r="B3369" i="2"/>
  <c r="C3369" i="2"/>
  <c r="B3370" i="2"/>
  <c r="C3370" i="2"/>
  <c r="B3371" i="2"/>
  <c r="C3371" i="2"/>
  <c r="B3372" i="2"/>
  <c r="C3372" i="2"/>
  <c r="B3373" i="2"/>
  <c r="C3373" i="2"/>
  <c r="B3374" i="2"/>
  <c r="C3374" i="2"/>
  <c r="C3375" i="2"/>
  <c r="B3376" i="2"/>
  <c r="C3376" i="2"/>
  <c r="B3377" i="2"/>
  <c r="C3377" i="2"/>
  <c r="B3378" i="2"/>
  <c r="C3378" i="2"/>
  <c r="B3379" i="2"/>
  <c r="C3379" i="2"/>
  <c r="B3380" i="2"/>
  <c r="C3380" i="2"/>
  <c r="B3381" i="2"/>
  <c r="C3381" i="2"/>
  <c r="B3382" i="2"/>
  <c r="C3382" i="2"/>
  <c r="B3383" i="2"/>
  <c r="C3383" i="2"/>
  <c r="B3384" i="2"/>
  <c r="C3384" i="2"/>
  <c r="B3385" i="2"/>
  <c r="C3385" i="2"/>
  <c r="B3386" i="2"/>
  <c r="C3386" i="2"/>
  <c r="B3387" i="2"/>
  <c r="C3387" i="2"/>
  <c r="B3388" i="2"/>
  <c r="C3388" i="2"/>
  <c r="B3389" i="2"/>
  <c r="C3389" i="2"/>
  <c r="B3390" i="2"/>
  <c r="C3390" i="2"/>
  <c r="B3391" i="2"/>
  <c r="C3391" i="2"/>
  <c r="B3392" i="2"/>
  <c r="C3392" i="2"/>
  <c r="B3393" i="2"/>
  <c r="C3393" i="2"/>
  <c r="B3394" i="2"/>
  <c r="C3394" i="2"/>
  <c r="B3395" i="2"/>
  <c r="C3395" i="2"/>
  <c r="B3396" i="2"/>
  <c r="C3396" i="2"/>
  <c r="B3397" i="2"/>
  <c r="C3397" i="2"/>
  <c r="B3398" i="2"/>
  <c r="C3398" i="2"/>
  <c r="B3399" i="2"/>
  <c r="C3399" i="2"/>
  <c r="B3400" i="2"/>
  <c r="C3400" i="2"/>
  <c r="B3401" i="2"/>
  <c r="C3401" i="2"/>
  <c r="B3402" i="2"/>
  <c r="C3402" i="2"/>
  <c r="B3403" i="2"/>
  <c r="C3403" i="2"/>
  <c r="B3404" i="2"/>
  <c r="C3404" i="2"/>
  <c r="B3405" i="2"/>
  <c r="C3405" i="2"/>
  <c r="B3406" i="2"/>
  <c r="C3406" i="2"/>
  <c r="B3407" i="2"/>
  <c r="C3407" i="2"/>
  <c r="B3408" i="2"/>
  <c r="C3408" i="2"/>
  <c r="B3409" i="2"/>
  <c r="C3409" i="2"/>
  <c r="B3410" i="2"/>
  <c r="C3410" i="2"/>
  <c r="B3411" i="2"/>
  <c r="C3411" i="2"/>
  <c r="B3412" i="2"/>
  <c r="C3412" i="2"/>
  <c r="B3413" i="2"/>
  <c r="C3413" i="2"/>
  <c r="B3414" i="2"/>
  <c r="C3414" i="2"/>
  <c r="B3415" i="2"/>
  <c r="C3415" i="2"/>
  <c r="B3416" i="2"/>
  <c r="C3416" i="2"/>
  <c r="B3417" i="2"/>
  <c r="C3417" i="2"/>
  <c r="B3418" i="2"/>
  <c r="C3418" i="2"/>
  <c r="B3419" i="2"/>
  <c r="C3419" i="2"/>
  <c r="B3420" i="2"/>
  <c r="C3420" i="2"/>
  <c r="B3421" i="2"/>
  <c r="C3421" i="2"/>
  <c r="B3422" i="2"/>
  <c r="C3422" i="2"/>
  <c r="B3423" i="2"/>
  <c r="C3423" i="2"/>
  <c r="B3424" i="2"/>
  <c r="C3424" i="2"/>
  <c r="B3425" i="2"/>
  <c r="C3425" i="2"/>
  <c r="B3426" i="2"/>
  <c r="C3426" i="2"/>
  <c r="B3427" i="2"/>
  <c r="C3427" i="2"/>
  <c r="B3428" i="2"/>
  <c r="C3428" i="2"/>
  <c r="B3429" i="2"/>
  <c r="C3429" i="2"/>
  <c r="B3430" i="2"/>
  <c r="C3430" i="2"/>
  <c r="B3431" i="2"/>
  <c r="C3431" i="2"/>
  <c r="B3432" i="2"/>
  <c r="C3432" i="2"/>
  <c r="B3433" i="2"/>
  <c r="C3433" i="2"/>
  <c r="B3434" i="2"/>
  <c r="C3434" i="2"/>
  <c r="B3435" i="2"/>
  <c r="C3435" i="2"/>
  <c r="B3436" i="2"/>
  <c r="C3436" i="2"/>
  <c r="B3437" i="2"/>
  <c r="C3437" i="2"/>
  <c r="B3438" i="2"/>
  <c r="C3438" i="2"/>
  <c r="B3439" i="2"/>
  <c r="C3439" i="2"/>
  <c r="B3440" i="2"/>
  <c r="C3440" i="2"/>
  <c r="B3441" i="2"/>
  <c r="C3441" i="2"/>
  <c r="B3442" i="2"/>
  <c r="C3442" i="2"/>
  <c r="B3443" i="2"/>
  <c r="C3443" i="2"/>
  <c r="B3444" i="2"/>
  <c r="C3444" i="2"/>
  <c r="B3445" i="2"/>
  <c r="C3445" i="2"/>
  <c r="B3446" i="2"/>
  <c r="C3446" i="2"/>
  <c r="B3447" i="2"/>
  <c r="C3447" i="2"/>
  <c r="B3448" i="2"/>
  <c r="C3448" i="2"/>
  <c r="B3449" i="2"/>
  <c r="C3449" i="2"/>
  <c r="B3450" i="2"/>
  <c r="C3450" i="2"/>
  <c r="B3451" i="2"/>
  <c r="C3451" i="2"/>
  <c r="B3452" i="2"/>
  <c r="C3452" i="2"/>
  <c r="B3453" i="2"/>
  <c r="C3453" i="2"/>
  <c r="B3454" i="2"/>
  <c r="C3454" i="2"/>
  <c r="B3455" i="2"/>
  <c r="C3455" i="2"/>
  <c r="B3456" i="2"/>
  <c r="C3456" i="2"/>
  <c r="B3457" i="2"/>
  <c r="C3457" i="2"/>
  <c r="B3458" i="2"/>
  <c r="C3458" i="2"/>
  <c r="B3459" i="2"/>
  <c r="C3459" i="2"/>
  <c r="B3460" i="2"/>
  <c r="C3460" i="2"/>
  <c r="B3461" i="2"/>
  <c r="C3461" i="2"/>
  <c r="B3462" i="2"/>
  <c r="C3462" i="2"/>
  <c r="B3463" i="2"/>
  <c r="C3463" i="2"/>
  <c r="B3464" i="2"/>
  <c r="C3464" i="2"/>
  <c r="B3465" i="2"/>
  <c r="C3465" i="2"/>
  <c r="B3466" i="2"/>
  <c r="C3466" i="2"/>
  <c r="B3467" i="2"/>
  <c r="C3467" i="2"/>
  <c r="B3468" i="2"/>
  <c r="C3468" i="2"/>
  <c r="B3469" i="2"/>
  <c r="C3469" i="2"/>
  <c r="B3470" i="2"/>
  <c r="C3470" i="2"/>
  <c r="B3471" i="2"/>
  <c r="C3471" i="2"/>
  <c r="B3472" i="2"/>
  <c r="C3472" i="2"/>
  <c r="B3473" i="2"/>
  <c r="C3473" i="2"/>
  <c r="B3474" i="2"/>
  <c r="C3474" i="2"/>
  <c r="B3475" i="2"/>
  <c r="C3475" i="2"/>
  <c r="B3476" i="2"/>
  <c r="C3476" i="2"/>
  <c r="B3477" i="2"/>
  <c r="C3477" i="2"/>
  <c r="B3478" i="2"/>
  <c r="C3478" i="2"/>
  <c r="B3479" i="2"/>
  <c r="C3479" i="2"/>
  <c r="B3480" i="2"/>
  <c r="C3480" i="2"/>
  <c r="B3481" i="2"/>
  <c r="C3481" i="2"/>
  <c r="B3482" i="2"/>
  <c r="C3482" i="2"/>
  <c r="B3483" i="2"/>
  <c r="C3483" i="2"/>
  <c r="B3484" i="2"/>
  <c r="C3484" i="2"/>
  <c r="B3485" i="2"/>
  <c r="C3485" i="2"/>
  <c r="B3486" i="2"/>
  <c r="C3486" i="2"/>
  <c r="B3487" i="2"/>
  <c r="C3487" i="2"/>
  <c r="B3488" i="2"/>
  <c r="C3488" i="2"/>
  <c r="B3489" i="2"/>
  <c r="C3489" i="2"/>
  <c r="B3490" i="2"/>
  <c r="C3490" i="2"/>
  <c r="B3491" i="2"/>
  <c r="C3491" i="2"/>
  <c r="B3492" i="2"/>
  <c r="C3492" i="2"/>
  <c r="B3493" i="2"/>
  <c r="C3493" i="2"/>
  <c r="B3494" i="2"/>
  <c r="C3494" i="2"/>
  <c r="B3495" i="2"/>
  <c r="C3495" i="2"/>
  <c r="B3496" i="2"/>
  <c r="C3496" i="2"/>
  <c r="B3497" i="2"/>
  <c r="C3497" i="2"/>
  <c r="B3498" i="2"/>
  <c r="C3498" i="2"/>
  <c r="B3499" i="2"/>
  <c r="C3499" i="2"/>
  <c r="B3500" i="2"/>
  <c r="C3500" i="2"/>
  <c r="B3501" i="2"/>
  <c r="C3501" i="2"/>
  <c r="B3502" i="2"/>
  <c r="C3502" i="2"/>
  <c r="B3503" i="2"/>
  <c r="C3503" i="2"/>
  <c r="B3504" i="2"/>
  <c r="C3504" i="2"/>
  <c r="B3505" i="2"/>
  <c r="C3505" i="2"/>
  <c r="B3506" i="2"/>
  <c r="C3506" i="2"/>
  <c r="B3507" i="2"/>
  <c r="C3507" i="2"/>
  <c r="B3508" i="2"/>
  <c r="C3508" i="2"/>
  <c r="B3509" i="2"/>
  <c r="C3509" i="2"/>
  <c r="B3510" i="2"/>
  <c r="C3510" i="2"/>
  <c r="B3511" i="2"/>
  <c r="C3511" i="2"/>
  <c r="B3512" i="2"/>
  <c r="C3512" i="2"/>
  <c r="B3513" i="2"/>
  <c r="C3513" i="2"/>
  <c r="B3514" i="2"/>
  <c r="C3514" i="2"/>
  <c r="B3515" i="2"/>
  <c r="C3515" i="2"/>
  <c r="B3516" i="2"/>
  <c r="C3516" i="2"/>
  <c r="B3517" i="2"/>
  <c r="C3517" i="2"/>
  <c r="B3518" i="2"/>
  <c r="C3518" i="2"/>
  <c r="B3519" i="2"/>
  <c r="C3519" i="2"/>
  <c r="B3520" i="2"/>
  <c r="C3520" i="2"/>
  <c r="B3521" i="2"/>
  <c r="C3521" i="2"/>
  <c r="B3522" i="2"/>
  <c r="C3522" i="2"/>
  <c r="B3523" i="2"/>
  <c r="C3523" i="2"/>
  <c r="B3524" i="2"/>
  <c r="C3524" i="2"/>
  <c r="B3525" i="2"/>
  <c r="C3525" i="2"/>
  <c r="B3526" i="2"/>
  <c r="C3526" i="2"/>
  <c r="B3527" i="2"/>
  <c r="C3527" i="2"/>
  <c r="B3528" i="2"/>
  <c r="C3528" i="2"/>
  <c r="B3529" i="2"/>
  <c r="C3529" i="2"/>
  <c r="B3530" i="2"/>
  <c r="C3530" i="2"/>
  <c r="B3531" i="2"/>
  <c r="C3531" i="2"/>
  <c r="B3532" i="2"/>
  <c r="C3532" i="2"/>
  <c r="B3533" i="2"/>
  <c r="C3533" i="2"/>
  <c r="B3534" i="2"/>
  <c r="C3534" i="2"/>
  <c r="B3535" i="2"/>
  <c r="C3535" i="2"/>
  <c r="B3536" i="2"/>
  <c r="C3536" i="2"/>
  <c r="B3537" i="2"/>
  <c r="C3537" i="2"/>
  <c r="B3538" i="2"/>
  <c r="C3538" i="2"/>
  <c r="B3539" i="2"/>
  <c r="C3539" i="2"/>
  <c r="B3540" i="2"/>
  <c r="C3540" i="2"/>
  <c r="B3541" i="2"/>
  <c r="C3541" i="2"/>
  <c r="B3542" i="2"/>
  <c r="C3542" i="2"/>
  <c r="B3543" i="2"/>
  <c r="C3543" i="2"/>
  <c r="B3544" i="2"/>
  <c r="C3544" i="2"/>
  <c r="B3545" i="2"/>
  <c r="C3545" i="2"/>
  <c r="B3546" i="2"/>
  <c r="C3546" i="2"/>
  <c r="B3547" i="2"/>
  <c r="C3547" i="2"/>
  <c r="B3548" i="2"/>
  <c r="C3548" i="2"/>
  <c r="B3549" i="2"/>
  <c r="C3549" i="2"/>
  <c r="B3550" i="2"/>
  <c r="C3550" i="2"/>
  <c r="B3551" i="2"/>
  <c r="C3551" i="2"/>
  <c r="B3552" i="2"/>
  <c r="C3552" i="2"/>
  <c r="B3553" i="2"/>
  <c r="C3553" i="2"/>
  <c r="C3554" i="2"/>
  <c r="B3555" i="2"/>
  <c r="C3555" i="2"/>
  <c r="B3556" i="2"/>
  <c r="C3556" i="2"/>
  <c r="B3557" i="2"/>
  <c r="C3557" i="2"/>
  <c r="B3558" i="2"/>
  <c r="C3558" i="2"/>
  <c r="B3559" i="2"/>
  <c r="C3559" i="2"/>
  <c r="B3560" i="2"/>
  <c r="C3560" i="2"/>
  <c r="B3561" i="2"/>
  <c r="C3561" i="2"/>
  <c r="B3562" i="2"/>
  <c r="C3562" i="2"/>
  <c r="B3563" i="2"/>
  <c r="C3563" i="2"/>
  <c r="B3564" i="2"/>
  <c r="C3564" i="2"/>
  <c r="B3565" i="2"/>
  <c r="C3565" i="2"/>
  <c r="B3566" i="2"/>
  <c r="C3566" i="2"/>
  <c r="B3567" i="2"/>
  <c r="C3567" i="2"/>
  <c r="B3568" i="2"/>
  <c r="C3568" i="2"/>
  <c r="B3569" i="2"/>
  <c r="C3569" i="2"/>
  <c r="B3570" i="2"/>
  <c r="C3570" i="2"/>
  <c r="B3571" i="2"/>
  <c r="C3571" i="2"/>
  <c r="B3572" i="2"/>
  <c r="C3572" i="2"/>
  <c r="B3573" i="2"/>
  <c r="C3573" i="2"/>
  <c r="B3574" i="2"/>
  <c r="C3574" i="2"/>
  <c r="B3575" i="2"/>
  <c r="C3575" i="2"/>
  <c r="B3576" i="2"/>
  <c r="C3576" i="2"/>
  <c r="B3577" i="2"/>
  <c r="C3577" i="2"/>
  <c r="B3578" i="2"/>
  <c r="C3578" i="2"/>
  <c r="B3579" i="2"/>
  <c r="C3579" i="2"/>
  <c r="B3580" i="2"/>
  <c r="C3580" i="2"/>
  <c r="B3581" i="2"/>
  <c r="C3581" i="2"/>
  <c r="B3582" i="2"/>
  <c r="C3582" i="2"/>
  <c r="B3583" i="2"/>
  <c r="C3583" i="2"/>
  <c r="B3584" i="2"/>
  <c r="C3584" i="2"/>
  <c r="B3585" i="2"/>
  <c r="C3585" i="2"/>
  <c r="B3586" i="2"/>
  <c r="C3586" i="2"/>
  <c r="B3587" i="2"/>
  <c r="C3587" i="2"/>
  <c r="B3588" i="2"/>
  <c r="C3588" i="2"/>
  <c r="B3589" i="2"/>
  <c r="C3589" i="2"/>
  <c r="B3590" i="2"/>
  <c r="C3590" i="2"/>
  <c r="B3591" i="2"/>
  <c r="C3591" i="2"/>
  <c r="B3592" i="2"/>
  <c r="C3592" i="2"/>
  <c r="B3593" i="2"/>
  <c r="C3593" i="2"/>
  <c r="B3594" i="2"/>
  <c r="C3594" i="2"/>
  <c r="B3595" i="2"/>
  <c r="C3595" i="2"/>
  <c r="B3596" i="2"/>
  <c r="C3596" i="2"/>
  <c r="B3597" i="2"/>
  <c r="C3597" i="2"/>
  <c r="B3598" i="2"/>
  <c r="C3598" i="2"/>
  <c r="B3599" i="2"/>
  <c r="C3599" i="2"/>
  <c r="B3600" i="2"/>
  <c r="C3600" i="2"/>
  <c r="B3601" i="2"/>
  <c r="C3601" i="2"/>
  <c r="B3602" i="2"/>
  <c r="C3602" i="2"/>
  <c r="B3603" i="2"/>
  <c r="C3603" i="2"/>
  <c r="B3604" i="2"/>
  <c r="C3604" i="2"/>
  <c r="B3605" i="2"/>
  <c r="C3605" i="2"/>
  <c r="B3606" i="2"/>
  <c r="C3606" i="2"/>
  <c r="B3607" i="2"/>
  <c r="C3607" i="2"/>
  <c r="B3608" i="2"/>
  <c r="C3608" i="2"/>
  <c r="B3609" i="2"/>
  <c r="C3609" i="2"/>
  <c r="B3610" i="2"/>
  <c r="C3610" i="2"/>
  <c r="B3611" i="2"/>
  <c r="C3611" i="2"/>
  <c r="B3612" i="2"/>
  <c r="C3612" i="2"/>
  <c r="B3613" i="2"/>
  <c r="C3613" i="2"/>
  <c r="B3614" i="2"/>
  <c r="C3614" i="2"/>
  <c r="B3615" i="2"/>
  <c r="C3615" i="2"/>
  <c r="B3616" i="2"/>
  <c r="C3616" i="2"/>
  <c r="B3617" i="2"/>
  <c r="C3617" i="2"/>
  <c r="B3618" i="2"/>
  <c r="C3618" i="2"/>
  <c r="B3619" i="2"/>
  <c r="C3619" i="2"/>
  <c r="B3620" i="2"/>
  <c r="C3620" i="2"/>
  <c r="B3621" i="2"/>
  <c r="C3621" i="2"/>
  <c r="B3622" i="2"/>
  <c r="C3622" i="2"/>
  <c r="B3623" i="2"/>
  <c r="C3623" i="2"/>
  <c r="B3624" i="2"/>
  <c r="C3624" i="2"/>
  <c r="B3625" i="2"/>
  <c r="C3625" i="2"/>
  <c r="B3626" i="2"/>
  <c r="C3626" i="2"/>
  <c r="B3627" i="2"/>
  <c r="C3627" i="2"/>
  <c r="B3628" i="2"/>
  <c r="C3628" i="2"/>
  <c r="B3629" i="2"/>
  <c r="C3629" i="2"/>
  <c r="B3630" i="2"/>
  <c r="C3630" i="2"/>
  <c r="B3631" i="2"/>
  <c r="C3631" i="2"/>
  <c r="B3632" i="2"/>
  <c r="C3632" i="2"/>
  <c r="B3633" i="2"/>
  <c r="C3633" i="2"/>
  <c r="B3634" i="2"/>
  <c r="C3634" i="2"/>
  <c r="B3635" i="2"/>
  <c r="C3635" i="2"/>
  <c r="B3636" i="2"/>
  <c r="C3636" i="2"/>
  <c r="B3637" i="2"/>
  <c r="C3637" i="2"/>
  <c r="B3638" i="2"/>
  <c r="C3638" i="2"/>
  <c r="B3639" i="2"/>
  <c r="C3639" i="2"/>
  <c r="B3640" i="2"/>
  <c r="C3640" i="2"/>
  <c r="C3641" i="2"/>
  <c r="B3642" i="2"/>
  <c r="C3642" i="2"/>
  <c r="B3643" i="2"/>
  <c r="C3643" i="2"/>
  <c r="B3644" i="2"/>
  <c r="C3644" i="2"/>
  <c r="B3645" i="2"/>
  <c r="C3645" i="2"/>
  <c r="B3646" i="2"/>
  <c r="C3646" i="2"/>
  <c r="B3647" i="2"/>
  <c r="C3647" i="2"/>
  <c r="B3648" i="2"/>
  <c r="C3648" i="2"/>
  <c r="B3649" i="2"/>
  <c r="C3649" i="2"/>
  <c r="B3650" i="2"/>
  <c r="C3650" i="2"/>
  <c r="B3651" i="2"/>
  <c r="C3651" i="2"/>
  <c r="B3652" i="2"/>
  <c r="C3652" i="2"/>
  <c r="C3653" i="2"/>
  <c r="B3654" i="2"/>
  <c r="C3654" i="2"/>
  <c r="B3655" i="2"/>
  <c r="C3655" i="2"/>
  <c r="B3656" i="2"/>
  <c r="C3656" i="2"/>
  <c r="B3657" i="2"/>
  <c r="C3657" i="2"/>
  <c r="B3658" i="2"/>
  <c r="C3658" i="2"/>
  <c r="B3659" i="2"/>
  <c r="C3659" i="2"/>
  <c r="B3660" i="2"/>
  <c r="C3660" i="2"/>
  <c r="B3661" i="2"/>
  <c r="C3661" i="2"/>
  <c r="C3662" i="2"/>
  <c r="B3663" i="2"/>
  <c r="C3663" i="2"/>
  <c r="B3664" i="2"/>
  <c r="C3664" i="2"/>
  <c r="B3665" i="2"/>
  <c r="C3665" i="2"/>
  <c r="B3666" i="2"/>
  <c r="C3666" i="2"/>
  <c r="B3667" i="2"/>
  <c r="C3667" i="2"/>
  <c r="B3668" i="2"/>
  <c r="C3668" i="2"/>
  <c r="B3669" i="2"/>
  <c r="C3669" i="2"/>
  <c r="B3670" i="2"/>
  <c r="C3670" i="2"/>
  <c r="B3671" i="2"/>
  <c r="C3671" i="2"/>
  <c r="B3672" i="2"/>
  <c r="C3672" i="2"/>
  <c r="B3673" i="2"/>
  <c r="C3673" i="2"/>
  <c r="B3674" i="2"/>
  <c r="C3674" i="2"/>
  <c r="B3675" i="2"/>
  <c r="C3675" i="2"/>
  <c r="B3676" i="2"/>
  <c r="C3676" i="2"/>
  <c r="C3677" i="2"/>
  <c r="B3678" i="2"/>
  <c r="C3678" i="2"/>
  <c r="B3679" i="2"/>
  <c r="C3679" i="2"/>
  <c r="B3680" i="2"/>
  <c r="C3680" i="2"/>
  <c r="B3681" i="2"/>
  <c r="C3681" i="2"/>
  <c r="B3682" i="2"/>
  <c r="C3682" i="2"/>
  <c r="B3683" i="2"/>
  <c r="C3683" i="2"/>
  <c r="B3684" i="2"/>
  <c r="C3684" i="2"/>
  <c r="B3685" i="2"/>
  <c r="C3685" i="2"/>
  <c r="B3686" i="2"/>
  <c r="C3686" i="2"/>
  <c r="B3687" i="2"/>
  <c r="C3687" i="2"/>
  <c r="B3688" i="2"/>
  <c r="C3688" i="2"/>
  <c r="B3689" i="2"/>
  <c r="C3689" i="2"/>
  <c r="B3690" i="2"/>
  <c r="C3690" i="2"/>
  <c r="B3691" i="2"/>
  <c r="C3691" i="2"/>
  <c r="B3692" i="2"/>
  <c r="C3692" i="2"/>
  <c r="B3693" i="2"/>
  <c r="C3693" i="2"/>
  <c r="B3694" i="2"/>
  <c r="C3694" i="2"/>
  <c r="B3695" i="2"/>
  <c r="C3695" i="2"/>
  <c r="B3696" i="2"/>
  <c r="C3696" i="2"/>
  <c r="B3697" i="2"/>
  <c r="C3697" i="2"/>
  <c r="B3698" i="2"/>
  <c r="C3698" i="2"/>
  <c r="B3699" i="2"/>
  <c r="C3699" i="2"/>
  <c r="B3700" i="2"/>
  <c r="C3700" i="2"/>
  <c r="B3701" i="2"/>
  <c r="C3701" i="2"/>
  <c r="B3702" i="2"/>
  <c r="C3702" i="2"/>
  <c r="B3703" i="2"/>
  <c r="C3703" i="2"/>
  <c r="B3704" i="2"/>
  <c r="C3704" i="2"/>
  <c r="B3705" i="2"/>
  <c r="C3705" i="2"/>
  <c r="B3706" i="2"/>
  <c r="C3706" i="2"/>
  <c r="B3707" i="2"/>
  <c r="C3707" i="2"/>
  <c r="B3708" i="2"/>
  <c r="C3708" i="2"/>
  <c r="B3709" i="2"/>
  <c r="C3709" i="2"/>
  <c r="B3710" i="2"/>
  <c r="C3710" i="2"/>
  <c r="C3711" i="2"/>
  <c r="C3712" i="2"/>
  <c r="B3713" i="2"/>
  <c r="C3713" i="2"/>
  <c r="B3714" i="2"/>
  <c r="C3714" i="2"/>
  <c r="B3715" i="2"/>
  <c r="C3715" i="2"/>
  <c r="B3716" i="2"/>
  <c r="C3716" i="2"/>
  <c r="B3717" i="2"/>
  <c r="C3717" i="2"/>
  <c r="B3718" i="2"/>
  <c r="C3718" i="2"/>
  <c r="B3719" i="2"/>
  <c r="C3719" i="2"/>
  <c r="B3720" i="2"/>
  <c r="C3720" i="2"/>
  <c r="B3721" i="2"/>
  <c r="C3721" i="2"/>
  <c r="B3722" i="2"/>
  <c r="C3722" i="2"/>
  <c r="B3723" i="2"/>
  <c r="C3723" i="2"/>
  <c r="B3724" i="2"/>
  <c r="C3724" i="2"/>
  <c r="B3725" i="2"/>
  <c r="C3725" i="2"/>
  <c r="B3726" i="2"/>
  <c r="C3726" i="2"/>
  <c r="B3727" i="2"/>
  <c r="C3727" i="2"/>
  <c r="B3728" i="2"/>
  <c r="C3728" i="2"/>
  <c r="B3729" i="2"/>
  <c r="C3729" i="2"/>
  <c r="B3730" i="2"/>
  <c r="C3730" i="2"/>
  <c r="B3731" i="2"/>
  <c r="C3731" i="2"/>
  <c r="B3732" i="2"/>
  <c r="C3732" i="2"/>
  <c r="B3733" i="2"/>
  <c r="C3733" i="2"/>
  <c r="B3734" i="2"/>
  <c r="C3734" i="2"/>
  <c r="B3735" i="2"/>
  <c r="C3735" i="2"/>
  <c r="B3736" i="2"/>
  <c r="C3736" i="2"/>
  <c r="B3737" i="2"/>
  <c r="C3737" i="2"/>
  <c r="B3738" i="2"/>
  <c r="C3738" i="2"/>
  <c r="B3739" i="2"/>
  <c r="C3739" i="2"/>
  <c r="B3740" i="2"/>
  <c r="C3740" i="2"/>
  <c r="B3741" i="2"/>
  <c r="C3741" i="2"/>
  <c r="B3742" i="2"/>
  <c r="C3742" i="2"/>
  <c r="B3743" i="2"/>
  <c r="C3743" i="2"/>
  <c r="B3744" i="2"/>
  <c r="C3744" i="2"/>
  <c r="C3745" i="2"/>
  <c r="B3746" i="2"/>
  <c r="C3746" i="2"/>
  <c r="B3747" i="2"/>
  <c r="C3747" i="2"/>
  <c r="B3748" i="2"/>
  <c r="C3748" i="2"/>
  <c r="B3749" i="2"/>
  <c r="C3749" i="2"/>
  <c r="B3750" i="2"/>
  <c r="C3750" i="2"/>
  <c r="B3751" i="2"/>
  <c r="C3751" i="2"/>
  <c r="B3752" i="2"/>
  <c r="C3752" i="2"/>
  <c r="B3753" i="2"/>
  <c r="C3753" i="2"/>
  <c r="B3754" i="2"/>
  <c r="C3754" i="2"/>
  <c r="B3755" i="2"/>
  <c r="C3755" i="2"/>
  <c r="B3756" i="2"/>
  <c r="C3756" i="2"/>
  <c r="B3757" i="2"/>
  <c r="C3757" i="2"/>
  <c r="B3758" i="2"/>
  <c r="C3758" i="2"/>
  <c r="B3759" i="2"/>
  <c r="C3759" i="2"/>
  <c r="B3760" i="2"/>
  <c r="C3760" i="2"/>
  <c r="B3761" i="2"/>
  <c r="C3761" i="2"/>
  <c r="B3762" i="2"/>
  <c r="C3762" i="2"/>
  <c r="B3763" i="2"/>
  <c r="C3763" i="2"/>
  <c r="B3764" i="2"/>
  <c r="C3764" i="2"/>
  <c r="B3765" i="2"/>
  <c r="C3765" i="2"/>
  <c r="B3766" i="2"/>
  <c r="C3766" i="2"/>
  <c r="B3767" i="2"/>
  <c r="C3767" i="2"/>
  <c r="B3768" i="2"/>
  <c r="C3768" i="2"/>
  <c r="B3769" i="2"/>
  <c r="C3769" i="2"/>
  <c r="B3770" i="2"/>
  <c r="C3770" i="2"/>
  <c r="B3771" i="2"/>
  <c r="C3771" i="2"/>
  <c r="B3772" i="2"/>
  <c r="C3772" i="2"/>
  <c r="B3773" i="2"/>
  <c r="C3773" i="2"/>
  <c r="B3774" i="2"/>
  <c r="C3774" i="2"/>
  <c r="B3775" i="2"/>
  <c r="C3775" i="2"/>
  <c r="B3776" i="2"/>
  <c r="C3776" i="2"/>
  <c r="B3777" i="2"/>
  <c r="C3777" i="2"/>
  <c r="B3778" i="2"/>
  <c r="C3778" i="2"/>
  <c r="B3779" i="2"/>
  <c r="C3779" i="2"/>
  <c r="B3780" i="2"/>
  <c r="C3780" i="2"/>
  <c r="B3781" i="2"/>
  <c r="C3781" i="2"/>
  <c r="B3782" i="2"/>
  <c r="C3782" i="2"/>
  <c r="B3783" i="2"/>
  <c r="C3783" i="2"/>
  <c r="B3784" i="2"/>
  <c r="C3784" i="2"/>
  <c r="B3785" i="2"/>
  <c r="C3785" i="2"/>
  <c r="B3786" i="2"/>
  <c r="C3786" i="2"/>
  <c r="B3787" i="2"/>
  <c r="C3787" i="2"/>
  <c r="B3788" i="2"/>
  <c r="C3788" i="2"/>
  <c r="B3789" i="2"/>
  <c r="C3789" i="2"/>
  <c r="B3790" i="2"/>
  <c r="C3790" i="2"/>
  <c r="B3791" i="2"/>
  <c r="C3791" i="2"/>
  <c r="B3792" i="2"/>
  <c r="C3792" i="2"/>
  <c r="B3793" i="2"/>
  <c r="C3793" i="2"/>
  <c r="B3794" i="2"/>
  <c r="C3794" i="2"/>
  <c r="B3795" i="2"/>
  <c r="C3795" i="2"/>
  <c r="B3796" i="2"/>
  <c r="C3796" i="2"/>
  <c r="B3797" i="2"/>
  <c r="C3797" i="2"/>
  <c r="B3798" i="2"/>
  <c r="C3798" i="2"/>
  <c r="B3799" i="2"/>
  <c r="C3799" i="2"/>
  <c r="B3800" i="2"/>
  <c r="C3800" i="2"/>
  <c r="B3801" i="2"/>
  <c r="C3801" i="2"/>
  <c r="B3802" i="2"/>
  <c r="C3802" i="2"/>
  <c r="B3803" i="2"/>
  <c r="C3803" i="2"/>
  <c r="B3804" i="2"/>
  <c r="C3804" i="2"/>
  <c r="B3805" i="2"/>
  <c r="C3805" i="2"/>
  <c r="B3806" i="2"/>
  <c r="C3806" i="2"/>
  <c r="B3807" i="2"/>
  <c r="C3807" i="2"/>
  <c r="B3808" i="2"/>
  <c r="C3808" i="2"/>
  <c r="B3809" i="2"/>
  <c r="C3809" i="2"/>
  <c r="B3810" i="2"/>
  <c r="C3810" i="2"/>
  <c r="B3811" i="2"/>
  <c r="C3811" i="2"/>
  <c r="B3812" i="2"/>
  <c r="C3812" i="2"/>
  <c r="B3813" i="2"/>
  <c r="C3813" i="2"/>
  <c r="B3814" i="2"/>
  <c r="C3814" i="2"/>
  <c r="B3815" i="2"/>
  <c r="C3815" i="2"/>
  <c r="B3816" i="2"/>
  <c r="C3816" i="2"/>
  <c r="B3817" i="2"/>
  <c r="C3817" i="2"/>
  <c r="B3818" i="2"/>
  <c r="C3818" i="2"/>
  <c r="B3819" i="2"/>
  <c r="C3819" i="2"/>
  <c r="B3820" i="2"/>
  <c r="C3820" i="2"/>
  <c r="B3821" i="2"/>
  <c r="C3821" i="2"/>
  <c r="B3822" i="2"/>
  <c r="C3822" i="2"/>
  <c r="B3823" i="2"/>
  <c r="C3823" i="2"/>
  <c r="B3824" i="2"/>
  <c r="C3824" i="2"/>
  <c r="B3825" i="2"/>
  <c r="C3825" i="2"/>
  <c r="B3826" i="2"/>
  <c r="C3826" i="2"/>
  <c r="B3827" i="2"/>
  <c r="C3827" i="2"/>
  <c r="B3828" i="2"/>
  <c r="C3828" i="2"/>
  <c r="B3829" i="2"/>
  <c r="C3829" i="2"/>
  <c r="B3830" i="2"/>
  <c r="C3830" i="2"/>
  <c r="B3831" i="2"/>
  <c r="C3831" i="2"/>
  <c r="B3832" i="2"/>
  <c r="C3832" i="2"/>
  <c r="B3833" i="2"/>
  <c r="C3833" i="2"/>
  <c r="B3834" i="2"/>
  <c r="C3834" i="2"/>
  <c r="B3835" i="2"/>
  <c r="C3835" i="2"/>
  <c r="B3836" i="2"/>
  <c r="C3836" i="2"/>
  <c r="B3837" i="2"/>
  <c r="C3837" i="2"/>
  <c r="B3838" i="2"/>
  <c r="C3838" i="2"/>
  <c r="B3839" i="2"/>
  <c r="C3839" i="2"/>
  <c r="B3840" i="2"/>
  <c r="C3840" i="2"/>
  <c r="B3841" i="2"/>
  <c r="C3841" i="2"/>
  <c r="B3842" i="2"/>
  <c r="C3842" i="2"/>
  <c r="B3843" i="2"/>
  <c r="C3843" i="2"/>
  <c r="B3844" i="2"/>
  <c r="C3844" i="2"/>
  <c r="B3845" i="2"/>
  <c r="C3845" i="2"/>
  <c r="B3846" i="2"/>
  <c r="C3846" i="2"/>
  <c r="B3847" i="2"/>
  <c r="C3847" i="2"/>
  <c r="B3848" i="2"/>
  <c r="C3848" i="2"/>
  <c r="B3849" i="2"/>
  <c r="C3849" i="2"/>
  <c r="B3850" i="2"/>
  <c r="C3850" i="2"/>
  <c r="B3851" i="2"/>
  <c r="C3851" i="2"/>
  <c r="B3852" i="2"/>
  <c r="C3852" i="2"/>
  <c r="B3853" i="2"/>
  <c r="C3853" i="2"/>
  <c r="B3854" i="2"/>
  <c r="C3854" i="2"/>
  <c r="B3855" i="2"/>
  <c r="C3855" i="2"/>
  <c r="B3856" i="2"/>
  <c r="C3856" i="2"/>
  <c r="B3857" i="2"/>
  <c r="C3857" i="2"/>
  <c r="B3858" i="2"/>
  <c r="C3858" i="2"/>
  <c r="B3859" i="2"/>
  <c r="C3859" i="2"/>
  <c r="B3860" i="2"/>
  <c r="C3860" i="2"/>
  <c r="B3861" i="2"/>
  <c r="C3861" i="2"/>
  <c r="B3862" i="2"/>
  <c r="C3862" i="2"/>
  <c r="B3863" i="2"/>
  <c r="C3863" i="2"/>
  <c r="B3864" i="2"/>
  <c r="C3864" i="2"/>
  <c r="B3865" i="2"/>
  <c r="C3865" i="2"/>
  <c r="B3866" i="2"/>
  <c r="C3866" i="2"/>
  <c r="B3867" i="2"/>
  <c r="C3867" i="2"/>
  <c r="B3868" i="2"/>
  <c r="C3868" i="2"/>
  <c r="B3869" i="2"/>
  <c r="C3869" i="2"/>
  <c r="B3870" i="2"/>
  <c r="C3870" i="2"/>
  <c r="B3871" i="2"/>
  <c r="C3871" i="2"/>
  <c r="B3872" i="2"/>
  <c r="C3872" i="2"/>
  <c r="B3873" i="2"/>
  <c r="C3873" i="2"/>
  <c r="B3874" i="2"/>
  <c r="C3874" i="2"/>
  <c r="B3875" i="2"/>
  <c r="C3875" i="2"/>
  <c r="B3876" i="2"/>
  <c r="C3876" i="2"/>
  <c r="B3877" i="2"/>
  <c r="C3877" i="2"/>
  <c r="B3878" i="2"/>
  <c r="C3878" i="2"/>
  <c r="B3879" i="2"/>
  <c r="C3879" i="2"/>
  <c r="B3880" i="2"/>
  <c r="C3880" i="2"/>
  <c r="B3881" i="2"/>
  <c r="C3881" i="2"/>
  <c r="B3882" i="2"/>
  <c r="C3882" i="2"/>
  <c r="B3883" i="2"/>
  <c r="C3883" i="2"/>
  <c r="B3884" i="2"/>
  <c r="C3884" i="2"/>
  <c r="B3885" i="2"/>
  <c r="C3885" i="2"/>
  <c r="B3886" i="2"/>
  <c r="C3886" i="2"/>
  <c r="B3887" i="2"/>
  <c r="C3887" i="2"/>
  <c r="B3888" i="2"/>
  <c r="C3888" i="2"/>
  <c r="B3889" i="2"/>
  <c r="C3889" i="2"/>
  <c r="B3890" i="2"/>
  <c r="C3890" i="2"/>
  <c r="M2582" i="2"/>
  <c r="N2582" i="2"/>
  <c r="O2582" i="2"/>
  <c r="M2583" i="2"/>
  <c r="N2583" i="2"/>
  <c r="O2583" i="2"/>
  <c r="M2584" i="2"/>
  <c r="N2584" i="2"/>
  <c r="O2584" i="2"/>
  <c r="M2585" i="2"/>
  <c r="N2585" i="2"/>
  <c r="O2585" i="2"/>
  <c r="M2586" i="2"/>
  <c r="N2586" i="2"/>
  <c r="O2586" i="2"/>
  <c r="M2587" i="2"/>
  <c r="N2587" i="2"/>
  <c r="O2587" i="2"/>
  <c r="M2588" i="2"/>
  <c r="N2588" i="2"/>
  <c r="O2588" i="2"/>
  <c r="M2589" i="2"/>
  <c r="N2589" i="2"/>
  <c r="O2589" i="2"/>
  <c r="M2590" i="2"/>
  <c r="N2590" i="2"/>
  <c r="O2590" i="2"/>
  <c r="M2591" i="2"/>
  <c r="N2591" i="2"/>
  <c r="O2591" i="2"/>
  <c r="M2592" i="2"/>
  <c r="N2592" i="2"/>
  <c r="O2592" i="2"/>
  <c r="M2593" i="2"/>
  <c r="N2593" i="2"/>
  <c r="O2593" i="2"/>
  <c r="M2594" i="2"/>
  <c r="N2594" i="2"/>
  <c r="O2594" i="2"/>
  <c r="M2595" i="2"/>
  <c r="N2595" i="2"/>
  <c r="O2595" i="2"/>
  <c r="P2595" i="2"/>
  <c r="M2596" i="2"/>
  <c r="N2596" i="2"/>
  <c r="O2596" i="2"/>
  <c r="P2596" i="2"/>
  <c r="M2597" i="2"/>
  <c r="N2597" i="2"/>
  <c r="O2597" i="2"/>
  <c r="P2597" i="2"/>
  <c r="M2598" i="2"/>
  <c r="N2598" i="2"/>
  <c r="O2598" i="2"/>
  <c r="P2598" i="2"/>
  <c r="M2599" i="2"/>
  <c r="N2599" i="2"/>
  <c r="O2599" i="2"/>
  <c r="P2599" i="2"/>
  <c r="M2600" i="2"/>
  <c r="N2600" i="2"/>
  <c r="O2600" i="2"/>
  <c r="P2600" i="2"/>
  <c r="M2601" i="2"/>
  <c r="N2601" i="2"/>
  <c r="O2601" i="2"/>
  <c r="P2601" i="2"/>
  <c r="M2602" i="2"/>
  <c r="N2602" i="2"/>
  <c r="O2602" i="2"/>
  <c r="M2603" i="2"/>
  <c r="N2603" i="2"/>
  <c r="O2603" i="2"/>
  <c r="M2604" i="2"/>
  <c r="N2604" i="2"/>
  <c r="O2604" i="2"/>
  <c r="M2605" i="2"/>
  <c r="N2605" i="2"/>
  <c r="O2605" i="2"/>
  <c r="M2606" i="2"/>
  <c r="N2606" i="2"/>
  <c r="O2606" i="2"/>
  <c r="M2607" i="2"/>
  <c r="N2607" i="2"/>
  <c r="O2607" i="2"/>
  <c r="M2608" i="2"/>
  <c r="N2608" i="2"/>
  <c r="O2608" i="2"/>
  <c r="M2609" i="2"/>
  <c r="N2609" i="2"/>
  <c r="O2609" i="2"/>
  <c r="M2610" i="2"/>
  <c r="N2610" i="2"/>
  <c r="O2610" i="2"/>
  <c r="M2611" i="2"/>
  <c r="N2611" i="2"/>
  <c r="O2611" i="2"/>
  <c r="M2612" i="2"/>
  <c r="N2612" i="2"/>
  <c r="O2612" i="2"/>
  <c r="M2613" i="2"/>
  <c r="N2613" i="2"/>
  <c r="O2613" i="2"/>
  <c r="M2614" i="2"/>
  <c r="N2614" i="2"/>
  <c r="O2614" i="2"/>
  <c r="M2615" i="2"/>
  <c r="N2615" i="2"/>
  <c r="O2615" i="2"/>
  <c r="M2616" i="2"/>
  <c r="N2616" i="2"/>
  <c r="O2616" i="2"/>
  <c r="M2617" i="2"/>
  <c r="N2617" i="2"/>
  <c r="O2617" i="2"/>
  <c r="M2618" i="2"/>
  <c r="N2618" i="2"/>
  <c r="O2618" i="2"/>
  <c r="M2619" i="2"/>
  <c r="N2619" i="2"/>
  <c r="O2619" i="2"/>
  <c r="M2620" i="2"/>
  <c r="N2620" i="2"/>
  <c r="O2620" i="2"/>
  <c r="M2621" i="2"/>
  <c r="N2621" i="2"/>
  <c r="O2621" i="2"/>
  <c r="P2621" i="2"/>
  <c r="M2622" i="2"/>
  <c r="N2622" i="2"/>
  <c r="O2622" i="2"/>
  <c r="P2622" i="2"/>
  <c r="M2623" i="2"/>
  <c r="N2623" i="2"/>
  <c r="O2623" i="2"/>
  <c r="P2623" i="2"/>
  <c r="M2624" i="2"/>
  <c r="N2624" i="2"/>
  <c r="O2624" i="2"/>
  <c r="P2624" i="2"/>
  <c r="M2625" i="2"/>
  <c r="N2625" i="2"/>
  <c r="O2625" i="2"/>
  <c r="P2625" i="2"/>
  <c r="M2626" i="2"/>
  <c r="N2626" i="2"/>
  <c r="O2626" i="2"/>
  <c r="P2626" i="2"/>
  <c r="M2627" i="2"/>
  <c r="N2627" i="2"/>
  <c r="O2627" i="2"/>
  <c r="P2627" i="2"/>
  <c r="M2628" i="2"/>
  <c r="N2628" i="2"/>
  <c r="O2628" i="2"/>
  <c r="P2628" i="2"/>
  <c r="M2629" i="2"/>
  <c r="N2629" i="2"/>
  <c r="O2629" i="2"/>
  <c r="P2629" i="2"/>
  <c r="M2630" i="2"/>
  <c r="N2630" i="2"/>
  <c r="O2630" i="2"/>
  <c r="P2630" i="2"/>
  <c r="M2631" i="2"/>
  <c r="N2631" i="2"/>
  <c r="O2631" i="2"/>
  <c r="P2631" i="2"/>
  <c r="M2632" i="2"/>
  <c r="N2632" i="2"/>
  <c r="O2632" i="2"/>
  <c r="M2633" i="2"/>
  <c r="N2633" i="2"/>
  <c r="O2633" i="2"/>
  <c r="M2634" i="2"/>
  <c r="N2634" i="2"/>
  <c r="O2634" i="2"/>
  <c r="P2634" i="2"/>
  <c r="M2635" i="2"/>
  <c r="N2635" i="2"/>
  <c r="O2635" i="2"/>
  <c r="P2635" i="2"/>
  <c r="M2636" i="2"/>
  <c r="N2636" i="2"/>
  <c r="O2636" i="2"/>
  <c r="P2636" i="2"/>
  <c r="M2637" i="2"/>
  <c r="N2637" i="2"/>
  <c r="O2637" i="2"/>
  <c r="M2638" i="2"/>
  <c r="N2638" i="2"/>
  <c r="O2638" i="2"/>
  <c r="M2639" i="2"/>
  <c r="N2639" i="2"/>
  <c r="O2639" i="2"/>
  <c r="M2640" i="2"/>
  <c r="N2640" i="2"/>
  <c r="O2640" i="2"/>
  <c r="M2641" i="2"/>
  <c r="N2641" i="2"/>
  <c r="O2641" i="2"/>
  <c r="M2642" i="2"/>
  <c r="N2642" i="2"/>
  <c r="O2642" i="2"/>
  <c r="M2643" i="2"/>
  <c r="N2643" i="2"/>
  <c r="O2643" i="2"/>
  <c r="M2644" i="2"/>
  <c r="N2644" i="2"/>
  <c r="O2644" i="2"/>
  <c r="M2645" i="2"/>
  <c r="N2645" i="2"/>
  <c r="O2645" i="2"/>
  <c r="M2646" i="2"/>
  <c r="N2646" i="2"/>
  <c r="O2646" i="2"/>
  <c r="M2647" i="2"/>
  <c r="N2647" i="2"/>
  <c r="O2647" i="2"/>
  <c r="M2648" i="2"/>
  <c r="N2648" i="2"/>
  <c r="O2648" i="2"/>
  <c r="M2649" i="2"/>
  <c r="N2649" i="2"/>
  <c r="O2649" i="2"/>
  <c r="M2650" i="2"/>
  <c r="N2650" i="2"/>
  <c r="O2650" i="2"/>
  <c r="M2651" i="2"/>
  <c r="N2651" i="2"/>
  <c r="O2651" i="2"/>
  <c r="M2652" i="2"/>
  <c r="N2652" i="2"/>
  <c r="O2652" i="2"/>
  <c r="M2653" i="2"/>
  <c r="N2653" i="2"/>
  <c r="O2653" i="2"/>
  <c r="M2654" i="2"/>
  <c r="N2654" i="2"/>
  <c r="O2654" i="2"/>
  <c r="M2655" i="2"/>
  <c r="N2655" i="2"/>
  <c r="O2655" i="2"/>
  <c r="M2656" i="2"/>
  <c r="N2656" i="2"/>
  <c r="O2656" i="2"/>
  <c r="M2657" i="2"/>
  <c r="N2657" i="2"/>
  <c r="O2657" i="2"/>
  <c r="M2658" i="2"/>
  <c r="N2658" i="2"/>
  <c r="O2658" i="2"/>
  <c r="M2659" i="2"/>
  <c r="N2659" i="2"/>
  <c r="O2659" i="2"/>
  <c r="M2660" i="2"/>
  <c r="N2660" i="2"/>
  <c r="O2660" i="2"/>
  <c r="M2661" i="2"/>
  <c r="N2661" i="2"/>
  <c r="O2661" i="2"/>
  <c r="M2662" i="2"/>
  <c r="N2662" i="2"/>
  <c r="O2662" i="2"/>
  <c r="M2663" i="2"/>
  <c r="N2663" i="2"/>
  <c r="O2663" i="2"/>
  <c r="M2664" i="2"/>
  <c r="N2664" i="2"/>
  <c r="O2664" i="2"/>
  <c r="M2665" i="2"/>
  <c r="N2665" i="2"/>
  <c r="O2665" i="2"/>
  <c r="M2666" i="2"/>
  <c r="N2666" i="2"/>
  <c r="O2666" i="2"/>
  <c r="M2667" i="2"/>
  <c r="N2667" i="2"/>
  <c r="O2667" i="2"/>
  <c r="M2668" i="2"/>
  <c r="N2668" i="2"/>
  <c r="O2668" i="2"/>
  <c r="M2669" i="2"/>
  <c r="N2669" i="2"/>
  <c r="O2669" i="2"/>
  <c r="M2670" i="2"/>
  <c r="N2670" i="2"/>
  <c r="O2670" i="2"/>
  <c r="M2671" i="2"/>
  <c r="N2671" i="2"/>
  <c r="O2671" i="2"/>
  <c r="M2672" i="2"/>
  <c r="N2672" i="2"/>
  <c r="O2672" i="2"/>
  <c r="M2673" i="2"/>
  <c r="N2673" i="2"/>
  <c r="O2673" i="2"/>
  <c r="M2674" i="2"/>
  <c r="N2674" i="2"/>
  <c r="O2674" i="2"/>
  <c r="M2675" i="2"/>
  <c r="N2675" i="2"/>
  <c r="O2675" i="2"/>
  <c r="M2676" i="2"/>
  <c r="N2676" i="2"/>
  <c r="O2676" i="2"/>
  <c r="P2676" i="2"/>
  <c r="M2677" i="2"/>
  <c r="N2677" i="2"/>
  <c r="O2677" i="2"/>
  <c r="P2677" i="2"/>
  <c r="M2678" i="2"/>
  <c r="N2678" i="2"/>
  <c r="O2678" i="2"/>
  <c r="P2678" i="2"/>
  <c r="M2679" i="2"/>
  <c r="N2679" i="2"/>
  <c r="O2679" i="2"/>
  <c r="M2680" i="2"/>
  <c r="N2680" i="2"/>
  <c r="O2680" i="2"/>
  <c r="M2681" i="2"/>
  <c r="N2681" i="2"/>
  <c r="O2681" i="2"/>
  <c r="M2682" i="2"/>
  <c r="N2682" i="2"/>
  <c r="O2682" i="2"/>
  <c r="M2683" i="2"/>
  <c r="N2683" i="2"/>
  <c r="O2683" i="2"/>
  <c r="M2684" i="2"/>
  <c r="N2684" i="2"/>
  <c r="O2684" i="2"/>
  <c r="M2685" i="2"/>
  <c r="N2685" i="2"/>
  <c r="O2685" i="2"/>
  <c r="M2686" i="2"/>
  <c r="N2686" i="2"/>
  <c r="O2686" i="2"/>
  <c r="M2687" i="2"/>
  <c r="N2687" i="2"/>
  <c r="O2687" i="2"/>
  <c r="M2688" i="2"/>
  <c r="N2688" i="2"/>
  <c r="O2688" i="2"/>
  <c r="M2689" i="2"/>
  <c r="N2689" i="2"/>
  <c r="O2689" i="2"/>
  <c r="M2690" i="2"/>
  <c r="N2690" i="2"/>
  <c r="O2690" i="2"/>
  <c r="M2691" i="2"/>
  <c r="N2691" i="2"/>
  <c r="O2691" i="2"/>
  <c r="M2692" i="2"/>
  <c r="N2692" i="2"/>
  <c r="O2692" i="2"/>
  <c r="M2693" i="2"/>
  <c r="N2693" i="2"/>
  <c r="O2693" i="2"/>
  <c r="M2694" i="2"/>
  <c r="N2694" i="2"/>
  <c r="O2694" i="2"/>
  <c r="M2695" i="2"/>
  <c r="N2695" i="2"/>
  <c r="O2695" i="2"/>
  <c r="M2696" i="2"/>
  <c r="N2696" i="2"/>
  <c r="O2696" i="2"/>
  <c r="M2697" i="2"/>
  <c r="N2697" i="2"/>
  <c r="O2697" i="2"/>
  <c r="M2698" i="2"/>
  <c r="N2698" i="2"/>
  <c r="O2698" i="2"/>
  <c r="M2699" i="2"/>
  <c r="N2699" i="2"/>
  <c r="O2699" i="2"/>
  <c r="M2700" i="2"/>
  <c r="N2700" i="2"/>
  <c r="O2700" i="2"/>
  <c r="M2701" i="2"/>
  <c r="N2701" i="2"/>
  <c r="O2701" i="2"/>
  <c r="M2702" i="2"/>
  <c r="N2702" i="2"/>
  <c r="O2702" i="2"/>
  <c r="M2703" i="2"/>
  <c r="N2703" i="2"/>
  <c r="O2703" i="2"/>
  <c r="M2704" i="2"/>
  <c r="N2704" i="2"/>
  <c r="O2704" i="2"/>
  <c r="M2705" i="2"/>
  <c r="N2705" i="2"/>
  <c r="O2705" i="2"/>
  <c r="M2706" i="2"/>
  <c r="N2706" i="2"/>
  <c r="O2706" i="2"/>
  <c r="M2707" i="2"/>
  <c r="N2707" i="2"/>
  <c r="O2707" i="2"/>
  <c r="M2708" i="2"/>
  <c r="N2708" i="2"/>
  <c r="O2708" i="2"/>
  <c r="M2709" i="2"/>
  <c r="N2709" i="2"/>
  <c r="O2709" i="2"/>
  <c r="M2710" i="2"/>
  <c r="N2710" i="2"/>
  <c r="O2710" i="2"/>
  <c r="M2711" i="2"/>
  <c r="N2711" i="2"/>
  <c r="O2711" i="2"/>
  <c r="M2712" i="2"/>
  <c r="N2712" i="2"/>
  <c r="O2712" i="2"/>
  <c r="P2712" i="2"/>
  <c r="M2713" i="2"/>
  <c r="N2713" i="2"/>
  <c r="O2713" i="2"/>
  <c r="P2713" i="2"/>
  <c r="M2714" i="2"/>
  <c r="N2714" i="2"/>
  <c r="O2714" i="2"/>
  <c r="M2715" i="2"/>
  <c r="N2715" i="2"/>
  <c r="O2715" i="2"/>
  <c r="P2715" i="2"/>
  <c r="M2716" i="2"/>
  <c r="N2716" i="2"/>
  <c r="O2716" i="2"/>
  <c r="P2716" i="2"/>
  <c r="M2717" i="2"/>
  <c r="N2717" i="2"/>
  <c r="O2717" i="2"/>
  <c r="P2717" i="2"/>
  <c r="M2718" i="2"/>
  <c r="N2718" i="2"/>
  <c r="O2718" i="2"/>
  <c r="P2718" i="2"/>
  <c r="M2719" i="2"/>
  <c r="N2719" i="2"/>
  <c r="O2719" i="2"/>
  <c r="M2720" i="2"/>
  <c r="N2720" i="2"/>
  <c r="O2720" i="2"/>
  <c r="M2721" i="2"/>
  <c r="N2721" i="2"/>
  <c r="O2721" i="2"/>
  <c r="M2722" i="2"/>
  <c r="N2722" i="2"/>
  <c r="O2722" i="2"/>
  <c r="M2723" i="2"/>
  <c r="N2723" i="2"/>
  <c r="O2723" i="2"/>
  <c r="M2724" i="2"/>
  <c r="N2724" i="2"/>
  <c r="O2724" i="2"/>
  <c r="M2725" i="2"/>
  <c r="N2725" i="2"/>
  <c r="O2725" i="2"/>
  <c r="M2726" i="2"/>
  <c r="N2726" i="2"/>
  <c r="O2726" i="2"/>
  <c r="M2727" i="2"/>
  <c r="N2727" i="2"/>
  <c r="O2727" i="2"/>
  <c r="M2728" i="2"/>
  <c r="N2728" i="2"/>
  <c r="O2728" i="2"/>
  <c r="M2729" i="2"/>
  <c r="N2729" i="2"/>
  <c r="O2729" i="2"/>
  <c r="M2730" i="2"/>
  <c r="N2730" i="2"/>
  <c r="O2730" i="2"/>
  <c r="M2731" i="2"/>
  <c r="N2731" i="2"/>
  <c r="O2731" i="2"/>
  <c r="M2732" i="2"/>
  <c r="N2732" i="2"/>
  <c r="O2732" i="2"/>
  <c r="M2733" i="2"/>
  <c r="N2733" i="2"/>
  <c r="O2733" i="2"/>
  <c r="M2734" i="2"/>
  <c r="N2734" i="2"/>
  <c r="O2734" i="2"/>
  <c r="M2735" i="2"/>
  <c r="N2735" i="2"/>
  <c r="O2735" i="2"/>
  <c r="M2736" i="2"/>
  <c r="N2736" i="2"/>
  <c r="O2736" i="2"/>
  <c r="M2737" i="2"/>
  <c r="N2737" i="2"/>
  <c r="O2737" i="2"/>
  <c r="M2738" i="2"/>
  <c r="N2738" i="2"/>
  <c r="O2738" i="2"/>
  <c r="M2739" i="2"/>
  <c r="N2739" i="2"/>
  <c r="O2739" i="2"/>
  <c r="M2740" i="2"/>
  <c r="N2740" i="2"/>
  <c r="O2740" i="2"/>
  <c r="M2741" i="2"/>
  <c r="N2741" i="2"/>
  <c r="O2741" i="2"/>
  <c r="M2742" i="2"/>
  <c r="N2742" i="2"/>
  <c r="O2742" i="2"/>
  <c r="M2743" i="2"/>
  <c r="N2743" i="2"/>
  <c r="O2743" i="2"/>
  <c r="M2744" i="2"/>
  <c r="N2744" i="2"/>
  <c r="O2744" i="2"/>
  <c r="M2745" i="2"/>
  <c r="N2745" i="2"/>
  <c r="O2745" i="2"/>
  <c r="M2746" i="2"/>
  <c r="N2746" i="2"/>
  <c r="O2746" i="2"/>
  <c r="P2746" i="2"/>
  <c r="M2747" i="2"/>
  <c r="N2747" i="2"/>
  <c r="O2747" i="2"/>
  <c r="P2747" i="2"/>
  <c r="M2748" i="2"/>
  <c r="N2748" i="2"/>
  <c r="O2748" i="2"/>
  <c r="P2748" i="2"/>
  <c r="M2749" i="2"/>
  <c r="N2749" i="2"/>
  <c r="O2749" i="2"/>
  <c r="P2749" i="2"/>
  <c r="M2750" i="2"/>
  <c r="N2750" i="2"/>
  <c r="O2750" i="2"/>
  <c r="P2750" i="2"/>
  <c r="M2751" i="2"/>
  <c r="N2751" i="2"/>
  <c r="O2751" i="2"/>
  <c r="P2751" i="2"/>
  <c r="M2752" i="2"/>
  <c r="N2752" i="2"/>
  <c r="O2752" i="2"/>
  <c r="P2752" i="2"/>
  <c r="M2753" i="2"/>
  <c r="N2753" i="2"/>
  <c r="O2753" i="2"/>
  <c r="P2753" i="2"/>
  <c r="M2754" i="2"/>
  <c r="N2754" i="2"/>
  <c r="O2754" i="2"/>
  <c r="P2754" i="2"/>
  <c r="M2755" i="2"/>
  <c r="N2755" i="2"/>
  <c r="O2755" i="2"/>
  <c r="P2755" i="2"/>
  <c r="M2756" i="2"/>
  <c r="N2756" i="2"/>
  <c r="O2756" i="2"/>
  <c r="P2756" i="2"/>
  <c r="M2757" i="2"/>
  <c r="N2757" i="2"/>
  <c r="O2757" i="2"/>
  <c r="P2757" i="2"/>
  <c r="M2758" i="2"/>
  <c r="N2758" i="2"/>
  <c r="O2758" i="2"/>
  <c r="P2758" i="2"/>
  <c r="M2759" i="2"/>
  <c r="N2759" i="2"/>
  <c r="O2759" i="2"/>
  <c r="P2759" i="2"/>
  <c r="M2760" i="2"/>
  <c r="N2760" i="2"/>
  <c r="O2760" i="2"/>
  <c r="P2760" i="2"/>
  <c r="M2761" i="2"/>
  <c r="N2761" i="2"/>
  <c r="O2761" i="2"/>
  <c r="P2761" i="2"/>
  <c r="M2762" i="2"/>
  <c r="N2762" i="2"/>
  <c r="O2762" i="2"/>
  <c r="P2762" i="2"/>
  <c r="M2763" i="2"/>
  <c r="N2763" i="2"/>
  <c r="O2763" i="2"/>
  <c r="P2763" i="2"/>
  <c r="M2764" i="2"/>
  <c r="N2764" i="2"/>
  <c r="O2764" i="2"/>
  <c r="P2764" i="2"/>
  <c r="M2765" i="2"/>
  <c r="N2765" i="2"/>
  <c r="O2765" i="2"/>
  <c r="P2765" i="2"/>
  <c r="M2766" i="2"/>
  <c r="N2766" i="2"/>
  <c r="O2766" i="2"/>
  <c r="M2767" i="2"/>
  <c r="N2767" i="2"/>
  <c r="O2767" i="2"/>
  <c r="M2768" i="2"/>
  <c r="N2768" i="2"/>
  <c r="O2768" i="2"/>
  <c r="M2769" i="2"/>
  <c r="N2769" i="2"/>
  <c r="O2769" i="2"/>
  <c r="M2770" i="2"/>
  <c r="N2770" i="2"/>
  <c r="O2770" i="2"/>
  <c r="M2771" i="2"/>
  <c r="N2771" i="2"/>
  <c r="O2771" i="2"/>
  <c r="M2772" i="2"/>
  <c r="N2772" i="2"/>
  <c r="O2772" i="2"/>
  <c r="M2773" i="2"/>
  <c r="N2773" i="2"/>
  <c r="O2773" i="2"/>
  <c r="M2774" i="2"/>
  <c r="N2774" i="2"/>
  <c r="O2774" i="2"/>
  <c r="M2775" i="2"/>
  <c r="N2775" i="2"/>
  <c r="O2775" i="2"/>
  <c r="M2776" i="2"/>
  <c r="N2776" i="2"/>
  <c r="O2776" i="2"/>
  <c r="M2777" i="2"/>
  <c r="N2777" i="2"/>
  <c r="O2777" i="2"/>
  <c r="M2778" i="2"/>
  <c r="N2778" i="2"/>
  <c r="O2778" i="2"/>
  <c r="M2779" i="2"/>
  <c r="N2779" i="2"/>
  <c r="O2779" i="2"/>
  <c r="M2780" i="2"/>
  <c r="N2780" i="2"/>
  <c r="O2780" i="2"/>
  <c r="M2781" i="2"/>
  <c r="N2781" i="2"/>
  <c r="O2781" i="2"/>
  <c r="M2782" i="2"/>
  <c r="N2782" i="2"/>
  <c r="O2782" i="2"/>
  <c r="M2783" i="2"/>
  <c r="N2783" i="2"/>
  <c r="O2783" i="2"/>
  <c r="M2784" i="2"/>
  <c r="N2784" i="2"/>
  <c r="O2784" i="2"/>
  <c r="M2785" i="2"/>
  <c r="N2785" i="2"/>
  <c r="O2785" i="2"/>
  <c r="M2786" i="2"/>
  <c r="N2786" i="2"/>
  <c r="O2786" i="2"/>
  <c r="M2787" i="2"/>
  <c r="N2787" i="2"/>
  <c r="O2787" i="2"/>
  <c r="M2788" i="2"/>
  <c r="N2788" i="2"/>
  <c r="O2788" i="2"/>
  <c r="M2789" i="2"/>
  <c r="N2789" i="2"/>
  <c r="O2789" i="2"/>
  <c r="M2790" i="2"/>
  <c r="N2790" i="2"/>
  <c r="O2790" i="2"/>
  <c r="M2791" i="2"/>
  <c r="N2791" i="2"/>
  <c r="O2791" i="2"/>
  <c r="M2792" i="2"/>
  <c r="N2792" i="2"/>
  <c r="O2792" i="2"/>
  <c r="M2793" i="2"/>
  <c r="N2793" i="2"/>
  <c r="O2793" i="2"/>
  <c r="M2794" i="2"/>
  <c r="N2794" i="2"/>
  <c r="O2794" i="2"/>
  <c r="M2795" i="2"/>
  <c r="N2795" i="2"/>
  <c r="O2795" i="2"/>
  <c r="M2796" i="2"/>
  <c r="N2796" i="2"/>
  <c r="O2796" i="2"/>
  <c r="M2797" i="2"/>
  <c r="N2797" i="2"/>
  <c r="O2797" i="2"/>
  <c r="M2798" i="2"/>
  <c r="N2798" i="2"/>
  <c r="O2798" i="2"/>
  <c r="M2799" i="2"/>
  <c r="N2799" i="2"/>
  <c r="O2799" i="2"/>
  <c r="M2800" i="2"/>
  <c r="N2800" i="2"/>
  <c r="O2800" i="2"/>
  <c r="M2801" i="2"/>
  <c r="N2801" i="2"/>
  <c r="O2801" i="2"/>
  <c r="M2802" i="2"/>
  <c r="N2802" i="2"/>
  <c r="O2802" i="2"/>
  <c r="M2803" i="2"/>
  <c r="N2803" i="2"/>
  <c r="O2803" i="2"/>
  <c r="M2804" i="2"/>
  <c r="N2804" i="2"/>
  <c r="O2804" i="2"/>
  <c r="M2805" i="2"/>
  <c r="N2805" i="2"/>
  <c r="O2805" i="2"/>
  <c r="M2806" i="2"/>
  <c r="N2806" i="2"/>
  <c r="O2806" i="2"/>
  <c r="M2807" i="2"/>
  <c r="N2807" i="2"/>
  <c r="O2807" i="2"/>
  <c r="M2808" i="2"/>
  <c r="N2808" i="2"/>
  <c r="O2808" i="2"/>
  <c r="M2809" i="2"/>
  <c r="N2809" i="2"/>
  <c r="O2809" i="2"/>
  <c r="M2810" i="2"/>
  <c r="N2810" i="2"/>
  <c r="O2810" i="2"/>
  <c r="M2811" i="2"/>
  <c r="N2811" i="2"/>
  <c r="O2811" i="2"/>
  <c r="M2812" i="2"/>
  <c r="N2812" i="2"/>
  <c r="O2812" i="2"/>
  <c r="M2813" i="2"/>
  <c r="N2813" i="2"/>
  <c r="O2813" i="2"/>
  <c r="M2814" i="2"/>
  <c r="N2814" i="2"/>
  <c r="O2814" i="2"/>
  <c r="M2815" i="2"/>
  <c r="N2815" i="2"/>
  <c r="O2815" i="2"/>
  <c r="M2816" i="2"/>
  <c r="N2816" i="2"/>
  <c r="O2816" i="2"/>
  <c r="M2817" i="2"/>
  <c r="N2817" i="2"/>
  <c r="O2817" i="2"/>
  <c r="M2818" i="2"/>
  <c r="N2818" i="2"/>
  <c r="O2818" i="2"/>
  <c r="M2819" i="2"/>
  <c r="N2819" i="2"/>
  <c r="O2819" i="2"/>
  <c r="M2820" i="2"/>
  <c r="N2820" i="2"/>
  <c r="O2820" i="2"/>
  <c r="M2821" i="2"/>
  <c r="N2821" i="2"/>
  <c r="O2821" i="2"/>
  <c r="M2822" i="2"/>
  <c r="N2822" i="2"/>
  <c r="O2822" i="2"/>
  <c r="M2823" i="2"/>
  <c r="N2823" i="2"/>
  <c r="O2823" i="2"/>
  <c r="M2824" i="2"/>
  <c r="N2824" i="2"/>
  <c r="O2824" i="2"/>
  <c r="M2825" i="2"/>
  <c r="N2825" i="2"/>
  <c r="O2825" i="2"/>
  <c r="M2826" i="2"/>
  <c r="N2826" i="2"/>
  <c r="O2826" i="2"/>
  <c r="M2827" i="2"/>
  <c r="N2827" i="2"/>
  <c r="O2827" i="2"/>
  <c r="M2828" i="2"/>
  <c r="N2828" i="2"/>
  <c r="O2828" i="2"/>
  <c r="M2829" i="2"/>
  <c r="N2829" i="2"/>
  <c r="O2829" i="2"/>
  <c r="P2829" i="2"/>
  <c r="M2830" i="2"/>
  <c r="N2830" i="2"/>
  <c r="O2830" i="2"/>
  <c r="P2830" i="2"/>
  <c r="M2831" i="2"/>
  <c r="N2831" i="2"/>
  <c r="O2831" i="2"/>
  <c r="P2831" i="2"/>
  <c r="M2832" i="2"/>
  <c r="N2832" i="2"/>
  <c r="O2832" i="2"/>
  <c r="M2833" i="2"/>
  <c r="N2833" i="2"/>
  <c r="O2833" i="2"/>
  <c r="M2834" i="2"/>
  <c r="N2834" i="2"/>
  <c r="O2834" i="2"/>
  <c r="M2835" i="2"/>
  <c r="N2835" i="2"/>
  <c r="O2835" i="2"/>
  <c r="M2836" i="2"/>
  <c r="N2836" i="2"/>
  <c r="O2836" i="2"/>
  <c r="M2837" i="2"/>
  <c r="N2837" i="2"/>
  <c r="O2837" i="2"/>
  <c r="M2838" i="2"/>
  <c r="N2838" i="2"/>
  <c r="O2838" i="2"/>
  <c r="M2839" i="2"/>
  <c r="N2839" i="2"/>
  <c r="O2839" i="2"/>
  <c r="M2840" i="2"/>
  <c r="N2840" i="2"/>
  <c r="O2840" i="2"/>
  <c r="M2841" i="2"/>
  <c r="N2841" i="2"/>
  <c r="O2841" i="2"/>
  <c r="M2842" i="2"/>
  <c r="N2842" i="2"/>
  <c r="O2842" i="2"/>
  <c r="M2843" i="2"/>
  <c r="N2843" i="2"/>
  <c r="O2843" i="2"/>
  <c r="M2844" i="2"/>
  <c r="N2844" i="2"/>
  <c r="O2844" i="2"/>
  <c r="M2845" i="2"/>
  <c r="N2845" i="2"/>
  <c r="O2845" i="2"/>
  <c r="M2846" i="2"/>
  <c r="N2846" i="2"/>
  <c r="O2846" i="2"/>
  <c r="M2847" i="2"/>
  <c r="N2847" i="2"/>
  <c r="O2847" i="2"/>
  <c r="M2848" i="2"/>
  <c r="N2848" i="2"/>
  <c r="O2848" i="2"/>
  <c r="M2849" i="2"/>
  <c r="N2849" i="2"/>
  <c r="O2849" i="2"/>
  <c r="M2850" i="2"/>
  <c r="N2850" i="2"/>
  <c r="O2850" i="2"/>
  <c r="M2851" i="2"/>
  <c r="N2851" i="2"/>
  <c r="O2851" i="2"/>
  <c r="M2852" i="2"/>
  <c r="N2852" i="2"/>
  <c r="O2852" i="2"/>
  <c r="M2853" i="2"/>
  <c r="N2853" i="2"/>
  <c r="O2853" i="2"/>
  <c r="M2854" i="2"/>
  <c r="N2854" i="2"/>
  <c r="O2854" i="2"/>
  <c r="M2855" i="2"/>
  <c r="N2855" i="2"/>
  <c r="O2855" i="2"/>
  <c r="M2856" i="2"/>
  <c r="N2856" i="2"/>
  <c r="O2856" i="2"/>
  <c r="M2857" i="2"/>
  <c r="N2857" i="2"/>
  <c r="O2857" i="2"/>
  <c r="M2858" i="2"/>
  <c r="N2858" i="2"/>
  <c r="O2858" i="2"/>
  <c r="M2859" i="2"/>
  <c r="N2859" i="2"/>
  <c r="O2859" i="2"/>
  <c r="M2860" i="2"/>
  <c r="N2860" i="2"/>
  <c r="O2860" i="2"/>
  <c r="M2861" i="2"/>
  <c r="N2861" i="2"/>
  <c r="O2861" i="2"/>
  <c r="M2862" i="2"/>
  <c r="N2862" i="2"/>
  <c r="O2862" i="2"/>
  <c r="M2863" i="2"/>
  <c r="N2863" i="2"/>
  <c r="O2863" i="2"/>
  <c r="M2864" i="2"/>
  <c r="N2864" i="2"/>
  <c r="O2864" i="2"/>
  <c r="M2865" i="2"/>
  <c r="N2865" i="2"/>
  <c r="O2865" i="2"/>
  <c r="M2866" i="2"/>
  <c r="N2866" i="2"/>
  <c r="O2866" i="2"/>
  <c r="M2867" i="2"/>
  <c r="N2867" i="2"/>
  <c r="O2867" i="2"/>
  <c r="M2868" i="2"/>
  <c r="N2868" i="2"/>
  <c r="O2868" i="2"/>
  <c r="M2869" i="2"/>
  <c r="N2869" i="2"/>
  <c r="O2869" i="2"/>
  <c r="M2870" i="2"/>
  <c r="N2870" i="2"/>
  <c r="O2870" i="2"/>
  <c r="M2871" i="2"/>
  <c r="N2871" i="2"/>
  <c r="O2871" i="2"/>
  <c r="M2872" i="2"/>
  <c r="N2872" i="2"/>
  <c r="O2872" i="2"/>
  <c r="M2873" i="2"/>
  <c r="N2873" i="2"/>
  <c r="O2873" i="2"/>
  <c r="M2874" i="2"/>
  <c r="N2874" i="2"/>
  <c r="O2874" i="2"/>
  <c r="M2875" i="2"/>
  <c r="N2875" i="2"/>
  <c r="O2875" i="2"/>
  <c r="M2876" i="2"/>
  <c r="N2876" i="2"/>
  <c r="O2876" i="2"/>
  <c r="M2877" i="2"/>
  <c r="N2877" i="2"/>
  <c r="O2877" i="2"/>
  <c r="M2878" i="2"/>
  <c r="N2878" i="2"/>
  <c r="O2878" i="2"/>
  <c r="M2879" i="2"/>
  <c r="N2879" i="2"/>
  <c r="O2879" i="2"/>
  <c r="M2880" i="2"/>
  <c r="N2880" i="2"/>
  <c r="O2880" i="2"/>
  <c r="M2881" i="2"/>
  <c r="N2881" i="2"/>
  <c r="O2881" i="2"/>
  <c r="M2882" i="2"/>
  <c r="N2882" i="2"/>
  <c r="O2882" i="2"/>
  <c r="M2883" i="2"/>
  <c r="N2883" i="2"/>
  <c r="O2883" i="2"/>
  <c r="M2884" i="2"/>
  <c r="N2884" i="2"/>
  <c r="O2884" i="2"/>
  <c r="M2885" i="2"/>
  <c r="N2885" i="2"/>
  <c r="O2885" i="2"/>
  <c r="M2886" i="2"/>
  <c r="N2886" i="2"/>
  <c r="O2886" i="2"/>
  <c r="M2887" i="2"/>
  <c r="N2887" i="2"/>
  <c r="O2887" i="2"/>
  <c r="M2888" i="2"/>
  <c r="N2888" i="2"/>
  <c r="O2888" i="2"/>
  <c r="M2889" i="2"/>
  <c r="N2889" i="2"/>
  <c r="O2889" i="2"/>
  <c r="M2890" i="2"/>
  <c r="N2890" i="2"/>
  <c r="O2890" i="2"/>
  <c r="M2891" i="2"/>
  <c r="N2891" i="2"/>
  <c r="O2891" i="2"/>
  <c r="M2892" i="2"/>
  <c r="N2892" i="2"/>
  <c r="O2892" i="2"/>
  <c r="M2893" i="2"/>
  <c r="N2893" i="2"/>
  <c r="O2893" i="2"/>
  <c r="M2894" i="2"/>
  <c r="N2894" i="2"/>
  <c r="O2894" i="2"/>
  <c r="M2895" i="2"/>
  <c r="N2895" i="2"/>
  <c r="O2895" i="2"/>
  <c r="M2896" i="2"/>
  <c r="N2896" i="2"/>
  <c r="O2896" i="2"/>
  <c r="M2897" i="2"/>
  <c r="N2897" i="2"/>
  <c r="O2897" i="2"/>
  <c r="M2898" i="2"/>
  <c r="N2898" i="2"/>
  <c r="O2898" i="2"/>
  <c r="M2899" i="2"/>
  <c r="N2899" i="2"/>
  <c r="O2899" i="2"/>
  <c r="M2900" i="2"/>
  <c r="N2900" i="2"/>
  <c r="O2900" i="2"/>
  <c r="M2901" i="2"/>
  <c r="N2901" i="2"/>
  <c r="O2901" i="2"/>
  <c r="M2902" i="2"/>
  <c r="N2902" i="2"/>
  <c r="O2902" i="2"/>
  <c r="M2903" i="2"/>
  <c r="N2903" i="2"/>
  <c r="O2903" i="2"/>
  <c r="M2904" i="2"/>
  <c r="N2904" i="2"/>
  <c r="O2904" i="2"/>
  <c r="M2905" i="2"/>
  <c r="N2905" i="2"/>
  <c r="O2905" i="2"/>
  <c r="M2906" i="2"/>
  <c r="N2906" i="2"/>
  <c r="O2906" i="2"/>
  <c r="M2907" i="2"/>
  <c r="N2907" i="2"/>
  <c r="O2907" i="2"/>
  <c r="M2908" i="2"/>
  <c r="N2908" i="2"/>
  <c r="O2908" i="2"/>
  <c r="M2909" i="2"/>
  <c r="N2909" i="2"/>
  <c r="O2909" i="2"/>
  <c r="M2910" i="2"/>
  <c r="N2910" i="2"/>
  <c r="O2910" i="2"/>
  <c r="M2911" i="2"/>
  <c r="N2911" i="2"/>
  <c r="O2911" i="2"/>
  <c r="M2912" i="2"/>
  <c r="N2912" i="2"/>
  <c r="O2912" i="2"/>
  <c r="M2913" i="2"/>
  <c r="N2913" i="2"/>
  <c r="O2913" i="2"/>
  <c r="M2914" i="2"/>
  <c r="N2914" i="2"/>
  <c r="O2914" i="2"/>
  <c r="M2915" i="2"/>
  <c r="N2915" i="2"/>
  <c r="O2915" i="2"/>
  <c r="M2916" i="2"/>
  <c r="N2916" i="2"/>
  <c r="O2916" i="2"/>
  <c r="M2917" i="2"/>
  <c r="N2917" i="2"/>
  <c r="O2917" i="2"/>
  <c r="M2918" i="2"/>
  <c r="N2918" i="2"/>
  <c r="O2918" i="2"/>
  <c r="M2919" i="2"/>
  <c r="N2919" i="2"/>
  <c r="O2919" i="2"/>
  <c r="M2920" i="2"/>
  <c r="N2920" i="2"/>
  <c r="O2920" i="2"/>
  <c r="M2921" i="2"/>
  <c r="N2921" i="2"/>
  <c r="O2921" i="2"/>
  <c r="M2922" i="2"/>
  <c r="N2922" i="2"/>
  <c r="O2922" i="2"/>
  <c r="M2923" i="2"/>
  <c r="N2923" i="2"/>
  <c r="O2923" i="2"/>
  <c r="M2924" i="2"/>
  <c r="N2924" i="2"/>
  <c r="O2924" i="2"/>
  <c r="M2925" i="2"/>
  <c r="N2925" i="2"/>
  <c r="O2925" i="2"/>
  <c r="M2926" i="2"/>
  <c r="N2926" i="2"/>
  <c r="O2926" i="2"/>
  <c r="M2927" i="2"/>
  <c r="N2927" i="2"/>
  <c r="O2927" i="2"/>
  <c r="M2928" i="2"/>
  <c r="N2928" i="2"/>
  <c r="O2928" i="2"/>
  <c r="M2929" i="2"/>
  <c r="N2929" i="2"/>
  <c r="O2929" i="2"/>
  <c r="M2930" i="2"/>
  <c r="N2930" i="2"/>
  <c r="O2930" i="2"/>
  <c r="M2931" i="2"/>
  <c r="N2931" i="2"/>
  <c r="O2931" i="2"/>
  <c r="M2932" i="2"/>
  <c r="N2932" i="2"/>
  <c r="O2932" i="2"/>
  <c r="M2933" i="2"/>
  <c r="N2933" i="2"/>
  <c r="O2933" i="2"/>
  <c r="M2934" i="2"/>
  <c r="N2934" i="2"/>
  <c r="O2934" i="2"/>
  <c r="M2935" i="2"/>
  <c r="N2935" i="2"/>
  <c r="O2935" i="2"/>
  <c r="M2936" i="2"/>
  <c r="N2936" i="2"/>
  <c r="O2936" i="2"/>
  <c r="P2936" i="2"/>
  <c r="M2937" i="2"/>
  <c r="N2937" i="2"/>
  <c r="O2937" i="2"/>
  <c r="P2937" i="2"/>
  <c r="M2938" i="2"/>
  <c r="N2938" i="2"/>
  <c r="O2938" i="2"/>
  <c r="P2938" i="2"/>
  <c r="M2939" i="2"/>
  <c r="N2939" i="2"/>
  <c r="O2939" i="2"/>
  <c r="P2939" i="2"/>
  <c r="M2940" i="2"/>
  <c r="N2940" i="2"/>
  <c r="O2940" i="2"/>
  <c r="P2940" i="2"/>
  <c r="M2941" i="2"/>
  <c r="N2941" i="2"/>
  <c r="O2941" i="2"/>
  <c r="M2942" i="2"/>
  <c r="N2942" i="2"/>
  <c r="O2942" i="2"/>
  <c r="M2943" i="2"/>
  <c r="N2943" i="2"/>
  <c r="O2943" i="2"/>
  <c r="M2944" i="2"/>
  <c r="N2944" i="2"/>
  <c r="O2944" i="2"/>
  <c r="M2945" i="2"/>
  <c r="N2945" i="2"/>
  <c r="O2945" i="2"/>
  <c r="M2946" i="2"/>
  <c r="N2946" i="2"/>
  <c r="O2946" i="2"/>
  <c r="M2947" i="2"/>
  <c r="N2947" i="2"/>
  <c r="O2947" i="2"/>
  <c r="M2948" i="2"/>
  <c r="N2948" i="2"/>
  <c r="O2948" i="2"/>
  <c r="M2949" i="2"/>
  <c r="N2949" i="2"/>
  <c r="O2949" i="2"/>
  <c r="M2950" i="2"/>
  <c r="N2950" i="2"/>
  <c r="O2950" i="2"/>
  <c r="M2951" i="2"/>
  <c r="N2951" i="2"/>
  <c r="O2951" i="2"/>
  <c r="M2952" i="2"/>
  <c r="N2952" i="2"/>
  <c r="O2952" i="2"/>
  <c r="M2953" i="2"/>
  <c r="N2953" i="2"/>
  <c r="O2953" i="2"/>
  <c r="M2954" i="2"/>
  <c r="N2954" i="2"/>
  <c r="O2954" i="2"/>
  <c r="M2955" i="2"/>
  <c r="N2955" i="2"/>
  <c r="O2955" i="2"/>
  <c r="M2956" i="2"/>
  <c r="N2956" i="2"/>
  <c r="O2956" i="2"/>
  <c r="M2957" i="2"/>
  <c r="N2957" i="2"/>
  <c r="O2957" i="2"/>
  <c r="M2958" i="2"/>
  <c r="N2958" i="2"/>
  <c r="O2958" i="2"/>
  <c r="M2959" i="2"/>
  <c r="N2959" i="2"/>
  <c r="O2959" i="2"/>
  <c r="M2960" i="2"/>
  <c r="N2960" i="2"/>
  <c r="O2960" i="2"/>
  <c r="M2961" i="2"/>
  <c r="N2961" i="2"/>
  <c r="O2961" i="2"/>
  <c r="M2962" i="2"/>
  <c r="N2962" i="2"/>
  <c r="O2962" i="2"/>
  <c r="M2963" i="2"/>
  <c r="N2963" i="2"/>
  <c r="O2963" i="2"/>
  <c r="M2964" i="2"/>
  <c r="N2964" i="2"/>
  <c r="O2964" i="2"/>
  <c r="M2965" i="2"/>
  <c r="N2965" i="2"/>
  <c r="O2965" i="2"/>
  <c r="P2965" i="2"/>
  <c r="M2966" i="2"/>
  <c r="N2966" i="2"/>
  <c r="O2966" i="2"/>
  <c r="P2966" i="2"/>
  <c r="M2967" i="2"/>
  <c r="N2967" i="2"/>
  <c r="O2967" i="2"/>
  <c r="P2967" i="2"/>
  <c r="M2968" i="2"/>
  <c r="N2968" i="2"/>
  <c r="O2968" i="2"/>
  <c r="P2968" i="2"/>
  <c r="M2969" i="2"/>
  <c r="N2969" i="2"/>
  <c r="O2969" i="2"/>
  <c r="P2969" i="2"/>
  <c r="M2970" i="2"/>
  <c r="N2970" i="2"/>
  <c r="O2970" i="2"/>
  <c r="P2970" i="2"/>
  <c r="M2971" i="2"/>
  <c r="N2971" i="2"/>
  <c r="O2971" i="2"/>
  <c r="P2971" i="2"/>
  <c r="M2972" i="2"/>
  <c r="N2972" i="2"/>
  <c r="O2972" i="2"/>
  <c r="P2972" i="2"/>
  <c r="M2973" i="2"/>
  <c r="N2973" i="2"/>
  <c r="O2973" i="2"/>
  <c r="P2973" i="2"/>
  <c r="M2974" i="2"/>
  <c r="N2974" i="2"/>
  <c r="O2974" i="2"/>
  <c r="P2974" i="2"/>
  <c r="M2975" i="2"/>
  <c r="N2975" i="2"/>
  <c r="O2975" i="2"/>
  <c r="P2975" i="2"/>
  <c r="M2976" i="2"/>
  <c r="N2976" i="2"/>
  <c r="O2976" i="2"/>
  <c r="P2976" i="2"/>
  <c r="M2977" i="2"/>
  <c r="N2977" i="2"/>
  <c r="O2977" i="2"/>
  <c r="P2977" i="2"/>
  <c r="M2978" i="2"/>
  <c r="N2978" i="2"/>
  <c r="O2978" i="2"/>
  <c r="P2978" i="2"/>
  <c r="M2979" i="2"/>
  <c r="N2979" i="2"/>
  <c r="O2979" i="2"/>
  <c r="P2979" i="2"/>
  <c r="M2980" i="2"/>
  <c r="N2980" i="2"/>
  <c r="O2980" i="2"/>
  <c r="P2980" i="2"/>
  <c r="M2981" i="2"/>
  <c r="N2981" i="2"/>
  <c r="O2981" i="2"/>
  <c r="M2982" i="2"/>
  <c r="N2982" i="2"/>
  <c r="O2982" i="2"/>
  <c r="M2983" i="2"/>
  <c r="N2983" i="2"/>
  <c r="O2983" i="2"/>
  <c r="M2984" i="2"/>
  <c r="N2984" i="2"/>
  <c r="O2984" i="2"/>
  <c r="M2985" i="2"/>
  <c r="N2985" i="2"/>
  <c r="O2985" i="2"/>
  <c r="M2986" i="2"/>
  <c r="N2986" i="2"/>
  <c r="O2986" i="2"/>
  <c r="M2987" i="2"/>
  <c r="N2987" i="2"/>
  <c r="O2987" i="2"/>
  <c r="M2988" i="2"/>
  <c r="N2988" i="2"/>
  <c r="O2988" i="2"/>
  <c r="M2989" i="2"/>
  <c r="N2989" i="2"/>
  <c r="O2989" i="2"/>
  <c r="M2990" i="2"/>
  <c r="N2990" i="2"/>
  <c r="O2990" i="2"/>
  <c r="M2991" i="2"/>
  <c r="N2991" i="2"/>
  <c r="O2991" i="2"/>
  <c r="M2992" i="2"/>
  <c r="N2992" i="2"/>
  <c r="O2992" i="2"/>
  <c r="M2993" i="2"/>
  <c r="N2993" i="2"/>
  <c r="O2993" i="2"/>
  <c r="M2994" i="2"/>
  <c r="N2994" i="2"/>
  <c r="O2994" i="2"/>
  <c r="M2995" i="2"/>
  <c r="N2995" i="2"/>
  <c r="O2995" i="2"/>
  <c r="M2996" i="2"/>
  <c r="N2996" i="2"/>
  <c r="O2996" i="2"/>
  <c r="M2997" i="2"/>
  <c r="N2997" i="2"/>
  <c r="O2997" i="2"/>
  <c r="M2998" i="2"/>
  <c r="N2998" i="2"/>
  <c r="O2998" i="2"/>
  <c r="M2999" i="2"/>
  <c r="N2999" i="2"/>
  <c r="O2999" i="2"/>
  <c r="M3000" i="2"/>
  <c r="N3000" i="2"/>
  <c r="O3000" i="2"/>
  <c r="M3001" i="2"/>
  <c r="N3001" i="2"/>
  <c r="O3001" i="2"/>
  <c r="M3002" i="2"/>
  <c r="N3002" i="2"/>
  <c r="O3002" i="2"/>
  <c r="M3003" i="2"/>
  <c r="N3003" i="2"/>
  <c r="O3003" i="2"/>
  <c r="M3004" i="2"/>
  <c r="N3004" i="2"/>
  <c r="O3004" i="2"/>
  <c r="M3005" i="2"/>
  <c r="N3005" i="2"/>
  <c r="O3005" i="2"/>
  <c r="M3006" i="2"/>
  <c r="N3006" i="2"/>
  <c r="O3006" i="2"/>
  <c r="M3007" i="2"/>
  <c r="N3007" i="2"/>
  <c r="O3007" i="2"/>
  <c r="M3008" i="2"/>
  <c r="N3008" i="2"/>
  <c r="O3008" i="2"/>
  <c r="M3009" i="2"/>
  <c r="N3009" i="2"/>
  <c r="O3009" i="2"/>
  <c r="M3010" i="2"/>
  <c r="N3010" i="2"/>
  <c r="O3010" i="2"/>
  <c r="M3011" i="2"/>
  <c r="N3011" i="2"/>
  <c r="O3011" i="2"/>
  <c r="M3012" i="2"/>
  <c r="N3012" i="2"/>
  <c r="O3012" i="2"/>
  <c r="M3013" i="2"/>
  <c r="N3013" i="2"/>
  <c r="O3013" i="2"/>
  <c r="M3014" i="2"/>
  <c r="N3014" i="2"/>
  <c r="O3014" i="2"/>
  <c r="M3015" i="2"/>
  <c r="N3015" i="2"/>
  <c r="O3015" i="2"/>
  <c r="M3016" i="2"/>
  <c r="N3016" i="2"/>
  <c r="O3016" i="2"/>
  <c r="M3017" i="2"/>
  <c r="N3017" i="2"/>
  <c r="O3017" i="2"/>
  <c r="M3018" i="2"/>
  <c r="N3018" i="2"/>
  <c r="O3018" i="2"/>
  <c r="M3019" i="2"/>
  <c r="N3019" i="2"/>
  <c r="O3019" i="2"/>
  <c r="M3020" i="2"/>
  <c r="N3020" i="2"/>
  <c r="O3020" i="2"/>
  <c r="M3021" i="2"/>
  <c r="N3021" i="2"/>
  <c r="O3021" i="2"/>
  <c r="M3022" i="2"/>
  <c r="N3022" i="2"/>
  <c r="O3022" i="2"/>
  <c r="M3023" i="2"/>
  <c r="N3023" i="2"/>
  <c r="O3023" i="2"/>
  <c r="M3024" i="2"/>
  <c r="N3024" i="2"/>
  <c r="O3024" i="2"/>
  <c r="M3025" i="2"/>
  <c r="N3025" i="2"/>
  <c r="O3025" i="2"/>
  <c r="M3026" i="2"/>
  <c r="N3026" i="2"/>
  <c r="O3026" i="2"/>
  <c r="M3027" i="2"/>
  <c r="N3027" i="2"/>
  <c r="O3027" i="2"/>
  <c r="M3028" i="2"/>
  <c r="N3028" i="2"/>
  <c r="O3028" i="2"/>
  <c r="M3029" i="2"/>
  <c r="N3029" i="2"/>
  <c r="O3029" i="2"/>
  <c r="M3030" i="2"/>
  <c r="N3030" i="2"/>
  <c r="O3030" i="2"/>
  <c r="M3031" i="2"/>
  <c r="N3031" i="2"/>
  <c r="O3031" i="2"/>
  <c r="M3032" i="2"/>
  <c r="N3032" i="2"/>
  <c r="O3032" i="2"/>
  <c r="M3033" i="2"/>
  <c r="N3033" i="2"/>
  <c r="O3033" i="2"/>
  <c r="M3034" i="2"/>
  <c r="N3034" i="2"/>
  <c r="O3034" i="2"/>
  <c r="M3035" i="2"/>
  <c r="N3035" i="2"/>
  <c r="O3035" i="2"/>
  <c r="P3035" i="2"/>
  <c r="M3036" i="2"/>
  <c r="N3036" i="2"/>
  <c r="O3036" i="2"/>
  <c r="P3036" i="2"/>
  <c r="M3037" i="2"/>
  <c r="N3037" i="2"/>
  <c r="O3037" i="2"/>
  <c r="P3037" i="2"/>
  <c r="M3038" i="2"/>
  <c r="N3038" i="2"/>
  <c r="O3038" i="2"/>
  <c r="P3038" i="2"/>
  <c r="M3039" i="2"/>
  <c r="N3039" i="2"/>
  <c r="O3039" i="2"/>
  <c r="P3039" i="2"/>
  <c r="M3040" i="2"/>
  <c r="N3040" i="2"/>
  <c r="O3040" i="2"/>
  <c r="P3040" i="2"/>
  <c r="M3041" i="2"/>
  <c r="N3041" i="2"/>
  <c r="O3041" i="2"/>
  <c r="P3041" i="2"/>
  <c r="M3042" i="2"/>
  <c r="N3042" i="2"/>
  <c r="O3042" i="2"/>
  <c r="P3042" i="2"/>
  <c r="M3043" i="2"/>
  <c r="N3043" i="2"/>
  <c r="O3043" i="2"/>
  <c r="P3043" i="2"/>
  <c r="M3044" i="2"/>
  <c r="N3044" i="2"/>
  <c r="O3044" i="2"/>
  <c r="P3044" i="2"/>
  <c r="M3045" i="2"/>
  <c r="N3045" i="2"/>
  <c r="O3045" i="2"/>
  <c r="P3045" i="2"/>
  <c r="M3046" i="2"/>
  <c r="N3046" i="2"/>
  <c r="O3046" i="2"/>
  <c r="P3046" i="2"/>
  <c r="M3047" i="2"/>
  <c r="N3047" i="2"/>
  <c r="O3047" i="2"/>
  <c r="P3047" i="2"/>
  <c r="M3048" i="2"/>
  <c r="N3048" i="2"/>
  <c r="O3048" i="2"/>
  <c r="P3048" i="2"/>
  <c r="M3049" i="2"/>
  <c r="N3049" i="2"/>
  <c r="O3049" i="2"/>
  <c r="P3049" i="2"/>
  <c r="M3050" i="2"/>
  <c r="N3050" i="2"/>
  <c r="O3050" i="2"/>
  <c r="P3050" i="2"/>
  <c r="M3051" i="2"/>
  <c r="N3051" i="2"/>
  <c r="O3051" i="2"/>
  <c r="P3051" i="2"/>
  <c r="M3052" i="2"/>
  <c r="N3052" i="2"/>
  <c r="O3052" i="2"/>
  <c r="P3052" i="2"/>
  <c r="M3053" i="2"/>
  <c r="N3053" i="2"/>
  <c r="O3053" i="2"/>
  <c r="P3053" i="2"/>
  <c r="M3054" i="2"/>
  <c r="N3054" i="2"/>
  <c r="O3054" i="2"/>
  <c r="P3054" i="2"/>
  <c r="M3055" i="2"/>
  <c r="N3055" i="2"/>
  <c r="O3055" i="2"/>
  <c r="P3055" i="2"/>
  <c r="M3056" i="2"/>
  <c r="N3056" i="2"/>
  <c r="O3056" i="2"/>
  <c r="M3057" i="2"/>
  <c r="N3057" i="2"/>
  <c r="O3057" i="2"/>
  <c r="M3058" i="2"/>
  <c r="N3058" i="2"/>
  <c r="O3058" i="2"/>
  <c r="M3059" i="2"/>
  <c r="N3059" i="2"/>
  <c r="O3059" i="2"/>
  <c r="M3060" i="2"/>
  <c r="N3060" i="2"/>
  <c r="O3060" i="2"/>
  <c r="M3061" i="2"/>
  <c r="N3061" i="2"/>
  <c r="O3061" i="2"/>
  <c r="M3062" i="2"/>
  <c r="N3062" i="2"/>
  <c r="O3062" i="2"/>
  <c r="M3063" i="2"/>
  <c r="N3063" i="2"/>
  <c r="O3063" i="2"/>
  <c r="M3064" i="2"/>
  <c r="N3064" i="2"/>
  <c r="O3064" i="2"/>
  <c r="M3065" i="2"/>
  <c r="N3065" i="2"/>
  <c r="O3065" i="2"/>
  <c r="M3066" i="2"/>
  <c r="N3066" i="2"/>
  <c r="O3066" i="2"/>
  <c r="M3067" i="2"/>
  <c r="N3067" i="2"/>
  <c r="O3067" i="2"/>
  <c r="M3068" i="2"/>
  <c r="N3068" i="2"/>
  <c r="O3068" i="2"/>
  <c r="M3069" i="2"/>
  <c r="N3069" i="2"/>
  <c r="O3069" i="2"/>
  <c r="M3070" i="2"/>
  <c r="N3070" i="2"/>
  <c r="O3070" i="2"/>
  <c r="M3071" i="2"/>
  <c r="N3071" i="2"/>
  <c r="O3071" i="2"/>
  <c r="M3072" i="2"/>
  <c r="N3072" i="2"/>
  <c r="O3072" i="2"/>
  <c r="M3073" i="2"/>
  <c r="N3073" i="2"/>
  <c r="O3073" i="2"/>
  <c r="M3074" i="2"/>
  <c r="N3074" i="2"/>
  <c r="O3074" i="2"/>
  <c r="M3075" i="2"/>
  <c r="N3075" i="2"/>
  <c r="O3075" i="2"/>
  <c r="M3076" i="2"/>
  <c r="N3076" i="2"/>
  <c r="O3076" i="2"/>
  <c r="M3077" i="2"/>
  <c r="N3077" i="2"/>
  <c r="O3077" i="2"/>
  <c r="M3078" i="2"/>
  <c r="N3078" i="2"/>
  <c r="O3078" i="2"/>
  <c r="M3079" i="2"/>
  <c r="N3079" i="2"/>
  <c r="O3079" i="2"/>
  <c r="M3080" i="2"/>
  <c r="N3080" i="2"/>
  <c r="O3080" i="2"/>
  <c r="M3081" i="2"/>
  <c r="N3081" i="2"/>
  <c r="O3081" i="2"/>
  <c r="M3082" i="2"/>
  <c r="N3082" i="2"/>
  <c r="O3082" i="2"/>
  <c r="M3083" i="2"/>
  <c r="N3083" i="2"/>
  <c r="O3083" i="2"/>
  <c r="M3084" i="2"/>
  <c r="N3084" i="2"/>
  <c r="O3084" i="2"/>
  <c r="M3085" i="2"/>
  <c r="N3085" i="2"/>
  <c r="O3085" i="2"/>
  <c r="M3086" i="2"/>
  <c r="N3086" i="2"/>
  <c r="O3086" i="2"/>
  <c r="M3087" i="2"/>
  <c r="N3087" i="2"/>
  <c r="O3087" i="2"/>
  <c r="M3088" i="2"/>
  <c r="N3088" i="2"/>
  <c r="O3088" i="2"/>
  <c r="M3089" i="2"/>
  <c r="N3089" i="2"/>
  <c r="O3089" i="2"/>
  <c r="M3090" i="2"/>
  <c r="N3090" i="2"/>
  <c r="O3090" i="2"/>
  <c r="M3091" i="2"/>
  <c r="N3091" i="2"/>
  <c r="O3091" i="2"/>
  <c r="M3092" i="2"/>
  <c r="N3092" i="2"/>
  <c r="O3092" i="2"/>
  <c r="M3093" i="2"/>
  <c r="N3093" i="2"/>
  <c r="O3093" i="2"/>
  <c r="M3094" i="2"/>
  <c r="N3094" i="2"/>
  <c r="O3094" i="2"/>
  <c r="M3095" i="2"/>
  <c r="N3095" i="2"/>
  <c r="O3095" i="2"/>
  <c r="M3096" i="2"/>
  <c r="N3096" i="2"/>
  <c r="O3096" i="2"/>
  <c r="M3097" i="2"/>
  <c r="N3097" i="2"/>
  <c r="O3097" i="2"/>
  <c r="M3098" i="2"/>
  <c r="N3098" i="2"/>
  <c r="O3098" i="2"/>
  <c r="M3099" i="2"/>
  <c r="N3099" i="2"/>
  <c r="O3099" i="2"/>
  <c r="M3100" i="2"/>
  <c r="N3100" i="2"/>
  <c r="O3100" i="2"/>
  <c r="M3101" i="2"/>
  <c r="N3101" i="2"/>
  <c r="O3101" i="2"/>
  <c r="M3102" i="2"/>
  <c r="N3102" i="2"/>
  <c r="O3102" i="2"/>
  <c r="M3103" i="2"/>
  <c r="N3103" i="2"/>
  <c r="O3103" i="2"/>
  <c r="M3104" i="2"/>
  <c r="N3104" i="2"/>
  <c r="O3104" i="2"/>
  <c r="M3105" i="2"/>
  <c r="N3105" i="2"/>
  <c r="O3105" i="2"/>
  <c r="M3106" i="2"/>
  <c r="N3106" i="2"/>
  <c r="O3106" i="2"/>
  <c r="M3107" i="2"/>
  <c r="N3107" i="2"/>
  <c r="O3107" i="2"/>
  <c r="M3108" i="2"/>
  <c r="N3108" i="2"/>
  <c r="O3108" i="2"/>
  <c r="M3109" i="2"/>
  <c r="N3109" i="2"/>
  <c r="O3109" i="2"/>
  <c r="M3110" i="2"/>
  <c r="N3110" i="2"/>
  <c r="O3110" i="2"/>
  <c r="M3111" i="2"/>
  <c r="N3111" i="2"/>
  <c r="O3111" i="2"/>
  <c r="M3112" i="2"/>
  <c r="N3112" i="2"/>
  <c r="O3112" i="2"/>
  <c r="M3113" i="2"/>
  <c r="N3113" i="2"/>
  <c r="O3113" i="2"/>
  <c r="M3114" i="2"/>
  <c r="N3114" i="2"/>
  <c r="O3114" i="2"/>
  <c r="M3115" i="2"/>
  <c r="N3115" i="2"/>
  <c r="O3115" i="2"/>
  <c r="M3116" i="2"/>
  <c r="N3116" i="2"/>
  <c r="O3116" i="2"/>
  <c r="M3117" i="2"/>
  <c r="N3117" i="2"/>
  <c r="O3117" i="2"/>
  <c r="M3118" i="2"/>
  <c r="N3118" i="2"/>
  <c r="O3118" i="2"/>
  <c r="M3119" i="2"/>
  <c r="N3119" i="2"/>
  <c r="O3119" i="2"/>
  <c r="M3120" i="2"/>
  <c r="N3120" i="2"/>
  <c r="O3120" i="2"/>
  <c r="M3121" i="2"/>
  <c r="N3121" i="2"/>
  <c r="O3121" i="2"/>
  <c r="M3122" i="2"/>
  <c r="N3122" i="2"/>
  <c r="O3122" i="2"/>
  <c r="M3123" i="2"/>
  <c r="N3123" i="2"/>
  <c r="O3123" i="2"/>
  <c r="M3124" i="2"/>
  <c r="N3124" i="2"/>
  <c r="O3124" i="2"/>
  <c r="M3125" i="2"/>
  <c r="N3125" i="2"/>
  <c r="O3125" i="2"/>
  <c r="M3126" i="2"/>
  <c r="N3126" i="2"/>
  <c r="O3126" i="2"/>
  <c r="P3126" i="2"/>
  <c r="M3127" i="2"/>
  <c r="N3127" i="2"/>
  <c r="O3127" i="2"/>
  <c r="P3127" i="2"/>
  <c r="M3128" i="2"/>
  <c r="N3128" i="2"/>
  <c r="O3128" i="2"/>
  <c r="P3128" i="2"/>
  <c r="M3129" i="2"/>
  <c r="N3129" i="2"/>
  <c r="O3129" i="2"/>
  <c r="P3129" i="2"/>
  <c r="M3130" i="2"/>
  <c r="N3130" i="2"/>
  <c r="O3130" i="2"/>
  <c r="P3130" i="2"/>
  <c r="M3131" i="2"/>
  <c r="N3131" i="2"/>
  <c r="O3131" i="2"/>
  <c r="M3132" i="2"/>
  <c r="N3132" i="2"/>
  <c r="O3132" i="2"/>
  <c r="M3133" i="2"/>
  <c r="N3133" i="2"/>
  <c r="O3133" i="2"/>
  <c r="M3134" i="2"/>
  <c r="N3134" i="2"/>
  <c r="O3134" i="2"/>
  <c r="P3134" i="2"/>
  <c r="M3135" i="2"/>
  <c r="N3135" i="2"/>
  <c r="O3135" i="2"/>
  <c r="P3135" i="2"/>
  <c r="M3136" i="2"/>
  <c r="N3136" i="2"/>
  <c r="O3136" i="2"/>
  <c r="P3136" i="2"/>
  <c r="M3137" i="2"/>
  <c r="N3137" i="2"/>
  <c r="O3137" i="2"/>
  <c r="P3137" i="2"/>
  <c r="M3138" i="2"/>
  <c r="N3138" i="2"/>
  <c r="O3138" i="2"/>
  <c r="M3139" i="2"/>
  <c r="N3139" i="2"/>
  <c r="O3139" i="2"/>
  <c r="M3140" i="2"/>
  <c r="N3140" i="2"/>
  <c r="O3140" i="2"/>
  <c r="P3140" i="2"/>
  <c r="M3141" i="2"/>
  <c r="N3141" i="2"/>
  <c r="O3141" i="2"/>
  <c r="M3142" i="2"/>
  <c r="N3142" i="2"/>
  <c r="O3142" i="2"/>
  <c r="M3143" i="2"/>
  <c r="N3143" i="2"/>
  <c r="O3143" i="2"/>
  <c r="M3144" i="2"/>
  <c r="N3144" i="2"/>
  <c r="O3144" i="2"/>
  <c r="M3145" i="2"/>
  <c r="N3145" i="2"/>
  <c r="O3145" i="2"/>
  <c r="M3146" i="2"/>
  <c r="N3146" i="2"/>
  <c r="O3146" i="2"/>
  <c r="M3147" i="2"/>
  <c r="N3147" i="2"/>
  <c r="O3147" i="2"/>
  <c r="M3148" i="2"/>
  <c r="N3148" i="2"/>
  <c r="O3148" i="2"/>
  <c r="M3149" i="2"/>
  <c r="N3149" i="2"/>
  <c r="O3149" i="2"/>
  <c r="M3150" i="2"/>
  <c r="N3150" i="2"/>
  <c r="O3150" i="2"/>
  <c r="M3151" i="2"/>
  <c r="N3151" i="2"/>
  <c r="O3151" i="2"/>
  <c r="P3151" i="2"/>
  <c r="M3152" i="2"/>
  <c r="N3152" i="2"/>
  <c r="O3152" i="2"/>
  <c r="P3152" i="2"/>
  <c r="M3153" i="2"/>
  <c r="N3153" i="2"/>
  <c r="O3153" i="2"/>
  <c r="P3153" i="2"/>
  <c r="M3154" i="2"/>
  <c r="N3154" i="2"/>
  <c r="O3154" i="2"/>
  <c r="P3154" i="2"/>
  <c r="M3155" i="2"/>
  <c r="N3155" i="2"/>
  <c r="O3155" i="2"/>
  <c r="P3155" i="2"/>
  <c r="M3156" i="2"/>
  <c r="N3156" i="2"/>
  <c r="O3156" i="2"/>
  <c r="P3156" i="2"/>
  <c r="M3157" i="2"/>
  <c r="N3157" i="2"/>
  <c r="O3157" i="2"/>
  <c r="P3157" i="2"/>
  <c r="M3158" i="2"/>
  <c r="N3158" i="2"/>
  <c r="O3158" i="2"/>
  <c r="P3158" i="2"/>
  <c r="M3159" i="2"/>
  <c r="N3159" i="2"/>
  <c r="O3159" i="2"/>
  <c r="P3159" i="2"/>
  <c r="M3160" i="2"/>
  <c r="N3160" i="2"/>
  <c r="O3160" i="2"/>
  <c r="P3160" i="2"/>
  <c r="M3161" i="2"/>
  <c r="N3161" i="2"/>
  <c r="O3161" i="2"/>
  <c r="P3161" i="2"/>
  <c r="M3162" i="2"/>
  <c r="N3162" i="2"/>
  <c r="O3162" i="2"/>
  <c r="M3163" i="2"/>
  <c r="N3163" i="2"/>
  <c r="O3163" i="2"/>
  <c r="M3164" i="2"/>
  <c r="N3164" i="2"/>
  <c r="O3164" i="2"/>
  <c r="M3165" i="2"/>
  <c r="N3165" i="2"/>
  <c r="O3165" i="2"/>
  <c r="P3165" i="2"/>
  <c r="M3166" i="2"/>
  <c r="N3166" i="2"/>
  <c r="O3166" i="2"/>
  <c r="P3166" i="2"/>
  <c r="M3167" i="2"/>
  <c r="N3167" i="2"/>
  <c r="O3167" i="2"/>
  <c r="P3167" i="2"/>
  <c r="M3168" i="2"/>
  <c r="N3168" i="2"/>
  <c r="O3168" i="2"/>
  <c r="M3169" i="2"/>
  <c r="N3169" i="2"/>
  <c r="O3169" i="2"/>
  <c r="M3170" i="2"/>
  <c r="N3170" i="2"/>
  <c r="O3170" i="2"/>
  <c r="M3171" i="2"/>
  <c r="N3171" i="2"/>
  <c r="O3171" i="2"/>
  <c r="M3172" i="2"/>
  <c r="N3172" i="2"/>
  <c r="O3172" i="2"/>
  <c r="M3173" i="2"/>
  <c r="N3173" i="2"/>
  <c r="O3173" i="2"/>
  <c r="M3174" i="2"/>
  <c r="N3174" i="2"/>
  <c r="O3174" i="2"/>
  <c r="P3174" i="2"/>
  <c r="M3175" i="2"/>
  <c r="N3175" i="2"/>
  <c r="O3175" i="2"/>
  <c r="P3175" i="2"/>
  <c r="M3176" i="2"/>
  <c r="N3176" i="2"/>
  <c r="O3176" i="2"/>
  <c r="P3176" i="2"/>
  <c r="M3177" i="2"/>
  <c r="N3177" i="2"/>
  <c r="O3177" i="2"/>
  <c r="P3177" i="2"/>
  <c r="M3178" i="2"/>
  <c r="N3178" i="2"/>
  <c r="O3178" i="2"/>
  <c r="P3178" i="2"/>
  <c r="M3179" i="2"/>
  <c r="N3179" i="2"/>
  <c r="O3179" i="2"/>
  <c r="P3179" i="2"/>
  <c r="M3180" i="2"/>
  <c r="N3180" i="2"/>
  <c r="O3180" i="2"/>
  <c r="P3180" i="2"/>
  <c r="M3181" i="2"/>
  <c r="N3181" i="2"/>
  <c r="O3181" i="2"/>
  <c r="P3181" i="2"/>
  <c r="M3182" i="2"/>
  <c r="N3182" i="2"/>
  <c r="O3182" i="2"/>
  <c r="P3182" i="2"/>
  <c r="M3183" i="2"/>
  <c r="N3183" i="2"/>
  <c r="O3183" i="2"/>
  <c r="P3183" i="2"/>
  <c r="M3184" i="2"/>
  <c r="N3184" i="2"/>
  <c r="O3184" i="2"/>
  <c r="P3184" i="2"/>
  <c r="M3185" i="2"/>
  <c r="N3185" i="2"/>
  <c r="O3185" i="2"/>
  <c r="P3185" i="2"/>
  <c r="M3186" i="2"/>
  <c r="N3186" i="2"/>
  <c r="O3186" i="2"/>
  <c r="P3186" i="2"/>
  <c r="M3187" i="2"/>
  <c r="N3187" i="2"/>
  <c r="O3187" i="2"/>
  <c r="P3187" i="2"/>
  <c r="M3188" i="2"/>
  <c r="N3188" i="2"/>
  <c r="O3188" i="2"/>
  <c r="M3189" i="2"/>
  <c r="N3189" i="2"/>
  <c r="O3189" i="2"/>
  <c r="M3190" i="2"/>
  <c r="N3190" i="2"/>
  <c r="O3190" i="2"/>
  <c r="M3191" i="2"/>
  <c r="N3191" i="2"/>
  <c r="O3191" i="2"/>
  <c r="M3192" i="2"/>
  <c r="N3192" i="2"/>
  <c r="O3192" i="2"/>
  <c r="M3193" i="2"/>
  <c r="N3193" i="2"/>
  <c r="O3193" i="2"/>
  <c r="M3194" i="2"/>
  <c r="N3194" i="2"/>
  <c r="O3194" i="2"/>
  <c r="M3195" i="2"/>
  <c r="N3195" i="2"/>
  <c r="O3195" i="2"/>
  <c r="M3196" i="2"/>
  <c r="N3196" i="2"/>
  <c r="O3196" i="2"/>
  <c r="M3197" i="2"/>
  <c r="N3197" i="2"/>
  <c r="O3197" i="2"/>
  <c r="M3198" i="2"/>
  <c r="N3198" i="2"/>
  <c r="O3198" i="2"/>
  <c r="M3199" i="2"/>
  <c r="N3199" i="2"/>
  <c r="O3199" i="2"/>
  <c r="M3200" i="2"/>
  <c r="N3200" i="2"/>
  <c r="O3200" i="2"/>
  <c r="M3201" i="2"/>
  <c r="N3201" i="2"/>
  <c r="O3201" i="2"/>
  <c r="M3202" i="2"/>
  <c r="N3202" i="2"/>
  <c r="O3202" i="2"/>
  <c r="M3203" i="2"/>
  <c r="N3203" i="2"/>
  <c r="O3203" i="2"/>
  <c r="M3204" i="2"/>
  <c r="N3204" i="2"/>
  <c r="O3204" i="2"/>
  <c r="M3205" i="2"/>
  <c r="N3205" i="2"/>
  <c r="O3205" i="2"/>
  <c r="M3206" i="2"/>
  <c r="N3206" i="2"/>
  <c r="O3206" i="2"/>
  <c r="M3207" i="2"/>
  <c r="N3207" i="2"/>
  <c r="O3207" i="2"/>
  <c r="M3208" i="2"/>
  <c r="N3208" i="2"/>
  <c r="O3208" i="2"/>
  <c r="M3209" i="2"/>
  <c r="N3209" i="2"/>
  <c r="O3209" i="2"/>
  <c r="M3210" i="2"/>
  <c r="N3210" i="2"/>
  <c r="O3210" i="2"/>
  <c r="M3211" i="2"/>
  <c r="N3211" i="2"/>
  <c r="O3211" i="2"/>
  <c r="M3212" i="2"/>
  <c r="N3212" i="2"/>
  <c r="O3212" i="2"/>
  <c r="M3213" i="2"/>
  <c r="N3213" i="2"/>
  <c r="O3213" i="2"/>
  <c r="M3214" i="2"/>
  <c r="N3214" i="2"/>
  <c r="O3214" i="2"/>
  <c r="M3215" i="2"/>
  <c r="N3215" i="2"/>
  <c r="O3215" i="2"/>
  <c r="M3216" i="2"/>
  <c r="N3216" i="2"/>
  <c r="O3216" i="2"/>
  <c r="M3217" i="2"/>
  <c r="N3217" i="2"/>
  <c r="O3217" i="2"/>
  <c r="M3218" i="2"/>
  <c r="N3218" i="2"/>
  <c r="O3218" i="2"/>
  <c r="M3219" i="2"/>
  <c r="N3219" i="2"/>
  <c r="O3219" i="2"/>
  <c r="M3220" i="2"/>
  <c r="N3220" i="2"/>
  <c r="O3220" i="2"/>
  <c r="M3221" i="2"/>
  <c r="N3221" i="2"/>
  <c r="O3221" i="2"/>
  <c r="M3222" i="2"/>
  <c r="N3222" i="2"/>
  <c r="O3222" i="2"/>
  <c r="M3223" i="2"/>
  <c r="N3223" i="2"/>
  <c r="O3223" i="2"/>
  <c r="M3224" i="2"/>
  <c r="N3224" i="2"/>
  <c r="O3224" i="2"/>
  <c r="M3225" i="2"/>
  <c r="N3225" i="2"/>
  <c r="O3225" i="2"/>
  <c r="M3226" i="2"/>
  <c r="N3226" i="2"/>
  <c r="O3226" i="2"/>
  <c r="M3227" i="2"/>
  <c r="N3227" i="2"/>
  <c r="O3227" i="2"/>
  <c r="M3228" i="2"/>
  <c r="N3228" i="2"/>
  <c r="O3228" i="2"/>
  <c r="M3229" i="2"/>
  <c r="N3229" i="2"/>
  <c r="O3229" i="2"/>
  <c r="M3230" i="2"/>
  <c r="N3230" i="2"/>
  <c r="O3230" i="2"/>
  <c r="M3231" i="2"/>
  <c r="N3231" i="2"/>
  <c r="O3231" i="2"/>
  <c r="M3232" i="2"/>
  <c r="N3232" i="2"/>
  <c r="O3232" i="2"/>
  <c r="M3233" i="2"/>
  <c r="N3233" i="2"/>
  <c r="O3233" i="2"/>
  <c r="M3234" i="2"/>
  <c r="N3234" i="2"/>
  <c r="O3234" i="2"/>
  <c r="M3235" i="2"/>
  <c r="N3235" i="2"/>
  <c r="O3235" i="2"/>
  <c r="M3236" i="2"/>
  <c r="N3236" i="2"/>
  <c r="O3236" i="2"/>
  <c r="M3237" i="2"/>
  <c r="N3237" i="2"/>
  <c r="O3237" i="2"/>
  <c r="P3237" i="2"/>
  <c r="M3238" i="2"/>
  <c r="N3238" i="2"/>
  <c r="O3238" i="2"/>
  <c r="P3238" i="2"/>
  <c r="M3239" i="2"/>
  <c r="N3239" i="2"/>
  <c r="O3239" i="2"/>
  <c r="P3239" i="2"/>
  <c r="M3240" i="2"/>
  <c r="N3240" i="2"/>
  <c r="O3240" i="2"/>
  <c r="P3240" i="2"/>
  <c r="M3241" i="2"/>
  <c r="N3241" i="2"/>
  <c r="O3241" i="2"/>
  <c r="P3241" i="2"/>
  <c r="M3242" i="2"/>
  <c r="N3242" i="2"/>
  <c r="O3242" i="2"/>
  <c r="P3242" i="2"/>
  <c r="M3243" i="2"/>
  <c r="N3243" i="2"/>
  <c r="O3243" i="2"/>
  <c r="P3243" i="2"/>
  <c r="M3244" i="2"/>
  <c r="N3244" i="2"/>
  <c r="O3244" i="2"/>
  <c r="P3244" i="2"/>
  <c r="M3245" i="2"/>
  <c r="N3245" i="2"/>
  <c r="O3245" i="2"/>
  <c r="M3246" i="2"/>
  <c r="N3246" i="2"/>
  <c r="O3246" i="2"/>
  <c r="M3247" i="2"/>
  <c r="N3247" i="2"/>
  <c r="O3247" i="2"/>
  <c r="M3248" i="2"/>
  <c r="N3248" i="2"/>
  <c r="O3248" i="2"/>
  <c r="M3249" i="2"/>
  <c r="N3249" i="2"/>
  <c r="O3249" i="2"/>
  <c r="M3250" i="2"/>
  <c r="N3250" i="2"/>
  <c r="O3250" i="2"/>
  <c r="M3251" i="2"/>
  <c r="N3251" i="2"/>
  <c r="O3251" i="2"/>
  <c r="M3252" i="2"/>
  <c r="N3252" i="2"/>
  <c r="O3252" i="2"/>
  <c r="M3253" i="2"/>
  <c r="N3253" i="2"/>
  <c r="O3253" i="2"/>
  <c r="M3254" i="2"/>
  <c r="N3254" i="2"/>
  <c r="O3254" i="2"/>
  <c r="M3255" i="2"/>
  <c r="N3255" i="2"/>
  <c r="O3255" i="2"/>
  <c r="M3256" i="2"/>
  <c r="N3256" i="2"/>
  <c r="O3256" i="2"/>
  <c r="P3256" i="2"/>
  <c r="M3257" i="2"/>
  <c r="N3257" i="2"/>
  <c r="O3257" i="2"/>
  <c r="P3257" i="2"/>
  <c r="M3258" i="2"/>
  <c r="N3258" i="2"/>
  <c r="O3258" i="2"/>
  <c r="M3259" i="2"/>
  <c r="N3259" i="2"/>
  <c r="O3259" i="2"/>
  <c r="M3260" i="2"/>
  <c r="N3260" i="2"/>
  <c r="O3260" i="2"/>
  <c r="M3261" i="2"/>
  <c r="N3261" i="2"/>
  <c r="O3261" i="2"/>
  <c r="M3262" i="2"/>
  <c r="N3262" i="2"/>
  <c r="O3262" i="2"/>
  <c r="M3263" i="2"/>
  <c r="N3263" i="2"/>
  <c r="O3263" i="2"/>
  <c r="M3264" i="2"/>
  <c r="N3264" i="2"/>
  <c r="O3264" i="2"/>
  <c r="M3265" i="2"/>
  <c r="N3265" i="2"/>
  <c r="O3265" i="2"/>
  <c r="M3266" i="2"/>
  <c r="N3266" i="2"/>
  <c r="O3266" i="2"/>
  <c r="M3267" i="2"/>
  <c r="N3267" i="2"/>
  <c r="O3267" i="2"/>
  <c r="M3268" i="2"/>
  <c r="N3268" i="2"/>
  <c r="O3268" i="2"/>
  <c r="P3268" i="2"/>
  <c r="M3269" i="2"/>
  <c r="N3269" i="2"/>
  <c r="O3269" i="2"/>
  <c r="P3269" i="2"/>
  <c r="M3270" i="2"/>
  <c r="N3270" i="2"/>
  <c r="O3270" i="2"/>
  <c r="M3271" i="2"/>
  <c r="N3271" i="2"/>
  <c r="O3271" i="2"/>
  <c r="M3272" i="2"/>
  <c r="N3272" i="2"/>
  <c r="O3272" i="2"/>
  <c r="M3273" i="2"/>
  <c r="N3273" i="2"/>
  <c r="O3273" i="2"/>
  <c r="M3274" i="2"/>
  <c r="N3274" i="2"/>
  <c r="O3274" i="2"/>
  <c r="M3275" i="2"/>
  <c r="N3275" i="2"/>
  <c r="O3275" i="2"/>
  <c r="M3276" i="2"/>
  <c r="N3276" i="2"/>
  <c r="O3276" i="2"/>
  <c r="M3277" i="2"/>
  <c r="N3277" i="2"/>
  <c r="O3277" i="2"/>
  <c r="M3278" i="2"/>
  <c r="N3278" i="2"/>
  <c r="O3278" i="2"/>
  <c r="M3279" i="2"/>
  <c r="N3279" i="2"/>
  <c r="O3279" i="2"/>
  <c r="M3280" i="2"/>
  <c r="N3280" i="2"/>
  <c r="O3280" i="2"/>
  <c r="P3280" i="2"/>
  <c r="M3281" i="2"/>
  <c r="N3281" i="2"/>
  <c r="O3281" i="2"/>
  <c r="P3281" i="2"/>
  <c r="M3282" i="2"/>
  <c r="N3282" i="2"/>
  <c r="O3282" i="2"/>
  <c r="P3282" i="2"/>
  <c r="M3283" i="2"/>
  <c r="N3283" i="2"/>
  <c r="O3283" i="2"/>
  <c r="P3283" i="2"/>
  <c r="M3284" i="2"/>
  <c r="N3284" i="2"/>
  <c r="O3284" i="2"/>
  <c r="P3284" i="2"/>
  <c r="M3285" i="2"/>
  <c r="N3285" i="2"/>
  <c r="O3285" i="2"/>
  <c r="P3285" i="2"/>
  <c r="M3286" i="2"/>
  <c r="N3286" i="2"/>
  <c r="O3286" i="2"/>
  <c r="M3287" i="2"/>
  <c r="N3287" i="2"/>
  <c r="O3287" i="2"/>
  <c r="M3288" i="2"/>
  <c r="N3288" i="2"/>
  <c r="O3288" i="2"/>
  <c r="M3289" i="2"/>
  <c r="N3289" i="2"/>
  <c r="O3289" i="2"/>
  <c r="M3290" i="2"/>
  <c r="N3290" i="2"/>
  <c r="O3290" i="2"/>
  <c r="M3291" i="2"/>
  <c r="N3291" i="2"/>
  <c r="O3291" i="2"/>
  <c r="M3292" i="2"/>
  <c r="N3292" i="2"/>
  <c r="O3292" i="2"/>
  <c r="M3293" i="2"/>
  <c r="N3293" i="2"/>
  <c r="O3293" i="2"/>
  <c r="M3294" i="2"/>
  <c r="N3294" i="2"/>
  <c r="O3294" i="2"/>
  <c r="P3294" i="2"/>
  <c r="M3295" i="2"/>
  <c r="N3295" i="2"/>
  <c r="O3295" i="2"/>
  <c r="P3295" i="2"/>
  <c r="M3296" i="2"/>
  <c r="N3296" i="2"/>
  <c r="O3296" i="2"/>
  <c r="P3296" i="2"/>
  <c r="M3297" i="2"/>
  <c r="N3297" i="2"/>
  <c r="O3297" i="2"/>
  <c r="P3297" i="2"/>
  <c r="M3298" i="2"/>
  <c r="N3298" i="2"/>
  <c r="O3298" i="2"/>
  <c r="M3299" i="2"/>
  <c r="N3299" i="2"/>
  <c r="O3299" i="2"/>
  <c r="M3300" i="2"/>
  <c r="N3300" i="2"/>
  <c r="O3300" i="2"/>
  <c r="P3300" i="2"/>
  <c r="M3301" i="2"/>
  <c r="N3301" i="2"/>
  <c r="O3301" i="2"/>
  <c r="P3301" i="2"/>
  <c r="M3302" i="2"/>
  <c r="N3302" i="2"/>
  <c r="O3302" i="2"/>
  <c r="M3303" i="2"/>
  <c r="N3303" i="2"/>
  <c r="O3303" i="2"/>
  <c r="M3304" i="2"/>
  <c r="N3304" i="2"/>
  <c r="O3304" i="2"/>
  <c r="M3305" i="2"/>
  <c r="N3305" i="2"/>
  <c r="O3305" i="2"/>
  <c r="M3306" i="2"/>
  <c r="N3306" i="2"/>
  <c r="O3306" i="2"/>
  <c r="M3307" i="2"/>
  <c r="N3307" i="2"/>
  <c r="O3307" i="2"/>
  <c r="M3308" i="2"/>
  <c r="N3308" i="2"/>
  <c r="O3308" i="2"/>
  <c r="M3309" i="2"/>
  <c r="N3309" i="2"/>
  <c r="O3309" i="2"/>
  <c r="M3310" i="2"/>
  <c r="N3310" i="2"/>
  <c r="O3310" i="2"/>
  <c r="P3310" i="2"/>
  <c r="M3311" i="2"/>
  <c r="N3311" i="2"/>
  <c r="O3311" i="2"/>
  <c r="P3311" i="2"/>
  <c r="M3312" i="2"/>
  <c r="N3312" i="2"/>
  <c r="O3312" i="2"/>
  <c r="P3312" i="2"/>
  <c r="M3313" i="2"/>
  <c r="N3313" i="2"/>
  <c r="O3313" i="2"/>
  <c r="P3313" i="2"/>
  <c r="M3314" i="2"/>
  <c r="N3314" i="2"/>
  <c r="O3314" i="2"/>
  <c r="P3314" i="2"/>
  <c r="M3315" i="2"/>
  <c r="N3315" i="2"/>
  <c r="O3315" i="2"/>
  <c r="P3315" i="2"/>
  <c r="M3316" i="2"/>
  <c r="N3316" i="2"/>
  <c r="O3316" i="2"/>
  <c r="P3316" i="2"/>
  <c r="M3317" i="2"/>
  <c r="N3317" i="2"/>
  <c r="O3317" i="2"/>
  <c r="P3317" i="2"/>
  <c r="M3318" i="2"/>
  <c r="N3318" i="2"/>
  <c r="O3318" i="2"/>
  <c r="P3318" i="2"/>
  <c r="M3319" i="2"/>
  <c r="N3319" i="2"/>
  <c r="O3319" i="2"/>
  <c r="P3319" i="2"/>
  <c r="M3320" i="2"/>
  <c r="N3320" i="2"/>
  <c r="O3320" i="2"/>
  <c r="P3320" i="2"/>
  <c r="M3321" i="2"/>
  <c r="N3321" i="2"/>
  <c r="O3321" i="2"/>
  <c r="P3321" i="2"/>
  <c r="M3322" i="2"/>
  <c r="N3322" i="2"/>
  <c r="O3322" i="2"/>
  <c r="P3322" i="2"/>
  <c r="M3323" i="2"/>
  <c r="N3323" i="2"/>
  <c r="O3323" i="2"/>
  <c r="P3323" i="2"/>
  <c r="M3324" i="2"/>
  <c r="N3324" i="2"/>
  <c r="O3324" i="2"/>
  <c r="P3324" i="2"/>
  <c r="M3325" i="2"/>
  <c r="N3325" i="2"/>
  <c r="O3325" i="2"/>
  <c r="M3326" i="2"/>
  <c r="N3326" i="2"/>
  <c r="O3326" i="2"/>
  <c r="M3327" i="2"/>
  <c r="N3327" i="2"/>
  <c r="O3327" i="2"/>
  <c r="M3328" i="2"/>
  <c r="N3328" i="2"/>
  <c r="O3328" i="2"/>
  <c r="P3328" i="2"/>
  <c r="M3329" i="2"/>
  <c r="N3329" i="2"/>
  <c r="O3329" i="2"/>
  <c r="P3329" i="2"/>
  <c r="M3330" i="2"/>
  <c r="N3330" i="2"/>
  <c r="O3330" i="2"/>
  <c r="M3331" i="2"/>
  <c r="N3331" i="2"/>
  <c r="O3331" i="2"/>
  <c r="M3332" i="2"/>
  <c r="N3332" i="2"/>
  <c r="O3332" i="2"/>
  <c r="M3333" i="2"/>
  <c r="N3333" i="2"/>
  <c r="O3333" i="2"/>
  <c r="M3334" i="2"/>
  <c r="N3334" i="2"/>
  <c r="O3334" i="2"/>
  <c r="P3334" i="2"/>
  <c r="M3335" i="2"/>
  <c r="N3335" i="2"/>
  <c r="O3335" i="2"/>
  <c r="P3335" i="2"/>
  <c r="M3336" i="2"/>
  <c r="N3336" i="2"/>
  <c r="O3336" i="2"/>
  <c r="P3336" i="2"/>
  <c r="M3337" i="2"/>
  <c r="N3337" i="2"/>
  <c r="O3337" i="2"/>
  <c r="P3337" i="2"/>
  <c r="M3338" i="2"/>
  <c r="N3338" i="2"/>
  <c r="O3338" i="2"/>
  <c r="P3338" i="2"/>
  <c r="M3339" i="2"/>
  <c r="N3339" i="2"/>
  <c r="O3339" i="2"/>
  <c r="P3339" i="2"/>
  <c r="M3340" i="2"/>
  <c r="N3340" i="2"/>
  <c r="O3340" i="2"/>
  <c r="P3340" i="2"/>
  <c r="M3341" i="2"/>
  <c r="N3341" i="2"/>
  <c r="O3341" i="2"/>
  <c r="P3341" i="2"/>
  <c r="M3342" i="2"/>
  <c r="N3342" i="2"/>
  <c r="O3342" i="2"/>
  <c r="P3342" i="2"/>
  <c r="M3343" i="2"/>
  <c r="N3343" i="2"/>
  <c r="O3343" i="2"/>
  <c r="M3344" i="2"/>
  <c r="N3344" i="2"/>
  <c r="O3344" i="2"/>
  <c r="M3345" i="2"/>
  <c r="N3345" i="2"/>
  <c r="O3345" i="2"/>
  <c r="M3346" i="2"/>
  <c r="N3346" i="2"/>
  <c r="O3346" i="2"/>
  <c r="M3347" i="2"/>
  <c r="N3347" i="2"/>
  <c r="O3347" i="2"/>
  <c r="M3348" i="2"/>
  <c r="N3348" i="2"/>
  <c r="O3348" i="2"/>
  <c r="P3348" i="2"/>
  <c r="M3349" i="2"/>
  <c r="N3349" i="2"/>
  <c r="O3349" i="2"/>
  <c r="P3349" i="2"/>
  <c r="M3350" i="2"/>
  <c r="N3350" i="2"/>
  <c r="O3350" i="2"/>
  <c r="P3350" i="2"/>
  <c r="M3351" i="2"/>
  <c r="N3351" i="2"/>
  <c r="O3351" i="2"/>
  <c r="P3351" i="2"/>
  <c r="M3352" i="2"/>
  <c r="N3352" i="2"/>
  <c r="O3352" i="2"/>
  <c r="P3352" i="2"/>
  <c r="M3353" i="2"/>
  <c r="N3353" i="2"/>
  <c r="O3353" i="2"/>
  <c r="P3353" i="2"/>
  <c r="M3354" i="2"/>
  <c r="N3354" i="2"/>
  <c r="O3354" i="2"/>
  <c r="M3355" i="2"/>
  <c r="N3355" i="2"/>
  <c r="O3355" i="2"/>
  <c r="M3356" i="2"/>
  <c r="N3356" i="2"/>
  <c r="O3356" i="2"/>
  <c r="M3357" i="2"/>
  <c r="N3357" i="2"/>
  <c r="O3357" i="2"/>
  <c r="M3358" i="2"/>
  <c r="N3358" i="2"/>
  <c r="O3358" i="2"/>
  <c r="P3358" i="2"/>
  <c r="M3359" i="2"/>
  <c r="N3359" i="2"/>
  <c r="O3359" i="2"/>
  <c r="P3359" i="2"/>
  <c r="M3360" i="2"/>
  <c r="N3360" i="2"/>
  <c r="O3360" i="2"/>
  <c r="P3360" i="2"/>
  <c r="M3361" i="2"/>
  <c r="N3361" i="2"/>
  <c r="O3361" i="2"/>
  <c r="P3361" i="2"/>
  <c r="M3362" i="2"/>
  <c r="N3362" i="2"/>
  <c r="O3362" i="2"/>
  <c r="P3362" i="2"/>
  <c r="M3363" i="2"/>
  <c r="N3363" i="2"/>
  <c r="O3363" i="2"/>
  <c r="P3363" i="2"/>
  <c r="M3364" i="2"/>
  <c r="N3364" i="2"/>
  <c r="O3364" i="2"/>
  <c r="M3365" i="2"/>
  <c r="N3365" i="2"/>
  <c r="O3365" i="2"/>
  <c r="M3366" i="2"/>
  <c r="N3366" i="2"/>
  <c r="O3366" i="2"/>
  <c r="M3367" i="2"/>
  <c r="N3367" i="2"/>
  <c r="O3367" i="2"/>
  <c r="M3368" i="2"/>
  <c r="N3368" i="2"/>
  <c r="O3368" i="2"/>
  <c r="M3369" i="2"/>
  <c r="N3369" i="2"/>
  <c r="O3369" i="2"/>
  <c r="M3370" i="2"/>
  <c r="N3370" i="2"/>
  <c r="O3370" i="2"/>
  <c r="P3370" i="2"/>
  <c r="M3371" i="2"/>
  <c r="N3371" i="2"/>
  <c r="O3371" i="2"/>
  <c r="P3371" i="2"/>
  <c r="M3372" i="2"/>
  <c r="N3372" i="2"/>
  <c r="O3372" i="2"/>
  <c r="P3372" i="2"/>
  <c r="M3373" i="2"/>
  <c r="N3373" i="2"/>
  <c r="O3373" i="2"/>
  <c r="P3373" i="2"/>
  <c r="M3374" i="2"/>
  <c r="N3374" i="2"/>
  <c r="O3374" i="2"/>
  <c r="P3374" i="2"/>
  <c r="M3375" i="2"/>
  <c r="N3375" i="2"/>
  <c r="O3375" i="2"/>
  <c r="P3375" i="2"/>
  <c r="M3376" i="2"/>
  <c r="N3376" i="2"/>
  <c r="O3376" i="2"/>
  <c r="P3376" i="2"/>
  <c r="M3377" i="2"/>
  <c r="N3377" i="2"/>
  <c r="O3377" i="2"/>
  <c r="P3377" i="2"/>
  <c r="M3378" i="2"/>
  <c r="N3378" i="2"/>
  <c r="O3378" i="2"/>
  <c r="P3378" i="2"/>
  <c r="M3379" i="2"/>
  <c r="N3379" i="2"/>
  <c r="O3379" i="2"/>
  <c r="P3379" i="2"/>
  <c r="M3380" i="2"/>
  <c r="N3380" i="2"/>
  <c r="O3380" i="2"/>
  <c r="P3380" i="2"/>
  <c r="M3381" i="2"/>
  <c r="N3381" i="2"/>
  <c r="O3381" i="2"/>
  <c r="P3381" i="2"/>
  <c r="M3382" i="2"/>
  <c r="N3382" i="2"/>
  <c r="O3382" i="2"/>
  <c r="P3382" i="2"/>
  <c r="M3383" i="2"/>
  <c r="N3383" i="2"/>
  <c r="O3383" i="2"/>
  <c r="P3383" i="2"/>
  <c r="M3384" i="2"/>
  <c r="N3384" i="2"/>
  <c r="O3384" i="2"/>
  <c r="M3385" i="2"/>
  <c r="N3385" i="2"/>
  <c r="O3385" i="2"/>
  <c r="M3386" i="2"/>
  <c r="N3386" i="2"/>
  <c r="O3386" i="2"/>
  <c r="M3387" i="2"/>
  <c r="N3387" i="2"/>
  <c r="O3387" i="2"/>
  <c r="M3388" i="2"/>
  <c r="N3388" i="2"/>
  <c r="O3388" i="2"/>
  <c r="M3389" i="2"/>
  <c r="N3389" i="2"/>
  <c r="O3389" i="2"/>
  <c r="M3390" i="2"/>
  <c r="N3390" i="2"/>
  <c r="O3390" i="2"/>
  <c r="M3391" i="2"/>
  <c r="N3391" i="2"/>
  <c r="O3391" i="2"/>
  <c r="M3392" i="2"/>
  <c r="N3392" i="2"/>
  <c r="O3392" i="2"/>
  <c r="M3393" i="2"/>
  <c r="N3393" i="2"/>
  <c r="O3393" i="2"/>
  <c r="M3394" i="2"/>
  <c r="N3394" i="2"/>
  <c r="O3394" i="2"/>
  <c r="M3395" i="2"/>
  <c r="N3395" i="2"/>
  <c r="O3395" i="2"/>
  <c r="M3396" i="2"/>
  <c r="N3396" i="2"/>
  <c r="O3396" i="2"/>
  <c r="M3397" i="2"/>
  <c r="N3397" i="2"/>
  <c r="O3397" i="2"/>
  <c r="M3398" i="2"/>
  <c r="N3398" i="2"/>
  <c r="O3398" i="2"/>
  <c r="M3399" i="2"/>
  <c r="N3399" i="2"/>
  <c r="O3399" i="2"/>
  <c r="P3399" i="2"/>
  <c r="M3400" i="2"/>
  <c r="N3400" i="2"/>
  <c r="O3400" i="2"/>
  <c r="P3400" i="2"/>
  <c r="M3401" i="2"/>
  <c r="N3401" i="2"/>
  <c r="O3401" i="2"/>
  <c r="P3401" i="2"/>
  <c r="M3402" i="2"/>
  <c r="N3402" i="2"/>
  <c r="O3402" i="2"/>
  <c r="P3402" i="2"/>
  <c r="M3403" i="2"/>
  <c r="N3403" i="2"/>
  <c r="O3403" i="2"/>
  <c r="P3403" i="2"/>
  <c r="M3404" i="2"/>
  <c r="N3404" i="2"/>
  <c r="O3404" i="2"/>
  <c r="M3405" i="2"/>
  <c r="N3405" i="2"/>
  <c r="O3405" i="2"/>
  <c r="M3406" i="2"/>
  <c r="N3406" i="2"/>
  <c r="O3406" i="2"/>
  <c r="M3407" i="2"/>
  <c r="N3407" i="2"/>
  <c r="O3407" i="2"/>
  <c r="M3408" i="2"/>
  <c r="N3408" i="2"/>
  <c r="O3408" i="2"/>
  <c r="M3409" i="2"/>
  <c r="N3409" i="2"/>
  <c r="O3409" i="2"/>
  <c r="M3410" i="2"/>
  <c r="N3410" i="2"/>
  <c r="O3410" i="2"/>
  <c r="M3411" i="2"/>
  <c r="N3411" i="2"/>
  <c r="O3411" i="2"/>
  <c r="M3412" i="2"/>
  <c r="N3412" i="2"/>
  <c r="O3412" i="2"/>
  <c r="M3413" i="2"/>
  <c r="N3413" i="2"/>
  <c r="O3413" i="2"/>
  <c r="P3413" i="2"/>
  <c r="M3414" i="2"/>
  <c r="N3414" i="2"/>
  <c r="O3414" i="2"/>
  <c r="P3414" i="2"/>
  <c r="M3415" i="2"/>
  <c r="N3415" i="2"/>
  <c r="O3415" i="2"/>
  <c r="P3415" i="2"/>
  <c r="M3416" i="2"/>
  <c r="N3416" i="2"/>
  <c r="O3416" i="2"/>
  <c r="M3417" i="2"/>
  <c r="N3417" i="2"/>
  <c r="O3417" i="2"/>
  <c r="M3418" i="2"/>
  <c r="N3418" i="2"/>
  <c r="O3418" i="2"/>
  <c r="M3419" i="2"/>
  <c r="N3419" i="2"/>
  <c r="O3419" i="2"/>
  <c r="M3420" i="2"/>
  <c r="N3420" i="2"/>
  <c r="O3420" i="2"/>
  <c r="M3421" i="2"/>
  <c r="N3421" i="2"/>
  <c r="O3421" i="2"/>
  <c r="M3422" i="2"/>
  <c r="N3422" i="2"/>
  <c r="O3422" i="2"/>
  <c r="M3423" i="2"/>
  <c r="N3423" i="2"/>
  <c r="O3423" i="2"/>
  <c r="P3423" i="2"/>
  <c r="M3424" i="2"/>
  <c r="N3424" i="2"/>
  <c r="O3424" i="2"/>
  <c r="P3424" i="2"/>
  <c r="M3425" i="2"/>
  <c r="N3425" i="2"/>
  <c r="O3425" i="2"/>
  <c r="P3425" i="2"/>
  <c r="M3426" i="2"/>
  <c r="N3426" i="2"/>
  <c r="O3426" i="2"/>
  <c r="P3426" i="2"/>
  <c r="M3427" i="2"/>
  <c r="N3427" i="2"/>
  <c r="O3427" i="2"/>
  <c r="P3427" i="2"/>
  <c r="M3428" i="2"/>
  <c r="N3428" i="2"/>
  <c r="O3428" i="2"/>
  <c r="P3428" i="2"/>
  <c r="M3429" i="2"/>
  <c r="N3429" i="2"/>
  <c r="O3429" i="2"/>
  <c r="P3429" i="2"/>
  <c r="M3430" i="2"/>
  <c r="N3430" i="2"/>
  <c r="O3430" i="2"/>
  <c r="P3430" i="2"/>
  <c r="M3431" i="2"/>
  <c r="N3431" i="2"/>
  <c r="O3431" i="2"/>
  <c r="M3432" i="2"/>
  <c r="N3432" i="2"/>
  <c r="O3432" i="2"/>
  <c r="M3433" i="2"/>
  <c r="N3433" i="2"/>
  <c r="O3433" i="2"/>
  <c r="M3434" i="2"/>
  <c r="N3434" i="2"/>
  <c r="O3434" i="2"/>
  <c r="M3435" i="2"/>
  <c r="N3435" i="2"/>
  <c r="O3435" i="2"/>
  <c r="M3436" i="2"/>
  <c r="N3436" i="2"/>
  <c r="O3436" i="2"/>
  <c r="M3437" i="2"/>
  <c r="N3437" i="2"/>
  <c r="O3437" i="2"/>
  <c r="M3438" i="2"/>
  <c r="N3438" i="2"/>
  <c r="O3438" i="2"/>
  <c r="M3439" i="2"/>
  <c r="N3439" i="2"/>
  <c r="O3439" i="2"/>
  <c r="M3440" i="2"/>
  <c r="N3440" i="2"/>
  <c r="O3440" i="2"/>
  <c r="M3441" i="2"/>
  <c r="N3441" i="2"/>
  <c r="O3441" i="2"/>
  <c r="P3441" i="2"/>
  <c r="M3442" i="2"/>
  <c r="N3442" i="2"/>
  <c r="O3442" i="2"/>
  <c r="P3442" i="2"/>
  <c r="M3443" i="2"/>
  <c r="N3443" i="2"/>
  <c r="O3443" i="2"/>
  <c r="P3443" i="2"/>
  <c r="M3444" i="2"/>
  <c r="N3444" i="2"/>
  <c r="O3444" i="2"/>
  <c r="P3444" i="2"/>
  <c r="M3445" i="2"/>
  <c r="N3445" i="2"/>
  <c r="O3445" i="2"/>
  <c r="P3445" i="2"/>
  <c r="M3446" i="2"/>
  <c r="N3446" i="2"/>
  <c r="O3446" i="2"/>
  <c r="P3446" i="2"/>
  <c r="M3447" i="2"/>
  <c r="N3447" i="2"/>
  <c r="O3447" i="2"/>
  <c r="P3447" i="2"/>
  <c r="M3448" i="2"/>
  <c r="N3448" i="2"/>
  <c r="O3448" i="2"/>
  <c r="M3449" i="2"/>
  <c r="N3449" i="2"/>
  <c r="O3449" i="2"/>
  <c r="M3450" i="2"/>
  <c r="N3450" i="2"/>
  <c r="O3450" i="2"/>
  <c r="M3451" i="2"/>
  <c r="N3451" i="2"/>
  <c r="O3451" i="2"/>
  <c r="M3452" i="2"/>
  <c r="N3452" i="2"/>
  <c r="O3452" i="2"/>
  <c r="M3453" i="2"/>
  <c r="N3453" i="2"/>
  <c r="O3453" i="2"/>
  <c r="M3454" i="2"/>
  <c r="N3454" i="2"/>
  <c r="O3454" i="2"/>
  <c r="M3455" i="2"/>
  <c r="N3455" i="2"/>
  <c r="O3455" i="2"/>
  <c r="M3456" i="2"/>
  <c r="N3456" i="2"/>
  <c r="O3456" i="2"/>
  <c r="M3457" i="2"/>
  <c r="N3457" i="2"/>
  <c r="O3457" i="2"/>
  <c r="M3458" i="2"/>
  <c r="N3458" i="2"/>
  <c r="O3458" i="2"/>
  <c r="M3459" i="2"/>
  <c r="N3459" i="2"/>
  <c r="O3459" i="2"/>
  <c r="M3460" i="2"/>
  <c r="N3460" i="2"/>
  <c r="O3460" i="2"/>
  <c r="M3461" i="2"/>
  <c r="N3461" i="2"/>
  <c r="O3461" i="2"/>
  <c r="M3462" i="2"/>
  <c r="N3462" i="2"/>
  <c r="O3462" i="2"/>
  <c r="M3463" i="2"/>
  <c r="N3463" i="2"/>
  <c r="O3463" i="2"/>
  <c r="M3464" i="2"/>
  <c r="N3464" i="2"/>
  <c r="O3464" i="2"/>
  <c r="M3465" i="2"/>
  <c r="N3465" i="2"/>
  <c r="O3465" i="2"/>
  <c r="P3465" i="2"/>
  <c r="M3466" i="2"/>
  <c r="N3466" i="2"/>
  <c r="O3466" i="2"/>
  <c r="P3466" i="2"/>
  <c r="M3467" i="2"/>
  <c r="N3467" i="2"/>
  <c r="O3467" i="2"/>
  <c r="P3467" i="2"/>
  <c r="M3468" i="2"/>
  <c r="N3468" i="2"/>
  <c r="O3468" i="2"/>
  <c r="P3468" i="2"/>
  <c r="M3469" i="2"/>
  <c r="N3469" i="2"/>
  <c r="O3469" i="2"/>
  <c r="P3469" i="2"/>
  <c r="M3470" i="2"/>
  <c r="N3470" i="2"/>
  <c r="O3470" i="2"/>
  <c r="M3471" i="2"/>
  <c r="N3471" i="2"/>
  <c r="O3471" i="2"/>
  <c r="M3472" i="2"/>
  <c r="N3472" i="2"/>
  <c r="O3472" i="2"/>
  <c r="M3473" i="2"/>
  <c r="N3473" i="2"/>
  <c r="O3473" i="2"/>
  <c r="M3474" i="2"/>
  <c r="N3474" i="2"/>
  <c r="O3474" i="2"/>
  <c r="M3475" i="2"/>
  <c r="N3475" i="2"/>
  <c r="O3475" i="2"/>
  <c r="M3476" i="2"/>
  <c r="N3476" i="2"/>
  <c r="O3476" i="2"/>
  <c r="P3476" i="2"/>
  <c r="M3477" i="2"/>
  <c r="N3477" i="2"/>
  <c r="O3477" i="2"/>
  <c r="P3477" i="2"/>
  <c r="M3478" i="2"/>
  <c r="N3478" i="2"/>
  <c r="O3478" i="2"/>
  <c r="P3478" i="2"/>
  <c r="M3479" i="2"/>
  <c r="N3479" i="2"/>
  <c r="O3479" i="2"/>
  <c r="P3479" i="2"/>
  <c r="M3480" i="2"/>
  <c r="N3480" i="2"/>
  <c r="O3480" i="2"/>
  <c r="P3480" i="2"/>
  <c r="M3481" i="2"/>
  <c r="N3481" i="2"/>
  <c r="O3481" i="2"/>
  <c r="M3482" i="2"/>
  <c r="N3482" i="2"/>
  <c r="O3482" i="2"/>
  <c r="M3483" i="2"/>
  <c r="N3483" i="2"/>
  <c r="O3483" i="2"/>
  <c r="M3484" i="2"/>
  <c r="N3484" i="2"/>
  <c r="O3484" i="2"/>
  <c r="M3485" i="2"/>
  <c r="N3485" i="2"/>
  <c r="O3485" i="2"/>
  <c r="M3486" i="2"/>
  <c r="N3486" i="2"/>
  <c r="O3486" i="2"/>
  <c r="M3487" i="2"/>
  <c r="N3487" i="2"/>
  <c r="O3487" i="2"/>
  <c r="M3488" i="2"/>
  <c r="N3488" i="2"/>
  <c r="O3488" i="2"/>
  <c r="M3489" i="2"/>
  <c r="N3489" i="2"/>
  <c r="O3489" i="2"/>
  <c r="M3490" i="2"/>
  <c r="N3490" i="2"/>
  <c r="O3490" i="2"/>
  <c r="M3491" i="2"/>
  <c r="N3491" i="2"/>
  <c r="O3491" i="2"/>
  <c r="P3491" i="2"/>
  <c r="M3492" i="2"/>
  <c r="N3492" i="2"/>
  <c r="O3492" i="2"/>
  <c r="P3492" i="2"/>
  <c r="M3493" i="2"/>
  <c r="N3493" i="2"/>
  <c r="O3493" i="2"/>
  <c r="P3493" i="2"/>
  <c r="M3494" i="2"/>
  <c r="N3494" i="2"/>
  <c r="O3494" i="2"/>
  <c r="M3495" i="2"/>
  <c r="N3495" i="2"/>
  <c r="O3495" i="2"/>
  <c r="M3496" i="2"/>
  <c r="N3496" i="2"/>
  <c r="O3496" i="2"/>
  <c r="M3497" i="2"/>
  <c r="N3497" i="2"/>
  <c r="O3497" i="2"/>
  <c r="M3498" i="2"/>
  <c r="N3498" i="2"/>
  <c r="O3498" i="2"/>
  <c r="M3499" i="2"/>
  <c r="N3499" i="2"/>
  <c r="O3499" i="2"/>
  <c r="M3500" i="2"/>
  <c r="N3500" i="2"/>
  <c r="O3500" i="2"/>
  <c r="M3501" i="2"/>
  <c r="N3501" i="2"/>
  <c r="O3501" i="2"/>
  <c r="M3502" i="2"/>
  <c r="N3502" i="2"/>
  <c r="O3502" i="2"/>
  <c r="M3503" i="2"/>
  <c r="N3503" i="2"/>
  <c r="O3503" i="2"/>
  <c r="M3504" i="2"/>
  <c r="N3504" i="2"/>
  <c r="O3504" i="2"/>
  <c r="M3505" i="2"/>
  <c r="N3505" i="2"/>
  <c r="O3505" i="2"/>
  <c r="M3506" i="2"/>
  <c r="N3506" i="2"/>
  <c r="O3506" i="2"/>
  <c r="M3507" i="2"/>
  <c r="N3507" i="2"/>
  <c r="O3507" i="2"/>
  <c r="M3508" i="2"/>
  <c r="N3508" i="2"/>
  <c r="O3508" i="2"/>
  <c r="M3509" i="2"/>
  <c r="N3509" i="2"/>
  <c r="O3509" i="2"/>
  <c r="M3510" i="2"/>
  <c r="N3510" i="2"/>
  <c r="O3510" i="2"/>
  <c r="M3511" i="2"/>
  <c r="N3511" i="2"/>
  <c r="O3511" i="2"/>
  <c r="M3512" i="2"/>
  <c r="N3512" i="2"/>
  <c r="O3512" i="2"/>
  <c r="M3513" i="2"/>
  <c r="N3513" i="2"/>
  <c r="O3513" i="2"/>
  <c r="M3514" i="2"/>
  <c r="N3514" i="2"/>
  <c r="O3514" i="2"/>
  <c r="M3515" i="2"/>
  <c r="N3515" i="2"/>
  <c r="O3515" i="2"/>
  <c r="M3516" i="2"/>
  <c r="N3516" i="2"/>
  <c r="O3516" i="2"/>
  <c r="M3517" i="2"/>
  <c r="N3517" i="2"/>
  <c r="O3517" i="2"/>
  <c r="M3518" i="2"/>
  <c r="N3518" i="2"/>
  <c r="O3518" i="2"/>
  <c r="M3519" i="2"/>
  <c r="N3519" i="2"/>
  <c r="O3519" i="2"/>
  <c r="M3520" i="2"/>
  <c r="N3520" i="2"/>
  <c r="O3520" i="2"/>
  <c r="M3521" i="2"/>
  <c r="N3521" i="2"/>
  <c r="O3521" i="2"/>
  <c r="M3522" i="2"/>
  <c r="N3522" i="2"/>
  <c r="O3522" i="2"/>
  <c r="M3523" i="2"/>
  <c r="N3523" i="2"/>
  <c r="O3523" i="2"/>
  <c r="M3524" i="2"/>
  <c r="N3524" i="2"/>
  <c r="O3524" i="2"/>
  <c r="M3525" i="2"/>
  <c r="N3525" i="2"/>
  <c r="O3525" i="2"/>
  <c r="M3526" i="2"/>
  <c r="N3526" i="2"/>
  <c r="O3526" i="2"/>
  <c r="M3527" i="2"/>
  <c r="N3527" i="2"/>
  <c r="O3527" i="2"/>
  <c r="M3528" i="2"/>
  <c r="N3528" i="2"/>
  <c r="O3528" i="2"/>
  <c r="M3529" i="2"/>
  <c r="N3529" i="2"/>
  <c r="O3529" i="2"/>
  <c r="M3530" i="2"/>
  <c r="N3530" i="2"/>
  <c r="O3530" i="2"/>
  <c r="M3531" i="2"/>
  <c r="N3531" i="2"/>
  <c r="O3531" i="2"/>
  <c r="M3532" i="2"/>
  <c r="N3532" i="2"/>
  <c r="O3532" i="2"/>
  <c r="M3533" i="2"/>
  <c r="N3533" i="2"/>
  <c r="O3533" i="2"/>
  <c r="M3534" i="2"/>
  <c r="N3534" i="2"/>
  <c r="O3534" i="2"/>
  <c r="M3535" i="2"/>
  <c r="N3535" i="2"/>
  <c r="O3535" i="2"/>
  <c r="M3536" i="2"/>
  <c r="N3536" i="2"/>
  <c r="O3536" i="2"/>
  <c r="M3537" i="2"/>
  <c r="N3537" i="2"/>
  <c r="O3537" i="2"/>
  <c r="M3538" i="2"/>
  <c r="N3538" i="2"/>
  <c r="O3538" i="2"/>
  <c r="P3538" i="2"/>
  <c r="M3539" i="2"/>
  <c r="N3539" i="2"/>
  <c r="O3539" i="2"/>
  <c r="P3539" i="2"/>
  <c r="M3540" i="2"/>
  <c r="N3540" i="2"/>
  <c r="O3540" i="2"/>
  <c r="P3540" i="2"/>
  <c r="M3541" i="2"/>
  <c r="N3541" i="2"/>
  <c r="O3541" i="2"/>
  <c r="P3541" i="2"/>
  <c r="M3542" i="2"/>
  <c r="N3542" i="2"/>
  <c r="O3542" i="2"/>
  <c r="P3542" i="2"/>
  <c r="M3543" i="2"/>
  <c r="N3543" i="2"/>
  <c r="O3543" i="2"/>
  <c r="P3543" i="2"/>
  <c r="M3544" i="2"/>
  <c r="N3544" i="2"/>
  <c r="O3544" i="2"/>
  <c r="P3544" i="2"/>
  <c r="M3545" i="2"/>
  <c r="N3545" i="2"/>
  <c r="O3545" i="2"/>
  <c r="P3545" i="2"/>
  <c r="M3546" i="2"/>
  <c r="N3546" i="2"/>
  <c r="O3546" i="2"/>
  <c r="P3546" i="2"/>
  <c r="M3547" i="2"/>
  <c r="N3547" i="2"/>
  <c r="O3547" i="2"/>
  <c r="M3548" i="2"/>
  <c r="N3548" i="2"/>
  <c r="O3548" i="2"/>
  <c r="M3549" i="2"/>
  <c r="N3549" i="2"/>
  <c r="O3549" i="2"/>
  <c r="M3550" i="2"/>
  <c r="N3550" i="2"/>
  <c r="O3550" i="2"/>
  <c r="M3551" i="2"/>
  <c r="N3551" i="2"/>
  <c r="O3551" i="2"/>
  <c r="M3552" i="2"/>
  <c r="N3552" i="2"/>
  <c r="O3552" i="2"/>
  <c r="M3553" i="2"/>
  <c r="N3553" i="2"/>
  <c r="O3553" i="2"/>
  <c r="M3554" i="2"/>
  <c r="N3554" i="2"/>
  <c r="O3554" i="2"/>
  <c r="M3555" i="2"/>
  <c r="N3555" i="2"/>
  <c r="O3555" i="2"/>
  <c r="M3556" i="2"/>
  <c r="N3556" i="2"/>
  <c r="O3556" i="2"/>
  <c r="M3557" i="2"/>
  <c r="N3557" i="2"/>
  <c r="O3557" i="2"/>
  <c r="M3558" i="2"/>
  <c r="N3558" i="2"/>
  <c r="O3558" i="2"/>
  <c r="P3558" i="2"/>
  <c r="M3559" i="2"/>
  <c r="N3559" i="2"/>
  <c r="O3559" i="2"/>
  <c r="M3560" i="2"/>
  <c r="N3560" i="2"/>
  <c r="O3560" i="2"/>
  <c r="M3561" i="2"/>
  <c r="N3561" i="2"/>
  <c r="O3561" i="2"/>
  <c r="M3562" i="2"/>
  <c r="N3562" i="2"/>
  <c r="O3562" i="2"/>
  <c r="M3563" i="2"/>
  <c r="N3563" i="2"/>
  <c r="O3563" i="2"/>
  <c r="M3564" i="2"/>
  <c r="N3564" i="2"/>
  <c r="O3564" i="2"/>
  <c r="M3565" i="2"/>
  <c r="N3565" i="2"/>
  <c r="O3565" i="2"/>
  <c r="M3566" i="2"/>
  <c r="N3566" i="2"/>
  <c r="O3566" i="2"/>
  <c r="M3567" i="2"/>
  <c r="N3567" i="2"/>
  <c r="O3567" i="2"/>
  <c r="M3568" i="2"/>
  <c r="N3568" i="2"/>
  <c r="O3568" i="2"/>
  <c r="M3569" i="2"/>
  <c r="N3569" i="2"/>
  <c r="O3569" i="2"/>
  <c r="M3570" i="2"/>
  <c r="N3570" i="2"/>
  <c r="O3570" i="2"/>
  <c r="M3571" i="2"/>
  <c r="N3571" i="2"/>
  <c r="O3571" i="2"/>
  <c r="M3572" i="2"/>
  <c r="N3572" i="2"/>
  <c r="O3572" i="2"/>
  <c r="M3573" i="2"/>
  <c r="N3573" i="2"/>
  <c r="O3573" i="2"/>
  <c r="M3574" i="2"/>
  <c r="N3574" i="2"/>
  <c r="O3574" i="2"/>
  <c r="M3575" i="2"/>
  <c r="N3575" i="2"/>
  <c r="O3575" i="2"/>
  <c r="M3576" i="2"/>
  <c r="N3576" i="2"/>
  <c r="O3576" i="2"/>
  <c r="M3577" i="2"/>
  <c r="N3577" i="2"/>
  <c r="O3577" i="2"/>
  <c r="M3578" i="2"/>
  <c r="N3578" i="2"/>
  <c r="O3578" i="2"/>
  <c r="M3579" i="2"/>
  <c r="N3579" i="2"/>
  <c r="O3579" i="2"/>
  <c r="M3580" i="2"/>
  <c r="N3580" i="2"/>
  <c r="O3580" i="2"/>
  <c r="M3581" i="2"/>
  <c r="N3581" i="2"/>
  <c r="O3581" i="2"/>
  <c r="M3582" i="2"/>
  <c r="N3582" i="2"/>
  <c r="O3582" i="2"/>
  <c r="M3583" i="2"/>
  <c r="N3583" i="2"/>
  <c r="O3583" i="2"/>
  <c r="P3583" i="2"/>
  <c r="M3584" i="2"/>
  <c r="N3584" i="2"/>
  <c r="O3584" i="2"/>
  <c r="M3585" i="2"/>
  <c r="N3585" i="2"/>
  <c r="O3585" i="2"/>
  <c r="M3586" i="2"/>
  <c r="N3586" i="2"/>
  <c r="O3586" i="2"/>
  <c r="M3587" i="2"/>
  <c r="N3587" i="2"/>
  <c r="O3587" i="2"/>
  <c r="M3588" i="2"/>
  <c r="N3588" i="2"/>
  <c r="O3588" i="2"/>
  <c r="M3589" i="2"/>
  <c r="N3589" i="2"/>
  <c r="O3589" i="2"/>
  <c r="M3590" i="2"/>
  <c r="N3590" i="2"/>
  <c r="O3590" i="2"/>
  <c r="M3591" i="2"/>
  <c r="N3591" i="2"/>
  <c r="O3591" i="2"/>
  <c r="M3592" i="2"/>
  <c r="N3592" i="2"/>
  <c r="O3592" i="2"/>
  <c r="M3593" i="2"/>
  <c r="N3593" i="2"/>
  <c r="O3593" i="2"/>
  <c r="M3594" i="2"/>
  <c r="N3594" i="2"/>
  <c r="O3594" i="2"/>
  <c r="M3595" i="2"/>
  <c r="N3595" i="2"/>
  <c r="O3595" i="2"/>
  <c r="M3596" i="2"/>
  <c r="N3596" i="2"/>
  <c r="O3596" i="2"/>
  <c r="M3597" i="2"/>
  <c r="N3597" i="2"/>
  <c r="O3597" i="2"/>
  <c r="M3598" i="2"/>
  <c r="N3598" i="2"/>
  <c r="O3598" i="2"/>
  <c r="M3599" i="2"/>
  <c r="N3599" i="2"/>
  <c r="O3599" i="2"/>
  <c r="M3600" i="2"/>
  <c r="N3600" i="2"/>
  <c r="O3600" i="2"/>
  <c r="M3601" i="2"/>
  <c r="N3601" i="2"/>
  <c r="O3601" i="2"/>
  <c r="M3602" i="2"/>
  <c r="N3602" i="2"/>
  <c r="O3602" i="2"/>
  <c r="M3603" i="2"/>
  <c r="N3603" i="2"/>
  <c r="O3603" i="2"/>
  <c r="M3604" i="2"/>
  <c r="N3604" i="2"/>
  <c r="O3604" i="2"/>
  <c r="M3605" i="2"/>
  <c r="N3605" i="2"/>
  <c r="O3605" i="2"/>
  <c r="M3606" i="2"/>
  <c r="N3606" i="2"/>
  <c r="O3606" i="2"/>
  <c r="M3607" i="2"/>
  <c r="N3607" i="2"/>
  <c r="O3607" i="2"/>
  <c r="M3608" i="2"/>
  <c r="N3608" i="2"/>
  <c r="O3608" i="2"/>
  <c r="M3609" i="2"/>
  <c r="N3609" i="2"/>
  <c r="O3609" i="2"/>
  <c r="M3610" i="2"/>
  <c r="N3610" i="2"/>
  <c r="O3610" i="2"/>
  <c r="M3611" i="2"/>
  <c r="N3611" i="2"/>
  <c r="O3611" i="2"/>
  <c r="M3612" i="2"/>
  <c r="N3612" i="2"/>
  <c r="O3612" i="2"/>
  <c r="M3613" i="2"/>
  <c r="N3613" i="2"/>
  <c r="O3613" i="2"/>
  <c r="M3614" i="2"/>
  <c r="N3614" i="2"/>
  <c r="O3614" i="2"/>
  <c r="M3615" i="2"/>
  <c r="N3615" i="2"/>
  <c r="O3615" i="2"/>
  <c r="M3616" i="2"/>
  <c r="N3616" i="2"/>
  <c r="O3616" i="2"/>
  <c r="M3617" i="2"/>
  <c r="N3617" i="2"/>
  <c r="O3617" i="2"/>
  <c r="M3618" i="2"/>
  <c r="N3618" i="2"/>
  <c r="O3618" i="2"/>
  <c r="M3619" i="2"/>
  <c r="N3619" i="2"/>
  <c r="O3619" i="2"/>
  <c r="M3620" i="2"/>
  <c r="N3620" i="2"/>
  <c r="O3620" i="2"/>
  <c r="M3621" i="2"/>
  <c r="N3621" i="2"/>
  <c r="O3621" i="2"/>
  <c r="M3622" i="2"/>
  <c r="N3622" i="2"/>
  <c r="O3622" i="2"/>
  <c r="M3623" i="2"/>
  <c r="N3623" i="2"/>
  <c r="O3623" i="2"/>
  <c r="M3624" i="2"/>
  <c r="N3624" i="2"/>
  <c r="O3624" i="2"/>
  <c r="M3625" i="2"/>
  <c r="N3625" i="2"/>
  <c r="O3625" i="2"/>
  <c r="M3626" i="2"/>
  <c r="N3626" i="2"/>
  <c r="O3626" i="2"/>
  <c r="M3627" i="2"/>
  <c r="N3627" i="2"/>
  <c r="O3627" i="2"/>
  <c r="M3628" i="2"/>
  <c r="N3628" i="2"/>
  <c r="O3628" i="2"/>
  <c r="M3629" i="2"/>
  <c r="N3629" i="2"/>
  <c r="O3629" i="2"/>
  <c r="M3630" i="2"/>
  <c r="N3630" i="2"/>
  <c r="O3630" i="2"/>
  <c r="M3631" i="2"/>
  <c r="N3631" i="2"/>
  <c r="O3631" i="2"/>
  <c r="M3632" i="2"/>
  <c r="N3632" i="2"/>
  <c r="O3632" i="2"/>
  <c r="M3633" i="2"/>
  <c r="N3633" i="2"/>
  <c r="O3633" i="2"/>
  <c r="M3634" i="2"/>
  <c r="N3634" i="2"/>
  <c r="O3634" i="2"/>
  <c r="M3635" i="2"/>
  <c r="N3635" i="2"/>
  <c r="O3635" i="2"/>
  <c r="M3636" i="2"/>
  <c r="N3636" i="2"/>
  <c r="O3636" i="2"/>
  <c r="M3637" i="2"/>
  <c r="N3637" i="2"/>
  <c r="O3637" i="2"/>
  <c r="M3638" i="2"/>
  <c r="N3638" i="2"/>
  <c r="O3638" i="2"/>
  <c r="M3639" i="2"/>
  <c r="N3639" i="2"/>
  <c r="O3639" i="2"/>
  <c r="M3640" i="2"/>
  <c r="N3640" i="2"/>
  <c r="O3640" i="2"/>
  <c r="M3641" i="2"/>
  <c r="N3641" i="2"/>
  <c r="O3641" i="2"/>
  <c r="M3642" i="2"/>
  <c r="N3642" i="2"/>
  <c r="O3642" i="2"/>
  <c r="M3643" i="2"/>
  <c r="N3643" i="2"/>
  <c r="O3643" i="2"/>
  <c r="M3644" i="2"/>
  <c r="N3644" i="2"/>
  <c r="O3644" i="2"/>
  <c r="M3645" i="2"/>
  <c r="N3645" i="2"/>
  <c r="O3645" i="2"/>
  <c r="M3646" i="2"/>
  <c r="N3646" i="2"/>
  <c r="O3646" i="2"/>
  <c r="M3647" i="2"/>
  <c r="N3647" i="2"/>
  <c r="O3647" i="2"/>
  <c r="M3648" i="2"/>
  <c r="N3648" i="2"/>
  <c r="O3648" i="2"/>
  <c r="M3649" i="2"/>
  <c r="N3649" i="2"/>
  <c r="O3649" i="2"/>
  <c r="M3650" i="2"/>
  <c r="N3650" i="2"/>
  <c r="O3650" i="2"/>
  <c r="M3651" i="2"/>
  <c r="N3651" i="2"/>
  <c r="O3651" i="2"/>
  <c r="M3652" i="2"/>
  <c r="N3652" i="2"/>
  <c r="O3652" i="2"/>
  <c r="M3653" i="2"/>
  <c r="N3653" i="2"/>
  <c r="O3653" i="2"/>
  <c r="M3654" i="2"/>
  <c r="N3654" i="2"/>
  <c r="O3654" i="2"/>
  <c r="P3654" i="2"/>
  <c r="M3655" i="2"/>
  <c r="N3655" i="2"/>
  <c r="O3655" i="2"/>
  <c r="P3655" i="2"/>
  <c r="M3656" i="2"/>
  <c r="N3656" i="2"/>
  <c r="O3656" i="2"/>
  <c r="P3656" i="2"/>
  <c r="M3657" i="2"/>
  <c r="N3657" i="2"/>
  <c r="O3657" i="2"/>
  <c r="P3657" i="2"/>
  <c r="M3658" i="2"/>
  <c r="N3658" i="2"/>
  <c r="O3658" i="2"/>
  <c r="P3658" i="2"/>
  <c r="M3659" i="2"/>
  <c r="N3659" i="2"/>
  <c r="O3659" i="2"/>
  <c r="P3659" i="2"/>
  <c r="M3660" i="2"/>
  <c r="N3660" i="2"/>
  <c r="O3660" i="2"/>
  <c r="P3660" i="2"/>
  <c r="M3661" i="2"/>
  <c r="N3661" i="2"/>
  <c r="O3661" i="2"/>
  <c r="P3661" i="2"/>
  <c r="M3662" i="2"/>
  <c r="N3662" i="2"/>
  <c r="O3662" i="2"/>
  <c r="P3662" i="2"/>
  <c r="M3663" i="2"/>
  <c r="N3663" i="2"/>
  <c r="O3663" i="2"/>
  <c r="M3664" i="2"/>
  <c r="N3664" i="2"/>
  <c r="O3664" i="2"/>
  <c r="M3665" i="2"/>
  <c r="N3665" i="2"/>
  <c r="O3665" i="2"/>
  <c r="M3666" i="2"/>
  <c r="N3666" i="2"/>
  <c r="O3666" i="2"/>
  <c r="M3667" i="2"/>
  <c r="N3667" i="2"/>
  <c r="O3667" i="2"/>
  <c r="M3668" i="2"/>
  <c r="N3668" i="2"/>
  <c r="O3668" i="2"/>
  <c r="M3669" i="2"/>
  <c r="N3669" i="2"/>
  <c r="O3669" i="2"/>
  <c r="M3670" i="2"/>
  <c r="N3670" i="2"/>
  <c r="O3670" i="2"/>
  <c r="M3671" i="2"/>
  <c r="N3671" i="2"/>
  <c r="O3671" i="2"/>
  <c r="P3671" i="2"/>
  <c r="M3672" i="2"/>
  <c r="N3672" i="2"/>
  <c r="O3672" i="2"/>
  <c r="P3672" i="2"/>
  <c r="M3673" i="2"/>
  <c r="N3673" i="2"/>
  <c r="O3673" i="2"/>
  <c r="P3673" i="2"/>
  <c r="M3674" i="2"/>
  <c r="N3674" i="2"/>
  <c r="O3674" i="2"/>
  <c r="P3674" i="2"/>
  <c r="M3675" i="2"/>
  <c r="N3675" i="2"/>
  <c r="O3675" i="2"/>
  <c r="P3675" i="2"/>
  <c r="M3676" i="2"/>
  <c r="N3676" i="2"/>
  <c r="O3676" i="2"/>
  <c r="P3676" i="2"/>
  <c r="M3677" i="2"/>
  <c r="N3677" i="2"/>
  <c r="O3677" i="2"/>
  <c r="P3677" i="2"/>
  <c r="M3678" i="2"/>
  <c r="N3678" i="2"/>
  <c r="O3678" i="2"/>
  <c r="M3679" i="2"/>
  <c r="N3679" i="2"/>
  <c r="O3679" i="2"/>
  <c r="M3680" i="2"/>
  <c r="N3680" i="2"/>
  <c r="O3680" i="2"/>
  <c r="M3681" i="2"/>
  <c r="N3681" i="2"/>
  <c r="O3681" i="2"/>
  <c r="M3682" i="2"/>
  <c r="N3682" i="2"/>
  <c r="O3682" i="2"/>
  <c r="M3683" i="2"/>
  <c r="N3683" i="2"/>
  <c r="O3683" i="2"/>
  <c r="M3684" i="2"/>
  <c r="N3684" i="2"/>
  <c r="O3684" i="2"/>
  <c r="M3685" i="2"/>
  <c r="N3685" i="2"/>
  <c r="O3685" i="2"/>
  <c r="M3686" i="2"/>
  <c r="N3686" i="2"/>
  <c r="O3686" i="2"/>
  <c r="M3687" i="2"/>
  <c r="N3687" i="2"/>
  <c r="O3687" i="2"/>
  <c r="M3688" i="2"/>
  <c r="N3688" i="2"/>
  <c r="O3688" i="2"/>
  <c r="M3689" i="2"/>
  <c r="N3689" i="2"/>
  <c r="O3689" i="2"/>
  <c r="M3690" i="2"/>
  <c r="N3690" i="2"/>
  <c r="O3690" i="2"/>
  <c r="M3691" i="2"/>
  <c r="N3691" i="2"/>
  <c r="O3691" i="2"/>
  <c r="M3692" i="2"/>
  <c r="N3692" i="2"/>
  <c r="O3692" i="2"/>
  <c r="P3692" i="2"/>
  <c r="M3693" i="2"/>
  <c r="N3693" i="2"/>
  <c r="O3693" i="2"/>
  <c r="P3693" i="2"/>
  <c r="M3694" i="2"/>
  <c r="N3694" i="2"/>
  <c r="O3694" i="2"/>
  <c r="P3694" i="2"/>
  <c r="M3695" i="2"/>
  <c r="N3695" i="2"/>
  <c r="O3695" i="2"/>
  <c r="P3695" i="2"/>
  <c r="M3696" i="2"/>
  <c r="N3696" i="2"/>
  <c r="O3696" i="2"/>
  <c r="P3696" i="2"/>
  <c r="M3697" i="2"/>
  <c r="N3697" i="2"/>
  <c r="O3697" i="2"/>
  <c r="P3697" i="2"/>
  <c r="M3698" i="2"/>
  <c r="N3698" i="2"/>
  <c r="O3698" i="2"/>
  <c r="P3698" i="2"/>
  <c r="M3699" i="2"/>
  <c r="N3699" i="2"/>
  <c r="O3699" i="2"/>
  <c r="P3699" i="2"/>
  <c r="M3700" i="2"/>
  <c r="N3700" i="2"/>
  <c r="O3700" i="2"/>
  <c r="P3700" i="2"/>
  <c r="M3701" i="2"/>
  <c r="N3701" i="2"/>
  <c r="O3701" i="2"/>
  <c r="P3701" i="2"/>
  <c r="M3702" i="2"/>
  <c r="N3702" i="2"/>
  <c r="O3702" i="2"/>
  <c r="P3702" i="2"/>
  <c r="M3703" i="2"/>
  <c r="N3703" i="2"/>
  <c r="O3703" i="2"/>
  <c r="P3703" i="2"/>
  <c r="M3704" i="2"/>
  <c r="N3704" i="2"/>
  <c r="O3704" i="2"/>
  <c r="P3704" i="2"/>
  <c r="M3705" i="2"/>
  <c r="N3705" i="2"/>
  <c r="O3705" i="2"/>
  <c r="P3705" i="2"/>
  <c r="M3706" i="2"/>
  <c r="N3706" i="2"/>
  <c r="O3706" i="2"/>
  <c r="P3706" i="2"/>
  <c r="M3707" i="2"/>
  <c r="N3707" i="2"/>
  <c r="O3707" i="2"/>
  <c r="P3707" i="2"/>
  <c r="M3708" i="2"/>
  <c r="N3708" i="2"/>
  <c r="O3708" i="2"/>
  <c r="P3708" i="2"/>
  <c r="M3709" i="2"/>
  <c r="N3709" i="2"/>
  <c r="O3709" i="2"/>
  <c r="P3709" i="2"/>
  <c r="M3710" i="2"/>
  <c r="N3710" i="2"/>
  <c r="O3710" i="2"/>
  <c r="P3710" i="2"/>
  <c r="M3711" i="2"/>
  <c r="N3711" i="2"/>
  <c r="O3711" i="2"/>
  <c r="P3711" i="2"/>
  <c r="M3712" i="2"/>
  <c r="N3712" i="2"/>
  <c r="O3712" i="2"/>
  <c r="P3712" i="2"/>
  <c r="M3713" i="2"/>
  <c r="N3713" i="2"/>
  <c r="O3713" i="2"/>
  <c r="P3713" i="2"/>
  <c r="M3714" i="2"/>
  <c r="N3714" i="2"/>
  <c r="O3714" i="2"/>
  <c r="M3715" i="2"/>
  <c r="N3715" i="2"/>
  <c r="O3715" i="2"/>
  <c r="M3716" i="2"/>
  <c r="N3716" i="2"/>
  <c r="O3716" i="2"/>
  <c r="M3717" i="2"/>
  <c r="N3717" i="2"/>
  <c r="O3717" i="2"/>
  <c r="M3718" i="2"/>
  <c r="N3718" i="2"/>
  <c r="O3718" i="2"/>
  <c r="M3719" i="2"/>
  <c r="N3719" i="2"/>
  <c r="O3719" i="2"/>
  <c r="M3720" i="2"/>
  <c r="N3720" i="2"/>
  <c r="O3720" i="2"/>
  <c r="M3721" i="2"/>
  <c r="N3721" i="2"/>
  <c r="O3721" i="2"/>
  <c r="P3721" i="2"/>
  <c r="M3722" i="2"/>
  <c r="N3722" i="2"/>
  <c r="O3722" i="2"/>
  <c r="P3722" i="2"/>
  <c r="M3723" i="2"/>
  <c r="N3723" i="2"/>
  <c r="O3723" i="2"/>
  <c r="P3723" i="2"/>
  <c r="M3724" i="2"/>
  <c r="N3724" i="2"/>
  <c r="O3724" i="2"/>
  <c r="P3724" i="2"/>
  <c r="M3725" i="2"/>
  <c r="N3725" i="2"/>
  <c r="O3725" i="2"/>
  <c r="M3726" i="2"/>
  <c r="N3726" i="2"/>
  <c r="O3726" i="2"/>
  <c r="M3727" i="2"/>
  <c r="N3727" i="2"/>
  <c r="O3727" i="2"/>
  <c r="M3728" i="2"/>
  <c r="N3728" i="2"/>
  <c r="O3728" i="2"/>
  <c r="M3729" i="2"/>
  <c r="N3729" i="2"/>
  <c r="O3729" i="2"/>
  <c r="M3730" i="2"/>
  <c r="N3730" i="2"/>
  <c r="O3730" i="2"/>
  <c r="P3730" i="2"/>
  <c r="M3731" i="2"/>
  <c r="N3731" i="2"/>
  <c r="O3731" i="2"/>
  <c r="P3731" i="2"/>
  <c r="M3732" i="2"/>
  <c r="N3732" i="2"/>
  <c r="O3732" i="2"/>
  <c r="M3733" i="2"/>
  <c r="N3733" i="2"/>
  <c r="O3733" i="2"/>
  <c r="M3734" i="2"/>
  <c r="N3734" i="2"/>
  <c r="O3734" i="2"/>
  <c r="M3735" i="2"/>
  <c r="N3735" i="2"/>
  <c r="O3735" i="2"/>
  <c r="M3736" i="2"/>
  <c r="N3736" i="2"/>
  <c r="O3736" i="2"/>
  <c r="M3737" i="2"/>
  <c r="N3737" i="2"/>
  <c r="O3737" i="2"/>
  <c r="M3738" i="2"/>
  <c r="N3738" i="2"/>
  <c r="O3738" i="2"/>
  <c r="P3738" i="2"/>
  <c r="M3739" i="2"/>
  <c r="N3739" i="2"/>
  <c r="O3739" i="2"/>
  <c r="M3740" i="2"/>
  <c r="N3740" i="2"/>
  <c r="O3740" i="2"/>
  <c r="M3741" i="2"/>
  <c r="N3741" i="2"/>
  <c r="O3741" i="2"/>
  <c r="M3742" i="2"/>
  <c r="N3742" i="2"/>
  <c r="O3742" i="2"/>
  <c r="M3743" i="2"/>
  <c r="N3743" i="2"/>
  <c r="O3743" i="2"/>
  <c r="M3744" i="2"/>
  <c r="N3744" i="2"/>
  <c r="O3744" i="2"/>
  <c r="M3745" i="2"/>
  <c r="N3745" i="2"/>
  <c r="O3745" i="2"/>
  <c r="M3746" i="2"/>
  <c r="N3746" i="2"/>
  <c r="O3746" i="2"/>
  <c r="P3746" i="2"/>
  <c r="M3747" i="2"/>
  <c r="N3747" i="2"/>
  <c r="O3747" i="2"/>
  <c r="P3747" i="2"/>
  <c r="M3748" i="2"/>
  <c r="N3748" i="2"/>
  <c r="O3748" i="2"/>
  <c r="P3748" i="2"/>
  <c r="M3749" i="2"/>
  <c r="N3749" i="2"/>
  <c r="O3749" i="2"/>
  <c r="M3750" i="2"/>
  <c r="N3750" i="2"/>
  <c r="O3750" i="2"/>
  <c r="M3751" i="2"/>
  <c r="N3751" i="2"/>
  <c r="O3751" i="2"/>
  <c r="M3752" i="2"/>
  <c r="N3752" i="2"/>
  <c r="O3752" i="2"/>
  <c r="M3753" i="2"/>
  <c r="N3753" i="2"/>
  <c r="O3753" i="2"/>
  <c r="M3754" i="2"/>
  <c r="N3754" i="2"/>
  <c r="O3754" i="2"/>
  <c r="M3755" i="2"/>
  <c r="N3755" i="2"/>
  <c r="O3755" i="2"/>
  <c r="M3756" i="2"/>
  <c r="N3756" i="2"/>
  <c r="O3756" i="2"/>
  <c r="M3757" i="2"/>
  <c r="N3757" i="2"/>
  <c r="O3757" i="2"/>
  <c r="M3758" i="2"/>
  <c r="N3758" i="2"/>
  <c r="O3758" i="2"/>
  <c r="M3759" i="2"/>
  <c r="N3759" i="2"/>
  <c r="O3759" i="2"/>
  <c r="M3760" i="2"/>
  <c r="N3760" i="2"/>
  <c r="O3760" i="2"/>
  <c r="M3761" i="2"/>
  <c r="N3761" i="2"/>
  <c r="O3761" i="2"/>
  <c r="M3762" i="2"/>
  <c r="N3762" i="2"/>
  <c r="O3762" i="2"/>
  <c r="M3763" i="2"/>
  <c r="N3763" i="2"/>
  <c r="O3763" i="2"/>
  <c r="M3764" i="2"/>
  <c r="N3764" i="2"/>
  <c r="O3764" i="2"/>
  <c r="M3765" i="2"/>
  <c r="N3765" i="2"/>
  <c r="O3765" i="2"/>
  <c r="M3766" i="2"/>
  <c r="N3766" i="2"/>
  <c r="O3766" i="2"/>
  <c r="M3767" i="2"/>
  <c r="N3767" i="2"/>
  <c r="O3767" i="2"/>
  <c r="M3768" i="2"/>
  <c r="N3768" i="2"/>
  <c r="O3768" i="2"/>
  <c r="M3769" i="2"/>
  <c r="N3769" i="2"/>
  <c r="O3769" i="2"/>
  <c r="M3770" i="2"/>
  <c r="N3770" i="2"/>
  <c r="O3770" i="2"/>
  <c r="M3771" i="2"/>
  <c r="N3771" i="2"/>
  <c r="O3771" i="2"/>
  <c r="M3772" i="2"/>
  <c r="N3772" i="2"/>
  <c r="O3772" i="2"/>
  <c r="P3772" i="2"/>
  <c r="M3773" i="2"/>
  <c r="N3773" i="2"/>
  <c r="O3773" i="2"/>
  <c r="P3773" i="2"/>
  <c r="M3774" i="2"/>
  <c r="N3774" i="2"/>
  <c r="O3774" i="2"/>
  <c r="M3775" i="2"/>
  <c r="N3775" i="2"/>
  <c r="O3775" i="2"/>
  <c r="M3776" i="2"/>
  <c r="N3776" i="2"/>
  <c r="O3776" i="2"/>
  <c r="M3777" i="2"/>
  <c r="N3777" i="2"/>
  <c r="O3777" i="2"/>
  <c r="M3778" i="2"/>
  <c r="N3778" i="2"/>
  <c r="O3778" i="2"/>
  <c r="M3779" i="2"/>
  <c r="N3779" i="2"/>
  <c r="O3779" i="2"/>
  <c r="M3780" i="2"/>
  <c r="N3780" i="2"/>
  <c r="O3780" i="2"/>
  <c r="M3781" i="2"/>
  <c r="N3781" i="2"/>
  <c r="O3781" i="2"/>
  <c r="P3781" i="2"/>
  <c r="M3782" i="2"/>
  <c r="N3782" i="2"/>
  <c r="O3782" i="2"/>
  <c r="P3782" i="2"/>
  <c r="M3783" i="2"/>
  <c r="N3783" i="2"/>
  <c r="O3783" i="2"/>
  <c r="P3783" i="2"/>
  <c r="M3784" i="2"/>
  <c r="N3784" i="2"/>
  <c r="O3784" i="2"/>
  <c r="P3784" i="2"/>
  <c r="M3785" i="2"/>
  <c r="N3785" i="2"/>
  <c r="O3785" i="2"/>
  <c r="P3785" i="2"/>
  <c r="M3786" i="2"/>
  <c r="N3786" i="2"/>
  <c r="O3786" i="2"/>
  <c r="P3786" i="2"/>
  <c r="M3787" i="2"/>
  <c r="N3787" i="2"/>
  <c r="O3787" i="2"/>
  <c r="M3788" i="2"/>
  <c r="N3788" i="2"/>
  <c r="O3788" i="2"/>
  <c r="M3789" i="2"/>
  <c r="N3789" i="2"/>
  <c r="O3789" i="2"/>
  <c r="M3790" i="2"/>
  <c r="N3790" i="2"/>
  <c r="O3790" i="2"/>
  <c r="M3791" i="2"/>
  <c r="N3791" i="2"/>
  <c r="O3791" i="2"/>
  <c r="M3792" i="2"/>
  <c r="N3792" i="2"/>
  <c r="O3792" i="2"/>
  <c r="M3793" i="2"/>
  <c r="N3793" i="2"/>
  <c r="O3793" i="2"/>
  <c r="M3794" i="2"/>
  <c r="N3794" i="2"/>
  <c r="O3794" i="2"/>
  <c r="M3795" i="2"/>
  <c r="N3795" i="2"/>
  <c r="O3795" i="2"/>
  <c r="M3796" i="2"/>
  <c r="N3796" i="2"/>
  <c r="O3796" i="2"/>
  <c r="P3796" i="2"/>
  <c r="M3797" i="2"/>
  <c r="N3797" i="2"/>
  <c r="O3797" i="2"/>
  <c r="P3797" i="2"/>
  <c r="M3798" i="2"/>
  <c r="N3798" i="2"/>
  <c r="O3798" i="2"/>
  <c r="P3798" i="2"/>
  <c r="M3799" i="2"/>
  <c r="N3799" i="2"/>
  <c r="O3799" i="2"/>
  <c r="P3799" i="2"/>
  <c r="M3800" i="2"/>
  <c r="N3800" i="2"/>
  <c r="O3800" i="2"/>
  <c r="P3800" i="2"/>
  <c r="M3801" i="2"/>
  <c r="N3801" i="2"/>
  <c r="O3801" i="2"/>
  <c r="P3801" i="2"/>
  <c r="M3802" i="2"/>
  <c r="N3802" i="2"/>
  <c r="O3802" i="2"/>
  <c r="M3803" i="2"/>
  <c r="N3803" i="2"/>
  <c r="O3803" i="2"/>
  <c r="M3804" i="2"/>
  <c r="N3804" i="2"/>
  <c r="O3804" i="2"/>
  <c r="M3805" i="2"/>
  <c r="N3805" i="2"/>
  <c r="O3805" i="2"/>
  <c r="M3806" i="2"/>
  <c r="N3806" i="2"/>
  <c r="O3806" i="2"/>
  <c r="M3807" i="2"/>
  <c r="N3807" i="2"/>
  <c r="O3807" i="2"/>
  <c r="M3808" i="2"/>
  <c r="N3808" i="2"/>
  <c r="O3808" i="2"/>
  <c r="M3809" i="2"/>
  <c r="N3809" i="2"/>
  <c r="O3809" i="2"/>
  <c r="M3810" i="2"/>
  <c r="N3810" i="2"/>
  <c r="O3810" i="2"/>
  <c r="P3810" i="2"/>
  <c r="M3811" i="2"/>
  <c r="N3811" i="2"/>
  <c r="O3811" i="2"/>
  <c r="P3811" i="2"/>
  <c r="M3812" i="2"/>
  <c r="N3812" i="2"/>
  <c r="O3812" i="2"/>
  <c r="M3813" i="2"/>
  <c r="N3813" i="2"/>
  <c r="O3813" i="2"/>
  <c r="M3814" i="2"/>
  <c r="N3814" i="2"/>
  <c r="O3814" i="2"/>
  <c r="M3815" i="2"/>
  <c r="N3815" i="2"/>
  <c r="O3815" i="2"/>
  <c r="M3816" i="2"/>
  <c r="N3816" i="2"/>
  <c r="O3816" i="2"/>
  <c r="M3817" i="2"/>
  <c r="N3817" i="2"/>
  <c r="O3817" i="2"/>
  <c r="M3818" i="2"/>
  <c r="N3818" i="2"/>
  <c r="O3818" i="2"/>
  <c r="M3819" i="2"/>
  <c r="N3819" i="2"/>
  <c r="O3819" i="2"/>
  <c r="M3820" i="2"/>
  <c r="N3820" i="2"/>
  <c r="O3820" i="2"/>
  <c r="M3821" i="2"/>
  <c r="N3821" i="2"/>
  <c r="O3821" i="2"/>
  <c r="M3822" i="2"/>
  <c r="N3822" i="2"/>
  <c r="O3822" i="2"/>
  <c r="M3823" i="2"/>
  <c r="N3823" i="2"/>
  <c r="O3823" i="2"/>
  <c r="M3824" i="2"/>
  <c r="N3824" i="2"/>
  <c r="O3824" i="2"/>
  <c r="M3825" i="2"/>
  <c r="N3825" i="2"/>
  <c r="O3825" i="2"/>
  <c r="M3826" i="2"/>
  <c r="N3826" i="2"/>
  <c r="O3826" i="2"/>
  <c r="M3827" i="2"/>
  <c r="N3827" i="2"/>
  <c r="O3827" i="2"/>
  <c r="M3828" i="2"/>
  <c r="N3828" i="2"/>
  <c r="O3828" i="2"/>
  <c r="M3829" i="2"/>
  <c r="N3829" i="2"/>
  <c r="O3829" i="2"/>
  <c r="M3830" i="2"/>
  <c r="N3830" i="2"/>
  <c r="O3830" i="2"/>
  <c r="M3831" i="2"/>
  <c r="N3831" i="2"/>
  <c r="O3831" i="2"/>
  <c r="M3832" i="2"/>
  <c r="N3832" i="2"/>
  <c r="O3832" i="2"/>
  <c r="M3833" i="2"/>
  <c r="N3833" i="2"/>
  <c r="O3833" i="2"/>
  <c r="M3834" i="2"/>
  <c r="N3834" i="2"/>
  <c r="O3834" i="2"/>
  <c r="M3835" i="2"/>
  <c r="N3835" i="2"/>
  <c r="O3835" i="2"/>
  <c r="M3836" i="2"/>
  <c r="N3836" i="2"/>
  <c r="O3836" i="2"/>
  <c r="M3837" i="2"/>
  <c r="N3837" i="2"/>
  <c r="O3837" i="2"/>
  <c r="M3838" i="2"/>
  <c r="N3838" i="2"/>
  <c r="O3838" i="2"/>
  <c r="M3839" i="2"/>
  <c r="N3839" i="2"/>
  <c r="O3839" i="2"/>
  <c r="M3840" i="2"/>
  <c r="N3840" i="2"/>
  <c r="O3840" i="2"/>
  <c r="M3841" i="2"/>
  <c r="N3841" i="2"/>
  <c r="O3841" i="2"/>
  <c r="M3842" i="2"/>
  <c r="N3842" i="2"/>
  <c r="O3842" i="2"/>
  <c r="M3843" i="2"/>
  <c r="N3843" i="2"/>
  <c r="O3843" i="2"/>
  <c r="M3844" i="2"/>
  <c r="N3844" i="2"/>
  <c r="O3844" i="2"/>
  <c r="M3845" i="2"/>
  <c r="N3845" i="2"/>
  <c r="O3845" i="2"/>
  <c r="M3846" i="2"/>
  <c r="N3846" i="2"/>
  <c r="O3846" i="2"/>
  <c r="M3847" i="2"/>
  <c r="N3847" i="2"/>
  <c r="O3847" i="2"/>
  <c r="M3848" i="2"/>
  <c r="N3848" i="2"/>
  <c r="O3848" i="2"/>
  <c r="M3849" i="2"/>
  <c r="N3849" i="2"/>
  <c r="O3849" i="2"/>
  <c r="M3850" i="2"/>
  <c r="N3850" i="2"/>
  <c r="O3850" i="2"/>
  <c r="M3851" i="2"/>
  <c r="N3851" i="2"/>
  <c r="O3851" i="2"/>
  <c r="M3852" i="2"/>
  <c r="N3852" i="2"/>
  <c r="O3852" i="2"/>
  <c r="M3853" i="2"/>
  <c r="N3853" i="2"/>
  <c r="O3853" i="2"/>
  <c r="M3854" i="2"/>
  <c r="N3854" i="2"/>
  <c r="O3854" i="2"/>
  <c r="M3855" i="2"/>
  <c r="N3855" i="2"/>
  <c r="O3855" i="2"/>
  <c r="M3856" i="2"/>
  <c r="N3856" i="2"/>
  <c r="O3856" i="2"/>
  <c r="M3857" i="2"/>
  <c r="N3857" i="2"/>
  <c r="O3857" i="2"/>
  <c r="M3858" i="2"/>
  <c r="N3858" i="2"/>
  <c r="O3858" i="2"/>
  <c r="M3859" i="2"/>
  <c r="N3859" i="2"/>
  <c r="O3859" i="2"/>
  <c r="M3860" i="2"/>
  <c r="N3860" i="2"/>
  <c r="O3860" i="2"/>
  <c r="M3861" i="2"/>
  <c r="N3861" i="2"/>
  <c r="O3861" i="2"/>
  <c r="M3862" i="2"/>
  <c r="N3862" i="2"/>
  <c r="O3862" i="2"/>
  <c r="M3863" i="2"/>
  <c r="N3863" i="2"/>
  <c r="O3863" i="2"/>
  <c r="M3864" i="2"/>
  <c r="N3864" i="2"/>
  <c r="O3864" i="2"/>
  <c r="M3865" i="2"/>
  <c r="N3865" i="2"/>
  <c r="O3865" i="2"/>
  <c r="M3866" i="2"/>
  <c r="N3866" i="2"/>
  <c r="O3866" i="2"/>
  <c r="M3867" i="2"/>
  <c r="N3867" i="2"/>
  <c r="O3867" i="2"/>
  <c r="M3868" i="2"/>
  <c r="N3868" i="2"/>
  <c r="O3868" i="2"/>
  <c r="M3869" i="2"/>
  <c r="N3869" i="2"/>
  <c r="O3869" i="2"/>
  <c r="M3870" i="2"/>
  <c r="N3870" i="2"/>
  <c r="O3870" i="2"/>
  <c r="M3871" i="2"/>
  <c r="N3871" i="2"/>
  <c r="O3871" i="2"/>
  <c r="M3872" i="2"/>
  <c r="N3872" i="2"/>
  <c r="O3872" i="2"/>
  <c r="M3873" i="2"/>
  <c r="N3873" i="2"/>
  <c r="O3873" i="2"/>
  <c r="M3874" i="2"/>
  <c r="N3874" i="2"/>
  <c r="O3874" i="2"/>
  <c r="M3875" i="2"/>
  <c r="N3875" i="2"/>
  <c r="O3875" i="2"/>
  <c r="M3876" i="2"/>
  <c r="N3876" i="2"/>
  <c r="O3876" i="2"/>
  <c r="M3877" i="2"/>
  <c r="N3877" i="2"/>
  <c r="O3877" i="2"/>
  <c r="M3878" i="2"/>
  <c r="N3878" i="2"/>
  <c r="O3878" i="2"/>
  <c r="M3879" i="2"/>
  <c r="N3879" i="2"/>
  <c r="O3879" i="2"/>
  <c r="M3880" i="2"/>
  <c r="N3880" i="2"/>
  <c r="O3880" i="2"/>
  <c r="M3881" i="2"/>
  <c r="N3881" i="2"/>
  <c r="O3881" i="2"/>
  <c r="P3881" i="2"/>
  <c r="M3882" i="2"/>
  <c r="N3882" i="2"/>
  <c r="O3882" i="2"/>
  <c r="P3882" i="2"/>
  <c r="M3883" i="2"/>
  <c r="N3883" i="2"/>
  <c r="O3883" i="2"/>
  <c r="P3883" i="2"/>
  <c r="M3884" i="2"/>
  <c r="N3884" i="2"/>
  <c r="O3884" i="2"/>
  <c r="P3884" i="2"/>
  <c r="M3885" i="2"/>
  <c r="N3885" i="2"/>
  <c r="O3885" i="2"/>
  <c r="P3885" i="2"/>
  <c r="M3886" i="2"/>
  <c r="N3886" i="2"/>
  <c r="O3886" i="2"/>
  <c r="M3887" i="2"/>
  <c r="N3887" i="2"/>
  <c r="O3887" i="2"/>
  <c r="M3888" i="2"/>
  <c r="N3888" i="2"/>
  <c r="O3888" i="2"/>
  <c r="M3889" i="2"/>
  <c r="N3889" i="2"/>
  <c r="O3889" i="2"/>
  <c r="M3890" i="2"/>
  <c r="N3890" i="2"/>
  <c r="O3890" i="2"/>
  <c r="B2567" i="2"/>
  <c r="B2566" i="2"/>
  <c r="B2565" i="2"/>
  <c r="B2564" i="2"/>
  <c r="B2542" i="2"/>
  <c r="B2541" i="2"/>
  <c r="B2539" i="2"/>
  <c r="B2537" i="2"/>
  <c r="B2536" i="2"/>
  <c r="B2517" i="2"/>
  <c r="B2504" i="2"/>
  <c r="B2503" i="2"/>
  <c r="B2498" i="2"/>
  <c r="B2497" i="2"/>
  <c r="B2496" i="2"/>
  <c r="B2495" i="2"/>
  <c r="B2493" i="2"/>
  <c r="B2486" i="2"/>
  <c r="B2478" i="2"/>
  <c r="B2470" i="2"/>
  <c r="B2469" i="2"/>
  <c r="B2461" i="2"/>
  <c r="B2460" i="2"/>
  <c r="B2457" i="2"/>
  <c r="B2456" i="2"/>
  <c r="B2455" i="2"/>
  <c r="B2453" i="2"/>
  <c r="B2443" i="2"/>
  <c r="B2439" i="2"/>
  <c r="B2438" i="2"/>
  <c r="B2437" i="2"/>
  <c r="B2436" i="2"/>
  <c r="B2428" i="2"/>
  <c r="B2427" i="2"/>
  <c r="B2426" i="2"/>
  <c r="B2399" i="2"/>
  <c r="B2388" i="2"/>
  <c r="B2384" i="2"/>
  <c r="B2366" i="2"/>
  <c r="B2354" i="2"/>
  <c r="B2346" i="2"/>
  <c r="B2345" i="2"/>
  <c r="B2344" i="2"/>
  <c r="B2337" i="2"/>
  <c r="B2318" i="2"/>
  <c r="B2308" i="2"/>
  <c r="B2297" i="2"/>
  <c r="B2296" i="2"/>
  <c r="B2289" i="2"/>
  <c r="B2288" i="2"/>
  <c r="B2287" i="2"/>
  <c r="B2278" i="2"/>
  <c r="B2273" i="2"/>
  <c r="B2269" i="2"/>
  <c r="B2240" i="2"/>
  <c r="B2236" i="2"/>
  <c r="B2233" i="2"/>
  <c r="B2217" i="2"/>
  <c r="B2195" i="2"/>
  <c r="B2194" i="2"/>
  <c r="B2185" i="2"/>
  <c r="B2174" i="2"/>
  <c r="B2136" i="2"/>
  <c r="B2130" i="2"/>
  <c r="B2129" i="2"/>
  <c r="B2128" i="2"/>
  <c r="B2117" i="2"/>
  <c r="B2116" i="2"/>
  <c r="B2100" i="2"/>
  <c r="B2099" i="2"/>
  <c r="B2083" i="2"/>
  <c r="B2082" i="2"/>
  <c r="B2043" i="2"/>
  <c r="B2042" i="2"/>
  <c r="B2028" i="2"/>
  <c r="B2027" i="2"/>
  <c r="B2019" i="2"/>
  <c r="B2016" i="2"/>
  <c r="B2015" i="2"/>
  <c r="B2014" i="2"/>
  <c r="B2013" i="2"/>
  <c r="B2011" i="2"/>
  <c r="B1999" i="2"/>
  <c r="B1998" i="2"/>
  <c r="B1993" i="2"/>
  <c r="B1975" i="2"/>
  <c r="B1958" i="2"/>
  <c r="B1945" i="2"/>
  <c r="B1944" i="2"/>
  <c r="B1933" i="2"/>
  <c r="B1923" i="2"/>
  <c r="B1914" i="2"/>
  <c r="B1913" i="2"/>
  <c r="B1912" i="2"/>
  <c r="B1910" i="2"/>
  <c r="B1909" i="2"/>
  <c r="B1908" i="2"/>
  <c r="B1907" i="2"/>
  <c r="B1898" i="2"/>
  <c r="B1897" i="2"/>
  <c r="B1896" i="2"/>
  <c r="B1895" i="2"/>
  <c r="B1894" i="2"/>
  <c r="B1893" i="2"/>
  <c r="B1761" i="2"/>
  <c r="B1760" i="2"/>
  <c r="B1759" i="2"/>
  <c r="B1733" i="2"/>
  <c r="B1704" i="2"/>
  <c r="B1701" i="2"/>
  <c r="B1680" i="2"/>
  <c r="B1679" i="2"/>
  <c r="B1678" i="2"/>
  <c r="B1669" i="2"/>
  <c r="B1652" i="2"/>
  <c r="B1651" i="2"/>
  <c r="B1650" i="2"/>
  <c r="B1627" i="2"/>
  <c r="B1626" i="2"/>
  <c r="B1623" i="2"/>
  <c r="B1612" i="2"/>
  <c r="B1606" i="2"/>
  <c r="B1603" i="2"/>
  <c r="B1597" i="2"/>
  <c r="B1594" i="2"/>
  <c r="B1593" i="2"/>
  <c r="B1591" i="2"/>
  <c r="B1590" i="2"/>
  <c r="B1583" i="2"/>
  <c r="B1578" i="2"/>
  <c r="B1577" i="2"/>
  <c r="B1575" i="2"/>
  <c r="B1547" i="2"/>
  <c r="B1523" i="2"/>
  <c r="B1522" i="2"/>
  <c r="B1521" i="2"/>
  <c r="B1520" i="2"/>
  <c r="B1503" i="2"/>
  <c r="B1502" i="2"/>
  <c r="B1501" i="2"/>
  <c r="B1493" i="2"/>
  <c r="B1492" i="2"/>
  <c r="B1491" i="2"/>
  <c r="B1474" i="2"/>
  <c r="B1473" i="2"/>
  <c r="B1462" i="2"/>
  <c r="B1441" i="2"/>
  <c r="B1440" i="2"/>
  <c r="B1427" i="2"/>
  <c r="B1426" i="2"/>
  <c r="B1425" i="2"/>
  <c r="B1422" i="2"/>
  <c r="B1413" i="2"/>
  <c r="B1412" i="2"/>
  <c r="B1411" i="2"/>
  <c r="B1404" i="2"/>
  <c r="B1403" i="2"/>
  <c r="B1380" i="2"/>
  <c r="B1375" i="2"/>
  <c r="B1374" i="2"/>
  <c r="B1373" i="2"/>
  <c r="B1372" i="2"/>
  <c r="B1371" i="2"/>
  <c r="B1370" i="2"/>
  <c r="B1350" i="2"/>
  <c r="B1349" i="2"/>
  <c r="B1314" i="2"/>
  <c r="B1313" i="2"/>
  <c r="B1282" i="2"/>
  <c r="B1274" i="2"/>
  <c r="B1265" i="2"/>
  <c r="B1264" i="2"/>
  <c r="B1246" i="2"/>
  <c r="B1245" i="2"/>
  <c r="B1236" i="2"/>
  <c r="B1235" i="2"/>
  <c r="B1225" i="2"/>
  <c r="B1224" i="2"/>
  <c r="B1211" i="2"/>
  <c r="B1205" i="2"/>
  <c r="B1204" i="2"/>
  <c r="B1203" i="2"/>
  <c r="B1198" i="2"/>
  <c r="B1197" i="2"/>
  <c r="B1186" i="2"/>
  <c r="B1183" i="2"/>
  <c r="B1177" i="2"/>
  <c r="B1171" i="2"/>
  <c r="B1153" i="2"/>
  <c r="B1149" i="2"/>
  <c r="B1148" i="2"/>
  <c r="B1144" i="2"/>
  <c r="B1141" i="2"/>
  <c r="B1135" i="2"/>
  <c r="B1131" i="2"/>
  <c r="B1120" i="2"/>
  <c r="B1119" i="2"/>
  <c r="B1094" i="2"/>
  <c r="B1093" i="2"/>
  <c r="B1077" i="2"/>
  <c r="B1076" i="2"/>
  <c r="B1072" i="2"/>
  <c r="B1071" i="2"/>
  <c r="B1070" i="2"/>
  <c r="B1067" i="2"/>
  <c r="B1063" i="2"/>
  <c r="B1057" i="2"/>
  <c r="B1046" i="2"/>
  <c r="B1030" i="2"/>
  <c r="B1022" i="2"/>
  <c r="B1018" i="2"/>
  <c r="B999" i="2"/>
  <c r="B998" i="2"/>
  <c r="B997" i="2"/>
  <c r="B989" i="2"/>
  <c r="B988" i="2"/>
  <c r="B979" i="2"/>
  <c r="B978" i="2"/>
  <c r="B970" i="2"/>
  <c r="B959" i="2"/>
  <c r="B958" i="2"/>
  <c r="B948" i="2"/>
  <c r="B928" i="2"/>
  <c r="B916" i="2"/>
  <c r="B914" i="2"/>
  <c r="B897" i="2"/>
  <c r="B877" i="2"/>
  <c r="B864" i="2"/>
  <c r="B845" i="2"/>
  <c r="B823" i="2"/>
  <c r="B810" i="2"/>
  <c r="B808" i="2"/>
  <c r="B801" i="2"/>
  <c r="B798" i="2"/>
  <c r="B797" i="2"/>
  <c r="B794" i="2"/>
  <c r="B768" i="2"/>
  <c r="B739" i="2"/>
  <c r="B703" i="2"/>
  <c r="B691" i="2"/>
  <c r="B690" i="2"/>
  <c r="B687" i="2"/>
  <c r="B683" i="2"/>
  <c r="B682" i="2"/>
  <c r="B678" i="2"/>
  <c r="B677" i="2"/>
  <c r="B673" i="2"/>
  <c r="B637" i="2"/>
  <c r="B636" i="2"/>
  <c r="B608" i="2"/>
  <c r="B598" i="2"/>
  <c r="B597" i="2"/>
  <c r="B586" i="2"/>
  <c r="B583" i="2"/>
  <c r="B582" i="2"/>
  <c r="B579" i="2"/>
  <c r="B573" i="2"/>
  <c r="B572" i="2"/>
  <c r="B568" i="2"/>
  <c r="B562" i="2"/>
  <c r="B560" i="2"/>
  <c r="B555" i="2"/>
  <c r="B554" i="2"/>
  <c r="B537" i="2"/>
  <c r="B519" i="2"/>
  <c r="B518" i="2"/>
  <c r="B517" i="2"/>
  <c r="B510" i="2"/>
  <c r="B509" i="2"/>
  <c r="B501" i="2"/>
  <c r="B500" i="2"/>
  <c r="B497" i="2"/>
  <c r="B493" i="2"/>
  <c r="B490" i="2"/>
  <c r="B478" i="2"/>
  <c r="B474" i="2"/>
  <c r="B463" i="2"/>
  <c r="B462" i="2"/>
  <c r="B457" i="2"/>
  <c r="B452" i="2"/>
  <c r="B412" i="2"/>
  <c r="B379" i="2"/>
  <c r="B375" i="2"/>
  <c r="B363" i="2"/>
  <c r="B362" i="2"/>
  <c r="B359" i="2"/>
  <c r="B331" i="2"/>
  <c r="B321" i="2"/>
  <c r="B318" i="2"/>
  <c r="B317" i="2"/>
  <c r="B316" i="2"/>
  <c r="B312" i="2"/>
  <c r="B306" i="2"/>
  <c r="B301" i="2"/>
  <c r="B290" i="2"/>
  <c r="B283" i="2"/>
  <c r="B282" i="2"/>
  <c r="B258" i="2"/>
  <c r="B257" i="2"/>
  <c r="B240" i="2"/>
  <c r="B230" i="2"/>
  <c r="B220" i="2"/>
  <c r="B210" i="2"/>
  <c r="B200" i="2"/>
  <c r="B192" i="2"/>
  <c r="B179" i="2"/>
  <c r="B154" i="2"/>
  <c r="B153" i="2"/>
  <c r="B141" i="2"/>
  <c r="B139" i="2"/>
  <c r="B134" i="2"/>
  <c r="B126" i="2"/>
  <c r="B117" i="2"/>
  <c r="B109" i="2"/>
  <c r="B104" i="2"/>
  <c r="B95" i="2"/>
  <c r="B85" i="2"/>
  <c r="B83" i="2"/>
  <c r="B73" i="2"/>
  <c r="B60" i="2"/>
  <c r="B59" i="2"/>
  <c r="B15" i="2"/>
  <c r="B7" i="2"/>
  <c r="B6" i="2"/>
  <c r="K2638" i="2" l="1"/>
  <c r="K2587" i="2"/>
  <c r="K3889" i="2"/>
  <c r="K3887" i="2"/>
  <c r="K3885" i="2"/>
  <c r="L3885" i="2" s="1"/>
  <c r="Q3885" i="2" s="1"/>
  <c r="K3879" i="2"/>
  <c r="L3879" i="2" s="1"/>
  <c r="K3877" i="2"/>
  <c r="K3875" i="2"/>
  <c r="K3745" i="2"/>
  <c r="L3745" i="2" s="1"/>
  <c r="K3741" i="2"/>
  <c r="L3741" i="2" s="1"/>
  <c r="K3739" i="2"/>
  <c r="L3739" i="2" s="1"/>
  <c r="K3737" i="2"/>
  <c r="K3733" i="2"/>
  <c r="L3733" i="2" s="1"/>
  <c r="K3729" i="2"/>
  <c r="L3729" i="2" s="1"/>
  <c r="K3727" i="2"/>
  <c r="L3727" i="2" s="1"/>
  <c r="K3725" i="2"/>
  <c r="K3723" i="2"/>
  <c r="L3723" i="2" s="1"/>
  <c r="Q3723" i="2" s="1"/>
  <c r="K3719" i="2"/>
  <c r="K3717" i="2"/>
  <c r="L3717" i="2" s="1"/>
  <c r="K3715" i="2"/>
  <c r="K3710" i="2"/>
  <c r="K3704" i="2"/>
  <c r="L3704" i="2" s="1"/>
  <c r="K3698" i="2"/>
  <c r="L3698" i="2" s="1"/>
  <c r="Q3698" i="2" s="1"/>
  <c r="K3694" i="2"/>
  <c r="K3688" i="2"/>
  <c r="L3688" i="2" s="1"/>
  <c r="K3686" i="2"/>
  <c r="L3686" i="2" s="1"/>
  <c r="K3680" i="2"/>
  <c r="L3680" i="2" s="1"/>
  <c r="K3678" i="2"/>
  <c r="K3659" i="2"/>
  <c r="K3657" i="2"/>
  <c r="K3630" i="2"/>
  <c r="L3630" i="2" s="1"/>
  <c r="K3628" i="2"/>
  <c r="K3626" i="2"/>
  <c r="K3622" i="2"/>
  <c r="L3622" i="2" s="1"/>
  <c r="K3620" i="2"/>
  <c r="L3620" i="2" s="1"/>
  <c r="K3618" i="2"/>
  <c r="K3614" i="2"/>
  <c r="L3614" i="2" s="1"/>
  <c r="K3612" i="2"/>
  <c r="K3606" i="2"/>
  <c r="L3606" i="2" s="1"/>
  <c r="K3598" i="2"/>
  <c r="K3594" i="2"/>
  <c r="L3594" i="2" s="1"/>
  <c r="K3590" i="2"/>
  <c r="L3590" i="2" s="1"/>
  <c r="K3586" i="2"/>
  <c r="L3586" i="2" s="1"/>
  <c r="K3584" i="2"/>
  <c r="K3580" i="2"/>
  <c r="K3576" i="2"/>
  <c r="L3576" i="2" s="1"/>
  <c r="K3574" i="2"/>
  <c r="L3574" i="2" s="1"/>
  <c r="K3572" i="2"/>
  <c r="K3570" i="2"/>
  <c r="L3570" i="2" s="1"/>
  <c r="K3564" i="2"/>
  <c r="L3564" i="2" s="1"/>
  <c r="K3562" i="2"/>
  <c r="L3562" i="2" s="1"/>
  <c r="K3560" i="2"/>
  <c r="K3558" i="2"/>
  <c r="K3556" i="2"/>
  <c r="L3556" i="2" s="1"/>
  <c r="K3375" i="2"/>
  <c r="L3375" i="2" s="1"/>
  <c r="Q3375" i="2" s="1"/>
  <c r="K3373" i="2"/>
  <c r="K3371" i="2"/>
  <c r="L3371" i="2" s="1"/>
  <c r="R3371" i="2" s="1"/>
  <c r="K3365" i="2"/>
  <c r="L3365" i="2" s="1"/>
  <c r="K3363" i="2"/>
  <c r="L3363" i="2" s="1"/>
  <c r="Q3363" i="2" s="1"/>
  <c r="K3355" i="2"/>
  <c r="K3353" i="2"/>
  <c r="L3353" i="2" s="1"/>
  <c r="R3353" i="2" s="1"/>
  <c r="K3347" i="2"/>
  <c r="L3347" i="2" s="1"/>
  <c r="K3345" i="2"/>
  <c r="L3345" i="2" s="1"/>
  <c r="K3873" i="2"/>
  <c r="K3871" i="2"/>
  <c r="L3871" i="2" s="1"/>
  <c r="K3869" i="2"/>
  <c r="L3869" i="2" s="1"/>
  <c r="K3865" i="2"/>
  <c r="L3865" i="2" s="1"/>
  <c r="K3861" i="2"/>
  <c r="K3857" i="2"/>
  <c r="L3857" i="2" s="1"/>
  <c r="K3853" i="2"/>
  <c r="L3853" i="2" s="1"/>
  <c r="K3845" i="2"/>
  <c r="L3845" i="2" s="1"/>
  <c r="K3843" i="2"/>
  <c r="K3839" i="2"/>
  <c r="L3839" i="2" s="1"/>
  <c r="K3837" i="2"/>
  <c r="L3837" i="2" s="1"/>
  <c r="K3835" i="2"/>
  <c r="L3835" i="2" s="1"/>
  <c r="K3833" i="2"/>
  <c r="K3827" i="2"/>
  <c r="L3827" i="2" s="1"/>
  <c r="K3823" i="2"/>
  <c r="L3823" i="2" s="1"/>
  <c r="K3817" i="2"/>
  <c r="L3817" i="2" s="1"/>
  <c r="K3813" i="2"/>
  <c r="K3811" i="2"/>
  <c r="L3811" i="2" s="1"/>
  <c r="Q3811" i="2" s="1"/>
  <c r="K3809" i="2"/>
  <c r="K3801" i="2"/>
  <c r="L3801" i="2" s="1"/>
  <c r="Q3801" i="2" s="1"/>
  <c r="K3793" i="2"/>
  <c r="K3789" i="2"/>
  <c r="L3789" i="2" s="1"/>
  <c r="K3781" i="2"/>
  <c r="L3781" i="2" s="1"/>
  <c r="Q3781" i="2" s="1"/>
  <c r="K3779" i="2"/>
  <c r="L3779" i="2" s="1"/>
  <c r="K3777" i="2"/>
  <c r="K3775" i="2"/>
  <c r="L3775" i="2" s="1"/>
  <c r="K3771" i="2"/>
  <c r="L3771" i="2" s="1"/>
  <c r="K3767" i="2"/>
  <c r="L3767" i="2" s="1"/>
  <c r="K3765" i="2"/>
  <c r="K3761" i="2"/>
  <c r="L3761" i="2" s="1"/>
  <c r="K3759" i="2"/>
  <c r="K3757" i="2"/>
  <c r="L3757" i="2" s="1"/>
  <c r="K3755" i="2"/>
  <c r="K3749" i="2"/>
  <c r="L3749" i="2" s="1"/>
  <c r="K3673" i="2"/>
  <c r="K3671" i="2"/>
  <c r="L3671" i="2" s="1"/>
  <c r="Q3671" i="2" s="1"/>
  <c r="K3669" i="2"/>
  <c r="K3667" i="2"/>
  <c r="L3667" i="2" s="1"/>
  <c r="K3665" i="2"/>
  <c r="L3665" i="2" s="1"/>
  <c r="K3650" i="2"/>
  <c r="L3650" i="2" s="1"/>
  <c r="K3648" i="2"/>
  <c r="K3642" i="2"/>
  <c r="L3642" i="2" s="1"/>
  <c r="K3553" i="2"/>
  <c r="L3553" i="2" s="1"/>
  <c r="K3551" i="2"/>
  <c r="L3551" i="2" s="1"/>
  <c r="K3547" i="2"/>
  <c r="K3539" i="2"/>
  <c r="K3537" i="2"/>
  <c r="K3535" i="2"/>
  <c r="L3535" i="2" s="1"/>
  <c r="K3533" i="2"/>
  <c r="K3529" i="2"/>
  <c r="L3529" i="2" s="1"/>
  <c r="K3523" i="2"/>
  <c r="K3515" i="2"/>
  <c r="L3515" i="2" s="1"/>
  <c r="K3513" i="2"/>
  <c r="K3509" i="2"/>
  <c r="L3509" i="2" s="1"/>
  <c r="K3507" i="2"/>
  <c r="K3503" i="2"/>
  <c r="L3503" i="2" s="1"/>
  <c r="K3501" i="2"/>
  <c r="K3499" i="2"/>
  <c r="L3499" i="2" s="1"/>
  <c r="K3495" i="2"/>
  <c r="K3491" i="2"/>
  <c r="L3491" i="2" s="1"/>
  <c r="Q3491" i="2" s="1"/>
  <c r="K3489" i="2"/>
  <c r="K3485" i="2"/>
  <c r="L3485" i="2" s="1"/>
  <c r="K3483" i="2"/>
  <c r="L3483" i="2" s="1"/>
  <c r="K3481" i="2"/>
  <c r="L3481" i="2" s="1"/>
  <c r="K3479" i="2"/>
  <c r="K3475" i="2"/>
  <c r="L3475" i="2" s="1"/>
  <c r="K3471" i="2"/>
  <c r="K3467" i="2"/>
  <c r="L3467" i="2" s="1"/>
  <c r="K3463" i="2"/>
  <c r="K3457" i="2"/>
  <c r="L3457" i="2" s="1"/>
  <c r="K3455" i="2"/>
  <c r="L3455" i="2" s="1"/>
  <c r="K3451" i="2"/>
  <c r="L3451" i="2" s="1"/>
  <c r="K3449" i="2"/>
  <c r="K3441" i="2"/>
  <c r="L3441" i="2" s="1"/>
  <c r="Q3441" i="2" s="1"/>
  <c r="K3439" i="2"/>
  <c r="L3439" i="2" s="1"/>
  <c r="K3435" i="2"/>
  <c r="L3435" i="2" s="1"/>
  <c r="K3431" i="2"/>
  <c r="K3429" i="2"/>
  <c r="L3429" i="2" s="1"/>
  <c r="Q3429" i="2" s="1"/>
  <c r="K3425" i="2"/>
  <c r="L3425" i="2" s="1"/>
  <c r="Q3425" i="2" s="1"/>
  <c r="K3421" i="2"/>
  <c r="L3421" i="2" s="1"/>
  <c r="K3419" i="2"/>
  <c r="K3417" i="2"/>
  <c r="L3417" i="2" s="1"/>
  <c r="K3415" i="2"/>
  <c r="K3411" i="2"/>
  <c r="L3411" i="2" s="1"/>
  <c r="K3409" i="2"/>
  <c r="K3405" i="2"/>
  <c r="K3403" i="2"/>
  <c r="L3403" i="2" s="1"/>
  <c r="Q3403" i="2" s="1"/>
  <c r="K3401" i="2"/>
  <c r="L3401" i="2" s="1"/>
  <c r="Q3401" i="2" s="1"/>
  <c r="K3397" i="2"/>
  <c r="K3393" i="2"/>
  <c r="L3393" i="2" s="1"/>
  <c r="K3391" i="2"/>
  <c r="L3391" i="2" s="1"/>
  <c r="K3389" i="2"/>
  <c r="L3389" i="2" s="1"/>
  <c r="K3387" i="2"/>
  <c r="K3385" i="2"/>
  <c r="L3385" i="2" s="1"/>
  <c r="K3383" i="2"/>
  <c r="K3381" i="2"/>
  <c r="L3381" i="2" s="1"/>
  <c r="Q3381" i="2" s="1"/>
  <c r="K3170" i="2"/>
  <c r="K3742" i="2"/>
  <c r="L3742" i="2" s="1"/>
  <c r="K3736" i="2"/>
  <c r="L3736" i="2" s="1"/>
  <c r="K3734" i="2"/>
  <c r="L3734" i="2" s="1"/>
  <c r="K3726" i="2"/>
  <c r="K3724" i="2"/>
  <c r="L3724" i="2" s="1"/>
  <c r="Q3724" i="2" s="1"/>
  <c r="K3722" i="2"/>
  <c r="L3722" i="2" s="1"/>
  <c r="Q3722" i="2" s="1"/>
  <c r="K3714" i="2"/>
  <c r="L3714" i="2" s="1"/>
  <c r="K3711" i="2"/>
  <c r="L3711" i="2" s="1"/>
  <c r="R3711" i="2" s="1"/>
  <c r="K3705" i="2"/>
  <c r="L3705" i="2" s="1"/>
  <c r="Q3705" i="2" s="1"/>
  <c r="K3703" i="2"/>
  <c r="K3697" i="2"/>
  <c r="L3697" i="2" s="1"/>
  <c r="Q3697" i="2" s="1"/>
  <c r="K3687" i="2"/>
  <c r="K3681" i="2"/>
  <c r="L3681" i="2" s="1"/>
  <c r="K3662" i="2"/>
  <c r="L3662" i="2" s="1"/>
  <c r="Q3662" i="2" s="1"/>
  <c r="K3656" i="2"/>
  <c r="L3656" i="2" s="1"/>
  <c r="Q3656" i="2" s="1"/>
  <c r="K3654" i="2"/>
  <c r="K3637" i="2"/>
  <c r="L3637" i="2" s="1"/>
  <c r="K3629" i="2"/>
  <c r="L3629" i="2" s="1"/>
  <c r="K3627" i="2"/>
  <c r="L3627" i="2" s="1"/>
  <c r="K3623" i="2"/>
  <c r="K3621" i="2"/>
  <c r="K3619" i="2"/>
  <c r="L3619" i="2" s="1"/>
  <c r="K3617" i="2"/>
  <c r="L3617" i="2" s="1"/>
  <c r="K3615" i="2"/>
  <c r="K3613" i="2"/>
  <c r="K3611" i="2"/>
  <c r="L3611" i="2" s="1"/>
  <c r="K3609" i="2"/>
  <c r="L3609" i="2" s="1"/>
  <c r="K3607" i="2"/>
  <c r="K3605" i="2"/>
  <c r="K3597" i="2"/>
  <c r="L3597" i="2" s="1"/>
  <c r="K3595" i="2"/>
  <c r="L3595" i="2" s="1"/>
  <c r="K3890" i="2"/>
  <c r="L3890" i="2" s="1"/>
  <c r="K3888" i="2"/>
  <c r="L3888" i="2" s="1"/>
  <c r="K3880" i="2"/>
  <c r="K3876" i="2"/>
  <c r="K3870" i="2"/>
  <c r="L3870" i="2" s="1"/>
  <c r="K3864" i="2"/>
  <c r="K3862" i="2"/>
  <c r="K3860" i="2"/>
  <c r="L3860" i="2" s="1"/>
  <c r="K3858" i="2"/>
  <c r="L3858" i="2" s="1"/>
  <c r="K3856" i="2"/>
  <c r="L3856" i="2" s="1"/>
  <c r="K3854" i="2"/>
  <c r="K3846" i="2"/>
  <c r="L3846" i="2" s="1"/>
  <c r="K3844" i="2"/>
  <c r="K3842" i="2"/>
  <c r="K3836" i="2"/>
  <c r="K3826" i="2"/>
  <c r="K3824" i="2"/>
  <c r="L3824" i="2" s="1"/>
  <c r="K3822" i="2"/>
  <c r="L3822" i="2" s="1"/>
  <c r="K3816" i="2"/>
  <c r="K3814" i="2"/>
  <c r="K3812" i="2"/>
  <c r="L3812" i="2" s="1"/>
  <c r="K3810" i="2"/>
  <c r="K3808" i="2"/>
  <c r="K3804" i="2"/>
  <c r="K3802" i="2"/>
  <c r="L3802" i="2" s="1"/>
  <c r="K3800" i="2"/>
  <c r="L3800" i="2" s="1"/>
  <c r="R3800" i="2" s="1"/>
  <c r="K3798" i="2"/>
  <c r="K3792" i="2"/>
  <c r="K3790" i="2"/>
  <c r="L3790" i="2" s="1"/>
  <c r="K3788" i="2"/>
  <c r="K3778" i="2"/>
  <c r="K3776" i="2"/>
  <c r="K3774" i="2"/>
  <c r="L3774" i="2" s="1"/>
  <c r="K3770" i="2"/>
  <c r="L3770" i="2" s="1"/>
  <c r="K3766" i="2"/>
  <c r="K3764" i="2"/>
  <c r="K3762" i="2"/>
  <c r="L3762" i="2" s="1"/>
  <c r="K3758" i="2"/>
  <c r="L3758" i="2" s="1"/>
  <c r="K3756" i="2"/>
  <c r="K3746" i="2"/>
  <c r="L3746" i="2" s="1"/>
  <c r="Q3746" i="2" s="1"/>
  <c r="K3672" i="2"/>
  <c r="L3672" i="2" s="1"/>
  <c r="Q3672" i="2" s="1"/>
  <c r="K3339" i="2"/>
  <c r="K3337" i="2"/>
  <c r="K3333" i="2"/>
  <c r="L3333" i="2" s="1"/>
  <c r="K3331" i="2"/>
  <c r="L3331" i="2" s="1"/>
  <c r="K3329" i="2"/>
  <c r="L3329" i="2" s="1"/>
  <c r="R3329" i="2" s="1"/>
  <c r="K3327" i="2"/>
  <c r="K3325" i="2"/>
  <c r="L3325" i="2" s="1"/>
  <c r="K3321" i="2"/>
  <c r="L3321" i="2" s="1"/>
  <c r="Q3321" i="2" s="1"/>
  <c r="K3309" i="2"/>
  <c r="K3307" i="2"/>
  <c r="K3299" i="2"/>
  <c r="L3299" i="2" s="1"/>
  <c r="K3287" i="2"/>
  <c r="L3287" i="2" s="1"/>
  <c r="K3285" i="2"/>
  <c r="L3285" i="2" s="1"/>
  <c r="Q3285" i="2" s="1"/>
  <c r="K3168" i="2"/>
  <c r="K3162" i="2"/>
  <c r="L3162" i="2" s="1"/>
  <c r="K3158" i="2"/>
  <c r="L3158" i="2" s="1"/>
  <c r="K3154" i="2"/>
  <c r="L3154" i="2" s="1"/>
  <c r="Q3154" i="2" s="1"/>
  <c r="K3150" i="2"/>
  <c r="L3150" i="2" s="1"/>
  <c r="K3148" i="2"/>
  <c r="L3148" i="2" s="1"/>
  <c r="K3142" i="2"/>
  <c r="L3142" i="2" s="1"/>
  <c r="K3140" i="2"/>
  <c r="K3138" i="2"/>
  <c r="L3138" i="2" s="1"/>
  <c r="K3136" i="2"/>
  <c r="L3136" i="2" s="1"/>
  <c r="Q3136" i="2" s="1"/>
  <c r="K3134" i="2"/>
  <c r="L3134" i="2" s="1"/>
  <c r="Q3134" i="2" s="1"/>
  <c r="K3132" i="2"/>
  <c r="L3132" i="2" s="1"/>
  <c r="K3128" i="2"/>
  <c r="K3126" i="2"/>
  <c r="K3124" i="2"/>
  <c r="L3124" i="2" s="1"/>
  <c r="K3122" i="2"/>
  <c r="L3122" i="2" s="1"/>
  <c r="K3119" i="2"/>
  <c r="K3117" i="2"/>
  <c r="L3117" i="2" s="1"/>
  <c r="K3115" i="2"/>
  <c r="L3115" i="2" s="1"/>
  <c r="K3113" i="2"/>
  <c r="L3113" i="2" s="1"/>
  <c r="K3107" i="2"/>
  <c r="K3105" i="2"/>
  <c r="L3105" i="2" s="1"/>
  <c r="K3103" i="2"/>
  <c r="L3103" i="2" s="1"/>
  <c r="K3101" i="2"/>
  <c r="L3101" i="2" s="1"/>
  <c r="K3097" i="2"/>
  <c r="L3097" i="2" s="1"/>
  <c r="K3091" i="2"/>
  <c r="L3091" i="2" s="1"/>
  <c r="K3089" i="2"/>
  <c r="L3089" i="2" s="1"/>
  <c r="K3087" i="2"/>
  <c r="L3087" i="2" s="1"/>
  <c r="K3085" i="2"/>
  <c r="K3081" i="2"/>
  <c r="L3081" i="2" s="1"/>
  <c r="K3079" i="2"/>
  <c r="L3079" i="2" s="1"/>
  <c r="K3077" i="2"/>
  <c r="K3075" i="2"/>
  <c r="K3073" i="2"/>
  <c r="K3071" i="2"/>
  <c r="L3071" i="2" s="1"/>
  <c r="K3069" i="2"/>
  <c r="K3067" i="2"/>
  <c r="K3065" i="2"/>
  <c r="L3065" i="2" s="1"/>
  <c r="K3061" i="2"/>
  <c r="L3061" i="2" s="1"/>
  <c r="K3059" i="2"/>
  <c r="K3057" i="2"/>
  <c r="K3055" i="2"/>
  <c r="L3055" i="2" s="1"/>
  <c r="R3055" i="2" s="1"/>
  <c r="K2730" i="2"/>
  <c r="L2730" i="2" s="1"/>
  <c r="K2728" i="2"/>
  <c r="L2728" i="2" s="1"/>
  <c r="K2726" i="2"/>
  <c r="L2726" i="2" s="1"/>
  <c r="K2724" i="2"/>
  <c r="L2724" i="2" s="1"/>
  <c r="K2720" i="2"/>
  <c r="L2720" i="2" s="1"/>
  <c r="K2705" i="2"/>
  <c r="L2705" i="2" s="1"/>
  <c r="K2699" i="2"/>
  <c r="K2697" i="2"/>
  <c r="L2697" i="2" s="1"/>
  <c r="K2693" i="2"/>
  <c r="L2693" i="2" s="1"/>
  <c r="K2691" i="2"/>
  <c r="L2691" i="2" s="1"/>
  <c r="K2689" i="2"/>
  <c r="K2683" i="2"/>
  <c r="L2683" i="2" s="1"/>
  <c r="K2679" i="2"/>
  <c r="L2679" i="2" s="1"/>
  <c r="K3591" i="2"/>
  <c r="K3589" i="2"/>
  <c r="K3587" i="2"/>
  <c r="K3585" i="2"/>
  <c r="L3585" i="2" s="1"/>
  <c r="K3579" i="2"/>
  <c r="L3579" i="2" s="1"/>
  <c r="K3577" i="2"/>
  <c r="L3577" i="2" s="1"/>
  <c r="K3575" i="2"/>
  <c r="L3575" i="2" s="1"/>
  <c r="K3571" i="2"/>
  <c r="L3571" i="2" s="1"/>
  <c r="K3569" i="2"/>
  <c r="L3569" i="2" s="1"/>
  <c r="K3565" i="2"/>
  <c r="K3563" i="2"/>
  <c r="L3563" i="2" s="1"/>
  <c r="K3561" i="2"/>
  <c r="L3561" i="2" s="1"/>
  <c r="K3559" i="2"/>
  <c r="L3559" i="2" s="1"/>
  <c r="K3557" i="2"/>
  <c r="L3557" i="2" s="1"/>
  <c r="K3372" i="2"/>
  <c r="L3372" i="2" s="1"/>
  <c r="K3370" i="2"/>
  <c r="L3370" i="2" s="1"/>
  <c r="Q3370" i="2" s="1"/>
  <c r="K3368" i="2"/>
  <c r="K3366" i="2"/>
  <c r="K3364" i="2"/>
  <c r="K3362" i="2"/>
  <c r="L3362" i="2" s="1"/>
  <c r="K3356" i="2"/>
  <c r="L3356" i="2" s="1"/>
  <c r="K3354" i="2"/>
  <c r="K3352" i="2"/>
  <c r="L3352" i="2" s="1"/>
  <c r="Q3352" i="2" s="1"/>
  <c r="K3346" i="2"/>
  <c r="L3346" i="2" s="1"/>
  <c r="K3344" i="2"/>
  <c r="K3340" i="2"/>
  <c r="K3330" i="2"/>
  <c r="L3330" i="2" s="1"/>
  <c r="K3328" i="2"/>
  <c r="L3328" i="2" s="1"/>
  <c r="K3326" i="2"/>
  <c r="L3326" i="2" s="1"/>
  <c r="K3322" i="2"/>
  <c r="L3322" i="2" s="1"/>
  <c r="Q3322" i="2" s="1"/>
  <c r="K3320" i="2"/>
  <c r="L3320" i="2" s="1"/>
  <c r="R3320" i="2" s="1"/>
  <c r="K3316" i="2"/>
  <c r="L3316" i="2" s="1"/>
  <c r="K3314" i="2"/>
  <c r="K3668" i="2"/>
  <c r="L3668" i="2" s="1"/>
  <c r="K3666" i="2"/>
  <c r="L3666" i="2" s="1"/>
  <c r="K3664" i="2"/>
  <c r="L3664" i="2" s="1"/>
  <c r="K3653" i="2"/>
  <c r="L3653" i="2" s="1"/>
  <c r="K3647" i="2"/>
  <c r="K3645" i="2"/>
  <c r="L3645" i="2" s="1"/>
  <c r="K3643" i="2"/>
  <c r="L3643" i="2" s="1"/>
  <c r="K3554" i="2"/>
  <c r="L3554" i="2" s="1"/>
  <c r="K3552" i="2"/>
  <c r="K3548" i="2"/>
  <c r="L3548" i="2" s="1"/>
  <c r="K3546" i="2"/>
  <c r="L3546" i="2" s="1"/>
  <c r="K3542" i="2"/>
  <c r="L3542" i="2" s="1"/>
  <c r="K3540" i="2"/>
  <c r="K3536" i="2"/>
  <c r="L3536" i="2" s="1"/>
  <c r="K3534" i="2"/>
  <c r="L3534" i="2" s="1"/>
  <c r="K3532" i="2"/>
  <c r="L3532" i="2" s="1"/>
  <c r="K3530" i="2"/>
  <c r="K3528" i="2"/>
  <c r="K3526" i="2"/>
  <c r="L3526" i="2" s="1"/>
  <c r="K3524" i="2"/>
  <c r="K3516" i="2"/>
  <c r="K3514" i="2"/>
  <c r="L3514" i="2" s="1"/>
  <c r="K3512" i="2"/>
  <c r="L3512" i="2" s="1"/>
  <c r="K3510" i="2"/>
  <c r="L3510" i="2" s="1"/>
  <c r="K3496" i="2"/>
  <c r="L3496" i="2" s="1"/>
  <c r="K3494" i="2"/>
  <c r="L3494" i="2" s="1"/>
  <c r="K3492" i="2"/>
  <c r="L3492" i="2" s="1"/>
  <c r="K3488" i="2"/>
  <c r="L3488" i="2" s="1"/>
  <c r="K3486" i="2"/>
  <c r="L3486" i="2" s="1"/>
  <c r="K3484" i="2"/>
  <c r="L3484" i="2" s="1"/>
  <c r="K3482" i="2"/>
  <c r="L3482" i="2" s="1"/>
  <c r="K3480" i="2"/>
  <c r="L3480" i="2" s="1"/>
  <c r="Q3480" i="2" s="1"/>
  <c r="K3474" i="2"/>
  <c r="L3474" i="2" s="1"/>
  <c r="K3472" i="2"/>
  <c r="L3472" i="2" s="1"/>
  <c r="K3468" i="2"/>
  <c r="L3468" i="2" s="1"/>
  <c r="Q3468" i="2" s="1"/>
  <c r="K3464" i="2"/>
  <c r="L3464" i="2" s="1"/>
  <c r="K3462" i="2"/>
  <c r="L3462" i="2" s="1"/>
  <c r="K3460" i="2"/>
  <c r="L3460" i="2" s="1"/>
  <c r="K3458" i="2"/>
  <c r="L3458" i="2" s="1"/>
  <c r="K3452" i="2"/>
  <c r="L3452" i="2" s="1"/>
  <c r="K3450" i="2"/>
  <c r="L3450" i="2" s="1"/>
  <c r="K3448" i="2"/>
  <c r="K3446" i="2"/>
  <c r="L3446" i="2" s="1"/>
  <c r="K3438" i="2"/>
  <c r="L3438" i="2" s="1"/>
  <c r="K3436" i="2"/>
  <c r="K3432" i="2"/>
  <c r="L3432" i="2" s="1"/>
  <c r="K3426" i="2"/>
  <c r="L3426" i="2" s="1"/>
  <c r="K3424" i="2"/>
  <c r="L3424" i="2" s="1"/>
  <c r="K3422" i="2"/>
  <c r="K3420" i="2"/>
  <c r="L3420" i="2" s="1"/>
  <c r="K3416" i="2"/>
  <c r="L3416" i="2" s="1"/>
  <c r="K3414" i="2"/>
  <c r="L3414" i="2" s="1"/>
  <c r="K3412" i="2"/>
  <c r="L3412" i="2" s="1"/>
  <c r="K3410" i="2"/>
  <c r="L3410" i="2" s="1"/>
  <c r="K3408" i="2"/>
  <c r="L3408" i="2" s="1"/>
  <c r="K3406" i="2"/>
  <c r="L3406" i="2" s="1"/>
  <c r="K3279" i="2"/>
  <c r="L3279" i="2" s="1"/>
  <c r="K2677" i="2"/>
  <c r="L2677" i="2" s="1"/>
  <c r="Q2677" i="2" s="1"/>
  <c r="K2671" i="2"/>
  <c r="L2671" i="2" s="1"/>
  <c r="K2669" i="2"/>
  <c r="K2665" i="2"/>
  <c r="L2665" i="2" s="1"/>
  <c r="K2663" i="2"/>
  <c r="L2663" i="2" s="1"/>
  <c r="K3306" i="2"/>
  <c r="L3306" i="2" s="1"/>
  <c r="K3298" i="2"/>
  <c r="L3298" i="2" s="1"/>
  <c r="K3296" i="2"/>
  <c r="L3296" i="2" s="1"/>
  <c r="Q3296" i="2" s="1"/>
  <c r="K3290" i="2"/>
  <c r="L3290" i="2" s="1"/>
  <c r="K3288" i="2"/>
  <c r="L3288" i="2" s="1"/>
  <c r="K3286" i="2"/>
  <c r="L3286" i="2" s="1"/>
  <c r="K3282" i="2"/>
  <c r="L3282" i="2" s="1"/>
  <c r="Q3282" i="2" s="1"/>
  <c r="K3276" i="2"/>
  <c r="L3276" i="2" s="1"/>
  <c r="K3274" i="2"/>
  <c r="L3274" i="2" s="1"/>
  <c r="K3270" i="2"/>
  <c r="L3270" i="2" s="1"/>
  <c r="K3260" i="2"/>
  <c r="L3260" i="2" s="1"/>
  <c r="K3258" i="2"/>
  <c r="L3258" i="2" s="1"/>
  <c r="K3254" i="2"/>
  <c r="L3254" i="2" s="1"/>
  <c r="K3252" i="2"/>
  <c r="L3252" i="2" s="1"/>
  <c r="K3250" i="2"/>
  <c r="L3250" i="2" s="1"/>
  <c r="K3248" i="2"/>
  <c r="L3248" i="2" s="1"/>
  <c r="K3236" i="2"/>
  <c r="L3236" i="2" s="1"/>
  <c r="K3232" i="2"/>
  <c r="L3232" i="2" s="1"/>
  <c r="K3228" i="2"/>
  <c r="L3228" i="2" s="1"/>
  <c r="K3226" i="2"/>
  <c r="L3226" i="2" s="1"/>
  <c r="K3224" i="2"/>
  <c r="L3224" i="2" s="1"/>
  <c r="K3222" i="2"/>
  <c r="L3222" i="2" s="1"/>
  <c r="K3220" i="2"/>
  <c r="L3220" i="2" s="1"/>
  <c r="K3218" i="2"/>
  <c r="L3218" i="2" s="1"/>
  <c r="K3216" i="2"/>
  <c r="L3216" i="2" s="1"/>
  <c r="K3210" i="2"/>
  <c r="L3210" i="2" s="1"/>
  <c r="K3206" i="2"/>
  <c r="L3206" i="2" s="1"/>
  <c r="K3202" i="2"/>
  <c r="L3202" i="2" s="1"/>
  <c r="K3196" i="2"/>
  <c r="L3196" i="2" s="1"/>
  <c r="K3194" i="2"/>
  <c r="L3194" i="2" s="1"/>
  <c r="K3192" i="2"/>
  <c r="L3192" i="2" s="1"/>
  <c r="K3188" i="2"/>
  <c r="L3188" i="2" s="1"/>
  <c r="K3184" i="2"/>
  <c r="L3184" i="2" s="1"/>
  <c r="Q3184" i="2" s="1"/>
  <c r="K3182" i="2"/>
  <c r="L3182" i="2" s="1"/>
  <c r="Q3182" i="2" s="1"/>
  <c r="K3178" i="2"/>
  <c r="L3178" i="2" s="1"/>
  <c r="Q3178" i="2" s="1"/>
  <c r="K3046" i="2"/>
  <c r="L3046" i="2" s="1"/>
  <c r="Q3046" i="2" s="1"/>
  <c r="K3038" i="2"/>
  <c r="L3038" i="2" s="1"/>
  <c r="R3038" i="2" s="1"/>
  <c r="K3034" i="2"/>
  <c r="L3034" i="2" s="1"/>
  <c r="K3032" i="2"/>
  <c r="L3032" i="2" s="1"/>
  <c r="K3030" i="2"/>
  <c r="L3030" i="2" s="1"/>
  <c r="K3020" i="2"/>
  <c r="L3020" i="2" s="1"/>
  <c r="K3018" i="2"/>
  <c r="L3018" i="2" s="1"/>
  <c r="K3404" i="2"/>
  <c r="L3404" i="2" s="1"/>
  <c r="K3398" i="2"/>
  <c r="L3398" i="2" s="1"/>
  <c r="K3392" i="2"/>
  <c r="L3392" i="2" s="1"/>
  <c r="K3390" i="2"/>
  <c r="L3390" i="2" s="1"/>
  <c r="K3388" i="2"/>
  <c r="L3388" i="2" s="1"/>
  <c r="K3386" i="2"/>
  <c r="L3386" i="2" s="1"/>
  <c r="K3384" i="2"/>
  <c r="L3384" i="2" s="1"/>
  <c r="K3173" i="2"/>
  <c r="L3173" i="2" s="1"/>
  <c r="K3171" i="2"/>
  <c r="L3171" i="2" s="1"/>
  <c r="K3169" i="2"/>
  <c r="L3169" i="2" s="1"/>
  <c r="K3167" i="2"/>
  <c r="L3167" i="2" s="1"/>
  <c r="Q3167" i="2" s="1"/>
  <c r="K3165" i="2"/>
  <c r="L3165" i="2" s="1"/>
  <c r="R3165" i="2" s="1"/>
  <c r="K3163" i="2"/>
  <c r="L3163" i="2" s="1"/>
  <c r="K3159" i="2"/>
  <c r="L3159" i="2" s="1"/>
  <c r="Q3159" i="2" s="1"/>
  <c r="K3157" i="2"/>
  <c r="L3157" i="2" s="1"/>
  <c r="R3157" i="2" s="1"/>
  <c r="K3155" i="2"/>
  <c r="L3155" i="2" s="1"/>
  <c r="Q3155" i="2" s="1"/>
  <c r="K3153" i="2"/>
  <c r="L3153" i="2" s="1"/>
  <c r="Q3153" i="2" s="1"/>
  <c r="K3149" i="2"/>
  <c r="L3149" i="2" s="1"/>
  <c r="K3147" i="2"/>
  <c r="L3147" i="2" s="1"/>
  <c r="K3145" i="2"/>
  <c r="L3145" i="2" s="1"/>
  <c r="K3143" i="2"/>
  <c r="L3143" i="2" s="1"/>
  <c r="K3141" i="2"/>
  <c r="L3141" i="2" s="1"/>
  <c r="K3139" i="2"/>
  <c r="L3139" i="2" s="1"/>
  <c r="K3133" i="2"/>
  <c r="L3133" i="2" s="1"/>
  <c r="K3131" i="2"/>
  <c r="L3131" i="2" s="1"/>
  <c r="K3125" i="2"/>
  <c r="L3125" i="2" s="1"/>
  <c r="K3277" i="2"/>
  <c r="L3277" i="2" s="1"/>
  <c r="K3275" i="2"/>
  <c r="L3275" i="2" s="1"/>
  <c r="K3273" i="2"/>
  <c r="L3273" i="2" s="1"/>
  <c r="K3271" i="2"/>
  <c r="L3271" i="2" s="1"/>
  <c r="K3267" i="2"/>
  <c r="L3267" i="2" s="1"/>
  <c r="K3263" i="2"/>
  <c r="L3263" i="2" s="1"/>
  <c r="K3259" i="2"/>
  <c r="L3259" i="2" s="1"/>
  <c r="K3257" i="2"/>
  <c r="L3257" i="2" s="1"/>
  <c r="Q3257" i="2" s="1"/>
  <c r="K3253" i="2"/>
  <c r="L3253" i="2" s="1"/>
  <c r="K3251" i="2"/>
  <c r="L3251" i="2" s="1"/>
  <c r="K3247" i="2"/>
  <c r="L3247" i="2" s="1"/>
  <c r="K3245" i="2"/>
  <c r="L3245" i="2" s="1"/>
  <c r="K3239" i="2"/>
  <c r="L3239" i="2" s="1"/>
  <c r="Q3239" i="2" s="1"/>
  <c r="K3235" i="2"/>
  <c r="L3235" i="2" s="1"/>
  <c r="K3233" i="2"/>
  <c r="L3233" i="2" s="1"/>
  <c r="K3229" i="2"/>
  <c r="L3229" i="2" s="1"/>
  <c r="K3227" i="2"/>
  <c r="L3227" i="2" s="1"/>
  <c r="K3225" i="2"/>
  <c r="L3225" i="2" s="1"/>
  <c r="K3223" i="2"/>
  <c r="L3223" i="2" s="1"/>
  <c r="K3221" i="2"/>
  <c r="L3221" i="2" s="1"/>
  <c r="K3219" i="2"/>
  <c r="L3219" i="2" s="1"/>
  <c r="K3217" i="2"/>
  <c r="L3217" i="2" s="1"/>
  <c r="K3213" i="2"/>
  <c r="L3213" i="2" s="1"/>
  <c r="K3209" i="2"/>
  <c r="L3209" i="2" s="1"/>
  <c r="K3201" i="2"/>
  <c r="L3201" i="2" s="1"/>
  <c r="K3199" i="2"/>
  <c r="L3199" i="2" s="1"/>
  <c r="K3197" i="2"/>
  <c r="L3197" i="2" s="1"/>
  <c r="K3195" i="2"/>
  <c r="L3195" i="2" s="1"/>
  <c r="K3193" i="2"/>
  <c r="L3193" i="2" s="1"/>
  <c r="K3191" i="2"/>
  <c r="L3191" i="2" s="1"/>
  <c r="K3189" i="2"/>
  <c r="L3189" i="2" s="1"/>
  <c r="K3185" i="2"/>
  <c r="L3185" i="2" s="1"/>
  <c r="R3185" i="2" s="1"/>
  <c r="K3183" i="2"/>
  <c r="L3183" i="2" s="1"/>
  <c r="Q3183" i="2" s="1"/>
  <c r="K3181" i="2"/>
  <c r="L3181" i="2" s="1"/>
  <c r="Q3181" i="2" s="1"/>
  <c r="K3179" i="2"/>
  <c r="L3179" i="2" s="1"/>
  <c r="Q3179" i="2" s="1"/>
  <c r="K3120" i="2"/>
  <c r="L3120" i="2" s="1"/>
  <c r="K3045" i="2"/>
  <c r="L3045" i="2" s="1"/>
  <c r="Q3045" i="2" s="1"/>
  <c r="K3035" i="2"/>
  <c r="L3035" i="2" s="1"/>
  <c r="Q3035" i="2" s="1"/>
  <c r="K3033" i="2"/>
  <c r="L3033" i="2" s="1"/>
  <c r="K3031" i="2"/>
  <c r="L3031" i="2" s="1"/>
  <c r="K3029" i="2"/>
  <c r="L3029" i="2" s="1"/>
  <c r="K3027" i="2"/>
  <c r="L3027" i="2" s="1"/>
  <c r="K3023" i="2"/>
  <c r="L3023" i="2" s="1"/>
  <c r="K3019" i="2"/>
  <c r="L3019" i="2" s="1"/>
  <c r="K3015" i="2"/>
  <c r="L3015" i="2" s="1"/>
  <c r="K3011" i="2"/>
  <c r="L3011" i="2" s="1"/>
  <c r="K3007" i="2"/>
  <c r="L3007" i="2" s="1"/>
  <c r="K3003" i="2"/>
  <c r="L3003" i="2" s="1"/>
  <c r="K3001" i="2"/>
  <c r="L3001" i="2" s="1"/>
  <c r="K2999" i="2"/>
  <c r="L2999" i="2" s="1"/>
  <c r="K2997" i="2"/>
  <c r="L2997" i="2" s="1"/>
  <c r="K2995" i="2"/>
  <c r="L2995" i="2" s="1"/>
  <c r="K2993" i="2"/>
  <c r="L2993" i="2" s="1"/>
  <c r="K2985" i="2"/>
  <c r="L2985" i="2" s="1"/>
  <c r="K2981" i="2"/>
  <c r="L2981" i="2" s="1"/>
  <c r="K2973" i="2"/>
  <c r="L2973" i="2" s="1"/>
  <c r="Q2973" i="2" s="1"/>
  <c r="K2969" i="2"/>
  <c r="L2969" i="2" s="1"/>
  <c r="Q2969" i="2" s="1"/>
  <c r="K2963" i="2"/>
  <c r="L2963" i="2" s="1"/>
  <c r="K2661" i="2"/>
  <c r="L2661" i="2" s="1"/>
  <c r="K2659" i="2"/>
  <c r="L2659" i="2" s="1"/>
  <c r="K2657" i="2"/>
  <c r="L2657" i="2" s="1"/>
  <c r="K2655" i="2"/>
  <c r="L2655" i="2" s="1"/>
  <c r="K2653" i="2"/>
  <c r="L2653" i="2" s="1"/>
  <c r="K2649" i="2"/>
  <c r="L2649" i="2" s="1"/>
  <c r="K2647" i="2"/>
  <c r="L2647" i="2" s="1"/>
  <c r="K2643" i="2"/>
  <c r="L2643" i="2" s="1"/>
  <c r="K2641" i="2"/>
  <c r="L2641" i="2" s="1"/>
  <c r="K2639" i="2"/>
  <c r="L2639" i="2" s="1"/>
  <c r="K2637" i="2"/>
  <c r="L2637" i="2" s="1"/>
  <c r="K2625" i="2"/>
  <c r="L2625" i="2" s="1"/>
  <c r="K2623" i="2"/>
  <c r="L2623" i="2" s="1"/>
  <c r="Q2623" i="2" s="1"/>
  <c r="K2621" i="2"/>
  <c r="L2621" i="2" s="1"/>
  <c r="K2619" i="2"/>
  <c r="L2619" i="2" s="1"/>
  <c r="K2615" i="2"/>
  <c r="L2615" i="2" s="1"/>
  <c r="K2609" i="2"/>
  <c r="L2609" i="2" s="1"/>
  <c r="K2603" i="2"/>
  <c r="L2603" i="2" s="1"/>
  <c r="K2601" i="2"/>
  <c r="L2601" i="2" s="1"/>
  <c r="K2597" i="2"/>
  <c r="L2597" i="2" s="1"/>
  <c r="K2595" i="2"/>
  <c r="L2595" i="2" s="1"/>
  <c r="R2595" i="2" s="1"/>
  <c r="K2593" i="2"/>
  <c r="L2593" i="2" s="1"/>
  <c r="K2589" i="2"/>
  <c r="L2589" i="2" s="1"/>
  <c r="K2585" i="2"/>
  <c r="L2585" i="2" s="1"/>
  <c r="K2583" i="2"/>
  <c r="L2583" i="2" s="1"/>
  <c r="K3016" i="2"/>
  <c r="L3016" i="2" s="1"/>
  <c r="K3014" i="2"/>
  <c r="L3014" i="2" s="1"/>
  <c r="K3012" i="2"/>
  <c r="L3012" i="2" s="1"/>
  <c r="K3010" i="2"/>
  <c r="L3010" i="2" s="1"/>
  <c r="K3008" i="2"/>
  <c r="L3008" i="2" s="1"/>
  <c r="K3006" i="2"/>
  <c r="L3006" i="2" s="1"/>
  <c r="K3002" i="2"/>
  <c r="L3002" i="2" s="1"/>
  <c r="K2996" i="2"/>
  <c r="L2996" i="2" s="1"/>
  <c r="K2992" i="2"/>
  <c r="L2992" i="2" s="1"/>
  <c r="K2988" i="2"/>
  <c r="L2988" i="2" s="1"/>
  <c r="K2984" i="2"/>
  <c r="L2984" i="2" s="1"/>
  <c r="K2982" i="2"/>
  <c r="L2982" i="2" s="1"/>
  <c r="K2976" i="2"/>
  <c r="L2976" i="2" s="1"/>
  <c r="Q2976" i="2" s="1"/>
  <c r="K2974" i="2"/>
  <c r="L2974" i="2" s="1"/>
  <c r="Q2974" i="2" s="1"/>
  <c r="K2972" i="2"/>
  <c r="L2972" i="2" s="1"/>
  <c r="Q2972" i="2" s="1"/>
  <c r="K2960" i="2"/>
  <c r="L2960" i="2" s="1"/>
  <c r="K2954" i="2"/>
  <c r="L2954" i="2" s="1"/>
  <c r="K2950" i="2"/>
  <c r="L2950" i="2" s="1"/>
  <c r="K2944" i="2"/>
  <c r="L2944" i="2" s="1"/>
  <c r="K2942" i="2"/>
  <c r="L2942" i="2" s="1"/>
  <c r="K2940" i="2"/>
  <c r="L2940" i="2" s="1"/>
  <c r="K2938" i="2"/>
  <c r="L2938" i="2" s="1"/>
  <c r="Q2938" i="2" s="1"/>
  <c r="K2928" i="2"/>
  <c r="L2928" i="2" s="1"/>
  <c r="K2926" i="2"/>
  <c r="L2926" i="2" s="1"/>
  <c r="K2922" i="2"/>
  <c r="L2922" i="2" s="1"/>
  <c r="K2920" i="2"/>
  <c r="L2920" i="2" s="1"/>
  <c r="K2918" i="2"/>
  <c r="L2918" i="2" s="1"/>
  <c r="K2916" i="2"/>
  <c r="L2916" i="2" s="1"/>
  <c r="K2914" i="2"/>
  <c r="L2914" i="2" s="1"/>
  <c r="K2908" i="2"/>
  <c r="L2908" i="2" s="1"/>
  <c r="K2906" i="2"/>
  <c r="L2906" i="2" s="1"/>
  <c r="K2904" i="2"/>
  <c r="L2904" i="2" s="1"/>
  <c r="K2902" i="2"/>
  <c r="L2902" i="2" s="1"/>
  <c r="K2900" i="2"/>
  <c r="L2900" i="2" s="1"/>
  <c r="K2898" i="2"/>
  <c r="L2898" i="2" s="1"/>
  <c r="K2896" i="2"/>
  <c r="L2896" i="2" s="1"/>
  <c r="K2894" i="2"/>
  <c r="L2894" i="2" s="1"/>
  <c r="K2890" i="2"/>
  <c r="L2890" i="2" s="1"/>
  <c r="K2886" i="2"/>
  <c r="L2886" i="2" s="1"/>
  <c r="K2884" i="2"/>
  <c r="L2884" i="2" s="1"/>
  <c r="K2882" i="2"/>
  <c r="L2882" i="2" s="1"/>
  <c r="K2880" i="2"/>
  <c r="L2880" i="2" s="1"/>
  <c r="K2876" i="2"/>
  <c r="L2876" i="2" s="1"/>
  <c r="K2874" i="2"/>
  <c r="L2874" i="2" s="1"/>
  <c r="K2868" i="2"/>
  <c r="L2868" i="2" s="1"/>
  <c r="K2864" i="2"/>
  <c r="L2864" i="2" s="1"/>
  <c r="K2862" i="2"/>
  <c r="L2862" i="2" s="1"/>
  <c r="K2860" i="2"/>
  <c r="L2860" i="2" s="1"/>
  <c r="K2858" i="2"/>
  <c r="L2858" i="2" s="1"/>
  <c r="K2856" i="2"/>
  <c r="L2856" i="2" s="1"/>
  <c r="K2854" i="2"/>
  <c r="L2854" i="2" s="1"/>
  <c r="K2852" i="2"/>
  <c r="L2852" i="2" s="1"/>
  <c r="K2850" i="2"/>
  <c r="L2850" i="2" s="1"/>
  <c r="K3123" i="2"/>
  <c r="L3123" i="2" s="1"/>
  <c r="K3121" i="2"/>
  <c r="L3121" i="2" s="1"/>
  <c r="K3116" i="2"/>
  <c r="L3116" i="2" s="1"/>
  <c r="K3114" i="2"/>
  <c r="L3114" i="2" s="1"/>
  <c r="K3112" i="2"/>
  <c r="L3112" i="2" s="1"/>
  <c r="K3108" i="2"/>
  <c r="L3108" i="2" s="1"/>
  <c r="K3106" i="2"/>
  <c r="L3106" i="2" s="1"/>
  <c r="K3100" i="2"/>
  <c r="L3100" i="2" s="1"/>
  <c r="K3098" i="2"/>
  <c r="L3098" i="2" s="1"/>
  <c r="K3096" i="2"/>
  <c r="L3096" i="2" s="1"/>
  <c r="K3094" i="2"/>
  <c r="L3094" i="2" s="1"/>
  <c r="K3090" i="2"/>
  <c r="L3090" i="2" s="1"/>
  <c r="K3088" i="2"/>
  <c r="L3088" i="2" s="1"/>
  <c r="K3086" i="2"/>
  <c r="L3086" i="2" s="1"/>
  <c r="K3082" i="2"/>
  <c r="L3082" i="2" s="1"/>
  <c r="K3078" i="2"/>
  <c r="L3078" i="2" s="1"/>
  <c r="K3076" i="2"/>
  <c r="L3076" i="2" s="1"/>
  <c r="K2961" i="2"/>
  <c r="L2961" i="2" s="1"/>
  <c r="K2955" i="2"/>
  <c r="L2955" i="2" s="1"/>
  <c r="K2953" i="2"/>
  <c r="L2953" i="2" s="1"/>
  <c r="K2951" i="2"/>
  <c r="L2951" i="2" s="1"/>
  <c r="K2945" i="2"/>
  <c r="L2945" i="2" s="1"/>
  <c r="K2943" i="2"/>
  <c r="L2943" i="2" s="1"/>
  <c r="K2941" i="2"/>
  <c r="L2941" i="2" s="1"/>
  <c r="K2939" i="2"/>
  <c r="L2939" i="2" s="1"/>
  <c r="K2937" i="2"/>
  <c r="L2937" i="2" s="1"/>
  <c r="Q2937" i="2" s="1"/>
  <c r="K2935" i="2"/>
  <c r="L2935" i="2" s="1"/>
  <c r="K2933" i="2"/>
  <c r="L2933" i="2" s="1"/>
  <c r="K2929" i="2"/>
  <c r="L2929" i="2" s="1"/>
  <c r="K2927" i="2"/>
  <c r="L2927" i="2" s="1"/>
  <c r="K2925" i="2"/>
  <c r="L2925" i="2" s="1"/>
  <c r="K2923" i="2"/>
  <c r="L2923" i="2" s="1"/>
  <c r="K2919" i="2"/>
  <c r="L2919" i="2" s="1"/>
  <c r="K2917" i="2"/>
  <c r="L2917" i="2" s="1"/>
  <c r="K2915" i="2"/>
  <c r="L2915" i="2" s="1"/>
  <c r="K2913" i="2"/>
  <c r="L2913" i="2" s="1"/>
  <c r="K2911" i="2"/>
  <c r="L2911" i="2" s="1"/>
  <c r="K2907" i="2"/>
  <c r="L2907" i="2" s="1"/>
  <c r="K2905" i="2"/>
  <c r="L2905" i="2" s="1"/>
  <c r="K2895" i="2"/>
  <c r="L2895" i="2" s="1"/>
  <c r="K2889" i="2"/>
  <c r="L2889" i="2" s="1"/>
  <c r="K2887" i="2"/>
  <c r="L2887" i="2" s="1"/>
  <c r="K2885" i="2"/>
  <c r="L2885" i="2" s="1"/>
  <c r="K2883" i="2"/>
  <c r="L2883" i="2" s="1"/>
  <c r="K2881" i="2"/>
  <c r="L2881" i="2" s="1"/>
  <c r="K2875" i="2"/>
  <c r="L2875" i="2" s="1"/>
  <c r="K2873" i="2"/>
  <c r="L2873" i="2" s="1"/>
  <c r="K2871" i="2"/>
  <c r="L2871" i="2" s="1"/>
  <c r="K2869" i="2"/>
  <c r="L2869" i="2" s="1"/>
  <c r="K2865" i="2"/>
  <c r="L2865" i="2" s="1"/>
  <c r="K2863" i="2"/>
  <c r="L2863" i="2" s="1"/>
  <c r="K2861" i="2"/>
  <c r="L2861" i="2" s="1"/>
  <c r="K2859" i="2"/>
  <c r="L2859" i="2" s="1"/>
  <c r="K2857" i="2"/>
  <c r="L2857" i="2" s="1"/>
  <c r="K2851" i="2"/>
  <c r="L2851" i="2" s="1"/>
  <c r="K2847" i="2"/>
  <c r="L2847" i="2" s="1"/>
  <c r="K2843" i="2"/>
  <c r="L2843" i="2" s="1"/>
  <c r="K2841" i="2"/>
  <c r="L2841" i="2" s="1"/>
  <c r="K2839" i="2"/>
  <c r="L2839" i="2" s="1"/>
  <c r="K2835" i="2"/>
  <c r="L2835" i="2" s="1"/>
  <c r="K2833" i="2"/>
  <c r="L2833" i="2" s="1"/>
  <c r="K2829" i="2"/>
  <c r="L2829" i="2" s="1"/>
  <c r="K2827" i="2"/>
  <c r="L2827" i="2" s="1"/>
  <c r="K2825" i="2"/>
  <c r="L2825" i="2" s="1"/>
  <c r="K2823" i="2"/>
  <c r="L2823" i="2" s="1"/>
  <c r="K2821" i="2"/>
  <c r="L2821" i="2" s="1"/>
  <c r="K2817" i="2"/>
  <c r="L2817" i="2" s="1"/>
  <c r="K2815" i="2"/>
  <c r="L2815" i="2" s="1"/>
  <c r="K2813" i="2"/>
  <c r="K2811" i="2"/>
  <c r="L2811" i="2" s="1"/>
  <c r="K2809" i="2"/>
  <c r="L2809" i="2" s="1"/>
  <c r="K2807" i="2"/>
  <c r="L2807" i="2" s="1"/>
  <c r="K2805" i="2"/>
  <c r="L2805" i="2" s="1"/>
  <c r="K2803" i="2"/>
  <c r="L2803" i="2" s="1"/>
  <c r="K2797" i="2"/>
  <c r="L2797" i="2" s="1"/>
  <c r="K2795" i="2"/>
  <c r="L2795" i="2" s="1"/>
  <c r="K2793" i="2"/>
  <c r="L2793" i="2" s="1"/>
  <c r="K2848" i="2"/>
  <c r="L2848" i="2" s="1"/>
  <c r="K2846" i="2"/>
  <c r="L2846" i="2" s="1"/>
  <c r="K2844" i="2"/>
  <c r="L2844" i="2" s="1"/>
  <c r="K2840" i="2"/>
  <c r="L2840" i="2" s="1"/>
  <c r="K2834" i="2"/>
  <c r="L2834" i="2" s="1"/>
  <c r="K2832" i="2"/>
  <c r="L2832" i="2" s="1"/>
  <c r="K2830" i="2"/>
  <c r="L2830" i="2" s="1"/>
  <c r="K2828" i="2"/>
  <c r="L2828" i="2" s="1"/>
  <c r="K2826" i="2"/>
  <c r="L2826" i="2" s="1"/>
  <c r="K2824" i="2"/>
  <c r="L2824" i="2" s="1"/>
  <c r="K2822" i="2"/>
  <c r="L2822" i="2" s="1"/>
  <c r="K2820" i="2"/>
  <c r="L2820" i="2" s="1"/>
  <c r="K2818" i="2"/>
  <c r="L2818" i="2" s="1"/>
  <c r="K2816" i="2"/>
  <c r="L2816" i="2" s="1"/>
  <c r="K2814" i="2"/>
  <c r="L2814" i="2" s="1"/>
  <c r="K2812" i="2"/>
  <c r="L2812" i="2" s="1"/>
  <c r="K2808" i="2"/>
  <c r="L2808" i="2" s="1"/>
  <c r="K2806" i="2"/>
  <c r="L2806" i="2" s="1"/>
  <c r="K2804" i="2"/>
  <c r="L2804" i="2" s="1"/>
  <c r="K2802" i="2"/>
  <c r="L2802" i="2" s="1"/>
  <c r="K2800" i="2"/>
  <c r="L2800" i="2" s="1"/>
  <c r="K2798" i="2"/>
  <c r="L2798" i="2" s="1"/>
  <c r="K2796" i="2"/>
  <c r="L2796" i="2" s="1"/>
  <c r="K2794" i="2"/>
  <c r="L2794" i="2" s="1"/>
  <c r="K2792" i="2"/>
  <c r="L2792" i="2" s="1"/>
  <c r="K2790" i="2"/>
  <c r="L2790" i="2" s="1"/>
  <c r="K2788" i="2"/>
  <c r="L2788" i="2" s="1"/>
  <c r="K2784" i="2"/>
  <c r="L2784" i="2" s="1"/>
  <c r="K2782" i="2"/>
  <c r="L2782" i="2" s="1"/>
  <c r="K2780" i="2"/>
  <c r="L2780" i="2" s="1"/>
  <c r="K2778" i="2"/>
  <c r="L2778" i="2" s="1"/>
  <c r="K2776" i="2"/>
  <c r="L2776" i="2" s="1"/>
  <c r="K2772" i="2"/>
  <c r="L2772" i="2" s="1"/>
  <c r="K2768" i="2"/>
  <c r="L2768" i="2" s="1"/>
  <c r="K2766" i="2"/>
  <c r="L2766" i="2" s="1"/>
  <c r="K2762" i="2"/>
  <c r="L2762" i="2" s="1"/>
  <c r="Q2762" i="2" s="1"/>
  <c r="K2760" i="2"/>
  <c r="L2760" i="2" s="1"/>
  <c r="K2752" i="2"/>
  <c r="L2752" i="2" s="1"/>
  <c r="K2742" i="2"/>
  <c r="L2742" i="2" s="1"/>
  <c r="K2740" i="2"/>
  <c r="L2740" i="2" s="1"/>
  <c r="K2736" i="2"/>
  <c r="L2736" i="2" s="1"/>
  <c r="K3074" i="2"/>
  <c r="L3074" i="2" s="1"/>
  <c r="K3072" i="2"/>
  <c r="L3072" i="2" s="1"/>
  <c r="K3070" i="2"/>
  <c r="L3070" i="2" s="1"/>
  <c r="K3068" i="2"/>
  <c r="L3068" i="2" s="1"/>
  <c r="K3066" i="2"/>
  <c r="L3066" i="2" s="1"/>
  <c r="K3064" i="2"/>
  <c r="L3064" i="2" s="1"/>
  <c r="K3062" i="2"/>
  <c r="L3062" i="2" s="1"/>
  <c r="K3058" i="2"/>
  <c r="L3058" i="2" s="1"/>
  <c r="K3056" i="2"/>
  <c r="L3056" i="2" s="1"/>
  <c r="K3054" i="2"/>
  <c r="L3054" i="2" s="1"/>
  <c r="Q3054" i="2" s="1"/>
  <c r="K2733" i="2"/>
  <c r="L2733" i="2" s="1"/>
  <c r="K2731" i="2"/>
  <c r="L2731" i="2" s="1"/>
  <c r="K2729" i="2"/>
  <c r="L2729" i="2" s="1"/>
  <c r="K2727" i="2"/>
  <c r="L2727" i="2" s="1"/>
  <c r="K2723" i="2"/>
  <c r="L2723" i="2" s="1"/>
  <c r="K2721" i="2"/>
  <c r="L2721" i="2" s="1"/>
  <c r="K2719" i="2"/>
  <c r="L2719" i="2" s="1"/>
  <c r="K2717" i="2"/>
  <c r="L2717" i="2" s="1"/>
  <c r="Q2717" i="2" s="1"/>
  <c r="K2700" i="2"/>
  <c r="L2700" i="2" s="1"/>
  <c r="K2694" i="2"/>
  <c r="L2694" i="2" s="1"/>
  <c r="K2690" i="2"/>
  <c r="L2690" i="2" s="1"/>
  <c r="K2688" i="2"/>
  <c r="L2688" i="2" s="1"/>
  <c r="K2686" i="2"/>
  <c r="L2686" i="2" s="1"/>
  <c r="K2682" i="2"/>
  <c r="L2682" i="2" s="1"/>
  <c r="K2680" i="2"/>
  <c r="L2680" i="2" s="1"/>
  <c r="K2674" i="2"/>
  <c r="L2674" i="2" s="1"/>
  <c r="K2670" i="2"/>
  <c r="L2670" i="2" s="1"/>
  <c r="K2666" i="2"/>
  <c r="L2666" i="2" s="1"/>
  <c r="K2664" i="2"/>
  <c r="L2664" i="2" s="1"/>
  <c r="K2662" i="2"/>
  <c r="L2662" i="2" s="1"/>
  <c r="K2660" i="2"/>
  <c r="L2660" i="2" s="1"/>
  <c r="K2656" i="2"/>
  <c r="L2656" i="2" s="1"/>
  <c r="K2654" i="2"/>
  <c r="L2654" i="2" s="1"/>
  <c r="K2652" i="2"/>
  <c r="L2652" i="2" s="1"/>
  <c r="K2650" i="2"/>
  <c r="L2650" i="2" s="1"/>
  <c r="K2646" i="2"/>
  <c r="L2646" i="2" s="1"/>
  <c r="K2644" i="2"/>
  <c r="L2644" i="2" s="1"/>
  <c r="K2642" i="2"/>
  <c r="L2642" i="2" s="1"/>
  <c r="K2640" i="2"/>
  <c r="L2640" i="2" s="1"/>
  <c r="K2624" i="2"/>
  <c r="L2624" i="2" s="1"/>
  <c r="Q2624" i="2" s="1"/>
  <c r="K2614" i="2"/>
  <c r="L2614" i="2" s="1"/>
  <c r="K2612" i="2"/>
  <c r="L2612" i="2" s="1"/>
  <c r="K2610" i="2"/>
  <c r="L2610" i="2" s="1"/>
  <c r="K2608" i="2"/>
  <c r="L2608" i="2" s="1"/>
  <c r="K2604" i="2"/>
  <c r="L2604" i="2" s="1"/>
  <c r="K2602" i="2"/>
  <c r="L2602" i="2" s="1"/>
  <c r="K2596" i="2"/>
  <c r="L2596" i="2" s="1"/>
  <c r="Q2596" i="2" s="1"/>
  <c r="K2594" i="2"/>
  <c r="L2594" i="2" s="1"/>
  <c r="K2588" i="2"/>
  <c r="L2588" i="2" s="1"/>
  <c r="K2584" i="2"/>
  <c r="L2584" i="2" s="1"/>
  <c r="K2582" i="2"/>
  <c r="L2582" i="2" s="1"/>
  <c r="K2791" i="2"/>
  <c r="L2791" i="2" s="1"/>
  <c r="K2787" i="2"/>
  <c r="L2787" i="2" s="1"/>
  <c r="K2785" i="2"/>
  <c r="L2785" i="2" s="1"/>
  <c r="K2779" i="2"/>
  <c r="L2779" i="2" s="1"/>
  <c r="K2777" i="2"/>
  <c r="L2777" i="2" s="1"/>
  <c r="K2773" i="2"/>
  <c r="L2773" i="2" s="1"/>
  <c r="K2771" i="2"/>
  <c r="L2771" i="2" s="1"/>
  <c r="K2769" i="2"/>
  <c r="L2769" i="2" s="1"/>
  <c r="K2767" i="2"/>
  <c r="L2767" i="2" s="1"/>
  <c r="K2765" i="2"/>
  <c r="L2765" i="2" s="1"/>
  <c r="Q2765" i="2" s="1"/>
  <c r="K2757" i="2"/>
  <c r="L2757" i="2" s="1"/>
  <c r="Q2757" i="2" s="1"/>
  <c r="K2755" i="2"/>
  <c r="L2755" i="2" s="1"/>
  <c r="K2749" i="2"/>
  <c r="L2749" i="2" s="1"/>
  <c r="R2749" i="2" s="1"/>
  <c r="K2745" i="2"/>
  <c r="L2745" i="2" s="1"/>
  <c r="K2743" i="2"/>
  <c r="L2743" i="2" s="1"/>
  <c r="K2741" i="2"/>
  <c r="L2741" i="2" s="1"/>
  <c r="K2739" i="2"/>
  <c r="L2739" i="2" s="1"/>
  <c r="K2735" i="2"/>
  <c r="L2735" i="2" s="1"/>
  <c r="K2714" i="2"/>
  <c r="L2714" i="2" s="1"/>
  <c r="Q2714" i="2" s="1"/>
  <c r="L2813" i="2"/>
  <c r="P2638" i="2"/>
  <c r="L3844" i="2"/>
  <c r="L3107" i="2"/>
  <c r="L3687" i="2"/>
  <c r="L3170" i="2"/>
  <c r="L3854" i="2"/>
  <c r="L2638" i="2"/>
  <c r="L3618" i="2"/>
  <c r="L3589" i="2"/>
  <c r="L3587" i="2"/>
  <c r="L3547" i="2"/>
  <c r="L3128" i="2"/>
  <c r="Q3128" i="2" s="1"/>
  <c r="L3126" i="2"/>
  <c r="R3126" i="2" s="1"/>
  <c r="L3615" i="2"/>
  <c r="L3766" i="2"/>
  <c r="L3756" i="2"/>
  <c r="L3755" i="2"/>
  <c r="L3737" i="2"/>
  <c r="L3880" i="2"/>
  <c r="L3654" i="2"/>
  <c r="Q3654" i="2" s="1"/>
  <c r="L3648" i="2"/>
  <c r="L3539" i="2"/>
  <c r="Q3539" i="2" s="1"/>
  <c r="L3533" i="2"/>
  <c r="L3530" i="2"/>
  <c r="L3523" i="2"/>
  <c r="L3501" i="2"/>
  <c r="L3495" i="2"/>
  <c r="L3463" i="2"/>
  <c r="L3449" i="2"/>
  <c r="L3355" i="2"/>
  <c r="L3340" i="2"/>
  <c r="Q3340" i="2" s="1"/>
  <c r="L3337" i="2"/>
  <c r="R3337" i="2" s="1"/>
  <c r="L3816" i="2"/>
  <c r="L3673" i="2"/>
  <c r="Q3673" i="2" s="1"/>
  <c r="L3669" i="2"/>
  <c r="L3657" i="2"/>
  <c r="Q3657" i="2" s="1"/>
  <c r="L3647" i="2"/>
  <c r="L3833" i="2"/>
  <c r="L3759" i="2"/>
  <c r="L3659" i="2"/>
  <c r="Q3659" i="2" s="1"/>
  <c r="L3804" i="2"/>
  <c r="L3798" i="2"/>
  <c r="Q3798" i="2" s="1"/>
  <c r="L3793" i="2"/>
  <c r="L3792" i="2"/>
  <c r="L3788" i="2"/>
  <c r="L3719" i="2"/>
  <c r="L3715" i="2"/>
  <c r="L3613" i="2"/>
  <c r="L3612" i="2"/>
  <c r="L3607" i="2"/>
  <c r="L3057" i="2"/>
  <c r="L3710" i="2"/>
  <c r="Q3710" i="2" s="1"/>
  <c r="L3703" i="2"/>
  <c r="L3409" i="2"/>
  <c r="L3405" i="2"/>
  <c r="L3383" i="2"/>
  <c r="Q3383" i="2" s="1"/>
  <c r="L3373" i="2"/>
  <c r="R3373" i="2" s="1"/>
  <c r="L3368" i="2"/>
  <c r="L3168" i="2"/>
  <c r="L3069" i="2"/>
  <c r="L3067" i="2"/>
  <c r="L2699" i="2"/>
  <c r="L3626" i="2"/>
  <c r="L3623" i="2"/>
  <c r="L3621" i="2"/>
  <c r="L3843" i="2"/>
  <c r="L3842" i="2"/>
  <c r="L3836" i="2"/>
  <c r="L3777" i="2"/>
  <c r="L3776" i="2"/>
  <c r="L3873" i="2"/>
  <c r="L3864" i="2"/>
  <c r="L3862" i="2"/>
  <c r="L3814" i="2"/>
  <c r="L3813" i="2"/>
  <c r="L3810" i="2"/>
  <c r="Q3810" i="2" s="1"/>
  <c r="L3809" i="2"/>
  <c r="L3808" i="2"/>
  <c r="L3889" i="2"/>
  <c r="L3887" i="2"/>
  <c r="L3877" i="2"/>
  <c r="L3876" i="2"/>
  <c r="L3875" i="2"/>
  <c r="L3861" i="2"/>
  <c r="L3826" i="2"/>
  <c r="L3778" i="2"/>
  <c r="L3765" i="2"/>
  <c r="L3764" i="2"/>
  <c r="L3678" i="2"/>
  <c r="L3591" i="2"/>
  <c r="L3726" i="2"/>
  <c r="L3725" i="2"/>
  <c r="L3694" i="2"/>
  <c r="Q3694" i="2" s="1"/>
  <c r="L3628" i="2"/>
  <c r="L3605" i="2"/>
  <c r="L3565" i="2"/>
  <c r="L3558" i="2"/>
  <c r="R3558" i="2" s="1"/>
  <c r="L3140" i="2"/>
  <c r="Q3140" i="2" s="1"/>
  <c r="L3085" i="2"/>
  <c r="L3507" i="2"/>
  <c r="L3059" i="2"/>
  <c r="L3598" i="2"/>
  <c r="L3479" i="2"/>
  <c r="Q3479" i="2" s="1"/>
  <c r="L3471" i="2"/>
  <c r="L3397" i="2"/>
  <c r="L3309" i="2"/>
  <c r="L3307" i="2"/>
  <c r="L3119" i="2"/>
  <c r="L3077" i="2"/>
  <c r="L3075" i="2"/>
  <c r="L2669" i="2"/>
  <c r="L3073" i="2"/>
  <c r="L2689" i="2"/>
  <c r="L3537" i="2"/>
  <c r="L3513" i="2"/>
  <c r="L3419" i="2"/>
  <c r="L3489" i="2"/>
  <c r="L3415" i="2"/>
  <c r="L3387" i="2"/>
  <c r="L3344" i="2"/>
  <c r="L3431" i="2"/>
  <c r="L3339" i="2"/>
  <c r="L3584" i="2"/>
  <c r="L3580" i="2"/>
  <c r="L3572" i="2"/>
  <c r="L3560" i="2"/>
  <c r="L3552" i="2"/>
  <c r="L3540" i="2"/>
  <c r="Q3540" i="2" s="1"/>
  <c r="L3528" i="2"/>
  <c r="L3524" i="2"/>
  <c r="L3516" i="2"/>
  <c r="L3448" i="2"/>
  <c r="L3436" i="2"/>
  <c r="L3364" i="2"/>
  <c r="L3327" i="2"/>
  <c r="L3422" i="2"/>
  <c r="L3366" i="2"/>
  <c r="L3354" i="2"/>
  <c r="L3314" i="2"/>
  <c r="Q3314" i="2" s="1"/>
  <c r="L2587" i="2"/>
  <c r="E197" i="17"/>
  <c r="E152" i="17"/>
  <c r="E177" i="17"/>
  <c r="E171" i="17"/>
  <c r="E170" i="17"/>
  <c r="E168" i="17"/>
  <c r="K2837" i="2" l="1"/>
  <c r="K2704" i="2"/>
  <c r="L2704" i="2" s="1"/>
  <c r="Q2940" i="2"/>
  <c r="Q3703" i="2"/>
  <c r="K2751" i="2"/>
  <c r="L2751" i="2" s="1"/>
  <c r="R3154" i="2"/>
  <c r="R3167" i="2"/>
  <c r="R3159" i="2"/>
  <c r="R3383" i="2"/>
  <c r="K2783" i="2"/>
  <c r="L2783" i="2" s="1"/>
  <c r="K2620" i="2"/>
  <c r="L2620" i="2" s="1"/>
  <c r="K2678" i="2"/>
  <c r="L2678" i="2" s="1"/>
  <c r="R2678" i="2" s="1"/>
  <c r="K2672" i="2"/>
  <c r="L2672" i="2" s="1"/>
  <c r="K2774" i="2"/>
  <c r="L2774" i="2" s="1"/>
  <c r="K3600" i="2"/>
  <c r="L3600" i="2" s="1"/>
  <c r="K3265" i="2"/>
  <c r="L3265" i="2" s="1"/>
  <c r="K2990" i="2"/>
  <c r="L2990" i="2" s="1"/>
  <c r="K2964" i="2"/>
  <c r="L2964" i="2" s="1"/>
  <c r="K2734" i="2"/>
  <c r="L2734" i="2" s="1"/>
  <c r="K3374" i="2"/>
  <c r="L3374" i="2" s="1"/>
  <c r="Q3374" i="2" s="1"/>
  <c r="K3453" i="2"/>
  <c r="L3453" i="2" s="1"/>
  <c r="K3504" i="2"/>
  <c r="L3504" i="2" s="1"/>
  <c r="K2888" i="2"/>
  <c r="L2888" i="2" s="1"/>
  <c r="K3369" i="2"/>
  <c r="L3369" i="2" s="1"/>
  <c r="K3024" i="2"/>
  <c r="L3024" i="2" s="1"/>
  <c r="K3702" i="2"/>
  <c r="L3702" i="2" s="1"/>
  <c r="K3578" i="2"/>
  <c r="L3578" i="2" s="1"/>
  <c r="K3521" i="2"/>
  <c r="L3521" i="2" s="1"/>
  <c r="K2971" i="2"/>
  <c r="L2971" i="2" s="1"/>
  <c r="Q2971" i="2" s="1"/>
  <c r="K2986" i="2"/>
  <c r="L2986" i="2" s="1"/>
  <c r="K3815" i="2"/>
  <c r="L3815" i="2" s="1"/>
  <c r="K3051" i="2"/>
  <c r="L3051" i="2" s="1"/>
  <c r="K3272" i="2"/>
  <c r="L3272" i="2" s="1"/>
  <c r="K3264" i="2"/>
  <c r="L3264" i="2" s="1"/>
  <c r="K3596" i="2"/>
  <c r="L3596" i="2" s="1"/>
  <c r="K3531" i="2"/>
  <c r="L3531" i="2" s="1"/>
  <c r="K3323" i="2"/>
  <c r="L3323" i="2" s="1"/>
  <c r="Q3323" i="2" s="1"/>
  <c r="K2651" i="2"/>
  <c r="L2651" i="2" s="1"/>
  <c r="K2934" i="2"/>
  <c r="L2934" i="2" s="1"/>
  <c r="K3610" i="2"/>
  <c r="L3610" i="2" s="1"/>
  <c r="K3716" i="2"/>
  <c r="L3716" i="2" s="1"/>
  <c r="K3625" i="2"/>
  <c r="L3625" i="2" s="1"/>
  <c r="K3111" i="2"/>
  <c r="L3111" i="2" s="1"/>
  <c r="K2687" i="2"/>
  <c r="L2687" i="2" s="1"/>
  <c r="K3021" i="2"/>
  <c r="L3021" i="2" s="1"/>
  <c r="K2633" i="2"/>
  <c r="L2633" i="2" s="1"/>
  <c r="K2909" i="2"/>
  <c r="L2909" i="2" s="1"/>
  <c r="K2980" i="2"/>
  <c r="L2980" i="2" s="1"/>
  <c r="K2632" i="2"/>
  <c r="L2632" i="2" s="1"/>
  <c r="K2698" i="2"/>
  <c r="L2698" i="2" s="1"/>
  <c r="K2849" i="2"/>
  <c r="L2849" i="2" s="1"/>
  <c r="K2754" i="2"/>
  <c r="L2754" i="2" s="1"/>
  <c r="K2810" i="2"/>
  <c r="L2810" i="2" s="1"/>
  <c r="R3340" i="2"/>
  <c r="R3321" i="2"/>
  <c r="R3673" i="2"/>
  <c r="R3352" i="2"/>
  <c r="R3710" i="2"/>
  <c r="R3810" i="2"/>
  <c r="Q3126" i="2"/>
  <c r="R3885" i="2"/>
  <c r="R2762" i="2"/>
  <c r="R3698" i="2"/>
  <c r="R3723" i="2"/>
  <c r="R3539" i="2"/>
  <c r="R2638" i="2"/>
  <c r="R2765" i="2"/>
  <c r="R3155" i="2"/>
  <c r="Q3165" i="2"/>
  <c r="R3054" i="2"/>
  <c r="R3722" i="2"/>
  <c r="R3153" i="2"/>
  <c r="R2623" i="2"/>
  <c r="Q3329" i="2"/>
  <c r="Q3328" i="2"/>
  <c r="R3328" i="2"/>
  <c r="R3158" i="2"/>
  <c r="Q3158" i="2"/>
  <c r="Q3546" i="2"/>
  <c r="R3546" i="2"/>
  <c r="Q3704" i="2"/>
  <c r="R3704" i="2"/>
  <c r="Q3467" i="2"/>
  <c r="R3467" i="2"/>
  <c r="R3035" i="2"/>
  <c r="Q3320" i="2"/>
  <c r="R3656" i="2"/>
  <c r="Q3800" i="2"/>
  <c r="R3654" i="2"/>
  <c r="Q2755" i="2"/>
  <c r="R2755" i="2"/>
  <c r="Q2638" i="2"/>
  <c r="Q3157" i="2"/>
  <c r="R3657" i="2"/>
  <c r="Q2749" i="2"/>
  <c r="R3128" i="2"/>
  <c r="Q3373" i="2"/>
  <c r="R3136" i="2"/>
  <c r="R3671" i="2"/>
  <c r="Q3337" i="2"/>
  <c r="R3659" i="2"/>
  <c r="R3662" i="2"/>
  <c r="Q3353" i="2"/>
  <c r="R3134" i="2"/>
  <c r="R3672" i="2"/>
  <c r="R3183" i="2"/>
  <c r="R2757" i="2"/>
  <c r="R3179" i="2"/>
  <c r="R3381" i="2"/>
  <c r="R3703" i="2"/>
  <c r="Q3711" i="2"/>
  <c r="R3798" i="2"/>
  <c r="Q3558" i="2"/>
  <c r="R3746" i="2"/>
  <c r="R3724" i="2"/>
  <c r="R3184" i="2"/>
  <c r="Q2595" i="2"/>
  <c r="R3257" i="2"/>
  <c r="R3182" i="2"/>
  <c r="R2940" i="2"/>
  <c r="R2677" i="2"/>
  <c r="R3705" i="2"/>
  <c r="Q3371" i="2"/>
  <c r="R2938" i="2"/>
  <c r="R3285" i="2"/>
  <c r="R3811" i="2"/>
  <c r="R3425" i="2"/>
  <c r="R3140" i="2"/>
  <c r="R3697" i="2"/>
  <c r="R3181" i="2"/>
  <c r="R3296" i="2"/>
  <c r="R3363" i="2"/>
  <c r="Q3185" i="2"/>
  <c r="R3694" i="2"/>
  <c r="R3781" i="2"/>
  <c r="R3801" i="2"/>
  <c r="L2837" i="2"/>
  <c r="R2717" i="2"/>
  <c r="R3045" i="2"/>
  <c r="R2974" i="2"/>
  <c r="R3239" i="2"/>
  <c r="R3401" i="2"/>
  <c r="Q3055" i="2"/>
  <c r="R2714" i="2"/>
  <c r="Q3038" i="2"/>
  <c r="R2976" i="2"/>
  <c r="R2972" i="2"/>
  <c r="R3479" i="2"/>
  <c r="R3178" i="2"/>
  <c r="R3429" i="2"/>
  <c r="R3046" i="2"/>
  <c r="R3491" i="2"/>
  <c r="Q2621" i="2"/>
  <c r="R2621" i="2"/>
  <c r="R2624" i="2"/>
  <c r="Q2829" i="2"/>
  <c r="R2829" i="2"/>
  <c r="R2973" i="2"/>
  <c r="R2937" i="2"/>
  <c r="R3362" i="2"/>
  <c r="Q3362" i="2"/>
  <c r="Q3426" i="2"/>
  <c r="R3426" i="2"/>
  <c r="Q3316" i="2"/>
  <c r="R3316" i="2"/>
  <c r="R3282" i="2"/>
  <c r="Q3372" i="2"/>
  <c r="R3372" i="2"/>
  <c r="R3468" i="2"/>
  <c r="Q2625" i="2"/>
  <c r="R2625" i="2"/>
  <c r="R2596" i="2"/>
  <c r="Q2760" i="2"/>
  <c r="R2760" i="2"/>
  <c r="Q2939" i="2"/>
  <c r="R2939" i="2"/>
  <c r="Q3414" i="2"/>
  <c r="R3414" i="2"/>
  <c r="Q3492" i="2"/>
  <c r="R3492" i="2"/>
  <c r="Q3446" i="2"/>
  <c r="R3446" i="2"/>
  <c r="R3314" i="2"/>
  <c r="R3403" i="2"/>
  <c r="Q2597" i="2"/>
  <c r="R2597" i="2"/>
  <c r="Q3339" i="2"/>
  <c r="R3339" i="2"/>
  <c r="Q3424" i="2"/>
  <c r="R3424" i="2"/>
  <c r="Q3415" i="2"/>
  <c r="R3415" i="2"/>
  <c r="R3441" i="2"/>
  <c r="R3480" i="2"/>
  <c r="R3370" i="2"/>
  <c r="Q3542" i="2"/>
  <c r="R3542" i="2"/>
  <c r="R3375" i="2"/>
  <c r="Q2601" i="2"/>
  <c r="R2601" i="2"/>
  <c r="Q2752" i="2"/>
  <c r="R2752" i="2"/>
  <c r="Q2830" i="2"/>
  <c r="R2830" i="2"/>
  <c r="R2969" i="2"/>
  <c r="R3322" i="2"/>
  <c r="R3540" i="2"/>
  <c r="E148" i="17"/>
  <c r="Q2678" i="2" l="1"/>
  <c r="R3374" i="2"/>
  <c r="R2971" i="2"/>
  <c r="R3323" i="2"/>
  <c r="Q3051" i="2"/>
  <c r="R3051" i="2"/>
  <c r="Q2754" i="2"/>
  <c r="R2754" i="2"/>
  <c r="R2980" i="2"/>
  <c r="Q2980" i="2"/>
  <c r="Q3702" i="2"/>
  <c r="R3702" i="2"/>
  <c r="Q2751" i="2"/>
  <c r="R2751" i="2"/>
  <c r="E134" i="17"/>
  <c r="E136" i="17"/>
  <c r="E137" i="17"/>
  <c r="E143" i="17"/>
  <c r="E157" i="17"/>
  <c r="E164" i="17"/>
  <c r="E169" i="17"/>
  <c r="E173" i="17"/>
  <c r="E175" i="17"/>
  <c r="E176" i="17"/>
  <c r="E180" i="17"/>
  <c r="E182" i="17"/>
  <c r="E185" i="17"/>
  <c r="E186" i="17"/>
  <c r="E187" i="17"/>
  <c r="E188" i="17"/>
  <c r="E190" i="17"/>
  <c r="E191" i="17"/>
  <c r="E196" i="17"/>
  <c r="K2975" i="2" l="1"/>
  <c r="K2630" i="2"/>
  <c r="L2630" i="2" s="1"/>
  <c r="Q2630" i="2" s="1"/>
  <c r="K3632" i="2"/>
  <c r="L3632" i="2" s="1"/>
  <c r="K3602" i="2"/>
  <c r="K3820" i="2"/>
  <c r="K2789" i="2"/>
  <c r="K2781" i="2"/>
  <c r="K2712" i="2"/>
  <c r="L2712" i="2" s="1"/>
  <c r="K3520" i="2"/>
  <c r="K3604" i="2"/>
  <c r="K3305" i="2"/>
  <c r="L3305" i="2" s="1"/>
  <c r="K2703" i="2"/>
  <c r="K2901" i="2"/>
  <c r="K2748" i="2"/>
  <c r="K3053" i="2"/>
  <c r="K2713" i="2"/>
  <c r="K2708" i="2"/>
  <c r="L2708" i="2" s="1"/>
  <c r="K3692" i="2"/>
  <c r="L3692" i="2" s="1"/>
  <c r="K3661" i="2"/>
  <c r="L3661" i="2" s="1"/>
  <c r="K3311" i="2"/>
  <c r="K3350" i="2"/>
  <c r="L3350" i="2" s="1"/>
  <c r="K3883" i="2"/>
  <c r="K3638" i="2"/>
  <c r="L3638" i="2" s="1"/>
  <c r="K3652" i="2"/>
  <c r="L3652" i="2" s="1"/>
  <c r="K3728" i="2"/>
  <c r="L3728" i="2" s="1"/>
  <c r="K3784" i="2"/>
  <c r="L3784" i="2" s="1"/>
  <c r="K3156" i="2"/>
  <c r="L3156" i="2" s="1"/>
  <c r="K3544" i="2"/>
  <c r="K3208" i="2"/>
  <c r="L3208" i="2" s="1"/>
  <c r="K3215" i="2"/>
  <c r="L3215" i="2" s="1"/>
  <c r="K3175" i="2"/>
  <c r="K3721" i="2"/>
  <c r="K3797" i="2"/>
  <c r="K3675" i="2"/>
  <c r="L3675" i="2" s="1"/>
  <c r="K3283" i="2"/>
  <c r="K3478" i="2"/>
  <c r="L3478" i="2" s="1"/>
  <c r="K3237" i="2"/>
  <c r="K3039" i="2"/>
  <c r="K2967" i="2"/>
  <c r="L2967" i="2" s="1"/>
  <c r="K3634" i="2"/>
  <c r="K3360" i="2"/>
  <c r="K3444" i="2"/>
  <c r="L3444" i="2" s="1"/>
  <c r="K3428" i="2"/>
  <c r="L3428" i="2" s="1"/>
  <c r="K3378" i="2"/>
  <c r="L3378" i="2" s="1"/>
  <c r="K2676" i="2"/>
  <c r="L2676" i="2" s="1"/>
  <c r="K2764" i="2"/>
  <c r="K3684" i="2"/>
  <c r="L3684" i="2" s="1"/>
  <c r="K3786" i="2"/>
  <c r="L3786" i="2" s="1"/>
  <c r="K3707" i="2"/>
  <c r="K3772" i="2"/>
  <c r="L3772" i="2" s="1"/>
  <c r="K2989" i="2"/>
  <c r="K3712" i="2"/>
  <c r="L3712" i="2" s="1"/>
  <c r="K3677" i="2"/>
  <c r="K3498" i="2"/>
  <c r="K3744" i="2"/>
  <c r="L3744" i="2" s="1"/>
  <c r="K3713" i="2"/>
  <c r="K3806" i="2"/>
  <c r="K2675" i="2"/>
  <c r="L2675" i="2" s="1"/>
  <c r="K2870" i="2"/>
  <c r="L2870" i="2" s="1"/>
  <c r="K3683" i="2"/>
  <c r="L3683" i="2" s="1"/>
  <c r="K3063" i="2"/>
  <c r="L3063" i="2" s="1"/>
  <c r="K3292" i="2"/>
  <c r="L3292" i="2" s="1"/>
  <c r="K2617" i="2"/>
  <c r="L2617" i="2" s="1"/>
  <c r="K2949" i="2"/>
  <c r="K2618" i="2"/>
  <c r="L2618" i="2" s="1"/>
  <c r="K2616" i="2"/>
  <c r="L2616" i="2" s="1"/>
  <c r="K2628" i="2"/>
  <c r="K3700" i="2"/>
  <c r="L3700" i="2" s="1"/>
  <c r="K3592" i="2"/>
  <c r="L3592" i="2" s="1"/>
  <c r="K3357" i="2"/>
  <c r="K3447" i="2"/>
  <c r="K3399" i="2"/>
  <c r="K3490" i="2"/>
  <c r="L3490" i="2" s="1"/>
  <c r="K3466" i="2"/>
  <c r="K3434" i="2"/>
  <c r="L3434" i="2" s="1"/>
  <c r="K3418" i="2"/>
  <c r="L3418" i="2" s="1"/>
  <c r="K2931" i="2"/>
  <c r="L2931" i="2" s="1"/>
  <c r="K3582" i="2"/>
  <c r="L3582" i="2" s="1"/>
  <c r="K3566" i="2"/>
  <c r="L3566" i="2" s="1"/>
  <c r="K3847" i="2"/>
  <c r="L3847" i="2" s="1"/>
  <c r="K3493" i="2"/>
  <c r="K3461" i="2"/>
  <c r="K3437" i="2"/>
  <c r="L3437" i="2" s="1"/>
  <c r="K3720" i="2"/>
  <c r="L3720" i="2" s="1"/>
  <c r="K3768" i="2"/>
  <c r="K3341" i="2"/>
  <c r="K3083" i="2"/>
  <c r="L3083" i="2" s="1"/>
  <c r="K3583" i="2"/>
  <c r="L3583" i="2" s="1"/>
  <c r="K3025" i="2"/>
  <c r="L3025" i="2" s="1"/>
  <c r="K3009" i="2"/>
  <c r="L3009" i="2" s="1"/>
  <c r="K3315" i="2"/>
  <c r="L3315" i="2" s="1"/>
  <c r="K2722" i="2"/>
  <c r="K3470" i="2"/>
  <c r="K2667" i="2"/>
  <c r="L2667" i="2" s="1"/>
  <c r="K3302" i="2"/>
  <c r="L3302" i="2" s="1"/>
  <c r="K3190" i="2"/>
  <c r="K3396" i="2"/>
  <c r="L3396" i="2" s="1"/>
  <c r="K3380" i="2"/>
  <c r="K3269" i="2"/>
  <c r="L3269" i="2" s="1"/>
  <c r="K2611" i="2"/>
  <c r="L2611" i="2" s="1"/>
  <c r="K3367" i="2"/>
  <c r="L3367" i="2" s="1"/>
  <c r="K3351" i="2"/>
  <c r="K3819" i="2"/>
  <c r="L3819" i="2" s="1"/>
  <c r="K3545" i="2"/>
  <c r="L3545" i="2" s="1"/>
  <c r="K3660" i="2"/>
  <c r="K3152" i="2"/>
  <c r="K3651" i="2"/>
  <c r="K2879" i="2"/>
  <c r="L2879" i="2" s="1"/>
  <c r="K2738" i="2"/>
  <c r="L2738" i="2" s="1"/>
  <c r="K2586" i="2"/>
  <c r="K2831" i="2"/>
  <c r="L2831" i="2" s="1"/>
  <c r="K3060" i="2"/>
  <c r="L3060" i="2" s="1"/>
  <c r="K3052" i="2"/>
  <c r="L3052" i="2" s="1"/>
  <c r="K2838" i="2"/>
  <c r="L2838" i="2" s="1"/>
  <c r="K2606" i="2"/>
  <c r="K2590" i="2"/>
  <c r="L2590" i="2" s="1"/>
  <c r="K2761" i="2"/>
  <c r="L2761" i="2" s="1"/>
  <c r="K2855" i="2"/>
  <c r="L2855" i="2" s="1"/>
  <c r="K2819" i="2"/>
  <c r="K3041" i="2"/>
  <c r="L3041" i="2" s="1"/>
  <c r="K2966" i="2"/>
  <c r="K2747" i="2"/>
  <c r="L2747" i="2" s="1"/>
  <c r="K3568" i="2"/>
  <c r="K3753" i="2"/>
  <c r="L3753" i="2" s="1"/>
  <c r="K3866" i="2"/>
  <c r="K3834" i="2"/>
  <c r="L3834" i="2" s="1"/>
  <c r="K3670" i="2"/>
  <c r="L3670" i="2" s="1"/>
  <c r="K3319" i="2"/>
  <c r="K3109" i="2"/>
  <c r="K3522" i="2"/>
  <c r="L3522" i="2" s="1"/>
  <c r="K2962" i="2"/>
  <c r="L2962" i="2" s="1"/>
  <c r="K3092" i="2"/>
  <c r="L3092" i="2" s="1"/>
  <c r="K3682" i="2"/>
  <c r="L3682" i="2" s="1"/>
  <c r="K3807" i="2"/>
  <c r="K3644" i="2"/>
  <c r="L3644" i="2" s="1"/>
  <c r="K3525" i="2"/>
  <c r="L3525" i="2" s="1"/>
  <c r="K3099" i="2"/>
  <c r="K3332" i="2"/>
  <c r="L3332" i="2" s="1"/>
  <c r="K3026" i="2"/>
  <c r="K2952" i="2"/>
  <c r="L2952" i="2" s="1"/>
  <c r="K3291" i="2"/>
  <c r="L3291" i="2" s="1"/>
  <c r="K3430" i="2"/>
  <c r="K3278" i="2"/>
  <c r="K3743" i="2"/>
  <c r="L3743" i="2" s="1"/>
  <c r="K3735" i="2"/>
  <c r="L3735" i="2" s="1"/>
  <c r="K3851" i="2"/>
  <c r="K3787" i="2"/>
  <c r="K3497" i="2"/>
  <c r="L3497" i="2" s="1"/>
  <c r="K3699" i="2"/>
  <c r="L3699" i="2" s="1"/>
  <c r="K3780" i="2"/>
  <c r="K2695" i="2"/>
  <c r="L2695" i="2" s="1"/>
  <c r="K3394" i="2"/>
  <c r="L3394" i="2" s="1"/>
  <c r="K3137" i="2"/>
  <c r="L3137" i="2" s="1"/>
  <c r="K2957" i="2"/>
  <c r="L2957" i="2" s="1"/>
  <c r="K2709" i="2"/>
  <c r="L2709" i="2" s="1"/>
  <c r="K2684" i="2"/>
  <c r="L2684" i="2" s="1"/>
  <c r="K3050" i="2"/>
  <c r="L3050" i="2" s="1"/>
  <c r="K2759" i="2"/>
  <c r="L2759" i="2" s="1"/>
  <c r="K3349" i="2"/>
  <c r="K3423" i="2"/>
  <c r="L3423" i="2" s="1"/>
  <c r="K3738" i="2"/>
  <c r="L3738" i="2" s="1"/>
  <c r="K3335" i="2"/>
  <c r="K3135" i="2"/>
  <c r="L3135" i="2" s="1"/>
  <c r="K3127" i="2"/>
  <c r="L3127" i="2" s="1"/>
  <c r="K2599" i="2"/>
  <c r="K3731" i="2"/>
  <c r="K3783" i="2"/>
  <c r="L3783" i="2" s="1"/>
  <c r="K3477" i="2"/>
  <c r="L3477" i="2" s="1"/>
  <c r="K3445" i="2"/>
  <c r="K3695" i="2"/>
  <c r="L3695" i="2" s="1"/>
  <c r="K3301" i="2"/>
  <c r="L3301" i="2" s="1"/>
  <c r="K3280" i="2"/>
  <c r="K3042" i="2"/>
  <c r="L3042" i="2" s="1"/>
  <c r="K3881" i="2"/>
  <c r="L3881" i="2" s="1"/>
  <c r="K3361" i="2"/>
  <c r="L3361" i="2" s="1"/>
  <c r="K3747" i="2"/>
  <c r="K3377" i="2"/>
  <c r="L3377" i="2" s="1"/>
  <c r="K3313" i="2"/>
  <c r="L3313" i="2" s="1"/>
  <c r="K3297" i="2"/>
  <c r="K3160" i="2"/>
  <c r="K3187" i="2"/>
  <c r="L3187" i="2" s="1"/>
  <c r="K2756" i="2"/>
  <c r="L2756" i="2" s="1"/>
  <c r="K3849" i="2"/>
  <c r="L3849" i="2" s="1"/>
  <c r="K3874" i="2"/>
  <c r="K3850" i="2"/>
  <c r="K3234" i="2"/>
  <c r="L3234" i="2" s="1"/>
  <c r="K3036" i="2"/>
  <c r="L3036" i="2" s="1"/>
  <c r="K3084" i="2"/>
  <c r="K3690" i="2"/>
  <c r="L3690" i="2" s="1"/>
  <c r="K3855" i="2"/>
  <c r="L3855" i="2" s="1"/>
  <c r="K3831" i="2"/>
  <c r="L3831" i="2" s="1"/>
  <c r="K3848" i="2"/>
  <c r="L3848" i="2" s="1"/>
  <c r="K3832" i="2"/>
  <c r="K3164" i="2"/>
  <c r="L3164" i="2" s="1"/>
  <c r="K3017" i="2"/>
  <c r="L3017" i="2" s="1"/>
  <c r="K2936" i="2"/>
  <c r="L2936" i="2" s="1"/>
  <c r="K2912" i="2"/>
  <c r="L2912" i="2" s="1"/>
  <c r="K3829" i="2"/>
  <c r="L3829" i="2" s="1"/>
  <c r="K3821" i="2"/>
  <c r="L3821" i="2" s="1"/>
  <c r="K3830" i="2"/>
  <c r="K3262" i="2"/>
  <c r="K3104" i="2"/>
  <c r="L3104" i="2" s="1"/>
  <c r="K3867" i="2"/>
  <c r="L3867" i="2" s="1"/>
  <c r="K3859" i="2"/>
  <c r="K3732" i="2"/>
  <c r="K3095" i="2"/>
  <c r="K3005" i="2"/>
  <c r="L3005" i="2" s="1"/>
  <c r="K2924" i="2"/>
  <c r="L2924" i="2" s="1"/>
  <c r="K3102" i="2"/>
  <c r="L3102" i="2" s="1"/>
  <c r="K2845" i="2"/>
  <c r="L2845" i="2" s="1"/>
  <c r="K2842" i="2"/>
  <c r="L2842" i="2" s="1"/>
  <c r="K2867" i="2"/>
  <c r="L2867" i="2" s="1"/>
  <c r="K2715" i="2"/>
  <c r="K3708" i="2"/>
  <c r="L3708" i="2" s="1"/>
  <c r="K3543" i="2"/>
  <c r="K2718" i="2"/>
  <c r="L2718" i="2" s="1"/>
  <c r="K3506" i="2"/>
  <c r="L3506" i="2" s="1"/>
  <c r="K3043" i="2"/>
  <c r="L3043" i="2" s="1"/>
  <c r="K2978" i="2"/>
  <c r="L2978" i="2" s="1"/>
  <c r="K3549" i="2"/>
  <c r="L3549" i="2" s="1"/>
  <c r="K3317" i="2"/>
  <c r="K3567" i="2"/>
  <c r="L3567" i="2" s="1"/>
  <c r="K3304" i="2"/>
  <c r="L3304" i="2" s="1"/>
  <c r="K3382" i="2"/>
  <c r="L3382" i="2" s="1"/>
  <c r="K3805" i="2"/>
  <c r="L3805" i="2" s="1"/>
  <c r="K3773" i="2"/>
  <c r="L3773" i="2" s="1"/>
  <c r="K3518" i="2"/>
  <c r="L3518" i="2" s="1"/>
  <c r="K2998" i="2"/>
  <c r="L2998" i="2" s="1"/>
  <c r="K3243" i="2"/>
  <c r="L3243" i="2" s="1"/>
  <c r="K2725" i="2"/>
  <c r="L2725" i="2" s="1"/>
  <c r="K2668" i="2"/>
  <c r="L2668" i="2" s="1"/>
  <c r="K2706" i="2"/>
  <c r="L2706" i="2" s="1"/>
  <c r="K2592" i="2"/>
  <c r="L2592" i="2" s="1"/>
  <c r="K3794" i="2"/>
  <c r="K2701" i="2"/>
  <c r="L2701" i="2" s="1"/>
  <c r="K2685" i="2"/>
  <c r="L2685" i="2" s="1"/>
  <c r="K3517" i="2"/>
  <c r="L3517" i="2" s="1"/>
  <c r="K2878" i="2"/>
  <c r="L2878" i="2" s="1"/>
  <c r="K2892" i="2"/>
  <c r="L2892" i="2" s="1"/>
  <c r="K2696" i="2"/>
  <c r="L2696" i="2" s="1"/>
  <c r="K3631" i="2"/>
  <c r="K3599" i="2"/>
  <c r="L3599" i="2" s="1"/>
  <c r="K3266" i="2"/>
  <c r="L3266" i="2" s="1"/>
  <c r="K2987" i="2"/>
  <c r="L2987" i="2" s="1"/>
  <c r="K3751" i="2"/>
  <c r="L3751" i="2" s="1"/>
  <c r="K3752" i="2"/>
  <c r="L3752" i="2" s="1"/>
  <c r="K3198" i="2"/>
  <c r="K2673" i="2"/>
  <c r="L2673" i="2" s="1"/>
  <c r="K3022" i="2"/>
  <c r="L3022" i="2" s="1"/>
  <c r="K2877" i="2"/>
  <c r="L2877" i="2" s="1"/>
  <c r="K2799" i="2"/>
  <c r="L2799" i="2" s="1"/>
  <c r="K3110" i="2"/>
  <c r="L3110" i="2" s="1"/>
  <c r="K3658" i="2"/>
  <c r="L3658" i="2" s="1"/>
  <c r="K3882" i="2"/>
  <c r="L3882" i="2" s="1"/>
  <c r="K3166" i="2"/>
  <c r="L3166" i="2" s="1"/>
  <c r="K3358" i="2"/>
  <c r="L3358" i="2" s="1"/>
  <c r="K3334" i="2"/>
  <c r="L3334" i="2" s="1"/>
  <c r="K3649" i="2"/>
  <c r="L3649" i="2" s="1"/>
  <c r="K3538" i="2"/>
  <c r="L3538" i="2" s="1"/>
  <c r="K3376" i="2"/>
  <c r="K3151" i="2"/>
  <c r="L3151" i="2" s="1"/>
  <c r="K3177" i="2"/>
  <c r="L3177" i="2" s="1"/>
  <c r="K3469" i="2"/>
  <c r="L3469" i="2" s="1"/>
  <c r="K3413" i="2"/>
  <c r="L3413" i="2" s="1"/>
  <c r="K3348" i="2"/>
  <c r="L3348" i="2" s="1"/>
  <c r="K3312" i="2"/>
  <c r="L3312" i="2" s="1"/>
  <c r="K3696" i="2"/>
  <c r="L3696" i="2" s="1"/>
  <c r="K3443" i="2"/>
  <c r="L3443" i="2" s="1"/>
  <c r="K3782" i="2"/>
  <c r="L3782" i="2" s="1"/>
  <c r="K3674" i="2"/>
  <c r="L3674" i="2" s="1"/>
  <c r="K3294" i="2"/>
  <c r="L3294" i="2" s="1"/>
  <c r="K3238" i="2"/>
  <c r="L3238" i="2" s="1"/>
  <c r="K3796" i="2"/>
  <c r="L3796" i="2" s="1"/>
  <c r="K3476" i="2"/>
  <c r="L3476" i="2" s="1"/>
  <c r="K3281" i="2"/>
  <c r="L3281" i="2" s="1"/>
  <c r="K3300" i="2"/>
  <c r="L3300" i="2" s="1"/>
  <c r="K3204" i="2"/>
  <c r="L3204" i="2" s="1"/>
  <c r="K3211" i="2"/>
  <c r="L3211" i="2" s="1"/>
  <c r="K3037" i="2"/>
  <c r="L3037" i="2" s="1"/>
  <c r="K2965" i="2"/>
  <c r="L2965" i="2" s="1"/>
  <c r="K2600" i="2"/>
  <c r="L2600" i="2" s="1"/>
  <c r="K2750" i="2"/>
  <c r="L2750" i="2" s="1"/>
  <c r="K3709" i="2"/>
  <c r="L3709" i="2" s="1"/>
  <c r="K2635" i="2"/>
  <c r="L2635" i="2" s="1"/>
  <c r="K2626" i="2"/>
  <c r="L2626" i="2" s="1"/>
  <c r="K3641" i="2"/>
  <c r="L3641" i="2" s="1"/>
  <c r="K2707" i="2"/>
  <c r="L2707" i="2" s="1"/>
  <c r="K3730" i="2"/>
  <c r="L3730" i="2" s="1"/>
  <c r="K3639" i="2"/>
  <c r="K3295" i="2"/>
  <c r="L3295" i="2" s="1"/>
  <c r="K3400" i="2"/>
  <c r="L3400" i="2" s="1"/>
  <c r="K3176" i="2"/>
  <c r="L3176" i="2" s="1"/>
  <c r="K3207" i="2"/>
  <c r="L3207" i="2" s="1"/>
  <c r="K2968" i="2"/>
  <c r="L2968" i="2" s="1"/>
  <c r="K3379" i="2"/>
  <c r="L3379" i="2" s="1"/>
  <c r="K3693" i="2"/>
  <c r="L3693" i="2" s="1"/>
  <c r="K3635" i="2"/>
  <c r="L3635" i="2" s="1"/>
  <c r="K3214" i="2"/>
  <c r="L3214" i="2" s="1"/>
  <c r="K3040" i="2"/>
  <c r="L3040" i="2" s="1"/>
  <c r="K3359" i="2"/>
  <c r="L3359" i="2" s="1"/>
  <c r="K3884" i="2"/>
  <c r="L3884" i="2" s="1"/>
  <c r="K3748" i="2"/>
  <c r="K3284" i="2"/>
  <c r="L3284" i="2" s="1"/>
  <c r="K2763" i="2"/>
  <c r="L2763" i="2" s="1"/>
  <c r="K3511" i="2"/>
  <c r="L3511" i="2" s="1"/>
  <c r="K3487" i="2"/>
  <c r="L3487" i="2" s="1"/>
  <c r="K3593" i="2"/>
  <c r="L3593" i="2" s="1"/>
  <c r="K3242" i="2"/>
  <c r="L3242" i="2" s="1"/>
  <c r="K3028" i="2"/>
  <c r="L3028" i="2" s="1"/>
  <c r="K2607" i="2"/>
  <c r="L2607" i="2" s="1"/>
  <c r="K3676" i="2"/>
  <c r="L3676" i="2" s="1"/>
  <c r="K3293" i="2"/>
  <c r="L3293" i="2" s="1"/>
  <c r="K3255" i="2"/>
  <c r="L3255" i="2" s="1"/>
  <c r="K3231" i="2"/>
  <c r="L3231" i="2" s="1"/>
  <c r="K2613" i="2"/>
  <c r="L2613" i="2" s="1"/>
  <c r="K2605" i="2"/>
  <c r="L2605" i="2" s="1"/>
  <c r="K2872" i="2"/>
  <c r="L2872" i="2" s="1"/>
  <c r="K3427" i="2"/>
  <c r="L3427" i="2" s="1"/>
  <c r="K3395" i="2"/>
  <c r="L3395" i="2" s="1"/>
  <c r="K3701" i="2"/>
  <c r="L3701" i="2" s="1"/>
  <c r="K3049" i="2"/>
  <c r="L3049" i="2" s="1"/>
  <c r="K2681" i="2"/>
  <c r="L2681" i="2" s="1"/>
  <c r="K3205" i="2"/>
  <c r="L3205" i="2" s="1"/>
  <c r="K2959" i="2"/>
  <c r="L2959" i="2" s="1"/>
  <c r="K3763" i="2"/>
  <c r="L3763" i="2" s="1"/>
  <c r="K3505" i="2"/>
  <c r="L3505" i="2" s="1"/>
  <c r="K3868" i="2"/>
  <c r="L3868" i="2" s="1"/>
  <c r="K3144" i="2"/>
  <c r="L3144" i="2" s="1"/>
  <c r="K3336" i="2"/>
  <c r="L3336" i="2" s="1"/>
  <c r="K3212" i="2"/>
  <c r="L3212" i="2" s="1"/>
  <c r="K3161" i="2"/>
  <c r="K3129" i="2"/>
  <c r="L3129" i="2" s="1"/>
  <c r="K2692" i="2"/>
  <c r="L2692" i="2" s="1"/>
  <c r="K2658" i="2"/>
  <c r="L2658" i="2" s="1"/>
  <c r="K2622" i="2"/>
  <c r="L2622" i="2" s="1"/>
  <c r="K2710" i="2"/>
  <c r="L2710" i="2" s="1"/>
  <c r="K2636" i="2"/>
  <c r="L2636" i="2" s="1"/>
  <c r="K3640" i="2"/>
  <c r="L3640" i="2" s="1"/>
  <c r="K3785" i="2"/>
  <c r="L3785" i="2" s="1"/>
  <c r="K3342" i="2"/>
  <c r="L3342" i="2" s="1"/>
  <c r="K3318" i="2"/>
  <c r="L3318" i="2" s="1"/>
  <c r="K3044" i="2"/>
  <c r="L3044" i="2" s="1"/>
  <c r="K2979" i="2"/>
  <c r="L2979" i="2" s="1"/>
  <c r="K3799" i="2"/>
  <c r="L3799" i="2" s="1"/>
  <c r="K2716" i="2"/>
  <c r="L2716" i="2" s="1"/>
  <c r="K3636" i="2"/>
  <c r="L3636" i="2" s="1"/>
  <c r="K3244" i="2"/>
  <c r="L3244" i="2" s="1"/>
  <c r="K2598" i="2"/>
  <c r="L2598" i="2" s="1"/>
  <c r="K3769" i="2"/>
  <c r="L3769" i="2" s="1"/>
  <c r="K3663" i="2"/>
  <c r="L3663" i="2" s="1"/>
  <c r="K3646" i="2"/>
  <c r="L3646" i="2" s="1"/>
  <c r="K3407" i="2"/>
  <c r="L3407" i="2" s="1"/>
  <c r="K3172" i="2"/>
  <c r="L3172" i="2" s="1"/>
  <c r="K3754" i="2"/>
  <c r="L3754" i="2" s="1"/>
  <c r="K3093" i="2"/>
  <c r="L3093" i="2" s="1"/>
  <c r="K3442" i="2"/>
  <c r="L3442" i="2" s="1"/>
  <c r="K3186" i="2"/>
  <c r="L3186" i="2" s="1"/>
  <c r="K3241" i="2"/>
  <c r="L3241" i="2" s="1"/>
  <c r="K2591" i="2"/>
  <c r="L2591" i="2" s="1"/>
  <c r="K2994" i="2"/>
  <c r="L2994" i="2" s="1"/>
  <c r="K2946" i="2"/>
  <c r="L2946" i="2" s="1"/>
  <c r="K2866" i="2"/>
  <c r="L2866" i="2" s="1"/>
  <c r="K3863" i="2"/>
  <c r="L3863" i="2" s="1"/>
  <c r="K3791" i="2"/>
  <c r="L3791" i="2" s="1"/>
  <c r="K3541" i="2"/>
  <c r="L3541" i="2" s="1"/>
  <c r="K3679" i="2"/>
  <c r="L3679" i="2" s="1"/>
  <c r="K3840" i="2"/>
  <c r="L3840" i="2" s="1"/>
  <c r="K3760" i="2"/>
  <c r="L3760" i="2" s="1"/>
  <c r="K3256" i="2"/>
  <c r="L3256" i="2" s="1"/>
  <c r="K3240" i="2"/>
  <c r="L3240" i="2" s="1"/>
  <c r="K2921" i="2"/>
  <c r="L2921" i="2" s="1"/>
  <c r="K2897" i="2"/>
  <c r="L2897" i="2" s="1"/>
  <c r="K3588" i="2"/>
  <c r="L3588" i="2" s="1"/>
  <c r="K3459" i="2"/>
  <c r="L3459" i="2" s="1"/>
  <c r="K3886" i="2"/>
  <c r="L3886" i="2" s="1"/>
  <c r="K3878" i="2"/>
  <c r="L3878" i="2" s="1"/>
  <c r="K3146" i="2"/>
  <c r="L3146" i="2" s="1"/>
  <c r="K3130" i="2"/>
  <c r="L3130" i="2" s="1"/>
  <c r="K3581" i="2"/>
  <c r="L3581" i="2" s="1"/>
  <c r="K3550" i="2"/>
  <c r="L3550" i="2" s="1"/>
  <c r="K3310" i="2"/>
  <c r="L3310" i="2" s="1"/>
  <c r="K3246" i="2"/>
  <c r="L3246" i="2" s="1"/>
  <c r="K3230" i="2"/>
  <c r="L3230" i="2" s="1"/>
  <c r="K2983" i="2"/>
  <c r="L2983" i="2" s="1"/>
  <c r="K3080" i="2"/>
  <c r="L3080" i="2" s="1"/>
  <c r="K3655" i="2"/>
  <c r="L3655" i="2" s="1"/>
  <c r="K3343" i="2"/>
  <c r="L3343" i="2" s="1"/>
  <c r="K3803" i="2"/>
  <c r="L3803" i="2" s="1"/>
  <c r="K3465" i="2"/>
  <c r="L3465" i="2" s="1"/>
  <c r="K3433" i="2"/>
  <c r="L3433" i="2" s="1"/>
  <c r="K3740" i="2"/>
  <c r="L3740" i="2" s="1"/>
  <c r="K3289" i="2"/>
  <c r="L3289" i="2" s="1"/>
  <c r="K3500" i="2"/>
  <c r="L3500" i="2" s="1"/>
  <c r="K3268" i="2"/>
  <c r="L3268" i="2" s="1"/>
  <c r="K3402" i="2"/>
  <c r="L3402" i="2" s="1"/>
  <c r="K3004" i="2"/>
  <c r="L3004" i="2" s="1"/>
  <c r="K2956" i="2"/>
  <c r="L2956" i="2" s="1"/>
  <c r="K2932" i="2"/>
  <c r="L2932" i="2" s="1"/>
  <c r="K3118" i="2"/>
  <c r="L3118" i="2" s="1"/>
  <c r="K2853" i="2"/>
  <c r="L2853" i="2" s="1"/>
  <c r="K2746" i="2"/>
  <c r="L2746" i="2" s="1"/>
  <c r="K2903" i="2"/>
  <c r="L2903" i="2" s="1"/>
  <c r="K2744" i="2"/>
  <c r="L2744" i="2" s="1"/>
  <c r="K2758" i="2"/>
  <c r="L2758" i="2" s="1"/>
  <c r="K2648" i="2"/>
  <c r="L2648" i="2" s="1"/>
  <c r="K2836" i="2"/>
  <c r="L2836" i="2" s="1"/>
  <c r="L2975" i="2"/>
  <c r="L2789" i="2"/>
  <c r="L3721" i="2"/>
  <c r="L3039" i="2"/>
  <c r="L3713" i="2"/>
  <c r="L2949" i="2"/>
  <c r="L2722" i="2"/>
  <c r="L3470" i="2"/>
  <c r="L3190" i="2"/>
  <c r="L3651" i="2"/>
  <c r="L3341" i="2"/>
  <c r="L3466" i="2"/>
  <c r="L3794" i="2"/>
  <c r="L3376" i="2"/>
  <c r="L3631" i="2"/>
  <c r="L3198" i="2"/>
  <c r="L3639" i="2"/>
  <c r="L3748" i="2"/>
  <c r="L3161" i="2"/>
  <c r="L2781" i="2"/>
  <c r="L3820" i="2"/>
  <c r="L3602" i="2"/>
  <c r="L3604" i="2"/>
  <c r="L2703" i="2"/>
  <c r="L3520" i="2"/>
  <c r="L2748" i="2"/>
  <c r="L2901" i="2"/>
  <c r="L3053" i="2"/>
  <c r="L2713" i="2"/>
  <c r="L3634" i="2"/>
  <c r="L3237" i="2"/>
  <c r="L3283" i="2"/>
  <c r="L3797" i="2"/>
  <c r="L3883" i="2"/>
  <c r="L3175" i="2"/>
  <c r="L3360" i="2"/>
  <c r="L2764" i="2"/>
  <c r="L3544" i="2"/>
  <c r="L3311" i="2"/>
  <c r="L3707" i="2"/>
  <c r="L2989" i="2"/>
  <c r="L3677" i="2"/>
  <c r="L3498" i="2"/>
  <c r="L3806" i="2"/>
  <c r="L2628" i="2"/>
  <c r="L3768" i="2"/>
  <c r="L3447" i="2"/>
  <c r="L3660" i="2"/>
  <c r="L3461" i="2"/>
  <c r="L3493" i="2"/>
  <c r="L3152" i="2"/>
  <c r="L2586" i="2"/>
  <c r="L3399" i="2"/>
  <c r="L3357" i="2"/>
  <c r="L2606" i="2"/>
  <c r="L2819" i="2"/>
  <c r="L3351" i="2"/>
  <c r="L3380" i="2"/>
  <c r="L2966" i="2"/>
  <c r="L3787" i="2"/>
  <c r="L3780" i="2"/>
  <c r="L3109" i="2"/>
  <c r="L3319" i="2"/>
  <c r="L3807" i="2"/>
  <c r="L3099" i="2"/>
  <c r="L3851" i="2"/>
  <c r="L3026" i="2"/>
  <c r="L3866" i="2"/>
  <c r="L3568" i="2"/>
  <c r="L3278" i="2"/>
  <c r="L3430" i="2"/>
  <c r="L3731" i="2"/>
  <c r="L3349" i="2"/>
  <c r="L3747" i="2"/>
  <c r="L3297" i="2"/>
  <c r="L3445" i="2"/>
  <c r="L3335" i="2"/>
  <c r="L2599" i="2"/>
  <c r="L3160" i="2"/>
  <c r="L3280" i="2"/>
  <c r="L3832" i="2"/>
  <c r="L3095" i="2"/>
  <c r="L3084" i="2"/>
  <c r="L3874" i="2"/>
  <c r="L3262" i="2"/>
  <c r="L3830" i="2"/>
  <c r="L3732" i="2"/>
  <c r="L3859" i="2"/>
  <c r="L3850" i="2"/>
  <c r="L2715" i="2"/>
  <c r="L3543" i="2"/>
  <c r="L3317" i="2"/>
  <c r="R3709" i="2" l="1"/>
  <c r="Q3709" i="2"/>
  <c r="R2630" i="2"/>
  <c r="K3706" i="2"/>
  <c r="L3706" i="2" s="1"/>
  <c r="Q3706" i="2" s="1"/>
  <c r="K2801" i="2"/>
  <c r="L2801" i="2" s="1"/>
  <c r="K3180" i="2"/>
  <c r="L3180" i="2" s="1"/>
  <c r="K3852" i="2"/>
  <c r="L3852" i="2" s="1"/>
  <c r="K3795" i="2"/>
  <c r="K3303" i="2"/>
  <c r="L3303" i="2" s="1"/>
  <c r="K2702" i="2"/>
  <c r="L2702" i="2" s="1"/>
  <c r="K2958" i="2"/>
  <c r="L2958" i="2" s="1"/>
  <c r="K3838" i="2"/>
  <c r="L3838" i="2" s="1"/>
  <c r="K3000" i="2"/>
  <c r="L3000" i="2" s="1"/>
  <c r="K2732" i="2"/>
  <c r="L2732" i="2" s="1"/>
  <c r="K3249" i="2"/>
  <c r="L3249" i="2" s="1"/>
  <c r="K3203" i="2"/>
  <c r="L3203" i="2" s="1"/>
  <c r="K3456" i="2"/>
  <c r="L3456" i="2" s="1"/>
  <c r="K3454" i="2"/>
  <c r="L3454" i="2" s="1"/>
  <c r="K2893" i="2"/>
  <c r="L2893" i="2" s="1"/>
  <c r="K3508" i="2"/>
  <c r="L3508" i="2" s="1"/>
  <c r="K3047" i="2"/>
  <c r="L3047" i="2" s="1"/>
  <c r="K2991" i="2"/>
  <c r="L2991" i="2" s="1"/>
  <c r="K3603" i="2"/>
  <c r="L3603" i="2" s="1"/>
  <c r="K2645" i="2"/>
  <c r="L2645" i="2" s="1"/>
  <c r="K3872" i="2"/>
  <c r="L3872" i="2" s="1"/>
  <c r="K3825" i="2"/>
  <c r="L3825" i="2" s="1"/>
  <c r="K3601" i="2"/>
  <c r="L3601" i="2" s="1"/>
  <c r="K3689" i="2"/>
  <c r="L3689" i="2" s="1"/>
  <c r="K2634" i="2"/>
  <c r="L2634" i="2" s="1"/>
  <c r="Q2634" i="2" s="1"/>
  <c r="K3048" i="2"/>
  <c r="L3048" i="2" s="1"/>
  <c r="Q3048" i="2" s="1"/>
  <c r="K2977" i="2"/>
  <c r="L2977" i="2" s="1"/>
  <c r="Q2977" i="2" s="1"/>
  <c r="K3502" i="2"/>
  <c r="L3502" i="2" s="1"/>
  <c r="K3519" i="2"/>
  <c r="L3519" i="2" s="1"/>
  <c r="K2770" i="2"/>
  <c r="L2770" i="2" s="1"/>
  <c r="K2948" i="2"/>
  <c r="L2948" i="2" s="1"/>
  <c r="K3555" i="2"/>
  <c r="L3555" i="2" s="1"/>
  <c r="K3691" i="2"/>
  <c r="L3691" i="2" s="1"/>
  <c r="K3261" i="2"/>
  <c r="L3261" i="2" s="1"/>
  <c r="K2930" i="2"/>
  <c r="L2930" i="2" s="1"/>
  <c r="K3174" i="2"/>
  <c r="L3174" i="2" s="1"/>
  <c r="R3174" i="2" s="1"/>
  <c r="K3685" i="2"/>
  <c r="L3685" i="2" s="1"/>
  <c r="K3440" i="2"/>
  <c r="L3440" i="2" s="1"/>
  <c r="K3624" i="2"/>
  <c r="L3624" i="2" s="1"/>
  <c r="K3633" i="2"/>
  <c r="L3633" i="2" s="1"/>
  <c r="K2629" i="2"/>
  <c r="L2629" i="2" s="1"/>
  <c r="K2786" i="2"/>
  <c r="L2786" i="2" s="1"/>
  <c r="K3013" i="2"/>
  <c r="L3013" i="2" s="1"/>
  <c r="K3828" i="2"/>
  <c r="L3828" i="2" s="1"/>
  <c r="K3473" i="2"/>
  <c r="L3473" i="2" s="1"/>
  <c r="K2970" i="2"/>
  <c r="L2970" i="2" s="1"/>
  <c r="Q2970" i="2" s="1"/>
  <c r="K2910" i="2"/>
  <c r="L2910" i="2" s="1"/>
  <c r="K3750" i="2"/>
  <c r="L3750" i="2" s="1"/>
  <c r="K3324" i="2"/>
  <c r="L3324" i="2" s="1"/>
  <c r="Q3324" i="2" s="1"/>
  <c r="K2711" i="2"/>
  <c r="L2711" i="2" s="1"/>
  <c r="K3527" i="2"/>
  <c r="L3527" i="2" s="1"/>
  <c r="R2975" i="2"/>
  <c r="Q2975" i="2"/>
  <c r="Q2715" i="2"/>
  <c r="R2715" i="2"/>
  <c r="R2978" i="2"/>
  <c r="Q2978" i="2"/>
  <c r="Q3043" i="2"/>
  <c r="R3043" i="2"/>
  <c r="Q3036" i="2"/>
  <c r="R3036" i="2"/>
  <c r="Q2756" i="2"/>
  <c r="R2756" i="2"/>
  <c r="Q3477" i="2"/>
  <c r="R3477" i="2"/>
  <c r="Q3695" i="2"/>
  <c r="R3695" i="2"/>
  <c r="Q3783" i="2"/>
  <c r="R3783" i="2"/>
  <c r="Q3881" i="2"/>
  <c r="R3881" i="2"/>
  <c r="R3747" i="2"/>
  <c r="Q3747" i="2"/>
  <c r="Q3313" i="2"/>
  <c r="R3313" i="2"/>
  <c r="Q2759" i="2"/>
  <c r="R2759" i="2"/>
  <c r="Q3699" i="2"/>
  <c r="R3699" i="2"/>
  <c r="Q3041" i="2"/>
  <c r="R3041" i="2"/>
  <c r="Q3380" i="2"/>
  <c r="R3380" i="2"/>
  <c r="Q3493" i="2"/>
  <c r="R3493" i="2"/>
  <c r="Q3447" i="2"/>
  <c r="R3447" i="2"/>
  <c r="Q2628" i="2"/>
  <c r="R2628" i="2"/>
  <c r="Q3786" i="2"/>
  <c r="R3786" i="2"/>
  <c r="R2676" i="2"/>
  <c r="Q2676" i="2"/>
  <c r="R3544" i="2"/>
  <c r="Q3544" i="2"/>
  <c r="Q3692" i="2"/>
  <c r="R3692" i="2"/>
  <c r="Q3283" i="2"/>
  <c r="R3283" i="2"/>
  <c r="Q3721" i="2"/>
  <c r="R3721" i="2"/>
  <c r="Q2712" i="2"/>
  <c r="R2712" i="2"/>
  <c r="Q2758" i="2"/>
  <c r="R2758" i="2"/>
  <c r="Q3465" i="2"/>
  <c r="R3465" i="2"/>
  <c r="Q3342" i="2"/>
  <c r="R3342" i="2"/>
  <c r="Q3785" i="2"/>
  <c r="R3785" i="2"/>
  <c r="Q3244" i="2"/>
  <c r="R3244" i="2"/>
  <c r="Q3799" i="2"/>
  <c r="R3799" i="2"/>
  <c r="Q3242" i="2"/>
  <c r="R3242" i="2"/>
  <c r="R3049" i="2"/>
  <c r="Q3049" i="2"/>
  <c r="Q3295" i="2"/>
  <c r="R3295" i="2"/>
  <c r="Q2968" i="2"/>
  <c r="R2968" i="2"/>
  <c r="Q3176" i="2"/>
  <c r="R3176" i="2"/>
  <c r="Q2763" i="2"/>
  <c r="R2763" i="2"/>
  <c r="Q3040" i="2"/>
  <c r="R3040" i="2"/>
  <c r="Q3469" i="2"/>
  <c r="R3469" i="2"/>
  <c r="Q2750" i="2"/>
  <c r="R2750" i="2"/>
  <c r="Q3037" i="2"/>
  <c r="R3037" i="2"/>
  <c r="Q3376" i="2"/>
  <c r="R3376" i="2"/>
  <c r="Q3782" i="2"/>
  <c r="R3782" i="2"/>
  <c r="Q3658" i="2"/>
  <c r="R3658" i="2"/>
  <c r="Q3882" i="2"/>
  <c r="R3882" i="2"/>
  <c r="Q3382" i="2"/>
  <c r="R3382" i="2"/>
  <c r="Q3543" i="2"/>
  <c r="R3543" i="2"/>
  <c r="R3301" i="2"/>
  <c r="Q3301" i="2"/>
  <c r="R3280" i="2"/>
  <c r="Q3280" i="2"/>
  <c r="Q3135" i="2"/>
  <c r="R3135" i="2"/>
  <c r="Q3042" i="2"/>
  <c r="R3042" i="2"/>
  <c r="Q3738" i="2"/>
  <c r="R3738" i="2"/>
  <c r="Q3349" i="2"/>
  <c r="R3349" i="2"/>
  <c r="Q3137" i="2"/>
  <c r="R3137" i="2"/>
  <c r="Q2747" i="2"/>
  <c r="R2747" i="2"/>
  <c r="R3351" i="2"/>
  <c r="Q3351" i="2"/>
  <c r="Q3545" i="2"/>
  <c r="R3545" i="2"/>
  <c r="Q3583" i="2"/>
  <c r="R3583" i="2"/>
  <c r="Q2831" i="2"/>
  <c r="R2831" i="2"/>
  <c r="Q3466" i="2"/>
  <c r="R3466" i="2"/>
  <c r="Q3700" i="2"/>
  <c r="R3700" i="2"/>
  <c r="Q3772" i="2"/>
  <c r="R3772" i="2"/>
  <c r="Q3378" i="2"/>
  <c r="R3378" i="2"/>
  <c r="Q2967" i="2"/>
  <c r="R2967" i="2"/>
  <c r="Q2764" i="2"/>
  <c r="R2764" i="2"/>
  <c r="Q3175" i="2"/>
  <c r="R3175" i="2"/>
  <c r="Q3797" i="2"/>
  <c r="R3797" i="2"/>
  <c r="Q2748" i="2"/>
  <c r="R2748" i="2"/>
  <c r="Q3268" i="2"/>
  <c r="R3268" i="2"/>
  <c r="Q3402" i="2"/>
  <c r="R3402" i="2"/>
  <c r="Q3310" i="2"/>
  <c r="R3310" i="2"/>
  <c r="Q2746" i="2"/>
  <c r="R2746" i="2"/>
  <c r="Q3186" i="2"/>
  <c r="R3186" i="2"/>
  <c r="Q3655" i="2"/>
  <c r="R3655" i="2"/>
  <c r="R2598" i="2"/>
  <c r="Q2598" i="2"/>
  <c r="R2979" i="2"/>
  <c r="Q2979" i="2"/>
  <c r="Q3129" i="2"/>
  <c r="R3129" i="2"/>
  <c r="Q3427" i="2"/>
  <c r="R3427" i="2"/>
  <c r="Q3336" i="2"/>
  <c r="R3336" i="2"/>
  <c r="Q3359" i="2"/>
  <c r="R3359" i="2"/>
  <c r="Q3748" i="2"/>
  <c r="R3748" i="2"/>
  <c r="Q3730" i="2"/>
  <c r="R3730" i="2"/>
  <c r="R3334" i="2"/>
  <c r="Q3334" i="2"/>
  <c r="Q3294" i="2"/>
  <c r="R3294" i="2"/>
  <c r="Q3151" i="2"/>
  <c r="R3151" i="2"/>
  <c r="Q3238" i="2"/>
  <c r="R3238" i="2"/>
  <c r="Q3796" i="2"/>
  <c r="R3796" i="2"/>
  <c r="Q3281" i="2"/>
  <c r="R3281" i="2"/>
  <c r="Q3177" i="2"/>
  <c r="R3177" i="2"/>
  <c r="R3696" i="2"/>
  <c r="Q3696" i="2"/>
  <c r="Q3166" i="2"/>
  <c r="R3166" i="2"/>
  <c r="Q3773" i="2"/>
  <c r="R3773" i="2"/>
  <c r="Q3187" i="2"/>
  <c r="R3187" i="2"/>
  <c r="Q3731" i="2"/>
  <c r="R3731" i="2"/>
  <c r="Q3319" i="2"/>
  <c r="R3319" i="2"/>
  <c r="Q2761" i="2"/>
  <c r="R2761" i="2"/>
  <c r="Q3269" i="2"/>
  <c r="R3269" i="2"/>
  <c r="Q3152" i="2"/>
  <c r="R3152" i="2"/>
  <c r="Q3052" i="2"/>
  <c r="R3052" i="2"/>
  <c r="Q3660" i="2"/>
  <c r="R3660" i="2"/>
  <c r="Q3677" i="2"/>
  <c r="R3677" i="2"/>
  <c r="Q3311" i="2"/>
  <c r="R3311" i="2"/>
  <c r="R3350" i="2"/>
  <c r="Q3350" i="2"/>
  <c r="Q3360" i="2"/>
  <c r="R3360" i="2"/>
  <c r="Q3661" i="2"/>
  <c r="R3661" i="2"/>
  <c r="Q3883" i="2"/>
  <c r="R3883" i="2"/>
  <c r="Q3675" i="2"/>
  <c r="R3675" i="2"/>
  <c r="R3039" i="2"/>
  <c r="Q3039" i="2"/>
  <c r="Q3237" i="2"/>
  <c r="R3237" i="2"/>
  <c r="Q3784" i="2"/>
  <c r="R3784" i="2"/>
  <c r="Q3053" i="2"/>
  <c r="R3053" i="2"/>
  <c r="R3442" i="2"/>
  <c r="Q3442" i="2"/>
  <c r="Q3256" i="2"/>
  <c r="R3256" i="2"/>
  <c r="Q3241" i="2"/>
  <c r="R3241" i="2"/>
  <c r="Q3130" i="2"/>
  <c r="R3130" i="2"/>
  <c r="Q3240" i="2"/>
  <c r="R3240" i="2"/>
  <c r="Q3318" i="2"/>
  <c r="R3318" i="2"/>
  <c r="Q3044" i="2"/>
  <c r="R3044" i="2"/>
  <c r="Q2636" i="2"/>
  <c r="R2636" i="2"/>
  <c r="Q3676" i="2"/>
  <c r="R3676" i="2"/>
  <c r="Q3161" i="2"/>
  <c r="R3161" i="2"/>
  <c r="Q3284" i="2"/>
  <c r="R3284" i="2"/>
  <c r="Q3884" i="2"/>
  <c r="R3884" i="2"/>
  <c r="R2635" i="2"/>
  <c r="Q2635" i="2"/>
  <c r="Q2965" i="2"/>
  <c r="R2965" i="2"/>
  <c r="Q2600" i="2"/>
  <c r="R2600" i="2"/>
  <c r="Q3358" i="2"/>
  <c r="R3358" i="2"/>
  <c r="Q3312" i="2"/>
  <c r="R3312" i="2"/>
  <c r="Q3413" i="2"/>
  <c r="R3413" i="2"/>
  <c r="Q3443" i="2"/>
  <c r="R3443" i="2"/>
  <c r="Q3243" i="2"/>
  <c r="R3243" i="2"/>
  <c r="R3377" i="2"/>
  <c r="Q3377" i="2"/>
  <c r="Q3335" i="2"/>
  <c r="R3335" i="2"/>
  <c r="Q2718" i="2"/>
  <c r="R2718" i="2"/>
  <c r="Q3317" i="2"/>
  <c r="R3317" i="2"/>
  <c r="Q3708" i="2"/>
  <c r="R3708" i="2"/>
  <c r="Q2936" i="2"/>
  <c r="R2936" i="2"/>
  <c r="L3795" i="2"/>
  <c r="Q3423" i="2"/>
  <c r="R3423" i="2"/>
  <c r="Q3361" i="2"/>
  <c r="R3361" i="2"/>
  <c r="Q3160" i="2"/>
  <c r="R3160" i="2"/>
  <c r="Q2599" i="2"/>
  <c r="R2599" i="2"/>
  <c r="Q3445" i="2"/>
  <c r="R3445" i="2"/>
  <c r="Q3297" i="2"/>
  <c r="R3297" i="2"/>
  <c r="R3127" i="2"/>
  <c r="Q3127" i="2"/>
  <c r="Q3430" i="2"/>
  <c r="R3430" i="2"/>
  <c r="Q3050" i="2"/>
  <c r="R3050" i="2"/>
  <c r="Q2966" i="2"/>
  <c r="R2966" i="2"/>
  <c r="R3399" i="2"/>
  <c r="Q3399" i="2"/>
  <c r="Q3315" i="2"/>
  <c r="R3315" i="2"/>
  <c r="R3341" i="2"/>
  <c r="Q3341" i="2"/>
  <c r="Q3713" i="2"/>
  <c r="R3713" i="2"/>
  <c r="Q3712" i="2"/>
  <c r="R3712" i="2"/>
  <c r="Q3707" i="2"/>
  <c r="R3707" i="2"/>
  <c r="Q3444" i="2"/>
  <c r="R3444" i="2"/>
  <c r="Q3428" i="2"/>
  <c r="R3428" i="2"/>
  <c r="R3478" i="2"/>
  <c r="Q3478" i="2"/>
  <c r="Q3156" i="2"/>
  <c r="R3156" i="2"/>
  <c r="Q2713" i="2"/>
  <c r="R2713" i="2"/>
  <c r="Q3541" i="2"/>
  <c r="R3541" i="2"/>
  <c r="Q2716" i="2"/>
  <c r="R2716" i="2"/>
  <c r="Q3701" i="2"/>
  <c r="R3701" i="2"/>
  <c r="R2622" i="2"/>
  <c r="Q2622" i="2"/>
  <c r="Q3400" i="2"/>
  <c r="R3400" i="2"/>
  <c r="Q3379" i="2"/>
  <c r="R3379" i="2"/>
  <c r="Q3693" i="2"/>
  <c r="R3693" i="2"/>
  <c r="Q2626" i="2"/>
  <c r="R2626" i="2"/>
  <c r="Q3476" i="2"/>
  <c r="R3476" i="2"/>
  <c r="Q3300" i="2"/>
  <c r="R3300" i="2"/>
  <c r="Q3348" i="2"/>
  <c r="R3348" i="2"/>
  <c r="Q3538" i="2"/>
  <c r="R3538" i="2"/>
  <c r="Q3674" i="2"/>
  <c r="R3674" i="2"/>
  <c r="F132" i="17"/>
  <c r="F133" i="17"/>
  <c r="G133" i="17" s="1"/>
  <c r="F134" i="17"/>
  <c r="G134" i="17" s="1"/>
  <c r="F135" i="17"/>
  <c r="G135" i="17" s="1"/>
  <c r="F136" i="17"/>
  <c r="G136" i="17" s="1"/>
  <c r="F137" i="17"/>
  <c r="G137" i="17" s="1"/>
  <c r="F138" i="17"/>
  <c r="G138" i="17" s="1"/>
  <c r="F139" i="17"/>
  <c r="G139" i="17" s="1"/>
  <c r="F140" i="17"/>
  <c r="G140" i="17" s="1"/>
  <c r="F141" i="17"/>
  <c r="F142" i="17"/>
  <c r="G142" i="17" s="1"/>
  <c r="F143" i="17"/>
  <c r="G143" i="17" s="1"/>
  <c r="F144" i="17"/>
  <c r="G144" i="17" s="1"/>
  <c r="F145" i="17"/>
  <c r="G145" i="17" s="1"/>
  <c r="F146" i="17"/>
  <c r="F147" i="17"/>
  <c r="G147" i="17" s="1"/>
  <c r="F148" i="17"/>
  <c r="G148" i="17" s="1"/>
  <c r="F149" i="17"/>
  <c r="G149" i="17" s="1"/>
  <c r="F150" i="17"/>
  <c r="G150" i="17" s="1"/>
  <c r="F151" i="17"/>
  <c r="F152" i="17"/>
  <c r="G152" i="17" s="1"/>
  <c r="F153" i="17"/>
  <c r="G153" i="17" s="1"/>
  <c r="F154" i="17"/>
  <c r="G154" i="17" s="1"/>
  <c r="F155" i="17"/>
  <c r="F156" i="17"/>
  <c r="G156" i="17" s="1"/>
  <c r="F157" i="17"/>
  <c r="G157" i="17" s="1"/>
  <c r="F158" i="17"/>
  <c r="G158" i="17" s="1"/>
  <c r="F159" i="17"/>
  <c r="F160" i="17"/>
  <c r="F161" i="17"/>
  <c r="F162" i="17"/>
  <c r="G162" i="17" s="1"/>
  <c r="F163" i="17"/>
  <c r="G163" i="17" s="1"/>
  <c r="F164" i="17"/>
  <c r="G164" i="17" s="1"/>
  <c r="F165" i="17"/>
  <c r="G165" i="17" s="1"/>
  <c r="F166" i="17"/>
  <c r="G166" i="17" s="1"/>
  <c r="F167" i="17"/>
  <c r="F168" i="17"/>
  <c r="G168" i="17" s="1"/>
  <c r="F169" i="17"/>
  <c r="G169" i="17" s="1"/>
  <c r="F170" i="17"/>
  <c r="G170" i="17" s="1"/>
  <c r="F171" i="17"/>
  <c r="G171" i="17" s="1"/>
  <c r="F172" i="17"/>
  <c r="F173" i="17"/>
  <c r="G173" i="17" s="1"/>
  <c r="F174" i="17"/>
  <c r="F175" i="17"/>
  <c r="G175" i="17" s="1"/>
  <c r="F176" i="17"/>
  <c r="G176" i="17" s="1"/>
  <c r="F177" i="17"/>
  <c r="G177" i="17" s="1"/>
  <c r="F178" i="17"/>
  <c r="G178" i="17" s="1"/>
  <c r="F179" i="17"/>
  <c r="G179" i="17" s="1"/>
  <c r="F180" i="17"/>
  <c r="G180" i="17" s="1"/>
  <c r="F181" i="17"/>
  <c r="G181" i="17" s="1"/>
  <c r="F182" i="17"/>
  <c r="G182" i="17" s="1"/>
  <c r="F183" i="17"/>
  <c r="F184" i="17"/>
  <c r="G184" i="17" s="1"/>
  <c r="F185" i="17"/>
  <c r="G185" i="17" s="1"/>
  <c r="F186" i="17"/>
  <c r="G186" i="17" s="1"/>
  <c r="F187" i="17"/>
  <c r="G187" i="17" s="1"/>
  <c r="F188" i="17"/>
  <c r="G188" i="17" s="1"/>
  <c r="F189" i="17"/>
  <c r="F190" i="17"/>
  <c r="G190" i="17" s="1"/>
  <c r="F191" i="17"/>
  <c r="G191" i="17" s="1"/>
  <c r="F192" i="17"/>
  <c r="G192" i="17" s="1"/>
  <c r="F193" i="17"/>
  <c r="F194" i="17"/>
  <c r="F195" i="17"/>
  <c r="G195" i="17" s="1"/>
  <c r="F196" i="17"/>
  <c r="G196" i="17" s="1"/>
  <c r="F197" i="17"/>
  <c r="G197" i="17" s="1"/>
  <c r="F198" i="17"/>
  <c r="G198" i="17" s="1"/>
  <c r="F199" i="17"/>
  <c r="G199" i="17" s="1"/>
  <c r="F131" i="17"/>
  <c r="G131" i="17" s="1"/>
  <c r="R3324" i="2" l="1"/>
  <c r="R2634" i="2"/>
  <c r="R2970" i="2"/>
  <c r="Q3174" i="2"/>
  <c r="R3706" i="2"/>
  <c r="R3048" i="2"/>
  <c r="R2977" i="2"/>
  <c r="G194" i="17"/>
  <c r="Q3180" i="2"/>
  <c r="R3180" i="2"/>
  <c r="Q3047" i="2"/>
  <c r="R3047" i="2"/>
  <c r="Q2629" i="2"/>
  <c r="R2629" i="2"/>
  <c r="M1206" i="2"/>
  <c r="N1206" i="2"/>
  <c r="O1206" i="2"/>
  <c r="M1207" i="2"/>
  <c r="N1207" i="2"/>
  <c r="O1207" i="2"/>
  <c r="M1208" i="2"/>
  <c r="N1208" i="2"/>
  <c r="O1208" i="2"/>
  <c r="M1209" i="2"/>
  <c r="N1209" i="2"/>
  <c r="O1209" i="2"/>
  <c r="M1210" i="2"/>
  <c r="N1210" i="2"/>
  <c r="O1210" i="2"/>
  <c r="M1211" i="2"/>
  <c r="N1211" i="2"/>
  <c r="O1211" i="2"/>
  <c r="M1212" i="2"/>
  <c r="N1212" i="2"/>
  <c r="O1212" i="2"/>
  <c r="P1212" i="2"/>
  <c r="M1213" i="2"/>
  <c r="N1213" i="2"/>
  <c r="O1213" i="2"/>
  <c r="P1213" i="2"/>
  <c r="M1214" i="2"/>
  <c r="N1214" i="2"/>
  <c r="O1214" i="2"/>
  <c r="P1214" i="2"/>
  <c r="M1215" i="2"/>
  <c r="N1215" i="2"/>
  <c r="O1215" i="2"/>
  <c r="P1215" i="2"/>
  <c r="M1216" i="2"/>
  <c r="N1216" i="2"/>
  <c r="O1216" i="2"/>
  <c r="P1216" i="2"/>
  <c r="M1217" i="2"/>
  <c r="N1217" i="2"/>
  <c r="O1217" i="2"/>
  <c r="P1217" i="2"/>
  <c r="M1218" i="2"/>
  <c r="N1218" i="2"/>
  <c r="O1218" i="2"/>
  <c r="P1218" i="2"/>
  <c r="M1219" i="2"/>
  <c r="N1219" i="2"/>
  <c r="O1219" i="2"/>
  <c r="P1219" i="2"/>
  <c r="M1220" i="2"/>
  <c r="N1220" i="2"/>
  <c r="O1220" i="2"/>
  <c r="M1221" i="2"/>
  <c r="N1221" i="2"/>
  <c r="O1221" i="2"/>
  <c r="M1222" i="2"/>
  <c r="N1222" i="2"/>
  <c r="O1222" i="2"/>
  <c r="M1223" i="2"/>
  <c r="N1223" i="2"/>
  <c r="O1223" i="2"/>
  <c r="M1224" i="2"/>
  <c r="N1224" i="2"/>
  <c r="O1224" i="2"/>
  <c r="M1225" i="2"/>
  <c r="N1225" i="2"/>
  <c r="O1225" i="2"/>
  <c r="M1226" i="2"/>
  <c r="N1226" i="2"/>
  <c r="O1226" i="2"/>
  <c r="P1226" i="2"/>
  <c r="M1227" i="2"/>
  <c r="N1227" i="2"/>
  <c r="O1227" i="2"/>
  <c r="P1227" i="2"/>
  <c r="M1228" i="2"/>
  <c r="N1228" i="2"/>
  <c r="O1228" i="2"/>
  <c r="P1228" i="2"/>
  <c r="M1229" i="2"/>
  <c r="N1229" i="2"/>
  <c r="O1229" i="2"/>
  <c r="P1229" i="2"/>
  <c r="M1230" i="2"/>
  <c r="N1230" i="2"/>
  <c r="O1230" i="2"/>
  <c r="P1230" i="2"/>
  <c r="M1231" i="2"/>
  <c r="N1231" i="2"/>
  <c r="O1231" i="2"/>
  <c r="M1232" i="2"/>
  <c r="N1232" i="2"/>
  <c r="O1232" i="2"/>
  <c r="M1233" i="2"/>
  <c r="N1233" i="2"/>
  <c r="O1233" i="2"/>
  <c r="M1234" i="2"/>
  <c r="N1234" i="2"/>
  <c r="O1234" i="2"/>
  <c r="M1235" i="2"/>
  <c r="N1235" i="2"/>
  <c r="O1235" i="2"/>
  <c r="M1236" i="2"/>
  <c r="N1236" i="2"/>
  <c r="O1236" i="2"/>
  <c r="M1237" i="2"/>
  <c r="N1237" i="2"/>
  <c r="O1237" i="2"/>
  <c r="P1237" i="2"/>
  <c r="M1238" i="2"/>
  <c r="N1238" i="2"/>
  <c r="O1238" i="2"/>
  <c r="P1238" i="2"/>
  <c r="M1239" i="2"/>
  <c r="N1239" i="2"/>
  <c r="O1239" i="2"/>
  <c r="P1239" i="2"/>
  <c r="M1240" i="2"/>
  <c r="N1240" i="2"/>
  <c r="O1240" i="2"/>
  <c r="P1240" i="2"/>
  <c r="M1241" i="2"/>
  <c r="N1241" i="2"/>
  <c r="O1241" i="2"/>
  <c r="P1241" i="2"/>
  <c r="M1242" i="2"/>
  <c r="N1242" i="2"/>
  <c r="O1242" i="2"/>
  <c r="P1242" i="2"/>
  <c r="M1243" i="2"/>
  <c r="N1243" i="2"/>
  <c r="O1243" i="2"/>
  <c r="P1243" i="2"/>
  <c r="M1244" i="2"/>
  <c r="N1244" i="2"/>
  <c r="O1244" i="2"/>
  <c r="P1244" i="2"/>
  <c r="M1245" i="2"/>
  <c r="N1245" i="2"/>
  <c r="O1245" i="2"/>
  <c r="M1246" i="2"/>
  <c r="N1246" i="2"/>
  <c r="O1246" i="2"/>
  <c r="M1247" i="2"/>
  <c r="N1247" i="2"/>
  <c r="O1247" i="2"/>
  <c r="M1248" i="2"/>
  <c r="N1248" i="2"/>
  <c r="O1248" i="2"/>
  <c r="M1249" i="2"/>
  <c r="N1249" i="2"/>
  <c r="O1249" i="2"/>
  <c r="M1250" i="2"/>
  <c r="N1250" i="2"/>
  <c r="O1250" i="2"/>
  <c r="P1250" i="2"/>
  <c r="M1251" i="2"/>
  <c r="N1251" i="2"/>
  <c r="O1251" i="2"/>
  <c r="M1252" i="2"/>
  <c r="N1252" i="2"/>
  <c r="O1252" i="2"/>
  <c r="M1253" i="2"/>
  <c r="N1253" i="2"/>
  <c r="O1253" i="2"/>
  <c r="M1254" i="2"/>
  <c r="N1254" i="2"/>
  <c r="O1254" i="2"/>
  <c r="M1255" i="2"/>
  <c r="N1255" i="2"/>
  <c r="O1255" i="2"/>
  <c r="P1255" i="2"/>
  <c r="M1256" i="2"/>
  <c r="N1256" i="2"/>
  <c r="O1256" i="2"/>
  <c r="P1256" i="2"/>
  <c r="M1257" i="2"/>
  <c r="N1257" i="2"/>
  <c r="O1257" i="2"/>
  <c r="P1257" i="2"/>
  <c r="M1258" i="2"/>
  <c r="N1258" i="2"/>
  <c r="O1258" i="2"/>
  <c r="M1259" i="2"/>
  <c r="N1259" i="2"/>
  <c r="O1259" i="2"/>
  <c r="M1260" i="2"/>
  <c r="N1260" i="2"/>
  <c r="O1260" i="2"/>
  <c r="M1261" i="2"/>
  <c r="N1261" i="2"/>
  <c r="O1261" i="2"/>
  <c r="M1262" i="2"/>
  <c r="N1262" i="2"/>
  <c r="O1262" i="2"/>
  <c r="M1263" i="2"/>
  <c r="N1263" i="2"/>
  <c r="O1263" i="2"/>
  <c r="M1264" i="2"/>
  <c r="N1264" i="2"/>
  <c r="O1264" i="2"/>
  <c r="M1265" i="2"/>
  <c r="N1265" i="2"/>
  <c r="O1265" i="2"/>
  <c r="M1266" i="2"/>
  <c r="N1266" i="2"/>
  <c r="O1266" i="2"/>
  <c r="M1267" i="2"/>
  <c r="N1267" i="2"/>
  <c r="O1267" i="2"/>
  <c r="M1268" i="2"/>
  <c r="N1268" i="2"/>
  <c r="O1268" i="2"/>
  <c r="M1269" i="2"/>
  <c r="N1269" i="2"/>
  <c r="O1269" i="2"/>
  <c r="M1270" i="2"/>
  <c r="N1270" i="2"/>
  <c r="O1270" i="2"/>
  <c r="M1271" i="2"/>
  <c r="N1271" i="2"/>
  <c r="O1271" i="2"/>
  <c r="M1272" i="2"/>
  <c r="N1272" i="2"/>
  <c r="O1272" i="2"/>
  <c r="M1273" i="2"/>
  <c r="N1273" i="2"/>
  <c r="O1273" i="2"/>
  <c r="M1274" i="2"/>
  <c r="N1274" i="2"/>
  <c r="O1274" i="2"/>
  <c r="M1275" i="2"/>
  <c r="N1275" i="2"/>
  <c r="O1275" i="2"/>
  <c r="M1276" i="2"/>
  <c r="N1276" i="2"/>
  <c r="O1276" i="2"/>
  <c r="P1276" i="2"/>
  <c r="M1277" i="2"/>
  <c r="N1277" i="2"/>
  <c r="O1277" i="2"/>
  <c r="P1277" i="2"/>
  <c r="M1278" i="2"/>
  <c r="N1278" i="2"/>
  <c r="O1278" i="2"/>
  <c r="P1278" i="2"/>
  <c r="M1279" i="2"/>
  <c r="N1279" i="2"/>
  <c r="O1279" i="2"/>
  <c r="M1280" i="2"/>
  <c r="N1280" i="2"/>
  <c r="O1280" i="2"/>
  <c r="M1281" i="2"/>
  <c r="N1281" i="2"/>
  <c r="O1281" i="2"/>
  <c r="M1282" i="2"/>
  <c r="N1282" i="2"/>
  <c r="O1282" i="2"/>
  <c r="M1283" i="2"/>
  <c r="N1283" i="2"/>
  <c r="O1283" i="2"/>
  <c r="M1284" i="2"/>
  <c r="N1284" i="2"/>
  <c r="O1284" i="2"/>
  <c r="M1285" i="2"/>
  <c r="N1285" i="2"/>
  <c r="O1285" i="2"/>
  <c r="M1286" i="2"/>
  <c r="N1286" i="2"/>
  <c r="O1286" i="2"/>
  <c r="M1287" i="2"/>
  <c r="N1287" i="2"/>
  <c r="O1287" i="2"/>
  <c r="M1288" i="2"/>
  <c r="N1288" i="2"/>
  <c r="O1288" i="2"/>
  <c r="M1289" i="2"/>
  <c r="N1289" i="2"/>
  <c r="O1289" i="2"/>
  <c r="M1290" i="2"/>
  <c r="N1290" i="2"/>
  <c r="O1290" i="2"/>
  <c r="M1291" i="2"/>
  <c r="N1291" i="2"/>
  <c r="O1291" i="2"/>
  <c r="M1292" i="2"/>
  <c r="N1292" i="2"/>
  <c r="O1292" i="2"/>
  <c r="M1293" i="2"/>
  <c r="N1293" i="2"/>
  <c r="O1293" i="2"/>
  <c r="M1294" i="2"/>
  <c r="N1294" i="2"/>
  <c r="O1294" i="2"/>
  <c r="P1294" i="2"/>
  <c r="M1295" i="2"/>
  <c r="N1295" i="2"/>
  <c r="O1295" i="2"/>
  <c r="P1295" i="2"/>
  <c r="M1296" i="2"/>
  <c r="N1296" i="2"/>
  <c r="O1296" i="2"/>
  <c r="P1296" i="2"/>
  <c r="M1297" i="2"/>
  <c r="N1297" i="2"/>
  <c r="O1297" i="2"/>
  <c r="P1297" i="2"/>
  <c r="M1298" i="2"/>
  <c r="N1298" i="2"/>
  <c r="O1298" i="2"/>
  <c r="P1298" i="2"/>
  <c r="M1299" i="2"/>
  <c r="N1299" i="2"/>
  <c r="O1299" i="2"/>
  <c r="P1299" i="2"/>
  <c r="M1300" i="2"/>
  <c r="N1300" i="2"/>
  <c r="O1300" i="2"/>
  <c r="P1300" i="2"/>
  <c r="M1301" i="2"/>
  <c r="N1301" i="2"/>
  <c r="O1301" i="2"/>
  <c r="P1301" i="2"/>
  <c r="M1302" i="2"/>
  <c r="N1302" i="2"/>
  <c r="O1302" i="2"/>
  <c r="P1302" i="2"/>
  <c r="M1303" i="2"/>
  <c r="N1303" i="2"/>
  <c r="O1303" i="2"/>
  <c r="M1304" i="2"/>
  <c r="N1304" i="2"/>
  <c r="O1304" i="2"/>
  <c r="M1305" i="2"/>
  <c r="N1305" i="2"/>
  <c r="O1305" i="2"/>
  <c r="M1306" i="2"/>
  <c r="N1306" i="2"/>
  <c r="O1306" i="2"/>
  <c r="M1307" i="2"/>
  <c r="N1307" i="2"/>
  <c r="O1307" i="2"/>
  <c r="M1308" i="2"/>
  <c r="N1308" i="2"/>
  <c r="O1308" i="2"/>
  <c r="M1309" i="2"/>
  <c r="N1309" i="2"/>
  <c r="O1309" i="2"/>
  <c r="M1310" i="2"/>
  <c r="N1310" i="2"/>
  <c r="O1310" i="2"/>
  <c r="M1311" i="2"/>
  <c r="N1311" i="2"/>
  <c r="O1311" i="2"/>
  <c r="M1312" i="2"/>
  <c r="N1312" i="2"/>
  <c r="O1312" i="2"/>
  <c r="M1313" i="2"/>
  <c r="N1313" i="2"/>
  <c r="O1313" i="2"/>
  <c r="M1314" i="2"/>
  <c r="N1314" i="2"/>
  <c r="O1314" i="2"/>
  <c r="M1315" i="2"/>
  <c r="N1315" i="2"/>
  <c r="O1315" i="2"/>
  <c r="M1316" i="2"/>
  <c r="N1316" i="2"/>
  <c r="O1316" i="2"/>
  <c r="M1317" i="2"/>
  <c r="N1317" i="2"/>
  <c r="O1317" i="2"/>
  <c r="M1318" i="2"/>
  <c r="N1318" i="2"/>
  <c r="O1318" i="2"/>
  <c r="P1318" i="2"/>
  <c r="M1319" i="2"/>
  <c r="N1319" i="2"/>
  <c r="O1319" i="2"/>
  <c r="P1319" i="2"/>
  <c r="M1320" i="2"/>
  <c r="N1320" i="2"/>
  <c r="O1320" i="2"/>
  <c r="P1320" i="2"/>
  <c r="M1321" i="2"/>
  <c r="N1321" i="2"/>
  <c r="O1321" i="2"/>
  <c r="P1321" i="2"/>
  <c r="M1322" i="2"/>
  <c r="N1322" i="2"/>
  <c r="O1322" i="2"/>
  <c r="P1322" i="2"/>
  <c r="M1323" i="2"/>
  <c r="N1323" i="2"/>
  <c r="O1323" i="2"/>
  <c r="P1323" i="2"/>
  <c r="M1324" i="2"/>
  <c r="N1324" i="2"/>
  <c r="O1324" i="2"/>
  <c r="P1324" i="2"/>
  <c r="M1325" i="2"/>
  <c r="N1325" i="2"/>
  <c r="O1325" i="2"/>
  <c r="P1325" i="2"/>
  <c r="M1326" i="2"/>
  <c r="N1326" i="2"/>
  <c r="O1326" i="2"/>
  <c r="P1326" i="2"/>
  <c r="M1327" i="2"/>
  <c r="N1327" i="2"/>
  <c r="O1327" i="2"/>
  <c r="P1327" i="2"/>
  <c r="M1328" i="2"/>
  <c r="N1328" i="2"/>
  <c r="O1328" i="2"/>
  <c r="P1328" i="2"/>
  <c r="M1329" i="2"/>
  <c r="N1329" i="2"/>
  <c r="O1329" i="2"/>
  <c r="P1329" i="2"/>
  <c r="M1330" i="2"/>
  <c r="N1330" i="2"/>
  <c r="O1330" i="2"/>
  <c r="P1330" i="2"/>
  <c r="M1331" i="2"/>
  <c r="N1331" i="2"/>
  <c r="O1331" i="2"/>
  <c r="P1331" i="2"/>
  <c r="M1332" i="2"/>
  <c r="N1332" i="2"/>
  <c r="O1332" i="2"/>
  <c r="P1332" i="2"/>
  <c r="M1333" i="2"/>
  <c r="N1333" i="2"/>
  <c r="O1333" i="2"/>
  <c r="P1333" i="2"/>
  <c r="M1334" i="2"/>
  <c r="N1334" i="2"/>
  <c r="O1334" i="2"/>
  <c r="P1334" i="2"/>
  <c r="M1335" i="2"/>
  <c r="N1335" i="2"/>
  <c r="O1335" i="2"/>
  <c r="P1335" i="2"/>
  <c r="M1336" i="2"/>
  <c r="N1336" i="2"/>
  <c r="O1336" i="2"/>
  <c r="P1336" i="2"/>
  <c r="M1337" i="2"/>
  <c r="N1337" i="2"/>
  <c r="O1337" i="2"/>
  <c r="P1337" i="2"/>
  <c r="M1338" i="2"/>
  <c r="N1338" i="2"/>
  <c r="O1338" i="2"/>
  <c r="P1338" i="2"/>
  <c r="M1339" i="2"/>
  <c r="N1339" i="2"/>
  <c r="O1339" i="2"/>
  <c r="P1339" i="2"/>
  <c r="M1340" i="2"/>
  <c r="N1340" i="2"/>
  <c r="O1340" i="2"/>
  <c r="P1340" i="2"/>
  <c r="M1341" i="2"/>
  <c r="N1341" i="2"/>
  <c r="O1341" i="2"/>
  <c r="P1341" i="2"/>
  <c r="M1342" i="2"/>
  <c r="N1342" i="2"/>
  <c r="O1342" i="2"/>
  <c r="P1342" i="2"/>
  <c r="M1343" i="2"/>
  <c r="N1343" i="2"/>
  <c r="O1343" i="2"/>
  <c r="P1343" i="2"/>
  <c r="M1344" i="2"/>
  <c r="N1344" i="2"/>
  <c r="O1344" i="2"/>
  <c r="P1344" i="2"/>
  <c r="M1345" i="2"/>
  <c r="N1345" i="2"/>
  <c r="O1345" i="2"/>
  <c r="P1345" i="2"/>
  <c r="M1346" i="2"/>
  <c r="N1346" i="2"/>
  <c r="O1346" i="2"/>
  <c r="P1346" i="2"/>
  <c r="M1347" i="2"/>
  <c r="N1347" i="2"/>
  <c r="O1347" i="2"/>
  <c r="P1347" i="2"/>
  <c r="M1348" i="2"/>
  <c r="N1348" i="2"/>
  <c r="O1348" i="2"/>
  <c r="M1349" i="2"/>
  <c r="N1349" i="2"/>
  <c r="O1349" i="2"/>
  <c r="M1350" i="2"/>
  <c r="N1350" i="2"/>
  <c r="O1350" i="2"/>
  <c r="M1351" i="2"/>
  <c r="N1351" i="2"/>
  <c r="O1351" i="2"/>
  <c r="M1352" i="2"/>
  <c r="N1352" i="2"/>
  <c r="O1352" i="2"/>
  <c r="M1353" i="2"/>
  <c r="N1353" i="2"/>
  <c r="O1353" i="2"/>
  <c r="M1354" i="2"/>
  <c r="N1354" i="2"/>
  <c r="O1354" i="2"/>
  <c r="M1355" i="2"/>
  <c r="N1355" i="2"/>
  <c r="O1355" i="2"/>
  <c r="M1356" i="2"/>
  <c r="N1356" i="2"/>
  <c r="O1356" i="2"/>
  <c r="M1357" i="2"/>
  <c r="N1357" i="2"/>
  <c r="O1357" i="2"/>
  <c r="M1358" i="2"/>
  <c r="N1358" i="2"/>
  <c r="O1358" i="2"/>
  <c r="M1359" i="2"/>
  <c r="N1359" i="2"/>
  <c r="O1359" i="2"/>
  <c r="M1360" i="2"/>
  <c r="N1360" i="2"/>
  <c r="O1360" i="2"/>
  <c r="M1361" i="2"/>
  <c r="N1361" i="2"/>
  <c r="O1361" i="2"/>
  <c r="M1362" i="2"/>
  <c r="N1362" i="2"/>
  <c r="O1362" i="2"/>
  <c r="M1363" i="2"/>
  <c r="N1363" i="2"/>
  <c r="O1363" i="2"/>
  <c r="M1364" i="2"/>
  <c r="N1364" i="2"/>
  <c r="O1364" i="2"/>
  <c r="M1365" i="2"/>
  <c r="N1365" i="2"/>
  <c r="O1365" i="2"/>
  <c r="M1366" i="2"/>
  <c r="N1366" i="2"/>
  <c r="O1366" i="2"/>
  <c r="M1367" i="2"/>
  <c r="N1367" i="2"/>
  <c r="O1367" i="2"/>
  <c r="M1368" i="2"/>
  <c r="N1368" i="2"/>
  <c r="O1368" i="2"/>
  <c r="M1369" i="2"/>
  <c r="N1369" i="2"/>
  <c r="O1369" i="2"/>
  <c r="M1370" i="2"/>
  <c r="N1370" i="2"/>
  <c r="O1370" i="2"/>
  <c r="M1371" i="2"/>
  <c r="N1371" i="2"/>
  <c r="O1371" i="2"/>
  <c r="M1372" i="2"/>
  <c r="N1372" i="2"/>
  <c r="O1372" i="2"/>
  <c r="M1373" i="2"/>
  <c r="N1373" i="2"/>
  <c r="O1373" i="2"/>
  <c r="M1374" i="2"/>
  <c r="N1374" i="2"/>
  <c r="O1374" i="2"/>
  <c r="M1375" i="2"/>
  <c r="N1375" i="2"/>
  <c r="O1375" i="2"/>
  <c r="M1376" i="2"/>
  <c r="N1376" i="2"/>
  <c r="O1376" i="2"/>
  <c r="M1377" i="2"/>
  <c r="N1377" i="2"/>
  <c r="O1377" i="2"/>
  <c r="M1378" i="2"/>
  <c r="N1378" i="2"/>
  <c r="O1378" i="2"/>
  <c r="P1378" i="2"/>
  <c r="M1379" i="2"/>
  <c r="N1379" i="2"/>
  <c r="O1379" i="2"/>
  <c r="P1379" i="2"/>
  <c r="M1380" i="2"/>
  <c r="N1380" i="2"/>
  <c r="O1380" i="2"/>
  <c r="P1380" i="2"/>
  <c r="M1381" i="2"/>
  <c r="N1381" i="2"/>
  <c r="O1381" i="2"/>
  <c r="P1381" i="2"/>
  <c r="M1382" i="2"/>
  <c r="N1382" i="2"/>
  <c r="O1382" i="2"/>
  <c r="P1382" i="2"/>
  <c r="M1383" i="2"/>
  <c r="N1383" i="2"/>
  <c r="O1383" i="2"/>
  <c r="P1383" i="2"/>
  <c r="M1384" i="2"/>
  <c r="N1384" i="2"/>
  <c r="O1384" i="2"/>
  <c r="P1384" i="2"/>
  <c r="M1385" i="2"/>
  <c r="N1385" i="2"/>
  <c r="O1385" i="2"/>
  <c r="P1385" i="2"/>
  <c r="M1386" i="2"/>
  <c r="N1386" i="2"/>
  <c r="O1386" i="2"/>
  <c r="P1386" i="2"/>
  <c r="M1387" i="2"/>
  <c r="N1387" i="2"/>
  <c r="O1387" i="2"/>
  <c r="P1387" i="2"/>
  <c r="M1388" i="2"/>
  <c r="N1388" i="2"/>
  <c r="O1388" i="2"/>
  <c r="P1388" i="2"/>
  <c r="M1389" i="2"/>
  <c r="N1389" i="2"/>
  <c r="O1389" i="2"/>
  <c r="P1389" i="2"/>
  <c r="M1390" i="2"/>
  <c r="N1390" i="2"/>
  <c r="O1390" i="2"/>
  <c r="P1390" i="2"/>
  <c r="M1391" i="2"/>
  <c r="N1391" i="2"/>
  <c r="O1391" i="2"/>
  <c r="P1391" i="2"/>
  <c r="M1392" i="2"/>
  <c r="N1392" i="2"/>
  <c r="O1392" i="2"/>
  <c r="P1392" i="2"/>
  <c r="M1393" i="2"/>
  <c r="N1393" i="2"/>
  <c r="O1393" i="2"/>
  <c r="P1393" i="2"/>
  <c r="M1394" i="2"/>
  <c r="N1394" i="2"/>
  <c r="O1394" i="2"/>
  <c r="P1394" i="2"/>
  <c r="M1395" i="2"/>
  <c r="N1395" i="2"/>
  <c r="O1395" i="2"/>
  <c r="P1395" i="2"/>
  <c r="M1396" i="2"/>
  <c r="N1396" i="2"/>
  <c r="O1396" i="2"/>
  <c r="P1396" i="2"/>
  <c r="M1397" i="2"/>
  <c r="N1397" i="2"/>
  <c r="O1397" i="2"/>
  <c r="P1397" i="2"/>
  <c r="M1398" i="2"/>
  <c r="N1398" i="2"/>
  <c r="O1398" i="2"/>
  <c r="P1398" i="2"/>
  <c r="M1399" i="2"/>
  <c r="N1399" i="2"/>
  <c r="O1399" i="2"/>
  <c r="P1399" i="2"/>
  <c r="M1400" i="2"/>
  <c r="N1400" i="2"/>
  <c r="O1400" i="2"/>
  <c r="P1400" i="2"/>
  <c r="M1401" i="2"/>
  <c r="N1401" i="2"/>
  <c r="O1401" i="2"/>
  <c r="P1401" i="2"/>
  <c r="M1402" i="2"/>
  <c r="N1402" i="2"/>
  <c r="O1402" i="2"/>
  <c r="M1403" i="2"/>
  <c r="N1403" i="2"/>
  <c r="O1403" i="2"/>
  <c r="M1404" i="2"/>
  <c r="N1404" i="2"/>
  <c r="O1404" i="2"/>
  <c r="M1405" i="2"/>
  <c r="N1405" i="2"/>
  <c r="O1405" i="2"/>
  <c r="M1406" i="2"/>
  <c r="N1406" i="2"/>
  <c r="O1406" i="2"/>
  <c r="M1407" i="2"/>
  <c r="N1407" i="2"/>
  <c r="O1407" i="2"/>
  <c r="M1408" i="2"/>
  <c r="N1408" i="2"/>
  <c r="O1408" i="2"/>
  <c r="M1409" i="2"/>
  <c r="N1409" i="2"/>
  <c r="O1409" i="2"/>
  <c r="M1410" i="2"/>
  <c r="N1410" i="2"/>
  <c r="O1410" i="2"/>
  <c r="M1411" i="2"/>
  <c r="N1411" i="2"/>
  <c r="O1411" i="2"/>
  <c r="M1412" i="2"/>
  <c r="N1412" i="2"/>
  <c r="O1412" i="2"/>
  <c r="M1413" i="2"/>
  <c r="N1413" i="2"/>
  <c r="O1413" i="2"/>
  <c r="M1414" i="2"/>
  <c r="N1414" i="2"/>
  <c r="O1414" i="2"/>
  <c r="M1415" i="2"/>
  <c r="N1415" i="2"/>
  <c r="O1415" i="2"/>
  <c r="M1416" i="2"/>
  <c r="N1416" i="2"/>
  <c r="O1416" i="2"/>
  <c r="M1417" i="2"/>
  <c r="N1417" i="2"/>
  <c r="O1417" i="2"/>
  <c r="M1418" i="2"/>
  <c r="N1418" i="2"/>
  <c r="O1418" i="2"/>
  <c r="M1419" i="2"/>
  <c r="N1419" i="2"/>
  <c r="O1419" i="2"/>
  <c r="M1420" i="2"/>
  <c r="N1420" i="2"/>
  <c r="O1420" i="2"/>
  <c r="M1421" i="2"/>
  <c r="N1421" i="2"/>
  <c r="O1421" i="2"/>
  <c r="M1422" i="2"/>
  <c r="N1422" i="2"/>
  <c r="O1422" i="2"/>
  <c r="M1423" i="2"/>
  <c r="N1423" i="2"/>
  <c r="O1423" i="2"/>
  <c r="M1424" i="2"/>
  <c r="N1424" i="2"/>
  <c r="O1424" i="2"/>
  <c r="M1425" i="2"/>
  <c r="N1425" i="2"/>
  <c r="O1425" i="2"/>
  <c r="M1426" i="2"/>
  <c r="N1426" i="2"/>
  <c r="O1426" i="2"/>
  <c r="M1427" i="2"/>
  <c r="N1427" i="2"/>
  <c r="O1427" i="2"/>
  <c r="M1428" i="2"/>
  <c r="N1428" i="2"/>
  <c r="O1428" i="2"/>
  <c r="M1429" i="2"/>
  <c r="N1429" i="2"/>
  <c r="O1429" i="2"/>
  <c r="M1430" i="2"/>
  <c r="N1430" i="2"/>
  <c r="O1430" i="2"/>
  <c r="M1431" i="2"/>
  <c r="N1431" i="2"/>
  <c r="O1431" i="2"/>
  <c r="M1432" i="2"/>
  <c r="N1432" i="2"/>
  <c r="O1432" i="2"/>
  <c r="M1433" i="2"/>
  <c r="N1433" i="2"/>
  <c r="O1433" i="2"/>
  <c r="M1434" i="2"/>
  <c r="N1434" i="2"/>
  <c r="O1434" i="2"/>
  <c r="M1435" i="2"/>
  <c r="N1435" i="2"/>
  <c r="O1435" i="2"/>
  <c r="M1436" i="2"/>
  <c r="N1436" i="2"/>
  <c r="O1436" i="2"/>
  <c r="M1437" i="2"/>
  <c r="N1437" i="2"/>
  <c r="O1437" i="2"/>
  <c r="M1438" i="2"/>
  <c r="N1438" i="2"/>
  <c r="O1438" i="2"/>
  <c r="M1439" i="2"/>
  <c r="N1439" i="2"/>
  <c r="O1439" i="2"/>
  <c r="M1440" i="2"/>
  <c r="N1440" i="2"/>
  <c r="O1440" i="2"/>
  <c r="M1441" i="2"/>
  <c r="N1441" i="2"/>
  <c r="O1441" i="2"/>
  <c r="M1442" i="2"/>
  <c r="N1442" i="2"/>
  <c r="O1442" i="2"/>
  <c r="M1443" i="2"/>
  <c r="N1443" i="2"/>
  <c r="O1443" i="2"/>
  <c r="M1444" i="2"/>
  <c r="N1444" i="2"/>
  <c r="O1444" i="2"/>
  <c r="M1445" i="2"/>
  <c r="N1445" i="2"/>
  <c r="O1445" i="2"/>
  <c r="M1446" i="2"/>
  <c r="N1446" i="2"/>
  <c r="O1446" i="2"/>
  <c r="M1447" i="2"/>
  <c r="N1447" i="2"/>
  <c r="O1447" i="2"/>
  <c r="M1448" i="2"/>
  <c r="N1448" i="2"/>
  <c r="O1448" i="2"/>
  <c r="M1449" i="2"/>
  <c r="N1449" i="2"/>
  <c r="O1449" i="2"/>
  <c r="M1450" i="2"/>
  <c r="N1450" i="2"/>
  <c r="O1450" i="2"/>
  <c r="M1451" i="2"/>
  <c r="N1451" i="2"/>
  <c r="O1451" i="2"/>
  <c r="M1452" i="2"/>
  <c r="N1452" i="2"/>
  <c r="O1452" i="2"/>
  <c r="M1453" i="2"/>
  <c r="N1453" i="2"/>
  <c r="O1453" i="2"/>
  <c r="M1454" i="2"/>
  <c r="N1454" i="2"/>
  <c r="O1454" i="2"/>
  <c r="M1455" i="2"/>
  <c r="N1455" i="2"/>
  <c r="O1455" i="2"/>
  <c r="M1456" i="2"/>
  <c r="N1456" i="2"/>
  <c r="O1456" i="2"/>
  <c r="M1457" i="2"/>
  <c r="N1457" i="2"/>
  <c r="O1457" i="2"/>
  <c r="M1458" i="2"/>
  <c r="N1458" i="2"/>
  <c r="O1458" i="2"/>
  <c r="M1459" i="2"/>
  <c r="N1459" i="2"/>
  <c r="O1459" i="2"/>
  <c r="M1460" i="2"/>
  <c r="N1460" i="2"/>
  <c r="O1460" i="2"/>
  <c r="M1461" i="2"/>
  <c r="N1461" i="2"/>
  <c r="O1461" i="2"/>
  <c r="M1462" i="2"/>
  <c r="N1462" i="2"/>
  <c r="O1462" i="2"/>
  <c r="M1463" i="2"/>
  <c r="N1463" i="2"/>
  <c r="O1463" i="2"/>
  <c r="M1464" i="2"/>
  <c r="N1464" i="2"/>
  <c r="O1464" i="2"/>
  <c r="M1465" i="2"/>
  <c r="N1465" i="2"/>
  <c r="O1465" i="2"/>
  <c r="M1466" i="2"/>
  <c r="N1466" i="2"/>
  <c r="O1466" i="2"/>
  <c r="M1467" i="2"/>
  <c r="N1467" i="2"/>
  <c r="O1467" i="2"/>
  <c r="M1468" i="2"/>
  <c r="N1468" i="2"/>
  <c r="O1468" i="2"/>
  <c r="M1469" i="2"/>
  <c r="N1469" i="2"/>
  <c r="O1469" i="2"/>
  <c r="M1470" i="2"/>
  <c r="N1470" i="2"/>
  <c r="O1470" i="2"/>
  <c r="M1471" i="2"/>
  <c r="N1471" i="2"/>
  <c r="O1471" i="2"/>
  <c r="M1472" i="2"/>
  <c r="N1472" i="2"/>
  <c r="O1472" i="2"/>
  <c r="M1473" i="2"/>
  <c r="N1473" i="2"/>
  <c r="O1473" i="2"/>
  <c r="M1474" i="2"/>
  <c r="N1474" i="2"/>
  <c r="O1474" i="2"/>
  <c r="M1475" i="2"/>
  <c r="N1475" i="2"/>
  <c r="O1475" i="2"/>
  <c r="M1476" i="2"/>
  <c r="N1476" i="2"/>
  <c r="O1476" i="2"/>
  <c r="M1477" i="2"/>
  <c r="N1477" i="2"/>
  <c r="O1477" i="2"/>
  <c r="M1478" i="2"/>
  <c r="N1478" i="2"/>
  <c r="O1478" i="2"/>
  <c r="M1479" i="2"/>
  <c r="N1479" i="2"/>
  <c r="O1479" i="2"/>
  <c r="M1480" i="2"/>
  <c r="N1480" i="2"/>
  <c r="O1480" i="2"/>
  <c r="M1481" i="2"/>
  <c r="N1481" i="2"/>
  <c r="O1481" i="2"/>
  <c r="M1482" i="2"/>
  <c r="N1482" i="2"/>
  <c r="O1482" i="2"/>
  <c r="M1483" i="2"/>
  <c r="N1483" i="2"/>
  <c r="O1483" i="2"/>
  <c r="M1484" i="2"/>
  <c r="N1484" i="2"/>
  <c r="O1484" i="2"/>
  <c r="M1485" i="2"/>
  <c r="N1485" i="2"/>
  <c r="O1485" i="2"/>
  <c r="M1486" i="2"/>
  <c r="N1486" i="2"/>
  <c r="O1486" i="2"/>
  <c r="M1487" i="2"/>
  <c r="N1487" i="2"/>
  <c r="O1487" i="2"/>
  <c r="M1488" i="2"/>
  <c r="N1488" i="2"/>
  <c r="O1488" i="2"/>
  <c r="M1489" i="2"/>
  <c r="N1489" i="2"/>
  <c r="O1489" i="2"/>
  <c r="M1490" i="2"/>
  <c r="N1490" i="2"/>
  <c r="O1490" i="2"/>
  <c r="M1491" i="2"/>
  <c r="N1491" i="2"/>
  <c r="O1491" i="2"/>
  <c r="M1492" i="2"/>
  <c r="N1492" i="2"/>
  <c r="O1492" i="2"/>
  <c r="M1493" i="2"/>
  <c r="N1493" i="2"/>
  <c r="O1493" i="2"/>
  <c r="M1494" i="2"/>
  <c r="N1494" i="2"/>
  <c r="O1494" i="2"/>
  <c r="M1495" i="2"/>
  <c r="N1495" i="2"/>
  <c r="O1495" i="2"/>
  <c r="M1496" i="2"/>
  <c r="N1496" i="2"/>
  <c r="O1496" i="2"/>
  <c r="M1497" i="2"/>
  <c r="N1497" i="2"/>
  <c r="O1497" i="2"/>
  <c r="M1498" i="2"/>
  <c r="N1498" i="2"/>
  <c r="O1498" i="2"/>
  <c r="M1499" i="2"/>
  <c r="N1499" i="2"/>
  <c r="O1499" i="2"/>
  <c r="M1500" i="2"/>
  <c r="N1500" i="2"/>
  <c r="O1500" i="2"/>
  <c r="M1501" i="2"/>
  <c r="N1501" i="2"/>
  <c r="O1501" i="2"/>
  <c r="M1502" i="2"/>
  <c r="N1502" i="2"/>
  <c r="O1502" i="2"/>
  <c r="M1503" i="2"/>
  <c r="N1503" i="2"/>
  <c r="O1503" i="2"/>
  <c r="M1504" i="2"/>
  <c r="N1504" i="2"/>
  <c r="O1504" i="2"/>
  <c r="M1505" i="2"/>
  <c r="N1505" i="2"/>
  <c r="O1505" i="2"/>
  <c r="M1506" i="2"/>
  <c r="N1506" i="2"/>
  <c r="O1506" i="2"/>
  <c r="M1507" i="2"/>
  <c r="N1507" i="2"/>
  <c r="O1507" i="2"/>
  <c r="M1508" i="2"/>
  <c r="N1508" i="2"/>
  <c r="O1508" i="2"/>
  <c r="M1509" i="2"/>
  <c r="N1509" i="2"/>
  <c r="O1509" i="2"/>
  <c r="M1510" i="2"/>
  <c r="N1510" i="2"/>
  <c r="O1510" i="2"/>
  <c r="M1511" i="2"/>
  <c r="N1511" i="2"/>
  <c r="O1511" i="2"/>
  <c r="M1512" i="2"/>
  <c r="N1512" i="2"/>
  <c r="O1512" i="2"/>
  <c r="M1513" i="2"/>
  <c r="N1513" i="2"/>
  <c r="O1513" i="2"/>
  <c r="M1514" i="2"/>
  <c r="N1514" i="2"/>
  <c r="O1514" i="2"/>
  <c r="M1515" i="2"/>
  <c r="N1515" i="2"/>
  <c r="O1515" i="2"/>
  <c r="M1516" i="2"/>
  <c r="N1516" i="2"/>
  <c r="O1516" i="2"/>
  <c r="M1517" i="2"/>
  <c r="N1517" i="2"/>
  <c r="O1517" i="2"/>
  <c r="M1518" i="2"/>
  <c r="N1518" i="2"/>
  <c r="O1518" i="2"/>
  <c r="M1519" i="2"/>
  <c r="N1519" i="2"/>
  <c r="O1519" i="2"/>
  <c r="M1520" i="2"/>
  <c r="N1520" i="2"/>
  <c r="O1520" i="2"/>
  <c r="M1521" i="2"/>
  <c r="N1521" i="2"/>
  <c r="O1521" i="2"/>
  <c r="M1522" i="2"/>
  <c r="N1522" i="2"/>
  <c r="O1522" i="2"/>
  <c r="M1523" i="2"/>
  <c r="N1523" i="2"/>
  <c r="O1523" i="2"/>
  <c r="M1524" i="2"/>
  <c r="N1524" i="2"/>
  <c r="O1524" i="2"/>
  <c r="M1525" i="2"/>
  <c r="N1525" i="2"/>
  <c r="O1525" i="2"/>
  <c r="M1526" i="2"/>
  <c r="N1526" i="2"/>
  <c r="O1526" i="2"/>
  <c r="M1527" i="2"/>
  <c r="N1527" i="2"/>
  <c r="O1527" i="2"/>
  <c r="M1528" i="2"/>
  <c r="N1528" i="2"/>
  <c r="O1528" i="2"/>
  <c r="M1529" i="2"/>
  <c r="N1529" i="2"/>
  <c r="O1529" i="2"/>
  <c r="M1530" i="2"/>
  <c r="N1530" i="2"/>
  <c r="O1530" i="2"/>
  <c r="M1531" i="2"/>
  <c r="N1531" i="2"/>
  <c r="O1531" i="2"/>
  <c r="M1532" i="2"/>
  <c r="N1532" i="2"/>
  <c r="O1532" i="2"/>
  <c r="M1533" i="2"/>
  <c r="N1533" i="2"/>
  <c r="O1533" i="2"/>
  <c r="M1534" i="2"/>
  <c r="N1534" i="2"/>
  <c r="O1534" i="2"/>
  <c r="M1535" i="2"/>
  <c r="N1535" i="2"/>
  <c r="O1535" i="2"/>
  <c r="M1536" i="2"/>
  <c r="N1536" i="2"/>
  <c r="O1536" i="2"/>
  <c r="M1537" i="2"/>
  <c r="N1537" i="2"/>
  <c r="O1537" i="2"/>
  <c r="M1538" i="2"/>
  <c r="N1538" i="2"/>
  <c r="O1538" i="2"/>
  <c r="M1539" i="2"/>
  <c r="N1539" i="2"/>
  <c r="O1539" i="2"/>
  <c r="M1540" i="2"/>
  <c r="N1540" i="2"/>
  <c r="O1540" i="2"/>
  <c r="M1541" i="2"/>
  <c r="N1541" i="2"/>
  <c r="O1541" i="2"/>
  <c r="M1542" i="2"/>
  <c r="N1542" i="2"/>
  <c r="O1542" i="2"/>
  <c r="M1543" i="2"/>
  <c r="N1543" i="2"/>
  <c r="O1543" i="2"/>
  <c r="M1544" i="2"/>
  <c r="N1544" i="2"/>
  <c r="O1544" i="2"/>
  <c r="M1545" i="2"/>
  <c r="N1545" i="2"/>
  <c r="O1545" i="2"/>
  <c r="M1546" i="2"/>
  <c r="N1546" i="2"/>
  <c r="O1546" i="2"/>
  <c r="M1547" i="2"/>
  <c r="N1547" i="2"/>
  <c r="O1547" i="2"/>
  <c r="M1548" i="2"/>
  <c r="N1548" i="2"/>
  <c r="O1548" i="2"/>
  <c r="M1549" i="2"/>
  <c r="N1549" i="2"/>
  <c r="O1549" i="2"/>
  <c r="P1549" i="2"/>
  <c r="M1550" i="2"/>
  <c r="N1550" i="2"/>
  <c r="O1550" i="2"/>
  <c r="P1550" i="2"/>
  <c r="M1551" i="2"/>
  <c r="N1551" i="2"/>
  <c r="O1551" i="2"/>
  <c r="P1551" i="2"/>
  <c r="M1552" i="2"/>
  <c r="N1552" i="2"/>
  <c r="O1552" i="2"/>
  <c r="P1552" i="2"/>
  <c r="M1553" i="2"/>
  <c r="N1553" i="2"/>
  <c r="O1553" i="2"/>
  <c r="P1553" i="2"/>
  <c r="M1554" i="2"/>
  <c r="N1554" i="2"/>
  <c r="O1554" i="2"/>
  <c r="P1554" i="2"/>
  <c r="M1555" i="2"/>
  <c r="N1555" i="2"/>
  <c r="O1555" i="2"/>
  <c r="P1555" i="2"/>
  <c r="M1556" i="2"/>
  <c r="N1556" i="2"/>
  <c r="O1556" i="2"/>
  <c r="P1556" i="2"/>
  <c r="M1557" i="2"/>
  <c r="N1557" i="2"/>
  <c r="O1557" i="2"/>
  <c r="P1557" i="2"/>
  <c r="M1558" i="2"/>
  <c r="N1558" i="2"/>
  <c r="O1558" i="2"/>
  <c r="P1558" i="2"/>
  <c r="M1559" i="2"/>
  <c r="N1559" i="2"/>
  <c r="O1559" i="2"/>
  <c r="P1559" i="2"/>
  <c r="M1560" i="2"/>
  <c r="N1560" i="2"/>
  <c r="O1560" i="2"/>
  <c r="P1560" i="2"/>
  <c r="M1561" i="2"/>
  <c r="N1561" i="2"/>
  <c r="O1561" i="2"/>
  <c r="P1561" i="2"/>
  <c r="M1562" i="2"/>
  <c r="N1562" i="2"/>
  <c r="O1562" i="2"/>
  <c r="P1562" i="2"/>
  <c r="M1563" i="2"/>
  <c r="N1563" i="2"/>
  <c r="O1563" i="2"/>
  <c r="P1563" i="2"/>
  <c r="M1564" i="2"/>
  <c r="N1564" i="2"/>
  <c r="O1564" i="2"/>
  <c r="P1564" i="2"/>
  <c r="M1565" i="2"/>
  <c r="N1565" i="2"/>
  <c r="O1565" i="2"/>
  <c r="M1566" i="2"/>
  <c r="N1566" i="2"/>
  <c r="O1566" i="2"/>
  <c r="M1567" i="2"/>
  <c r="N1567" i="2"/>
  <c r="O1567" i="2"/>
  <c r="M1568" i="2"/>
  <c r="N1568" i="2"/>
  <c r="O1568" i="2"/>
  <c r="M1569" i="2"/>
  <c r="N1569" i="2"/>
  <c r="O1569" i="2"/>
  <c r="M1570" i="2"/>
  <c r="N1570" i="2"/>
  <c r="O1570" i="2"/>
  <c r="P1570" i="2"/>
  <c r="M1571" i="2"/>
  <c r="N1571" i="2"/>
  <c r="O1571" i="2"/>
  <c r="P1571" i="2"/>
  <c r="M1572" i="2"/>
  <c r="N1572" i="2"/>
  <c r="O1572" i="2"/>
  <c r="P1572" i="2"/>
  <c r="M1573" i="2"/>
  <c r="N1573" i="2"/>
  <c r="O1573" i="2"/>
  <c r="P1573" i="2"/>
  <c r="M1574" i="2"/>
  <c r="N1574" i="2"/>
  <c r="O1574" i="2"/>
  <c r="P1574" i="2"/>
  <c r="M1575" i="2"/>
  <c r="N1575" i="2"/>
  <c r="O1575" i="2"/>
  <c r="P1575" i="2"/>
  <c r="M1576" i="2"/>
  <c r="N1576" i="2"/>
  <c r="O1576" i="2"/>
  <c r="M1577" i="2"/>
  <c r="N1577" i="2"/>
  <c r="O1577" i="2"/>
  <c r="M1578" i="2"/>
  <c r="N1578" i="2"/>
  <c r="O1578" i="2"/>
  <c r="M1579" i="2"/>
  <c r="N1579" i="2"/>
  <c r="O1579" i="2"/>
  <c r="M1580" i="2"/>
  <c r="N1580" i="2"/>
  <c r="O1580" i="2"/>
  <c r="M1581" i="2"/>
  <c r="N1581" i="2"/>
  <c r="O1581" i="2"/>
  <c r="M1582" i="2"/>
  <c r="N1582" i="2"/>
  <c r="O1582" i="2"/>
  <c r="M1583" i="2"/>
  <c r="N1583" i="2"/>
  <c r="O1583" i="2"/>
  <c r="M1584" i="2"/>
  <c r="N1584" i="2"/>
  <c r="O1584" i="2"/>
  <c r="M1585" i="2"/>
  <c r="N1585" i="2"/>
  <c r="O1585" i="2"/>
  <c r="M1586" i="2"/>
  <c r="N1586" i="2"/>
  <c r="O1586" i="2"/>
  <c r="M1587" i="2"/>
  <c r="N1587" i="2"/>
  <c r="O1587" i="2"/>
  <c r="M1588" i="2"/>
  <c r="N1588" i="2"/>
  <c r="O1588" i="2"/>
  <c r="M1589" i="2"/>
  <c r="N1589" i="2"/>
  <c r="O1589" i="2"/>
  <c r="M1590" i="2"/>
  <c r="N1590" i="2"/>
  <c r="O1590" i="2"/>
  <c r="M1591" i="2"/>
  <c r="N1591" i="2"/>
  <c r="O1591" i="2"/>
  <c r="M1592" i="2"/>
  <c r="N1592" i="2"/>
  <c r="O1592" i="2"/>
  <c r="M1593" i="2"/>
  <c r="N1593" i="2"/>
  <c r="O1593" i="2"/>
  <c r="M1594" i="2"/>
  <c r="N1594" i="2"/>
  <c r="O1594" i="2"/>
  <c r="M1595" i="2"/>
  <c r="N1595" i="2"/>
  <c r="O1595" i="2"/>
  <c r="M1596" i="2"/>
  <c r="N1596" i="2"/>
  <c r="O1596" i="2"/>
  <c r="M1597" i="2"/>
  <c r="N1597" i="2"/>
  <c r="O1597" i="2"/>
  <c r="M1598" i="2"/>
  <c r="N1598" i="2"/>
  <c r="O1598" i="2"/>
  <c r="M1599" i="2"/>
  <c r="N1599" i="2"/>
  <c r="O1599" i="2"/>
  <c r="M1600" i="2"/>
  <c r="N1600" i="2"/>
  <c r="O1600" i="2"/>
  <c r="M1601" i="2"/>
  <c r="N1601" i="2"/>
  <c r="O1601" i="2"/>
  <c r="P1601" i="2"/>
  <c r="M1602" i="2"/>
  <c r="N1602" i="2"/>
  <c r="O1602" i="2"/>
  <c r="P1602" i="2"/>
  <c r="M1603" i="2"/>
  <c r="N1603" i="2"/>
  <c r="O1603" i="2"/>
  <c r="M1604" i="2"/>
  <c r="N1604" i="2"/>
  <c r="O1604" i="2"/>
  <c r="M1605" i="2"/>
  <c r="N1605" i="2"/>
  <c r="O1605" i="2"/>
  <c r="M1606" i="2"/>
  <c r="N1606" i="2"/>
  <c r="O1606" i="2"/>
  <c r="M1607" i="2"/>
  <c r="N1607" i="2"/>
  <c r="O1607" i="2"/>
  <c r="M1608" i="2"/>
  <c r="N1608" i="2"/>
  <c r="O1608" i="2"/>
  <c r="P1608" i="2"/>
  <c r="M1609" i="2"/>
  <c r="N1609" i="2"/>
  <c r="O1609" i="2"/>
  <c r="P1609" i="2"/>
  <c r="M1610" i="2"/>
  <c r="N1610" i="2"/>
  <c r="O1610" i="2"/>
  <c r="P1610" i="2"/>
  <c r="M1611" i="2"/>
  <c r="N1611" i="2"/>
  <c r="O1611" i="2"/>
  <c r="P1611" i="2"/>
  <c r="M1612" i="2"/>
  <c r="N1612" i="2"/>
  <c r="O1612" i="2"/>
  <c r="P1612" i="2"/>
  <c r="M1613" i="2"/>
  <c r="N1613" i="2"/>
  <c r="O1613" i="2"/>
  <c r="M1614" i="2"/>
  <c r="N1614" i="2"/>
  <c r="O1614" i="2"/>
  <c r="M1615" i="2"/>
  <c r="N1615" i="2"/>
  <c r="O1615" i="2"/>
  <c r="M1616" i="2"/>
  <c r="N1616" i="2"/>
  <c r="O1616" i="2"/>
  <c r="M1617" i="2"/>
  <c r="N1617" i="2"/>
  <c r="O1617" i="2"/>
  <c r="M1618" i="2"/>
  <c r="N1618" i="2"/>
  <c r="O1618" i="2"/>
  <c r="P1618" i="2"/>
  <c r="M1619" i="2"/>
  <c r="N1619" i="2"/>
  <c r="O1619" i="2"/>
  <c r="P1619" i="2"/>
  <c r="M1620" i="2"/>
  <c r="N1620" i="2"/>
  <c r="O1620" i="2"/>
  <c r="P1620" i="2"/>
  <c r="M1621" i="2"/>
  <c r="N1621" i="2"/>
  <c r="O1621" i="2"/>
  <c r="P1621" i="2"/>
  <c r="M1622" i="2"/>
  <c r="N1622" i="2"/>
  <c r="O1622" i="2"/>
  <c r="P1622" i="2"/>
  <c r="M1623" i="2"/>
  <c r="N1623" i="2"/>
  <c r="O1623" i="2"/>
  <c r="P1623" i="2"/>
  <c r="M1624" i="2"/>
  <c r="N1624" i="2"/>
  <c r="O1624" i="2"/>
  <c r="M1625" i="2"/>
  <c r="N1625" i="2"/>
  <c r="O1625" i="2"/>
  <c r="M1626" i="2"/>
  <c r="N1626" i="2"/>
  <c r="O1626" i="2"/>
  <c r="M1627" i="2"/>
  <c r="N1627" i="2"/>
  <c r="O1627" i="2"/>
  <c r="M1628" i="2"/>
  <c r="N1628" i="2"/>
  <c r="O1628" i="2"/>
  <c r="M1629" i="2"/>
  <c r="N1629" i="2"/>
  <c r="O1629" i="2"/>
  <c r="M1630" i="2"/>
  <c r="N1630" i="2"/>
  <c r="O1630" i="2"/>
  <c r="M1631" i="2"/>
  <c r="N1631" i="2"/>
  <c r="O1631" i="2"/>
  <c r="M1632" i="2"/>
  <c r="N1632" i="2"/>
  <c r="O1632" i="2"/>
  <c r="M1633" i="2"/>
  <c r="N1633" i="2"/>
  <c r="O1633" i="2"/>
  <c r="M1634" i="2"/>
  <c r="N1634" i="2"/>
  <c r="O1634" i="2"/>
  <c r="P1634" i="2"/>
  <c r="M1635" i="2"/>
  <c r="N1635" i="2"/>
  <c r="O1635" i="2"/>
  <c r="P1635" i="2"/>
  <c r="M1636" i="2"/>
  <c r="N1636" i="2"/>
  <c r="O1636" i="2"/>
  <c r="P1636" i="2"/>
  <c r="M1637" i="2"/>
  <c r="N1637" i="2"/>
  <c r="O1637" i="2"/>
  <c r="P1637" i="2"/>
  <c r="M1638" i="2"/>
  <c r="N1638" i="2"/>
  <c r="O1638" i="2"/>
  <c r="P1638" i="2"/>
  <c r="M1639" i="2"/>
  <c r="N1639" i="2"/>
  <c r="O1639" i="2"/>
  <c r="P1639" i="2"/>
  <c r="M1640" i="2"/>
  <c r="N1640" i="2"/>
  <c r="O1640" i="2"/>
  <c r="P1640" i="2"/>
  <c r="M1641" i="2"/>
  <c r="N1641" i="2"/>
  <c r="O1641" i="2"/>
  <c r="P1641" i="2"/>
  <c r="M1642" i="2"/>
  <c r="N1642" i="2"/>
  <c r="O1642" i="2"/>
  <c r="P1642" i="2"/>
  <c r="M1643" i="2"/>
  <c r="N1643" i="2"/>
  <c r="O1643" i="2"/>
  <c r="P1643" i="2"/>
  <c r="M1644" i="2"/>
  <c r="N1644" i="2"/>
  <c r="O1644" i="2"/>
  <c r="P1644" i="2"/>
  <c r="M1645" i="2"/>
  <c r="N1645" i="2"/>
  <c r="O1645" i="2"/>
  <c r="P1645" i="2"/>
  <c r="M1646" i="2"/>
  <c r="N1646" i="2"/>
  <c r="O1646" i="2"/>
  <c r="M1647" i="2"/>
  <c r="N1647" i="2"/>
  <c r="O1647" i="2"/>
  <c r="M1648" i="2"/>
  <c r="N1648" i="2"/>
  <c r="O1648" i="2"/>
  <c r="M1649" i="2"/>
  <c r="N1649" i="2"/>
  <c r="O1649" i="2"/>
  <c r="M1650" i="2"/>
  <c r="N1650" i="2"/>
  <c r="O1650" i="2"/>
  <c r="M1651" i="2"/>
  <c r="N1651" i="2"/>
  <c r="O1651" i="2"/>
  <c r="M1652" i="2"/>
  <c r="N1652" i="2"/>
  <c r="O1652" i="2"/>
  <c r="M1653" i="2"/>
  <c r="N1653" i="2"/>
  <c r="O1653" i="2"/>
  <c r="P1653" i="2"/>
  <c r="M1654" i="2"/>
  <c r="N1654" i="2"/>
  <c r="O1654" i="2"/>
  <c r="P1654" i="2"/>
  <c r="M1655" i="2"/>
  <c r="N1655" i="2"/>
  <c r="O1655" i="2"/>
  <c r="P1655" i="2"/>
  <c r="M1656" i="2"/>
  <c r="N1656" i="2"/>
  <c r="O1656" i="2"/>
  <c r="P1656" i="2"/>
  <c r="M1657" i="2"/>
  <c r="N1657" i="2"/>
  <c r="O1657" i="2"/>
  <c r="P1657" i="2"/>
  <c r="M1658" i="2"/>
  <c r="N1658" i="2"/>
  <c r="O1658" i="2"/>
  <c r="P1658" i="2"/>
  <c r="M1659" i="2"/>
  <c r="N1659" i="2"/>
  <c r="O1659" i="2"/>
  <c r="P1659" i="2"/>
  <c r="M1660" i="2"/>
  <c r="N1660" i="2"/>
  <c r="O1660" i="2"/>
  <c r="P1660" i="2"/>
  <c r="M1661" i="2"/>
  <c r="N1661" i="2"/>
  <c r="O1661" i="2"/>
  <c r="P1661" i="2"/>
  <c r="M1662" i="2"/>
  <c r="N1662" i="2"/>
  <c r="O1662" i="2"/>
  <c r="P1662" i="2"/>
  <c r="M1663" i="2"/>
  <c r="N1663" i="2"/>
  <c r="O1663" i="2"/>
  <c r="P1663" i="2"/>
  <c r="M1664" i="2"/>
  <c r="N1664" i="2"/>
  <c r="O1664" i="2"/>
  <c r="M1665" i="2"/>
  <c r="N1665" i="2"/>
  <c r="O1665" i="2"/>
  <c r="M1666" i="2"/>
  <c r="N1666" i="2"/>
  <c r="O1666" i="2"/>
  <c r="M1667" i="2"/>
  <c r="N1667" i="2"/>
  <c r="O1667" i="2"/>
  <c r="M1668" i="2"/>
  <c r="N1668" i="2"/>
  <c r="O1668" i="2"/>
  <c r="M1669" i="2"/>
  <c r="N1669" i="2"/>
  <c r="O1669" i="2"/>
  <c r="M1670" i="2"/>
  <c r="N1670" i="2"/>
  <c r="O1670" i="2"/>
  <c r="P1670" i="2"/>
  <c r="M1671" i="2"/>
  <c r="N1671" i="2"/>
  <c r="O1671" i="2"/>
  <c r="P1671" i="2"/>
  <c r="M1672" i="2"/>
  <c r="N1672" i="2"/>
  <c r="O1672" i="2"/>
  <c r="P1672" i="2"/>
  <c r="M1673" i="2"/>
  <c r="N1673" i="2"/>
  <c r="O1673" i="2"/>
  <c r="P1673" i="2"/>
  <c r="M1674" i="2"/>
  <c r="N1674" i="2"/>
  <c r="O1674" i="2"/>
  <c r="P1674" i="2"/>
  <c r="M1675" i="2"/>
  <c r="N1675" i="2"/>
  <c r="O1675" i="2"/>
  <c r="P1675" i="2"/>
  <c r="M1676" i="2"/>
  <c r="N1676" i="2"/>
  <c r="O1676" i="2"/>
  <c r="P1676" i="2"/>
  <c r="M1677" i="2"/>
  <c r="N1677" i="2"/>
  <c r="O1677" i="2"/>
  <c r="P1677" i="2"/>
  <c r="M1678" i="2"/>
  <c r="N1678" i="2"/>
  <c r="O1678" i="2"/>
  <c r="M1679" i="2"/>
  <c r="N1679" i="2"/>
  <c r="O1679" i="2"/>
  <c r="P1679" i="2"/>
  <c r="M1680" i="2"/>
  <c r="N1680" i="2"/>
  <c r="O1680" i="2"/>
  <c r="M1681" i="2"/>
  <c r="N1681" i="2"/>
  <c r="O1681" i="2"/>
  <c r="M1682" i="2"/>
  <c r="N1682" i="2"/>
  <c r="O1682" i="2"/>
  <c r="M1683" i="2"/>
  <c r="N1683" i="2"/>
  <c r="O1683" i="2"/>
  <c r="M1684" i="2"/>
  <c r="N1684" i="2"/>
  <c r="O1684" i="2"/>
  <c r="M1685" i="2"/>
  <c r="N1685" i="2"/>
  <c r="O1685" i="2"/>
  <c r="M1686" i="2"/>
  <c r="N1686" i="2"/>
  <c r="O1686" i="2"/>
  <c r="P1686" i="2"/>
  <c r="M1687" i="2"/>
  <c r="N1687" i="2"/>
  <c r="O1687" i="2"/>
  <c r="P1687" i="2"/>
  <c r="M1688" i="2"/>
  <c r="N1688" i="2"/>
  <c r="O1688" i="2"/>
  <c r="P1688" i="2"/>
  <c r="M1689" i="2"/>
  <c r="N1689" i="2"/>
  <c r="O1689" i="2"/>
  <c r="P1689" i="2"/>
  <c r="M1690" i="2"/>
  <c r="N1690" i="2"/>
  <c r="O1690" i="2"/>
  <c r="P1690" i="2"/>
  <c r="M1691" i="2"/>
  <c r="N1691" i="2"/>
  <c r="O1691" i="2"/>
  <c r="P1691" i="2"/>
  <c r="M1692" i="2"/>
  <c r="N1692" i="2"/>
  <c r="O1692" i="2"/>
  <c r="P1692" i="2"/>
  <c r="M1693" i="2"/>
  <c r="N1693" i="2"/>
  <c r="O1693" i="2"/>
  <c r="M1694" i="2"/>
  <c r="N1694" i="2"/>
  <c r="O1694" i="2"/>
  <c r="M1695" i="2"/>
  <c r="N1695" i="2"/>
  <c r="O1695" i="2"/>
  <c r="M1696" i="2"/>
  <c r="N1696" i="2"/>
  <c r="O1696" i="2"/>
  <c r="M1697" i="2"/>
  <c r="N1697" i="2"/>
  <c r="O1697" i="2"/>
  <c r="M1698" i="2"/>
  <c r="N1698" i="2"/>
  <c r="O1698" i="2"/>
  <c r="M1699" i="2"/>
  <c r="N1699" i="2"/>
  <c r="O1699" i="2"/>
  <c r="M1700" i="2"/>
  <c r="N1700" i="2"/>
  <c r="O1700" i="2"/>
  <c r="M1701" i="2"/>
  <c r="N1701" i="2"/>
  <c r="O1701" i="2"/>
  <c r="M1702" i="2"/>
  <c r="N1702" i="2"/>
  <c r="O1702" i="2"/>
  <c r="M1703" i="2"/>
  <c r="N1703" i="2"/>
  <c r="O1703" i="2"/>
  <c r="M1704" i="2"/>
  <c r="N1704" i="2"/>
  <c r="O1704" i="2"/>
  <c r="M1705" i="2"/>
  <c r="N1705" i="2"/>
  <c r="O1705" i="2"/>
  <c r="P1705" i="2"/>
  <c r="M1706" i="2"/>
  <c r="N1706" i="2"/>
  <c r="O1706" i="2"/>
  <c r="P1706" i="2"/>
  <c r="M1707" i="2"/>
  <c r="N1707" i="2"/>
  <c r="O1707" i="2"/>
  <c r="P1707" i="2"/>
  <c r="M1708" i="2"/>
  <c r="N1708" i="2"/>
  <c r="O1708" i="2"/>
  <c r="M1709" i="2"/>
  <c r="N1709" i="2"/>
  <c r="O1709" i="2"/>
  <c r="M1710" i="2"/>
  <c r="N1710" i="2"/>
  <c r="O1710" i="2"/>
  <c r="M1711" i="2"/>
  <c r="N1711" i="2"/>
  <c r="O1711" i="2"/>
  <c r="M1712" i="2"/>
  <c r="N1712" i="2"/>
  <c r="O1712" i="2"/>
  <c r="M1713" i="2"/>
  <c r="N1713" i="2"/>
  <c r="O1713" i="2"/>
  <c r="M1714" i="2"/>
  <c r="N1714" i="2"/>
  <c r="O1714" i="2"/>
  <c r="M1715" i="2"/>
  <c r="N1715" i="2"/>
  <c r="O1715" i="2"/>
  <c r="P1715" i="2"/>
  <c r="M1716" i="2"/>
  <c r="N1716" i="2"/>
  <c r="O1716" i="2"/>
  <c r="P1716" i="2"/>
  <c r="M1717" i="2"/>
  <c r="N1717" i="2"/>
  <c r="O1717" i="2"/>
  <c r="M1718" i="2"/>
  <c r="N1718" i="2"/>
  <c r="O1718" i="2"/>
  <c r="M1719" i="2"/>
  <c r="N1719" i="2"/>
  <c r="O1719" i="2"/>
  <c r="M1720" i="2"/>
  <c r="N1720" i="2"/>
  <c r="O1720" i="2"/>
  <c r="M1721" i="2"/>
  <c r="N1721" i="2"/>
  <c r="O1721" i="2"/>
  <c r="P1721" i="2"/>
  <c r="M1722" i="2"/>
  <c r="N1722" i="2"/>
  <c r="O1722" i="2"/>
  <c r="P1722" i="2"/>
  <c r="M1723" i="2"/>
  <c r="N1723" i="2"/>
  <c r="O1723" i="2"/>
  <c r="P1723" i="2"/>
  <c r="M1724" i="2"/>
  <c r="N1724" i="2"/>
  <c r="O1724" i="2"/>
  <c r="P1724" i="2"/>
  <c r="M1725" i="2"/>
  <c r="N1725" i="2"/>
  <c r="O1725" i="2"/>
  <c r="P1725" i="2"/>
  <c r="M1726" i="2"/>
  <c r="N1726" i="2"/>
  <c r="O1726" i="2"/>
  <c r="P1726" i="2"/>
  <c r="M1727" i="2"/>
  <c r="N1727" i="2"/>
  <c r="O1727" i="2"/>
  <c r="P1727" i="2"/>
  <c r="M1728" i="2"/>
  <c r="N1728" i="2"/>
  <c r="O1728" i="2"/>
  <c r="P1728" i="2"/>
  <c r="M1729" i="2"/>
  <c r="N1729" i="2"/>
  <c r="O1729" i="2"/>
  <c r="P1729" i="2"/>
  <c r="M1730" i="2"/>
  <c r="N1730" i="2"/>
  <c r="O1730" i="2"/>
  <c r="P1730" i="2"/>
  <c r="M1731" i="2"/>
  <c r="N1731" i="2"/>
  <c r="O1731" i="2"/>
  <c r="M1732" i="2"/>
  <c r="N1732" i="2"/>
  <c r="O1732" i="2"/>
  <c r="M1733" i="2"/>
  <c r="N1733" i="2"/>
  <c r="O1733" i="2"/>
  <c r="M1734" i="2"/>
  <c r="N1734" i="2"/>
  <c r="O1734" i="2"/>
  <c r="P1734" i="2"/>
  <c r="M1735" i="2"/>
  <c r="N1735" i="2"/>
  <c r="O1735" i="2"/>
  <c r="P1735" i="2"/>
  <c r="M1736" i="2"/>
  <c r="N1736" i="2"/>
  <c r="O1736" i="2"/>
  <c r="P1736" i="2"/>
  <c r="M1737" i="2"/>
  <c r="N1737" i="2"/>
  <c r="O1737" i="2"/>
  <c r="P1737" i="2"/>
  <c r="M1738" i="2"/>
  <c r="N1738" i="2"/>
  <c r="O1738" i="2"/>
  <c r="P1738" i="2"/>
  <c r="M1739" i="2"/>
  <c r="N1739" i="2"/>
  <c r="O1739" i="2"/>
  <c r="P1739" i="2"/>
  <c r="M1740" i="2"/>
  <c r="N1740" i="2"/>
  <c r="O1740" i="2"/>
  <c r="P1740" i="2"/>
  <c r="M1741" i="2"/>
  <c r="N1741" i="2"/>
  <c r="O1741" i="2"/>
  <c r="P1741" i="2"/>
  <c r="M1742" i="2"/>
  <c r="N1742" i="2"/>
  <c r="O1742" i="2"/>
  <c r="P1742" i="2"/>
  <c r="M1743" i="2"/>
  <c r="N1743" i="2"/>
  <c r="O1743" i="2"/>
  <c r="P1743" i="2"/>
  <c r="M1744" i="2"/>
  <c r="N1744" i="2"/>
  <c r="O1744" i="2"/>
  <c r="M1745" i="2"/>
  <c r="N1745" i="2"/>
  <c r="O1745" i="2"/>
  <c r="M1746" i="2"/>
  <c r="N1746" i="2"/>
  <c r="O1746" i="2"/>
  <c r="M1747" i="2"/>
  <c r="N1747" i="2"/>
  <c r="O1747" i="2"/>
  <c r="M1748" i="2"/>
  <c r="N1748" i="2"/>
  <c r="O1748" i="2"/>
  <c r="M1749" i="2"/>
  <c r="N1749" i="2"/>
  <c r="O1749" i="2"/>
  <c r="P1749" i="2"/>
  <c r="M1750" i="2"/>
  <c r="N1750" i="2"/>
  <c r="O1750" i="2"/>
  <c r="P1750" i="2"/>
  <c r="M1751" i="2"/>
  <c r="N1751" i="2"/>
  <c r="O1751" i="2"/>
  <c r="M1752" i="2"/>
  <c r="N1752" i="2"/>
  <c r="O1752" i="2"/>
  <c r="M1753" i="2"/>
  <c r="N1753" i="2"/>
  <c r="O1753" i="2"/>
  <c r="M1754" i="2"/>
  <c r="N1754" i="2"/>
  <c r="O1754" i="2"/>
  <c r="M1755" i="2"/>
  <c r="N1755" i="2"/>
  <c r="O1755" i="2"/>
  <c r="M1756" i="2"/>
  <c r="N1756" i="2"/>
  <c r="O1756" i="2"/>
  <c r="M1757" i="2"/>
  <c r="N1757" i="2"/>
  <c r="O1757" i="2"/>
  <c r="M1758" i="2"/>
  <c r="N1758" i="2"/>
  <c r="O1758" i="2"/>
  <c r="M1759" i="2"/>
  <c r="N1759" i="2"/>
  <c r="O1759" i="2"/>
  <c r="M1760" i="2"/>
  <c r="N1760" i="2"/>
  <c r="O1760" i="2"/>
  <c r="M1761" i="2"/>
  <c r="N1761" i="2"/>
  <c r="O1761" i="2"/>
  <c r="M1762" i="2"/>
  <c r="N1762" i="2"/>
  <c r="O1762" i="2"/>
  <c r="M1763" i="2"/>
  <c r="N1763" i="2"/>
  <c r="O1763" i="2"/>
  <c r="M1764" i="2"/>
  <c r="N1764" i="2"/>
  <c r="O1764" i="2"/>
  <c r="M1765" i="2"/>
  <c r="N1765" i="2"/>
  <c r="O1765" i="2"/>
  <c r="M1766" i="2"/>
  <c r="N1766" i="2"/>
  <c r="O1766" i="2"/>
  <c r="M1767" i="2"/>
  <c r="N1767" i="2"/>
  <c r="O1767" i="2"/>
  <c r="M1768" i="2"/>
  <c r="N1768" i="2"/>
  <c r="O1768" i="2"/>
  <c r="P1768" i="2"/>
  <c r="M1769" i="2"/>
  <c r="N1769" i="2"/>
  <c r="O1769" i="2"/>
  <c r="P1769" i="2"/>
  <c r="M1770" i="2"/>
  <c r="N1770" i="2"/>
  <c r="O1770" i="2"/>
  <c r="P1770" i="2"/>
  <c r="M1771" i="2"/>
  <c r="N1771" i="2"/>
  <c r="O1771" i="2"/>
  <c r="P1771" i="2"/>
  <c r="M1772" i="2"/>
  <c r="N1772" i="2"/>
  <c r="O1772" i="2"/>
  <c r="P1772" i="2"/>
  <c r="M1773" i="2"/>
  <c r="N1773" i="2"/>
  <c r="O1773" i="2"/>
  <c r="P1773" i="2"/>
  <c r="M1774" i="2"/>
  <c r="N1774" i="2"/>
  <c r="O1774" i="2"/>
  <c r="P1774" i="2"/>
  <c r="M1775" i="2"/>
  <c r="N1775" i="2"/>
  <c r="O1775" i="2"/>
  <c r="P1775" i="2"/>
  <c r="M1776" i="2"/>
  <c r="N1776" i="2"/>
  <c r="O1776" i="2"/>
  <c r="M1777" i="2"/>
  <c r="N1777" i="2"/>
  <c r="O1777" i="2"/>
  <c r="M1778" i="2"/>
  <c r="N1778" i="2"/>
  <c r="O1778" i="2"/>
  <c r="M1779" i="2"/>
  <c r="N1779" i="2"/>
  <c r="O1779" i="2"/>
  <c r="M1780" i="2"/>
  <c r="N1780" i="2"/>
  <c r="O1780" i="2"/>
  <c r="M1781" i="2"/>
  <c r="N1781" i="2"/>
  <c r="O1781" i="2"/>
  <c r="P1781" i="2"/>
  <c r="M1782" i="2"/>
  <c r="N1782" i="2"/>
  <c r="O1782" i="2"/>
  <c r="P1782" i="2"/>
  <c r="M1783" i="2"/>
  <c r="N1783" i="2"/>
  <c r="O1783" i="2"/>
  <c r="P1783" i="2"/>
  <c r="M1784" i="2"/>
  <c r="N1784" i="2"/>
  <c r="O1784" i="2"/>
  <c r="P1784" i="2"/>
  <c r="M1785" i="2"/>
  <c r="N1785" i="2"/>
  <c r="O1785" i="2"/>
  <c r="P1785" i="2"/>
  <c r="M1786" i="2"/>
  <c r="N1786" i="2"/>
  <c r="O1786" i="2"/>
  <c r="P1786" i="2"/>
  <c r="M1787" i="2"/>
  <c r="N1787" i="2"/>
  <c r="O1787" i="2"/>
  <c r="M1788" i="2"/>
  <c r="N1788" i="2"/>
  <c r="O1788" i="2"/>
  <c r="M1789" i="2"/>
  <c r="N1789" i="2"/>
  <c r="O1789" i="2"/>
  <c r="M1790" i="2"/>
  <c r="N1790" i="2"/>
  <c r="O1790" i="2"/>
  <c r="P1790" i="2"/>
  <c r="M1791" i="2"/>
  <c r="N1791" i="2"/>
  <c r="O1791" i="2"/>
  <c r="P1791" i="2"/>
  <c r="M1792" i="2"/>
  <c r="N1792" i="2"/>
  <c r="O1792" i="2"/>
  <c r="P1792" i="2"/>
  <c r="M1793" i="2"/>
  <c r="N1793" i="2"/>
  <c r="O1793" i="2"/>
  <c r="P1793" i="2"/>
  <c r="M1794" i="2"/>
  <c r="N1794" i="2"/>
  <c r="O1794" i="2"/>
  <c r="M1795" i="2"/>
  <c r="N1795" i="2"/>
  <c r="O1795" i="2"/>
  <c r="M1796" i="2"/>
  <c r="N1796" i="2"/>
  <c r="O1796" i="2"/>
  <c r="M1797" i="2"/>
  <c r="N1797" i="2"/>
  <c r="O1797" i="2"/>
  <c r="M1798" i="2"/>
  <c r="N1798" i="2"/>
  <c r="O1798" i="2"/>
  <c r="P1798" i="2"/>
  <c r="M1799" i="2"/>
  <c r="N1799" i="2"/>
  <c r="O1799" i="2"/>
  <c r="P1799" i="2"/>
  <c r="M1800" i="2"/>
  <c r="N1800" i="2"/>
  <c r="O1800" i="2"/>
  <c r="P1800" i="2"/>
  <c r="M1801" i="2"/>
  <c r="N1801" i="2"/>
  <c r="O1801" i="2"/>
  <c r="P1801" i="2"/>
  <c r="M1802" i="2"/>
  <c r="N1802" i="2"/>
  <c r="O1802" i="2"/>
  <c r="P1802" i="2"/>
  <c r="M1803" i="2"/>
  <c r="N1803" i="2"/>
  <c r="O1803" i="2"/>
  <c r="P1803" i="2"/>
  <c r="M1804" i="2"/>
  <c r="N1804" i="2"/>
  <c r="O1804" i="2"/>
  <c r="P1804" i="2"/>
  <c r="M1805" i="2"/>
  <c r="N1805" i="2"/>
  <c r="O1805" i="2"/>
  <c r="P1805" i="2"/>
  <c r="M1806" i="2"/>
  <c r="N1806" i="2"/>
  <c r="O1806" i="2"/>
  <c r="P1806" i="2"/>
  <c r="M1807" i="2"/>
  <c r="N1807" i="2"/>
  <c r="O1807" i="2"/>
  <c r="P1807" i="2"/>
  <c r="M1808" i="2"/>
  <c r="N1808" i="2"/>
  <c r="O1808" i="2"/>
  <c r="M1809" i="2"/>
  <c r="N1809" i="2"/>
  <c r="O1809" i="2"/>
  <c r="M1810" i="2"/>
  <c r="N1810" i="2"/>
  <c r="O1810" i="2"/>
  <c r="M1811" i="2"/>
  <c r="N1811" i="2"/>
  <c r="O1811" i="2"/>
  <c r="M1812" i="2"/>
  <c r="N1812" i="2"/>
  <c r="O1812" i="2"/>
  <c r="M1813" i="2"/>
  <c r="N1813" i="2"/>
  <c r="O1813" i="2"/>
  <c r="M1814" i="2"/>
  <c r="N1814" i="2"/>
  <c r="O1814" i="2"/>
  <c r="M1815" i="2"/>
  <c r="N1815" i="2"/>
  <c r="O1815" i="2"/>
  <c r="M1816" i="2"/>
  <c r="N1816" i="2"/>
  <c r="O1816" i="2"/>
  <c r="M1817" i="2"/>
  <c r="N1817" i="2"/>
  <c r="O1817" i="2"/>
  <c r="M1818" i="2"/>
  <c r="N1818" i="2"/>
  <c r="O1818" i="2"/>
  <c r="M1819" i="2"/>
  <c r="N1819" i="2"/>
  <c r="O1819" i="2"/>
  <c r="M1820" i="2"/>
  <c r="N1820" i="2"/>
  <c r="O1820" i="2"/>
  <c r="M1821" i="2"/>
  <c r="N1821" i="2"/>
  <c r="O1821" i="2"/>
  <c r="M1822" i="2"/>
  <c r="N1822" i="2"/>
  <c r="O1822" i="2"/>
  <c r="M1823" i="2"/>
  <c r="N1823" i="2"/>
  <c r="O1823" i="2"/>
  <c r="M1824" i="2"/>
  <c r="N1824" i="2"/>
  <c r="O1824" i="2"/>
  <c r="M1825" i="2"/>
  <c r="N1825" i="2"/>
  <c r="O1825" i="2"/>
  <c r="P1825" i="2"/>
  <c r="M1826" i="2"/>
  <c r="N1826" i="2"/>
  <c r="O1826" i="2"/>
  <c r="P1826" i="2"/>
  <c r="M1827" i="2"/>
  <c r="N1827" i="2"/>
  <c r="O1827" i="2"/>
  <c r="P1827" i="2"/>
  <c r="M1828" i="2"/>
  <c r="N1828" i="2"/>
  <c r="O1828" i="2"/>
  <c r="P1828" i="2"/>
  <c r="M1829" i="2"/>
  <c r="N1829" i="2"/>
  <c r="O1829" i="2"/>
  <c r="P1829" i="2"/>
  <c r="M1830" i="2"/>
  <c r="N1830" i="2"/>
  <c r="O1830" i="2"/>
  <c r="P1830" i="2"/>
  <c r="M1831" i="2"/>
  <c r="N1831" i="2"/>
  <c r="O1831" i="2"/>
  <c r="P1831" i="2"/>
  <c r="M1832" i="2"/>
  <c r="N1832" i="2"/>
  <c r="O1832" i="2"/>
  <c r="P1832" i="2"/>
  <c r="M1833" i="2"/>
  <c r="N1833" i="2"/>
  <c r="O1833" i="2"/>
  <c r="P1833" i="2"/>
  <c r="M1834" i="2"/>
  <c r="N1834" i="2"/>
  <c r="O1834" i="2"/>
  <c r="M1835" i="2"/>
  <c r="N1835" i="2"/>
  <c r="O1835" i="2"/>
  <c r="M1836" i="2"/>
  <c r="N1836" i="2"/>
  <c r="O1836" i="2"/>
  <c r="M1837" i="2"/>
  <c r="N1837" i="2"/>
  <c r="O1837" i="2"/>
  <c r="M1838" i="2"/>
  <c r="N1838" i="2"/>
  <c r="O1838" i="2"/>
  <c r="M1839" i="2"/>
  <c r="N1839" i="2"/>
  <c r="O1839" i="2"/>
  <c r="M1840" i="2"/>
  <c r="N1840" i="2"/>
  <c r="O1840" i="2"/>
  <c r="M1841" i="2"/>
  <c r="N1841" i="2"/>
  <c r="O1841" i="2"/>
  <c r="M1842" i="2"/>
  <c r="N1842" i="2"/>
  <c r="O1842" i="2"/>
  <c r="M1843" i="2"/>
  <c r="N1843" i="2"/>
  <c r="O1843" i="2"/>
  <c r="P1843" i="2"/>
  <c r="M1844" i="2"/>
  <c r="N1844" i="2"/>
  <c r="O1844" i="2"/>
  <c r="P1844" i="2"/>
  <c r="M1845" i="2"/>
  <c r="N1845" i="2"/>
  <c r="O1845" i="2"/>
  <c r="P1845" i="2"/>
  <c r="M1846" i="2"/>
  <c r="N1846" i="2"/>
  <c r="O1846" i="2"/>
  <c r="P1846" i="2"/>
  <c r="M1847" i="2"/>
  <c r="N1847" i="2"/>
  <c r="O1847" i="2"/>
  <c r="P1847" i="2"/>
  <c r="M1848" i="2"/>
  <c r="N1848" i="2"/>
  <c r="O1848" i="2"/>
  <c r="P1848" i="2"/>
  <c r="M1849" i="2"/>
  <c r="N1849" i="2"/>
  <c r="O1849" i="2"/>
  <c r="P1849" i="2"/>
  <c r="M1850" i="2"/>
  <c r="N1850" i="2"/>
  <c r="O1850" i="2"/>
  <c r="P1850" i="2"/>
  <c r="M1851" i="2"/>
  <c r="N1851" i="2"/>
  <c r="O1851" i="2"/>
  <c r="P1851" i="2"/>
  <c r="M1852" i="2"/>
  <c r="N1852" i="2"/>
  <c r="O1852" i="2"/>
  <c r="P1852" i="2"/>
  <c r="M1853" i="2"/>
  <c r="N1853" i="2"/>
  <c r="O1853" i="2"/>
  <c r="P1853" i="2"/>
  <c r="M1854" i="2"/>
  <c r="N1854" i="2"/>
  <c r="O1854" i="2"/>
  <c r="P1854" i="2"/>
  <c r="M1855" i="2"/>
  <c r="N1855" i="2"/>
  <c r="O1855" i="2"/>
  <c r="P1855" i="2"/>
  <c r="M1856" i="2"/>
  <c r="N1856" i="2"/>
  <c r="O1856" i="2"/>
  <c r="P1856" i="2"/>
  <c r="M1857" i="2"/>
  <c r="N1857" i="2"/>
  <c r="O1857" i="2"/>
  <c r="P1857" i="2"/>
  <c r="M1858" i="2"/>
  <c r="N1858" i="2"/>
  <c r="O1858" i="2"/>
  <c r="P1858" i="2"/>
  <c r="M1859" i="2"/>
  <c r="N1859" i="2"/>
  <c r="O1859" i="2"/>
  <c r="P1859" i="2"/>
  <c r="M1860" i="2"/>
  <c r="N1860" i="2"/>
  <c r="O1860" i="2"/>
  <c r="P1860" i="2"/>
  <c r="M1861" i="2"/>
  <c r="N1861" i="2"/>
  <c r="O1861" i="2"/>
  <c r="M1862" i="2"/>
  <c r="N1862" i="2"/>
  <c r="O1862" i="2"/>
  <c r="M1863" i="2"/>
  <c r="N1863" i="2"/>
  <c r="O1863" i="2"/>
  <c r="M1864" i="2"/>
  <c r="N1864" i="2"/>
  <c r="O1864" i="2"/>
  <c r="P1864" i="2"/>
  <c r="M1865" i="2"/>
  <c r="N1865" i="2"/>
  <c r="O1865" i="2"/>
  <c r="P1865" i="2"/>
  <c r="M1866" i="2"/>
  <c r="N1866" i="2"/>
  <c r="O1866" i="2"/>
  <c r="P1866" i="2"/>
  <c r="M1867" i="2"/>
  <c r="N1867" i="2"/>
  <c r="O1867" i="2"/>
  <c r="P1867" i="2"/>
  <c r="M1868" i="2"/>
  <c r="N1868" i="2"/>
  <c r="O1868" i="2"/>
  <c r="P1868" i="2"/>
  <c r="M1869" i="2"/>
  <c r="N1869" i="2"/>
  <c r="O1869" i="2"/>
  <c r="P1869" i="2"/>
  <c r="M1870" i="2"/>
  <c r="N1870" i="2"/>
  <c r="O1870" i="2"/>
  <c r="P1870" i="2"/>
  <c r="M1871" i="2"/>
  <c r="N1871" i="2"/>
  <c r="O1871" i="2"/>
  <c r="M1872" i="2"/>
  <c r="N1872" i="2"/>
  <c r="O1872" i="2"/>
  <c r="M1873" i="2"/>
  <c r="N1873" i="2"/>
  <c r="O1873" i="2"/>
  <c r="M1874" i="2"/>
  <c r="N1874" i="2"/>
  <c r="O1874" i="2"/>
  <c r="P1874" i="2"/>
  <c r="M1875" i="2"/>
  <c r="N1875" i="2"/>
  <c r="O1875" i="2"/>
  <c r="P1875" i="2"/>
  <c r="M1876" i="2"/>
  <c r="N1876" i="2"/>
  <c r="O1876" i="2"/>
  <c r="P1876" i="2"/>
  <c r="M1877" i="2"/>
  <c r="N1877" i="2"/>
  <c r="O1877" i="2"/>
  <c r="P1877" i="2"/>
  <c r="M1878" i="2"/>
  <c r="N1878" i="2"/>
  <c r="O1878" i="2"/>
  <c r="P1878" i="2"/>
  <c r="M1879" i="2"/>
  <c r="N1879" i="2"/>
  <c r="O1879" i="2"/>
  <c r="M1880" i="2"/>
  <c r="N1880" i="2"/>
  <c r="O1880" i="2"/>
  <c r="M1881" i="2"/>
  <c r="N1881" i="2"/>
  <c r="O1881" i="2"/>
  <c r="M1882" i="2"/>
  <c r="N1882" i="2"/>
  <c r="O1882" i="2"/>
  <c r="M1883" i="2"/>
  <c r="N1883" i="2"/>
  <c r="O1883" i="2"/>
  <c r="M1884" i="2"/>
  <c r="N1884" i="2"/>
  <c r="O1884" i="2"/>
  <c r="M1885" i="2"/>
  <c r="N1885" i="2"/>
  <c r="O1885" i="2"/>
  <c r="M1886" i="2"/>
  <c r="N1886" i="2"/>
  <c r="O1886" i="2"/>
  <c r="M1887" i="2"/>
  <c r="N1887" i="2"/>
  <c r="O1887" i="2"/>
  <c r="M1888" i="2"/>
  <c r="N1888" i="2"/>
  <c r="O1888" i="2"/>
  <c r="M1889" i="2"/>
  <c r="N1889" i="2"/>
  <c r="O1889" i="2"/>
  <c r="M1890" i="2"/>
  <c r="N1890" i="2"/>
  <c r="O1890" i="2"/>
  <c r="M1891" i="2"/>
  <c r="N1891" i="2"/>
  <c r="O1891" i="2"/>
  <c r="M1892" i="2"/>
  <c r="N1892" i="2"/>
  <c r="O1892" i="2"/>
  <c r="M1893" i="2"/>
  <c r="N1893" i="2"/>
  <c r="O1893" i="2"/>
  <c r="M1894" i="2"/>
  <c r="N1894" i="2"/>
  <c r="O1894" i="2"/>
  <c r="M1895" i="2"/>
  <c r="N1895" i="2"/>
  <c r="O1895" i="2"/>
  <c r="M1896" i="2"/>
  <c r="N1896" i="2"/>
  <c r="O1896" i="2"/>
  <c r="M1897" i="2"/>
  <c r="N1897" i="2"/>
  <c r="O1897" i="2"/>
  <c r="M1898" i="2"/>
  <c r="N1898" i="2"/>
  <c r="O1898" i="2"/>
  <c r="M1899" i="2"/>
  <c r="N1899" i="2"/>
  <c r="O1899" i="2"/>
  <c r="M1900" i="2"/>
  <c r="N1900" i="2"/>
  <c r="O1900" i="2"/>
  <c r="M1901" i="2"/>
  <c r="N1901" i="2"/>
  <c r="O1901" i="2"/>
  <c r="P1901" i="2"/>
  <c r="M1902" i="2"/>
  <c r="N1902" i="2"/>
  <c r="O1902" i="2"/>
  <c r="P1902" i="2"/>
  <c r="M1903" i="2"/>
  <c r="N1903" i="2"/>
  <c r="O1903" i="2"/>
  <c r="P1903" i="2"/>
  <c r="M1904" i="2"/>
  <c r="N1904" i="2"/>
  <c r="O1904" i="2"/>
  <c r="P1904" i="2"/>
  <c r="M1905" i="2"/>
  <c r="N1905" i="2"/>
  <c r="O1905" i="2"/>
  <c r="P1905" i="2"/>
  <c r="M1906" i="2"/>
  <c r="N1906" i="2"/>
  <c r="O1906" i="2"/>
  <c r="P1906" i="2"/>
  <c r="M1907" i="2"/>
  <c r="N1907" i="2"/>
  <c r="O1907" i="2"/>
  <c r="M1908" i="2"/>
  <c r="N1908" i="2"/>
  <c r="O1908" i="2"/>
  <c r="M1909" i="2"/>
  <c r="N1909" i="2"/>
  <c r="O1909" i="2"/>
  <c r="M1910" i="2"/>
  <c r="N1910" i="2"/>
  <c r="O1910" i="2"/>
  <c r="M1911" i="2"/>
  <c r="N1911" i="2"/>
  <c r="O1911" i="2"/>
  <c r="M1912" i="2"/>
  <c r="N1912" i="2"/>
  <c r="O1912" i="2"/>
  <c r="M1913" i="2"/>
  <c r="N1913" i="2"/>
  <c r="O1913" i="2"/>
  <c r="M1914" i="2"/>
  <c r="N1914" i="2"/>
  <c r="O1914" i="2"/>
  <c r="M1915" i="2"/>
  <c r="N1915" i="2"/>
  <c r="O1915" i="2"/>
  <c r="M1916" i="2"/>
  <c r="N1916" i="2"/>
  <c r="O1916" i="2"/>
  <c r="P1916" i="2"/>
  <c r="M1917" i="2"/>
  <c r="N1917" i="2"/>
  <c r="O1917" i="2"/>
  <c r="P1917" i="2"/>
  <c r="M1918" i="2"/>
  <c r="N1918" i="2"/>
  <c r="O1918" i="2"/>
  <c r="P1918" i="2"/>
  <c r="M1919" i="2"/>
  <c r="N1919" i="2"/>
  <c r="O1919" i="2"/>
  <c r="P1919" i="2"/>
  <c r="M1920" i="2"/>
  <c r="N1920" i="2"/>
  <c r="O1920" i="2"/>
  <c r="P1920" i="2"/>
  <c r="M1921" i="2"/>
  <c r="N1921" i="2"/>
  <c r="O1921" i="2"/>
  <c r="P1921" i="2"/>
  <c r="M1922" i="2"/>
  <c r="N1922" i="2"/>
  <c r="O1922" i="2"/>
  <c r="P1922" i="2"/>
  <c r="M1923" i="2"/>
  <c r="N1923" i="2"/>
  <c r="O1923" i="2"/>
  <c r="M1924" i="2"/>
  <c r="N1924" i="2"/>
  <c r="O1924" i="2"/>
  <c r="M1925" i="2"/>
  <c r="N1925" i="2"/>
  <c r="O1925" i="2"/>
  <c r="M1926" i="2"/>
  <c r="N1926" i="2"/>
  <c r="O1926" i="2"/>
  <c r="M1927" i="2"/>
  <c r="N1927" i="2"/>
  <c r="O1927" i="2"/>
  <c r="M1928" i="2"/>
  <c r="N1928" i="2"/>
  <c r="O1928" i="2"/>
  <c r="M1929" i="2"/>
  <c r="N1929" i="2"/>
  <c r="O1929" i="2"/>
  <c r="M1930" i="2"/>
  <c r="N1930" i="2"/>
  <c r="O1930" i="2"/>
  <c r="M1931" i="2"/>
  <c r="N1931" i="2"/>
  <c r="O1931" i="2"/>
  <c r="M1932" i="2"/>
  <c r="N1932" i="2"/>
  <c r="O1932" i="2"/>
  <c r="P1932" i="2"/>
  <c r="M1933" i="2"/>
  <c r="N1933" i="2"/>
  <c r="O1933" i="2"/>
  <c r="P1933" i="2"/>
  <c r="M1934" i="2"/>
  <c r="N1934" i="2"/>
  <c r="O1934" i="2"/>
  <c r="P1934" i="2"/>
  <c r="M1935" i="2"/>
  <c r="N1935" i="2"/>
  <c r="O1935" i="2"/>
  <c r="P1935" i="2"/>
  <c r="M1936" i="2"/>
  <c r="N1936" i="2"/>
  <c r="O1936" i="2"/>
  <c r="P1936" i="2"/>
  <c r="M1937" i="2"/>
  <c r="N1937" i="2"/>
  <c r="O1937" i="2"/>
  <c r="P1937" i="2"/>
  <c r="M1938" i="2"/>
  <c r="N1938" i="2"/>
  <c r="O1938" i="2"/>
  <c r="P1938" i="2"/>
  <c r="M1939" i="2"/>
  <c r="N1939" i="2"/>
  <c r="O1939" i="2"/>
  <c r="P1939" i="2"/>
  <c r="M1940" i="2"/>
  <c r="N1940" i="2"/>
  <c r="O1940" i="2"/>
  <c r="P1940" i="2"/>
  <c r="M1941" i="2"/>
  <c r="N1941" i="2"/>
  <c r="O1941" i="2"/>
  <c r="M1942" i="2"/>
  <c r="N1942" i="2"/>
  <c r="O1942" i="2"/>
  <c r="M1943" i="2"/>
  <c r="N1943" i="2"/>
  <c r="O1943" i="2"/>
  <c r="M1944" i="2"/>
  <c r="N1944" i="2"/>
  <c r="O1944" i="2"/>
  <c r="M1945" i="2"/>
  <c r="N1945" i="2"/>
  <c r="O1945" i="2"/>
  <c r="M1946" i="2"/>
  <c r="N1946" i="2"/>
  <c r="O1946" i="2"/>
  <c r="M1947" i="2"/>
  <c r="N1947" i="2"/>
  <c r="O1947" i="2"/>
  <c r="P1947" i="2"/>
  <c r="M1948" i="2"/>
  <c r="N1948" i="2"/>
  <c r="O1948" i="2"/>
  <c r="P1948" i="2"/>
  <c r="M1949" i="2"/>
  <c r="N1949" i="2"/>
  <c r="O1949" i="2"/>
  <c r="P1949" i="2"/>
  <c r="M1950" i="2"/>
  <c r="N1950" i="2"/>
  <c r="O1950" i="2"/>
  <c r="P1950" i="2"/>
  <c r="M1951" i="2"/>
  <c r="N1951" i="2"/>
  <c r="O1951" i="2"/>
  <c r="P1951" i="2"/>
  <c r="M1952" i="2"/>
  <c r="N1952" i="2"/>
  <c r="O1952" i="2"/>
  <c r="P1952" i="2"/>
  <c r="M1953" i="2"/>
  <c r="N1953" i="2"/>
  <c r="O1953" i="2"/>
  <c r="P1953" i="2"/>
  <c r="M1954" i="2"/>
  <c r="N1954" i="2"/>
  <c r="O1954" i="2"/>
  <c r="P1954" i="2"/>
  <c r="M1955" i="2"/>
  <c r="N1955" i="2"/>
  <c r="O1955" i="2"/>
  <c r="P1955" i="2"/>
  <c r="M1956" i="2"/>
  <c r="N1956" i="2"/>
  <c r="O1956" i="2"/>
  <c r="P1956" i="2"/>
  <c r="M1957" i="2"/>
  <c r="N1957" i="2"/>
  <c r="O1957" i="2"/>
  <c r="P1957" i="2"/>
  <c r="M1958" i="2"/>
  <c r="N1958" i="2"/>
  <c r="O1958" i="2"/>
  <c r="P1958" i="2"/>
  <c r="M1959" i="2"/>
  <c r="N1959" i="2"/>
  <c r="O1959" i="2"/>
  <c r="P1959" i="2"/>
  <c r="M1960" i="2"/>
  <c r="N1960" i="2"/>
  <c r="O1960" i="2"/>
  <c r="P1960" i="2"/>
  <c r="M1961" i="2"/>
  <c r="N1961" i="2"/>
  <c r="O1961" i="2"/>
  <c r="P1961" i="2"/>
  <c r="M1962" i="2"/>
  <c r="N1962" i="2"/>
  <c r="O1962" i="2"/>
  <c r="P1962" i="2"/>
  <c r="M1963" i="2"/>
  <c r="N1963" i="2"/>
  <c r="O1963" i="2"/>
  <c r="P1963" i="2"/>
  <c r="M1964" i="2"/>
  <c r="N1964" i="2"/>
  <c r="O1964" i="2"/>
  <c r="M1965" i="2"/>
  <c r="N1965" i="2"/>
  <c r="O1965" i="2"/>
  <c r="M1966" i="2"/>
  <c r="N1966" i="2"/>
  <c r="O1966" i="2"/>
  <c r="M1967" i="2"/>
  <c r="N1967" i="2"/>
  <c r="O1967" i="2"/>
  <c r="M1968" i="2"/>
  <c r="N1968" i="2"/>
  <c r="O1968" i="2"/>
  <c r="M1969" i="2"/>
  <c r="N1969" i="2"/>
  <c r="O1969" i="2"/>
  <c r="M1970" i="2"/>
  <c r="N1970" i="2"/>
  <c r="O1970" i="2"/>
  <c r="M1971" i="2"/>
  <c r="N1971" i="2"/>
  <c r="O1971" i="2"/>
  <c r="M1972" i="2"/>
  <c r="N1972" i="2"/>
  <c r="O1972" i="2"/>
  <c r="M1973" i="2"/>
  <c r="N1973" i="2"/>
  <c r="O1973" i="2"/>
  <c r="M1974" i="2"/>
  <c r="N1974" i="2"/>
  <c r="O1974" i="2"/>
  <c r="M1975" i="2"/>
  <c r="N1975" i="2"/>
  <c r="O1975" i="2"/>
  <c r="M1976" i="2"/>
  <c r="N1976" i="2"/>
  <c r="O1976" i="2"/>
  <c r="M1977" i="2"/>
  <c r="N1977" i="2"/>
  <c r="O1977" i="2"/>
  <c r="M1978" i="2"/>
  <c r="N1978" i="2"/>
  <c r="O1978" i="2"/>
  <c r="M1979" i="2"/>
  <c r="N1979" i="2"/>
  <c r="O1979" i="2"/>
  <c r="M1980" i="2"/>
  <c r="N1980" i="2"/>
  <c r="O1980" i="2"/>
  <c r="M1981" i="2"/>
  <c r="N1981" i="2"/>
  <c r="O1981" i="2"/>
  <c r="M1982" i="2"/>
  <c r="N1982" i="2"/>
  <c r="O1982" i="2"/>
  <c r="M1983" i="2"/>
  <c r="N1983" i="2"/>
  <c r="O1983" i="2"/>
  <c r="P1983" i="2"/>
  <c r="M1984" i="2"/>
  <c r="N1984" i="2"/>
  <c r="O1984" i="2"/>
  <c r="P1984" i="2"/>
  <c r="M1985" i="2"/>
  <c r="N1985" i="2"/>
  <c r="O1985" i="2"/>
  <c r="P1985" i="2"/>
  <c r="M1986" i="2"/>
  <c r="N1986" i="2"/>
  <c r="O1986" i="2"/>
  <c r="P1986" i="2"/>
  <c r="M1987" i="2"/>
  <c r="N1987" i="2"/>
  <c r="O1987" i="2"/>
  <c r="M1988" i="2"/>
  <c r="N1988" i="2"/>
  <c r="O1988" i="2"/>
  <c r="M1989" i="2"/>
  <c r="N1989" i="2"/>
  <c r="O1989" i="2"/>
  <c r="M1990" i="2"/>
  <c r="N1990" i="2"/>
  <c r="O1990" i="2"/>
  <c r="M1991" i="2"/>
  <c r="N1991" i="2"/>
  <c r="O1991" i="2"/>
  <c r="M1992" i="2"/>
  <c r="N1992" i="2"/>
  <c r="O1992" i="2"/>
  <c r="M1993" i="2"/>
  <c r="N1993" i="2"/>
  <c r="O1993" i="2"/>
  <c r="M1994" i="2"/>
  <c r="N1994" i="2"/>
  <c r="O1994" i="2"/>
  <c r="M1995" i="2"/>
  <c r="N1995" i="2"/>
  <c r="O1995" i="2"/>
  <c r="M1996" i="2"/>
  <c r="N1996" i="2"/>
  <c r="O1996" i="2"/>
  <c r="M1997" i="2"/>
  <c r="N1997" i="2"/>
  <c r="O1997" i="2"/>
  <c r="M1998" i="2"/>
  <c r="N1998" i="2"/>
  <c r="O1998" i="2"/>
  <c r="M1999" i="2"/>
  <c r="N1999" i="2"/>
  <c r="O1999" i="2"/>
  <c r="M2000" i="2"/>
  <c r="N2000" i="2"/>
  <c r="O2000" i="2"/>
  <c r="M2001" i="2"/>
  <c r="N2001" i="2"/>
  <c r="O2001" i="2"/>
  <c r="M2002" i="2"/>
  <c r="N2002" i="2"/>
  <c r="O2002" i="2"/>
  <c r="M2003" i="2"/>
  <c r="N2003" i="2"/>
  <c r="O2003" i="2"/>
  <c r="P2003" i="2"/>
  <c r="M2004" i="2"/>
  <c r="N2004" i="2"/>
  <c r="O2004" i="2"/>
  <c r="P2004" i="2"/>
  <c r="M2005" i="2"/>
  <c r="N2005" i="2"/>
  <c r="O2005" i="2"/>
  <c r="P2005" i="2"/>
  <c r="M2006" i="2"/>
  <c r="N2006" i="2"/>
  <c r="O2006" i="2"/>
  <c r="P2006" i="2"/>
  <c r="M2007" i="2"/>
  <c r="N2007" i="2"/>
  <c r="O2007" i="2"/>
  <c r="P2007" i="2"/>
  <c r="M2008" i="2"/>
  <c r="N2008" i="2"/>
  <c r="O2008" i="2"/>
  <c r="P2008" i="2"/>
  <c r="M2009" i="2"/>
  <c r="N2009" i="2"/>
  <c r="O2009" i="2"/>
  <c r="P2009" i="2"/>
  <c r="M2010" i="2"/>
  <c r="N2010" i="2"/>
  <c r="O2010" i="2"/>
  <c r="P2010" i="2"/>
  <c r="M2011" i="2"/>
  <c r="N2011" i="2"/>
  <c r="O2011" i="2"/>
  <c r="P2011" i="2"/>
  <c r="M2012" i="2"/>
  <c r="N2012" i="2"/>
  <c r="O2012" i="2"/>
  <c r="M2013" i="2"/>
  <c r="N2013" i="2"/>
  <c r="O2013" i="2"/>
  <c r="M2014" i="2"/>
  <c r="N2014" i="2"/>
  <c r="O2014" i="2"/>
  <c r="M2015" i="2"/>
  <c r="N2015" i="2"/>
  <c r="O2015" i="2"/>
  <c r="M2016" i="2"/>
  <c r="N2016" i="2"/>
  <c r="O2016" i="2"/>
  <c r="P2016" i="2"/>
  <c r="M2017" i="2"/>
  <c r="N2017" i="2"/>
  <c r="O2017" i="2"/>
  <c r="M2018" i="2"/>
  <c r="N2018" i="2"/>
  <c r="O2018" i="2"/>
  <c r="M2019" i="2"/>
  <c r="N2019" i="2"/>
  <c r="O2019" i="2"/>
  <c r="M2020" i="2"/>
  <c r="N2020" i="2"/>
  <c r="O2020" i="2"/>
  <c r="M2021" i="2"/>
  <c r="N2021" i="2"/>
  <c r="O2021" i="2"/>
  <c r="M2022" i="2"/>
  <c r="N2022" i="2"/>
  <c r="O2022" i="2"/>
  <c r="M2023" i="2"/>
  <c r="N2023" i="2"/>
  <c r="O2023" i="2"/>
  <c r="M2024" i="2"/>
  <c r="N2024" i="2"/>
  <c r="O2024" i="2"/>
  <c r="M2025" i="2"/>
  <c r="N2025" i="2"/>
  <c r="O2025" i="2"/>
  <c r="M2026" i="2"/>
  <c r="N2026" i="2"/>
  <c r="O2026" i="2"/>
  <c r="M2027" i="2"/>
  <c r="N2027" i="2"/>
  <c r="O2027" i="2"/>
  <c r="M2028" i="2"/>
  <c r="N2028" i="2"/>
  <c r="O2028" i="2"/>
  <c r="M2029" i="2"/>
  <c r="N2029" i="2"/>
  <c r="O2029" i="2"/>
  <c r="M2030" i="2"/>
  <c r="N2030" i="2"/>
  <c r="O2030" i="2"/>
  <c r="M2031" i="2"/>
  <c r="N2031" i="2"/>
  <c r="O2031" i="2"/>
  <c r="M2032" i="2"/>
  <c r="N2032" i="2"/>
  <c r="O2032" i="2"/>
  <c r="M2033" i="2"/>
  <c r="N2033" i="2"/>
  <c r="O2033" i="2"/>
  <c r="M2034" i="2"/>
  <c r="N2034" i="2"/>
  <c r="O2034" i="2"/>
  <c r="P2034" i="2"/>
  <c r="M2035" i="2"/>
  <c r="N2035" i="2"/>
  <c r="O2035" i="2"/>
  <c r="M2036" i="2"/>
  <c r="N2036" i="2"/>
  <c r="O2036" i="2"/>
  <c r="M2037" i="2"/>
  <c r="N2037" i="2"/>
  <c r="O2037" i="2"/>
  <c r="M2038" i="2"/>
  <c r="N2038" i="2"/>
  <c r="O2038" i="2"/>
  <c r="P2038" i="2"/>
  <c r="M2039" i="2"/>
  <c r="N2039" i="2"/>
  <c r="O2039" i="2"/>
  <c r="M2040" i="2"/>
  <c r="N2040" i="2"/>
  <c r="O2040" i="2"/>
  <c r="M2041" i="2"/>
  <c r="N2041" i="2"/>
  <c r="O2041" i="2"/>
  <c r="M2042" i="2"/>
  <c r="N2042" i="2"/>
  <c r="O2042" i="2"/>
  <c r="M2043" i="2"/>
  <c r="N2043" i="2"/>
  <c r="O2043" i="2"/>
  <c r="M2044" i="2"/>
  <c r="N2044" i="2"/>
  <c r="O2044" i="2"/>
  <c r="M2045" i="2"/>
  <c r="N2045" i="2"/>
  <c r="O2045" i="2"/>
  <c r="M2046" i="2"/>
  <c r="N2046" i="2"/>
  <c r="O2046" i="2"/>
  <c r="M2047" i="2"/>
  <c r="N2047" i="2"/>
  <c r="O2047" i="2"/>
  <c r="M2048" i="2"/>
  <c r="N2048" i="2"/>
  <c r="O2048" i="2"/>
  <c r="M2049" i="2"/>
  <c r="N2049" i="2"/>
  <c r="O2049" i="2"/>
  <c r="P2049" i="2"/>
  <c r="M2050" i="2"/>
  <c r="N2050" i="2"/>
  <c r="O2050" i="2"/>
  <c r="M2051" i="2"/>
  <c r="N2051" i="2"/>
  <c r="O2051" i="2"/>
  <c r="M2052" i="2"/>
  <c r="N2052" i="2"/>
  <c r="O2052" i="2"/>
  <c r="M2053" i="2"/>
  <c r="N2053" i="2"/>
  <c r="O2053" i="2"/>
  <c r="M2054" i="2"/>
  <c r="N2054" i="2"/>
  <c r="O2054" i="2"/>
  <c r="M2055" i="2"/>
  <c r="N2055" i="2"/>
  <c r="O2055" i="2"/>
  <c r="M2056" i="2"/>
  <c r="N2056" i="2"/>
  <c r="O2056" i="2"/>
  <c r="M2057" i="2"/>
  <c r="N2057" i="2"/>
  <c r="O2057" i="2"/>
  <c r="M2058" i="2"/>
  <c r="N2058" i="2"/>
  <c r="O2058" i="2"/>
  <c r="M2059" i="2"/>
  <c r="N2059" i="2"/>
  <c r="O2059" i="2"/>
  <c r="M2060" i="2"/>
  <c r="N2060" i="2"/>
  <c r="O2060" i="2"/>
  <c r="M2061" i="2"/>
  <c r="N2061" i="2"/>
  <c r="O2061" i="2"/>
  <c r="M2062" i="2"/>
  <c r="N2062" i="2"/>
  <c r="O2062" i="2"/>
  <c r="M2063" i="2"/>
  <c r="N2063" i="2"/>
  <c r="O2063" i="2"/>
  <c r="M2064" i="2"/>
  <c r="N2064" i="2"/>
  <c r="O2064" i="2"/>
  <c r="M2065" i="2"/>
  <c r="N2065" i="2"/>
  <c r="O2065" i="2"/>
  <c r="M2066" i="2"/>
  <c r="N2066" i="2"/>
  <c r="O2066" i="2"/>
  <c r="M2067" i="2"/>
  <c r="N2067" i="2"/>
  <c r="O2067" i="2"/>
  <c r="M2068" i="2"/>
  <c r="N2068" i="2"/>
  <c r="O2068" i="2"/>
  <c r="M2069" i="2"/>
  <c r="N2069" i="2"/>
  <c r="O2069" i="2"/>
  <c r="M2070" i="2"/>
  <c r="N2070" i="2"/>
  <c r="O2070" i="2"/>
  <c r="M2071" i="2"/>
  <c r="N2071" i="2"/>
  <c r="O2071" i="2"/>
  <c r="M2072" i="2"/>
  <c r="N2072" i="2"/>
  <c r="O2072" i="2"/>
  <c r="P2072" i="2"/>
  <c r="M2073" i="2"/>
  <c r="N2073" i="2"/>
  <c r="O2073" i="2"/>
  <c r="P2073" i="2"/>
  <c r="M2074" i="2"/>
  <c r="N2074" i="2"/>
  <c r="O2074" i="2"/>
  <c r="P2074" i="2"/>
  <c r="M2075" i="2"/>
  <c r="N2075" i="2"/>
  <c r="O2075" i="2"/>
  <c r="P2075" i="2"/>
  <c r="M2076" i="2"/>
  <c r="N2076" i="2"/>
  <c r="O2076" i="2"/>
  <c r="P2076" i="2"/>
  <c r="M2077" i="2"/>
  <c r="N2077" i="2"/>
  <c r="O2077" i="2"/>
  <c r="M2078" i="2"/>
  <c r="N2078" i="2"/>
  <c r="O2078" i="2"/>
  <c r="M2079" i="2"/>
  <c r="N2079" i="2"/>
  <c r="O2079" i="2"/>
  <c r="M2080" i="2"/>
  <c r="N2080" i="2"/>
  <c r="O2080" i="2"/>
  <c r="M2081" i="2"/>
  <c r="N2081" i="2"/>
  <c r="O2081" i="2"/>
  <c r="M2082" i="2"/>
  <c r="N2082" i="2"/>
  <c r="O2082" i="2"/>
  <c r="M2083" i="2"/>
  <c r="N2083" i="2"/>
  <c r="O2083" i="2"/>
  <c r="P2083" i="2"/>
  <c r="M2084" i="2"/>
  <c r="N2084" i="2"/>
  <c r="O2084" i="2"/>
  <c r="P2084" i="2"/>
  <c r="M2085" i="2"/>
  <c r="N2085" i="2"/>
  <c r="O2085" i="2"/>
  <c r="P2085" i="2"/>
  <c r="M2086" i="2"/>
  <c r="N2086" i="2"/>
  <c r="O2086" i="2"/>
  <c r="P2086" i="2"/>
  <c r="M2087" i="2"/>
  <c r="N2087" i="2"/>
  <c r="O2087" i="2"/>
  <c r="P2087" i="2"/>
  <c r="M2088" i="2"/>
  <c r="N2088" i="2"/>
  <c r="O2088" i="2"/>
  <c r="P2088" i="2"/>
  <c r="M2089" i="2"/>
  <c r="N2089" i="2"/>
  <c r="O2089" i="2"/>
  <c r="P2089" i="2"/>
  <c r="M2090" i="2"/>
  <c r="N2090" i="2"/>
  <c r="O2090" i="2"/>
  <c r="M2091" i="2"/>
  <c r="N2091" i="2"/>
  <c r="O2091" i="2"/>
  <c r="M2092" i="2"/>
  <c r="N2092" i="2"/>
  <c r="O2092" i="2"/>
  <c r="M2093" i="2"/>
  <c r="N2093" i="2"/>
  <c r="O2093" i="2"/>
  <c r="M2094" i="2"/>
  <c r="N2094" i="2"/>
  <c r="O2094" i="2"/>
  <c r="M2095" i="2"/>
  <c r="N2095" i="2"/>
  <c r="O2095" i="2"/>
  <c r="M2096" i="2"/>
  <c r="N2096" i="2"/>
  <c r="O2096" i="2"/>
  <c r="M2097" i="2"/>
  <c r="N2097" i="2"/>
  <c r="O2097" i="2"/>
  <c r="M2098" i="2"/>
  <c r="N2098" i="2"/>
  <c r="O2098" i="2"/>
  <c r="M2099" i="2"/>
  <c r="N2099" i="2"/>
  <c r="O2099" i="2"/>
  <c r="M2100" i="2"/>
  <c r="N2100" i="2"/>
  <c r="O2100" i="2"/>
  <c r="M2101" i="2"/>
  <c r="N2101" i="2"/>
  <c r="O2101" i="2"/>
  <c r="M2102" i="2"/>
  <c r="N2102" i="2"/>
  <c r="O2102" i="2"/>
  <c r="M2103" i="2"/>
  <c r="N2103" i="2"/>
  <c r="O2103" i="2"/>
  <c r="P2103" i="2"/>
  <c r="M2104" i="2"/>
  <c r="N2104" i="2"/>
  <c r="O2104" i="2"/>
  <c r="P2104" i="2"/>
  <c r="M2105" i="2"/>
  <c r="N2105" i="2"/>
  <c r="O2105" i="2"/>
  <c r="P2105" i="2"/>
  <c r="M2106" i="2"/>
  <c r="N2106" i="2"/>
  <c r="O2106" i="2"/>
  <c r="P2106" i="2"/>
  <c r="M2107" i="2"/>
  <c r="N2107" i="2"/>
  <c r="O2107" i="2"/>
  <c r="P2107" i="2"/>
  <c r="M2108" i="2"/>
  <c r="N2108" i="2"/>
  <c r="O2108" i="2"/>
  <c r="P2108" i="2"/>
  <c r="M2109" i="2"/>
  <c r="N2109" i="2"/>
  <c r="O2109" i="2"/>
  <c r="M2110" i="2"/>
  <c r="N2110" i="2"/>
  <c r="O2110" i="2"/>
  <c r="M2111" i="2"/>
  <c r="N2111" i="2"/>
  <c r="O2111" i="2"/>
  <c r="M2112" i="2"/>
  <c r="N2112" i="2"/>
  <c r="O2112" i="2"/>
  <c r="M2113" i="2"/>
  <c r="N2113" i="2"/>
  <c r="O2113" i="2"/>
  <c r="M2114" i="2"/>
  <c r="N2114" i="2"/>
  <c r="O2114" i="2"/>
  <c r="M2115" i="2"/>
  <c r="N2115" i="2"/>
  <c r="O2115" i="2"/>
  <c r="M2116" i="2"/>
  <c r="N2116" i="2"/>
  <c r="O2116" i="2"/>
  <c r="M2117" i="2"/>
  <c r="N2117" i="2"/>
  <c r="O2117" i="2"/>
  <c r="M2118" i="2"/>
  <c r="N2118" i="2"/>
  <c r="O2118" i="2"/>
  <c r="M2119" i="2"/>
  <c r="N2119" i="2"/>
  <c r="O2119" i="2"/>
  <c r="M2120" i="2"/>
  <c r="N2120" i="2"/>
  <c r="O2120" i="2"/>
  <c r="M2121" i="2"/>
  <c r="N2121" i="2"/>
  <c r="O2121" i="2"/>
  <c r="M2122" i="2"/>
  <c r="N2122" i="2"/>
  <c r="O2122" i="2"/>
  <c r="M2123" i="2"/>
  <c r="N2123" i="2"/>
  <c r="O2123" i="2"/>
  <c r="M2124" i="2"/>
  <c r="N2124" i="2"/>
  <c r="O2124" i="2"/>
  <c r="M2125" i="2"/>
  <c r="N2125" i="2"/>
  <c r="O2125" i="2"/>
  <c r="M2126" i="2"/>
  <c r="N2126" i="2"/>
  <c r="O2126" i="2"/>
  <c r="M2127" i="2"/>
  <c r="N2127" i="2"/>
  <c r="O2127" i="2"/>
  <c r="M2128" i="2"/>
  <c r="N2128" i="2"/>
  <c r="O2128" i="2"/>
  <c r="M2129" i="2"/>
  <c r="N2129" i="2"/>
  <c r="O2129" i="2"/>
  <c r="M2130" i="2"/>
  <c r="N2130" i="2"/>
  <c r="O2130" i="2"/>
  <c r="M2131" i="2"/>
  <c r="N2131" i="2"/>
  <c r="O2131" i="2"/>
  <c r="M2132" i="2"/>
  <c r="N2132" i="2"/>
  <c r="O2132" i="2"/>
  <c r="M2133" i="2"/>
  <c r="N2133" i="2"/>
  <c r="O2133" i="2"/>
  <c r="M2134" i="2"/>
  <c r="N2134" i="2"/>
  <c r="O2134" i="2"/>
  <c r="M2135" i="2"/>
  <c r="N2135" i="2"/>
  <c r="O2135" i="2"/>
  <c r="M2136" i="2"/>
  <c r="N2136" i="2"/>
  <c r="O2136" i="2"/>
  <c r="M2137" i="2"/>
  <c r="N2137" i="2"/>
  <c r="O2137" i="2"/>
  <c r="M2138" i="2"/>
  <c r="N2138" i="2"/>
  <c r="O2138" i="2"/>
  <c r="M2139" i="2"/>
  <c r="N2139" i="2"/>
  <c r="O2139" i="2"/>
  <c r="M2140" i="2"/>
  <c r="N2140" i="2"/>
  <c r="O2140" i="2"/>
  <c r="M2141" i="2"/>
  <c r="N2141" i="2"/>
  <c r="O2141" i="2"/>
  <c r="M2142" i="2"/>
  <c r="N2142" i="2"/>
  <c r="O2142" i="2"/>
  <c r="M2143" i="2"/>
  <c r="N2143" i="2"/>
  <c r="O2143" i="2"/>
  <c r="P2143" i="2"/>
  <c r="M2144" i="2"/>
  <c r="N2144" i="2"/>
  <c r="O2144" i="2"/>
  <c r="P2144" i="2"/>
  <c r="M2145" i="2"/>
  <c r="N2145" i="2"/>
  <c r="O2145" i="2"/>
  <c r="P2145" i="2"/>
  <c r="M2146" i="2"/>
  <c r="N2146" i="2"/>
  <c r="O2146" i="2"/>
  <c r="P2146" i="2"/>
  <c r="M2147" i="2"/>
  <c r="N2147" i="2"/>
  <c r="O2147" i="2"/>
  <c r="M2148" i="2"/>
  <c r="N2148" i="2"/>
  <c r="O2148" i="2"/>
  <c r="M2149" i="2"/>
  <c r="N2149" i="2"/>
  <c r="O2149" i="2"/>
  <c r="M2150" i="2"/>
  <c r="N2150" i="2"/>
  <c r="O2150" i="2"/>
  <c r="M2151" i="2"/>
  <c r="N2151" i="2"/>
  <c r="O2151" i="2"/>
  <c r="M2152" i="2"/>
  <c r="N2152" i="2"/>
  <c r="O2152" i="2"/>
  <c r="M2153" i="2"/>
  <c r="N2153" i="2"/>
  <c r="O2153" i="2"/>
  <c r="M2154" i="2"/>
  <c r="N2154" i="2"/>
  <c r="O2154" i="2"/>
  <c r="M2155" i="2"/>
  <c r="N2155" i="2"/>
  <c r="O2155" i="2"/>
  <c r="M2156" i="2"/>
  <c r="N2156" i="2"/>
  <c r="O2156" i="2"/>
  <c r="M2157" i="2"/>
  <c r="N2157" i="2"/>
  <c r="O2157" i="2"/>
  <c r="M2158" i="2"/>
  <c r="N2158" i="2"/>
  <c r="O2158" i="2"/>
  <c r="M2159" i="2"/>
  <c r="N2159" i="2"/>
  <c r="O2159" i="2"/>
  <c r="M2160" i="2"/>
  <c r="N2160" i="2"/>
  <c r="O2160" i="2"/>
  <c r="M2161" i="2"/>
  <c r="N2161" i="2"/>
  <c r="O2161" i="2"/>
  <c r="M2162" i="2"/>
  <c r="N2162" i="2"/>
  <c r="O2162" i="2"/>
  <c r="M2163" i="2"/>
  <c r="N2163" i="2"/>
  <c r="O2163" i="2"/>
  <c r="M2164" i="2"/>
  <c r="N2164" i="2"/>
  <c r="O2164" i="2"/>
  <c r="M2165" i="2"/>
  <c r="N2165" i="2"/>
  <c r="O2165" i="2"/>
  <c r="M2166" i="2"/>
  <c r="N2166" i="2"/>
  <c r="O2166" i="2"/>
  <c r="M2167" i="2"/>
  <c r="N2167" i="2"/>
  <c r="O2167" i="2"/>
  <c r="M2168" i="2"/>
  <c r="N2168" i="2"/>
  <c r="O2168" i="2"/>
  <c r="M2169" i="2"/>
  <c r="N2169" i="2"/>
  <c r="O2169" i="2"/>
  <c r="M2170" i="2"/>
  <c r="N2170" i="2"/>
  <c r="O2170" i="2"/>
  <c r="M2171" i="2"/>
  <c r="N2171" i="2"/>
  <c r="O2171" i="2"/>
  <c r="M2172" i="2"/>
  <c r="N2172" i="2"/>
  <c r="O2172" i="2"/>
  <c r="M2173" i="2"/>
  <c r="N2173" i="2"/>
  <c r="O2173" i="2"/>
  <c r="M2174" i="2"/>
  <c r="N2174" i="2"/>
  <c r="O2174" i="2"/>
  <c r="M2175" i="2"/>
  <c r="N2175" i="2"/>
  <c r="O2175" i="2"/>
  <c r="M2176" i="2"/>
  <c r="N2176" i="2"/>
  <c r="O2176" i="2"/>
  <c r="M2177" i="2"/>
  <c r="N2177" i="2"/>
  <c r="O2177" i="2"/>
  <c r="M2178" i="2"/>
  <c r="N2178" i="2"/>
  <c r="O2178" i="2"/>
  <c r="M2179" i="2"/>
  <c r="N2179" i="2"/>
  <c r="O2179" i="2"/>
  <c r="M2180" i="2"/>
  <c r="N2180" i="2"/>
  <c r="O2180" i="2"/>
  <c r="M2181" i="2"/>
  <c r="N2181" i="2"/>
  <c r="O2181" i="2"/>
  <c r="M2182" i="2"/>
  <c r="N2182" i="2"/>
  <c r="O2182" i="2"/>
  <c r="M2183" i="2"/>
  <c r="N2183" i="2"/>
  <c r="O2183" i="2"/>
  <c r="M2184" i="2"/>
  <c r="N2184" i="2"/>
  <c r="O2184" i="2"/>
  <c r="M2185" i="2"/>
  <c r="N2185" i="2"/>
  <c r="O2185" i="2"/>
  <c r="M2186" i="2"/>
  <c r="N2186" i="2"/>
  <c r="O2186" i="2"/>
  <c r="P2186" i="2"/>
  <c r="M2187" i="2"/>
  <c r="N2187" i="2"/>
  <c r="O2187" i="2"/>
  <c r="P2187" i="2"/>
  <c r="M2188" i="2"/>
  <c r="N2188" i="2"/>
  <c r="O2188" i="2"/>
  <c r="P2188" i="2"/>
  <c r="M2189" i="2"/>
  <c r="N2189" i="2"/>
  <c r="O2189" i="2"/>
  <c r="P2189" i="2"/>
  <c r="M2190" i="2"/>
  <c r="N2190" i="2"/>
  <c r="O2190" i="2"/>
  <c r="P2190" i="2"/>
  <c r="M2191" i="2"/>
  <c r="N2191" i="2"/>
  <c r="O2191" i="2"/>
  <c r="M2192" i="2"/>
  <c r="N2192" i="2"/>
  <c r="O2192" i="2"/>
  <c r="M2193" i="2"/>
  <c r="N2193" i="2"/>
  <c r="O2193" i="2"/>
  <c r="M2194" i="2"/>
  <c r="N2194" i="2"/>
  <c r="O2194" i="2"/>
  <c r="M2195" i="2"/>
  <c r="N2195" i="2"/>
  <c r="O2195" i="2"/>
  <c r="M2196" i="2"/>
  <c r="N2196" i="2"/>
  <c r="O2196" i="2"/>
  <c r="M2197" i="2"/>
  <c r="N2197" i="2"/>
  <c r="O2197" i="2"/>
  <c r="M2198" i="2"/>
  <c r="N2198" i="2"/>
  <c r="O2198" i="2"/>
  <c r="M2199" i="2"/>
  <c r="N2199" i="2"/>
  <c r="O2199" i="2"/>
  <c r="M2200" i="2"/>
  <c r="N2200" i="2"/>
  <c r="O2200" i="2"/>
  <c r="M2201" i="2"/>
  <c r="N2201" i="2"/>
  <c r="O2201" i="2"/>
  <c r="M2202" i="2"/>
  <c r="N2202" i="2"/>
  <c r="O2202" i="2"/>
  <c r="M2203" i="2"/>
  <c r="N2203" i="2"/>
  <c r="O2203" i="2"/>
  <c r="M2204" i="2"/>
  <c r="N2204" i="2"/>
  <c r="O2204" i="2"/>
  <c r="M2205" i="2"/>
  <c r="N2205" i="2"/>
  <c r="O2205" i="2"/>
  <c r="M2206" i="2"/>
  <c r="N2206" i="2"/>
  <c r="O2206" i="2"/>
  <c r="M2207" i="2"/>
  <c r="N2207" i="2"/>
  <c r="O2207" i="2"/>
  <c r="P2207" i="2"/>
  <c r="M2208" i="2"/>
  <c r="N2208" i="2"/>
  <c r="O2208" i="2"/>
  <c r="M2209" i="2"/>
  <c r="N2209" i="2"/>
  <c r="O2209" i="2"/>
  <c r="M2210" i="2"/>
  <c r="N2210" i="2"/>
  <c r="O2210" i="2"/>
  <c r="M2211" i="2"/>
  <c r="N2211" i="2"/>
  <c r="O2211" i="2"/>
  <c r="M2212" i="2"/>
  <c r="N2212" i="2"/>
  <c r="O2212" i="2"/>
  <c r="M2213" i="2"/>
  <c r="N2213" i="2"/>
  <c r="O2213" i="2"/>
  <c r="M2214" i="2"/>
  <c r="N2214" i="2"/>
  <c r="O2214" i="2"/>
  <c r="M2215" i="2"/>
  <c r="N2215" i="2"/>
  <c r="O2215" i="2"/>
  <c r="M2216" i="2"/>
  <c r="N2216" i="2"/>
  <c r="O2216" i="2"/>
  <c r="M2217" i="2"/>
  <c r="N2217" i="2"/>
  <c r="O2217" i="2"/>
  <c r="M2218" i="2"/>
  <c r="N2218" i="2"/>
  <c r="O2218" i="2"/>
  <c r="M2219" i="2"/>
  <c r="N2219" i="2"/>
  <c r="O2219" i="2"/>
  <c r="M2220" i="2"/>
  <c r="N2220" i="2"/>
  <c r="O2220" i="2"/>
  <c r="M2221" i="2"/>
  <c r="N2221" i="2"/>
  <c r="O2221" i="2"/>
  <c r="M2222" i="2"/>
  <c r="N2222" i="2"/>
  <c r="O2222" i="2"/>
  <c r="M2223" i="2"/>
  <c r="N2223" i="2"/>
  <c r="O2223" i="2"/>
  <c r="M2224" i="2"/>
  <c r="N2224" i="2"/>
  <c r="O2224" i="2"/>
  <c r="M2225" i="2"/>
  <c r="N2225" i="2"/>
  <c r="O2225" i="2"/>
  <c r="M2226" i="2"/>
  <c r="N2226" i="2"/>
  <c r="O2226" i="2"/>
  <c r="M2227" i="2"/>
  <c r="N2227" i="2"/>
  <c r="O2227" i="2"/>
  <c r="M2228" i="2"/>
  <c r="N2228" i="2"/>
  <c r="O2228" i="2"/>
  <c r="M2229" i="2"/>
  <c r="N2229" i="2"/>
  <c r="O2229" i="2"/>
  <c r="M2230" i="2"/>
  <c r="N2230" i="2"/>
  <c r="O2230" i="2"/>
  <c r="M2231" i="2"/>
  <c r="N2231" i="2"/>
  <c r="O2231" i="2"/>
  <c r="M2232" i="2"/>
  <c r="N2232" i="2"/>
  <c r="O2232" i="2"/>
  <c r="M2233" i="2"/>
  <c r="N2233" i="2"/>
  <c r="O2233" i="2"/>
  <c r="M2234" i="2"/>
  <c r="N2234" i="2"/>
  <c r="O2234" i="2"/>
  <c r="M2235" i="2"/>
  <c r="N2235" i="2"/>
  <c r="O2235" i="2"/>
  <c r="M2236" i="2"/>
  <c r="N2236" i="2"/>
  <c r="O2236" i="2"/>
  <c r="M2237" i="2"/>
  <c r="N2237" i="2"/>
  <c r="O2237" i="2"/>
  <c r="M2238" i="2"/>
  <c r="N2238" i="2"/>
  <c r="O2238" i="2"/>
  <c r="M2239" i="2"/>
  <c r="N2239" i="2"/>
  <c r="O2239" i="2"/>
  <c r="P2239" i="2"/>
  <c r="M2240" i="2"/>
  <c r="N2240" i="2"/>
  <c r="O2240" i="2"/>
  <c r="M2241" i="2"/>
  <c r="N2241" i="2"/>
  <c r="O2241" i="2"/>
  <c r="M2242" i="2"/>
  <c r="N2242" i="2"/>
  <c r="O2242" i="2"/>
  <c r="M2243" i="2"/>
  <c r="N2243" i="2"/>
  <c r="O2243" i="2"/>
  <c r="M2244" i="2"/>
  <c r="N2244" i="2"/>
  <c r="O2244" i="2"/>
  <c r="M2245" i="2"/>
  <c r="N2245" i="2"/>
  <c r="O2245" i="2"/>
  <c r="M2246" i="2"/>
  <c r="N2246" i="2"/>
  <c r="O2246" i="2"/>
  <c r="P2246" i="2"/>
  <c r="M2247" i="2"/>
  <c r="N2247" i="2"/>
  <c r="O2247" i="2"/>
  <c r="P2247" i="2"/>
  <c r="M2248" i="2"/>
  <c r="N2248" i="2"/>
  <c r="O2248" i="2"/>
  <c r="P2248" i="2"/>
  <c r="M2249" i="2"/>
  <c r="N2249" i="2"/>
  <c r="O2249" i="2"/>
  <c r="P2249" i="2"/>
  <c r="M2250" i="2"/>
  <c r="N2250" i="2"/>
  <c r="O2250" i="2"/>
  <c r="P2250" i="2"/>
  <c r="M2251" i="2"/>
  <c r="N2251" i="2"/>
  <c r="O2251" i="2"/>
  <c r="P2251" i="2"/>
  <c r="M2252" i="2"/>
  <c r="N2252" i="2"/>
  <c r="O2252" i="2"/>
  <c r="P2252" i="2"/>
  <c r="M2253" i="2"/>
  <c r="N2253" i="2"/>
  <c r="O2253" i="2"/>
  <c r="P2253" i="2"/>
  <c r="M2254" i="2"/>
  <c r="N2254" i="2"/>
  <c r="O2254" i="2"/>
  <c r="P2254" i="2"/>
  <c r="M2255" i="2"/>
  <c r="N2255" i="2"/>
  <c r="O2255" i="2"/>
  <c r="P2255" i="2"/>
  <c r="M2256" i="2"/>
  <c r="N2256" i="2"/>
  <c r="O2256" i="2"/>
  <c r="M2257" i="2"/>
  <c r="N2257" i="2"/>
  <c r="O2257" i="2"/>
  <c r="M2258" i="2"/>
  <c r="N2258" i="2"/>
  <c r="O2258" i="2"/>
  <c r="M2259" i="2"/>
  <c r="N2259" i="2"/>
  <c r="O2259" i="2"/>
  <c r="M2260" i="2"/>
  <c r="N2260" i="2"/>
  <c r="O2260" i="2"/>
  <c r="M2261" i="2"/>
  <c r="N2261" i="2"/>
  <c r="O2261" i="2"/>
  <c r="M2262" i="2"/>
  <c r="N2262" i="2"/>
  <c r="O2262" i="2"/>
  <c r="P2262" i="2"/>
  <c r="M2263" i="2"/>
  <c r="N2263" i="2"/>
  <c r="O2263" i="2"/>
  <c r="P2263" i="2"/>
  <c r="M2264" i="2"/>
  <c r="N2264" i="2"/>
  <c r="O2264" i="2"/>
  <c r="P2264" i="2"/>
  <c r="M2265" i="2"/>
  <c r="N2265" i="2"/>
  <c r="O2265" i="2"/>
  <c r="P2265" i="2"/>
  <c r="M2266" i="2"/>
  <c r="N2266" i="2"/>
  <c r="O2266" i="2"/>
  <c r="P2266" i="2"/>
  <c r="M2267" i="2"/>
  <c r="N2267" i="2"/>
  <c r="O2267" i="2"/>
  <c r="P2267" i="2"/>
  <c r="M2268" i="2"/>
  <c r="N2268" i="2"/>
  <c r="O2268" i="2"/>
  <c r="P2268" i="2"/>
  <c r="M2269" i="2"/>
  <c r="N2269" i="2"/>
  <c r="O2269" i="2"/>
  <c r="P2269" i="2"/>
  <c r="M2270" i="2"/>
  <c r="N2270" i="2"/>
  <c r="O2270" i="2"/>
  <c r="P2270" i="2"/>
  <c r="M2271" i="2"/>
  <c r="N2271" i="2"/>
  <c r="O2271" i="2"/>
  <c r="P2271" i="2"/>
  <c r="M2272" i="2"/>
  <c r="N2272" i="2"/>
  <c r="O2272" i="2"/>
  <c r="P2272" i="2"/>
  <c r="M2273" i="2"/>
  <c r="N2273" i="2"/>
  <c r="O2273" i="2"/>
  <c r="M2274" i="2"/>
  <c r="N2274" i="2"/>
  <c r="O2274" i="2"/>
  <c r="M2275" i="2"/>
  <c r="N2275" i="2"/>
  <c r="O2275" i="2"/>
  <c r="M2276" i="2"/>
  <c r="N2276" i="2"/>
  <c r="O2276" i="2"/>
  <c r="M2277" i="2"/>
  <c r="N2277" i="2"/>
  <c r="O2277" i="2"/>
  <c r="M2278" i="2"/>
  <c r="N2278" i="2"/>
  <c r="O2278" i="2"/>
  <c r="M2279" i="2"/>
  <c r="N2279" i="2"/>
  <c r="O2279" i="2"/>
  <c r="M2280" i="2"/>
  <c r="N2280" i="2"/>
  <c r="O2280" i="2"/>
  <c r="M2281" i="2"/>
  <c r="N2281" i="2"/>
  <c r="O2281" i="2"/>
  <c r="M2282" i="2"/>
  <c r="N2282" i="2"/>
  <c r="O2282" i="2"/>
  <c r="M2283" i="2"/>
  <c r="N2283" i="2"/>
  <c r="O2283" i="2"/>
  <c r="M2284" i="2"/>
  <c r="N2284" i="2"/>
  <c r="O2284" i="2"/>
  <c r="M2285" i="2"/>
  <c r="N2285" i="2"/>
  <c r="O2285" i="2"/>
  <c r="M2286" i="2"/>
  <c r="N2286" i="2"/>
  <c r="O2286" i="2"/>
  <c r="M2287" i="2"/>
  <c r="N2287" i="2"/>
  <c r="O2287" i="2"/>
  <c r="M2288" i="2"/>
  <c r="N2288" i="2"/>
  <c r="O2288" i="2"/>
  <c r="M2289" i="2"/>
  <c r="N2289" i="2"/>
  <c r="O2289" i="2"/>
  <c r="M2290" i="2"/>
  <c r="N2290" i="2"/>
  <c r="O2290" i="2"/>
  <c r="M2291" i="2"/>
  <c r="N2291" i="2"/>
  <c r="O2291" i="2"/>
  <c r="P2291" i="2"/>
  <c r="M2292" i="2"/>
  <c r="N2292" i="2"/>
  <c r="O2292" i="2"/>
  <c r="P2292" i="2"/>
  <c r="M2293" i="2"/>
  <c r="N2293" i="2"/>
  <c r="O2293" i="2"/>
  <c r="P2293" i="2"/>
  <c r="M2294" i="2"/>
  <c r="N2294" i="2"/>
  <c r="O2294" i="2"/>
  <c r="M2295" i="2"/>
  <c r="N2295" i="2"/>
  <c r="O2295" i="2"/>
  <c r="M2296" i="2"/>
  <c r="N2296" i="2"/>
  <c r="O2296" i="2"/>
  <c r="M2297" i="2"/>
  <c r="N2297" i="2"/>
  <c r="O2297" i="2"/>
  <c r="M2298" i="2"/>
  <c r="N2298" i="2"/>
  <c r="O2298" i="2"/>
  <c r="M2299" i="2"/>
  <c r="N2299" i="2"/>
  <c r="O2299" i="2"/>
  <c r="M2300" i="2"/>
  <c r="N2300" i="2"/>
  <c r="O2300" i="2"/>
  <c r="M2301" i="2"/>
  <c r="N2301" i="2"/>
  <c r="O2301" i="2"/>
  <c r="M2302" i="2"/>
  <c r="N2302" i="2"/>
  <c r="O2302" i="2"/>
  <c r="P2302" i="2"/>
  <c r="M2303" i="2"/>
  <c r="N2303" i="2"/>
  <c r="O2303" i="2"/>
  <c r="P2303" i="2"/>
  <c r="M2304" i="2"/>
  <c r="N2304" i="2"/>
  <c r="O2304" i="2"/>
  <c r="P2304" i="2"/>
  <c r="M2305" i="2"/>
  <c r="N2305" i="2"/>
  <c r="O2305" i="2"/>
  <c r="P2305" i="2"/>
  <c r="M2306" i="2"/>
  <c r="N2306" i="2"/>
  <c r="O2306" i="2"/>
  <c r="P2306" i="2"/>
  <c r="M2307" i="2"/>
  <c r="N2307" i="2"/>
  <c r="O2307" i="2"/>
  <c r="P2307" i="2"/>
  <c r="M2308" i="2"/>
  <c r="N2308" i="2"/>
  <c r="O2308" i="2"/>
  <c r="P2308" i="2"/>
  <c r="M2309" i="2"/>
  <c r="N2309" i="2"/>
  <c r="O2309" i="2"/>
  <c r="M2310" i="2"/>
  <c r="N2310" i="2"/>
  <c r="O2310" i="2"/>
  <c r="M2311" i="2"/>
  <c r="N2311" i="2"/>
  <c r="O2311" i="2"/>
  <c r="M2312" i="2"/>
  <c r="N2312" i="2"/>
  <c r="O2312" i="2"/>
  <c r="M2313" i="2"/>
  <c r="N2313" i="2"/>
  <c r="O2313" i="2"/>
  <c r="M2314" i="2"/>
  <c r="N2314" i="2"/>
  <c r="O2314" i="2"/>
  <c r="M2315" i="2"/>
  <c r="N2315" i="2"/>
  <c r="O2315" i="2"/>
  <c r="M2316" i="2"/>
  <c r="N2316" i="2"/>
  <c r="O2316" i="2"/>
  <c r="M2317" i="2"/>
  <c r="N2317" i="2"/>
  <c r="O2317" i="2"/>
  <c r="M2318" i="2"/>
  <c r="N2318" i="2"/>
  <c r="O2318" i="2"/>
  <c r="M2319" i="2"/>
  <c r="N2319" i="2"/>
  <c r="O2319" i="2"/>
  <c r="M2320" i="2"/>
  <c r="N2320" i="2"/>
  <c r="O2320" i="2"/>
  <c r="M2321" i="2"/>
  <c r="N2321" i="2"/>
  <c r="O2321" i="2"/>
  <c r="M2322" i="2"/>
  <c r="N2322" i="2"/>
  <c r="O2322" i="2"/>
  <c r="M2323" i="2"/>
  <c r="N2323" i="2"/>
  <c r="O2323" i="2"/>
  <c r="M2324" i="2"/>
  <c r="N2324" i="2"/>
  <c r="O2324" i="2"/>
  <c r="P2324" i="2"/>
  <c r="M2325" i="2"/>
  <c r="N2325" i="2"/>
  <c r="O2325" i="2"/>
  <c r="P2325" i="2"/>
  <c r="M2326" i="2"/>
  <c r="N2326" i="2"/>
  <c r="O2326" i="2"/>
  <c r="P2326" i="2"/>
  <c r="M2327" i="2"/>
  <c r="N2327" i="2"/>
  <c r="O2327" i="2"/>
  <c r="P2327" i="2"/>
  <c r="M2328" i="2"/>
  <c r="N2328" i="2"/>
  <c r="O2328" i="2"/>
  <c r="P2328" i="2"/>
  <c r="M2329" i="2"/>
  <c r="N2329" i="2"/>
  <c r="O2329" i="2"/>
  <c r="P2329" i="2"/>
  <c r="M2330" i="2"/>
  <c r="N2330" i="2"/>
  <c r="O2330" i="2"/>
  <c r="P2330" i="2"/>
  <c r="M2331" i="2"/>
  <c r="N2331" i="2"/>
  <c r="O2331" i="2"/>
  <c r="P2331" i="2"/>
  <c r="M2332" i="2"/>
  <c r="N2332" i="2"/>
  <c r="O2332" i="2"/>
  <c r="P2332" i="2"/>
  <c r="M2333" i="2"/>
  <c r="N2333" i="2"/>
  <c r="O2333" i="2"/>
  <c r="P2333" i="2"/>
  <c r="M2334" i="2"/>
  <c r="N2334" i="2"/>
  <c r="O2334" i="2"/>
  <c r="P2334" i="2"/>
  <c r="M2335" i="2"/>
  <c r="N2335" i="2"/>
  <c r="O2335" i="2"/>
  <c r="M2336" i="2"/>
  <c r="N2336" i="2"/>
  <c r="O2336" i="2"/>
  <c r="M2337" i="2"/>
  <c r="N2337" i="2"/>
  <c r="O2337" i="2"/>
  <c r="M2338" i="2"/>
  <c r="N2338" i="2"/>
  <c r="O2338" i="2"/>
  <c r="M2339" i="2"/>
  <c r="N2339" i="2"/>
  <c r="O2339" i="2"/>
  <c r="P2339" i="2"/>
  <c r="M2340" i="2"/>
  <c r="N2340" i="2"/>
  <c r="O2340" i="2"/>
  <c r="P2340" i="2"/>
  <c r="M2341" i="2"/>
  <c r="N2341" i="2"/>
  <c r="O2341" i="2"/>
  <c r="P2341" i="2"/>
  <c r="M2342" i="2"/>
  <c r="N2342" i="2"/>
  <c r="O2342" i="2"/>
  <c r="P2342" i="2"/>
  <c r="M2343" i="2"/>
  <c r="N2343" i="2"/>
  <c r="O2343" i="2"/>
  <c r="P2343" i="2"/>
  <c r="M2344" i="2"/>
  <c r="N2344" i="2"/>
  <c r="O2344" i="2"/>
  <c r="M2345" i="2"/>
  <c r="N2345" i="2"/>
  <c r="O2345" i="2"/>
  <c r="M2346" i="2"/>
  <c r="N2346" i="2"/>
  <c r="O2346" i="2"/>
  <c r="M2347" i="2"/>
  <c r="N2347" i="2"/>
  <c r="O2347" i="2"/>
  <c r="M2348" i="2"/>
  <c r="N2348" i="2"/>
  <c r="O2348" i="2"/>
  <c r="M2349" i="2"/>
  <c r="N2349" i="2"/>
  <c r="O2349" i="2"/>
  <c r="M2350" i="2"/>
  <c r="N2350" i="2"/>
  <c r="O2350" i="2"/>
  <c r="M2351" i="2"/>
  <c r="N2351" i="2"/>
  <c r="O2351" i="2"/>
  <c r="M2352" i="2"/>
  <c r="N2352" i="2"/>
  <c r="O2352" i="2"/>
  <c r="M2353" i="2"/>
  <c r="N2353" i="2"/>
  <c r="O2353" i="2"/>
  <c r="M2354" i="2"/>
  <c r="N2354" i="2"/>
  <c r="O2354" i="2"/>
  <c r="M2355" i="2"/>
  <c r="N2355" i="2"/>
  <c r="O2355" i="2"/>
  <c r="M2356" i="2"/>
  <c r="N2356" i="2"/>
  <c r="O2356" i="2"/>
  <c r="M2357" i="2"/>
  <c r="N2357" i="2"/>
  <c r="O2357" i="2"/>
  <c r="M2358" i="2"/>
  <c r="N2358" i="2"/>
  <c r="O2358" i="2"/>
  <c r="M2359" i="2"/>
  <c r="N2359" i="2"/>
  <c r="O2359" i="2"/>
  <c r="P2359" i="2"/>
  <c r="M2360" i="2"/>
  <c r="N2360" i="2"/>
  <c r="O2360" i="2"/>
  <c r="P2360" i="2"/>
  <c r="M2361" i="2"/>
  <c r="N2361" i="2"/>
  <c r="O2361" i="2"/>
  <c r="P2361" i="2"/>
  <c r="M2362" i="2"/>
  <c r="N2362" i="2"/>
  <c r="O2362" i="2"/>
  <c r="P2362" i="2"/>
  <c r="M2363" i="2"/>
  <c r="N2363" i="2"/>
  <c r="O2363" i="2"/>
  <c r="P2363" i="2"/>
  <c r="M2364" i="2"/>
  <c r="N2364" i="2"/>
  <c r="O2364" i="2"/>
  <c r="P2364" i="2"/>
  <c r="M2365" i="2"/>
  <c r="N2365" i="2"/>
  <c r="O2365" i="2"/>
  <c r="P2365" i="2"/>
  <c r="M2366" i="2"/>
  <c r="N2366" i="2"/>
  <c r="O2366" i="2"/>
  <c r="M2367" i="2"/>
  <c r="N2367" i="2"/>
  <c r="O2367" i="2"/>
  <c r="M2368" i="2"/>
  <c r="N2368" i="2"/>
  <c r="O2368" i="2"/>
  <c r="M2369" i="2"/>
  <c r="N2369" i="2"/>
  <c r="O2369" i="2"/>
  <c r="M2370" i="2"/>
  <c r="N2370" i="2"/>
  <c r="O2370" i="2"/>
  <c r="M2371" i="2"/>
  <c r="N2371" i="2"/>
  <c r="O2371" i="2"/>
  <c r="M2372" i="2"/>
  <c r="N2372" i="2"/>
  <c r="O2372" i="2"/>
  <c r="M2373" i="2"/>
  <c r="N2373" i="2"/>
  <c r="O2373" i="2"/>
  <c r="M2374" i="2"/>
  <c r="N2374" i="2"/>
  <c r="O2374" i="2"/>
  <c r="M2375" i="2"/>
  <c r="N2375" i="2"/>
  <c r="O2375" i="2"/>
  <c r="M2376" i="2"/>
  <c r="N2376" i="2"/>
  <c r="O2376" i="2"/>
  <c r="P2376" i="2"/>
  <c r="M2377" i="2"/>
  <c r="N2377" i="2"/>
  <c r="O2377" i="2"/>
  <c r="P2377" i="2"/>
  <c r="M2378" i="2"/>
  <c r="N2378" i="2"/>
  <c r="O2378" i="2"/>
  <c r="P2378" i="2"/>
  <c r="M2379" i="2"/>
  <c r="N2379" i="2"/>
  <c r="O2379" i="2"/>
  <c r="P2379" i="2"/>
  <c r="M2380" i="2"/>
  <c r="N2380" i="2"/>
  <c r="O2380" i="2"/>
  <c r="P2380" i="2"/>
  <c r="M2381" i="2"/>
  <c r="N2381" i="2"/>
  <c r="O2381" i="2"/>
  <c r="P2381" i="2"/>
  <c r="M2382" i="2"/>
  <c r="N2382" i="2"/>
  <c r="O2382" i="2"/>
  <c r="P2382" i="2"/>
  <c r="M2383" i="2"/>
  <c r="N2383" i="2"/>
  <c r="O2383" i="2"/>
  <c r="P2383" i="2"/>
  <c r="M2384" i="2"/>
  <c r="N2384" i="2"/>
  <c r="O2384" i="2"/>
  <c r="P2384" i="2"/>
  <c r="M2385" i="2"/>
  <c r="N2385" i="2"/>
  <c r="O2385" i="2"/>
  <c r="P2385" i="2"/>
  <c r="M2386" i="2"/>
  <c r="N2386" i="2"/>
  <c r="O2386" i="2"/>
  <c r="M2387" i="2"/>
  <c r="N2387" i="2"/>
  <c r="O2387" i="2"/>
  <c r="M2388" i="2"/>
  <c r="N2388" i="2"/>
  <c r="O2388" i="2"/>
  <c r="M2389" i="2"/>
  <c r="N2389" i="2"/>
  <c r="O2389" i="2"/>
  <c r="M2390" i="2"/>
  <c r="N2390" i="2"/>
  <c r="O2390" i="2"/>
  <c r="P2390" i="2"/>
  <c r="M2391" i="2"/>
  <c r="N2391" i="2"/>
  <c r="O2391" i="2"/>
  <c r="P2391" i="2"/>
  <c r="M2392" i="2"/>
  <c r="N2392" i="2"/>
  <c r="O2392" i="2"/>
  <c r="P2392" i="2"/>
  <c r="M2393" i="2"/>
  <c r="N2393" i="2"/>
  <c r="O2393" i="2"/>
  <c r="P2393" i="2"/>
  <c r="M2394" i="2"/>
  <c r="N2394" i="2"/>
  <c r="O2394" i="2"/>
  <c r="P2394" i="2"/>
  <c r="M2395" i="2"/>
  <c r="N2395" i="2"/>
  <c r="O2395" i="2"/>
  <c r="P2395" i="2"/>
  <c r="M2396" i="2"/>
  <c r="N2396" i="2"/>
  <c r="O2396" i="2"/>
  <c r="P2396" i="2"/>
  <c r="M2397" i="2"/>
  <c r="N2397" i="2"/>
  <c r="O2397" i="2"/>
  <c r="P2397" i="2"/>
  <c r="M2398" i="2"/>
  <c r="N2398" i="2"/>
  <c r="O2398" i="2"/>
  <c r="P2398" i="2"/>
  <c r="M2399" i="2"/>
  <c r="N2399" i="2"/>
  <c r="O2399" i="2"/>
  <c r="P2399" i="2"/>
  <c r="M2400" i="2"/>
  <c r="N2400" i="2"/>
  <c r="O2400" i="2"/>
  <c r="M2401" i="2"/>
  <c r="N2401" i="2"/>
  <c r="O2401" i="2"/>
  <c r="M2402" i="2"/>
  <c r="N2402" i="2"/>
  <c r="O2402" i="2"/>
  <c r="M2403" i="2"/>
  <c r="N2403" i="2"/>
  <c r="O2403" i="2"/>
  <c r="M2404" i="2"/>
  <c r="N2404" i="2"/>
  <c r="O2404" i="2"/>
  <c r="M2405" i="2"/>
  <c r="N2405" i="2"/>
  <c r="O2405" i="2"/>
  <c r="M2406" i="2"/>
  <c r="N2406" i="2"/>
  <c r="O2406" i="2"/>
  <c r="M2407" i="2"/>
  <c r="N2407" i="2"/>
  <c r="O2407" i="2"/>
  <c r="M2408" i="2"/>
  <c r="N2408" i="2"/>
  <c r="O2408" i="2"/>
  <c r="M2409" i="2"/>
  <c r="N2409" i="2"/>
  <c r="O2409" i="2"/>
  <c r="M2410" i="2"/>
  <c r="N2410" i="2"/>
  <c r="O2410" i="2"/>
  <c r="M2411" i="2"/>
  <c r="N2411" i="2"/>
  <c r="O2411" i="2"/>
  <c r="M2412" i="2"/>
  <c r="N2412" i="2"/>
  <c r="O2412" i="2"/>
  <c r="M2413" i="2"/>
  <c r="N2413" i="2"/>
  <c r="O2413" i="2"/>
  <c r="M2414" i="2"/>
  <c r="N2414" i="2"/>
  <c r="O2414" i="2"/>
  <c r="M2415" i="2"/>
  <c r="N2415" i="2"/>
  <c r="O2415" i="2"/>
  <c r="M2416" i="2"/>
  <c r="N2416" i="2"/>
  <c r="O2416" i="2"/>
  <c r="M2417" i="2"/>
  <c r="N2417" i="2"/>
  <c r="O2417" i="2"/>
  <c r="M2418" i="2"/>
  <c r="N2418" i="2"/>
  <c r="O2418" i="2"/>
  <c r="M2419" i="2"/>
  <c r="N2419" i="2"/>
  <c r="O2419" i="2"/>
  <c r="M2420" i="2"/>
  <c r="N2420" i="2"/>
  <c r="O2420" i="2"/>
  <c r="M2421" i="2"/>
  <c r="N2421" i="2"/>
  <c r="O2421" i="2"/>
  <c r="M2422" i="2"/>
  <c r="N2422" i="2"/>
  <c r="O2422" i="2"/>
  <c r="P2422" i="2"/>
  <c r="M2423" i="2"/>
  <c r="N2423" i="2"/>
  <c r="O2423" i="2"/>
  <c r="P2423" i="2"/>
  <c r="M2424" i="2"/>
  <c r="N2424" i="2"/>
  <c r="O2424" i="2"/>
  <c r="P2424" i="2"/>
  <c r="M2425" i="2"/>
  <c r="N2425" i="2"/>
  <c r="O2425" i="2"/>
  <c r="P2425" i="2"/>
  <c r="M2426" i="2"/>
  <c r="N2426" i="2"/>
  <c r="O2426" i="2"/>
  <c r="M2427" i="2"/>
  <c r="N2427" i="2"/>
  <c r="O2427" i="2"/>
  <c r="M2428" i="2"/>
  <c r="N2428" i="2"/>
  <c r="O2428" i="2"/>
  <c r="M2429" i="2"/>
  <c r="N2429" i="2"/>
  <c r="O2429" i="2"/>
  <c r="P2429" i="2"/>
  <c r="M2430" i="2"/>
  <c r="N2430" i="2"/>
  <c r="O2430" i="2"/>
  <c r="M2431" i="2"/>
  <c r="N2431" i="2"/>
  <c r="O2431" i="2"/>
  <c r="M2432" i="2"/>
  <c r="N2432" i="2"/>
  <c r="O2432" i="2"/>
  <c r="P2432" i="2"/>
  <c r="M2433" i="2"/>
  <c r="N2433" i="2"/>
  <c r="O2433" i="2"/>
  <c r="P2433" i="2"/>
  <c r="M2434" i="2"/>
  <c r="N2434" i="2"/>
  <c r="O2434" i="2"/>
  <c r="P2434" i="2"/>
  <c r="M2435" i="2"/>
  <c r="N2435" i="2"/>
  <c r="O2435" i="2"/>
  <c r="P2435" i="2"/>
  <c r="M2436" i="2"/>
  <c r="N2436" i="2"/>
  <c r="O2436" i="2"/>
  <c r="P2436" i="2"/>
  <c r="M2437" i="2"/>
  <c r="N2437" i="2"/>
  <c r="O2437" i="2"/>
  <c r="M2438" i="2"/>
  <c r="N2438" i="2"/>
  <c r="O2438" i="2"/>
  <c r="M2439" i="2"/>
  <c r="N2439" i="2"/>
  <c r="O2439" i="2"/>
  <c r="M2440" i="2"/>
  <c r="N2440" i="2"/>
  <c r="O2440" i="2"/>
  <c r="P2440" i="2"/>
  <c r="M2441" i="2"/>
  <c r="N2441" i="2"/>
  <c r="O2441" i="2"/>
  <c r="M2442" i="2"/>
  <c r="N2442" i="2"/>
  <c r="O2442" i="2"/>
  <c r="M2443" i="2"/>
  <c r="N2443" i="2"/>
  <c r="O2443" i="2"/>
  <c r="M2444" i="2"/>
  <c r="N2444" i="2"/>
  <c r="O2444" i="2"/>
  <c r="M2445" i="2"/>
  <c r="N2445" i="2"/>
  <c r="O2445" i="2"/>
  <c r="M2446" i="2"/>
  <c r="N2446" i="2"/>
  <c r="O2446" i="2"/>
  <c r="M2447" i="2"/>
  <c r="N2447" i="2"/>
  <c r="O2447" i="2"/>
  <c r="M2448" i="2"/>
  <c r="N2448" i="2"/>
  <c r="O2448" i="2"/>
  <c r="M2449" i="2"/>
  <c r="N2449" i="2"/>
  <c r="O2449" i="2"/>
  <c r="M2450" i="2"/>
  <c r="N2450" i="2"/>
  <c r="O2450" i="2"/>
  <c r="M2451" i="2"/>
  <c r="N2451" i="2"/>
  <c r="O2451" i="2"/>
  <c r="M2452" i="2"/>
  <c r="N2452" i="2"/>
  <c r="O2452" i="2"/>
  <c r="P2452" i="2"/>
  <c r="M2453" i="2"/>
  <c r="N2453" i="2"/>
  <c r="O2453" i="2"/>
  <c r="M2454" i="2"/>
  <c r="N2454" i="2"/>
  <c r="O2454" i="2"/>
  <c r="M2455" i="2"/>
  <c r="N2455" i="2"/>
  <c r="O2455" i="2"/>
  <c r="M2456" i="2"/>
  <c r="N2456" i="2"/>
  <c r="O2456" i="2"/>
  <c r="M2457" i="2"/>
  <c r="N2457" i="2"/>
  <c r="O2457" i="2"/>
  <c r="M2458" i="2"/>
  <c r="N2458" i="2"/>
  <c r="O2458" i="2"/>
  <c r="M2459" i="2"/>
  <c r="N2459" i="2"/>
  <c r="O2459" i="2"/>
  <c r="M2460" i="2"/>
  <c r="N2460" i="2"/>
  <c r="O2460" i="2"/>
  <c r="M2461" i="2"/>
  <c r="N2461" i="2"/>
  <c r="O2461" i="2"/>
  <c r="M2462" i="2"/>
  <c r="N2462" i="2"/>
  <c r="O2462" i="2"/>
  <c r="M2463" i="2"/>
  <c r="N2463" i="2"/>
  <c r="O2463" i="2"/>
  <c r="M2464" i="2"/>
  <c r="N2464" i="2"/>
  <c r="O2464" i="2"/>
  <c r="M2465" i="2"/>
  <c r="N2465" i="2"/>
  <c r="O2465" i="2"/>
  <c r="M2466" i="2"/>
  <c r="N2466" i="2"/>
  <c r="O2466" i="2"/>
  <c r="M2467" i="2"/>
  <c r="N2467" i="2"/>
  <c r="O2467" i="2"/>
  <c r="M2468" i="2"/>
  <c r="N2468" i="2"/>
  <c r="O2468" i="2"/>
  <c r="M2469" i="2"/>
  <c r="N2469" i="2"/>
  <c r="O2469" i="2"/>
  <c r="M2470" i="2"/>
  <c r="N2470" i="2"/>
  <c r="O2470" i="2"/>
  <c r="M2471" i="2"/>
  <c r="N2471" i="2"/>
  <c r="O2471" i="2"/>
  <c r="M2472" i="2"/>
  <c r="N2472" i="2"/>
  <c r="O2472" i="2"/>
  <c r="M2473" i="2"/>
  <c r="N2473" i="2"/>
  <c r="O2473" i="2"/>
  <c r="M2474" i="2"/>
  <c r="N2474" i="2"/>
  <c r="O2474" i="2"/>
  <c r="M2475" i="2"/>
  <c r="N2475" i="2"/>
  <c r="O2475" i="2"/>
  <c r="P2475" i="2"/>
  <c r="M2476" i="2"/>
  <c r="N2476" i="2"/>
  <c r="O2476" i="2"/>
  <c r="P2476" i="2"/>
  <c r="M2477" i="2"/>
  <c r="N2477" i="2"/>
  <c r="O2477" i="2"/>
  <c r="P2477" i="2"/>
  <c r="M2478" i="2"/>
  <c r="N2478" i="2"/>
  <c r="O2478" i="2"/>
  <c r="P2478" i="2"/>
  <c r="M2479" i="2"/>
  <c r="N2479" i="2"/>
  <c r="O2479" i="2"/>
  <c r="P2479" i="2"/>
  <c r="M2480" i="2"/>
  <c r="N2480" i="2"/>
  <c r="O2480" i="2"/>
  <c r="P2480" i="2"/>
  <c r="M2481" i="2"/>
  <c r="N2481" i="2"/>
  <c r="O2481" i="2"/>
  <c r="P2481" i="2"/>
  <c r="M2482" i="2"/>
  <c r="N2482" i="2"/>
  <c r="O2482" i="2"/>
  <c r="M2483" i="2"/>
  <c r="N2483" i="2"/>
  <c r="O2483" i="2"/>
  <c r="M2484" i="2"/>
  <c r="N2484" i="2"/>
  <c r="O2484" i="2"/>
  <c r="M2485" i="2"/>
  <c r="N2485" i="2"/>
  <c r="O2485" i="2"/>
  <c r="M2486" i="2"/>
  <c r="N2486" i="2"/>
  <c r="O2486" i="2"/>
  <c r="M2487" i="2"/>
  <c r="N2487" i="2"/>
  <c r="O2487" i="2"/>
  <c r="P2487" i="2"/>
  <c r="M2488" i="2"/>
  <c r="N2488" i="2"/>
  <c r="O2488" i="2"/>
  <c r="P2488" i="2"/>
  <c r="M2489" i="2"/>
  <c r="N2489" i="2"/>
  <c r="O2489" i="2"/>
  <c r="P2489" i="2"/>
  <c r="M2490" i="2"/>
  <c r="N2490" i="2"/>
  <c r="O2490" i="2"/>
  <c r="P2490" i="2"/>
  <c r="M2491" i="2"/>
  <c r="N2491" i="2"/>
  <c r="O2491" i="2"/>
  <c r="P2491" i="2"/>
  <c r="M2492" i="2"/>
  <c r="N2492" i="2"/>
  <c r="O2492" i="2"/>
  <c r="P2492" i="2"/>
  <c r="M2493" i="2"/>
  <c r="N2493" i="2"/>
  <c r="O2493" i="2"/>
  <c r="P2493" i="2"/>
  <c r="M2494" i="2"/>
  <c r="N2494" i="2"/>
  <c r="O2494" i="2"/>
  <c r="P2494" i="2"/>
  <c r="M2495" i="2"/>
  <c r="N2495" i="2"/>
  <c r="O2495" i="2"/>
  <c r="M2496" i="2"/>
  <c r="N2496" i="2"/>
  <c r="O2496" i="2"/>
  <c r="M2497" i="2"/>
  <c r="N2497" i="2"/>
  <c r="O2497" i="2"/>
  <c r="M2498" i="2"/>
  <c r="N2498" i="2"/>
  <c r="O2498" i="2"/>
  <c r="M2499" i="2"/>
  <c r="N2499" i="2"/>
  <c r="O2499" i="2"/>
  <c r="P2499" i="2"/>
  <c r="M2500" i="2"/>
  <c r="N2500" i="2"/>
  <c r="O2500" i="2"/>
  <c r="P2500" i="2"/>
  <c r="M2501" i="2"/>
  <c r="N2501" i="2"/>
  <c r="O2501" i="2"/>
  <c r="P2501" i="2"/>
  <c r="M2502" i="2"/>
  <c r="N2502" i="2"/>
  <c r="O2502" i="2"/>
  <c r="P2502" i="2"/>
  <c r="M2503" i="2"/>
  <c r="N2503" i="2"/>
  <c r="O2503" i="2"/>
  <c r="M2504" i="2"/>
  <c r="N2504" i="2"/>
  <c r="O2504" i="2"/>
  <c r="M2505" i="2"/>
  <c r="N2505" i="2"/>
  <c r="O2505" i="2"/>
  <c r="M2506" i="2"/>
  <c r="N2506" i="2"/>
  <c r="O2506" i="2"/>
  <c r="M2507" i="2"/>
  <c r="N2507" i="2"/>
  <c r="O2507" i="2"/>
  <c r="M2508" i="2"/>
  <c r="N2508" i="2"/>
  <c r="O2508" i="2"/>
  <c r="M2509" i="2"/>
  <c r="N2509" i="2"/>
  <c r="O2509" i="2"/>
  <c r="M2510" i="2"/>
  <c r="N2510" i="2"/>
  <c r="O2510" i="2"/>
  <c r="M2511" i="2"/>
  <c r="N2511" i="2"/>
  <c r="O2511" i="2"/>
  <c r="M2512" i="2"/>
  <c r="N2512" i="2"/>
  <c r="O2512" i="2"/>
  <c r="P2512" i="2"/>
  <c r="M2513" i="2"/>
  <c r="N2513" i="2"/>
  <c r="O2513" i="2"/>
  <c r="P2513" i="2"/>
  <c r="M2514" i="2"/>
  <c r="N2514" i="2"/>
  <c r="O2514" i="2"/>
  <c r="M2515" i="2"/>
  <c r="N2515" i="2"/>
  <c r="O2515" i="2"/>
  <c r="M2516" i="2"/>
  <c r="N2516" i="2"/>
  <c r="O2516" i="2"/>
  <c r="M2517" i="2"/>
  <c r="N2517" i="2"/>
  <c r="O2517" i="2"/>
  <c r="M2518" i="2"/>
  <c r="N2518" i="2"/>
  <c r="O2518" i="2"/>
  <c r="M2519" i="2"/>
  <c r="N2519" i="2"/>
  <c r="O2519" i="2"/>
  <c r="M2520" i="2"/>
  <c r="N2520" i="2"/>
  <c r="O2520" i="2"/>
  <c r="M2521" i="2"/>
  <c r="N2521" i="2"/>
  <c r="O2521" i="2"/>
  <c r="M2522" i="2"/>
  <c r="N2522" i="2"/>
  <c r="O2522" i="2"/>
  <c r="M2523" i="2"/>
  <c r="N2523" i="2"/>
  <c r="O2523" i="2"/>
  <c r="M2524" i="2"/>
  <c r="N2524" i="2"/>
  <c r="O2524" i="2"/>
  <c r="M2525" i="2"/>
  <c r="N2525" i="2"/>
  <c r="O2525" i="2"/>
  <c r="M2526" i="2"/>
  <c r="N2526" i="2"/>
  <c r="O2526" i="2"/>
  <c r="M2527" i="2"/>
  <c r="N2527" i="2"/>
  <c r="O2527" i="2"/>
  <c r="M2528" i="2"/>
  <c r="N2528" i="2"/>
  <c r="O2528" i="2"/>
  <c r="M2529" i="2"/>
  <c r="N2529" i="2"/>
  <c r="O2529" i="2"/>
  <c r="M2530" i="2"/>
  <c r="N2530" i="2"/>
  <c r="O2530" i="2"/>
  <c r="M2531" i="2"/>
  <c r="N2531" i="2"/>
  <c r="O2531" i="2"/>
  <c r="M2532" i="2"/>
  <c r="N2532" i="2"/>
  <c r="O2532" i="2"/>
  <c r="M2533" i="2"/>
  <c r="N2533" i="2"/>
  <c r="O2533" i="2"/>
  <c r="M2534" i="2"/>
  <c r="N2534" i="2"/>
  <c r="O2534" i="2"/>
  <c r="M2535" i="2"/>
  <c r="N2535" i="2"/>
  <c r="O2535" i="2"/>
  <c r="M2536" i="2"/>
  <c r="N2536" i="2"/>
  <c r="O2536" i="2"/>
  <c r="M2537" i="2"/>
  <c r="N2537" i="2"/>
  <c r="O2537" i="2"/>
  <c r="M2538" i="2"/>
  <c r="N2538" i="2"/>
  <c r="O2538" i="2"/>
  <c r="P2538" i="2"/>
  <c r="M2539" i="2"/>
  <c r="N2539" i="2"/>
  <c r="O2539" i="2"/>
  <c r="M2540" i="2"/>
  <c r="N2540" i="2"/>
  <c r="O2540" i="2"/>
  <c r="P2540" i="2"/>
  <c r="M2541" i="2"/>
  <c r="N2541" i="2"/>
  <c r="O2541" i="2"/>
  <c r="P2541" i="2"/>
  <c r="M2542" i="2"/>
  <c r="N2542" i="2"/>
  <c r="O2542" i="2"/>
  <c r="P2542" i="2"/>
  <c r="M2543" i="2"/>
  <c r="N2543" i="2"/>
  <c r="O2543" i="2"/>
  <c r="P2543" i="2"/>
  <c r="M2544" i="2"/>
  <c r="N2544" i="2"/>
  <c r="O2544" i="2"/>
  <c r="P2544" i="2"/>
  <c r="M2545" i="2"/>
  <c r="N2545" i="2"/>
  <c r="O2545" i="2"/>
  <c r="P2545" i="2"/>
  <c r="M2546" i="2"/>
  <c r="N2546" i="2"/>
  <c r="O2546" i="2"/>
  <c r="M2547" i="2"/>
  <c r="N2547" i="2"/>
  <c r="O2547" i="2"/>
  <c r="M2548" i="2"/>
  <c r="N2548" i="2"/>
  <c r="O2548" i="2"/>
  <c r="M2549" i="2"/>
  <c r="N2549" i="2"/>
  <c r="O2549" i="2"/>
  <c r="M2550" i="2"/>
  <c r="N2550" i="2"/>
  <c r="O2550" i="2"/>
  <c r="M2551" i="2"/>
  <c r="N2551" i="2"/>
  <c r="O2551" i="2"/>
  <c r="M2552" i="2"/>
  <c r="N2552" i="2"/>
  <c r="O2552" i="2"/>
  <c r="M2553" i="2"/>
  <c r="N2553" i="2"/>
  <c r="O2553" i="2"/>
  <c r="M2554" i="2"/>
  <c r="N2554" i="2"/>
  <c r="O2554" i="2"/>
  <c r="M2555" i="2"/>
  <c r="N2555" i="2"/>
  <c r="O2555" i="2"/>
  <c r="M2556" i="2"/>
  <c r="N2556" i="2"/>
  <c r="O2556" i="2"/>
  <c r="M2557" i="2"/>
  <c r="N2557" i="2"/>
  <c r="O2557" i="2"/>
  <c r="M2558" i="2"/>
  <c r="N2558" i="2"/>
  <c r="O2558" i="2"/>
  <c r="M2559" i="2"/>
  <c r="N2559" i="2"/>
  <c r="O2559" i="2"/>
  <c r="M2560" i="2"/>
  <c r="N2560" i="2"/>
  <c r="O2560" i="2"/>
  <c r="M2561" i="2"/>
  <c r="N2561" i="2"/>
  <c r="O2561" i="2"/>
  <c r="M2562" i="2"/>
  <c r="N2562" i="2"/>
  <c r="O2562" i="2"/>
  <c r="M2563" i="2"/>
  <c r="N2563" i="2"/>
  <c r="O2563" i="2"/>
  <c r="M2564" i="2"/>
  <c r="N2564" i="2"/>
  <c r="O2564" i="2"/>
  <c r="M2565" i="2"/>
  <c r="N2565" i="2"/>
  <c r="O2565" i="2"/>
  <c r="M2566" i="2"/>
  <c r="N2566" i="2"/>
  <c r="O2566" i="2"/>
  <c r="M2567" i="2"/>
  <c r="N2567" i="2"/>
  <c r="O2567" i="2"/>
  <c r="M2568" i="2"/>
  <c r="N2568" i="2"/>
  <c r="O2568" i="2"/>
  <c r="M2569" i="2"/>
  <c r="N2569" i="2"/>
  <c r="O2569" i="2"/>
  <c r="M2570" i="2"/>
  <c r="N2570" i="2"/>
  <c r="O2570" i="2"/>
  <c r="M2571" i="2"/>
  <c r="N2571" i="2"/>
  <c r="O2571" i="2"/>
  <c r="M2572" i="2"/>
  <c r="N2572" i="2"/>
  <c r="O2572" i="2"/>
  <c r="P2572" i="2"/>
  <c r="M2573" i="2"/>
  <c r="N2573" i="2"/>
  <c r="O2573" i="2"/>
  <c r="P2573" i="2"/>
  <c r="M2574" i="2"/>
  <c r="N2574" i="2"/>
  <c r="O2574" i="2"/>
  <c r="P2574" i="2"/>
  <c r="M2575" i="2"/>
  <c r="N2575" i="2"/>
  <c r="O2575" i="2"/>
  <c r="P2575" i="2"/>
  <c r="M2576" i="2"/>
  <c r="N2576" i="2"/>
  <c r="O2576" i="2"/>
  <c r="P2576" i="2"/>
  <c r="M2577" i="2"/>
  <c r="N2577" i="2"/>
  <c r="O2577" i="2"/>
  <c r="M2578" i="2"/>
  <c r="N2578" i="2"/>
  <c r="O2578" i="2"/>
  <c r="M2579" i="2"/>
  <c r="N2579" i="2"/>
  <c r="O2579" i="2"/>
  <c r="M2580" i="2"/>
  <c r="N2580" i="2"/>
  <c r="O2580" i="2"/>
  <c r="M2581" i="2"/>
  <c r="N2581" i="2"/>
  <c r="O2581" i="2"/>
  <c r="B1206" i="2"/>
  <c r="C1206" i="2"/>
  <c r="B1207" i="2"/>
  <c r="C1207" i="2"/>
  <c r="B1208" i="2"/>
  <c r="C1208" i="2"/>
  <c r="B1209" i="2"/>
  <c r="C1209" i="2"/>
  <c r="B1210" i="2"/>
  <c r="C1210" i="2"/>
  <c r="C1211" i="2"/>
  <c r="B1212" i="2"/>
  <c r="C1212" i="2"/>
  <c r="B1213" i="2"/>
  <c r="C1213" i="2"/>
  <c r="B1214" i="2"/>
  <c r="C1214" i="2"/>
  <c r="B1215" i="2"/>
  <c r="C1215" i="2"/>
  <c r="B1216" i="2"/>
  <c r="C1216" i="2"/>
  <c r="B1217" i="2"/>
  <c r="C1217" i="2"/>
  <c r="B1218" i="2"/>
  <c r="C1218" i="2"/>
  <c r="B1219" i="2"/>
  <c r="C1219" i="2"/>
  <c r="B1220" i="2"/>
  <c r="C1220" i="2"/>
  <c r="B1221" i="2"/>
  <c r="C1221" i="2"/>
  <c r="B1222" i="2"/>
  <c r="C1222" i="2"/>
  <c r="B1223" i="2"/>
  <c r="C1223" i="2"/>
  <c r="C1224" i="2"/>
  <c r="K1224" i="2" s="1"/>
  <c r="C1225" i="2"/>
  <c r="B1226" i="2"/>
  <c r="C1226" i="2"/>
  <c r="B1227" i="2"/>
  <c r="C1227" i="2"/>
  <c r="B1228" i="2"/>
  <c r="C1228" i="2"/>
  <c r="B1229" i="2"/>
  <c r="C1229" i="2"/>
  <c r="B1230" i="2"/>
  <c r="C1230" i="2"/>
  <c r="B1231" i="2"/>
  <c r="C1231" i="2"/>
  <c r="B1232" i="2"/>
  <c r="C1232" i="2"/>
  <c r="B1233" i="2"/>
  <c r="C1233" i="2"/>
  <c r="B1234" i="2"/>
  <c r="C1234" i="2"/>
  <c r="C1235" i="2"/>
  <c r="K1235" i="2" s="1"/>
  <c r="C1236" i="2"/>
  <c r="K1236" i="2" s="1"/>
  <c r="B1237" i="2"/>
  <c r="C1237" i="2"/>
  <c r="B1238" i="2"/>
  <c r="C1238" i="2"/>
  <c r="B1239" i="2"/>
  <c r="C1239" i="2"/>
  <c r="B1240" i="2"/>
  <c r="C1240" i="2"/>
  <c r="B1241" i="2"/>
  <c r="C1241" i="2"/>
  <c r="B1242" i="2"/>
  <c r="C1242" i="2"/>
  <c r="B1243" i="2"/>
  <c r="C1243" i="2"/>
  <c r="B1244" i="2"/>
  <c r="C1244" i="2"/>
  <c r="C1245" i="2"/>
  <c r="K1245" i="2" s="1"/>
  <c r="C1246" i="2"/>
  <c r="B1247" i="2"/>
  <c r="C1247" i="2"/>
  <c r="B1248" i="2"/>
  <c r="C1248" i="2"/>
  <c r="B1249" i="2"/>
  <c r="C1249" i="2"/>
  <c r="B1250" i="2"/>
  <c r="C1250" i="2"/>
  <c r="B1251" i="2"/>
  <c r="C1251" i="2"/>
  <c r="B1252" i="2"/>
  <c r="C1252" i="2"/>
  <c r="B1253" i="2"/>
  <c r="C1253" i="2"/>
  <c r="B1254" i="2"/>
  <c r="C1254" i="2"/>
  <c r="B1255" i="2"/>
  <c r="C1255" i="2"/>
  <c r="B1256" i="2"/>
  <c r="C1256" i="2"/>
  <c r="B1257" i="2"/>
  <c r="C1257" i="2"/>
  <c r="B1258" i="2"/>
  <c r="C1258" i="2"/>
  <c r="B1259" i="2"/>
  <c r="C1259" i="2"/>
  <c r="B1260" i="2"/>
  <c r="C1260" i="2"/>
  <c r="B1261" i="2"/>
  <c r="C1261" i="2"/>
  <c r="B1262" i="2"/>
  <c r="C1262" i="2"/>
  <c r="B1263" i="2"/>
  <c r="C1263" i="2"/>
  <c r="C1264" i="2"/>
  <c r="K1264" i="2" s="1"/>
  <c r="C1265" i="2"/>
  <c r="K1265" i="2" s="1"/>
  <c r="B1266" i="2"/>
  <c r="C1266" i="2"/>
  <c r="B1267" i="2"/>
  <c r="C1267" i="2"/>
  <c r="B1268" i="2"/>
  <c r="C1268" i="2"/>
  <c r="B1269" i="2"/>
  <c r="C1269" i="2"/>
  <c r="B1270" i="2"/>
  <c r="C1270" i="2"/>
  <c r="B1271" i="2"/>
  <c r="C1271" i="2"/>
  <c r="B1272" i="2"/>
  <c r="C1272" i="2"/>
  <c r="B1273" i="2"/>
  <c r="C1273" i="2"/>
  <c r="C1274" i="2"/>
  <c r="K1274" i="2" s="1"/>
  <c r="B1275" i="2"/>
  <c r="C1275" i="2"/>
  <c r="B1276" i="2"/>
  <c r="C1276" i="2"/>
  <c r="B1277" i="2"/>
  <c r="C1277" i="2"/>
  <c r="B1278" i="2"/>
  <c r="C1278" i="2"/>
  <c r="B1279" i="2"/>
  <c r="C1279" i="2"/>
  <c r="B1280" i="2"/>
  <c r="C1280" i="2"/>
  <c r="B1281" i="2"/>
  <c r="C1281" i="2"/>
  <c r="C1282" i="2"/>
  <c r="K1282" i="2" s="1"/>
  <c r="B1283" i="2"/>
  <c r="C1283" i="2"/>
  <c r="B1284" i="2"/>
  <c r="C1284" i="2"/>
  <c r="B1285" i="2"/>
  <c r="C1285" i="2"/>
  <c r="B1286" i="2"/>
  <c r="C1286" i="2"/>
  <c r="B1287" i="2"/>
  <c r="C1287" i="2"/>
  <c r="B1288" i="2"/>
  <c r="C1288" i="2"/>
  <c r="B1289" i="2"/>
  <c r="C1289" i="2"/>
  <c r="B1290" i="2"/>
  <c r="C1290" i="2"/>
  <c r="B1291" i="2"/>
  <c r="C1291" i="2"/>
  <c r="B1292" i="2"/>
  <c r="C1292" i="2"/>
  <c r="B1293" i="2"/>
  <c r="C1293" i="2"/>
  <c r="B1294" i="2"/>
  <c r="C1294" i="2"/>
  <c r="B1295" i="2"/>
  <c r="C1295" i="2"/>
  <c r="B1296" i="2"/>
  <c r="C1296" i="2"/>
  <c r="B1297" i="2"/>
  <c r="C1297" i="2"/>
  <c r="B1298" i="2"/>
  <c r="C1298" i="2"/>
  <c r="B1299" i="2"/>
  <c r="C1299" i="2"/>
  <c r="B1300" i="2"/>
  <c r="C1300" i="2"/>
  <c r="B1301" i="2"/>
  <c r="C1301" i="2"/>
  <c r="B1302" i="2"/>
  <c r="C1302" i="2"/>
  <c r="B1303" i="2"/>
  <c r="C1303" i="2"/>
  <c r="B1304" i="2"/>
  <c r="C1304" i="2"/>
  <c r="B1305" i="2"/>
  <c r="C1305" i="2"/>
  <c r="B1306" i="2"/>
  <c r="C1306" i="2"/>
  <c r="B1307" i="2"/>
  <c r="C1307" i="2"/>
  <c r="B1308" i="2"/>
  <c r="C1308" i="2"/>
  <c r="B1309" i="2"/>
  <c r="C1309" i="2"/>
  <c r="B1310" i="2"/>
  <c r="C1310" i="2"/>
  <c r="B1311" i="2"/>
  <c r="C1311" i="2"/>
  <c r="B1312" i="2"/>
  <c r="C1312" i="2"/>
  <c r="C1313" i="2"/>
  <c r="K1313" i="2" s="1"/>
  <c r="C1314" i="2"/>
  <c r="K1314" i="2" s="1"/>
  <c r="B1315" i="2"/>
  <c r="C1315" i="2"/>
  <c r="B1316" i="2"/>
  <c r="C1316" i="2"/>
  <c r="B1317" i="2"/>
  <c r="C1317" i="2"/>
  <c r="B1318" i="2"/>
  <c r="C1318" i="2"/>
  <c r="B1319" i="2"/>
  <c r="C1319" i="2"/>
  <c r="B1320" i="2"/>
  <c r="C1320" i="2"/>
  <c r="B1321" i="2"/>
  <c r="C1321" i="2"/>
  <c r="B1322" i="2"/>
  <c r="C1322" i="2"/>
  <c r="B1323" i="2"/>
  <c r="C1323" i="2"/>
  <c r="B1324" i="2"/>
  <c r="C1324" i="2"/>
  <c r="B1325" i="2"/>
  <c r="C1325" i="2"/>
  <c r="B1326" i="2"/>
  <c r="C1326" i="2"/>
  <c r="B1327" i="2"/>
  <c r="C1327" i="2"/>
  <c r="B1328" i="2"/>
  <c r="C1328" i="2"/>
  <c r="B1329" i="2"/>
  <c r="C1329" i="2"/>
  <c r="B1330" i="2"/>
  <c r="C1330" i="2"/>
  <c r="B1331" i="2"/>
  <c r="C1331" i="2"/>
  <c r="B1332" i="2"/>
  <c r="C1332" i="2"/>
  <c r="B1333" i="2"/>
  <c r="C1333" i="2"/>
  <c r="B1334" i="2"/>
  <c r="C1334" i="2"/>
  <c r="B1335" i="2"/>
  <c r="C1335" i="2"/>
  <c r="B1336" i="2"/>
  <c r="C1336" i="2"/>
  <c r="B1337" i="2"/>
  <c r="C1337" i="2"/>
  <c r="B1338" i="2"/>
  <c r="C1338" i="2"/>
  <c r="B1339" i="2"/>
  <c r="C1339" i="2"/>
  <c r="B1340" i="2"/>
  <c r="C1340" i="2"/>
  <c r="B1341" i="2"/>
  <c r="C1341" i="2"/>
  <c r="B1342" i="2"/>
  <c r="C1342" i="2"/>
  <c r="C1343" i="2"/>
  <c r="C1344" i="2"/>
  <c r="C1345" i="2"/>
  <c r="B1346" i="2"/>
  <c r="C1346" i="2"/>
  <c r="B1347" i="2"/>
  <c r="C1347" i="2"/>
  <c r="B1348" i="2"/>
  <c r="C1348" i="2"/>
  <c r="C1349" i="2"/>
  <c r="K1349" i="2" s="1"/>
  <c r="C1350" i="2"/>
  <c r="K1350" i="2" s="1"/>
  <c r="B1351" i="2"/>
  <c r="C1351" i="2"/>
  <c r="B1352" i="2"/>
  <c r="C1352" i="2"/>
  <c r="B1353" i="2"/>
  <c r="C1353" i="2"/>
  <c r="B1354" i="2"/>
  <c r="C1354" i="2"/>
  <c r="B1355" i="2"/>
  <c r="C1355" i="2"/>
  <c r="B1356" i="2"/>
  <c r="C1356" i="2"/>
  <c r="B1357" i="2"/>
  <c r="C1357" i="2"/>
  <c r="B1358" i="2"/>
  <c r="C1358" i="2"/>
  <c r="B1359" i="2"/>
  <c r="C1359" i="2"/>
  <c r="B1360" i="2"/>
  <c r="C1360" i="2"/>
  <c r="B1361" i="2"/>
  <c r="C1361" i="2"/>
  <c r="B1362" i="2"/>
  <c r="C1362" i="2"/>
  <c r="B1363" i="2"/>
  <c r="C1363" i="2"/>
  <c r="B1364" i="2"/>
  <c r="C1364" i="2"/>
  <c r="B1365" i="2"/>
  <c r="C1365" i="2"/>
  <c r="B1366" i="2"/>
  <c r="C1366" i="2"/>
  <c r="B1367" i="2"/>
  <c r="C1367" i="2"/>
  <c r="B1368" i="2"/>
  <c r="C1368" i="2"/>
  <c r="B1369" i="2"/>
  <c r="C1369" i="2"/>
  <c r="C1370" i="2"/>
  <c r="K1370" i="2" s="1"/>
  <c r="C1371" i="2"/>
  <c r="K1371" i="2" s="1"/>
  <c r="C1372" i="2"/>
  <c r="K1372" i="2" s="1"/>
  <c r="C1373" i="2"/>
  <c r="C1374" i="2"/>
  <c r="K1374" i="2" s="1"/>
  <c r="C1375" i="2"/>
  <c r="K1375" i="2" s="1"/>
  <c r="B1376" i="2"/>
  <c r="C1376" i="2"/>
  <c r="B1377" i="2"/>
  <c r="C1377" i="2"/>
  <c r="B1378" i="2"/>
  <c r="C1378" i="2"/>
  <c r="B1379" i="2"/>
  <c r="C1379" i="2"/>
  <c r="C1380" i="2"/>
  <c r="K1380" i="2" s="1"/>
  <c r="B1381" i="2"/>
  <c r="C1381" i="2"/>
  <c r="B1382" i="2"/>
  <c r="C1382" i="2"/>
  <c r="B1383" i="2"/>
  <c r="C1383" i="2"/>
  <c r="B1384" i="2"/>
  <c r="C1384" i="2"/>
  <c r="B1385" i="2"/>
  <c r="C1385" i="2"/>
  <c r="B1386" i="2"/>
  <c r="C1386" i="2"/>
  <c r="B1387" i="2"/>
  <c r="C1387" i="2"/>
  <c r="B1388" i="2"/>
  <c r="C1388" i="2"/>
  <c r="B1389" i="2"/>
  <c r="C1389" i="2"/>
  <c r="B1390" i="2"/>
  <c r="C1390" i="2"/>
  <c r="B1391" i="2"/>
  <c r="C1391" i="2"/>
  <c r="B1392" i="2"/>
  <c r="C1392" i="2"/>
  <c r="B1393" i="2"/>
  <c r="C1393" i="2"/>
  <c r="B1394" i="2"/>
  <c r="C1394" i="2"/>
  <c r="B1395" i="2"/>
  <c r="C1395" i="2"/>
  <c r="B1396" i="2"/>
  <c r="C1396" i="2"/>
  <c r="B1397" i="2"/>
  <c r="C1397" i="2"/>
  <c r="B1398" i="2"/>
  <c r="C1398" i="2"/>
  <c r="B1399" i="2"/>
  <c r="C1399" i="2"/>
  <c r="B1400" i="2"/>
  <c r="C1400" i="2"/>
  <c r="B1401" i="2"/>
  <c r="C1401" i="2"/>
  <c r="B1402" i="2"/>
  <c r="C1402" i="2"/>
  <c r="C1403" i="2"/>
  <c r="K1403" i="2" s="1"/>
  <c r="C1404" i="2"/>
  <c r="K1404" i="2" s="1"/>
  <c r="B1405" i="2"/>
  <c r="C1405" i="2"/>
  <c r="B1406" i="2"/>
  <c r="C1406" i="2"/>
  <c r="B1407" i="2"/>
  <c r="C1407" i="2"/>
  <c r="B1408" i="2"/>
  <c r="C1408" i="2"/>
  <c r="B1409" i="2"/>
  <c r="C1409" i="2"/>
  <c r="B1410" i="2"/>
  <c r="C1410" i="2"/>
  <c r="C1411" i="2"/>
  <c r="K1411" i="2" s="1"/>
  <c r="C1412" i="2"/>
  <c r="K1412" i="2" s="1"/>
  <c r="C1413" i="2"/>
  <c r="B1414" i="2"/>
  <c r="C1414" i="2"/>
  <c r="B1415" i="2"/>
  <c r="C1415" i="2"/>
  <c r="B1416" i="2"/>
  <c r="C1416" i="2"/>
  <c r="B1417" i="2"/>
  <c r="C1417" i="2"/>
  <c r="B1418" i="2"/>
  <c r="C1418" i="2"/>
  <c r="B1419" i="2"/>
  <c r="C1419" i="2"/>
  <c r="B1420" i="2"/>
  <c r="C1420" i="2"/>
  <c r="B1421" i="2"/>
  <c r="C1421" i="2"/>
  <c r="C1422" i="2"/>
  <c r="K1422" i="2" s="1"/>
  <c r="B1423" i="2"/>
  <c r="C1423" i="2"/>
  <c r="B1424" i="2"/>
  <c r="C1424" i="2"/>
  <c r="C1425" i="2"/>
  <c r="K1425" i="2" s="1"/>
  <c r="C1426" i="2"/>
  <c r="K1426" i="2" s="1"/>
  <c r="C1427" i="2"/>
  <c r="K1427" i="2" s="1"/>
  <c r="B1428" i="2"/>
  <c r="C1428" i="2"/>
  <c r="B1429" i="2"/>
  <c r="C1429" i="2"/>
  <c r="B1430" i="2"/>
  <c r="C1430" i="2"/>
  <c r="B1431" i="2"/>
  <c r="C1431" i="2"/>
  <c r="B1432" i="2"/>
  <c r="C1432" i="2"/>
  <c r="B1433" i="2"/>
  <c r="C1433" i="2"/>
  <c r="B1434" i="2"/>
  <c r="C1434" i="2"/>
  <c r="B1435" i="2"/>
  <c r="C1435" i="2"/>
  <c r="B1436" i="2"/>
  <c r="C1436" i="2"/>
  <c r="B1437" i="2"/>
  <c r="C1437" i="2"/>
  <c r="B1438" i="2"/>
  <c r="C1438" i="2"/>
  <c r="B1439" i="2"/>
  <c r="C1439" i="2"/>
  <c r="C1440" i="2"/>
  <c r="K1440" i="2" s="1"/>
  <c r="C1441" i="2"/>
  <c r="K1441" i="2" s="1"/>
  <c r="B1442" i="2"/>
  <c r="C1442" i="2"/>
  <c r="B1443" i="2"/>
  <c r="C1443" i="2"/>
  <c r="B1444" i="2"/>
  <c r="C1444" i="2"/>
  <c r="B1445" i="2"/>
  <c r="C1445" i="2"/>
  <c r="B1446" i="2"/>
  <c r="C1446" i="2"/>
  <c r="B1447" i="2"/>
  <c r="C1447" i="2"/>
  <c r="B1448" i="2"/>
  <c r="C1448" i="2"/>
  <c r="B1449" i="2"/>
  <c r="C1449" i="2"/>
  <c r="B1450" i="2"/>
  <c r="C1450" i="2"/>
  <c r="B1451" i="2"/>
  <c r="C1451" i="2"/>
  <c r="B1452" i="2"/>
  <c r="C1452" i="2"/>
  <c r="B1453" i="2"/>
  <c r="C1453" i="2"/>
  <c r="B1454" i="2"/>
  <c r="C1454" i="2"/>
  <c r="B1455" i="2"/>
  <c r="C1455" i="2"/>
  <c r="B1456" i="2"/>
  <c r="C1456" i="2"/>
  <c r="B1457" i="2"/>
  <c r="C1457" i="2"/>
  <c r="B1458" i="2"/>
  <c r="C1458" i="2"/>
  <c r="B1459" i="2"/>
  <c r="C1459" i="2"/>
  <c r="B1460" i="2"/>
  <c r="C1460" i="2"/>
  <c r="B1461" i="2"/>
  <c r="C1461" i="2"/>
  <c r="C1462" i="2"/>
  <c r="K1462" i="2" s="1"/>
  <c r="B1463" i="2"/>
  <c r="C1463" i="2"/>
  <c r="B1464" i="2"/>
  <c r="C1464" i="2"/>
  <c r="B1465" i="2"/>
  <c r="C1465" i="2"/>
  <c r="B1466" i="2"/>
  <c r="C1466" i="2"/>
  <c r="B1467" i="2"/>
  <c r="C1467" i="2"/>
  <c r="B1468" i="2"/>
  <c r="C1468" i="2"/>
  <c r="B1469" i="2"/>
  <c r="C1469" i="2"/>
  <c r="B1470" i="2"/>
  <c r="C1470" i="2"/>
  <c r="B1471" i="2"/>
  <c r="C1471" i="2"/>
  <c r="B1472" i="2"/>
  <c r="C1472" i="2"/>
  <c r="C1473" i="2"/>
  <c r="K1473" i="2" s="1"/>
  <c r="C1474" i="2"/>
  <c r="K1474" i="2" s="1"/>
  <c r="B1475" i="2"/>
  <c r="C1475" i="2"/>
  <c r="B1476" i="2"/>
  <c r="C1476" i="2"/>
  <c r="B1477" i="2"/>
  <c r="C1477" i="2"/>
  <c r="B1478" i="2"/>
  <c r="C1478" i="2"/>
  <c r="B1479" i="2"/>
  <c r="C1479" i="2"/>
  <c r="B1480" i="2"/>
  <c r="C1480" i="2"/>
  <c r="B1481" i="2"/>
  <c r="C1481" i="2"/>
  <c r="B1482" i="2"/>
  <c r="C1482" i="2"/>
  <c r="B1483" i="2"/>
  <c r="C1483" i="2"/>
  <c r="B1484" i="2"/>
  <c r="C1484" i="2"/>
  <c r="B1485" i="2"/>
  <c r="C1485" i="2"/>
  <c r="B1486" i="2"/>
  <c r="C1486" i="2"/>
  <c r="B1487" i="2"/>
  <c r="C1487" i="2"/>
  <c r="B1488" i="2"/>
  <c r="C1488" i="2"/>
  <c r="B1489" i="2"/>
  <c r="C1489" i="2"/>
  <c r="B1490" i="2"/>
  <c r="C1490" i="2"/>
  <c r="C1491" i="2"/>
  <c r="K1491" i="2" s="1"/>
  <c r="C1492" i="2"/>
  <c r="K1492" i="2" s="1"/>
  <c r="C1493" i="2"/>
  <c r="K1493" i="2" s="1"/>
  <c r="B1494" i="2"/>
  <c r="C1494" i="2"/>
  <c r="B1495" i="2"/>
  <c r="C1495" i="2"/>
  <c r="B1496" i="2"/>
  <c r="C1496" i="2"/>
  <c r="B1497" i="2"/>
  <c r="C1497" i="2"/>
  <c r="B1498" i="2"/>
  <c r="C1498" i="2"/>
  <c r="B1499" i="2"/>
  <c r="C1499" i="2"/>
  <c r="B1500" i="2"/>
  <c r="C1500" i="2"/>
  <c r="C1501" i="2"/>
  <c r="K1501" i="2" s="1"/>
  <c r="C1502" i="2"/>
  <c r="K1502" i="2" s="1"/>
  <c r="C1503" i="2"/>
  <c r="K1503" i="2" s="1"/>
  <c r="B1504" i="2"/>
  <c r="C1504" i="2"/>
  <c r="B1505" i="2"/>
  <c r="C1505" i="2"/>
  <c r="B1506" i="2"/>
  <c r="C1506" i="2"/>
  <c r="B1507" i="2"/>
  <c r="C1507" i="2"/>
  <c r="B1508" i="2"/>
  <c r="C1508" i="2"/>
  <c r="B1509" i="2"/>
  <c r="C1509" i="2"/>
  <c r="B1510" i="2"/>
  <c r="C1510" i="2"/>
  <c r="B1511" i="2"/>
  <c r="C1511" i="2"/>
  <c r="B1512" i="2"/>
  <c r="C1512" i="2"/>
  <c r="B1513" i="2"/>
  <c r="C1513" i="2"/>
  <c r="B1514" i="2"/>
  <c r="C1514" i="2"/>
  <c r="B1515" i="2"/>
  <c r="C1515" i="2"/>
  <c r="B1516" i="2"/>
  <c r="C1516" i="2"/>
  <c r="B1517" i="2"/>
  <c r="C1517" i="2"/>
  <c r="B1518" i="2"/>
  <c r="C1518" i="2"/>
  <c r="B1519" i="2"/>
  <c r="C1519" i="2"/>
  <c r="C1520" i="2"/>
  <c r="K1520" i="2" s="1"/>
  <c r="C1521" i="2"/>
  <c r="K1521" i="2" s="1"/>
  <c r="C1522" i="2"/>
  <c r="K1522" i="2" s="1"/>
  <c r="C1523" i="2"/>
  <c r="K1523" i="2" s="1"/>
  <c r="B1524" i="2"/>
  <c r="C1524" i="2"/>
  <c r="B1525" i="2"/>
  <c r="C1525" i="2"/>
  <c r="B1526" i="2"/>
  <c r="C1526" i="2"/>
  <c r="B1527" i="2"/>
  <c r="C1527" i="2"/>
  <c r="B1528" i="2"/>
  <c r="C1528" i="2"/>
  <c r="B1529" i="2"/>
  <c r="C1529" i="2"/>
  <c r="B1530" i="2"/>
  <c r="C1530" i="2"/>
  <c r="B1531" i="2"/>
  <c r="C1531" i="2"/>
  <c r="B1532" i="2"/>
  <c r="C1532" i="2"/>
  <c r="B1533" i="2"/>
  <c r="C1533" i="2"/>
  <c r="B1534" i="2"/>
  <c r="C1534" i="2"/>
  <c r="B1535" i="2"/>
  <c r="C1535" i="2"/>
  <c r="B1536" i="2"/>
  <c r="C1536" i="2"/>
  <c r="B1537" i="2"/>
  <c r="C1537" i="2"/>
  <c r="B1538" i="2"/>
  <c r="C1538" i="2"/>
  <c r="B1539" i="2"/>
  <c r="C1539" i="2"/>
  <c r="B1540" i="2"/>
  <c r="C1540" i="2"/>
  <c r="B1541" i="2"/>
  <c r="C1541" i="2"/>
  <c r="B1542" i="2"/>
  <c r="C1542" i="2"/>
  <c r="B1543" i="2"/>
  <c r="C1543" i="2"/>
  <c r="B1544" i="2"/>
  <c r="C1544" i="2"/>
  <c r="B1545" i="2"/>
  <c r="C1545" i="2"/>
  <c r="B1546" i="2"/>
  <c r="C1546" i="2"/>
  <c r="C1547" i="2"/>
  <c r="K1547" i="2" s="1"/>
  <c r="B1548" i="2"/>
  <c r="C1548" i="2"/>
  <c r="B1549" i="2"/>
  <c r="C1549" i="2"/>
  <c r="B1550" i="2"/>
  <c r="C1550" i="2"/>
  <c r="B1551" i="2"/>
  <c r="C1551" i="2"/>
  <c r="B1552" i="2"/>
  <c r="C1552" i="2"/>
  <c r="B1553" i="2"/>
  <c r="C1553" i="2"/>
  <c r="B1554" i="2"/>
  <c r="C1554" i="2"/>
  <c r="B1555" i="2"/>
  <c r="C1555" i="2"/>
  <c r="B1556" i="2"/>
  <c r="C1556" i="2"/>
  <c r="B1557" i="2"/>
  <c r="C1557" i="2"/>
  <c r="B1558" i="2"/>
  <c r="C1558" i="2"/>
  <c r="B1559" i="2"/>
  <c r="C1559" i="2"/>
  <c r="B1560" i="2"/>
  <c r="C1560" i="2"/>
  <c r="B1561" i="2"/>
  <c r="C1561" i="2"/>
  <c r="B1562" i="2"/>
  <c r="C1562" i="2"/>
  <c r="B1563" i="2"/>
  <c r="C1563" i="2"/>
  <c r="B1564" i="2"/>
  <c r="C1564" i="2"/>
  <c r="B1565" i="2"/>
  <c r="C1565" i="2"/>
  <c r="B1566" i="2"/>
  <c r="C1566" i="2"/>
  <c r="B1567" i="2"/>
  <c r="C1567" i="2"/>
  <c r="B1568" i="2"/>
  <c r="C1568" i="2"/>
  <c r="B1569" i="2"/>
  <c r="C1569" i="2"/>
  <c r="B1570" i="2"/>
  <c r="C1570" i="2"/>
  <c r="B1571" i="2"/>
  <c r="C1571" i="2"/>
  <c r="B1572" i="2"/>
  <c r="C1572" i="2"/>
  <c r="B1573" i="2"/>
  <c r="C1573" i="2"/>
  <c r="B1574" i="2"/>
  <c r="C1574" i="2"/>
  <c r="C1575" i="2"/>
  <c r="K1575" i="2" s="1"/>
  <c r="B1576" i="2"/>
  <c r="C1576" i="2"/>
  <c r="C1577" i="2"/>
  <c r="K1577" i="2" s="1"/>
  <c r="C1578" i="2"/>
  <c r="K1578" i="2" s="1"/>
  <c r="B1579" i="2"/>
  <c r="C1579" i="2"/>
  <c r="B1580" i="2"/>
  <c r="C1580" i="2"/>
  <c r="B1581" i="2"/>
  <c r="C1581" i="2"/>
  <c r="B1582" i="2"/>
  <c r="C1582" i="2"/>
  <c r="C1583" i="2"/>
  <c r="K1583" i="2" s="1"/>
  <c r="B1584" i="2"/>
  <c r="C1584" i="2"/>
  <c r="B1585" i="2"/>
  <c r="C1585" i="2"/>
  <c r="B1586" i="2"/>
  <c r="C1586" i="2"/>
  <c r="B1587" i="2"/>
  <c r="C1587" i="2"/>
  <c r="B1588" i="2"/>
  <c r="C1588" i="2"/>
  <c r="B1589" i="2"/>
  <c r="C1589" i="2"/>
  <c r="C1590" i="2"/>
  <c r="K1590" i="2" s="1"/>
  <c r="C1591" i="2"/>
  <c r="K1591" i="2" s="1"/>
  <c r="B1592" i="2"/>
  <c r="C1592" i="2"/>
  <c r="C1593" i="2"/>
  <c r="K1593" i="2" s="1"/>
  <c r="C1594" i="2"/>
  <c r="K1594" i="2" s="1"/>
  <c r="B1595" i="2"/>
  <c r="C1595" i="2"/>
  <c r="B1596" i="2"/>
  <c r="C1596" i="2"/>
  <c r="C1597" i="2"/>
  <c r="K1597" i="2" s="1"/>
  <c r="B1598" i="2"/>
  <c r="C1598" i="2"/>
  <c r="B1599" i="2"/>
  <c r="C1599" i="2"/>
  <c r="B1600" i="2"/>
  <c r="C1600" i="2"/>
  <c r="B1601" i="2"/>
  <c r="C1601" i="2"/>
  <c r="B1602" i="2"/>
  <c r="C1602" i="2"/>
  <c r="C1603" i="2"/>
  <c r="K1603" i="2" s="1"/>
  <c r="B1604" i="2"/>
  <c r="C1604" i="2"/>
  <c r="B1605" i="2"/>
  <c r="C1605" i="2"/>
  <c r="C1606" i="2"/>
  <c r="K1606" i="2" s="1"/>
  <c r="B1607" i="2"/>
  <c r="C1607" i="2"/>
  <c r="B1608" i="2"/>
  <c r="C1608" i="2"/>
  <c r="B1609" i="2"/>
  <c r="C1609" i="2"/>
  <c r="B1610" i="2"/>
  <c r="C1610" i="2"/>
  <c r="B1611" i="2"/>
  <c r="C1611" i="2"/>
  <c r="C1612" i="2"/>
  <c r="K1612" i="2" s="1"/>
  <c r="B1613" i="2"/>
  <c r="C1613" i="2"/>
  <c r="B1614" i="2"/>
  <c r="C1614" i="2"/>
  <c r="B1615" i="2"/>
  <c r="C1615" i="2"/>
  <c r="B1616" i="2"/>
  <c r="C1616" i="2"/>
  <c r="B1617" i="2"/>
  <c r="C1617" i="2"/>
  <c r="B1618" i="2"/>
  <c r="C1618" i="2"/>
  <c r="B1619" i="2"/>
  <c r="C1619" i="2"/>
  <c r="B1620" i="2"/>
  <c r="C1620" i="2"/>
  <c r="B1621" i="2"/>
  <c r="C1621" i="2"/>
  <c r="B1622" i="2"/>
  <c r="C1622" i="2"/>
  <c r="C1623" i="2"/>
  <c r="K1623" i="2" s="1"/>
  <c r="B1624" i="2"/>
  <c r="C1624" i="2"/>
  <c r="B1625" i="2"/>
  <c r="C1625" i="2"/>
  <c r="C1626" i="2"/>
  <c r="K1626" i="2" s="1"/>
  <c r="C1627" i="2"/>
  <c r="K1627" i="2" s="1"/>
  <c r="B1628" i="2"/>
  <c r="C1628" i="2"/>
  <c r="B1629" i="2"/>
  <c r="C1629" i="2"/>
  <c r="B1630" i="2"/>
  <c r="C1630" i="2"/>
  <c r="B1631" i="2"/>
  <c r="C1631" i="2"/>
  <c r="B1632" i="2"/>
  <c r="C1632" i="2"/>
  <c r="B1633" i="2"/>
  <c r="C1633" i="2"/>
  <c r="B1634" i="2"/>
  <c r="C1634" i="2"/>
  <c r="B1635" i="2"/>
  <c r="C1635" i="2"/>
  <c r="B1636" i="2"/>
  <c r="C1636" i="2"/>
  <c r="B1637" i="2"/>
  <c r="C1637" i="2"/>
  <c r="B1638" i="2"/>
  <c r="C1638" i="2"/>
  <c r="B1639" i="2"/>
  <c r="C1639" i="2"/>
  <c r="B1640" i="2"/>
  <c r="C1640" i="2"/>
  <c r="B1641" i="2"/>
  <c r="C1641" i="2"/>
  <c r="B1642" i="2"/>
  <c r="C1642" i="2"/>
  <c r="B1643" i="2"/>
  <c r="C1643" i="2"/>
  <c r="B1644" i="2"/>
  <c r="C1644" i="2"/>
  <c r="B1645" i="2"/>
  <c r="C1645" i="2"/>
  <c r="B1646" i="2"/>
  <c r="C1646" i="2"/>
  <c r="B1647" i="2"/>
  <c r="C1647" i="2"/>
  <c r="B1648" i="2"/>
  <c r="C1648" i="2"/>
  <c r="B1649" i="2"/>
  <c r="C1649" i="2"/>
  <c r="C1650" i="2"/>
  <c r="K1650" i="2" s="1"/>
  <c r="C1651" i="2"/>
  <c r="K1651" i="2" s="1"/>
  <c r="C1652" i="2"/>
  <c r="K1652" i="2" s="1"/>
  <c r="B1653" i="2"/>
  <c r="C1653" i="2"/>
  <c r="B1654" i="2"/>
  <c r="C1654" i="2"/>
  <c r="B1655" i="2"/>
  <c r="C1655" i="2"/>
  <c r="B1656" i="2"/>
  <c r="C1656" i="2"/>
  <c r="B1657" i="2"/>
  <c r="C1657" i="2"/>
  <c r="B1658" i="2"/>
  <c r="C1658" i="2"/>
  <c r="B1659" i="2"/>
  <c r="C1659" i="2"/>
  <c r="B1660" i="2"/>
  <c r="C1660" i="2"/>
  <c r="B1661" i="2"/>
  <c r="C1661" i="2"/>
  <c r="C1662" i="2"/>
  <c r="C1663" i="2"/>
  <c r="B1664" i="2"/>
  <c r="C1664" i="2"/>
  <c r="B1665" i="2"/>
  <c r="C1665" i="2"/>
  <c r="B1666" i="2"/>
  <c r="C1666" i="2"/>
  <c r="B1667" i="2"/>
  <c r="C1667" i="2"/>
  <c r="B1668" i="2"/>
  <c r="C1668" i="2"/>
  <c r="C1669" i="2"/>
  <c r="K1669" i="2" s="1"/>
  <c r="B1670" i="2"/>
  <c r="C1670" i="2"/>
  <c r="B1671" i="2"/>
  <c r="C1671" i="2"/>
  <c r="B1672" i="2"/>
  <c r="C1672" i="2"/>
  <c r="B1673" i="2"/>
  <c r="C1673" i="2"/>
  <c r="B1674" i="2"/>
  <c r="C1674" i="2"/>
  <c r="B1675" i="2"/>
  <c r="C1675" i="2"/>
  <c r="B1676" i="2"/>
  <c r="C1676" i="2"/>
  <c r="B1677" i="2"/>
  <c r="C1677" i="2"/>
  <c r="C1678" i="2"/>
  <c r="K1678" i="2" s="1"/>
  <c r="C1679" i="2"/>
  <c r="K1679" i="2" s="1"/>
  <c r="C1680" i="2"/>
  <c r="K1680" i="2" s="1"/>
  <c r="B1681" i="2"/>
  <c r="C1681" i="2"/>
  <c r="B1682" i="2"/>
  <c r="C1682" i="2"/>
  <c r="B1683" i="2"/>
  <c r="C1683" i="2"/>
  <c r="B1684" i="2"/>
  <c r="C1684" i="2"/>
  <c r="B1685" i="2"/>
  <c r="C1685" i="2"/>
  <c r="B1686" i="2"/>
  <c r="C1686" i="2"/>
  <c r="B1687" i="2"/>
  <c r="C1687" i="2"/>
  <c r="B1688" i="2"/>
  <c r="C1688" i="2"/>
  <c r="B1689" i="2"/>
  <c r="C1689" i="2"/>
  <c r="B1690" i="2"/>
  <c r="C1690" i="2"/>
  <c r="B1691" i="2"/>
  <c r="C1691" i="2"/>
  <c r="B1692" i="2"/>
  <c r="C1692" i="2"/>
  <c r="B1693" i="2"/>
  <c r="C1693" i="2"/>
  <c r="B1694" i="2"/>
  <c r="C1694" i="2"/>
  <c r="B1695" i="2"/>
  <c r="C1695" i="2"/>
  <c r="B1696" i="2"/>
  <c r="C1696" i="2"/>
  <c r="B1697" i="2"/>
  <c r="C1697" i="2"/>
  <c r="B1698" i="2"/>
  <c r="C1698" i="2"/>
  <c r="B1699" i="2"/>
  <c r="C1699" i="2"/>
  <c r="B1700" i="2"/>
  <c r="C1700" i="2"/>
  <c r="C1701" i="2"/>
  <c r="K1701" i="2" s="1"/>
  <c r="B1702" i="2"/>
  <c r="C1702" i="2"/>
  <c r="B1703" i="2"/>
  <c r="C1703" i="2"/>
  <c r="C1704" i="2"/>
  <c r="K1704" i="2" s="1"/>
  <c r="B1705" i="2"/>
  <c r="C1705" i="2"/>
  <c r="B1706" i="2"/>
  <c r="C1706" i="2"/>
  <c r="B1707" i="2"/>
  <c r="C1707" i="2"/>
  <c r="B1708" i="2"/>
  <c r="C1708" i="2"/>
  <c r="B1709" i="2"/>
  <c r="C1709" i="2"/>
  <c r="B1710" i="2"/>
  <c r="C1710" i="2"/>
  <c r="B1711" i="2"/>
  <c r="C1711" i="2"/>
  <c r="B1712" i="2"/>
  <c r="C1712" i="2"/>
  <c r="B1713" i="2"/>
  <c r="C1713" i="2"/>
  <c r="B1714" i="2"/>
  <c r="C1714" i="2"/>
  <c r="B1715" i="2"/>
  <c r="C1715" i="2"/>
  <c r="B1716" i="2"/>
  <c r="C1716" i="2"/>
  <c r="B1717" i="2"/>
  <c r="C1717" i="2"/>
  <c r="B1718" i="2"/>
  <c r="C1718" i="2"/>
  <c r="B1719" i="2"/>
  <c r="C1719" i="2"/>
  <c r="B1720" i="2"/>
  <c r="C1720" i="2"/>
  <c r="B1721" i="2"/>
  <c r="C1721" i="2"/>
  <c r="B1722" i="2"/>
  <c r="C1722" i="2"/>
  <c r="B1723" i="2"/>
  <c r="C1723" i="2"/>
  <c r="B1724" i="2"/>
  <c r="C1724" i="2"/>
  <c r="B1725" i="2"/>
  <c r="C1725" i="2"/>
  <c r="B1726" i="2"/>
  <c r="C1726" i="2"/>
  <c r="B1727" i="2"/>
  <c r="C1727" i="2"/>
  <c r="B1728" i="2"/>
  <c r="C1728" i="2"/>
  <c r="B1729" i="2"/>
  <c r="C1729" i="2"/>
  <c r="C1730" i="2"/>
  <c r="B1731" i="2"/>
  <c r="C1731" i="2"/>
  <c r="B1732" i="2"/>
  <c r="C1732" i="2"/>
  <c r="C1733" i="2"/>
  <c r="K1733" i="2" s="1"/>
  <c r="B1734" i="2"/>
  <c r="C1734" i="2"/>
  <c r="B1735" i="2"/>
  <c r="C1735" i="2"/>
  <c r="B1736" i="2"/>
  <c r="C1736" i="2"/>
  <c r="B1737" i="2"/>
  <c r="C1737" i="2"/>
  <c r="B1738" i="2"/>
  <c r="C1738" i="2"/>
  <c r="B1739" i="2"/>
  <c r="C1739" i="2"/>
  <c r="B1740" i="2"/>
  <c r="C1740" i="2"/>
  <c r="B1741" i="2"/>
  <c r="C1741" i="2"/>
  <c r="B1742" i="2"/>
  <c r="C1742" i="2"/>
  <c r="B1743" i="2"/>
  <c r="C1743" i="2"/>
  <c r="B1744" i="2"/>
  <c r="C1744" i="2"/>
  <c r="B1745" i="2"/>
  <c r="C1745" i="2"/>
  <c r="B1746" i="2"/>
  <c r="C1746" i="2"/>
  <c r="B1747" i="2"/>
  <c r="C1747" i="2"/>
  <c r="B1748" i="2"/>
  <c r="C1748" i="2"/>
  <c r="B1749" i="2"/>
  <c r="C1749" i="2"/>
  <c r="B1750" i="2"/>
  <c r="C1750" i="2"/>
  <c r="B1751" i="2"/>
  <c r="C1751" i="2"/>
  <c r="B1752" i="2"/>
  <c r="C1752" i="2"/>
  <c r="B1753" i="2"/>
  <c r="C1753" i="2"/>
  <c r="B1754" i="2"/>
  <c r="C1754" i="2"/>
  <c r="B1755" i="2"/>
  <c r="C1755" i="2"/>
  <c r="B1756" i="2"/>
  <c r="C1756" i="2"/>
  <c r="B1757" i="2"/>
  <c r="C1757" i="2"/>
  <c r="B1758" i="2"/>
  <c r="C1758" i="2"/>
  <c r="C1759" i="2"/>
  <c r="K1759" i="2" s="1"/>
  <c r="C1760" i="2"/>
  <c r="K1760" i="2" s="1"/>
  <c r="C1761" i="2"/>
  <c r="K1761" i="2" s="1"/>
  <c r="B1762" i="2"/>
  <c r="C1762" i="2"/>
  <c r="B1763" i="2"/>
  <c r="C1763" i="2"/>
  <c r="B1764" i="2"/>
  <c r="C1764" i="2"/>
  <c r="B1765" i="2"/>
  <c r="C1765" i="2"/>
  <c r="B1766" i="2"/>
  <c r="C1766" i="2"/>
  <c r="B1767" i="2"/>
  <c r="C1767" i="2"/>
  <c r="B1768" i="2"/>
  <c r="C1768" i="2"/>
  <c r="B1769" i="2"/>
  <c r="C1769" i="2"/>
  <c r="B1770" i="2"/>
  <c r="C1770" i="2"/>
  <c r="B1771" i="2"/>
  <c r="C1771" i="2"/>
  <c r="B1772" i="2"/>
  <c r="C1772" i="2"/>
  <c r="B1773" i="2"/>
  <c r="C1773" i="2"/>
  <c r="B1774" i="2"/>
  <c r="C1774" i="2"/>
  <c r="B1775" i="2"/>
  <c r="C1775" i="2"/>
  <c r="B1776" i="2"/>
  <c r="C1776" i="2"/>
  <c r="B1777" i="2"/>
  <c r="C1777" i="2"/>
  <c r="B1778" i="2"/>
  <c r="C1778" i="2"/>
  <c r="B1779" i="2"/>
  <c r="C1779" i="2"/>
  <c r="B1780" i="2"/>
  <c r="C1780" i="2"/>
  <c r="B1781" i="2"/>
  <c r="C1781" i="2"/>
  <c r="B1782" i="2"/>
  <c r="C1782" i="2"/>
  <c r="B1783" i="2"/>
  <c r="C1783" i="2"/>
  <c r="B1784" i="2"/>
  <c r="C1784" i="2"/>
  <c r="B1785" i="2"/>
  <c r="C1785" i="2"/>
  <c r="B1786" i="2"/>
  <c r="C1786" i="2"/>
  <c r="B1787" i="2"/>
  <c r="C1787" i="2"/>
  <c r="B1788" i="2"/>
  <c r="C1788" i="2"/>
  <c r="B1789" i="2"/>
  <c r="C1789" i="2"/>
  <c r="B1790" i="2"/>
  <c r="C1790" i="2"/>
  <c r="B1791" i="2"/>
  <c r="C1791" i="2"/>
  <c r="B1792" i="2"/>
  <c r="C1792" i="2"/>
  <c r="B1793" i="2"/>
  <c r="C1793" i="2"/>
  <c r="B1794" i="2"/>
  <c r="C1794" i="2"/>
  <c r="B1795" i="2"/>
  <c r="C1795" i="2"/>
  <c r="B1796" i="2"/>
  <c r="C1796" i="2"/>
  <c r="B1797" i="2"/>
  <c r="C1797" i="2"/>
  <c r="B1798" i="2"/>
  <c r="C1798" i="2"/>
  <c r="B1799" i="2"/>
  <c r="C1799" i="2"/>
  <c r="B1800" i="2"/>
  <c r="C1800" i="2"/>
  <c r="B1801" i="2"/>
  <c r="C1801" i="2"/>
  <c r="B1802" i="2"/>
  <c r="C1802" i="2"/>
  <c r="B1803" i="2"/>
  <c r="C1803" i="2"/>
  <c r="B1804" i="2"/>
  <c r="C1804" i="2"/>
  <c r="B1805" i="2"/>
  <c r="C1805" i="2"/>
  <c r="B1806" i="2"/>
  <c r="C1806" i="2"/>
  <c r="B1807" i="2"/>
  <c r="C1807" i="2"/>
  <c r="B1808" i="2"/>
  <c r="C1808" i="2"/>
  <c r="B1809" i="2"/>
  <c r="C1809" i="2"/>
  <c r="B1810" i="2"/>
  <c r="C1810" i="2"/>
  <c r="B1811" i="2"/>
  <c r="C1811" i="2"/>
  <c r="B1812" i="2"/>
  <c r="C1812" i="2"/>
  <c r="B1813" i="2"/>
  <c r="C1813" i="2"/>
  <c r="B1814" i="2"/>
  <c r="C1814" i="2"/>
  <c r="B1815" i="2"/>
  <c r="C1815" i="2"/>
  <c r="B1816" i="2"/>
  <c r="C1816" i="2"/>
  <c r="B1817" i="2"/>
  <c r="C1817" i="2"/>
  <c r="B1818" i="2"/>
  <c r="C1818" i="2"/>
  <c r="B1819" i="2"/>
  <c r="C1819" i="2"/>
  <c r="B1820" i="2"/>
  <c r="C1820" i="2"/>
  <c r="B1821" i="2"/>
  <c r="C1821" i="2"/>
  <c r="B1822" i="2"/>
  <c r="C1822" i="2"/>
  <c r="B1823" i="2"/>
  <c r="C1823" i="2"/>
  <c r="B1824" i="2"/>
  <c r="C1824" i="2"/>
  <c r="B1825" i="2"/>
  <c r="C1825" i="2"/>
  <c r="B1826" i="2"/>
  <c r="C1826" i="2"/>
  <c r="B1827" i="2"/>
  <c r="C1827" i="2"/>
  <c r="B1828" i="2"/>
  <c r="C1828" i="2"/>
  <c r="B1829" i="2"/>
  <c r="C1829" i="2"/>
  <c r="B1830" i="2"/>
  <c r="C1830" i="2"/>
  <c r="B1831" i="2"/>
  <c r="C1831" i="2"/>
  <c r="B1832" i="2"/>
  <c r="C1832" i="2"/>
  <c r="B1833" i="2"/>
  <c r="C1833" i="2"/>
  <c r="B1834" i="2"/>
  <c r="C1834" i="2"/>
  <c r="B1835" i="2"/>
  <c r="C1835" i="2"/>
  <c r="B1836" i="2"/>
  <c r="C1836" i="2"/>
  <c r="B1837" i="2"/>
  <c r="C1837" i="2"/>
  <c r="B1838" i="2"/>
  <c r="C1838" i="2"/>
  <c r="B1839" i="2"/>
  <c r="C1839" i="2"/>
  <c r="B1840" i="2"/>
  <c r="C1840" i="2"/>
  <c r="B1841" i="2"/>
  <c r="C1841" i="2"/>
  <c r="B1842" i="2"/>
  <c r="C1842" i="2"/>
  <c r="B1843" i="2"/>
  <c r="C1843" i="2"/>
  <c r="B1844" i="2"/>
  <c r="C1844" i="2"/>
  <c r="B1845" i="2"/>
  <c r="C1845" i="2"/>
  <c r="B1846" i="2"/>
  <c r="C1846" i="2"/>
  <c r="B1847" i="2"/>
  <c r="C1847" i="2"/>
  <c r="B1848" i="2"/>
  <c r="C1848" i="2"/>
  <c r="B1849" i="2"/>
  <c r="C1849" i="2"/>
  <c r="B1850" i="2"/>
  <c r="C1850" i="2"/>
  <c r="B1851" i="2"/>
  <c r="C1851" i="2"/>
  <c r="B1852" i="2"/>
  <c r="C1852" i="2"/>
  <c r="B1853" i="2"/>
  <c r="C1853" i="2"/>
  <c r="B1854" i="2"/>
  <c r="C1854" i="2"/>
  <c r="B1855" i="2"/>
  <c r="C1855" i="2"/>
  <c r="B1856" i="2"/>
  <c r="C1856" i="2"/>
  <c r="B1857" i="2"/>
  <c r="C1857" i="2"/>
  <c r="B1858" i="2"/>
  <c r="C1858" i="2"/>
  <c r="B1859" i="2"/>
  <c r="C1859" i="2"/>
  <c r="B1860" i="2"/>
  <c r="C1860" i="2"/>
  <c r="B1861" i="2"/>
  <c r="C1861" i="2"/>
  <c r="B1862" i="2"/>
  <c r="C1862" i="2"/>
  <c r="B1863" i="2"/>
  <c r="C1863" i="2"/>
  <c r="B1864" i="2"/>
  <c r="C1864" i="2"/>
  <c r="B1865" i="2"/>
  <c r="C1865" i="2"/>
  <c r="B1866" i="2"/>
  <c r="C1866" i="2"/>
  <c r="B1867" i="2"/>
  <c r="C1867" i="2"/>
  <c r="B1868" i="2"/>
  <c r="C1868" i="2"/>
  <c r="B1869" i="2"/>
  <c r="C1869" i="2"/>
  <c r="B1870" i="2"/>
  <c r="C1870" i="2"/>
  <c r="B1871" i="2"/>
  <c r="C1871" i="2"/>
  <c r="B1872" i="2"/>
  <c r="C1872" i="2"/>
  <c r="B1873" i="2"/>
  <c r="C1873" i="2"/>
  <c r="B1874" i="2"/>
  <c r="C1874" i="2"/>
  <c r="B1875" i="2"/>
  <c r="C1875" i="2"/>
  <c r="B1876" i="2"/>
  <c r="C1876" i="2"/>
  <c r="B1877" i="2"/>
  <c r="C1877" i="2"/>
  <c r="B1878" i="2"/>
  <c r="C1878" i="2"/>
  <c r="B1879" i="2"/>
  <c r="C1879" i="2"/>
  <c r="B1880" i="2"/>
  <c r="C1880" i="2"/>
  <c r="B1881" i="2"/>
  <c r="C1881" i="2"/>
  <c r="B1882" i="2"/>
  <c r="C1882" i="2"/>
  <c r="B1883" i="2"/>
  <c r="C1883" i="2"/>
  <c r="B1884" i="2"/>
  <c r="C1884" i="2"/>
  <c r="B1885" i="2"/>
  <c r="C1885" i="2"/>
  <c r="B1886" i="2"/>
  <c r="C1886" i="2"/>
  <c r="B1887" i="2"/>
  <c r="C1887" i="2"/>
  <c r="B1888" i="2"/>
  <c r="C1888" i="2"/>
  <c r="B1889" i="2"/>
  <c r="C1889" i="2"/>
  <c r="B1890" i="2"/>
  <c r="C1890" i="2"/>
  <c r="B1891" i="2"/>
  <c r="C1891" i="2"/>
  <c r="B1892" i="2"/>
  <c r="C1892" i="2"/>
  <c r="C1893" i="2"/>
  <c r="K1893" i="2" s="1"/>
  <c r="C1894" i="2"/>
  <c r="K1894" i="2" s="1"/>
  <c r="C1895" i="2"/>
  <c r="K1895" i="2" s="1"/>
  <c r="C1896" i="2"/>
  <c r="K1896" i="2" s="1"/>
  <c r="C1897" i="2"/>
  <c r="K1897" i="2" s="1"/>
  <c r="C1898" i="2"/>
  <c r="K1898" i="2" s="1"/>
  <c r="B1899" i="2"/>
  <c r="C1899" i="2"/>
  <c r="B1900" i="2"/>
  <c r="C1900" i="2"/>
  <c r="B1901" i="2"/>
  <c r="C1901" i="2"/>
  <c r="B1902" i="2"/>
  <c r="C1902" i="2"/>
  <c r="B1903" i="2"/>
  <c r="C1903" i="2"/>
  <c r="B1904" i="2"/>
  <c r="C1904" i="2"/>
  <c r="B1905" i="2"/>
  <c r="C1905" i="2"/>
  <c r="B1906" i="2"/>
  <c r="C1906" i="2"/>
  <c r="C1907" i="2"/>
  <c r="K1907" i="2" s="1"/>
  <c r="C1908" i="2"/>
  <c r="K1908" i="2" s="1"/>
  <c r="C1909" i="2"/>
  <c r="K1909" i="2" s="1"/>
  <c r="C1910" i="2"/>
  <c r="K1910" i="2" s="1"/>
  <c r="B1911" i="2"/>
  <c r="C1911" i="2"/>
  <c r="C1912" i="2"/>
  <c r="K1912" i="2" s="1"/>
  <c r="C1913" i="2"/>
  <c r="K1913" i="2" s="1"/>
  <c r="C1914" i="2"/>
  <c r="K1914" i="2" s="1"/>
  <c r="B1915" i="2"/>
  <c r="C1915" i="2"/>
  <c r="B1916" i="2"/>
  <c r="C1916" i="2"/>
  <c r="B1917" i="2"/>
  <c r="C1917" i="2"/>
  <c r="B1918" i="2"/>
  <c r="C1918" i="2"/>
  <c r="B1919" i="2"/>
  <c r="C1919" i="2"/>
  <c r="B1920" i="2"/>
  <c r="C1920" i="2"/>
  <c r="B1921" i="2"/>
  <c r="C1921" i="2"/>
  <c r="B1922" i="2"/>
  <c r="C1922" i="2"/>
  <c r="C1923" i="2"/>
  <c r="K1923" i="2" s="1"/>
  <c r="B1924" i="2"/>
  <c r="C1924" i="2"/>
  <c r="B1925" i="2"/>
  <c r="C1925" i="2"/>
  <c r="B1926" i="2"/>
  <c r="C1926" i="2"/>
  <c r="B1927" i="2"/>
  <c r="C1927" i="2"/>
  <c r="B1928" i="2"/>
  <c r="C1928" i="2"/>
  <c r="B1929" i="2"/>
  <c r="C1929" i="2"/>
  <c r="B1930" i="2"/>
  <c r="C1930" i="2"/>
  <c r="B1931" i="2"/>
  <c r="C1931" i="2"/>
  <c r="B1932" i="2"/>
  <c r="C1932" i="2"/>
  <c r="C1933" i="2"/>
  <c r="K1933" i="2" s="1"/>
  <c r="B1934" i="2"/>
  <c r="C1934" i="2"/>
  <c r="B1935" i="2"/>
  <c r="C1935" i="2"/>
  <c r="B1936" i="2"/>
  <c r="C1936" i="2"/>
  <c r="B1937" i="2"/>
  <c r="C1937" i="2"/>
  <c r="B1938" i="2"/>
  <c r="C1938" i="2"/>
  <c r="B1939" i="2"/>
  <c r="C1939" i="2"/>
  <c r="B1940" i="2"/>
  <c r="C1940" i="2"/>
  <c r="B1941" i="2"/>
  <c r="C1941" i="2"/>
  <c r="B1942" i="2"/>
  <c r="C1942" i="2"/>
  <c r="B1943" i="2"/>
  <c r="C1943" i="2"/>
  <c r="C1944" i="2"/>
  <c r="K1944" i="2" s="1"/>
  <c r="C1945" i="2"/>
  <c r="K1945" i="2" s="1"/>
  <c r="B1946" i="2"/>
  <c r="C1946" i="2"/>
  <c r="B1947" i="2"/>
  <c r="C1947" i="2"/>
  <c r="B1948" i="2"/>
  <c r="C1948" i="2"/>
  <c r="B1949" i="2"/>
  <c r="C1949" i="2"/>
  <c r="B1950" i="2"/>
  <c r="C1950" i="2"/>
  <c r="B1951" i="2"/>
  <c r="C1951" i="2"/>
  <c r="B1952" i="2"/>
  <c r="C1952" i="2"/>
  <c r="B1953" i="2"/>
  <c r="C1953" i="2"/>
  <c r="B1954" i="2"/>
  <c r="C1954" i="2"/>
  <c r="B1955" i="2"/>
  <c r="C1955" i="2"/>
  <c r="B1956" i="2"/>
  <c r="C1956" i="2"/>
  <c r="B1957" i="2"/>
  <c r="C1957" i="2"/>
  <c r="C1958" i="2"/>
  <c r="K1958" i="2" s="1"/>
  <c r="B1959" i="2"/>
  <c r="C1959" i="2"/>
  <c r="B1960" i="2"/>
  <c r="C1960" i="2"/>
  <c r="B1961" i="2"/>
  <c r="C1961" i="2"/>
  <c r="B1962" i="2"/>
  <c r="C1962" i="2"/>
  <c r="B1963" i="2"/>
  <c r="C1963" i="2"/>
  <c r="B1964" i="2"/>
  <c r="C1964" i="2"/>
  <c r="B1965" i="2"/>
  <c r="C1965" i="2"/>
  <c r="B1966" i="2"/>
  <c r="C1966" i="2"/>
  <c r="B1967" i="2"/>
  <c r="C1967" i="2"/>
  <c r="B1968" i="2"/>
  <c r="C1968" i="2"/>
  <c r="B1969" i="2"/>
  <c r="C1969" i="2"/>
  <c r="B1970" i="2"/>
  <c r="C1970" i="2"/>
  <c r="B1971" i="2"/>
  <c r="C1971" i="2"/>
  <c r="B1972" i="2"/>
  <c r="C1972" i="2"/>
  <c r="B1973" i="2"/>
  <c r="C1973" i="2"/>
  <c r="B1974" i="2"/>
  <c r="C1974" i="2"/>
  <c r="C1975" i="2"/>
  <c r="K1975" i="2" s="1"/>
  <c r="B1976" i="2"/>
  <c r="C1976" i="2"/>
  <c r="B1977" i="2"/>
  <c r="C1977" i="2"/>
  <c r="B1978" i="2"/>
  <c r="C1978" i="2"/>
  <c r="B1979" i="2"/>
  <c r="C1979" i="2"/>
  <c r="B1980" i="2"/>
  <c r="C1980" i="2"/>
  <c r="B1981" i="2"/>
  <c r="C1981" i="2"/>
  <c r="B1982" i="2"/>
  <c r="C1982" i="2"/>
  <c r="B1983" i="2"/>
  <c r="C1983" i="2"/>
  <c r="B1984" i="2"/>
  <c r="C1984" i="2"/>
  <c r="B1985" i="2"/>
  <c r="C1985" i="2"/>
  <c r="B1986" i="2"/>
  <c r="C1986" i="2"/>
  <c r="B1987" i="2"/>
  <c r="C1987" i="2"/>
  <c r="B1988" i="2"/>
  <c r="C1988" i="2"/>
  <c r="B1989" i="2"/>
  <c r="C1989" i="2"/>
  <c r="B1990" i="2"/>
  <c r="C1990" i="2"/>
  <c r="B1991" i="2"/>
  <c r="C1991" i="2"/>
  <c r="B1992" i="2"/>
  <c r="C1992" i="2"/>
  <c r="C1993" i="2"/>
  <c r="K1993" i="2" s="1"/>
  <c r="B1994" i="2"/>
  <c r="C1994" i="2"/>
  <c r="B1995" i="2"/>
  <c r="C1995" i="2"/>
  <c r="B1996" i="2"/>
  <c r="C1996" i="2"/>
  <c r="B1997" i="2"/>
  <c r="C1997" i="2"/>
  <c r="C1998" i="2"/>
  <c r="K1998" i="2" s="1"/>
  <c r="C1999" i="2"/>
  <c r="K1999" i="2" s="1"/>
  <c r="B2000" i="2"/>
  <c r="C2000" i="2"/>
  <c r="B2001" i="2"/>
  <c r="C2001" i="2"/>
  <c r="B2002" i="2"/>
  <c r="C2002" i="2"/>
  <c r="B2003" i="2"/>
  <c r="C2003" i="2"/>
  <c r="B2004" i="2"/>
  <c r="C2004" i="2"/>
  <c r="B2005" i="2"/>
  <c r="C2005" i="2"/>
  <c r="B2006" i="2"/>
  <c r="C2006" i="2"/>
  <c r="B2007" i="2"/>
  <c r="C2007" i="2"/>
  <c r="B2008" i="2"/>
  <c r="C2008" i="2"/>
  <c r="B2009" i="2"/>
  <c r="C2009" i="2"/>
  <c r="B2010" i="2"/>
  <c r="C2010" i="2"/>
  <c r="C2011" i="2"/>
  <c r="K2011" i="2" s="1"/>
  <c r="B2012" i="2"/>
  <c r="C2012" i="2"/>
  <c r="C2013" i="2"/>
  <c r="K2013" i="2" s="1"/>
  <c r="C2014" i="2"/>
  <c r="K2014" i="2" s="1"/>
  <c r="C2015" i="2"/>
  <c r="K2015" i="2" s="1"/>
  <c r="C2016" i="2"/>
  <c r="K2016" i="2" s="1"/>
  <c r="B2017" i="2"/>
  <c r="K2017" i="2" s="1"/>
  <c r="C2017" i="2"/>
  <c r="B2018" i="2"/>
  <c r="C2018" i="2"/>
  <c r="C2019" i="2"/>
  <c r="K2019" i="2" s="1"/>
  <c r="B2020" i="2"/>
  <c r="C2020" i="2"/>
  <c r="B2021" i="2"/>
  <c r="C2021" i="2"/>
  <c r="B2022" i="2"/>
  <c r="C2022" i="2"/>
  <c r="B2023" i="2"/>
  <c r="C2023" i="2"/>
  <c r="B2024" i="2"/>
  <c r="C2024" i="2"/>
  <c r="B2025" i="2"/>
  <c r="C2025" i="2"/>
  <c r="B2026" i="2"/>
  <c r="C2026" i="2"/>
  <c r="C2027" i="2"/>
  <c r="K2027" i="2" s="1"/>
  <c r="C2028" i="2"/>
  <c r="K2028" i="2" s="1"/>
  <c r="B2029" i="2"/>
  <c r="C2029" i="2"/>
  <c r="B2030" i="2"/>
  <c r="C2030" i="2"/>
  <c r="B2031" i="2"/>
  <c r="C2031" i="2"/>
  <c r="B2032" i="2"/>
  <c r="C2032" i="2"/>
  <c r="B2033" i="2"/>
  <c r="C2033" i="2"/>
  <c r="B2034" i="2"/>
  <c r="C2034" i="2"/>
  <c r="B2035" i="2"/>
  <c r="C2035" i="2"/>
  <c r="B2036" i="2"/>
  <c r="C2036" i="2"/>
  <c r="B2037" i="2"/>
  <c r="C2037" i="2"/>
  <c r="B2038" i="2"/>
  <c r="C2038" i="2"/>
  <c r="B2039" i="2"/>
  <c r="C2039" i="2"/>
  <c r="B2040" i="2"/>
  <c r="C2040" i="2"/>
  <c r="B2041" i="2"/>
  <c r="C2041" i="2"/>
  <c r="C2042" i="2"/>
  <c r="K2042" i="2" s="1"/>
  <c r="C2043" i="2"/>
  <c r="K2043" i="2" s="1"/>
  <c r="B2044" i="2"/>
  <c r="C2044" i="2"/>
  <c r="B2045" i="2"/>
  <c r="C2045" i="2"/>
  <c r="B2046" i="2"/>
  <c r="C2046" i="2"/>
  <c r="B2047" i="2"/>
  <c r="C2047" i="2"/>
  <c r="B2048" i="2"/>
  <c r="C2048" i="2"/>
  <c r="B2049" i="2"/>
  <c r="C2049" i="2"/>
  <c r="B2050" i="2"/>
  <c r="C2050" i="2"/>
  <c r="B2051" i="2"/>
  <c r="C2051" i="2"/>
  <c r="B2052" i="2"/>
  <c r="C2052" i="2"/>
  <c r="B2053" i="2"/>
  <c r="C2053" i="2"/>
  <c r="B2054" i="2"/>
  <c r="C2054" i="2"/>
  <c r="B2055" i="2"/>
  <c r="C2055" i="2"/>
  <c r="B2056" i="2"/>
  <c r="C2056" i="2"/>
  <c r="B2057" i="2"/>
  <c r="C2057" i="2"/>
  <c r="B2058" i="2"/>
  <c r="C2058" i="2"/>
  <c r="B2059" i="2"/>
  <c r="C2059" i="2"/>
  <c r="B2060" i="2"/>
  <c r="C2060" i="2"/>
  <c r="B2061" i="2"/>
  <c r="C2061" i="2"/>
  <c r="B2062" i="2"/>
  <c r="C2062" i="2"/>
  <c r="B2063" i="2"/>
  <c r="C2063" i="2"/>
  <c r="B2064" i="2"/>
  <c r="C2064" i="2"/>
  <c r="B2065" i="2"/>
  <c r="C2065" i="2"/>
  <c r="B2066" i="2"/>
  <c r="C2066" i="2"/>
  <c r="B2067" i="2"/>
  <c r="C2067" i="2"/>
  <c r="B2068" i="2"/>
  <c r="C2068" i="2"/>
  <c r="B2069" i="2"/>
  <c r="C2069" i="2"/>
  <c r="B2070" i="2"/>
  <c r="C2070" i="2"/>
  <c r="B2071" i="2"/>
  <c r="C2071" i="2"/>
  <c r="B2072" i="2"/>
  <c r="C2072" i="2"/>
  <c r="B2073" i="2"/>
  <c r="C2073" i="2"/>
  <c r="B2074" i="2"/>
  <c r="C2074" i="2"/>
  <c r="B2075" i="2"/>
  <c r="C2075" i="2"/>
  <c r="B2076" i="2"/>
  <c r="C2076" i="2"/>
  <c r="B2077" i="2"/>
  <c r="C2077" i="2"/>
  <c r="B2078" i="2"/>
  <c r="C2078" i="2"/>
  <c r="B2079" i="2"/>
  <c r="C2079" i="2"/>
  <c r="B2080" i="2"/>
  <c r="C2080" i="2"/>
  <c r="B2081" i="2"/>
  <c r="C2081" i="2"/>
  <c r="C2082" i="2"/>
  <c r="K2082" i="2" s="1"/>
  <c r="C2083" i="2"/>
  <c r="K2083" i="2" s="1"/>
  <c r="B2084" i="2"/>
  <c r="C2084" i="2"/>
  <c r="B2085" i="2"/>
  <c r="C2085" i="2"/>
  <c r="C2086" i="2"/>
  <c r="B2087" i="2"/>
  <c r="C2087" i="2"/>
  <c r="B2088" i="2"/>
  <c r="C2088" i="2"/>
  <c r="B2089" i="2"/>
  <c r="C2089" i="2"/>
  <c r="B2090" i="2"/>
  <c r="C2090" i="2"/>
  <c r="C2091" i="2"/>
  <c r="B2092" i="2"/>
  <c r="C2092" i="2"/>
  <c r="B2093" i="2"/>
  <c r="C2093" i="2"/>
  <c r="B2094" i="2"/>
  <c r="C2094" i="2"/>
  <c r="B2095" i="2"/>
  <c r="C2095" i="2"/>
  <c r="B2096" i="2"/>
  <c r="C2096" i="2"/>
  <c r="B2097" i="2"/>
  <c r="C2097" i="2"/>
  <c r="B2098" i="2"/>
  <c r="C2098" i="2"/>
  <c r="C2099" i="2"/>
  <c r="K2099" i="2" s="1"/>
  <c r="C2100" i="2"/>
  <c r="K2100" i="2" s="1"/>
  <c r="B2101" i="2"/>
  <c r="C2101" i="2"/>
  <c r="B2102" i="2"/>
  <c r="C2102" i="2"/>
  <c r="B2103" i="2"/>
  <c r="C2103" i="2"/>
  <c r="B2104" i="2"/>
  <c r="C2104" i="2"/>
  <c r="B2105" i="2"/>
  <c r="C2105" i="2"/>
  <c r="B2106" i="2"/>
  <c r="C2106" i="2"/>
  <c r="B2107" i="2"/>
  <c r="C2107" i="2"/>
  <c r="B2108" i="2"/>
  <c r="C2108" i="2"/>
  <c r="B2109" i="2"/>
  <c r="C2109" i="2"/>
  <c r="B2110" i="2"/>
  <c r="C2110" i="2"/>
  <c r="B2111" i="2"/>
  <c r="C2111" i="2"/>
  <c r="B2112" i="2"/>
  <c r="C2112" i="2"/>
  <c r="B2113" i="2"/>
  <c r="C2113" i="2"/>
  <c r="B2114" i="2"/>
  <c r="C2114" i="2"/>
  <c r="B2115" i="2"/>
  <c r="C2115" i="2"/>
  <c r="C2116" i="2"/>
  <c r="K2116" i="2" s="1"/>
  <c r="C2117" i="2"/>
  <c r="K2117" i="2" s="1"/>
  <c r="B2118" i="2"/>
  <c r="C2118" i="2"/>
  <c r="B2119" i="2"/>
  <c r="C2119" i="2"/>
  <c r="B2120" i="2"/>
  <c r="C2120" i="2"/>
  <c r="B2121" i="2"/>
  <c r="C2121" i="2"/>
  <c r="B2122" i="2"/>
  <c r="C2122" i="2"/>
  <c r="B2123" i="2"/>
  <c r="C2123" i="2"/>
  <c r="B2124" i="2"/>
  <c r="C2124" i="2"/>
  <c r="B2125" i="2"/>
  <c r="C2125" i="2"/>
  <c r="B2126" i="2"/>
  <c r="C2126" i="2"/>
  <c r="B2127" i="2"/>
  <c r="C2127" i="2"/>
  <c r="C2128" i="2"/>
  <c r="K2128" i="2" s="1"/>
  <c r="C2129" i="2"/>
  <c r="K2129" i="2" s="1"/>
  <c r="C2130" i="2"/>
  <c r="K2130" i="2" s="1"/>
  <c r="B2131" i="2"/>
  <c r="C2131" i="2"/>
  <c r="B2132" i="2"/>
  <c r="C2132" i="2"/>
  <c r="B2133" i="2"/>
  <c r="C2133" i="2"/>
  <c r="B2134" i="2"/>
  <c r="C2134" i="2"/>
  <c r="B2135" i="2"/>
  <c r="C2135" i="2"/>
  <c r="C2136" i="2"/>
  <c r="K2136" i="2" s="1"/>
  <c r="B2137" i="2"/>
  <c r="C2137" i="2"/>
  <c r="B2138" i="2"/>
  <c r="C2138" i="2"/>
  <c r="B2139" i="2"/>
  <c r="C2139" i="2"/>
  <c r="B2140" i="2"/>
  <c r="C2140" i="2"/>
  <c r="B2141" i="2"/>
  <c r="C2141" i="2"/>
  <c r="B2142" i="2"/>
  <c r="C2142" i="2"/>
  <c r="B2143" i="2"/>
  <c r="C2143" i="2"/>
  <c r="B2144" i="2"/>
  <c r="C2144" i="2"/>
  <c r="B2145" i="2"/>
  <c r="C2145" i="2"/>
  <c r="B2146" i="2"/>
  <c r="C2146" i="2"/>
  <c r="B2147" i="2"/>
  <c r="C2147" i="2"/>
  <c r="B2148" i="2"/>
  <c r="C2148" i="2"/>
  <c r="B2149" i="2"/>
  <c r="C2149" i="2"/>
  <c r="B2150" i="2"/>
  <c r="C2150" i="2"/>
  <c r="B2151" i="2"/>
  <c r="C2151" i="2"/>
  <c r="B2152" i="2"/>
  <c r="C2152" i="2"/>
  <c r="B2153" i="2"/>
  <c r="C2153" i="2"/>
  <c r="B2154" i="2"/>
  <c r="C2154" i="2"/>
  <c r="B2155" i="2"/>
  <c r="C2155" i="2"/>
  <c r="B2156" i="2"/>
  <c r="C2156" i="2"/>
  <c r="B2157" i="2"/>
  <c r="C2157" i="2"/>
  <c r="B2158" i="2"/>
  <c r="C2158" i="2"/>
  <c r="B2159" i="2"/>
  <c r="C2159" i="2"/>
  <c r="B2160" i="2"/>
  <c r="C2160" i="2"/>
  <c r="B2161" i="2"/>
  <c r="C2161" i="2"/>
  <c r="B2162" i="2"/>
  <c r="C2162" i="2"/>
  <c r="B2163" i="2"/>
  <c r="C2163" i="2"/>
  <c r="B2164" i="2"/>
  <c r="C2164" i="2"/>
  <c r="B2165" i="2"/>
  <c r="C2165" i="2"/>
  <c r="B2166" i="2"/>
  <c r="C2166" i="2"/>
  <c r="B2167" i="2"/>
  <c r="C2167" i="2"/>
  <c r="B2168" i="2"/>
  <c r="C2168" i="2"/>
  <c r="B2169" i="2"/>
  <c r="C2169" i="2"/>
  <c r="B2170" i="2"/>
  <c r="C2170" i="2"/>
  <c r="B2171" i="2"/>
  <c r="C2171" i="2"/>
  <c r="B2172" i="2"/>
  <c r="C2172" i="2"/>
  <c r="B2173" i="2"/>
  <c r="C2173" i="2"/>
  <c r="C2174" i="2"/>
  <c r="K2174" i="2" s="1"/>
  <c r="B2175" i="2"/>
  <c r="C2175" i="2"/>
  <c r="B2176" i="2"/>
  <c r="C2176" i="2"/>
  <c r="B2177" i="2"/>
  <c r="C2177" i="2"/>
  <c r="B2178" i="2"/>
  <c r="C2178" i="2"/>
  <c r="B2179" i="2"/>
  <c r="C2179" i="2"/>
  <c r="B2180" i="2"/>
  <c r="C2180" i="2"/>
  <c r="B2181" i="2"/>
  <c r="C2181" i="2"/>
  <c r="B2182" i="2"/>
  <c r="C2182" i="2"/>
  <c r="B2183" i="2"/>
  <c r="C2183" i="2"/>
  <c r="B2184" i="2"/>
  <c r="C2184" i="2"/>
  <c r="C2185" i="2"/>
  <c r="K2185" i="2" s="1"/>
  <c r="B2186" i="2"/>
  <c r="C2186" i="2"/>
  <c r="B2187" i="2"/>
  <c r="C2187" i="2"/>
  <c r="B2188" i="2"/>
  <c r="C2188" i="2"/>
  <c r="B2189" i="2"/>
  <c r="C2189" i="2"/>
  <c r="B2190" i="2"/>
  <c r="C2190" i="2"/>
  <c r="B2191" i="2"/>
  <c r="C2191" i="2"/>
  <c r="B2192" i="2"/>
  <c r="C2192" i="2"/>
  <c r="B2193" i="2"/>
  <c r="C2193" i="2"/>
  <c r="C2194" i="2"/>
  <c r="K2194" i="2" s="1"/>
  <c r="C2195" i="2"/>
  <c r="K2195" i="2" s="1"/>
  <c r="B2196" i="2"/>
  <c r="C2196" i="2"/>
  <c r="B2197" i="2"/>
  <c r="C2197" i="2"/>
  <c r="B2198" i="2"/>
  <c r="C2198" i="2"/>
  <c r="B2199" i="2"/>
  <c r="C2199" i="2"/>
  <c r="B2200" i="2"/>
  <c r="C2200" i="2"/>
  <c r="B2201" i="2"/>
  <c r="C2201" i="2"/>
  <c r="B2202" i="2"/>
  <c r="C2202" i="2"/>
  <c r="B2203" i="2"/>
  <c r="C2203" i="2"/>
  <c r="B2204" i="2"/>
  <c r="C2204" i="2"/>
  <c r="B2205" i="2"/>
  <c r="C2205" i="2"/>
  <c r="B2206" i="2"/>
  <c r="C2206" i="2"/>
  <c r="B2207" i="2"/>
  <c r="C2207" i="2"/>
  <c r="B2208" i="2"/>
  <c r="C2208" i="2"/>
  <c r="B2209" i="2"/>
  <c r="C2209" i="2"/>
  <c r="B2210" i="2"/>
  <c r="C2210" i="2"/>
  <c r="B2211" i="2"/>
  <c r="C2211" i="2"/>
  <c r="B2212" i="2"/>
  <c r="C2212" i="2"/>
  <c r="B2213" i="2"/>
  <c r="C2213" i="2"/>
  <c r="B2214" i="2"/>
  <c r="C2214" i="2"/>
  <c r="B2215" i="2"/>
  <c r="C2215" i="2"/>
  <c r="B2216" i="2"/>
  <c r="C2216" i="2"/>
  <c r="C2217" i="2"/>
  <c r="K2217" i="2" s="1"/>
  <c r="B2218" i="2"/>
  <c r="C2218" i="2"/>
  <c r="B2219" i="2"/>
  <c r="C2219" i="2"/>
  <c r="B2220" i="2"/>
  <c r="C2220" i="2"/>
  <c r="B2221" i="2"/>
  <c r="C2221" i="2"/>
  <c r="B2222" i="2"/>
  <c r="C2222" i="2"/>
  <c r="B2223" i="2"/>
  <c r="C2223" i="2"/>
  <c r="B2224" i="2"/>
  <c r="C2224" i="2"/>
  <c r="B2225" i="2"/>
  <c r="C2225" i="2"/>
  <c r="B2226" i="2"/>
  <c r="C2226" i="2"/>
  <c r="B2227" i="2"/>
  <c r="C2227" i="2"/>
  <c r="B2228" i="2"/>
  <c r="C2228" i="2"/>
  <c r="B2229" i="2"/>
  <c r="C2229" i="2"/>
  <c r="B2230" i="2"/>
  <c r="C2230" i="2"/>
  <c r="B2231" i="2"/>
  <c r="C2231" i="2"/>
  <c r="B2232" i="2"/>
  <c r="C2232" i="2"/>
  <c r="C2233" i="2"/>
  <c r="K2233" i="2" s="1"/>
  <c r="B2234" i="2"/>
  <c r="C2234" i="2"/>
  <c r="B2235" i="2"/>
  <c r="C2235" i="2"/>
  <c r="C2236" i="2"/>
  <c r="K2236" i="2" s="1"/>
  <c r="B2237" i="2"/>
  <c r="C2237" i="2"/>
  <c r="B2238" i="2"/>
  <c r="C2238" i="2"/>
  <c r="B2239" i="2"/>
  <c r="C2239" i="2"/>
  <c r="C2240" i="2"/>
  <c r="K2240" i="2" s="1"/>
  <c r="B2241" i="2"/>
  <c r="C2241" i="2"/>
  <c r="B2242" i="2"/>
  <c r="C2242" i="2"/>
  <c r="B2243" i="2"/>
  <c r="C2243" i="2"/>
  <c r="B2244" i="2"/>
  <c r="C2244" i="2"/>
  <c r="B2245" i="2"/>
  <c r="C2245" i="2"/>
  <c r="B2246" i="2"/>
  <c r="C2246" i="2"/>
  <c r="B2247" i="2"/>
  <c r="C2247" i="2"/>
  <c r="B2248" i="2"/>
  <c r="C2248" i="2"/>
  <c r="B2249" i="2"/>
  <c r="C2249" i="2"/>
  <c r="B2250" i="2"/>
  <c r="C2250" i="2"/>
  <c r="C2251" i="2"/>
  <c r="B2252" i="2"/>
  <c r="C2252" i="2"/>
  <c r="B2253" i="2"/>
  <c r="C2253" i="2"/>
  <c r="B2254" i="2"/>
  <c r="C2254" i="2"/>
  <c r="B2255" i="2"/>
  <c r="C2255" i="2"/>
  <c r="B2256" i="2"/>
  <c r="C2256" i="2"/>
  <c r="B2257" i="2"/>
  <c r="C2257" i="2"/>
  <c r="B2258" i="2"/>
  <c r="C2258" i="2"/>
  <c r="B2259" i="2"/>
  <c r="C2259" i="2"/>
  <c r="B2260" i="2"/>
  <c r="C2260" i="2"/>
  <c r="B2261" i="2"/>
  <c r="C2261" i="2"/>
  <c r="B2262" i="2"/>
  <c r="C2262" i="2"/>
  <c r="B2263" i="2"/>
  <c r="C2263" i="2"/>
  <c r="B2264" i="2"/>
  <c r="C2264" i="2"/>
  <c r="B2265" i="2"/>
  <c r="C2265" i="2"/>
  <c r="B2266" i="2"/>
  <c r="C2266" i="2"/>
  <c r="B2267" i="2"/>
  <c r="C2267" i="2"/>
  <c r="B2268" i="2"/>
  <c r="C2268" i="2"/>
  <c r="C2269" i="2"/>
  <c r="K2269" i="2" s="1"/>
  <c r="B2270" i="2"/>
  <c r="C2270" i="2"/>
  <c r="B2271" i="2"/>
  <c r="C2271" i="2"/>
  <c r="B2272" i="2"/>
  <c r="C2272" i="2"/>
  <c r="C2273" i="2"/>
  <c r="K2273" i="2" s="1"/>
  <c r="B2274" i="2"/>
  <c r="C2274" i="2"/>
  <c r="B2275" i="2"/>
  <c r="C2275" i="2"/>
  <c r="B2276" i="2"/>
  <c r="C2276" i="2"/>
  <c r="B2277" i="2"/>
  <c r="C2277" i="2"/>
  <c r="C2278" i="2"/>
  <c r="K2278" i="2" s="1"/>
  <c r="B2279" i="2"/>
  <c r="C2279" i="2"/>
  <c r="B2280" i="2"/>
  <c r="C2280" i="2"/>
  <c r="B2281" i="2"/>
  <c r="C2281" i="2"/>
  <c r="B2282" i="2"/>
  <c r="C2282" i="2"/>
  <c r="B2283" i="2"/>
  <c r="C2283" i="2"/>
  <c r="B2284" i="2"/>
  <c r="C2284" i="2"/>
  <c r="B2285" i="2"/>
  <c r="C2285" i="2"/>
  <c r="B2286" i="2"/>
  <c r="C2286" i="2"/>
  <c r="C2287" i="2"/>
  <c r="K2287" i="2" s="1"/>
  <c r="C2288" i="2"/>
  <c r="K2288" i="2" s="1"/>
  <c r="C2289" i="2"/>
  <c r="K2289" i="2" s="1"/>
  <c r="B2290" i="2"/>
  <c r="C2290" i="2"/>
  <c r="B2291" i="2"/>
  <c r="C2291" i="2"/>
  <c r="B2292" i="2"/>
  <c r="C2292" i="2"/>
  <c r="B2293" i="2"/>
  <c r="C2293" i="2"/>
  <c r="B2294" i="2"/>
  <c r="C2294" i="2"/>
  <c r="B2295" i="2"/>
  <c r="C2295" i="2"/>
  <c r="C2296" i="2"/>
  <c r="K2296" i="2" s="1"/>
  <c r="C2297" i="2"/>
  <c r="K2297" i="2" s="1"/>
  <c r="B2298" i="2"/>
  <c r="C2298" i="2"/>
  <c r="B2299" i="2"/>
  <c r="C2299" i="2"/>
  <c r="B2300" i="2"/>
  <c r="C2300" i="2"/>
  <c r="B2301" i="2"/>
  <c r="C2301" i="2"/>
  <c r="B2302" i="2"/>
  <c r="C2302" i="2"/>
  <c r="B2303" i="2"/>
  <c r="C2303" i="2"/>
  <c r="B2304" i="2"/>
  <c r="C2304" i="2"/>
  <c r="B2305" i="2"/>
  <c r="C2305" i="2"/>
  <c r="B2306" i="2"/>
  <c r="C2306" i="2"/>
  <c r="B2307" i="2"/>
  <c r="C2307" i="2"/>
  <c r="C2308" i="2"/>
  <c r="K2308" i="2" s="1"/>
  <c r="B2309" i="2"/>
  <c r="C2309" i="2"/>
  <c r="B2310" i="2"/>
  <c r="C2310" i="2"/>
  <c r="B2311" i="2"/>
  <c r="C2311" i="2"/>
  <c r="B2312" i="2"/>
  <c r="C2312" i="2"/>
  <c r="B2313" i="2"/>
  <c r="C2313" i="2"/>
  <c r="B2314" i="2"/>
  <c r="C2314" i="2"/>
  <c r="B2315" i="2"/>
  <c r="C2315" i="2"/>
  <c r="B2316" i="2"/>
  <c r="C2316" i="2"/>
  <c r="B2317" i="2"/>
  <c r="C2317" i="2"/>
  <c r="C2318" i="2"/>
  <c r="K2318" i="2" s="1"/>
  <c r="B2319" i="2"/>
  <c r="C2319" i="2"/>
  <c r="B2320" i="2"/>
  <c r="C2320" i="2"/>
  <c r="B2321" i="2"/>
  <c r="C2321" i="2"/>
  <c r="B2322" i="2"/>
  <c r="C2322" i="2"/>
  <c r="B2323" i="2"/>
  <c r="C2323" i="2"/>
  <c r="B2324" i="2"/>
  <c r="C2324" i="2"/>
  <c r="B2325" i="2"/>
  <c r="C2325" i="2"/>
  <c r="B2326" i="2"/>
  <c r="C2326" i="2"/>
  <c r="B2327" i="2"/>
  <c r="C2327" i="2"/>
  <c r="B2328" i="2"/>
  <c r="C2328" i="2"/>
  <c r="C2329" i="2"/>
  <c r="C2330" i="2"/>
  <c r="B2331" i="2"/>
  <c r="C2331" i="2"/>
  <c r="B2332" i="2"/>
  <c r="C2332" i="2"/>
  <c r="B2333" i="2"/>
  <c r="C2333" i="2"/>
  <c r="B2334" i="2"/>
  <c r="C2334" i="2"/>
  <c r="B2335" i="2"/>
  <c r="C2335" i="2"/>
  <c r="B2336" i="2"/>
  <c r="C2336" i="2"/>
  <c r="C2337" i="2"/>
  <c r="K2337" i="2" s="1"/>
  <c r="B2338" i="2"/>
  <c r="C2338" i="2"/>
  <c r="B2339" i="2"/>
  <c r="C2339" i="2"/>
  <c r="B2340" i="2"/>
  <c r="C2340" i="2"/>
  <c r="B2341" i="2"/>
  <c r="C2341" i="2"/>
  <c r="B2342" i="2"/>
  <c r="C2342" i="2"/>
  <c r="B2343" i="2"/>
  <c r="C2343" i="2"/>
  <c r="C2344" i="2"/>
  <c r="K2344" i="2" s="1"/>
  <c r="C2345" i="2"/>
  <c r="K2345" i="2" s="1"/>
  <c r="C2346" i="2"/>
  <c r="K2346" i="2" s="1"/>
  <c r="B2347" i="2"/>
  <c r="C2347" i="2"/>
  <c r="B2348" i="2"/>
  <c r="C2348" i="2"/>
  <c r="B2349" i="2"/>
  <c r="C2349" i="2"/>
  <c r="B2350" i="2"/>
  <c r="C2350" i="2"/>
  <c r="B2351" i="2"/>
  <c r="C2351" i="2"/>
  <c r="B2352" i="2"/>
  <c r="C2352" i="2"/>
  <c r="B2353" i="2"/>
  <c r="C2353" i="2"/>
  <c r="C2354" i="2"/>
  <c r="K2354" i="2" s="1"/>
  <c r="B2355" i="2"/>
  <c r="C2355" i="2"/>
  <c r="B2356" i="2"/>
  <c r="C2356" i="2"/>
  <c r="B2357" i="2"/>
  <c r="C2357" i="2"/>
  <c r="B2358" i="2"/>
  <c r="C2358" i="2"/>
  <c r="B2359" i="2"/>
  <c r="C2359" i="2"/>
  <c r="B2360" i="2"/>
  <c r="C2360" i="2"/>
  <c r="B2361" i="2"/>
  <c r="C2361" i="2"/>
  <c r="B2362" i="2"/>
  <c r="C2362" i="2"/>
  <c r="B2363" i="2"/>
  <c r="C2363" i="2"/>
  <c r="B2364" i="2"/>
  <c r="C2364" i="2"/>
  <c r="B2365" i="2"/>
  <c r="C2365" i="2"/>
  <c r="C2366" i="2"/>
  <c r="K2366" i="2" s="1"/>
  <c r="B2367" i="2"/>
  <c r="C2367" i="2"/>
  <c r="B2368" i="2"/>
  <c r="C2368" i="2"/>
  <c r="B2369" i="2"/>
  <c r="C2369" i="2"/>
  <c r="B2370" i="2"/>
  <c r="C2370" i="2"/>
  <c r="B2371" i="2"/>
  <c r="C2371" i="2"/>
  <c r="B2372" i="2"/>
  <c r="C2372" i="2"/>
  <c r="B2373" i="2"/>
  <c r="C2373" i="2"/>
  <c r="B2374" i="2"/>
  <c r="C2374" i="2"/>
  <c r="B2375" i="2"/>
  <c r="C2375" i="2"/>
  <c r="B2376" i="2"/>
  <c r="C2376" i="2"/>
  <c r="B2377" i="2"/>
  <c r="C2377" i="2"/>
  <c r="B2378" i="2"/>
  <c r="C2378" i="2"/>
  <c r="B2379" i="2"/>
  <c r="C2379" i="2"/>
  <c r="B2380" i="2"/>
  <c r="C2380" i="2"/>
  <c r="B2381" i="2"/>
  <c r="C2381" i="2"/>
  <c r="B2382" i="2"/>
  <c r="C2382" i="2"/>
  <c r="B2383" i="2"/>
  <c r="C2383" i="2"/>
  <c r="C2384" i="2"/>
  <c r="K2384" i="2" s="1"/>
  <c r="B2385" i="2"/>
  <c r="C2385" i="2"/>
  <c r="B2386" i="2"/>
  <c r="C2386" i="2"/>
  <c r="B2387" i="2"/>
  <c r="C2387" i="2"/>
  <c r="C2388" i="2"/>
  <c r="K2388" i="2" s="1"/>
  <c r="B2389" i="2"/>
  <c r="C2389" i="2"/>
  <c r="B2390" i="2"/>
  <c r="C2390" i="2"/>
  <c r="B2391" i="2"/>
  <c r="C2391" i="2"/>
  <c r="B2392" i="2"/>
  <c r="C2392" i="2"/>
  <c r="B2393" i="2"/>
  <c r="C2393" i="2"/>
  <c r="B2394" i="2"/>
  <c r="C2394" i="2"/>
  <c r="B2395" i="2"/>
  <c r="C2395" i="2"/>
  <c r="B2396" i="2"/>
  <c r="C2396" i="2"/>
  <c r="B2397" i="2"/>
  <c r="C2397" i="2"/>
  <c r="B2398" i="2"/>
  <c r="C2398" i="2"/>
  <c r="C2399" i="2"/>
  <c r="K2399" i="2" s="1"/>
  <c r="B2400" i="2"/>
  <c r="C2400" i="2"/>
  <c r="B2401" i="2"/>
  <c r="C2401" i="2"/>
  <c r="B2402" i="2"/>
  <c r="C2402" i="2"/>
  <c r="B2403" i="2"/>
  <c r="C2403" i="2"/>
  <c r="B2404" i="2"/>
  <c r="C2404" i="2"/>
  <c r="B2405" i="2"/>
  <c r="C2405" i="2"/>
  <c r="B2406" i="2"/>
  <c r="C2406" i="2"/>
  <c r="B2407" i="2"/>
  <c r="C2407" i="2"/>
  <c r="B2408" i="2"/>
  <c r="C2408" i="2"/>
  <c r="B2409" i="2"/>
  <c r="C2409" i="2"/>
  <c r="B2410" i="2"/>
  <c r="C2410" i="2"/>
  <c r="B2411" i="2"/>
  <c r="C2411" i="2"/>
  <c r="B2412" i="2"/>
  <c r="C2412" i="2"/>
  <c r="B2413" i="2"/>
  <c r="C2413" i="2"/>
  <c r="B2414" i="2"/>
  <c r="C2414" i="2"/>
  <c r="B2415" i="2"/>
  <c r="C2415" i="2"/>
  <c r="B2416" i="2"/>
  <c r="C2416" i="2"/>
  <c r="B2417" i="2"/>
  <c r="C2417" i="2"/>
  <c r="B2418" i="2"/>
  <c r="C2418" i="2"/>
  <c r="B2419" i="2"/>
  <c r="C2419" i="2"/>
  <c r="B2420" i="2"/>
  <c r="C2420" i="2"/>
  <c r="B2421" i="2"/>
  <c r="C2421" i="2"/>
  <c r="B2422" i="2"/>
  <c r="C2422" i="2"/>
  <c r="B2423" i="2"/>
  <c r="C2423" i="2"/>
  <c r="B2424" i="2"/>
  <c r="C2424" i="2"/>
  <c r="B2425" i="2"/>
  <c r="C2425" i="2"/>
  <c r="C2426" i="2"/>
  <c r="K2426" i="2" s="1"/>
  <c r="C2427" i="2"/>
  <c r="K2427" i="2" s="1"/>
  <c r="C2428" i="2"/>
  <c r="K2428" i="2" s="1"/>
  <c r="B2429" i="2"/>
  <c r="C2429" i="2"/>
  <c r="B2430" i="2"/>
  <c r="C2430" i="2"/>
  <c r="B2431" i="2"/>
  <c r="C2431" i="2"/>
  <c r="B2432" i="2"/>
  <c r="C2432" i="2"/>
  <c r="B2433" i="2"/>
  <c r="C2433" i="2"/>
  <c r="B2434" i="2"/>
  <c r="C2434" i="2"/>
  <c r="B2435" i="2"/>
  <c r="C2435" i="2"/>
  <c r="C2436" i="2"/>
  <c r="K2436" i="2" s="1"/>
  <c r="C2437" i="2"/>
  <c r="K2437" i="2" s="1"/>
  <c r="C2438" i="2"/>
  <c r="K2438" i="2" s="1"/>
  <c r="C2439" i="2"/>
  <c r="K2439" i="2" s="1"/>
  <c r="B2440" i="2"/>
  <c r="C2440" i="2"/>
  <c r="B2441" i="2"/>
  <c r="C2441" i="2"/>
  <c r="B2442" i="2"/>
  <c r="C2442" i="2"/>
  <c r="C2443" i="2"/>
  <c r="K2443" i="2" s="1"/>
  <c r="B2444" i="2"/>
  <c r="C2444" i="2"/>
  <c r="B2445" i="2"/>
  <c r="C2445" i="2"/>
  <c r="B2446" i="2"/>
  <c r="C2446" i="2"/>
  <c r="B2447" i="2"/>
  <c r="C2447" i="2"/>
  <c r="B2448" i="2"/>
  <c r="C2448" i="2"/>
  <c r="B2449" i="2"/>
  <c r="C2449" i="2"/>
  <c r="B2450" i="2"/>
  <c r="C2450" i="2"/>
  <c r="B2451" i="2"/>
  <c r="C2451" i="2"/>
  <c r="B2452" i="2"/>
  <c r="C2452" i="2"/>
  <c r="C2453" i="2"/>
  <c r="K2453" i="2" s="1"/>
  <c r="B2454" i="2"/>
  <c r="C2454" i="2"/>
  <c r="C2455" i="2"/>
  <c r="K2455" i="2" s="1"/>
  <c r="C2456" i="2"/>
  <c r="K2456" i="2" s="1"/>
  <c r="C2457" i="2"/>
  <c r="K2457" i="2" s="1"/>
  <c r="B2458" i="2"/>
  <c r="C2458" i="2"/>
  <c r="B2459" i="2"/>
  <c r="C2459" i="2"/>
  <c r="C2460" i="2"/>
  <c r="K2460" i="2" s="1"/>
  <c r="C2461" i="2"/>
  <c r="K2461" i="2" s="1"/>
  <c r="B2462" i="2"/>
  <c r="C2462" i="2"/>
  <c r="B2463" i="2"/>
  <c r="C2463" i="2"/>
  <c r="B2464" i="2"/>
  <c r="C2464" i="2"/>
  <c r="B2465" i="2"/>
  <c r="C2465" i="2"/>
  <c r="B2466" i="2"/>
  <c r="C2466" i="2"/>
  <c r="B2467" i="2"/>
  <c r="C2467" i="2"/>
  <c r="B2468" i="2"/>
  <c r="C2468" i="2"/>
  <c r="C2469" i="2"/>
  <c r="K2469" i="2" s="1"/>
  <c r="C2470" i="2"/>
  <c r="K2470" i="2" s="1"/>
  <c r="B2471" i="2"/>
  <c r="C2471" i="2"/>
  <c r="B2472" i="2"/>
  <c r="C2472" i="2"/>
  <c r="B2473" i="2"/>
  <c r="C2473" i="2"/>
  <c r="B2474" i="2"/>
  <c r="C2474" i="2"/>
  <c r="B2475" i="2"/>
  <c r="C2475" i="2"/>
  <c r="B2476" i="2"/>
  <c r="C2476" i="2"/>
  <c r="B2477" i="2"/>
  <c r="C2477" i="2"/>
  <c r="C2478" i="2"/>
  <c r="K2478" i="2" s="1"/>
  <c r="B2479" i="2"/>
  <c r="C2479" i="2"/>
  <c r="B2480" i="2"/>
  <c r="C2480" i="2"/>
  <c r="B2481" i="2"/>
  <c r="C2481" i="2"/>
  <c r="B2482" i="2"/>
  <c r="C2482" i="2"/>
  <c r="B2483" i="2"/>
  <c r="C2483" i="2"/>
  <c r="B2484" i="2"/>
  <c r="C2484" i="2"/>
  <c r="B2485" i="2"/>
  <c r="C2485" i="2"/>
  <c r="C2486" i="2"/>
  <c r="K2486" i="2" s="1"/>
  <c r="B2487" i="2"/>
  <c r="C2487" i="2"/>
  <c r="B2488" i="2"/>
  <c r="C2488" i="2"/>
  <c r="B2489" i="2"/>
  <c r="C2489" i="2"/>
  <c r="B2490" i="2"/>
  <c r="C2490" i="2"/>
  <c r="B2491" i="2"/>
  <c r="C2491" i="2"/>
  <c r="B2492" i="2"/>
  <c r="C2492" i="2"/>
  <c r="C2493" i="2"/>
  <c r="K2493" i="2" s="1"/>
  <c r="B2494" i="2"/>
  <c r="C2494" i="2"/>
  <c r="C2495" i="2"/>
  <c r="K2495" i="2" s="1"/>
  <c r="C2496" i="2"/>
  <c r="K2496" i="2" s="1"/>
  <c r="C2497" i="2"/>
  <c r="K2497" i="2" s="1"/>
  <c r="C2498" i="2"/>
  <c r="K2498" i="2" s="1"/>
  <c r="B2499" i="2"/>
  <c r="C2499" i="2"/>
  <c r="B2500" i="2"/>
  <c r="C2500" i="2"/>
  <c r="B2501" i="2"/>
  <c r="C2501" i="2"/>
  <c r="B2502" i="2"/>
  <c r="C2502" i="2"/>
  <c r="C2503" i="2"/>
  <c r="K2503" i="2" s="1"/>
  <c r="C2504" i="2"/>
  <c r="K2504" i="2" s="1"/>
  <c r="B2505" i="2"/>
  <c r="C2505" i="2"/>
  <c r="B2506" i="2"/>
  <c r="C2506" i="2"/>
  <c r="B2507" i="2"/>
  <c r="C2507" i="2"/>
  <c r="B2508" i="2"/>
  <c r="C2508" i="2"/>
  <c r="B2509" i="2"/>
  <c r="C2509" i="2"/>
  <c r="B2510" i="2"/>
  <c r="C2510" i="2"/>
  <c r="B2511" i="2"/>
  <c r="C2511" i="2"/>
  <c r="B2512" i="2"/>
  <c r="C2512" i="2"/>
  <c r="B2513" i="2"/>
  <c r="C2513" i="2"/>
  <c r="B2514" i="2"/>
  <c r="K2514" i="2" s="1"/>
  <c r="C2514" i="2"/>
  <c r="B2515" i="2"/>
  <c r="C2515" i="2"/>
  <c r="B2516" i="2"/>
  <c r="C2516" i="2"/>
  <c r="C2517" i="2"/>
  <c r="K2517" i="2" s="1"/>
  <c r="B2518" i="2"/>
  <c r="C2518" i="2"/>
  <c r="B2519" i="2"/>
  <c r="C2519" i="2"/>
  <c r="B2520" i="2"/>
  <c r="C2520" i="2"/>
  <c r="B2521" i="2"/>
  <c r="C2521" i="2"/>
  <c r="B2522" i="2"/>
  <c r="C2522" i="2"/>
  <c r="B2523" i="2"/>
  <c r="C2523" i="2"/>
  <c r="B2524" i="2"/>
  <c r="C2524" i="2"/>
  <c r="B2525" i="2"/>
  <c r="C2525" i="2"/>
  <c r="B2526" i="2"/>
  <c r="C2526" i="2"/>
  <c r="B2527" i="2"/>
  <c r="C2527" i="2"/>
  <c r="B2528" i="2"/>
  <c r="C2528" i="2"/>
  <c r="C2529" i="2"/>
  <c r="B2530" i="2"/>
  <c r="C2530" i="2"/>
  <c r="B2531" i="2"/>
  <c r="C2531" i="2"/>
  <c r="B2532" i="2"/>
  <c r="K2532" i="2" s="1"/>
  <c r="C2532" i="2"/>
  <c r="B2533" i="2"/>
  <c r="K2533" i="2" s="1"/>
  <c r="C2533" i="2"/>
  <c r="B2534" i="2"/>
  <c r="C2534" i="2"/>
  <c r="B2535" i="2"/>
  <c r="C2535" i="2"/>
  <c r="C2536" i="2"/>
  <c r="K2536" i="2" s="1"/>
  <c r="C2537" i="2"/>
  <c r="K2537" i="2" s="1"/>
  <c r="B2538" i="2"/>
  <c r="C2538" i="2"/>
  <c r="C2539" i="2"/>
  <c r="K2539" i="2" s="1"/>
  <c r="B2540" i="2"/>
  <c r="C2540" i="2"/>
  <c r="C2541" i="2"/>
  <c r="K2541" i="2" s="1"/>
  <c r="C2542" i="2"/>
  <c r="K2542" i="2" s="1"/>
  <c r="B2543" i="2"/>
  <c r="C2543" i="2"/>
  <c r="B2544" i="2"/>
  <c r="C2544" i="2"/>
  <c r="B2545" i="2"/>
  <c r="C2545" i="2"/>
  <c r="B2546" i="2"/>
  <c r="C2546" i="2"/>
  <c r="B2547" i="2"/>
  <c r="C2547" i="2"/>
  <c r="B2548" i="2"/>
  <c r="C2548" i="2"/>
  <c r="B2549" i="2"/>
  <c r="C2549" i="2"/>
  <c r="B2550" i="2"/>
  <c r="C2550" i="2"/>
  <c r="B2551" i="2"/>
  <c r="C2551" i="2"/>
  <c r="B2552" i="2"/>
  <c r="C2552" i="2"/>
  <c r="B2553" i="2"/>
  <c r="C2553" i="2"/>
  <c r="B2554" i="2"/>
  <c r="C2554" i="2"/>
  <c r="B2555" i="2"/>
  <c r="C2555" i="2"/>
  <c r="B2556" i="2"/>
  <c r="C2556" i="2"/>
  <c r="B2557" i="2"/>
  <c r="C2557" i="2"/>
  <c r="B2558" i="2"/>
  <c r="C2558" i="2"/>
  <c r="B2559" i="2"/>
  <c r="C2559" i="2"/>
  <c r="B2560" i="2"/>
  <c r="C2560" i="2"/>
  <c r="B2561" i="2"/>
  <c r="C2561" i="2"/>
  <c r="B2562" i="2"/>
  <c r="C2562" i="2"/>
  <c r="B2563" i="2"/>
  <c r="C2563" i="2"/>
  <c r="C2564" i="2"/>
  <c r="K2564" i="2" s="1"/>
  <c r="C2565" i="2"/>
  <c r="K2565" i="2" s="1"/>
  <c r="C2566" i="2"/>
  <c r="K2566" i="2" s="1"/>
  <c r="C2567" i="2"/>
  <c r="K2567" i="2" s="1"/>
  <c r="B2568" i="2"/>
  <c r="C2568" i="2"/>
  <c r="B2569" i="2"/>
  <c r="C2569" i="2"/>
  <c r="B2570" i="2"/>
  <c r="C2570" i="2"/>
  <c r="B2571" i="2"/>
  <c r="C2571" i="2"/>
  <c r="B2572" i="2"/>
  <c r="C2572" i="2"/>
  <c r="B2573" i="2"/>
  <c r="C2573" i="2"/>
  <c r="B2574" i="2"/>
  <c r="C2574" i="2"/>
  <c r="B2575" i="2"/>
  <c r="C2575" i="2"/>
  <c r="B2576" i="2"/>
  <c r="C2576" i="2"/>
  <c r="B2577" i="2"/>
  <c r="C2577" i="2"/>
  <c r="B2578" i="2"/>
  <c r="C2578" i="2"/>
  <c r="B2579" i="2"/>
  <c r="C2579" i="2"/>
  <c r="B2580" i="2"/>
  <c r="C2580" i="2"/>
  <c r="B2581" i="2"/>
  <c r="C2581" i="2"/>
  <c r="K2155" i="2" l="1"/>
  <c r="K1246" i="2"/>
  <c r="K1413" i="2"/>
  <c r="K1373" i="2"/>
  <c r="K1211" i="2"/>
  <c r="K1225" i="2"/>
  <c r="K2534" i="2"/>
  <c r="K2530" i="2"/>
  <c r="K2528" i="2"/>
  <c r="K2526" i="2"/>
  <c r="K2524" i="2"/>
  <c r="K2522" i="2"/>
  <c r="K2520" i="2"/>
  <c r="K2518" i="2"/>
  <c r="K2492" i="2"/>
  <c r="K2538" i="2"/>
  <c r="K2535" i="2"/>
  <c r="K2531" i="2"/>
  <c r="K2529" i="2"/>
  <c r="K2527" i="2"/>
  <c r="K2525" i="2"/>
  <c r="K2523" i="2"/>
  <c r="K2521" i="2"/>
  <c r="K2519" i="2"/>
  <c r="K2491" i="2"/>
  <c r="K2489" i="2"/>
  <c r="K2487" i="2"/>
  <c r="K2476" i="2"/>
  <c r="K2474" i="2"/>
  <c r="K2490" i="2"/>
  <c r="K2488" i="2"/>
  <c r="K2477" i="2"/>
  <c r="K2475" i="2"/>
  <c r="K2473" i="2"/>
  <c r="K2471" i="2"/>
  <c r="K2468" i="2"/>
  <c r="K2466" i="2"/>
  <c r="K2464" i="2"/>
  <c r="K2462" i="2"/>
  <c r="K2459" i="2"/>
  <c r="K2451" i="2"/>
  <c r="K2449" i="2"/>
  <c r="K2447" i="2"/>
  <c r="K2445" i="2"/>
  <c r="K2425" i="2"/>
  <c r="K2423" i="2"/>
  <c r="K2421" i="2"/>
  <c r="K2419" i="2"/>
  <c r="K2417" i="2"/>
  <c r="K2415" i="2"/>
  <c r="K2413" i="2"/>
  <c r="K2411" i="2"/>
  <c r="K2409" i="2"/>
  <c r="K2405" i="2"/>
  <c r="K2403" i="2"/>
  <c r="K2401" i="2"/>
  <c r="K2386" i="2"/>
  <c r="K2365" i="2"/>
  <c r="K2363" i="2"/>
  <c r="K2361" i="2"/>
  <c r="K2359" i="2"/>
  <c r="K2357" i="2"/>
  <c r="K2355" i="2"/>
  <c r="K2343" i="2"/>
  <c r="K2341" i="2"/>
  <c r="K2339" i="2"/>
  <c r="K2316" i="2"/>
  <c r="K2314" i="2"/>
  <c r="K2312" i="2"/>
  <c r="K2310" i="2"/>
  <c r="K2285" i="2"/>
  <c r="K2283" i="2"/>
  <c r="K2281" i="2"/>
  <c r="K2279" i="2"/>
  <c r="K2272" i="2"/>
  <c r="K2270" i="2"/>
  <c r="K2239" i="2"/>
  <c r="K2237" i="2"/>
  <c r="K2232" i="2"/>
  <c r="K2230" i="2"/>
  <c r="K2226" i="2"/>
  <c r="K2224" i="2"/>
  <c r="K2222" i="2"/>
  <c r="K2220" i="2"/>
  <c r="K2184" i="2"/>
  <c r="K2182" i="2"/>
  <c r="K2180" i="2"/>
  <c r="K2178" i="2"/>
  <c r="K2176" i="2"/>
  <c r="K2135" i="2"/>
  <c r="K2133" i="2"/>
  <c r="K2131" i="2"/>
  <c r="K2018" i="2"/>
  <c r="K2012" i="2"/>
  <c r="K1992" i="2"/>
  <c r="K1990" i="2"/>
  <c r="K1988" i="2"/>
  <c r="K1984" i="2"/>
  <c r="K1982" i="2"/>
  <c r="K1980" i="2"/>
  <c r="K1978" i="2"/>
  <c r="K1976" i="2"/>
  <c r="K1957" i="2"/>
  <c r="K1955" i="2"/>
  <c r="K1953" i="2"/>
  <c r="K1951" i="2"/>
  <c r="K1949" i="2"/>
  <c r="K1947" i="2"/>
  <c r="K1942" i="2"/>
  <c r="K1940" i="2"/>
  <c r="K1938" i="2"/>
  <c r="K1936" i="2"/>
  <c r="K1934" i="2"/>
  <c r="K1921" i="2"/>
  <c r="K1919" i="2"/>
  <c r="K1917" i="2"/>
  <c r="K1915" i="2"/>
  <c r="K1757" i="2"/>
  <c r="K1755" i="2"/>
  <c r="K1753" i="2"/>
  <c r="K1751" i="2"/>
  <c r="K1749" i="2"/>
  <c r="K1747" i="2"/>
  <c r="K1745" i="2"/>
  <c r="K1743" i="2"/>
  <c r="K1741" i="2"/>
  <c r="K1739" i="2"/>
  <c r="K1737" i="2"/>
  <c r="K1735" i="2"/>
  <c r="K1702" i="2"/>
  <c r="K1676" i="2"/>
  <c r="K1674" i="2"/>
  <c r="K1672" i="2"/>
  <c r="K1670" i="2"/>
  <c r="K1648" i="2"/>
  <c r="K1646" i="2"/>
  <c r="K1644" i="2"/>
  <c r="K1642" i="2"/>
  <c r="K1640" i="2"/>
  <c r="K1638" i="2"/>
  <c r="K1636" i="2"/>
  <c r="K1634" i="2"/>
  <c r="K1632" i="2"/>
  <c r="K1630" i="2"/>
  <c r="K1628" i="2"/>
  <c r="K1625" i="2"/>
  <c r="K1610" i="2"/>
  <c r="K1608" i="2"/>
  <c r="K1601" i="2"/>
  <c r="K1599" i="2"/>
  <c r="K1582" i="2"/>
  <c r="K1580" i="2"/>
  <c r="K1546" i="2"/>
  <c r="K1544" i="2"/>
  <c r="K1542" i="2"/>
  <c r="K1540" i="2"/>
  <c r="K1538" i="2"/>
  <c r="K1536" i="2"/>
  <c r="K1534" i="2"/>
  <c r="K1532" i="2"/>
  <c r="K1530" i="2"/>
  <c r="K1528" i="2"/>
  <c r="K1526" i="2"/>
  <c r="K1524" i="2"/>
  <c r="K1518" i="2"/>
  <c r="K1516" i="2"/>
  <c r="K1514" i="2"/>
  <c r="K1512" i="2"/>
  <c r="K1510" i="2"/>
  <c r="K1508" i="2"/>
  <c r="K1506" i="2"/>
  <c r="K1504" i="2"/>
  <c r="K1489" i="2"/>
  <c r="K1487" i="2"/>
  <c r="K1485" i="2"/>
  <c r="K1483" i="2"/>
  <c r="K1481" i="2"/>
  <c r="K1479" i="2"/>
  <c r="K1477" i="2"/>
  <c r="K1472" i="2"/>
  <c r="K1470" i="2"/>
  <c r="K1468" i="2"/>
  <c r="K1466" i="2"/>
  <c r="K1464" i="2"/>
  <c r="K1423" i="2"/>
  <c r="K1409" i="2"/>
  <c r="K1407" i="2"/>
  <c r="K1405" i="2"/>
  <c r="K1402" i="2"/>
  <c r="K1400" i="2"/>
  <c r="K1398" i="2"/>
  <c r="K1396" i="2"/>
  <c r="K1394" i="2"/>
  <c r="K1392" i="2"/>
  <c r="K1390" i="2"/>
  <c r="K1388" i="2"/>
  <c r="K1386" i="2"/>
  <c r="K1384" i="2"/>
  <c r="K1382" i="2"/>
  <c r="K2472" i="2"/>
  <c r="K2467" i="2"/>
  <c r="K2465" i="2"/>
  <c r="K2463" i="2"/>
  <c r="K2458" i="2"/>
  <c r="K2452" i="2"/>
  <c r="K2450" i="2"/>
  <c r="K2448" i="2"/>
  <c r="K2446" i="2"/>
  <c r="K2444" i="2"/>
  <c r="K2424" i="2"/>
  <c r="K2422" i="2"/>
  <c r="K2420" i="2"/>
  <c r="K2418" i="2"/>
  <c r="K2416" i="2"/>
  <c r="K2414" i="2"/>
  <c r="K2412" i="2"/>
  <c r="K2410" i="2"/>
  <c r="K2408" i="2"/>
  <c r="K2406" i="2"/>
  <c r="K2404" i="2"/>
  <c r="K2402" i="2"/>
  <c r="K2400" i="2"/>
  <c r="K2387" i="2"/>
  <c r="K2385" i="2"/>
  <c r="K2364" i="2"/>
  <c r="K2362" i="2"/>
  <c r="K2360" i="2"/>
  <c r="K2358" i="2"/>
  <c r="K2356" i="2"/>
  <c r="K2342" i="2"/>
  <c r="K2340" i="2"/>
  <c r="K2338" i="2"/>
  <c r="K2317" i="2"/>
  <c r="K2315" i="2"/>
  <c r="K2313" i="2"/>
  <c r="K2311" i="2"/>
  <c r="K2309" i="2"/>
  <c r="K2286" i="2"/>
  <c r="K2284" i="2"/>
  <c r="K2282" i="2"/>
  <c r="K2280" i="2"/>
  <c r="K2271" i="2"/>
  <c r="K2238" i="2"/>
  <c r="K2231" i="2"/>
  <c r="K2229" i="2"/>
  <c r="K2227" i="2"/>
  <c r="K2225" i="2"/>
  <c r="K2223" i="2"/>
  <c r="K2221" i="2"/>
  <c r="K2219" i="2"/>
  <c r="K2183" i="2"/>
  <c r="K2181" i="2"/>
  <c r="K2179" i="2"/>
  <c r="K2177" i="2"/>
  <c r="K2175" i="2"/>
  <c r="K2134" i="2"/>
  <c r="K2132" i="2"/>
  <c r="K1991" i="2"/>
  <c r="K1989" i="2"/>
  <c r="K1987" i="2"/>
  <c r="K1985" i="2"/>
  <c r="K1983" i="2"/>
  <c r="K1979" i="2"/>
  <c r="K1977" i="2"/>
  <c r="K1956" i="2"/>
  <c r="K1954" i="2"/>
  <c r="K1952" i="2"/>
  <c r="K1950" i="2"/>
  <c r="K1948" i="2"/>
  <c r="K1946" i="2"/>
  <c r="K1943" i="2"/>
  <c r="K1941" i="2"/>
  <c r="K1939" i="2"/>
  <c r="K1937" i="2"/>
  <c r="K1935" i="2"/>
  <c r="K1922" i="2"/>
  <c r="K1920" i="2"/>
  <c r="K1918" i="2"/>
  <c r="K1916" i="2"/>
  <c r="K1758" i="2"/>
  <c r="K1756" i="2"/>
  <c r="K1754" i="2"/>
  <c r="K1752" i="2"/>
  <c r="K1750" i="2"/>
  <c r="K1748" i="2"/>
  <c r="K1746" i="2"/>
  <c r="K1744" i="2"/>
  <c r="K1742" i="2"/>
  <c r="K1740" i="2"/>
  <c r="K1738" i="2"/>
  <c r="K1736" i="2"/>
  <c r="K1734" i="2"/>
  <c r="K1703" i="2"/>
  <c r="K1677" i="2"/>
  <c r="K1675" i="2"/>
  <c r="K1673" i="2"/>
  <c r="K1671" i="2"/>
  <c r="K1649" i="2"/>
  <c r="K1647" i="2"/>
  <c r="K1645" i="2"/>
  <c r="K1643" i="2"/>
  <c r="K1641" i="2"/>
  <c r="K1639" i="2"/>
  <c r="K1637" i="2"/>
  <c r="K1635" i="2"/>
  <c r="K1633" i="2"/>
  <c r="K1631" i="2"/>
  <c r="K1629" i="2"/>
  <c r="K1624" i="2"/>
  <c r="K1611" i="2"/>
  <c r="K1609" i="2"/>
  <c r="K1607" i="2"/>
  <c r="K1602" i="2"/>
  <c r="K1600" i="2"/>
  <c r="K1598" i="2"/>
  <c r="K1581" i="2"/>
  <c r="K1579" i="2"/>
  <c r="K1576" i="2"/>
  <c r="K1545" i="2"/>
  <c r="K1543" i="2"/>
  <c r="K1541" i="2"/>
  <c r="K1539" i="2"/>
  <c r="K1537" i="2"/>
  <c r="K1535" i="2"/>
  <c r="K1533" i="2"/>
  <c r="K1531" i="2"/>
  <c r="K1529" i="2"/>
  <c r="K1527" i="2"/>
  <c r="K1525" i="2"/>
  <c r="K1519" i="2"/>
  <c r="K1517" i="2"/>
  <c r="K1515" i="2"/>
  <c r="K1513" i="2"/>
  <c r="K1511" i="2"/>
  <c r="K1509" i="2"/>
  <c r="K1507" i="2"/>
  <c r="K1505" i="2"/>
  <c r="K1490" i="2"/>
  <c r="K1488" i="2"/>
  <c r="K1486" i="2"/>
  <c r="K1484" i="2"/>
  <c r="K1482" i="2"/>
  <c r="K1480" i="2"/>
  <c r="K1478" i="2"/>
  <c r="K1476" i="2"/>
  <c r="K1471" i="2"/>
  <c r="K1467" i="2"/>
  <c r="K1465" i="2"/>
  <c r="K1463" i="2"/>
  <c r="K1424" i="2"/>
  <c r="K1410" i="2"/>
  <c r="K1408" i="2"/>
  <c r="K1406" i="2"/>
  <c r="K1401" i="2"/>
  <c r="K1399" i="2"/>
  <c r="K1395" i="2"/>
  <c r="K1393" i="2"/>
  <c r="K1391" i="2"/>
  <c r="K1389" i="2"/>
  <c r="K1387" i="2"/>
  <c r="K1385" i="2"/>
  <c r="K1280" i="2"/>
  <c r="K1278" i="2"/>
  <c r="K1276" i="2"/>
  <c r="K1383" i="2"/>
  <c r="K1381" i="2"/>
  <c r="K1281" i="2"/>
  <c r="K1279" i="2"/>
  <c r="K1277" i="2"/>
  <c r="K1275" i="2"/>
  <c r="K2581" i="2"/>
  <c r="K2579" i="2"/>
  <c r="K2577" i="2"/>
  <c r="K2575" i="2"/>
  <c r="K2573" i="2"/>
  <c r="K2571" i="2"/>
  <c r="K2569" i="2"/>
  <c r="K2563" i="2"/>
  <c r="K2561" i="2"/>
  <c r="K2559" i="2"/>
  <c r="K2557" i="2"/>
  <c r="K2555" i="2"/>
  <c r="K2553" i="2"/>
  <c r="K2551" i="2"/>
  <c r="K2549" i="2"/>
  <c r="K2547" i="2"/>
  <c r="K2545" i="2"/>
  <c r="K2543" i="2"/>
  <c r="K2540" i="2"/>
  <c r="K2516" i="2"/>
  <c r="K2512" i="2"/>
  <c r="K2510" i="2"/>
  <c r="K2508" i="2"/>
  <c r="K2506" i="2"/>
  <c r="K2501" i="2"/>
  <c r="K2499" i="2"/>
  <c r="K2484" i="2"/>
  <c r="K2482" i="2"/>
  <c r="K2480" i="2"/>
  <c r="K2454" i="2"/>
  <c r="K2441" i="2"/>
  <c r="K2435" i="2"/>
  <c r="K2433" i="2"/>
  <c r="K2431" i="2"/>
  <c r="K2429" i="2"/>
  <c r="K2397" i="2"/>
  <c r="K2395" i="2"/>
  <c r="K2393" i="2"/>
  <c r="K2391" i="2"/>
  <c r="K2389" i="2"/>
  <c r="K2382" i="2"/>
  <c r="K2380" i="2"/>
  <c r="K2378" i="2"/>
  <c r="K2376" i="2"/>
  <c r="K2374" i="2"/>
  <c r="K2372" i="2"/>
  <c r="K2370" i="2"/>
  <c r="K2368" i="2"/>
  <c r="K2353" i="2"/>
  <c r="K2351" i="2"/>
  <c r="K2349" i="2"/>
  <c r="K2347" i="2"/>
  <c r="K2335" i="2"/>
  <c r="K2333" i="2"/>
  <c r="K2331" i="2"/>
  <c r="K2329" i="2"/>
  <c r="K2327" i="2"/>
  <c r="K2325" i="2"/>
  <c r="K2323" i="2"/>
  <c r="K2321" i="2"/>
  <c r="K2319" i="2"/>
  <c r="K2306" i="2"/>
  <c r="K2304" i="2"/>
  <c r="K2302" i="2"/>
  <c r="K2300" i="2"/>
  <c r="K2298" i="2"/>
  <c r="K2295" i="2"/>
  <c r="K2293" i="2"/>
  <c r="K2291" i="2"/>
  <c r="K2277" i="2"/>
  <c r="K2275" i="2"/>
  <c r="K2268" i="2"/>
  <c r="K2266" i="2"/>
  <c r="K2264" i="2"/>
  <c r="K2262" i="2"/>
  <c r="K2260" i="2"/>
  <c r="K2258" i="2"/>
  <c r="K2256" i="2"/>
  <c r="K2254" i="2"/>
  <c r="K2252" i="2"/>
  <c r="K2250" i="2"/>
  <c r="K2248" i="2"/>
  <c r="K2246" i="2"/>
  <c r="K2244" i="2"/>
  <c r="K2242" i="2"/>
  <c r="L2242" i="2" s="1"/>
  <c r="K2235" i="2"/>
  <c r="K2216" i="2"/>
  <c r="K2214" i="2"/>
  <c r="K2212" i="2"/>
  <c r="K2210" i="2"/>
  <c r="K2208" i="2"/>
  <c r="K2206" i="2"/>
  <c r="K2204" i="2"/>
  <c r="K2202" i="2"/>
  <c r="K2200" i="2"/>
  <c r="K2198" i="2"/>
  <c r="K2196" i="2"/>
  <c r="K2191" i="2"/>
  <c r="K2189" i="2"/>
  <c r="K2187" i="2"/>
  <c r="K2172" i="2"/>
  <c r="K2170" i="2"/>
  <c r="K2168" i="2"/>
  <c r="K2166" i="2"/>
  <c r="K2164" i="2"/>
  <c r="K2162" i="2"/>
  <c r="K2160" i="2"/>
  <c r="K2158" i="2"/>
  <c r="K2156" i="2"/>
  <c r="L2156" i="2" s="1"/>
  <c r="K2154" i="2"/>
  <c r="K2152" i="2"/>
  <c r="L2152" i="2" s="1"/>
  <c r="K2150" i="2"/>
  <c r="K2148" i="2"/>
  <c r="K2146" i="2"/>
  <c r="K2144" i="2"/>
  <c r="K2142" i="2"/>
  <c r="K2140" i="2"/>
  <c r="K2138" i="2"/>
  <c r="K2126" i="2"/>
  <c r="K2124" i="2"/>
  <c r="K2122" i="2"/>
  <c r="K2120" i="2"/>
  <c r="K2118" i="2"/>
  <c r="K2115" i="2"/>
  <c r="K2113" i="2"/>
  <c r="K2111" i="2"/>
  <c r="K2109" i="2"/>
  <c r="L2109" i="2" s="1"/>
  <c r="K2107" i="2"/>
  <c r="K2105" i="2"/>
  <c r="L2105" i="2" s="1"/>
  <c r="K2103" i="2"/>
  <c r="K2101" i="2"/>
  <c r="L2101" i="2" s="1"/>
  <c r="K2098" i="2"/>
  <c r="K2096" i="2"/>
  <c r="K2094" i="2"/>
  <c r="K2092" i="2"/>
  <c r="K2090" i="2"/>
  <c r="K2088" i="2"/>
  <c r="L2088" i="2" s="1"/>
  <c r="K2086" i="2"/>
  <c r="K2084" i="2"/>
  <c r="L2084" i="2" s="1"/>
  <c r="K2081" i="2"/>
  <c r="K2079" i="2"/>
  <c r="K2077" i="2"/>
  <c r="K2075" i="2"/>
  <c r="L2075" i="2" s="1"/>
  <c r="R2075" i="2" s="1"/>
  <c r="K2073" i="2"/>
  <c r="K2071" i="2"/>
  <c r="L2071" i="2" s="1"/>
  <c r="K2069" i="2"/>
  <c r="K2067" i="2"/>
  <c r="K2065" i="2"/>
  <c r="K2063" i="2"/>
  <c r="L2063" i="2" s="1"/>
  <c r="K2061" i="2"/>
  <c r="K2059" i="2"/>
  <c r="L2059" i="2" s="1"/>
  <c r="K2057" i="2"/>
  <c r="K2055" i="2"/>
  <c r="L2055" i="2" s="1"/>
  <c r="K2053" i="2"/>
  <c r="K2051" i="2"/>
  <c r="K2049" i="2"/>
  <c r="K2047" i="2"/>
  <c r="K2045" i="2"/>
  <c r="K2040" i="2"/>
  <c r="K2038" i="2"/>
  <c r="K2036" i="2"/>
  <c r="L2036" i="2" s="1"/>
  <c r="K2034" i="2"/>
  <c r="K2032" i="2"/>
  <c r="L2032" i="2" s="1"/>
  <c r="K2030" i="2"/>
  <c r="K2025" i="2"/>
  <c r="K2023" i="2"/>
  <c r="K2021" i="2"/>
  <c r="K2010" i="2"/>
  <c r="K2008" i="2"/>
  <c r="K2006" i="2"/>
  <c r="K2004" i="2"/>
  <c r="K2002" i="2"/>
  <c r="K2000" i="2"/>
  <c r="L2000" i="2" s="1"/>
  <c r="K1997" i="2"/>
  <c r="K1995" i="2"/>
  <c r="L1995" i="2" s="1"/>
  <c r="K1974" i="2"/>
  <c r="K1972" i="2"/>
  <c r="K1970" i="2"/>
  <c r="K1968" i="2"/>
  <c r="L1968" i="2" s="1"/>
  <c r="K1966" i="2"/>
  <c r="K1964" i="2"/>
  <c r="L1964" i="2" s="1"/>
  <c r="K1962" i="2"/>
  <c r="K1932" i="2"/>
  <c r="K1930" i="2"/>
  <c r="K1928" i="2"/>
  <c r="K1926" i="2"/>
  <c r="K1924" i="2"/>
  <c r="K2580" i="2"/>
  <c r="K2578" i="2"/>
  <c r="L2578" i="2" s="1"/>
  <c r="K2576" i="2"/>
  <c r="K2574" i="2"/>
  <c r="K2572" i="2"/>
  <c r="K2570" i="2"/>
  <c r="L2570" i="2" s="1"/>
  <c r="K2568" i="2"/>
  <c r="K2562" i="2"/>
  <c r="K2560" i="2"/>
  <c r="K2558" i="2"/>
  <c r="K2556" i="2"/>
  <c r="K2554" i="2"/>
  <c r="L2554" i="2" s="1"/>
  <c r="K2552" i="2"/>
  <c r="K2550" i="2"/>
  <c r="L2550" i="2" s="1"/>
  <c r="K2548" i="2"/>
  <c r="K2546" i="2"/>
  <c r="K2544" i="2"/>
  <c r="K2515" i="2"/>
  <c r="L2515" i="2" s="1"/>
  <c r="K2513" i="2"/>
  <c r="K2511" i="2"/>
  <c r="K2509" i="2"/>
  <c r="K2507" i="2"/>
  <c r="K2505" i="2"/>
  <c r="K2502" i="2"/>
  <c r="L2502" i="2" s="1"/>
  <c r="R2502" i="2" s="1"/>
  <c r="K2500" i="2"/>
  <c r="K2494" i="2"/>
  <c r="L2494" i="2" s="1"/>
  <c r="Q2494" i="2" s="1"/>
  <c r="K2485" i="2"/>
  <c r="L2485" i="2" s="1"/>
  <c r="K2483" i="2"/>
  <c r="L2483" i="2" s="1"/>
  <c r="K2481" i="2"/>
  <c r="K2479" i="2"/>
  <c r="L2479" i="2" s="1"/>
  <c r="K2442" i="2"/>
  <c r="K2440" i="2"/>
  <c r="L2440" i="2" s="1"/>
  <c r="R2440" i="2" s="1"/>
  <c r="K2434" i="2"/>
  <c r="K2432" i="2"/>
  <c r="L2432" i="2" s="1"/>
  <c r="R2432" i="2" s="1"/>
  <c r="K2430" i="2"/>
  <c r="L2430" i="2" s="1"/>
  <c r="K2398" i="2"/>
  <c r="L2398" i="2" s="1"/>
  <c r="Q2398" i="2" s="1"/>
  <c r="K2396" i="2"/>
  <c r="K2394" i="2"/>
  <c r="L2394" i="2" s="1"/>
  <c r="R2394" i="2" s="1"/>
  <c r="K2392" i="2"/>
  <c r="K2390" i="2"/>
  <c r="K2383" i="2"/>
  <c r="K2381" i="2"/>
  <c r="K2379" i="2"/>
  <c r="K2377" i="2"/>
  <c r="K2375" i="2"/>
  <c r="K2373" i="2"/>
  <c r="L2373" i="2" s="1"/>
  <c r="K2371" i="2"/>
  <c r="L2371" i="2" s="1"/>
  <c r="K2369" i="2"/>
  <c r="K2367" i="2"/>
  <c r="K2352" i="2"/>
  <c r="L2352" i="2" s="1"/>
  <c r="K2350" i="2"/>
  <c r="K2348" i="2"/>
  <c r="L2348" i="2" s="1"/>
  <c r="K2336" i="2"/>
  <c r="K2334" i="2"/>
  <c r="L2334" i="2" s="1"/>
  <c r="K2332" i="2"/>
  <c r="L2332" i="2" s="1"/>
  <c r="K2330" i="2"/>
  <c r="L2330" i="2" s="1"/>
  <c r="Q2330" i="2" s="1"/>
  <c r="K2328" i="2"/>
  <c r="K2326" i="2"/>
  <c r="L2326" i="2" s="1"/>
  <c r="R2326" i="2" s="1"/>
  <c r="K2324" i="2"/>
  <c r="L2324" i="2" s="1"/>
  <c r="K2322" i="2"/>
  <c r="K2320" i="2"/>
  <c r="K2307" i="2"/>
  <c r="K2305" i="2"/>
  <c r="L2305" i="2" s="1"/>
  <c r="Q2305" i="2" s="1"/>
  <c r="K2303" i="2"/>
  <c r="L2303" i="2" s="1"/>
  <c r="Q2303" i="2" s="1"/>
  <c r="K2301" i="2"/>
  <c r="K2299" i="2"/>
  <c r="L2299" i="2" s="1"/>
  <c r="K2294" i="2"/>
  <c r="K2292" i="2"/>
  <c r="L2292" i="2" s="1"/>
  <c r="K2290" i="2"/>
  <c r="K2276" i="2"/>
  <c r="L2276" i="2" s="1"/>
  <c r="K2274" i="2"/>
  <c r="K2267" i="2"/>
  <c r="L2267" i="2" s="1"/>
  <c r="Q2267" i="2" s="1"/>
  <c r="K2265" i="2"/>
  <c r="K2263" i="2"/>
  <c r="L2263" i="2" s="1"/>
  <c r="Q2263" i="2" s="1"/>
  <c r="K2261" i="2"/>
  <c r="K2259" i="2"/>
  <c r="L2259" i="2" s="1"/>
  <c r="K2257" i="2"/>
  <c r="K2255" i="2"/>
  <c r="L2255" i="2" s="1"/>
  <c r="Q2255" i="2" s="1"/>
  <c r="K2253" i="2"/>
  <c r="L2253" i="2" s="1"/>
  <c r="Q2253" i="2" s="1"/>
  <c r="K2251" i="2"/>
  <c r="L2251" i="2" s="1"/>
  <c r="Q2251" i="2" s="1"/>
  <c r="K2249" i="2"/>
  <c r="K2247" i="2"/>
  <c r="K2245" i="2"/>
  <c r="L2245" i="2" s="1"/>
  <c r="K2243" i="2"/>
  <c r="L2243" i="2" s="1"/>
  <c r="K2241" i="2"/>
  <c r="K2234" i="2"/>
  <c r="L2234" i="2" s="1"/>
  <c r="K2215" i="2"/>
  <c r="L2215" i="2" s="1"/>
  <c r="K2213" i="2"/>
  <c r="L2213" i="2" s="1"/>
  <c r="K2211" i="2"/>
  <c r="K2209" i="2"/>
  <c r="L2209" i="2" s="1"/>
  <c r="K2207" i="2"/>
  <c r="L2207" i="2" s="1"/>
  <c r="Q2207" i="2" s="1"/>
  <c r="K2205" i="2"/>
  <c r="K2203" i="2"/>
  <c r="K2201" i="2"/>
  <c r="L2201" i="2" s="1"/>
  <c r="K2199" i="2"/>
  <c r="K2197" i="2"/>
  <c r="L2197" i="2" s="1"/>
  <c r="K2192" i="2"/>
  <c r="K2190" i="2"/>
  <c r="L2190" i="2" s="1"/>
  <c r="Q2190" i="2" s="1"/>
  <c r="K2188" i="2"/>
  <c r="L2188" i="2" s="1"/>
  <c r="K2186" i="2"/>
  <c r="L2186" i="2" s="1"/>
  <c r="Q2186" i="2" s="1"/>
  <c r="K2173" i="2"/>
  <c r="K2171" i="2"/>
  <c r="L2171" i="2" s="1"/>
  <c r="K2169" i="2"/>
  <c r="L2169" i="2" s="1"/>
  <c r="K2167" i="2"/>
  <c r="L2167" i="2" s="1"/>
  <c r="K2165" i="2"/>
  <c r="K2163" i="2"/>
  <c r="L2163" i="2" s="1"/>
  <c r="K2161" i="2"/>
  <c r="L2161" i="2" s="1"/>
  <c r="K2159" i="2"/>
  <c r="L2159" i="2" s="1"/>
  <c r="K2157" i="2"/>
  <c r="K2153" i="2"/>
  <c r="L2153" i="2" s="1"/>
  <c r="K2151" i="2"/>
  <c r="L2151" i="2" s="1"/>
  <c r="K2149" i="2"/>
  <c r="L2149" i="2" s="1"/>
  <c r="K2147" i="2"/>
  <c r="K2145" i="2"/>
  <c r="L2145" i="2" s="1"/>
  <c r="Q2145" i="2" s="1"/>
  <c r="K2143" i="2"/>
  <c r="K2141" i="2"/>
  <c r="L2141" i="2" s="1"/>
  <c r="K2139" i="2"/>
  <c r="K2137" i="2"/>
  <c r="L2137" i="2" s="1"/>
  <c r="K2127" i="2"/>
  <c r="L2127" i="2" s="1"/>
  <c r="K2125" i="2"/>
  <c r="L2125" i="2" s="1"/>
  <c r="K2123" i="2"/>
  <c r="K2121" i="2"/>
  <c r="L2121" i="2" s="1"/>
  <c r="K2119" i="2"/>
  <c r="L2119" i="2" s="1"/>
  <c r="K2114" i="2"/>
  <c r="K2112" i="2"/>
  <c r="K2110" i="2"/>
  <c r="K2108" i="2"/>
  <c r="L2108" i="2" s="1"/>
  <c r="K2106" i="2"/>
  <c r="L2106" i="2" s="1"/>
  <c r="Q2106" i="2" s="1"/>
  <c r="K2104" i="2"/>
  <c r="K2102" i="2"/>
  <c r="L2102" i="2" s="1"/>
  <c r="K2097" i="2"/>
  <c r="L2097" i="2" s="1"/>
  <c r="K2095" i="2"/>
  <c r="L2095" i="2" s="1"/>
  <c r="K2093" i="2"/>
  <c r="K2091" i="2"/>
  <c r="L2091" i="2" s="1"/>
  <c r="K2089" i="2"/>
  <c r="L2089" i="2" s="1"/>
  <c r="K2087" i="2"/>
  <c r="L2087" i="2" s="1"/>
  <c r="Q2087" i="2" s="1"/>
  <c r="K2085" i="2"/>
  <c r="K2080" i="2"/>
  <c r="L2080" i="2" s="1"/>
  <c r="K2078" i="2"/>
  <c r="L2078" i="2" s="1"/>
  <c r="K2076" i="2"/>
  <c r="K2074" i="2"/>
  <c r="K2072" i="2"/>
  <c r="L2072" i="2" s="1"/>
  <c r="K2070" i="2"/>
  <c r="L2070" i="2" s="1"/>
  <c r="K2068" i="2"/>
  <c r="L2068" i="2" s="1"/>
  <c r="K2066" i="2"/>
  <c r="K2064" i="2"/>
  <c r="L2064" i="2" s="1"/>
  <c r="K2062" i="2"/>
  <c r="K2060" i="2"/>
  <c r="L2060" i="2" s="1"/>
  <c r="K2058" i="2"/>
  <c r="K2056" i="2"/>
  <c r="L2056" i="2" s="1"/>
  <c r="K2052" i="2"/>
  <c r="K2050" i="2"/>
  <c r="K2048" i="2"/>
  <c r="K2046" i="2"/>
  <c r="L2046" i="2" s="1"/>
  <c r="K2044" i="2"/>
  <c r="L2044" i="2" s="1"/>
  <c r="K2041" i="2"/>
  <c r="L2041" i="2" s="1"/>
  <c r="K2039" i="2"/>
  <c r="K2037" i="2"/>
  <c r="L2037" i="2" s="1"/>
  <c r="K2035" i="2"/>
  <c r="L2035" i="2" s="1"/>
  <c r="K2033" i="2"/>
  <c r="L2033" i="2" s="1"/>
  <c r="K2031" i="2"/>
  <c r="K2029" i="2"/>
  <c r="L2029" i="2" s="1"/>
  <c r="K2026" i="2"/>
  <c r="K2024" i="2"/>
  <c r="L2024" i="2" s="1"/>
  <c r="K2022" i="2"/>
  <c r="K2020" i="2"/>
  <c r="L2020" i="2" s="1"/>
  <c r="K2009" i="2"/>
  <c r="L2009" i="2" s="1"/>
  <c r="Q2009" i="2" s="1"/>
  <c r="K2007" i="2"/>
  <c r="K2005" i="2"/>
  <c r="K2003" i="2"/>
  <c r="L2003" i="2" s="1"/>
  <c r="Q2003" i="2" s="1"/>
  <c r="K2001" i="2"/>
  <c r="K1996" i="2"/>
  <c r="L1996" i="2" s="1"/>
  <c r="K1994" i="2"/>
  <c r="K1973" i="2"/>
  <c r="L1973" i="2" s="1"/>
  <c r="K1971" i="2"/>
  <c r="K1969" i="2"/>
  <c r="K1967" i="2"/>
  <c r="K1963" i="2"/>
  <c r="L1963" i="2" s="1"/>
  <c r="R1963" i="2" s="1"/>
  <c r="K1961" i="2"/>
  <c r="L1961" i="2" s="1"/>
  <c r="Q1961" i="2" s="1"/>
  <c r="K1959" i="2"/>
  <c r="L1959" i="2" s="1"/>
  <c r="Q1959" i="2" s="1"/>
  <c r="K1931" i="2"/>
  <c r="K1929" i="2"/>
  <c r="L1929" i="2" s="1"/>
  <c r="K1927" i="2"/>
  <c r="K1925" i="2"/>
  <c r="L1925" i="2" s="1"/>
  <c r="K1911" i="2"/>
  <c r="L1911" i="2" s="1"/>
  <c r="K1905" i="2"/>
  <c r="L1905" i="2" s="1"/>
  <c r="Q1905" i="2" s="1"/>
  <c r="K1903" i="2"/>
  <c r="K1901" i="2"/>
  <c r="L1901" i="2" s="1"/>
  <c r="Q1901" i="2" s="1"/>
  <c r="K1899" i="2"/>
  <c r="K1892" i="2"/>
  <c r="K1890" i="2"/>
  <c r="K1888" i="2"/>
  <c r="L1888" i="2" s="1"/>
  <c r="K1886" i="2"/>
  <c r="K1884" i="2"/>
  <c r="L1884" i="2" s="1"/>
  <c r="K1882" i="2"/>
  <c r="K1880" i="2"/>
  <c r="L1880" i="2" s="1"/>
  <c r="K1878" i="2"/>
  <c r="K1876" i="2"/>
  <c r="L1876" i="2" s="1"/>
  <c r="Q1876" i="2" s="1"/>
  <c r="K1874" i="2"/>
  <c r="K1872" i="2"/>
  <c r="L1872" i="2" s="1"/>
  <c r="K1870" i="2"/>
  <c r="K1868" i="2"/>
  <c r="L1868" i="2" s="1"/>
  <c r="Q1868" i="2" s="1"/>
  <c r="K1866" i="2"/>
  <c r="K1864" i="2"/>
  <c r="L1864" i="2" s="1"/>
  <c r="Q1864" i="2" s="1"/>
  <c r="K1862" i="2"/>
  <c r="K1860" i="2"/>
  <c r="K1858" i="2"/>
  <c r="K1856" i="2"/>
  <c r="L1856" i="2" s="1"/>
  <c r="Q1856" i="2" s="1"/>
  <c r="K1854" i="2"/>
  <c r="K1852" i="2"/>
  <c r="K1850" i="2"/>
  <c r="K1848" i="2"/>
  <c r="L1848" i="2" s="1"/>
  <c r="Q1848" i="2" s="1"/>
  <c r="K1846" i="2"/>
  <c r="K1844" i="2"/>
  <c r="L1844" i="2" s="1"/>
  <c r="Q1844" i="2" s="1"/>
  <c r="K1842" i="2"/>
  <c r="K1840" i="2"/>
  <c r="L1840" i="2" s="1"/>
  <c r="K1838" i="2"/>
  <c r="K1836" i="2"/>
  <c r="L1836" i="2" s="1"/>
  <c r="K1834" i="2"/>
  <c r="K1832" i="2"/>
  <c r="L1832" i="2" s="1"/>
  <c r="Q1832" i="2" s="1"/>
  <c r="K1830" i="2"/>
  <c r="K1828" i="2"/>
  <c r="L1828" i="2" s="1"/>
  <c r="Q1828" i="2" s="1"/>
  <c r="K1826" i="2"/>
  <c r="K1824" i="2"/>
  <c r="L1824" i="2" s="1"/>
  <c r="K1822" i="2"/>
  <c r="L1822" i="2" s="1"/>
  <c r="K1820" i="2"/>
  <c r="L1820" i="2" s="1"/>
  <c r="K1818" i="2"/>
  <c r="K1816" i="2"/>
  <c r="L1816" i="2" s="1"/>
  <c r="K1814" i="2"/>
  <c r="K1812" i="2"/>
  <c r="L1812" i="2" s="1"/>
  <c r="K1810" i="2"/>
  <c r="K1808" i="2"/>
  <c r="L1808" i="2" s="1"/>
  <c r="K1806" i="2"/>
  <c r="K1804" i="2"/>
  <c r="L1804" i="2" s="1"/>
  <c r="Q1804" i="2" s="1"/>
  <c r="K1802" i="2"/>
  <c r="K1906" i="2"/>
  <c r="L1906" i="2" s="1"/>
  <c r="Q1906" i="2" s="1"/>
  <c r="K1904" i="2"/>
  <c r="K1902" i="2"/>
  <c r="L1902" i="2" s="1"/>
  <c r="Q1902" i="2" s="1"/>
  <c r="K1900" i="2"/>
  <c r="K1891" i="2"/>
  <c r="L1891" i="2" s="1"/>
  <c r="K1889" i="2"/>
  <c r="L1889" i="2" s="1"/>
  <c r="K1887" i="2"/>
  <c r="L1887" i="2" s="1"/>
  <c r="K1885" i="2"/>
  <c r="K1883" i="2"/>
  <c r="L1883" i="2" s="1"/>
  <c r="K1881" i="2"/>
  <c r="K1879" i="2"/>
  <c r="L1879" i="2" s="1"/>
  <c r="K1877" i="2"/>
  <c r="K1875" i="2"/>
  <c r="L1875" i="2" s="1"/>
  <c r="Q1875" i="2" s="1"/>
  <c r="K1873" i="2"/>
  <c r="K1871" i="2"/>
  <c r="L1871" i="2" s="1"/>
  <c r="K1869" i="2"/>
  <c r="K1867" i="2"/>
  <c r="L1867" i="2" s="1"/>
  <c r="Q1867" i="2" s="1"/>
  <c r="K1865" i="2"/>
  <c r="K1863" i="2"/>
  <c r="L1863" i="2" s="1"/>
  <c r="K1861" i="2"/>
  <c r="K1859" i="2"/>
  <c r="K1857" i="2"/>
  <c r="L1857" i="2" s="1"/>
  <c r="Q1857" i="2" s="1"/>
  <c r="K1855" i="2"/>
  <c r="L1855" i="2" s="1"/>
  <c r="Q1855" i="2" s="1"/>
  <c r="K1853" i="2"/>
  <c r="K1851" i="2"/>
  <c r="L1851" i="2" s="1"/>
  <c r="Q1851" i="2" s="1"/>
  <c r="K1849" i="2"/>
  <c r="K1847" i="2"/>
  <c r="L1847" i="2" s="1"/>
  <c r="Q1847" i="2" s="1"/>
  <c r="K1845" i="2"/>
  <c r="K1843" i="2"/>
  <c r="L1843" i="2" s="1"/>
  <c r="Q1843" i="2" s="1"/>
  <c r="K1841" i="2"/>
  <c r="L1841" i="2" s="1"/>
  <c r="K1839" i="2"/>
  <c r="L1839" i="2" s="1"/>
  <c r="K1837" i="2"/>
  <c r="K1835" i="2"/>
  <c r="L1835" i="2" s="1"/>
  <c r="K1833" i="2"/>
  <c r="K1831" i="2"/>
  <c r="L1831" i="2" s="1"/>
  <c r="Q1831" i="2" s="1"/>
  <c r="K1829" i="2"/>
  <c r="K1827" i="2"/>
  <c r="L1827" i="2" s="1"/>
  <c r="Q1827" i="2" s="1"/>
  <c r="K1825" i="2"/>
  <c r="K1823" i="2"/>
  <c r="L1823" i="2" s="1"/>
  <c r="K1821" i="2"/>
  <c r="K1819" i="2"/>
  <c r="L1819" i="2" s="1"/>
  <c r="K1817" i="2"/>
  <c r="K1815" i="2"/>
  <c r="L1815" i="2" s="1"/>
  <c r="K1813" i="2"/>
  <c r="K1811" i="2"/>
  <c r="L1811" i="2" s="1"/>
  <c r="K1809" i="2"/>
  <c r="L1809" i="2" s="1"/>
  <c r="K1807" i="2"/>
  <c r="L1807" i="2" s="1"/>
  <c r="Q1807" i="2" s="1"/>
  <c r="K1805" i="2"/>
  <c r="K1803" i="2"/>
  <c r="L1803" i="2" s="1"/>
  <c r="Q1803" i="2" s="1"/>
  <c r="K1801" i="2"/>
  <c r="L1801" i="2" s="1"/>
  <c r="Q1801" i="2" s="1"/>
  <c r="K1799" i="2"/>
  <c r="L1799" i="2" s="1"/>
  <c r="Q1799" i="2" s="1"/>
  <c r="K1797" i="2"/>
  <c r="K1795" i="2"/>
  <c r="L1795" i="2" s="1"/>
  <c r="K1793" i="2"/>
  <c r="L1793" i="2" s="1"/>
  <c r="Q1793" i="2" s="1"/>
  <c r="K1791" i="2"/>
  <c r="L1791" i="2" s="1"/>
  <c r="Q1791" i="2" s="1"/>
  <c r="K1789" i="2"/>
  <c r="K1787" i="2"/>
  <c r="L1787" i="2" s="1"/>
  <c r="K1785" i="2"/>
  <c r="K1783" i="2"/>
  <c r="L1783" i="2" s="1"/>
  <c r="Q1783" i="2" s="1"/>
  <c r="K1781" i="2"/>
  <c r="K1779" i="2"/>
  <c r="L1779" i="2" s="1"/>
  <c r="K1777" i="2"/>
  <c r="L1777" i="2" s="1"/>
  <c r="K1775" i="2"/>
  <c r="L1775" i="2" s="1"/>
  <c r="Q1775" i="2" s="1"/>
  <c r="K1773" i="2"/>
  <c r="K1771" i="2"/>
  <c r="L1771" i="2" s="1"/>
  <c r="K1769" i="2"/>
  <c r="K1767" i="2"/>
  <c r="L1767" i="2" s="1"/>
  <c r="K1765" i="2"/>
  <c r="K1763" i="2"/>
  <c r="L1763" i="2" s="1"/>
  <c r="K1731" i="2"/>
  <c r="L1731" i="2" s="1"/>
  <c r="K1729" i="2"/>
  <c r="L1729" i="2" s="1"/>
  <c r="Q1729" i="2" s="1"/>
  <c r="K1727" i="2"/>
  <c r="K1725" i="2"/>
  <c r="L1725" i="2" s="1"/>
  <c r="Q1725" i="2" s="1"/>
  <c r="K1723" i="2"/>
  <c r="L1723" i="2" s="1"/>
  <c r="K1721" i="2"/>
  <c r="L1721" i="2" s="1"/>
  <c r="Q1721" i="2" s="1"/>
  <c r="K1719" i="2"/>
  <c r="L1719" i="2" s="1"/>
  <c r="K1717" i="2"/>
  <c r="L1717" i="2" s="1"/>
  <c r="K1715" i="2"/>
  <c r="K1713" i="2"/>
  <c r="L1713" i="2" s="1"/>
  <c r="K1711" i="2"/>
  <c r="K1709" i="2"/>
  <c r="L1709" i="2" s="1"/>
  <c r="K1707" i="2"/>
  <c r="K1705" i="2"/>
  <c r="L1705" i="2" s="1"/>
  <c r="R1705" i="2" s="1"/>
  <c r="K1700" i="2"/>
  <c r="K1698" i="2"/>
  <c r="L1698" i="2" s="1"/>
  <c r="K1696" i="2"/>
  <c r="K1694" i="2"/>
  <c r="L1694" i="2" s="1"/>
  <c r="K1692" i="2"/>
  <c r="K1690" i="2"/>
  <c r="L1690" i="2" s="1"/>
  <c r="R1690" i="2" s="1"/>
  <c r="K1688" i="2"/>
  <c r="L1688" i="2" s="1"/>
  <c r="Q1688" i="2" s="1"/>
  <c r="K1686" i="2"/>
  <c r="L1686" i="2" s="1"/>
  <c r="Q1686" i="2" s="1"/>
  <c r="K1684" i="2"/>
  <c r="K1682" i="2"/>
  <c r="L1682" i="2" s="1"/>
  <c r="K1668" i="2"/>
  <c r="L1668" i="2" s="1"/>
  <c r="K1666" i="2"/>
  <c r="L1666" i="2" s="1"/>
  <c r="K1664" i="2"/>
  <c r="K1662" i="2"/>
  <c r="L1662" i="2" s="1"/>
  <c r="K1660" i="2"/>
  <c r="K1658" i="2"/>
  <c r="L1658" i="2" s="1"/>
  <c r="K1656" i="2"/>
  <c r="K1654" i="2"/>
  <c r="L1654" i="2" s="1"/>
  <c r="K1621" i="2"/>
  <c r="L1621" i="2" s="1"/>
  <c r="R1621" i="2" s="1"/>
  <c r="K1619" i="2"/>
  <c r="L1619" i="2" s="1"/>
  <c r="K1617" i="2"/>
  <c r="L1617" i="2" s="1"/>
  <c r="K1615" i="2"/>
  <c r="L1615" i="2" s="1"/>
  <c r="K1613" i="2"/>
  <c r="L1613" i="2" s="1"/>
  <c r="K1604" i="2"/>
  <c r="L1604" i="2" s="1"/>
  <c r="K1595" i="2"/>
  <c r="K1592" i="2"/>
  <c r="L1592" i="2" s="1"/>
  <c r="K1589" i="2"/>
  <c r="L1589" i="2" s="1"/>
  <c r="K1587" i="2"/>
  <c r="L1587" i="2" s="1"/>
  <c r="K1585" i="2"/>
  <c r="L1585" i="2" s="1"/>
  <c r="K1573" i="2"/>
  <c r="L1573" i="2" s="1"/>
  <c r="K1571" i="2"/>
  <c r="L1571" i="2" s="1"/>
  <c r="R1571" i="2" s="1"/>
  <c r="K1569" i="2"/>
  <c r="L1569" i="2" s="1"/>
  <c r="K1567" i="2"/>
  <c r="L1567" i="2" s="1"/>
  <c r="K1565" i="2"/>
  <c r="L1565" i="2" s="1"/>
  <c r="K1563" i="2"/>
  <c r="L1563" i="2" s="1"/>
  <c r="R1563" i="2" s="1"/>
  <c r="K1561" i="2"/>
  <c r="L1561" i="2" s="1"/>
  <c r="R1561" i="2" s="1"/>
  <c r="K1559" i="2"/>
  <c r="K1557" i="2"/>
  <c r="L1557" i="2" s="1"/>
  <c r="R1557" i="2" s="1"/>
  <c r="K1555" i="2"/>
  <c r="L1555" i="2" s="1"/>
  <c r="Q1555" i="2" s="1"/>
  <c r="K1553" i="2"/>
  <c r="L1553" i="2" s="1"/>
  <c r="Q1553" i="2" s="1"/>
  <c r="K1551" i="2"/>
  <c r="L1551" i="2" s="1"/>
  <c r="K1549" i="2"/>
  <c r="L1549" i="2" s="1"/>
  <c r="K1499" i="2"/>
  <c r="K1497" i="2"/>
  <c r="L1497" i="2" s="1"/>
  <c r="K1495" i="2"/>
  <c r="L1495" i="2" s="1"/>
  <c r="K1460" i="2"/>
  <c r="L1460" i="2" s="1"/>
  <c r="K1458" i="2"/>
  <c r="L1458" i="2" s="1"/>
  <c r="K1456" i="2"/>
  <c r="L1456" i="2" s="1"/>
  <c r="K1454" i="2"/>
  <c r="K1452" i="2"/>
  <c r="L1452" i="2" s="1"/>
  <c r="K1450" i="2"/>
  <c r="L1450" i="2" s="1"/>
  <c r="K1448" i="2"/>
  <c r="L1448" i="2" s="1"/>
  <c r="K1446" i="2"/>
  <c r="L1446" i="2" s="1"/>
  <c r="K1444" i="2"/>
  <c r="L1444" i="2" s="1"/>
  <c r="K1442" i="2"/>
  <c r="L1442" i="2" s="1"/>
  <c r="K1439" i="2"/>
  <c r="L1439" i="2" s="1"/>
  <c r="K1437" i="2"/>
  <c r="L1437" i="2" s="1"/>
  <c r="K1435" i="2"/>
  <c r="L1435" i="2" s="1"/>
  <c r="K1433" i="2"/>
  <c r="L1433" i="2" s="1"/>
  <c r="K1431" i="2"/>
  <c r="L1431" i="2" s="1"/>
  <c r="K1429" i="2"/>
  <c r="K1421" i="2"/>
  <c r="L1421" i="2" s="1"/>
  <c r="K1419" i="2"/>
  <c r="L1419" i="2" s="1"/>
  <c r="K1417" i="2"/>
  <c r="L1417" i="2" s="1"/>
  <c r="K1415" i="2"/>
  <c r="L1415" i="2" s="1"/>
  <c r="K1378" i="2"/>
  <c r="L1378" i="2" s="1"/>
  <c r="K1376" i="2"/>
  <c r="L1376" i="2" s="1"/>
  <c r="K1369" i="2"/>
  <c r="L1369" i="2" s="1"/>
  <c r="K1367" i="2"/>
  <c r="K1365" i="2"/>
  <c r="L1365" i="2" s="1"/>
  <c r="K1363" i="2"/>
  <c r="L1363" i="2" s="1"/>
  <c r="K1361" i="2"/>
  <c r="L1361" i="2" s="1"/>
  <c r="K1359" i="2"/>
  <c r="L1359" i="2" s="1"/>
  <c r="K1357" i="2"/>
  <c r="L1357" i="2" s="1"/>
  <c r="K1355" i="2"/>
  <c r="L1355" i="2" s="1"/>
  <c r="K1353" i="2"/>
  <c r="L1353" i="2" s="1"/>
  <c r="K1351" i="2"/>
  <c r="L1351" i="2" s="1"/>
  <c r="K1348" i="2"/>
  <c r="L1348" i="2" s="1"/>
  <c r="K1346" i="2"/>
  <c r="L1346" i="2" s="1"/>
  <c r="Q1346" i="2" s="1"/>
  <c r="K1344" i="2"/>
  <c r="L1344" i="2" s="1"/>
  <c r="Q1344" i="2" s="1"/>
  <c r="K1342" i="2"/>
  <c r="K1340" i="2"/>
  <c r="L1340" i="2" s="1"/>
  <c r="Q1340" i="2" s="1"/>
  <c r="K1338" i="2"/>
  <c r="L1338" i="2" s="1"/>
  <c r="Q1338" i="2" s="1"/>
  <c r="K1336" i="2"/>
  <c r="L1336" i="2" s="1"/>
  <c r="Q1336" i="2" s="1"/>
  <c r="K1334" i="2"/>
  <c r="L1334" i="2" s="1"/>
  <c r="Q1334" i="2" s="1"/>
  <c r="K1332" i="2"/>
  <c r="L1332" i="2" s="1"/>
  <c r="Q1332" i="2" s="1"/>
  <c r="K1330" i="2"/>
  <c r="L1330" i="2" s="1"/>
  <c r="Q1330" i="2" s="1"/>
  <c r="K1328" i="2"/>
  <c r="L1328" i="2" s="1"/>
  <c r="Q1328" i="2" s="1"/>
  <c r="K1326" i="2"/>
  <c r="L1326" i="2" s="1"/>
  <c r="Q1326" i="2" s="1"/>
  <c r="K1324" i="2"/>
  <c r="L1324" i="2" s="1"/>
  <c r="Q1324" i="2" s="1"/>
  <c r="K1322" i="2"/>
  <c r="L1322" i="2" s="1"/>
  <c r="Q1322" i="2" s="1"/>
  <c r="K1320" i="2"/>
  <c r="L1320" i="2" s="1"/>
  <c r="Q1320" i="2" s="1"/>
  <c r="K1318" i="2"/>
  <c r="L1318" i="2" s="1"/>
  <c r="Q1318" i="2" s="1"/>
  <c r="K1316" i="2"/>
  <c r="L1316" i="2" s="1"/>
  <c r="K1311" i="2"/>
  <c r="L1311" i="2" s="1"/>
  <c r="K1309" i="2"/>
  <c r="L1309" i="2" s="1"/>
  <c r="K1307" i="2"/>
  <c r="L1307" i="2" s="1"/>
  <c r="K1305" i="2"/>
  <c r="L1305" i="2" s="1"/>
  <c r="K1303" i="2"/>
  <c r="L1303" i="2" s="1"/>
  <c r="K1301" i="2"/>
  <c r="L1301" i="2" s="1"/>
  <c r="Q1301" i="2" s="1"/>
  <c r="K1299" i="2"/>
  <c r="L1299" i="2" s="1"/>
  <c r="Q1299" i="2" s="1"/>
  <c r="K1297" i="2"/>
  <c r="L1297" i="2" s="1"/>
  <c r="Q1297" i="2" s="1"/>
  <c r="K1295" i="2"/>
  <c r="L1295" i="2" s="1"/>
  <c r="Q1295" i="2" s="1"/>
  <c r="K1293" i="2"/>
  <c r="L1293" i="2" s="1"/>
  <c r="K1291" i="2"/>
  <c r="L1291" i="2" s="1"/>
  <c r="K1289" i="2"/>
  <c r="L1289" i="2" s="1"/>
  <c r="K1287" i="2"/>
  <c r="L1287" i="2" s="1"/>
  <c r="K1285" i="2"/>
  <c r="L1285" i="2" s="1"/>
  <c r="K1283" i="2"/>
  <c r="L1283" i="2" s="1"/>
  <c r="K1272" i="2"/>
  <c r="L1272" i="2" s="1"/>
  <c r="K1270" i="2"/>
  <c r="L1270" i="2" s="1"/>
  <c r="K1268" i="2"/>
  <c r="L1268" i="2" s="1"/>
  <c r="K1266" i="2"/>
  <c r="L1266" i="2" s="1"/>
  <c r="K1263" i="2"/>
  <c r="L1263" i="2" s="1"/>
  <c r="K1261" i="2"/>
  <c r="L1261" i="2" s="1"/>
  <c r="K1259" i="2"/>
  <c r="L1259" i="2" s="1"/>
  <c r="K1257" i="2"/>
  <c r="L1257" i="2" s="1"/>
  <c r="K1255" i="2"/>
  <c r="L1255" i="2" s="1"/>
  <c r="Q1255" i="2" s="1"/>
  <c r="K1253" i="2"/>
  <c r="L1253" i="2" s="1"/>
  <c r="K1251" i="2"/>
  <c r="L1251" i="2" s="1"/>
  <c r="K1249" i="2"/>
  <c r="L1249" i="2" s="1"/>
  <c r="K1247" i="2"/>
  <c r="L1247" i="2" s="1"/>
  <c r="K1244" i="2"/>
  <c r="L1244" i="2" s="1"/>
  <c r="K1242" i="2"/>
  <c r="L1242" i="2" s="1"/>
  <c r="K1240" i="2"/>
  <c r="L1240" i="2" s="1"/>
  <c r="K1238" i="2"/>
  <c r="K1233" i="2"/>
  <c r="K1231" i="2"/>
  <c r="L1231" i="2" s="1"/>
  <c r="K1229" i="2"/>
  <c r="L1229" i="2" s="1"/>
  <c r="K1227" i="2"/>
  <c r="L1227" i="2" s="1"/>
  <c r="K1222" i="2"/>
  <c r="L1222" i="2" s="1"/>
  <c r="K1220" i="2"/>
  <c r="L1220" i="2" s="1"/>
  <c r="K1218" i="2"/>
  <c r="L1218" i="2" s="1"/>
  <c r="K1216" i="2"/>
  <c r="L1216" i="2" s="1"/>
  <c r="K1214" i="2"/>
  <c r="L1214" i="2" s="1"/>
  <c r="K1212" i="2"/>
  <c r="L1212" i="2" s="1"/>
  <c r="K1209" i="2"/>
  <c r="L1209" i="2" s="1"/>
  <c r="K1207" i="2"/>
  <c r="L1207" i="2" s="1"/>
  <c r="K1800" i="2"/>
  <c r="L1800" i="2" s="1"/>
  <c r="Q1800" i="2" s="1"/>
  <c r="K1798" i="2"/>
  <c r="L1798" i="2" s="1"/>
  <c r="Q1798" i="2" s="1"/>
  <c r="K1796" i="2"/>
  <c r="L1796" i="2" s="1"/>
  <c r="K1794" i="2"/>
  <c r="L1794" i="2" s="1"/>
  <c r="K1792" i="2"/>
  <c r="L1792" i="2" s="1"/>
  <c r="Q1792" i="2" s="1"/>
  <c r="K1790" i="2"/>
  <c r="L1790" i="2" s="1"/>
  <c r="Q1790" i="2" s="1"/>
  <c r="K1788" i="2"/>
  <c r="L1788" i="2" s="1"/>
  <c r="K1786" i="2"/>
  <c r="L1786" i="2" s="1"/>
  <c r="Q1786" i="2" s="1"/>
  <c r="K1784" i="2"/>
  <c r="L1784" i="2" s="1"/>
  <c r="Q1784" i="2" s="1"/>
  <c r="K1782" i="2"/>
  <c r="L1782" i="2" s="1"/>
  <c r="Q1782" i="2" s="1"/>
  <c r="K1780" i="2"/>
  <c r="L1780" i="2" s="1"/>
  <c r="K1778" i="2"/>
  <c r="L1778" i="2" s="1"/>
  <c r="K1776" i="2"/>
  <c r="L1776" i="2" s="1"/>
  <c r="K1774" i="2"/>
  <c r="L1774" i="2" s="1"/>
  <c r="Q1774" i="2" s="1"/>
  <c r="K1772" i="2"/>
  <c r="L1772" i="2" s="1"/>
  <c r="Q1772" i="2" s="1"/>
  <c r="K1770" i="2"/>
  <c r="L1770" i="2" s="1"/>
  <c r="R1770" i="2" s="1"/>
  <c r="K1768" i="2"/>
  <c r="L1768" i="2" s="1"/>
  <c r="K1766" i="2"/>
  <c r="L1766" i="2" s="1"/>
  <c r="K1764" i="2"/>
  <c r="L1764" i="2" s="1"/>
  <c r="K1762" i="2"/>
  <c r="L1762" i="2" s="1"/>
  <c r="K1732" i="2"/>
  <c r="L1732" i="2" s="1"/>
  <c r="K1730" i="2"/>
  <c r="L1730" i="2" s="1"/>
  <c r="R1730" i="2" s="1"/>
  <c r="K1728" i="2"/>
  <c r="L1728" i="2" s="1"/>
  <c r="R1728" i="2" s="1"/>
  <c r="K1726" i="2"/>
  <c r="L1726" i="2" s="1"/>
  <c r="R1726" i="2" s="1"/>
  <c r="K1724" i="2"/>
  <c r="L1724" i="2" s="1"/>
  <c r="K1722" i="2"/>
  <c r="L1722" i="2" s="1"/>
  <c r="R1722" i="2" s="1"/>
  <c r="K1720" i="2"/>
  <c r="L1720" i="2" s="1"/>
  <c r="K1718" i="2"/>
  <c r="L1718" i="2" s="1"/>
  <c r="K1716" i="2"/>
  <c r="L1716" i="2" s="1"/>
  <c r="K1714" i="2"/>
  <c r="L1714" i="2" s="1"/>
  <c r="K1712" i="2"/>
  <c r="L1712" i="2" s="1"/>
  <c r="K1710" i="2"/>
  <c r="L1710" i="2" s="1"/>
  <c r="K1708" i="2"/>
  <c r="L1708" i="2" s="1"/>
  <c r="K1706" i="2"/>
  <c r="L1706" i="2" s="1"/>
  <c r="R1706" i="2" s="1"/>
  <c r="K1699" i="2"/>
  <c r="L1699" i="2" s="1"/>
  <c r="K1697" i="2"/>
  <c r="L1697" i="2" s="1"/>
  <c r="K1695" i="2"/>
  <c r="L1695" i="2" s="1"/>
  <c r="K1693" i="2"/>
  <c r="L1693" i="2" s="1"/>
  <c r="K1691" i="2"/>
  <c r="L1691" i="2" s="1"/>
  <c r="K1689" i="2"/>
  <c r="L1689" i="2" s="1"/>
  <c r="R1689" i="2" s="1"/>
  <c r="K1687" i="2"/>
  <c r="L1687" i="2" s="1"/>
  <c r="Q1687" i="2" s="1"/>
  <c r="K1685" i="2"/>
  <c r="L1685" i="2" s="1"/>
  <c r="K1683" i="2"/>
  <c r="L1683" i="2" s="1"/>
  <c r="K1681" i="2"/>
  <c r="L1681" i="2" s="1"/>
  <c r="K1667" i="2"/>
  <c r="L1667" i="2" s="1"/>
  <c r="K1665" i="2"/>
  <c r="L1665" i="2" s="1"/>
  <c r="K1663" i="2"/>
  <c r="L1663" i="2" s="1"/>
  <c r="Q1663" i="2" s="1"/>
  <c r="K1661" i="2"/>
  <c r="L1661" i="2" s="1"/>
  <c r="R1661" i="2" s="1"/>
  <c r="K1659" i="2"/>
  <c r="L1659" i="2" s="1"/>
  <c r="Q1659" i="2" s="1"/>
  <c r="K1657" i="2"/>
  <c r="L1657" i="2" s="1"/>
  <c r="Q1657" i="2" s="1"/>
  <c r="K1655" i="2"/>
  <c r="L1655" i="2" s="1"/>
  <c r="K1653" i="2"/>
  <c r="L1653" i="2" s="1"/>
  <c r="Q1653" i="2" s="1"/>
  <c r="K1622" i="2"/>
  <c r="L1622" i="2" s="1"/>
  <c r="R1622" i="2" s="1"/>
  <c r="K1620" i="2"/>
  <c r="L1620" i="2" s="1"/>
  <c r="Q1620" i="2" s="1"/>
  <c r="K1618" i="2"/>
  <c r="L1618" i="2" s="1"/>
  <c r="K1616" i="2"/>
  <c r="L1616" i="2" s="1"/>
  <c r="K1614" i="2"/>
  <c r="L1614" i="2" s="1"/>
  <c r="K1605" i="2"/>
  <c r="L1605" i="2" s="1"/>
  <c r="K1596" i="2"/>
  <c r="L1596" i="2" s="1"/>
  <c r="K1588" i="2"/>
  <c r="L1588" i="2" s="1"/>
  <c r="K1586" i="2"/>
  <c r="L1586" i="2" s="1"/>
  <c r="K1584" i="2"/>
  <c r="L1584" i="2" s="1"/>
  <c r="K1574" i="2"/>
  <c r="L1574" i="2" s="1"/>
  <c r="K1572" i="2"/>
  <c r="L1572" i="2" s="1"/>
  <c r="Q1572" i="2" s="1"/>
  <c r="K1570" i="2"/>
  <c r="L1570" i="2" s="1"/>
  <c r="K1568" i="2"/>
  <c r="L1568" i="2" s="1"/>
  <c r="K1566" i="2"/>
  <c r="L1566" i="2" s="1"/>
  <c r="K1564" i="2"/>
  <c r="L1564" i="2" s="1"/>
  <c r="Q1564" i="2" s="1"/>
  <c r="K1562" i="2"/>
  <c r="L1562" i="2" s="1"/>
  <c r="K1560" i="2"/>
  <c r="L1560" i="2" s="1"/>
  <c r="R1560" i="2" s="1"/>
  <c r="K1558" i="2"/>
  <c r="L1558" i="2" s="1"/>
  <c r="R1558" i="2" s="1"/>
  <c r="K1556" i="2"/>
  <c r="L1556" i="2" s="1"/>
  <c r="Q1556" i="2" s="1"/>
  <c r="K1554" i="2"/>
  <c r="L1554" i="2" s="1"/>
  <c r="K1552" i="2"/>
  <c r="L1552" i="2" s="1"/>
  <c r="Q1552" i="2" s="1"/>
  <c r="K1550" i="2"/>
  <c r="L1550" i="2" s="1"/>
  <c r="Q1550" i="2" s="1"/>
  <c r="K1548" i="2"/>
  <c r="L1548" i="2" s="1"/>
  <c r="K1500" i="2"/>
  <c r="L1500" i="2" s="1"/>
  <c r="K1498" i="2"/>
  <c r="L1498" i="2" s="1"/>
  <c r="K1496" i="2"/>
  <c r="L1496" i="2" s="1"/>
  <c r="K1494" i="2"/>
  <c r="L1494" i="2" s="1"/>
  <c r="K1461" i="2"/>
  <c r="L1461" i="2" s="1"/>
  <c r="K1459" i="2"/>
  <c r="L1459" i="2" s="1"/>
  <c r="K1457" i="2"/>
  <c r="L1457" i="2" s="1"/>
  <c r="K1455" i="2"/>
  <c r="L1455" i="2" s="1"/>
  <c r="K1453" i="2"/>
  <c r="L1453" i="2" s="1"/>
  <c r="K1451" i="2"/>
  <c r="L1451" i="2" s="1"/>
  <c r="K1449" i="2"/>
  <c r="L1449" i="2" s="1"/>
  <c r="K1447" i="2"/>
  <c r="L1447" i="2" s="1"/>
  <c r="K1445" i="2"/>
  <c r="L1445" i="2" s="1"/>
  <c r="K1443" i="2"/>
  <c r="L1443" i="2" s="1"/>
  <c r="K1438" i="2"/>
  <c r="L1438" i="2" s="1"/>
  <c r="K1436" i="2"/>
  <c r="L1436" i="2" s="1"/>
  <c r="K1434" i="2"/>
  <c r="L1434" i="2" s="1"/>
  <c r="K1432" i="2"/>
  <c r="L1432" i="2" s="1"/>
  <c r="K1430" i="2"/>
  <c r="L1430" i="2" s="1"/>
  <c r="K1428" i="2"/>
  <c r="L1428" i="2" s="1"/>
  <c r="K1420" i="2"/>
  <c r="L1420" i="2" s="1"/>
  <c r="K1418" i="2"/>
  <c r="L1418" i="2" s="1"/>
  <c r="K1416" i="2"/>
  <c r="L1416" i="2" s="1"/>
  <c r="K1414" i="2"/>
  <c r="L1414" i="2" s="1"/>
  <c r="K1379" i="2"/>
  <c r="L1379" i="2" s="1"/>
  <c r="Q1379" i="2" s="1"/>
  <c r="K1377" i="2"/>
  <c r="L1377" i="2" s="1"/>
  <c r="K1368" i="2"/>
  <c r="L1368" i="2" s="1"/>
  <c r="K1366" i="2"/>
  <c r="L1366" i="2" s="1"/>
  <c r="K1364" i="2"/>
  <c r="L1364" i="2" s="1"/>
  <c r="K1362" i="2"/>
  <c r="L1362" i="2" s="1"/>
  <c r="K1360" i="2"/>
  <c r="L1360" i="2" s="1"/>
  <c r="K1358" i="2"/>
  <c r="L1358" i="2" s="1"/>
  <c r="K1356" i="2"/>
  <c r="L1356" i="2" s="1"/>
  <c r="K1354" i="2"/>
  <c r="L1354" i="2" s="1"/>
  <c r="K1352" i="2"/>
  <c r="L1352" i="2" s="1"/>
  <c r="K1347" i="2"/>
  <c r="L1347" i="2" s="1"/>
  <c r="Q1347" i="2" s="1"/>
  <c r="K1345" i="2"/>
  <c r="L1345" i="2" s="1"/>
  <c r="Q1345" i="2" s="1"/>
  <c r="K1343" i="2"/>
  <c r="L1343" i="2" s="1"/>
  <c r="K1341" i="2"/>
  <c r="L1341" i="2" s="1"/>
  <c r="Q1341" i="2" s="1"/>
  <c r="K1339" i="2"/>
  <c r="L1339" i="2" s="1"/>
  <c r="Q1339" i="2" s="1"/>
  <c r="K1337" i="2"/>
  <c r="L1337" i="2" s="1"/>
  <c r="K1335" i="2"/>
  <c r="L1335" i="2" s="1"/>
  <c r="Q1335" i="2" s="1"/>
  <c r="K1333" i="2"/>
  <c r="L1333" i="2" s="1"/>
  <c r="Q1333" i="2" s="1"/>
  <c r="K1331" i="2"/>
  <c r="L1331" i="2" s="1"/>
  <c r="Q1331" i="2" s="1"/>
  <c r="K1329" i="2"/>
  <c r="L1329" i="2" s="1"/>
  <c r="Q1329" i="2" s="1"/>
  <c r="K1327" i="2"/>
  <c r="L1327" i="2" s="1"/>
  <c r="Q1327" i="2" s="1"/>
  <c r="K1325" i="2"/>
  <c r="L1325" i="2" s="1"/>
  <c r="Q1325" i="2" s="1"/>
  <c r="K1323" i="2"/>
  <c r="L1323" i="2" s="1"/>
  <c r="Q1323" i="2" s="1"/>
  <c r="K1321" i="2"/>
  <c r="L1321" i="2" s="1"/>
  <c r="K1319" i="2"/>
  <c r="L1319" i="2" s="1"/>
  <c r="Q1319" i="2" s="1"/>
  <c r="K1317" i="2"/>
  <c r="L1317" i="2" s="1"/>
  <c r="K1315" i="2"/>
  <c r="L1315" i="2" s="1"/>
  <c r="K1312" i="2"/>
  <c r="L1312" i="2" s="1"/>
  <c r="K1310" i="2"/>
  <c r="L1310" i="2" s="1"/>
  <c r="K1308" i="2"/>
  <c r="L1308" i="2" s="1"/>
  <c r="K1306" i="2"/>
  <c r="L1306" i="2" s="1"/>
  <c r="K1304" i="2"/>
  <c r="L1304" i="2" s="1"/>
  <c r="K1302" i="2"/>
  <c r="L1302" i="2" s="1"/>
  <c r="Q1302" i="2" s="1"/>
  <c r="K1300" i="2"/>
  <c r="L1300" i="2" s="1"/>
  <c r="R1300" i="2" s="1"/>
  <c r="K1298" i="2"/>
  <c r="L1298" i="2" s="1"/>
  <c r="Q1298" i="2" s="1"/>
  <c r="K1296" i="2"/>
  <c r="L1296" i="2" s="1"/>
  <c r="K1294" i="2"/>
  <c r="L1294" i="2" s="1"/>
  <c r="Q1294" i="2" s="1"/>
  <c r="K1292" i="2"/>
  <c r="L1292" i="2" s="1"/>
  <c r="K1290" i="2"/>
  <c r="L1290" i="2" s="1"/>
  <c r="K1288" i="2"/>
  <c r="L1288" i="2" s="1"/>
  <c r="K1286" i="2"/>
  <c r="L1286" i="2" s="1"/>
  <c r="K1284" i="2"/>
  <c r="L1284" i="2" s="1"/>
  <c r="K1273" i="2"/>
  <c r="L1273" i="2" s="1"/>
  <c r="K1271" i="2"/>
  <c r="L1271" i="2" s="1"/>
  <c r="K1269" i="2"/>
  <c r="L1269" i="2" s="1"/>
  <c r="K1267" i="2"/>
  <c r="L1267" i="2" s="1"/>
  <c r="K1262" i="2"/>
  <c r="L1262" i="2" s="1"/>
  <c r="K1260" i="2"/>
  <c r="L1260" i="2" s="1"/>
  <c r="K1258" i="2"/>
  <c r="L1258" i="2" s="1"/>
  <c r="K1256" i="2"/>
  <c r="L1256" i="2" s="1"/>
  <c r="R1256" i="2" s="1"/>
  <c r="K1254" i="2"/>
  <c r="L1254" i="2" s="1"/>
  <c r="K1252" i="2"/>
  <c r="L1252" i="2" s="1"/>
  <c r="K1250" i="2"/>
  <c r="L1250" i="2" s="1"/>
  <c r="K1248" i="2"/>
  <c r="L1248" i="2" s="1"/>
  <c r="K1243" i="2"/>
  <c r="L1243" i="2" s="1"/>
  <c r="K1241" i="2"/>
  <c r="L1241" i="2" s="1"/>
  <c r="K1239" i="2"/>
  <c r="L1239" i="2" s="1"/>
  <c r="K1237" i="2"/>
  <c r="L1237" i="2" s="1"/>
  <c r="K1234" i="2"/>
  <c r="L1234" i="2" s="1"/>
  <c r="K1232" i="2"/>
  <c r="L1232" i="2" s="1"/>
  <c r="K1230" i="2"/>
  <c r="L1230" i="2" s="1"/>
  <c r="K1228" i="2"/>
  <c r="L1228" i="2" s="1"/>
  <c r="K1226" i="2"/>
  <c r="L1226" i="2" s="1"/>
  <c r="K1223" i="2"/>
  <c r="L1223" i="2" s="1"/>
  <c r="K1221" i="2"/>
  <c r="L1221" i="2" s="1"/>
  <c r="K1219" i="2"/>
  <c r="L1219" i="2" s="1"/>
  <c r="K1217" i="2"/>
  <c r="L1217" i="2" s="1"/>
  <c r="K1215" i="2"/>
  <c r="L1215" i="2" s="1"/>
  <c r="K1213" i="2"/>
  <c r="L1213" i="2" s="1"/>
  <c r="K1210" i="2"/>
  <c r="L1210" i="2" s="1"/>
  <c r="K1206" i="2"/>
  <c r="L1206" i="2" s="1"/>
  <c r="L1233" i="2"/>
  <c r="P2532" i="2"/>
  <c r="L2572" i="2"/>
  <c r="Q2572" i="2" s="1"/>
  <c r="L2544" i="2"/>
  <c r="L2322" i="2"/>
  <c r="L2301" i="2"/>
  <c r="L2265" i="2"/>
  <c r="L2257" i="2"/>
  <c r="L2249" i="2"/>
  <c r="L2241" i="2"/>
  <c r="L2192" i="2"/>
  <c r="L2157" i="2"/>
  <c r="L2147" i="2"/>
  <c r="L2139" i="2"/>
  <c r="L2123" i="2"/>
  <c r="L2114" i="2"/>
  <c r="L2104" i="2"/>
  <c r="L2076" i="2"/>
  <c r="L2066" i="2"/>
  <c r="L2039" i="2"/>
  <c r="L2022" i="2"/>
  <c r="L2007" i="2"/>
  <c r="Q2007" i="2" s="1"/>
  <c r="L2005" i="2"/>
  <c r="Q2005" i="2" s="1"/>
  <c r="L1994" i="2"/>
  <c r="L1969" i="2"/>
  <c r="L1967" i="2"/>
  <c r="L1899" i="2"/>
  <c r="L1886" i="2"/>
  <c r="L1878" i="2"/>
  <c r="Q1878" i="2" s="1"/>
  <c r="L1870" i="2"/>
  <c r="Q1870" i="2" s="1"/>
  <c r="L1862" i="2"/>
  <c r="L1854" i="2"/>
  <c r="Q1854" i="2" s="1"/>
  <c r="L1838" i="2"/>
  <c r="L1830" i="2"/>
  <c r="Q1830" i="2" s="1"/>
  <c r="L1814" i="2"/>
  <c r="L1806" i="2"/>
  <c r="Q1806" i="2" s="1"/>
  <c r="L2581" i="2"/>
  <c r="L2579" i="2"/>
  <c r="L2573" i="2"/>
  <c r="Q2573" i="2" s="1"/>
  <c r="L2561" i="2"/>
  <c r="L2559" i="2"/>
  <c r="L2553" i="2"/>
  <c r="L2551" i="2"/>
  <c r="L2545" i="2"/>
  <c r="L2543" i="2"/>
  <c r="P2514" i="2"/>
  <c r="L2514" i="2"/>
  <c r="L2508" i="2"/>
  <c r="L2506" i="2"/>
  <c r="L2484" i="2"/>
  <c r="L2482" i="2"/>
  <c r="L2435" i="2"/>
  <c r="L2397" i="2"/>
  <c r="Q2397" i="2" s="1"/>
  <c r="L2391" i="2"/>
  <c r="L2389" i="2"/>
  <c r="L2378" i="2"/>
  <c r="Q2378" i="2" s="1"/>
  <c r="L2376" i="2"/>
  <c r="R2376" i="2" s="1"/>
  <c r="L2370" i="2"/>
  <c r="L2368" i="2"/>
  <c r="L2349" i="2"/>
  <c r="L2347" i="2"/>
  <c r="L2331" i="2"/>
  <c r="Q2331" i="2" s="1"/>
  <c r="L2329" i="2"/>
  <c r="Q2329" i="2" s="1"/>
  <c r="L2323" i="2"/>
  <c r="L2321" i="2"/>
  <c r="L2304" i="2"/>
  <c r="L2302" i="2"/>
  <c r="Q2302" i="2" s="1"/>
  <c r="L2295" i="2"/>
  <c r="L2293" i="2"/>
  <c r="L2275" i="2"/>
  <c r="L2268" i="2"/>
  <c r="L2262" i="2"/>
  <c r="Q2262" i="2" s="1"/>
  <c r="L2260" i="2"/>
  <c r="L2254" i="2"/>
  <c r="Q2254" i="2" s="1"/>
  <c r="L2252" i="2"/>
  <c r="L2246" i="2"/>
  <c r="Q2246" i="2" s="1"/>
  <c r="L2244" i="2"/>
  <c r="L2214" i="2"/>
  <c r="L2208" i="2"/>
  <c r="L2206" i="2"/>
  <c r="L2200" i="2"/>
  <c r="L2189" i="2"/>
  <c r="Q2189" i="2" s="1"/>
  <c r="L2168" i="2"/>
  <c r="L2166" i="2"/>
  <c r="L2160" i="2"/>
  <c r="L2158" i="2"/>
  <c r="L2150" i="2"/>
  <c r="L2148" i="2"/>
  <c r="L2144" i="2"/>
  <c r="L2142" i="2"/>
  <c r="L2126" i="2"/>
  <c r="L2124" i="2"/>
  <c r="L2118" i="2"/>
  <c r="L2115" i="2"/>
  <c r="L2113" i="2"/>
  <c r="L2107" i="2"/>
  <c r="R2107" i="2" s="1"/>
  <c r="L2098" i="2"/>
  <c r="L2096" i="2"/>
  <c r="L2092" i="2"/>
  <c r="L2090" i="2"/>
  <c r="L2081" i="2"/>
  <c r="L2079" i="2"/>
  <c r="L2073" i="2"/>
  <c r="L2067" i="2"/>
  <c r="L2057" i="2"/>
  <c r="L2051" i="2"/>
  <c r="L2049" i="2"/>
  <c r="Q2049" i="2" s="1"/>
  <c r="L2047" i="2"/>
  <c r="L2040" i="2"/>
  <c r="L2038" i="2"/>
  <c r="Q2038" i="2" s="1"/>
  <c r="L2030" i="2"/>
  <c r="L2025" i="2"/>
  <c r="L2021" i="2"/>
  <c r="L2010" i="2"/>
  <c r="L2008" i="2"/>
  <c r="Q2008" i="2" s="1"/>
  <c r="L2004" i="2"/>
  <c r="Q2004" i="2" s="1"/>
  <c r="L2002" i="2"/>
  <c r="L1974" i="2"/>
  <c r="L1972" i="2"/>
  <c r="L1966" i="2"/>
  <c r="L1932" i="2"/>
  <c r="Q1932" i="2" s="1"/>
  <c r="L1930" i="2"/>
  <c r="L1928" i="2"/>
  <c r="L1924" i="2"/>
  <c r="L1904" i="2"/>
  <c r="Q1904" i="2" s="1"/>
  <c r="L1900" i="2"/>
  <c r="L1885" i="2"/>
  <c r="L1877" i="2"/>
  <c r="Q1877" i="2" s="1"/>
  <c r="L1873" i="2"/>
  <c r="L1869" i="2"/>
  <c r="Q1869" i="2" s="1"/>
  <c r="L1865" i="2"/>
  <c r="Q1865" i="2" s="1"/>
  <c r="L1861" i="2"/>
  <c r="L1859" i="2"/>
  <c r="Q1859" i="2" s="1"/>
  <c r="L1853" i="2"/>
  <c r="Q1853" i="2" s="1"/>
  <c r="L1849" i="2"/>
  <c r="Q1849" i="2" s="1"/>
  <c r="L1845" i="2"/>
  <c r="Q1845" i="2" s="1"/>
  <c r="L1837" i="2"/>
  <c r="L1833" i="2"/>
  <c r="Q1833" i="2" s="1"/>
  <c r="L1829" i="2"/>
  <c r="Q1829" i="2" s="1"/>
  <c r="L1821" i="2"/>
  <c r="L1813" i="2"/>
  <c r="L1805" i="2"/>
  <c r="Q1805" i="2" s="1"/>
  <c r="L1797" i="2"/>
  <c r="L1789" i="2"/>
  <c r="L1785" i="2"/>
  <c r="Q1785" i="2" s="1"/>
  <c r="L1781" i="2"/>
  <c r="Q1781" i="2" s="1"/>
  <c r="L1773" i="2"/>
  <c r="Q1773" i="2" s="1"/>
  <c r="L1769" i="2"/>
  <c r="Q1769" i="2" s="1"/>
  <c r="L1765" i="2"/>
  <c r="L1474" i="2"/>
  <c r="L1422" i="2"/>
  <c r="L1404" i="2"/>
  <c r="L1370" i="2"/>
  <c r="L1349" i="2"/>
  <c r="L1264" i="2"/>
  <c r="L1245" i="2"/>
  <c r="L1236" i="2"/>
  <c r="L1727" i="2"/>
  <c r="Q1727" i="2" s="1"/>
  <c r="L1715" i="2"/>
  <c r="Q1715" i="2" s="1"/>
  <c r="L1711" i="2"/>
  <c r="L1707" i="2"/>
  <c r="Q1707" i="2" s="1"/>
  <c r="L1700" i="2"/>
  <c r="L1696" i="2"/>
  <c r="L1692" i="2"/>
  <c r="L1684" i="2"/>
  <c r="L1664" i="2"/>
  <c r="L1660" i="2"/>
  <c r="Q1660" i="2" s="1"/>
  <c r="L1656" i="2"/>
  <c r="Q1656" i="2" s="1"/>
  <c r="L1595" i="2"/>
  <c r="L1559" i="2"/>
  <c r="Q1559" i="2" s="1"/>
  <c r="L1501" i="2"/>
  <c r="L1499" i="2"/>
  <c r="L1462" i="2"/>
  <c r="L1454" i="2"/>
  <c r="L1429" i="2"/>
  <c r="L1426" i="2"/>
  <c r="L1412" i="2"/>
  <c r="L1380" i="2"/>
  <c r="Q1380" i="2" s="1"/>
  <c r="L1372" i="2"/>
  <c r="L1367" i="2"/>
  <c r="L1342" i="2"/>
  <c r="Q1342" i="2" s="1"/>
  <c r="L1313" i="2"/>
  <c r="L1274" i="2"/>
  <c r="L1238" i="2"/>
  <c r="L1235" i="2"/>
  <c r="L1224" i="2"/>
  <c r="L1956" i="2"/>
  <c r="Q1956" i="2" s="1"/>
  <c r="L1948" i="2"/>
  <c r="Q1948" i="2" s="1"/>
  <c r="L1940" i="2"/>
  <c r="Q1940" i="2" s="1"/>
  <c r="L1916" i="2"/>
  <c r="Q1916" i="2" s="1"/>
  <c r="L1860" i="2"/>
  <c r="Q1860" i="2" s="1"/>
  <c r="L1852" i="2"/>
  <c r="Q1852" i="2" s="1"/>
  <c r="L1750" i="2"/>
  <c r="Q1750" i="2" s="1"/>
  <c r="L1640" i="2"/>
  <c r="Q1640" i="2" s="1"/>
  <c r="L1394" i="2"/>
  <c r="Q1394" i="2" s="1"/>
  <c r="L1386" i="2"/>
  <c r="Q1386" i="2" s="1"/>
  <c r="L2359" i="2"/>
  <c r="Q2359" i="2" s="1"/>
  <c r="L2343" i="2"/>
  <c r="Q2343" i="2" s="1"/>
  <c r="L2341" i="2"/>
  <c r="Q2341" i="2" s="1"/>
  <c r="L2339" i="2"/>
  <c r="Q2339" i="2" s="1"/>
  <c r="L2327" i="2"/>
  <c r="Q2327" i="2" s="1"/>
  <c r="L2325" i="2"/>
  <c r="Q2325" i="2" s="1"/>
  <c r="L2307" i="2"/>
  <c r="R2307" i="2" s="1"/>
  <c r="L2291" i="2"/>
  <c r="Q2291" i="2" s="1"/>
  <c r="L2271" i="2"/>
  <c r="R2271" i="2" s="1"/>
  <c r="L2247" i="2"/>
  <c r="Q2247" i="2" s="1"/>
  <c r="L2239" i="2"/>
  <c r="R2239" i="2" s="1"/>
  <c r="L2187" i="2"/>
  <c r="Q2187" i="2" s="1"/>
  <c r="L2143" i="2"/>
  <c r="Q2143" i="2" s="1"/>
  <c r="L2103" i="2"/>
  <c r="Q2103" i="2" s="1"/>
  <c r="L2083" i="2"/>
  <c r="R2083" i="2" s="1"/>
  <c r="L1985" i="2"/>
  <c r="R1985" i="2" s="1"/>
  <c r="L1673" i="2"/>
  <c r="R1673" i="2" s="1"/>
  <c r="L1645" i="2"/>
  <c r="Q1645" i="2" s="1"/>
  <c r="L1643" i="2"/>
  <c r="Q1643" i="2" s="1"/>
  <c r="L1611" i="2"/>
  <c r="Q1611" i="2" s="1"/>
  <c r="L1601" i="2"/>
  <c r="R1601" i="2" s="1"/>
  <c r="L2577" i="2"/>
  <c r="L2533" i="2"/>
  <c r="P2533" i="2"/>
  <c r="L2367" i="2"/>
  <c r="L2357" i="2"/>
  <c r="L2355" i="2"/>
  <c r="L2351" i="2"/>
  <c r="L2335" i="2"/>
  <c r="L2319" i="2"/>
  <c r="L2311" i="2"/>
  <c r="L2287" i="2"/>
  <c r="L2283" i="2"/>
  <c r="L2279" i="2"/>
  <c r="L2235" i="2"/>
  <c r="L2231" i="2"/>
  <c r="L2227" i="2"/>
  <c r="L2223" i="2"/>
  <c r="L2219" i="2"/>
  <c r="L2211" i="2"/>
  <c r="L2203" i="2"/>
  <c r="L2199" i="2"/>
  <c r="L2195" i="2"/>
  <c r="L2191" i="2"/>
  <c r="L2183" i="2"/>
  <c r="L2179" i="2"/>
  <c r="L2175" i="2"/>
  <c r="L2155" i="2"/>
  <c r="P2155" i="2"/>
  <c r="L2135" i="2"/>
  <c r="L2131" i="2"/>
  <c r="L2111" i="2"/>
  <c r="L2099" i="2"/>
  <c r="L2043" i="2"/>
  <c r="L2031" i="2"/>
  <c r="L2027" i="2"/>
  <c r="L2017" i="2"/>
  <c r="L2013" i="2"/>
  <c r="L2001" i="2"/>
  <c r="L1993" i="2"/>
  <c r="L1977" i="2"/>
  <c r="L1975" i="2"/>
  <c r="L1757" i="2"/>
  <c r="L1647" i="2"/>
  <c r="L1627" i="2"/>
  <c r="L1603" i="2"/>
  <c r="L1513" i="2"/>
  <c r="L1511" i="2"/>
  <c r="L1509" i="2"/>
  <c r="L1507" i="2"/>
  <c r="L1485" i="2"/>
  <c r="L1275" i="2"/>
  <c r="L2526" i="2"/>
  <c r="L2501" i="2"/>
  <c r="Q2501" i="2" s="1"/>
  <c r="L2500" i="2"/>
  <c r="R2500" i="2" s="1"/>
  <c r="L2469" i="2"/>
  <c r="L2461" i="2"/>
  <c r="L2438" i="2"/>
  <c r="L2428" i="2"/>
  <c r="L2417" i="2"/>
  <c r="L2396" i="2"/>
  <c r="R2396" i="2" s="1"/>
  <c r="L2518" i="2"/>
  <c r="L2496" i="2"/>
  <c r="L2481" i="2"/>
  <c r="Q2481" i="2" s="1"/>
  <c r="L2480" i="2"/>
  <c r="R2480" i="2" s="1"/>
  <c r="L2462" i="2"/>
  <c r="L2444" i="2"/>
  <c r="L2429" i="2"/>
  <c r="Q2429" i="2" s="1"/>
  <c r="L2418" i="2"/>
  <c r="L2405" i="2"/>
  <c r="L2386" i="2"/>
  <c r="L2154" i="2"/>
  <c r="L2026" i="2"/>
  <c r="L1942" i="2"/>
  <c r="L1908" i="2"/>
  <c r="L1892" i="2"/>
  <c r="L1744" i="2"/>
  <c r="L1544" i="2"/>
  <c r="L1536" i="2"/>
  <c r="L1532" i="2"/>
  <c r="L1528" i="2"/>
  <c r="L1516" i="2"/>
  <c r="L1504" i="2"/>
  <c r="L1410" i="2"/>
  <c r="L1402" i="2"/>
  <c r="L1282" i="2"/>
  <c r="L2580" i="2"/>
  <c r="L2524" i="2"/>
  <c r="L2497" i="2"/>
  <c r="L2454" i="2"/>
  <c r="L2445" i="2"/>
  <c r="L2525" i="2"/>
  <c r="L2498" i="2"/>
  <c r="L2460" i="2"/>
  <c r="L2446" i="2"/>
  <c r="L2420" i="2"/>
  <c r="L2416" i="2"/>
  <c r="L2388" i="2"/>
  <c r="L2385" i="2"/>
  <c r="Q2385" i="2" s="1"/>
  <c r="L2384" i="2"/>
  <c r="R2384" i="2" s="1"/>
  <c r="L2346" i="2"/>
  <c r="L2338" i="2"/>
  <c r="L2290" i="2"/>
  <c r="L2273" i="2"/>
  <c r="L2250" i="2"/>
  <c r="Q2250" i="2" s="1"/>
  <c r="L2061" i="2"/>
  <c r="L1989" i="2"/>
  <c r="L1976" i="2"/>
  <c r="L1947" i="2"/>
  <c r="R1947" i="2" s="1"/>
  <c r="L2575" i="2"/>
  <c r="R2575" i="2" s="1"/>
  <c r="L2574" i="2"/>
  <c r="Q2574" i="2" s="1"/>
  <c r="L2571" i="2"/>
  <c r="L2566" i="2"/>
  <c r="L2562" i="2"/>
  <c r="L2558" i="2"/>
  <c r="L2546" i="2"/>
  <c r="L2542" i="2"/>
  <c r="Q2542" i="2" s="1"/>
  <c r="L2538" i="2"/>
  <c r="Q2538" i="2" s="1"/>
  <c r="L2534" i="2"/>
  <c r="L2493" i="2"/>
  <c r="Q2493" i="2" s="1"/>
  <c r="L2492" i="2"/>
  <c r="R2492" i="2" s="1"/>
  <c r="L2478" i="2"/>
  <c r="Q2478" i="2" s="1"/>
  <c r="L2477" i="2"/>
  <c r="Q2477" i="2" s="1"/>
  <c r="L2476" i="2"/>
  <c r="R2476" i="2" s="1"/>
  <c r="L2470" i="2"/>
  <c r="L2421" i="2"/>
  <c r="L2414" i="2"/>
  <c r="L2413" i="2"/>
  <c r="L2412" i="2"/>
  <c r="L2406" i="2"/>
  <c r="L2382" i="2"/>
  <c r="Q2382" i="2" s="1"/>
  <c r="L2381" i="2"/>
  <c r="Q2381" i="2" s="1"/>
  <c r="L2380" i="2"/>
  <c r="R2380" i="2" s="1"/>
  <c r="L2374" i="2"/>
  <c r="L2333" i="2"/>
  <c r="Q2333" i="2" s="1"/>
  <c r="L2306" i="2"/>
  <c r="Q2306" i="2" s="1"/>
  <c r="L2282" i="2"/>
  <c r="L2278" i="2"/>
  <c r="L2274" i="2"/>
  <c r="L2266" i="2"/>
  <c r="R2266" i="2" s="1"/>
  <c r="L2198" i="2"/>
  <c r="L2177" i="2"/>
  <c r="L2082" i="2"/>
  <c r="L1850" i="2"/>
  <c r="Q1850" i="2" s="1"/>
  <c r="L1846" i="2"/>
  <c r="Q1846" i="2" s="1"/>
  <c r="L2516" i="2"/>
  <c r="L2513" i="2"/>
  <c r="Q2513" i="2" s="1"/>
  <c r="L2512" i="2"/>
  <c r="Q2512" i="2" s="1"/>
  <c r="L2486" i="2"/>
  <c r="L2422" i="2"/>
  <c r="R2422" i="2" s="1"/>
  <c r="L2390" i="2"/>
  <c r="Q2390" i="2" s="1"/>
  <c r="L2361" i="2"/>
  <c r="Q2361" i="2" s="1"/>
  <c r="L2358" i="2"/>
  <c r="L2313" i="2"/>
  <c r="L2298" i="2"/>
  <c r="L2178" i="2"/>
  <c r="L2012" i="2"/>
  <c r="L1987" i="2"/>
  <c r="L1945" i="2"/>
  <c r="L1912" i="2"/>
  <c r="L1751" i="2"/>
  <c r="L1505" i="2"/>
  <c r="L1478" i="2"/>
  <c r="L2532" i="2"/>
  <c r="L2530" i="2"/>
  <c r="L2529" i="2"/>
  <c r="L2528" i="2"/>
  <c r="L2517" i="2"/>
  <c r="L2510" i="2"/>
  <c r="L2509" i="2"/>
  <c r="L2468" i="2"/>
  <c r="L2466" i="2"/>
  <c r="L2465" i="2"/>
  <c r="L2464" i="2"/>
  <c r="L2453" i="2"/>
  <c r="L2452" i="2"/>
  <c r="R2452" i="2" s="1"/>
  <c r="L2450" i="2"/>
  <c r="L2449" i="2"/>
  <c r="L2448" i="2"/>
  <c r="L2437" i="2"/>
  <c r="L2436" i="2"/>
  <c r="R2436" i="2" s="1"/>
  <c r="L2434" i="2"/>
  <c r="R2434" i="2" s="1"/>
  <c r="L2433" i="2"/>
  <c r="Q2433" i="2" s="1"/>
  <c r="L2404" i="2"/>
  <c r="L2402" i="2"/>
  <c r="L2401" i="2"/>
  <c r="L2400" i="2"/>
  <c r="L2372" i="2"/>
  <c r="L2369" i="2"/>
  <c r="L2342" i="2"/>
  <c r="R2342" i="2" s="1"/>
  <c r="L2320" i="2"/>
  <c r="L2310" i="2"/>
  <c r="L2294" i="2"/>
  <c r="L2289" i="2"/>
  <c r="L2230" i="2"/>
  <c r="L2210" i="2"/>
  <c r="L2146" i="2"/>
  <c r="Q2146" i="2" s="1"/>
  <c r="L2093" i="2"/>
  <c r="L2050" i="2"/>
  <c r="L2023" i="2"/>
  <c r="L1946" i="2"/>
  <c r="L2281" i="2"/>
  <c r="L2270" i="2"/>
  <c r="Q2270" i="2" s="1"/>
  <c r="L2269" i="2"/>
  <c r="Q2269" i="2" s="1"/>
  <c r="L2261" i="2"/>
  <c r="L2238" i="2"/>
  <c r="L2237" i="2"/>
  <c r="L2229" i="2"/>
  <c r="L2217" i="2"/>
  <c r="L2205" i="2"/>
  <c r="L2185" i="2"/>
  <c r="L2174" i="2"/>
  <c r="L2173" i="2"/>
  <c r="L2165" i="2"/>
  <c r="L2134" i="2"/>
  <c r="L2133" i="2"/>
  <c r="L2122" i="2"/>
  <c r="L2110" i="2"/>
  <c r="L2069" i="2"/>
  <c r="L2058" i="2"/>
  <c r="L2019" i="2"/>
  <c r="L2011" i="2"/>
  <c r="L1999" i="2"/>
  <c r="L1998" i="2"/>
  <c r="L1984" i="2"/>
  <c r="R1984" i="2" s="1"/>
  <c r="L1955" i="2"/>
  <c r="Q1955" i="2" s="1"/>
  <c r="L1954" i="2"/>
  <c r="Q1954" i="2" s="1"/>
  <c r="L1944" i="2"/>
  <c r="L1943" i="2"/>
  <c r="L1923" i="2"/>
  <c r="L1922" i="2"/>
  <c r="Q1922" i="2" s="1"/>
  <c r="L1921" i="2"/>
  <c r="Q1921" i="2" s="1"/>
  <c r="L1920" i="2"/>
  <c r="Q1920" i="2" s="1"/>
  <c r="L1919" i="2"/>
  <c r="Q1919" i="2" s="1"/>
  <c r="L1918" i="2"/>
  <c r="Q1918" i="2" s="1"/>
  <c r="L1917" i="2"/>
  <c r="Q1917" i="2" s="1"/>
  <c r="L1913" i="2"/>
  <c r="L1909" i="2"/>
  <c r="L1752" i="2"/>
  <c r="L2258" i="2"/>
  <c r="L2226" i="2"/>
  <c r="L2225" i="2"/>
  <c r="L2202" i="2"/>
  <c r="L2194" i="2"/>
  <c r="L2182" i="2"/>
  <c r="L2170" i="2"/>
  <c r="L2162" i="2"/>
  <c r="L2130" i="2"/>
  <c r="L2129" i="2"/>
  <c r="L2077" i="2"/>
  <c r="L2065" i="2"/>
  <c r="L2045" i="2"/>
  <c r="L2034" i="2"/>
  <c r="Q2034" i="2" s="1"/>
  <c r="L2016" i="2"/>
  <c r="R2016" i="2" s="1"/>
  <c r="L1997" i="2"/>
  <c r="L1983" i="2"/>
  <c r="L1982" i="2"/>
  <c r="L1971" i="2"/>
  <c r="L1953" i="2"/>
  <c r="Q1953" i="2" s="1"/>
  <c r="L1898" i="2"/>
  <c r="L1894" i="2"/>
  <c r="L1866" i="2"/>
  <c r="Q1866" i="2" s="1"/>
  <c r="L1818" i="2"/>
  <c r="L1810" i="2"/>
  <c r="L1512" i="2"/>
  <c r="L1281" i="2"/>
  <c r="L2522" i="2"/>
  <c r="L2521" i="2"/>
  <c r="L2520" i="2"/>
  <c r="L2505" i="2"/>
  <c r="L2504" i="2"/>
  <c r="L2490" i="2"/>
  <c r="R2490" i="2" s="1"/>
  <c r="L2489" i="2"/>
  <c r="Q2489" i="2" s="1"/>
  <c r="L2488" i="2"/>
  <c r="R2488" i="2" s="1"/>
  <c r="L2474" i="2"/>
  <c r="L2473" i="2"/>
  <c r="L2472" i="2"/>
  <c r="L2458" i="2"/>
  <c r="L2457" i="2"/>
  <c r="L2456" i="2"/>
  <c r="L2442" i="2"/>
  <c r="L2441" i="2"/>
  <c r="L2426" i="2"/>
  <c r="L2425" i="2"/>
  <c r="Q2425" i="2" s="1"/>
  <c r="L2424" i="2"/>
  <c r="R2424" i="2" s="1"/>
  <c r="L2410" i="2"/>
  <c r="L2409" i="2"/>
  <c r="L2408" i="2"/>
  <c r="L2393" i="2"/>
  <c r="Q2393" i="2" s="1"/>
  <c r="L2392" i="2"/>
  <c r="Q2392" i="2" s="1"/>
  <c r="L2377" i="2"/>
  <c r="Q2377" i="2" s="1"/>
  <c r="L2365" i="2"/>
  <c r="R2365" i="2" s="1"/>
  <c r="L2363" i="2"/>
  <c r="Q2363" i="2" s="1"/>
  <c r="L2362" i="2"/>
  <c r="R2362" i="2" s="1"/>
  <c r="L2354" i="2"/>
  <c r="L2353" i="2"/>
  <c r="L2345" i="2"/>
  <c r="L2337" i="2"/>
  <c r="L2336" i="2"/>
  <c r="L2317" i="2"/>
  <c r="L2315" i="2"/>
  <c r="L2314" i="2"/>
  <c r="L2309" i="2"/>
  <c r="L2297" i="2"/>
  <c r="L2286" i="2"/>
  <c r="L2285" i="2"/>
  <c r="L2277" i="2"/>
  <c r="L2233" i="2"/>
  <c r="L2222" i="2"/>
  <c r="L2221" i="2"/>
  <c r="L2181" i="2"/>
  <c r="L2138" i="2"/>
  <c r="L2117" i="2"/>
  <c r="L2094" i="2"/>
  <c r="L2086" i="2"/>
  <c r="Q2086" i="2" s="1"/>
  <c r="L2085" i="2"/>
  <c r="Q2085" i="2" s="1"/>
  <c r="L2074" i="2"/>
  <c r="Q2074" i="2" s="1"/>
  <c r="L2062" i="2"/>
  <c r="L2053" i="2"/>
  <c r="L2042" i="2"/>
  <c r="L2015" i="2"/>
  <c r="L1992" i="2"/>
  <c r="L1991" i="2"/>
  <c r="L1990" i="2"/>
  <c r="L1979" i="2"/>
  <c r="L1978" i="2"/>
  <c r="L1939" i="2"/>
  <c r="Q1939" i="2" s="1"/>
  <c r="L1938" i="2"/>
  <c r="Q1938" i="2" s="1"/>
  <c r="L1937" i="2"/>
  <c r="Q1937" i="2" s="1"/>
  <c r="L1936" i="2"/>
  <c r="Q1936" i="2" s="1"/>
  <c r="L1935" i="2"/>
  <c r="Q1935" i="2" s="1"/>
  <c r="L1934" i="2"/>
  <c r="Q1934" i="2" s="1"/>
  <c r="L1933" i="2"/>
  <c r="Q1933" i="2" s="1"/>
  <c r="L1907" i="2"/>
  <c r="L1895" i="2"/>
  <c r="L1881" i="2"/>
  <c r="L1834" i="2"/>
  <c r="L1597" i="2"/>
  <c r="L1583" i="2"/>
  <c r="L1541" i="2"/>
  <c r="L1537" i="2"/>
  <c r="L1520" i="2"/>
  <c r="L1926" i="2"/>
  <c r="L1914" i="2"/>
  <c r="L1910" i="2"/>
  <c r="L1896" i="2"/>
  <c r="L1882" i="2"/>
  <c r="L1756" i="2"/>
  <c r="L1753" i="2"/>
  <c r="L1629" i="2"/>
  <c r="L1594" i="2"/>
  <c r="L1580" i="2"/>
  <c r="L1579" i="2"/>
  <c r="L1538" i="2"/>
  <c r="L1472" i="2"/>
  <c r="L1468" i="2"/>
  <c r="L1279" i="2"/>
  <c r="L1277" i="2"/>
  <c r="Q1277" i="2" s="1"/>
  <c r="L1276" i="2"/>
  <c r="L1970" i="2"/>
  <c r="L1962" i="2"/>
  <c r="Q1962" i="2" s="1"/>
  <c r="L1958" i="2"/>
  <c r="Q1958" i="2" s="1"/>
  <c r="L1957" i="2"/>
  <c r="Q1957" i="2" s="1"/>
  <c r="L1952" i="2"/>
  <c r="Q1952" i="2" s="1"/>
  <c r="L1951" i="2"/>
  <c r="Q1951" i="2" s="1"/>
  <c r="L1950" i="2"/>
  <c r="Q1950" i="2" s="1"/>
  <c r="L1949" i="2"/>
  <c r="Q1949" i="2" s="1"/>
  <c r="L1941" i="2"/>
  <c r="L1927" i="2"/>
  <c r="L1897" i="2"/>
  <c r="L1893" i="2"/>
  <c r="L1817" i="2"/>
  <c r="L1754" i="2"/>
  <c r="L1740" i="2"/>
  <c r="Q1740" i="2" s="1"/>
  <c r="L1678" i="2"/>
  <c r="L1677" i="2"/>
  <c r="Q1677" i="2" s="1"/>
  <c r="L1675" i="2"/>
  <c r="L1674" i="2"/>
  <c r="R1674" i="2" s="1"/>
  <c r="L1642" i="2"/>
  <c r="R1642" i="2" s="1"/>
  <c r="L1641" i="2"/>
  <c r="Q1641" i="2" s="1"/>
  <c r="L1639" i="2"/>
  <c r="Q1639" i="2" s="1"/>
  <c r="L1638" i="2"/>
  <c r="Q1638" i="2" s="1"/>
  <c r="L1630" i="2"/>
  <c r="L1403" i="2"/>
  <c r="L1703" i="2"/>
  <c r="L1702" i="2"/>
  <c r="L1679" i="2"/>
  <c r="Q1679" i="2" s="1"/>
  <c r="L1903" i="2"/>
  <c r="Q1903" i="2" s="1"/>
  <c r="L1890" i="2"/>
  <c r="L1874" i="2"/>
  <c r="Q1874" i="2" s="1"/>
  <c r="L1858" i="2"/>
  <c r="Q1858" i="2" s="1"/>
  <c r="L1842" i="2"/>
  <c r="L1826" i="2"/>
  <c r="Q1826" i="2" s="1"/>
  <c r="L1825" i="2"/>
  <c r="Q1825" i="2" s="1"/>
  <c r="L1802" i="2"/>
  <c r="Q1802" i="2" s="1"/>
  <c r="L1761" i="2"/>
  <c r="L1760" i="2"/>
  <c r="L1755" i="2"/>
  <c r="L1652" i="2"/>
  <c r="L1649" i="2"/>
  <c r="L1648" i="2"/>
  <c r="L1625" i="2"/>
  <c r="L1624" i="2"/>
  <c r="L1623" i="2"/>
  <c r="R1623" i="2" s="1"/>
  <c r="L1530" i="2"/>
  <c r="L1517" i="2"/>
  <c r="L1484" i="2"/>
  <c r="L1480" i="2"/>
  <c r="L1476" i="2"/>
  <c r="L1465" i="2"/>
  <c r="L1464" i="2"/>
  <c r="L1441" i="2"/>
  <c r="L1411" i="2"/>
  <c r="L1931" i="2"/>
  <c r="L1915" i="2"/>
  <c r="L1742" i="2"/>
  <c r="Q1742" i="2" s="1"/>
  <c r="L1741" i="2"/>
  <c r="Q1741" i="2" s="1"/>
  <c r="L1738" i="2"/>
  <c r="R1738" i="2" s="1"/>
  <c r="L1737" i="2"/>
  <c r="Q1737" i="2" s="1"/>
  <c r="L1735" i="2"/>
  <c r="R1735" i="2" s="1"/>
  <c r="L1734" i="2"/>
  <c r="Q1734" i="2" s="1"/>
  <c r="L1733" i="2"/>
  <c r="L1670" i="2"/>
  <c r="Q1670" i="2" s="1"/>
  <c r="L1599" i="2"/>
  <c r="L1540" i="2"/>
  <c r="L1515" i="2"/>
  <c r="L1466" i="2"/>
  <c r="L1526" i="2"/>
  <c r="L1525" i="2"/>
  <c r="L1508" i="2"/>
  <c r="L1440" i="2"/>
  <c r="L1425" i="2"/>
  <c r="L1424" i="2"/>
  <c r="L1393" i="2"/>
  <c r="Q1393" i="2" s="1"/>
  <c r="L1392" i="2"/>
  <c r="Q1392" i="2" s="1"/>
  <c r="L1391" i="2"/>
  <c r="Q1391" i="2" s="1"/>
  <c r="L1390" i="2"/>
  <c r="Q1390" i="2" s="1"/>
  <c r="L1375" i="2"/>
  <c r="L1374" i="2"/>
  <c r="L1350" i="2"/>
  <c r="L1759" i="2"/>
  <c r="L1758" i="2"/>
  <c r="L1749" i="2"/>
  <c r="Q1749" i="2" s="1"/>
  <c r="L1748" i="2"/>
  <c r="L1746" i="2"/>
  <c r="L1701" i="2"/>
  <c r="L1672" i="2"/>
  <c r="Q1672" i="2" s="1"/>
  <c r="L1671" i="2"/>
  <c r="R1671" i="2" s="1"/>
  <c r="L1631" i="2"/>
  <c r="L1581" i="2"/>
  <c r="L1577" i="2"/>
  <c r="L1576" i="2"/>
  <c r="L1543" i="2"/>
  <c r="L1542" i="2"/>
  <c r="L1529" i="2"/>
  <c r="L1524" i="2"/>
  <c r="L1488" i="2"/>
  <c r="L1482" i="2"/>
  <c r="L1481" i="2"/>
  <c r="L1470" i="2"/>
  <c r="L1401" i="2"/>
  <c r="Q1401" i="2" s="1"/>
  <c r="L1400" i="2"/>
  <c r="Q1400" i="2" s="1"/>
  <c r="L1399" i="2"/>
  <c r="Q1399" i="2" s="1"/>
  <c r="L1398" i="2"/>
  <c r="Q1398" i="2" s="1"/>
  <c r="L1388" i="2"/>
  <c r="Q1388" i="2" s="1"/>
  <c r="L1387" i="2"/>
  <c r="Q1387" i="2" s="1"/>
  <c r="L1637" i="2"/>
  <c r="L1636" i="2"/>
  <c r="R1636" i="2" s="1"/>
  <c r="L1635" i="2"/>
  <c r="Q1635" i="2" s="1"/>
  <c r="L1633" i="2"/>
  <c r="L1632" i="2"/>
  <c r="L1609" i="2"/>
  <c r="R1609" i="2" s="1"/>
  <c r="L1608" i="2"/>
  <c r="Q1608" i="2" s="1"/>
  <c r="L1606" i="2"/>
  <c r="L1593" i="2"/>
  <c r="L1590" i="2"/>
  <c r="L1546" i="2"/>
  <c r="L1545" i="2"/>
  <c r="L1534" i="2"/>
  <c r="L1533" i="2"/>
  <c r="L1522" i="2"/>
  <c r="L1521" i="2"/>
  <c r="L1519" i="2"/>
  <c r="L1506" i="2"/>
  <c r="L1473" i="2"/>
  <c r="L1427" i="2"/>
  <c r="L1423" i="2"/>
  <c r="L1409" i="2"/>
  <c r="L1408" i="2"/>
  <c r="L1407" i="2"/>
  <c r="L1406" i="2"/>
  <c r="L1396" i="2"/>
  <c r="Q1396" i="2" s="1"/>
  <c r="L1395" i="2"/>
  <c r="Q1395" i="2" s="1"/>
  <c r="L1385" i="2"/>
  <c r="Q1385" i="2" s="1"/>
  <c r="L1384" i="2"/>
  <c r="Q1384" i="2" s="1"/>
  <c r="L1383" i="2"/>
  <c r="Q1383" i="2" s="1"/>
  <c r="L1382" i="2"/>
  <c r="Q1382" i="2" s="1"/>
  <c r="L1371" i="2"/>
  <c r="L1314" i="2"/>
  <c r="L1265" i="2"/>
  <c r="L1413" i="2"/>
  <c r="L1405" i="2"/>
  <c r="L1389" i="2"/>
  <c r="Q1389" i="2" s="1"/>
  <c r="L1381" i="2"/>
  <c r="Q1381" i="2" s="1"/>
  <c r="L1373" i="2"/>
  <c r="L2564" i="2"/>
  <c r="L2556" i="2"/>
  <c r="L2548" i="2"/>
  <c r="L2540" i="2"/>
  <c r="L2531" i="2"/>
  <c r="L2523" i="2"/>
  <c r="L2507" i="2"/>
  <c r="L2499" i="2"/>
  <c r="L2491" i="2"/>
  <c r="L2475" i="2"/>
  <c r="L2467" i="2"/>
  <c r="L2459" i="2"/>
  <c r="L2451" i="2"/>
  <c r="L2443" i="2"/>
  <c r="L2427" i="2"/>
  <c r="L2419" i="2"/>
  <c r="L2411" i="2"/>
  <c r="L2403" i="2"/>
  <c r="L2395" i="2"/>
  <c r="L2387" i="2"/>
  <c r="L2379" i="2"/>
  <c r="L2360" i="2"/>
  <c r="L2350" i="2"/>
  <c r="L2328" i="2"/>
  <c r="L2318" i="2"/>
  <c r="L2576" i="2"/>
  <c r="L2568" i="2"/>
  <c r="L2560" i="2"/>
  <c r="L2552" i="2"/>
  <c r="L2536" i="2"/>
  <c r="L2527" i="2"/>
  <c r="L2519" i="2"/>
  <c r="L2511" i="2"/>
  <c r="L2503" i="2"/>
  <c r="L2495" i="2"/>
  <c r="L2487" i="2"/>
  <c r="L2471" i="2"/>
  <c r="L2463" i="2"/>
  <c r="L2455" i="2"/>
  <c r="L2447" i="2"/>
  <c r="L2439" i="2"/>
  <c r="L2431" i="2"/>
  <c r="L2423" i="2"/>
  <c r="L2415" i="2"/>
  <c r="L2399" i="2"/>
  <c r="L2383" i="2"/>
  <c r="L2375" i="2"/>
  <c r="L2366" i="2"/>
  <c r="L2344" i="2"/>
  <c r="L2312" i="2"/>
  <c r="L2296" i="2"/>
  <c r="L2288" i="2"/>
  <c r="L2280" i="2"/>
  <c r="L2272" i="2"/>
  <c r="L2264" i="2"/>
  <c r="L2256" i="2"/>
  <c r="L2248" i="2"/>
  <c r="L2240" i="2"/>
  <c r="L2232" i="2"/>
  <c r="L2224" i="2"/>
  <c r="L2216" i="2"/>
  <c r="L2184" i="2"/>
  <c r="L2176" i="2"/>
  <c r="L2140" i="2"/>
  <c r="L2132" i="2"/>
  <c r="L2116" i="2"/>
  <c r="L2100" i="2"/>
  <c r="L2052" i="2"/>
  <c r="L2028" i="2"/>
  <c r="L2018" i="2"/>
  <c r="L1980" i="2"/>
  <c r="L2569" i="2"/>
  <c r="L2567" i="2"/>
  <c r="L2565" i="2"/>
  <c r="L2563" i="2"/>
  <c r="L2557" i="2"/>
  <c r="L2555" i="2"/>
  <c r="L2549" i="2"/>
  <c r="L2547" i="2"/>
  <c r="L2541" i="2"/>
  <c r="L2539" i="2"/>
  <c r="L2537" i="2"/>
  <c r="L2535" i="2"/>
  <c r="L2364" i="2"/>
  <c r="L2356" i="2"/>
  <c r="L2340" i="2"/>
  <c r="L2316" i="2"/>
  <c r="L2308" i="2"/>
  <c r="L2300" i="2"/>
  <c r="L2284" i="2"/>
  <c r="L2236" i="2"/>
  <c r="L2220" i="2"/>
  <c r="L2212" i="2"/>
  <c r="L2204" i="2"/>
  <c r="L2196" i="2"/>
  <c r="L2180" i="2"/>
  <c r="L2172" i="2"/>
  <c r="L2164" i="2"/>
  <c r="L2136" i="2"/>
  <c r="L2128" i="2"/>
  <c r="L2120" i="2"/>
  <c r="L2112" i="2"/>
  <c r="L2048" i="2"/>
  <c r="L2014" i="2"/>
  <c r="L2006" i="2"/>
  <c r="L1988" i="2"/>
  <c r="L1680" i="2"/>
  <c r="L1669" i="2"/>
  <c r="L1739" i="2"/>
  <c r="L1704" i="2"/>
  <c r="L1745" i="2"/>
  <c r="L1743" i="2"/>
  <c r="L1736" i="2"/>
  <c r="L1612" i="2"/>
  <c r="L1747" i="2"/>
  <c r="L1676" i="2"/>
  <c r="L1651" i="2"/>
  <c r="L1644" i="2"/>
  <c r="L1628" i="2"/>
  <c r="L1646" i="2"/>
  <c r="L1626" i="2"/>
  <c r="L1600" i="2"/>
  <c r="L1598" i="2"/>
  <c r="L1591" i="2"/>
  <c r="L1527" i="2"/>
  <c r="L1607" i="2"/>
  <c r="L1578" i="2"/>
  <c r="L1650" i="2"/>
  <c r="L1610" i="2"/>
  <c r="L1582" i="2"/>
  <c r="L1575" i="2"/>
  <c r="L1535" i="2"/>
  <c r="L1634" i="2"/>
  <c r="L1602" i="2"/>
  <c r="L1547" i="2"/>
  <c r="L1539" i="2"/>
  <c r="L1531" i="2"/>
  <c r="L1523" i="2"/>
  <c r="L1510" i="2"/>
  <c r="L1503" i="2"/>
  <c r="L1486" i="2"/>
  <c r="L1479" i="2"/>
  <c r="L1514" i="2"/>
  <c r="L1492" i="2"/>
  <c r="L1477" i="2"/>
  <c r="L1471" i="2"/>
  <c r="L1463" i="2"/>
  <c r="L1518" i="2"/>
  <c r="L1502" i="2"/>
  <c r="L1490" i="2"/>
  <c r="L1483" i="2"/>
  <c r="L1467" i="2"/>
  <c r="L1493" i="2"/>
  <c r="L1491" i="2"/>
  <c r="L1489" i="2"/>
  <c r="L1487" i="2"/>
  <c r="L1278" i="2"/>
  <c r="L1280" i="2"/>
  <c r="L1225" i="2"/>
  <c r="L1211" i="2"/>
  <c r="L1246" i="2"/>
  <c r="Q1343" i="2" l="1"/>
  <c r="R2532" i="2"/>
  <c r="Q2514" i="2"/>
  <c r="R2207" i="2"/>
  <c r="R2291" i="2"/>
  <c r="R2538" i="2"/>
  <c r="R1877" i="2"/>
  <c r="R2251" i="2"/>
  <c r="Q2480" i="2"/>
  <c r="R1640" i="2"/>
  <c r="R1656" i="2"/>
  <c r="R2429" i="2"/>
  <c r="R1876" i="2"/>
  <c r="R1750" i="2"/>
  <c r="R2255" i="2"/>
  <c r="R2009" i="2"/>
  <c r="R2359" i="2"/>
  <c r="R1948" i="2"/>
  <c r="Q1689" i="2"/>
  <c r="R2250" i="2"/>
  <c r="R2262" i="2"/>
  <c r="R2327" i="2"/>
  <c r="R2302" i="2"/>
  <c r="Q2384" i="2"/>
  <c r="Q1642" i="2"/>
  <c r="R2305" i="2"/>
  <c r="R2145" i="2"/>
  <c r="R2398" i="2"/>
  <c r="R1957" i="2"/>
  <c r="Q2575" i="2"/>
  <c r="Q2502" i="2"/>
  <c r="Q1551" i="2"/>
  <c r="R1551" i="2"/>
  <c r="R1921" i="2"/>
  <c r="R2005" i="2"/>
  <c r="Q2434" i="2"/>
  <c r="Q1661" i="2"/>
  <c r="R2381" i="2"/>
  <c r="R2049" i="2"/>
  <c r="Q2107" i="2"/>
  <c r="R1940" i="2"/>
  <c r="R1641" i="2"/>
  <c r="R2247" i="2"/>
  <c r="Q2271" i="2"/>
  <c r="R1670" i="2"/>
  <c r="R1828" i="2"/>
  <c r="R2377" i="2"/>
  <c r="R1803" i="2"/>
  <c r="R1958" i="2"/>
  <c r="Q2239" i="2"/>
  <c r="R1953" i="2"/>
  <c r="R1843" i="2"/>
  <c r="Q1947" i="2"/>
  <c r="R1916" i="2"/>
  <c r="R2007" i="2"/>
  <c r="Q2266" i="2"/>
  <c r="Q2083" i="2"/>
  <c r="Q2362" i="2"/>
  <c r="Q2488" i="2"/>
  <c r="R2331" i="2"/>
  <c r="R1955" i="2"/>
  <c r="R1721" i="2"/>
  <c r="R2267" i="2"/>
  <c r="R1845" i="2"/>
  <c r="R1645" i="2"/>
  <c r="R1932" i="2"/>
  <c r="R1806" i="2"/>
  <c r="R2263" i="2"/>
  <c r="Q2326" i="2"/>
  <c r="Q2452" i="2"/>
  <c r="R2303" i="2"/>
  <c r="R2478" i="2"/>
  <c r="R1956" i="2"/>
  <c r="R1798" i="2"/>
  <c r="Q2075" i="2"/>
  <c r="R2513" i="2"/>
  <c r="Q2424" i="2"/>
  <c r="R2390" i="2"/>
  <c r="Q1601" i="2"/>
  <c r="R1874" i="2"/>
  <c r="R1878" i="2"/>
  <c r="R1848" i="2"/>
  <c r="R1939" i="2"/>
  <c r="R1902" i="2"/>
  <c r="R2339" i="2"/>
  <c r="Q1963" i="2"/>
  <c r="R2186" i="2"/>
  <c r="Q2307" i="2"/>
  <c r="Q1984" i="2"/>
  <c r="R2038" i="2"/>
  <c r="R2477" i="2"/>
  <c r="R2572" i="2"/>
  <c r="Q1378" i="2"/>
  <c r="R1378" i="2"/>
  <c r="R1922" i="2"/>
  <c r="R1852" i="2"/>
  <c r="R1639" i="2"/>
  <c r="Q1673" i="2"/>
  <c r="R1918" i="2"/>
  <c r="R1959" i="2"/>
  <c r="R2087" i="2"/>
  <c r="R2325" i="2"/>
  <c r="Q2476" i="2"/>
  <c r="R2333" i="2"/>
  <c r="R1772" i="2"/>
  <c r="R1555" i="2"/>
  <c r="R1919" i="2"/>
  <c r="Q1722" i="2"/>
  <c r="Q2492" i="2"/>
  <c r="R2187" i="2"/>
  <c r="R2382" i="2"/>
  <c r="R2574" i="2"/>
  <c r="R1611" i="2"/>
  <c r="R1386" i="2"/>
  <c r="Q1561" i="2"/>
  <c r="R1860" i="2"/>
  <c r="R1657" i="2"/>
  <c r="R1866" i="2"/>
  <c r="R1663" i="2"/>
  <c r="R1831" i="2"/>
  <c r="R2103" i="2"/>
  <c r="R2393" i="2"/>
  <c r="R2306" i="2"/>
  <c r="Q2432" i="2"/>
  <c r="Q2394" i="2"/>
  <c r="R1277" i="2"/>
  <c r="Q1623" i="2"/>
  <c r="R1933" i="2"/>
  <c r="R1935" i="2"/>
  <c r="R1830" i="2"/>
  <c r="R1802" i="2"/>
  <c r="R1868" i="2"/>
  <c r="R1847" i="2"/>
  <c r="R1740" i="2"/>
  <c r="R2146" i="2"/>
  <c r="R2493" i="2"/>
  <c r="Q2016" i="2"/>
  <c r="R2343" i="2"/>
  <c r="R2512" i="2"/>
  <c r="Q2342" i="2"/>
  <c r="R2106" i="2"/>
  <c r="R2489" i="2"/>
  <c r="Q2376" i="2"/>
  <c r="Q2440" i="2"/>
  <c r="Q2422" i="2"/>
  <c r="R1573" i="2"/>
  <c r="Q1573" i="2"/>
  <c r="R1654" i="2"/>
  <c r="Q1654" i="2"/>
  <c r="Q1257" i="2"/>
  <c r="R1257" i="2"/>
  <c r="Q1296" i="2"/>
  <c r="R1296" i="2"/>
  <c r="Q1321" i="2"/>
  <c r="R1321" i="2"/>
  <c r="Q1337" i="2"/>
  <c r="R1337" i="2"/>
  <c r="Q1549" i="2"/>
  <c r="R1549" i="2"/>
  <c r="R1804" i="2"/>
  <c r="R2433" i="2"/>
  <c r="Q2490" i="2"/>
  <c r="R1333" i="2"/>
  <c r="R1849" i="2"/>
  <c r="R1391" i="2"/>
  <c r="R1865" i="2"/>
  <c r="R1937" i="2"/>
  <c r="R1572" i="2"/>
  <c r="R1846" i="2"/>
  <c r="R1677" i="2"/>
  <c r="R1660" i="2"/>
  <c r="R1790" i="2"/>
  <c r="R1920" i="2"/>
  <c r="Q1985" i="2"/>
  <c r="R2190" i="2"/>
  <c r="R2270" i="2"/>
  <c r="R2397" i="2"/>
  <c r="R2501" i="2"/>
  <c r="R2481" i="2"/>
  <c r="R2514" i="2"/>
  <c r="R1294" i="2"/>
  <c r="R1793" i="2"/>
  <c r="R1901" i="2"/>
  <c r="Q1770" i="2"/>
  <c r="R1725" i="2"/>
  <c r="Q2380" i="2"/>
  <c r="Q2532" i="2"/>
  <c r="R1295" i="2"/>
  <c r="R1394" i="2"/>
  <c r="R1829" i="2"/>
  <c r="R1905" i="2"/>
  <c r="R1961" i="2"/>
  <c r="R1659" i="2"/>
  <c r="R2254" i="2"/>
  <c r="R2392" i="2"/>
  <c r="R2330" i="2"/>
  <c r="Q2396" i="2"/>
  <c r="Q2500" i="2"/>
  <c r="R2246" i="2"/>
  <c r="R2008" i="2"/>
  <c r="R2143" i="2"/>
  <c r="R2494" i="2"/>
  <c r="R2573" i="2"/>
  <c r="R1338" i="2"/>
  <c r="R1395" i="2"/>
  <c r="R1398" i="2"/>
  <c r="R1833" i="2"/>
  <c r="R1869" i="2"/>
  <c r="R1917" i="2"/>
  <c r="R1949" i="2"/>
  <c r="R1553" i="2"/>
  <c r="Q1621" i="2"/>
  <c r="R1844" i="2"/>
  <c r="R1906" i="2"/>
  <c r="R1954" i="2"/>
  <c r="R1855" i="2"/>
  <c r="R1951" i="2"/>
  <c r="R1791" i="2"/>
  <c r="R1864" i="2"/>
  <c r="R1850" i="2"/>
  <c r="R1799" i="2"/>
  <c r="R1870" i="2"/>
  <c r="R1742" i="2"/>
  <c r="R2004" i="2"/>
  <c r="R2329" i="2"/>
  <c r="R2361" i="2"/>
  <c r="R2385" i="2"/>
  <c r="R2341" i="2"/>
  <c r="R2542" i="2"/>
  <c r="R1552" i="2"/>
  <c r="R1832" i="2"/>
  <c r="R1807" i="2"/>
  <c r="R2378" i="2"/>
  <c r="R2363" i="2"/>
  <c r="R1827" i="2"/>
  <c r="R2085" i="2"/>
  <c r="R1962" i="2"/>
  <c r="R1801" i="2"/>
  <c r="R1638" i="2"/>
  <c r="R1792" i="2"/>
  <c r="R2034" i="2"/>
  <c r="R2269" i="2"/>
  <c r="R1938" i="2"/>
  <c r="R1934" i="2"/>
  <c r="Q1674" i="2"/>
  <c r="Q2436" i="2"/>
  <c r="R1556" i="2"/>
  <c r="R1782" i="2"/>
  <c r="R1786" i="2"/>
  <c r="Q1706" i="2"/>
  <c r="Q1735" i="2"/>
  <c r="R1643" i="2"/>
  <c r="R1323" i="2"/>
  <c r="Q1609" i="2"/>
  <c r="Q2155" i="2"/>
  <c r="Q2533" i="2"/>
  <c r="R1335" i="2"/>
  <c r="R1805" i="2"/>
  <c r="Q1557" i="2"/>
  <c r="R1859" i="2"/>
  <c r="R1769" i="2"/>
  <c r="R2425" i="2"/>
  <c r="R2155" i="2"/>
  <c r="R2253" i="2"/>
  <c r="Q2365" i="2"/>
  <c r="R1826" i="2"/>
  <c r="R1707" i="2"/>
  <c r="R1854" i="2"/>
  <c r="R2189" i="2"/>
  <c r="R2086" i="2"/>
  <c r="R1856" i="2"/>
  <c r="Q1563" i="2"/>
  <c r="R1320" i="2"/>
  <c r="R1401" i="2"/>
  <c r="Q1558" i="2"/>
  <c r="R1559" i="2"/>
  <c r="R1853" i="2"/>
  <c r="R1741" i="2"/>
  <c r="R1635" i="2"/>
  <c r="R1672" i="2"/>
  <c r="R1687" i="2"/>
  <c r="R1336" i="2"/>
  <c r="R1851" i="2"/>
  <c r="R1903" i="2"/>
  <c r="R1620" i="2"/>
  <c r="R1775" i="2"/>
  <c r="R1800" i="2"/>
  <c r="R1875" i="2"/>
  <c r="R1679" i="2"/>
  <c r="Q1728" i="2"/>
  <c r="R1936" i="2"/>
  <c r="R1302" i="2"/>
  <c r="R1344" i="2"/>
  <c r="R1341" i="2"/>
  <c r="Q1636" i="2"/>
  <c r="R1773" i="2"/>
  <c r="R1737" i="2"/>
  <c r="R1392" i="2"/>
  <c r="R1385" i="2"/>
  <c r="R1653" i="2"/>
  <c r="Q1690" i="2"/>
  <c r="R1734" i="2"/>
  <c r="R2003" i="2"/>
  <c r="R2074" i="2"/>
  <c r="Q1571" i="2"/>
  <c r="R1399" i="2"/>
  <c r="R1382" i="2"/>
  <c r="R1781" i="2"/>
  <c r="R1783" i="2"/>
  <c r="Q1726" i="2"/>
  <c r="R1950" i="2"/>
  <c r="R1390" i="2"/>
  <c r="R1329" i="2"/>
  <c r="R1384" i="2"/>
  <c r="R1550" i="2"/>
  <c r="R1608" i="2"/>
  <c r="Q1730" i="2"/>
  <c r="Q1705" i="2"/>
  <c r="R1330" i="2"/>
  <c r="R1299" i="2"/>
  <c r="R1564" i="2"/>
  <c r="R1729" i="2"/>
  <c r="R1326" i="2"/>
  <c r="Q1560" i="2"/>
  <c r="R1688" i="2"/>
  <c r="R1301" i="2"/>
  <c r="R1298" i="2"/>
  <c r="R1328" i="2"/>
  <c r="R1379" i="2"/>
  <c r="R1343" i="2"/>
  <c r="R1393" i="2"/>
  <c r="Q1622" i="2"/>
  <c r="R1825" i="2"/>
  <c r="R1857" i="2"/>
  <c r="R1715" i="2"/>
  <c r="R1867" i="2"/>
  <c r="Q1671" i="2"/>
  <c r="R1774" i="2"/>
  <c r="R1325" i="2"/>
  <c r="R1346" i="2"/>
  <c r="Q1256" i="2"/>
  <c r="R1319" i="2"/>
  <c r="Q1300" i="2"/>
  <c r="R1332" i="2"/>
  <c r="R1858" i="2"/>
  <c r="R1784" i="2"/>
  <c r="R1727" i="2"/>
  <c r="R1904" i="2"/>
  <c r="R1322" i="2"/>
  <c r="R1342" i="2"/>
  <c r="R1347" i="2"/>
  <c r="R1383" i="2"/>
  <c r="Q1738" i="2"/>
  <c r="R1255" i="2"/>
  <c r="R1345" i="2"/>
  <c r="R1686" i="2"/>
  <c r="R1327" i="2"/>
  <c r="R1749" i="2"/>
  <c r="R1318" i="2"/>
  <c r="R1334" i="2"/>
  <c r="R1331" i="2"/>
  <c r="R1387" i="2"/>
  <c r="R1339" i="2"/>
  <c r="R1400" i="2"/>
  <c r="R1785" i="2"/>
  <c r="R1297" i="2"/>
  <c r="R1389" i="2"/>
  <c r="R1396" i="2"/>
  <c r="R2533" i="2"/>
  <c r="Q1574" i="2"/>
  <c r="R1574" i="2"/>
  <c r="Q1723" i="2"/>
  <c r="R1723" i="2"/>
  <c r="Q2265" i="2"/>
  <c r="R2265" i="2"/>
  <c r="Q1983" i="2"/>
  <c r="R1983" i="2"/>
  <c r="R1380" i="2"/>
  <c r="R1340" i="2"/>
  <c r="Q2073" i="2"/>
  <c r="R2073" i="2"/>
  <c r="Q1691" i="2"/>
  <c r="R1691" i="2"/>
  <c r="R1388" i="2"/>
  <c r="Q2089" i="2"/>
  <c r="R2089" i="2"/>
  <c r="Q2011" i="2"/>
  <c r="R2011" i="2"/>
  <c r="Q1637" i="2"/>
  <c r="R1637" i="2"/>
  <c r="R1324" i="2"/>
  <c r="R1381" i="2"/>
  <c r="Q1675" i="2"/>
  <c r="R1675" i="2"/>
  <c r="Q1276" i="2"/>
  <c r="R1276" i="2"/>
  <c r="R1952" i="2"/>
  <c r="Q2249" i="2"/>
  <c r="R2249" i="2"/>
  <c r="Q2293" i="2"/>
  <c r="R2293" i="2"/>
  <c r="Q2105" i="2"/>
  <c r="R2105" i="2"/>
  <c r="Q1218" i="2"/>
  <c r="R1218" i="2"/>
  <c r="Q1226" i="2"/>
  <c r="R1226" i="2"/>
  <c r="Q1242" i="2"/>
  <c r="R1242" i="2"/>
  <c r="Q1250" i="2"/>
  <c r="R1250" i="2"/>
  <c r="Q1213" i="2"/>
  <c r="R1213" i="2"/>
  <c r="Q1229" i="2"/>
  <c r="R1229" i="2"/>
  <c r="Q1237" i="2"/>
  <c r="R1237" i="2"/>
  <c r="Q1602" i="2"/>
  <c r="R1602" i="2"/>
  <c r="Q1575" i="2"/>
  <c r="R1575" i="2"/>
  <c r="Q1562" i="2"/>
  <c r="R1562" i="2"/>
  <c r="Q1676" i="2"/>
  <c r="R1676" i="2"/>
  <c r="Q1612" i="2"/>
  <c r="R1612" i="2"/>
  <c r="Q1736" i="2"/>
  <c r="R1736" i="2"/>
  <c r="Q1739" i="2"/>
  <c r="R1739" i="2"/>
  <c r="Q2072" i="2"/>
  <c r="R2072" i="2"/>
  <c r="Q2104" i="2"/>
  <c r="R2104" i="2"/>
  <c r="Q2188" i="2"/>
  <c r="R2188" i="2"/>
  <c r="Q2252" i="2"/>
  <c r="R2252" i="2"/>
  <c r="Q2545" i="2"/>
  <c r="R2545" i="2"/>
  <c r="Q2248" i="2"/>
  <c r="R2248" i="2"/>
  <c r="Q2479" i="2"/>
  <c r="R2479" i="2"/>
  <c r="Q2435" i="2"/>
  <c r="R2435" i="2"/>
  <c r="Q2499" i="2"/>
  <c r="R2499" i="2"/>
  <c r="Q1212" i="2"/>
  <c r="R1212" i="2"/>
  <c r="Q1228" i="2"/>
  <c r="R1228" i="2"/>
  <c r="Q1244" i="2"/>
  <c r="R1244" i="2"/>
  <c r="Q1215" i="2"/>
  <c r="R1215" i="2"/>
  <c r="Q1239" i="2"/>
  <c r="R1239" i="2"/>
  <c r="Q1554" i="2"/>
  <c r="R1554" i="2"/>
  <c r="Q1618" i="2"/>
  <c r="R1618" i="2"/>
  <c r="Q1655" i="2"/>
  <c r="R1655" i="2"/>
  <c r="Q1716" i="2"/>
  <c r="R1716" i="2"/>
  <c r="Q1743" i="2"/>
  <c r="R1743" i="2"/>
  <c r="Q2144" i="2"/>
  <c r="R2144" i="2"/>
  <c r="Q2292" i="2"/>
  <c r="R2292" i="2"/>
  <c r="Q2324" i="2"/>
  <c r="R2324" i="2"/>
  <c r="Q2010" i="2"/>
  <c r="R2010" i="2"/>
  <c r="Q2076" i="2"/>
  <c r="R2076" i="2"/>
  <c r="Q2108" i="2"/>
  <c r="R2108" i="2"/>
  <c r="Q2334" i="2"/>
  <c r="R2334" i="2"/>
  <c r="Q2383" i="2"/>
  <c r="R2383" i="2"/>
  <c r="Q2399" i="2"/>
  <c r="R2399" i="2"/>
  <c r="Q2487" i="2"/>
  <c r="R2487" i="2"/>
  <c r="Q2379" i="2"/>
  <c r="R2379" i="2"/>
  <c r="Q2475" i="2"/>
  <c r="R2475" i="2"/>
  <c r="Q2540" i="2"/>
  <c r="R2540" i="2"/>
  <c r="Q1214" i="2"/>
  <c r="R1214" i="2"/>
  <c r="Q1230" i="2"/>
  <c r="R1230" i="2"/>
  <c r="Q1238" i="2"/>
  <c r="R1238" i="2"/>
  <c r="Q1217" i="2"/>
  <c r="R1217" i="2"/>
  <c r="Q1241" i="2"/>
  <c r="R1241" i="2"/>
  <c r="Q1570" i="2"/>
  <c r="R1570" i="2"/>
  <c r="Q1634" i="2"/>
  <c r="R1634" i="2"/>
  <c r="Q1658" i="2"/>
  <c r="R1658" i="2"/>
  <c r="Q1692" i="2"/>
  <c r="R1692" i="2"/>
  <c r="Q1724" i="2"/>
  <c r="R1724" i="2"/>
  <c r="Q1771" i="2"/>
  <c r="R1771" i="2"/>
  <c r="Q1768" i="2"/>
  <c r="R1768" i="2"/>
  <c r="Q2006" i="2"/>
  <c r="R2006" i="2"/>
  <c r="Q2088" i="2"/>
  <c r="R2088" i="2"/>
  <c r="Q2268" i="2"/>
  <c r="R2268" i="2"/>
  <c r="Q2332" i="2"/>
  <c r="R2332" i="2"/>
  <c r="Q2364" i="2"/>
  <c r="R2364" i="2"/>
  <c r="Q2541" i="2"/>
  <c r="R2541" i="2"/>
  <c r="Q2084" i="2"/>
  <c r="R2084" i="2"/>
  <c r="Q2264" i="2"/>
  <c r="R2264" i="2"/>
  <c r="Q2544" i="2"/>
  <c r="R2544" i="2"/>
  <c r="Q2576" i="2"/>
  <c r="R2576" i="2"/>
  <c r="Q1216" i="2"/>
  <c r="R1216" i="2"/>
  <c r="Q1240" i="2"/>
  <c r="R1240" i="2"/>
  <c r="Q1219" i="2"/>
  <c r="R1219" i="2"/>
  <c r="Q1227" i="2"/>
  <c r="R1227" i="2"/>
  <c r="Q1243" i="2"/>
  <c r="R1243" i="2"/>
  <c r="Q1278" i="2"/>
  <c r="R1278" i="2"/>
  <c r="Q1610" i="2"/>
  <c r="R1610" i="2"/>
  <c r="Q1662" i="2"/>
  <c r="R1662" i="2"/>
  <c r="Q1619" i="2"/>
  <c r="R1619" i="2"/>
  <c r="Q1644" i="2"/>
  <c r="R1644" i="2"/>
  <c r="Q2308" i="2"/>
  <c r="R2308" i="2"/>
  <c r="Q2340" i="2"/>
  <c r="R2340" i="2"/>
  <c r="Q2543" i="2"/>
  <c r="R2543" i="2"/>
  <c r="Q2272" i="2"/>
  <c r="R2272" i="2"/>
  <c r="Q2304" i="2"/>
  <c r="R2304" i="2"/>
  <c r="Q2391" i="2"/>
  <c r="R2391" i="2"/>
  <c r="Q2423" i="2"/>
  <c r="R2423" i="2"/>
  <c r="Q2328" i="2"/>
  <c r="R2328" i="2"/>
  <c r="Q2360" i="2"/>
  <c r="R2360" i="2"/>
  <c r="Q2395" i="2"/>
  <c r="R2395" i="2"/>
  <c r="Q2491" i="2"/>
  <c r="R2491" i="2"/>
  <c r="J1" i="2"/>
  <c r="F129" i="17" l="1"/>
  <c r="G129" i="17" s="1"/>
  <c r="F130" i="17"/>
  <c r="G130" i="17" s="1"/>
  <c r="F128" i="17"/>
  <c r="G128" i="17" s="1"/>
  <c r="F127" i="17"/>
  <c r="G127" i="17" s="1"/>
  <c r="F126" i="17"/>
  <c r="G126" i="17" s="1"/>
  <c r="F125" i="17"/>
  <c r="G125" i="17" s="1"/>
  <c r="F124" i="17"/>
  <c r="G124" i="17" s="1"/>
  <c r="F123" i="17"/>
  <c r="G123" i="17" s="1"/>
  <c r="F122" i="17"/>
  <c r="G122" i="17" s="1"/>
  <c r="F121" i="17"/>
  <c r="G121" i="17" s="1"/>
  <c r="F120" i="17"/>
  <c r="G120" i="17" s="1"/>
  <c r="F119" i="17"/>
  <c r="G119" i="17" s="1"/>
  <c r="F118" i="17"/>
  <c r="P2695" i="2" l="1"/>
  <c r="P2957" i="2"/>
  <c r="P3026" i="2"/>
  <c r="P2952" i="2"/>
  <c r="P2709" i="2"/>
  <c r="P2962" i="2"/>
  <c r="P3394" i="2"/>
  <c r="P3497" i="2"/>
  <c r="P3525" i="2"/>
  <c r="P3644" i="2"/>
  <c r="P3682" i="2"/>
  <c r="P3568" i="2"/>
  <c r="P3522" i="2"/>
  <c r="P3650" i="2"/>
  <c r="P3670" i="2"/>
  <c r="P3866" i="2"/>
  <c r="P3834" i="2"/>
  <c r="P3780" i="2"/>
  <c r="P2684" i="2"/>
  <c r="P3807" i="2"/>
  <c r="P3753" i="2"/>
  <c r="P3851" i="2"/>
  <c r="P3109" i="2"/>
  <c r="P3092" i="2"/>
  <c r="P3099" i="2"/>
  <c r="P3332" i="2"/>
  <c r="P3735" i="2"/>
  <c r="P3278" i="2"/>
  <c r="P3291" i="2"/>
  <c r="P3787" i="2"/>
  <c r="P3743" i="2"/>
  <c r="G118" i="17"/>
  <c r="P2177" i="2"/>
  <c r="P2200" i="2"/>
  <c r="P2454" i="2"/>
  <c r="P2506" i="2"/>
  <c r="P2298" i="2"/>
  <c r="P2483" i="2"/>
  <c r="P2166" i="2"/>
  <c r="P1930" i="2"/>
  <c r="P2472" i="2"/>
  <c r="P2446" i="2"/>
  <c r="P2410" i="2"/>
  <c r="P2090" i="2"/>
  <c r="P1863" i="2"/>
  <c r="P1837" i="2"/>
  <c r="P2348" i="2"/>
  <c r="P2464" i="2"/>
  <c r="P2058" i="2"/>
  <c r="P1887" i="2"/>
  <c r="P1765" i="2"/>
  <c r="P2459" i="2"/>
  <c r="P2415" i="2"/>
  <c r="P2257" i="2"/>
  <c r="P2462" i="2"/>
  <c r="P2096" i="2"/>
  <c r="P1697" i="2"/>
  <c r="P1579" i="2"/>
  <c r="P2547" i="2"/>
  <c r="P2172" i="2"/>
  <c r="P2118" i="2"/>
  <c r="P1821" i="2"/>
  <c r="P1416" i="2"/>
  <c r="P1271" i="2"/>
  <c r="P1538" i="2"/>
  <c r="P1459" i="2"/>
  <c r="P2283" i="2"/>
  <c r="P2243" i="2"/>
  <c r="P2147" i="2"/>
  <c r="P1515" i="2"/>
  <c r="P1356" i="2"/>
  <c r="P1900" i="2"/>
  <c r="F117" i="17"/>
  <c r="G117" i="17" s="1"/>
  <c r="F116" i="17"/>
  <c r="G116" i="17" s="1"/>
  <c r="F115" i="17"/>
  <c r="G115" i="17" s="1"/>
  <c r="F114" i="17"/>
  <c r="G114" i="17" s="1"/>
  <c r="F113" i="17"/>
  <c r="G113" i="17" s="1"/>
  <c r="F112" i="17"/>
  <c r="G112" i="17" s="1"/>
  <c r="F111" i="17"/>
  <c r="G111" i="17" s="1"/>
  <c r="F110" i="17"/>
  <c r="G110" i="17" s="1"/>
  <c r="F109" i="17"/>
  <c r="G109" i="17" s="1"/>
  <c r="F108" i="17"/>
  <c r="G108" i="17" s="1"/>
  <c r="F107" i="17"/>
  <c r="G107" i="17" s="1"/>
  <c r="F106" i="17"/>
  <c r="G106" i="17" s="1"/>
  <c r="F105" i="17"/>
  <c r="G105" i="17" s="1"/>
  <c r="M639" i="2"/>
  <c r="N639" i="2"/>
  <c r="O639" i="2"/>
  <c r="M640" i="2"/>
  <c r="N640" i="2"/>
  <c r="O640" i="2"/>
  <c r="M641" i="2"/>
  <c r="N641" i="2"/>
  <c r="O641" i="2"/>
  <c r="P641" i="2"/>
  <c r="M642" i="2"/>
  <c r="N642" i="2"/>
  <c r="O642" i="2"/>
  <c r="P642" i="2"/>
  <c r="M643" i="2"/>
  <c r="N643" i="2"/>
  <c r="O643" i="2"/>
  <c r="M644" i="2"/>
  <c r="N644" i="2"/>
  <c r="O644" i="2"/>
  <c r="M645" i="2"/>
  <c r="N645" i="2"/>
  <c r="O645" i="2"/>
  <c r="M646" i="2"/>
  <c r="N646" i="2"/>
  <c r="O646" i="2"/>
  <c r="M647" i="2"/>
  <c r="N647" i="2"/>
  <c r="O647" i="2"/>
  <c r="M648" i="2"/>
  <c r="N648" i="2"/>
  <c r="O648" i="2"/>
  <c r="M649" i="2"/>
  <c r="N649" i="2"/>
  <c r="O649" i="2"/>
  <c r="M650" i="2"/>
  <c r="N650" i="2"/>
  <c r="O650" i="2"/>
  <c r="M651" i="2"/>
  <c r="N651" i="2"/>
  <c r="O651" i="2"/>
  <c r="M652" i="2"/>
  <c r="N652" i="2"/>
  <c r="O652" i="2"/>
  <c r="M653" i="2"/>
  <c r="N653" i="2"/>
  <c r="O653" i="2"/>
  <c r="M654" i="2"/>
  <c r="N654" i="2"/>
  <c r="O654" i="2"/>
  <c r="M655" i="2"/>
  <c r="N655" i="2"/>
  <c r="O655" i="2"/>
  <c r="M656" i="2"/>
  <c r="N656" i="2"/>
  <c r="O656" i="2"/>
  <c r="P656" i="2"/>
  <c r="M657" i="2"/>
  <c r="N657" i="2"/>
  <c r="O657" i="2"/>
  <c r="P657" i="2"/>
  <c r="M658" i="2"/>
  <c r="N658" i="2"/>
  <c r="O658" i="2"/>
  <c r="P658" i="2"/>
  <c r="M659" i="2"/>
  <c r="N659" i="2"/>
  <c r="O659" i="2"/>
  <c r="P659" i="2"/>
  <c r="M660" i="2"/>
  <c r="N660" i="2"/>
  <c r="O660" i="2"/>
  <c r="P660" i="2"/>
  <c r="M661" i="2"/>
  <c r="N661" i="2"/>
  <c r="O661" i="2"/>
  <c r="P661" i="2"/>
  <c r="M662" i="2"/>
  <c r="N662" i="2"/>
  <c r="O662" i="2"/>
  <c r="P662" i="2"/>
  <c r="M663" i="2"/>
  <c r="N663" i="2"/>
  <c r="O663" i="2"/>
  <c r="P663" i="2"/>
  <c r="M664" i="2"/>
  <c r="N664" i="2"/>
  <c r="O664" i="2"/>
  <c r="P664" i="2"/>
  <c r="M665" i="2"/>
  <c r="N665" i="2"/>
  <c r="O665" i="2"/>
  <c r="P665" i="2"/>
  <c r="M666" i="2"/>
  <c r="N666" i="2"/>
  <c r="O666" i="2"/>
  <c r="P666" i="2"/>
  <c r="M667" i="2"/>
  <c r="N667" i="2"/>
  <c r="O667" i="2"/>
  <c r="P667" i="2"/>
  <c r="M668" i="2"/>
  <c r="N668" i="2"/>
  <c r="O668" i="2"/>
  <c r="P668" i="2"/>
  <c r="M669" i="2"/>
  <c r="N669" i="2"/>
  <c r="O669" i="2"/>
  <c r="P669" i="2"/>
  <c r="M670" i="2"/>
  <c r="N670" i="2"/>
  <c r="O670" i="2"/>
  <c r="M671" i="2"/>
  <c r="N671" i="2"/>
  <c r="O671" i="2"/>
  <c r="M672" i="2"/>
  <c r="N672" i="2"/>
  <c r="O672" i="2"/>
  <c r="M673" i="2"/>
  <c r="N673" i="2"/>
  <c r="O673" i="2"/>
  <c r="M674" i="2"/>
  <c r="N674" i="2"/>
  <c r="O674" i="2"/>
  <c r="M675" i="2"/>
  <c r="N675" i="2"/>
  <c r="O675" i="2"/>
  <c r="M676" i="2"/>
  <c r="N676" i="2"/>
  <c r="O676" i="2"/>
  <c r="M677" i="2"/>
  <c r="N677" i="2"/>
  <c r="O677" i="2"/>
  <c r="M678" i="2"/>
  <c r="N678" i="2"/>
  <c r="O678" i="2"/>
  <c r="M679" i="2"/>
  <c r="N679" i="2"/>
  <c r="O679" i="2"/>
  <c r="M680" i="2"/>
  <c r="N680" i="2"/>
  <c r="O680" i="2"/>
  <c r="M681" i="2"/>
  <c r="N681" i="2"/>
  <c r="O681" i="2"/>
  <c r="P681" i="2"/>
  <c r="M682" i="2"/>
  <c r="N682" i="2"/>
  <c r="O682" i="2"/>
  <c r="P682" i="2"/>
  <c r="M683" i="2"/>
  <c r="N683" i="2"/>
  <c r="O683" i="2"/>
  <c r="P683" i="2"/>
  <c r="M684" i="2"/>
  <c r="N684" i="2"/>
  <c r="O684" i="2"/>
  <c r="P684" i="2"/>
  <c r="M685" i="2"/>
  <c r="N685" i="2"/>
  <c r="O685" i="2"/>
  <c r="P685" i="2"/>
  <c r="M686" i="2"/>
  <c r="N686" i="2"/>
  <c r="O686" i="2"/>
  <c r="M687" i="2"/>
  <c r="N687" i="2"/>
  <c r="O687" i="2"/>
  <c r="M688" i="2"/>
  <c r="N688" i="2"/>
  <c r="O688" i="2"/>
  <c r="M689" i="2"/>
  <c r="N689" i="2"/>
  <c r="O689" i="2"/>
  <c r="M690" i="2"/>
  <c r="N690" i="2"/>
  <c r="O690" i="2"/>
  <c r="M691" i="2"/>
  <c r="N691" i="2"/>
  <c r="O691" i="2"/>
  <c r="M692" i="2"/>
  <c r="N692" i="2"/>
  <c r="O692" i="2"/>
  <c r="M693" i="2"/>
  <c r="N693" i="2"/>
  <c r="O693" i="2"/>
  <c r="M694" i="2"/>
  <c r="N694" i="2"/>
  <c r="O694" i="2"/>
  <c r="M695" i="2"/>
  <c r="N695" i="2"/>
  <c r="O695" i="2"/>
  <c r="M696" i="2"/>
  <c r="N696" i="2"/>
  <c r="O696" i="2"/>
  <c r="M697" i="2"/>
  <c r="N697" i="2"/>
  <c r="O697" i="2"/>
  <c r="M698" i="2"/>
  <c r="N698" i="2"/>
  <c r="O698" i="2"/>
  <c r="M699" i="2"/>
  <c r="N699" i="2"/>
  <c r="O699" i="2"/>
  <c r="M700" i="2"/>
  <c r="N700" i="2"/>
  <c r="O700" i="2"/>
  <c r="M701" i="2"/>
  <c r="N701" i="2"/>
  <c r="O701" i="2"/>
  <c r="P701" i="2"/>
  <c r="M702" i="2"/>
  <c r="N702" i="2"/>
  <c r="O702" i="2"/>
  <c r="P702" i="2"/>
  <c r="M703" i="2"/>
  <c r="N703" i="2"/>
  <c r="O703" i="2"/>
  <c r="M704" i="2"/>
  <c r="N704" i="2"/>
  <c r="O704" i="2"/>
  <c r="M705" i="2"/>
  <c r="N705" i="2"/>
  <c r="O705" i="2"/>
  <c r="M706" i="2"/>
  <c r="N706" i="2"/>
  <c r="O706" i="2"/>
  <c r="M707" i="2"/>
  <c r="N707" i="2"/>
  <c r="O707" i="2"/>
  <c r="M708" i="2"/>
  <c r="N708" i="2"/>
  <c r="O708" i="2"/>
  <c r="M709" i="2"/>
  <c r="N709" i="2"/>
  <c r="O709" i="2"/>
  <c r="M710" i="2"/>
  <c r="N710" i="2"/>
  <c r="O710" i="2"/>
  <c r="M711" i="2"/>
  <c r="N711" i="2"/>
  <c r="O711" i="2"/>
  <c r="M712" i="2"/>
  <c r="N712" i="2"/>
  <c r="O712" i="2"/>
  <c r="M713" i="2"/>
  <c r="N713" i="2"/>
  <c r="O713" i="2"/>
  <c r="M714" i="2"/>
  <c r="N714" i="2"/>
  <c r="O714" i="2"/>
  <c r="M715" i="2"/>
  <c r="N715" i="2"/>
  <c r="O715" i="2"/>
  <c r="M716" i="2"/>
  <c r="N716" i="2"/>
  <c r="O716" i="2"/>
  <c r="M717" i="2"/>
  <c r="N717" i="2"/>
  <c r="O717" i="2"/>
  <c r="M718" i="2"/>
  <c r="N718" i="2"/>
  <c r="O718" i="2"/>
  <c r="M719" i="2"/>
  <c r="N719" i="2"/>
  <c r="O719" i="2"/>
  <c r="M720" i="2"/>
  <c r="N720" i="2"/>
  <c r="O720" i="2"/>
  <c r="M721" i="2"/>
  <c r="N721" i="2"/>
  <c r="O721" i="2"/>
  <c r="M722" i="2"/>
  <c r="N722" i="2"/>
  <c r="O722" i="2"/>
  <c r="M723" i="2"/>
  <c r="N723" i="2"/>
  <c r="O723" i="2"/>
  <c r="M724" i="2"/>
  <c r="N724" i="2"/>
  <c r="O724" i="2"/>
  <c r="M725" i="2"/>
  <c r="N725" i="2"/>
  <c r="O725" i="2"/>
  <c r="M726" i="2"/>
  <c r="N726" i="2"/>
  <c r="O726" i="2"/>
  <c r="M727" i="2"/>
  <c r="N727" i="2"/>
  <c r="O727" i="2"/>
  <c r="P727" i="2"/>
  <c r="M728" i="2"/>
  <c r="N728" i="2"/>
  <c r="O728" i="2"/>
  <c r="M729" i="2"/>
  <c r="N729" i="2"/>
  <c r="O729" i="2"/>
  <c r="M730" i="2"/>
  <c r="N730" i="2"/>
  <c r="O730" i="2"/>
  <c r="M731" i="2"/>
  <c r="N731" i="2"/>
  <c r="O731" i="2"/>
  <c r="M732" i="2"/>
  <c r="N732" i="2"/>
  <c r="O732" i="2"/>
  <c r="M733" i="2"/>
  <c r="N733" i="2"/>
  <c r="O733" i="2"/>
  <c r="M734" i="2"/>
  <c r="N734" i="2"/>
  <c r="O734" i="2"/>
  <c r="M735" i="2"/>
  <c r="N735" i="2"/>
  <c r="O735" i="2"/>
  <c r="M736" i="2"/>
  <c r="N736" i="2"/>
  <c r="O736" i="2"/>
  <c r="M737" i="2"/>
  <c r="N737" i="2"/>
  <c r="O737" i="2"/>
  <c r="M738" i="2"/>
  <c r="N738" i="2"/>
  <c r="O738" i="2"/>
  <c r="M739" i="2"/>
  <c r="N739" i="2"/>
  <c r="O739" i="2"/>
  <c r="M740" i="2"/>
  <c r="N740" i="2"/>
  <c r="O740" i="2"/>
  <c r="P740" i="2"/>
  <c r="M741" i="2"/>
  <c r="N741" i="2"/>
  <c r="O741" i="2"/>
  <c r="P741" i="2"/>
  <c r="M742" i="2"/>
  <c r="N742" i="2"/>
  <c r="O742" i="2"/>
  <c r="P742" i="2"/>
  <c r="M743" i="2"/>
  <c r="N743" i="2"/>
  <c r="O743" i="2"/>
  <c r="P743" i="2"/>
  <c r="M744" i="2"/>
  <c r="N744" i="2"/>
  <c r="O744" i="2"/>
  <c r="P744" i="2"/>
  <c r="M745" i="2"/>
  <c r="N745" i="2"/>
  <c r="O745" i="2"/>
  <c r="P745" i="2"/>
  <c r="M746" i="2"/>
  <c r="N746" i="2"/>
  <c r="O746" i="2"/>
  <c r="P746" i="2"/>
  <c r="M747" i="2"/>
  <c r="N747" i="2"/>
  <c r="O747" i="2"/>
  <c r="P747" i="2"/>
  <c r="M748" i="2"/>
  <c r="N748" i="2"/>
  <c r="O748" i="2"/>
  <c r="P748" i="2"/>
  <c r="M749" i="2"/>
  <c r="N749" i="2"/>
  <c r="O749" i="2"/>
  <c r="P749" i="2"/>
  <c r="M750" i="2"/>
  <c r="N750" i="2"/>
  <c r="O750" i="2"/>
  <c r="P750" i="2"/>
  <c r="M751" i="2"/>
  <c r="N751" i="2"/>
  <c r="O751" i="2"/>
  <c r="P751" i="2"/>
  <c r="M752" i="2"/>
  <c r="N752" i="2"/>
  <c r="O752" i="2"/>
  <c r="P752" i="2"/>
  <c r="M753" i="2"/>
  <c r="N753" i="2"/>
  <c r="O753" i="2"/>
  <c r="P753" i="2"/>
  <c r="M754" i="2"/>
  <c r="N754" i="2"/>
  <c r="O754" i="2"/>
  <c r="P754" i="2"/>
  <c r="M755" i="2"/>
  <c r="N755" i="2"/>
  <c r="O755" i="2"/>
  <c r="P755" i="2"/>
  <c r="M756" i="2"/>
  <c r="N756" i="2"/>
  <c r="O756" i="2"/>
  <c r="P756" i="2"/>
  <c r="M757" i="2"/>
  <c r="N757" i="2"/>
  <c r="O757" i="2"/>
  <c r="P757" i="2"/>
  <c r="M758" i="2"/>
  <c r="N758" i="2"/>
  <c r="O758" i="2"/>
  <c r="P758" i="2"/>
  <c r="M759" i="2"/>
  <c r="N759" i="2"/>
  <c r="O759" i="2"/>
  <c r="P759" i="2"/>
  <c r="M760" i="2"/>
  <c r="N760" i="2"/>
  <c r="O760" i="2"/>
  <c r="P760" i="2"/>
  <c r="M761" i="2"/>
  <c r="N761" i="2"/>
  <c r="O761" i="2"/>
  <c r="P761" i="2"/>
  <c r="M762" i="2"/>
  <c r="N762" i="2"/>
  <c r="O762" i="2"/>
  <c r="P762" i="2"/>
  <c r="M763" i="2"/>
  <c r="N763" i="2"/>
  <c r="O763" i="2"/>
  <c r="P763" i="2"/>
  <c r="M764" i="2"/>
  <c r="N764" i="2"/>
  <c r="O764" i="2"/>
  <c r="P764" i="2"/>
  <c r="M765" i="2"/>
  <c r="N765" i="2"/>
  <c r="O765" i="2"/>
  <c r="M766" i="2"/>
  <c r="N766" i="2"/>
  <c r="O766" i="2"/>
  <c r="M767" i="2"/>
  <c r="N767" i="2"/>
  <c r="O767" i="2"/>
  <c r="M768" i="2"/>
  <c r="N768" i="2"/>
  <c r="O768" i="2"/>
  <c r="M769" i="2"/>
  <c r="N769" i="2"/>
  <c r="O769" i="2"/>
  <c r="M770" i="2"/>
  <c r="N770" i="2"/>
  <c r="O770" i="2"/>
  <c r="M771" i="2"/>
  <c r="N771" i="2"/>
  <c r="O771" i="2"/>
  <c r="M772" i="2"/>
  <c r="N772" i="2"/>
  <c r="O772" i="2"/>
  <c r="M773" i="2"/>
  <c r="N773" i="2"/>
  <c r="O773" i="2"/>
  <c r="M774" i="2"/>
  <c r="N774" i="2"/>
  <c r="O774" i="2"/>
  <c r="P774" i="2"/>
  <c r="M775" i="2"/>
  <c r="N775" i="2"/>
  <c r="O775" i="2"/>
  <c r="P775" i="2"/>
  <c r="M776" i="2"/>
  <c r="N776" i="2"/>
  <c r="O776" i="2"/>
  <c r="P776" i="2"/>
  <c r="M777" i="2"/>
  <c r="N777" i="2"/>
  <c r="O777" i="2"/>
  <c r="P777" i="2"/>
  <c r="M778" i="2"/>
  <c r="N778" i="2"/>
  <c r="O778" i="2"/>
  <c r="M779" i="2"/>
  <c r="N779" i="2"/>
  <c r="O779" i="2"/>
  <c r="M780" i="2"/>
  <c r="N780" i="2"/>
  <c r="O780" i="2"/>
  <c r="M781" i="2"/>
  <c r="N781" i="2"/>
  <c r="O781" i="2"/>
  <c r="M782" i="2"/>
  <c r="N782" i="2"/>
  <c r="O782" i="2"/>
  <c r="M783" i="2"/>
  <c r="N783" i="2"/>
  <c r="O783" i="2"/>
  <c r="M784" i="2"/>
  <c r="N784" i="2"/>
  <c r="O784" i="2"/>
  <c r="M785" i="2"/>
  <c r="N785" i="2"/>
  <c r="O785" i="2"/>
  <c r="M786" i="2"/>
  <c r="N786" i="2"/>
  <c r="O786" i="2"/>
  <c r="M787" i="2"/>
  <c r="N787" i="2"/>
  <c r="O787" i="2"/>
  <c r="M788" i="2"/>
  <c r="N788" i="2"/>
  <c r="O788" i="2"/>
  <c r="M789" i="2"/>
  <c r="N789" i="2"/>
  <c r="O789" i="2"/>
  <c r="M790" i="2"/>
  <c r="N790" i="2"/>
  <c r="O790" i="2"/>
  <c r="M791" i="2"/>
  <c r="N791" i="2"/>
  <c r="O791" i="2"/>
  <c r="M792" i="2"/>
  <c r="N792" i="2"/>
  <c r="O792" i="2"/>
  <c r="M793" i="2"/>
  <c r="N793" i="2"/>
  <c r="O793" i="2"/>
  <c r="M794" i="2"/>
  <c r="N794" i="2"/>
  <c r="O794" i="2"/>
  <c r="M795" i="2"/>
  <c r="N795" i="2"/>
  <c r="O795" i="2"/>
  <c r="M796" i="2"/>
  <c r="N796" i="2"/>
  <c r="O796" i="2"/>
  <c r="M797" i="2"/>
  <c r="N797" i="2"/>
  <c r="O797" i="2"/>
  <c r="M798" i="2"/>
  <c r="N798" i="2"/>
  <c r="O798" i="2"/>
  <c r="P798" i="2"/>
  <c r="M799" i="2"/>
  <c r="N799" i="2"/>
  <c r="O799" i="2"/>
  <c r="P799" i="2"/>
  <c r="M800" i="2"/>
  <c r="N800" i="2"/>
  <c r="O800" i="2"/>
  <c r="P800" i="2"/>
  <c r="M801" i="2"/>
  <c r="N801" i="2"/>
  <c r="O801" i="2"/>
  <c r="P801" i="2"/>
  <c r="M802" i="2"/>
  <c r="N802" i="2"/>
  <c r="O802" i="2"/>
  <c r="M803" i="2"/>
  <c r="N803" i="2"/>
  <c r="O803" i="2"/>
  <c r="M804" i="2"/>
  <c r="N804" i="2"/>
  <c r="O804" i="2"/>
  <c r="M805" i="2"/>
  <c r="N805" i="2"/>
  <c r="O805" i="2"/>
  <c r="M806" i="2"/>
  <c r="N806" i="2"/>
  <c r="O806" i="2"/>
  <c r="M807" i="2"/>
  <c r="N807" i="2"/>
  <c r="O807" i="2"/>
  <c r="M808" i="2"/>
  <c r="N808" i="2"/>
  <c r="O808" i="2"/>
  <c r="M809" i="2"/>
  <c r="N809" i="2"/>
  <c r="O809" i="2"/>
  <c r="M810" i="2"/>
  <c r="N810" i="2"/>
  <c r="O810" i="2"/>
  <c r="P810" i="2"/>
  <c r="M811" i="2"/>
  <c r="N811" i="2"/>
  <c r="O811" i="2"/>
  <c r="P811" i="2"/>
  <c r="M812" i="2"/>
  <c r="N812" i="2"/>
  <c r="O812" i="2"/>
  <c r="P812" i="2"/>
  <c r="M813" i="2"/>
  <c r="N813" i="2"/>
  <c r="O813" i="2"/>
  <c r="P813" i="2"/>
  <c r="M814" i="2"/>
  <c r="N814" i="2"/>
  <c r="O814" i="2"/>
  <c r="P814" i="2"/>
  <c r="M815" i="2"/>
  <c r="N815" i="2"/>
  <c r="O815" i="2"/>
  <c r="P815" i="2"/>
  <c r="M816" i="2"/>
  <c r="N816" i="2"/>
  <c r="O816" i="2"/>
  <c r="P816" i="2"/>
  <c r="M817" i="2"/>
  <c r="N817" i="2"/>
  <c r="O817" i="2"/>
  <c r="P817" i="2"/>
  <c r="M818" i="2"/>
  <c r="N818" i="2"/>
  <c r="O818" i="2"/>
  <c r="P818" i="2"/>
  <c r="M819" i="2"/>
  <c r="N819" i="2"/>
  <c r="O819" i="2"/>
  <c r="P819" i="2"/>
  <c r="M820" i="2"/>
  <c r="N820" i="2"/>
  <c r="O820" i="2"/>
  <c r="P820" i="2"/>
  <c r="M821" i="2"/>
  <c r="N821" i="2"/>
  <c r="O821" i="2"/>
  <c r="P821" i="2"/>
  <c r="M822" i="2"/>
  <c r="N822" i="2"/>
  <c r="O822" i="2"/>
  <c r="M823" i="2"/>
  <c r="N823" i="2"/>
  <c r="O823" i="2"/>
  <c r="M824" i="2"/>
  <c r="N824" i="2"/>
  <c r="O824" i="2"/>
  <c r="M825" i="2"/>
  <c r="N825" i="2"/>
  <c r="O825" i="2"/>
  <c r="M826" i="2"/>
  <c r="N826" i="2"/>
  <c r="O826" i="2"/>
  <c r="M827" i="2"/>
  <c r="N827" i="2"/>
  <c r="O827" i="2"/>
  <c r="M828" i="2"/>
  <c r="N828" i="2"/>
  <c r="O828" i="2"/>
  <c r="M829" i="2"/>
  <c r="N829" i="2"/>
  <c r="O829" i="2"/>
  <c r="M830" i="2"/>
  <c r="N830" i="2"/>
  <c r="O830" i="2"/>
  <c r="M831" i="2"/>
  <c r="N831" i="2"/>
  <c r="O831" i="2"/>
  <c r="M832" i="2"/>
  <c r="N832" i="2"/>
  <c r="O832" i="2"/>
  <c r="M833" i="2"/>
  <c r="N833" i="2"/>
  <c r="O833" i="2"/>
  <c r="P833" i="2"/>
  <c r="M834" i="2"/>
  <c r="N834" i="2"/>
  <c r="O834" i="2"/>
  <c r="P834" i="2"/>
  <c r="M835" i="2"/>
  <c r="N835" i="2"/>
  <c r="O835" i="2"/>
  <c r="P835" i="2"/>
  <c r="M836" i="2"/>
  <c r="N836" i="2"/>
  <c r="O836" i="2"/>
  <c r="P836" i="2"/>
  <c r="M837" i="2"/>
  <c r="N837" i="2"/>
  <c r="O837" i="2"/>
  <c r="M838" i="2"/>
  <c r="N838" i="2"/>
  <c r="O838" i="2"/>
  <c r="M839" i="2"/>
  <c r="N839" i="2"/>
  <c r="O839" i="2"/>
  <c r="M840" i="2"/>
  <c r="N840" i="2"/>
  <c r="O840" i="2"/>
  <c r="M841" i="2"/>
  <c r="N841" i="2"/>
  <c r="O841" i="2"/>
  <c r="M842" i="2"/>
  <c r="N842" i="2"/>
  <c r="O842" i="2"/>
  <c r="M843" i="2"/>
  <c r="N843" i="2"/>
  <c r="O843" i="2"/>
  <c r="M844" i="2"/>
  <c r="N844" i="2"/>
  <c r="O844" i="2"/>
  <c r="M845" i="2"/>
  <c r="N845" i="2"/>
  <c r="O845" i="2"/>
  <c r="M846" i="2"/>
  <c r="N846" i="2"/>
  <c r="O846" i="2"/>
  <c r="M847" i="2"/>
  <c r="N847" i="2"/>
  <c r="O847" i="2"/>
  <c r="M848" i="2"/>
  <c r="N848" i="2"/>
  <c r="O848" i="2"/>
  <c r="M849" i="2"/>
  <c r="N849" i="2"/>
  <c r="O849" i="2"/>
  <c r="M850" i="2"/>
  <c r="N850" i="2"/>
  <c r="O850" i="2"/>
  <c r="P850" i="2"/>
  <c r="M851" i="2"/>
  <c r="N851" i="2"/>
  <c r="O851" i="2"/>
  <c r="P851" i="2"/>
  <c r="M852" i="2"/>
  <c r="N852" i="2"/>
  <c r="O852" i="2"/>
  <c r="P852" i="2"/>
  <c r="M853" i="2"/>
  <c r="N853" i="2"/>
  <c r="O853" i="2"/>
  <c r="P853" i="2"/>
  <c r="M854" i="2"/>
  <c r="N854" i="2"/>
  <c r="O854" i="2"/>
  <c r="P854" i="2"/>
  <c r="M855" i="2"/>
  <c r="N855" i="2"/>
  <c r="O855" i="2"/>
  <c r="P855" i="2"/>
  <c r="M856" i="2"/>
  <c r="N856" i="2"/>
  <c r="O856" i="2"/>
  <c r="P856" i="2"/>
  <c r="M857" i="2"/>
  <c r="N857" i="2"/>
  <c r="O857" i="2"/>
  <c r="P857" i="2"/>
  <c r="M858" i="2"/>
  <c r="N858" i="2"/>
  <c r="O858" i="2"/>
  <c r="P858" i="2"/>
  <c r="M859" i="2"/>
  <c r="N859" i="2"/>
  <c r="O859" i="2"/>
  <c r="P859" i="2"/>
  <c r="M860" i="2"/>
  <c r="N860" i="2"/>
  <c r="O860" i="2"/>
  <c r="P860" i="2"/>
  <c r="M861" i="2"/>
  <c r="N861" i="2"/>
  <c r="O861" i="2"/>
  <c r="P861" i="2"/>
  <c r="M862" i="2"/>
  <c r="N862" i="2"/>
  <c r="O862" i="2"/>
  <c r="P862" i="2"/>
  <c r="M863" i="2"/>
  <c r="N863" i="2"/>
  <c r="O863" i="2"/>
  <c r="P863" i="2"/>
  <c r="M864" i="2"/>
  <c r="N864" i="2"/>
  <c r="O864" i="2"/>
  <c r="P864" i="2"/>
  <c r="M865" i="2"/>
  <c r="N865" i="2"/>
  <c r="O865" i="2"/>
  <c r="M866" i="2"/>
  <c r="N866" i="2"/>
  <c r="O866" i="2"/>
  <c r="M867" i="2"/>
  <c r="N867" i="2"/>
  <c r="O867" i="2"/>
  <c r="M868" i="2"/>
  <c r="N868" i="2"/>
  <c r="O868" i="2"/>
  <c r="M869" i="2"/>
  <c r="N869" i="2"/>
  <c r="O869" i="2"/>
  <c r="M870" i="2"/>
  <c r="N870" i="2"/>
  <c r="O870" i="2"/>
  <c r="M871" i="2"/>
  <c r="N871" i="2"/>
  <c r="O871" i="2"/>
  <c r="M872" i="2"/>
  <c r="N872" i="2"/>
  <c r="O872" i="2"/>
  <c r="M873" i="2"/>
  <c r="N873" i="2"/>
  <c r="O873" i="2"/>
  <c r="M874" i="2"/>
  <c r="N874" i="2"/>
  <c r="O874" i="2"/>
  <c r="M875" i="2"/>
  <c r="N875" i="2"/>
  <c r="O875" i="2"/>
  <c r="M876" i="2"/>
  <c r="N876" i="2"/>
  <c r="O876" i="2"/>
  <c r="M877" i="2"/>
  <c r="N877" i="2"/>
  <c r="O877" i="2"/>
  <c r="M878" i="2"/>
  <c r="N878" i="2"/>
  <c r="O878" i="2"/>
  <c r="P878" i="2"/>
  <c r="M879" i="2"/>
  <c r="N879" i="2"/>
  <c r="O879" i="2"/>
  <c r="P879" i="2"/>
  <c r="M880" i="2"/>
  <c r="N880" i="2"/>
  <c r="O880" i="2"/>
  <c r="P880" i="2"/>
  <c r="M881" i="2"/>
  <c r="N881" i="2"/>
  <c r="O881" i="2"/>
  <c r="P881" i="2"/>
  <c r="M882" i="2"/>
  <c r="N882" i="2"/>
  <c r="O882" i="2"/>
  <c r="P882" i="2"/>
  <c r="M883" i="2"/>
  <c r="N883" i="2"/>
  <c r="O883" i="2"/>
  <c r="P883" i="2"/>
  <c r="M884" i="2"/>
  <c r="N884" i="2"/>
  <c r="O884" i="2"/>
  <c r="P884" i="2"/>
  <c r="M885" i="2"/>
  <c r="N885" i="2"/>
  <c r="O885" i="2"/>
  <c r="P885" i="2"/>
  <c r="M886" i="2"/>
  <c r="N886" i="2"/>
  <c r="O886" i="2"/>
  <c r="P886" i="2"/>
  <c r="M887" i="2"/>
  <c r="N887" i="2"/>
  <c r="O887" i="2"/>
  <c r="P887" i="2"/>
  <c r="M888" i="2"/>
  <c r="N888" i="2"/>
  <c r="O888" i="2"/>
  <c r="P888" i="2"/>
  <c r="M889" i="2"/>
  <c r="N889" i="2"/>
  <c r="O889" i="2"/>
  <c r="P889" i="2"/>
  <c r="M890" i="2"/>
  <c r="N890" i="2"/>
  <c r="O890" i="2"/>
  <c r="P890" i="2"/>
  <c r="M891" i="2"/>
  <c r="N891" i="2"/>
  <c r="O891" i="2"/>
  <c r="P891" i="2"/>
  <c r="M892" i="2"/>
  <c r="N892" i="2"/>
  <c r="O892" i="2"/>
  <c r="P892" i="2"/>
  <c r="M893" i="2"/>
  <c r="N893" i="2"/>
  <c r="O893" i="2"/>
  <c r="P893" i="2"/>
  <c r="M894" i="2"/>
  <c r="N894" i="2"/>
  <c r="O894" i="2"/>
  <c r="M895" i="2"/>
  <c r="N895" i="2"/>
  <c r="O895" i="2"/>
  <c r="M896" i="2"/>
  <c r="N896" i="2"/>
  <c r="O896" i="2"/>
  <c r="M897" i="2"/>
  <c r="N897" i="2"/>
  <c r="O897" i="2"/>
  <c r="M898" i="2"/>
  <c r="N898" i="2"/>
  <c r="O898" i="2"/>
  <c r="M899" i="2"/>
  <c r="N899" i="2"/>
  <c r="O899" i="2"/>
  <c r="M900" i="2"/>
  <c r="N900" i="2"/>
  <c r="O900" i="2"/>
  <c r="M901" i="2"/>
  <c r="N901" i="2"/>
  <c r="O901" i="2"/>
  <c r="M902" i="2"/>
  <c r="N902" i="2"/>
  <c r="O902" i="2"/>
  <c r="M903" i="2"/>
  <c r="N903" i="2"/>
  <c r="O903" i="2"/>
  <c r="M904" i="2"/>
  <c r="N904" i="2"/>
  <c r="O904" i="2"/>
  <c r="M905" i="2"/>
  <c r="N905" i="2"/>
  <c r="O905" i="2"/>
  <c r="M906" i="2"/>
  <c r="N906" i="2"/>
  <c r="O906" i="2"/>
  <c r="P906" i="2"/>
  <c r="M907" i="2"/>
  <c r="N907" i="2"/>
  <c r="O907" i="2"/>
  <c r="P907" i="2"/>
  <c r="M908" i="2"/>
  <c r="N908" i="2"/>
  <c r="O908" i="2"/>
  <c r="P908" i="2"/>
  <c r="M909" i="2"/>
  <c r="N909" i="2"/>
  <c r="O909" i="2"/>
  <c r="P909" i="2"/>
  <c r="M910" i="2"/>
  <c r="N910" i="2"/>
  <c r="O910" i="2"/>
  <c r="P910" i="2"/>
  <c r="M911" i="2"/>
  <c r="N911" i="2"/>
  <c r="O911" i="2"/>
  <c r="P911" i="2"/>
  <c r="M912" i="2"/>
  <c r="N912" i="2"/>
  <c r="O912" i="2"/>
  <c r="P912" i="2"/>
  <c r="M913" i="2"/>
  <c r="N913" i="2"/>
  <c r="O913" i="2"/>
  <c r="P913" i="2"/>
  <c r="M914" i="2"/>
  <c r="N914" i="2"/>
  <c r="O914" i="2"/>
  <c r="M915" i="2"/>
  <c r="N915" i="2"/>
  <c r="O915" i="2"/>
  <c r="M916" i="2"/>
  <c r="N916" i="2"/>
  <c r="O916" i="2"/>
  <c r="M917" i="2"/>
  <c r="N917" i="2"/>
  <c r="O917" i="2"/>
  <c r="M918" i="2"/>
  <c r="N918" i="2"/>
  <c r="O918" i="2"/>
  <c r="M919" i="2"/>
  <c r="N919" i="2"/>
  <c r="O919" i="2"/>
  <c r="M920" i="2"/>
  <c r="N920" i="2"/>
  <c r="O920" i="2"/>
  <c r="P920" i="2"/>
  <c r="M921" i="2"/>
  <c r="N921" i="2"/>
  <c r="O921" i="2"/>
  <c r="P921" i="2"/>
  <c r="M922" i="2"/>
  <c r="N922" i="2"/>
  <c r="O922" i="2"/>
  <c r="P922" i="2"/>
  <c r="M923" i="2"/>
  <c r="N923" i="2"/>
  <c r="O923" i="2"/>
  <c r="P923" i="2"/>
  <c r="M924" i="2"/>
  <c r="N924" i="2"/>
  <c r="O924" i="2"/>
  <c r="P924" i="2"/>
  <c r="M925" i="2"/>
  <c r="N925" i="2"/>
  <c r="O925" i="2"/>
  <c r="M926" i="2"/>
  <c r="N926" i="2"/>
  <c r="O926" i="2"/>
  <c r="M927" i="2"/>
  <c r="N927" i="2"/>
  <c r="O927" i="2"/>
  <c r="M928" i="2"/>
  <c r="N928" i="2"/>
  <c r="O928" i="2"/>
  <c r="M929" i="2"/>
  <c r="N929" i="2"/>
  <c r="O929" i="2"/>
  <c r="M930" i="2"/>
  <c r="N930" i="2"/>
  <c r="O930" i="2"/>
  <c r="M931" i="2"/>
  <c r="N931" i="2"/>
  <c r="O931" i="2"/>
  <c r="M932" i="2"/>
  <c r="N932" i="2"/>
  <c r="O932" i="2"/>
  <c r="M933" i="2"/>
  <c r="N933" i="2"/>
  <c r="O933" i="2"/>
  <c r="M934" i="2"/>
  <c r="N934" i="2"/>
  <c r="O934" i="2"/>
  <c r="P934" i="2"/>
  <c r="M935" i="2"/>
  <c r="N935" i="2"/>
  <c r="O935" i="2"/>
  <c r="P935" i="2"/>
  <c r="M936" i="2"/>
  <c r="N936" i="2"/>
  <c r="O936" i="2"/>
  <c r="P936" i="2"/>
  <c r="M937" i="2"/>
  <c r="N937" i="2"/>
  <c r="O937" i="2"/>
  <c r="P937" i="2"/>
  <c r="M938" i="2"/>
  <c r="N938" i="2"/>
  <c r="O938" i="2"/>
  <c r="P938" i="2"/>
  <c r="M939" i="2"/>
  <c r="N939" i="2"/>
  <c r="O939" i="2"/>
  <c r="P939" i="2"/>
  <c r="M940" i="2"/>
  <c r="N940" i="2"/>
  <c r="O940" i="2"/>
  <c r="P940" i="2"/>
  <c r="M941" i="2"/>
  <c r="N941" i="2"/>
  <c r="O941" i="2"/>
  <c r="P941" i="2"/>
  <c r="M942" i="2"/>
  <c r="N942" i="2"/>
  <c r="O942" i="2"/>
  <c r="P942" i="2"/>
  <c r="M943" i="2"/>
  <c r="N943" i="2"/>
  <c r="O943" i="2"/>
  <c r="P943" i="2"/>
  <c r="M944" i="2"/>
  <c r="N944" i="2"/>
  <c r="O944" i="2"/>
  <c r="P944" i="2"/>
  <c r="M945" i="2"/>
  <c r="N945" i="2"/>
  <c r="O945" i="2"/>
  <c r="P945" i="2"/>
  <c r="M946" i="2"/>
  <c r="N946" i="2"/>
  <c r="O946" i="2"/>
  <c r="P946" i="2"/>
  <c r="M947" i="2"/>
  <c r="N947" i="2"/>
  <c r="O947" i="2"/>
  <c r="P947" i="2"/>
  <c r="M948" i="2"/>
  <c r="N948" i="2"/>
  <c r="O948" i="2"/>
  <c r="M949" i="2"/>
  <c r="N949" i="2"/>
  <c r="O949" i="2"/>
  <c r="M950" i="2"/>
  <c r="N950" i="2"/>
  <c r="O950" i="2"/>
  <c r="M951" i="2"/>
  <c r="N951" i="2"/>
  <c r="O951" i="2"/>
  <c r="M952" i="2"/>
  <c r="N952" i="2"/>
  <c r="O952" i="2"/>
  <c r="M953" i="2"/>
  <c r="N953" i="2"/>
  <c r="O953" i="2"/>
  <c r="M954" i="2"/>
  <c r="N954" i="2"/>
  <c r="O954" i="2"/>
  <c r="M955" i="2"/>
  <c r="N955" i="2"/>
  <c r="O955" i="2"/>
  <c r="M956" i="2"/>
  <c r="N956" i="2"/>
  <c r="O956" i="2"/>
  <c r="M957" i="2"/>
  <c r="N957" i="2"/>
  <c r="O957" i="2"/>
  <c r="M958" i="2"/>
  <c r="N958" i="2"/>
  <c r="O958" i="2"/>
  <c r="M959" i="2"/>
  <c r="N959" i="2"/>
  <c r="O959" i="2"/>
  <c r="M960" i="2"/>
  <c r="N960" i="2"/>
  <c r="O960" i="2"/>
  <c r="M961" i="2"/>
  <c r="N961" i="2"/>
  <c r="O961" i="2"/>
  <c r="M962" i="2"/>
  <c r="N962" i="2"/>
  <c r="O962" i="2"/>
  <c r="M963" i="2"/>
  <c r="N963" i="2"/>
  <c r="O963" i="2"/>
  <c r="M964" i="2"/>
  <c r="N964" i="2"/>
  <c r="O964" i="2"/>
  <c r="M965" i="2"/>
  <c r="N965" i="2"/>
  <c r="O965" i="2"/>
  <c r="M966" i="2"/>
  <c r="N966" i="2"/>
  <c r="O966" i="2"/>
  <c r="M967" i="2"/>
  <c r="N967" i="2"/>
  <c r="O967" i="2"/>
  <c r="M968" i="2"/>
  <c r="N968" i="2"/>
  <c r="O968" i="2"/>
  <c r="M969" i="2"/>
  <c r="N969" i="2"/>
  <c r="O969" i="2"/>
  <c r="M970" i="2"/>
  <c r="N970" i="2"/>
  <c r="O970" i="2"/>
  <c r="M971" i="2"/>
  <c r="N971" i="2"/>
  <c r="O971" i="2"/>
  <c r="M972" i="2"/>
  <c r="N972" i="2"/>
  <c r="O972" i="2"/>
  <c r="M973" i="2"/>
  <c r="N973" i="2"/>
  <c r="O973" i="2"/>
  <c r="P973" i="2"/>
  <c r="M974" i="2"/>
  <c r="N974" i="2"/>
  <c r="O974" i="2"/>
  <c r="P974" i="2"/>
  <c r="M975" i="2"/>
  <c r="N975" i="2"/>
  <c r="O975" i="2"/>
  <c r="P975" i="2"/>
  <c r="M976" i="2"/>
  <c r="N976" i="2"/>
  <c r="O976" i="2"/>
  <c r="P976" i="2"/>
  <c r="M977" i="2"/>
  <c r="N977" i="2"/>
  <c r="O977" i="2"/>
  <c r="P977" i="2"/>
  <c r="M978" i="2"/>
  <c r="N978" i="2"/>
  <c r="O978" i="2"/>
  <c r="P978" i="2"/>
  <c r="M979" i="2"/>
  <c r="N979" i="2"/>
  <c r="O979" i="2"/>
  <c r="P979" i="2"/>
  <c r="M980" i="2"/>
  <c r="N980" i="2"/>
  <c r="O980" i="2"/>
  <c r="P980" i="2"/>
  <c r="M981" i="2"/>
  <c r="N981" i="2"/>
  <c r="O981" i="2"/>
  <c r="M982" i="2"/>
  <c r="N982" i="2"/>
  <c r="O982" i="2"/>
  <c r="M983" i="2"/>
  <c r="N983" i="2"/>
  <c r="O983" i="2"/>
  <c r="M984" i="2"/>
  <c r="N984" i="2"/>
  <c r="O984" i="2"/>
  <c r="M985" i="2"/>
  <c r="N985" i="2"/>
  <c r="O985" i="2"/>
  <c r="M986" i="2"/>
  <c r="N986" i="2"/>
  <c r="O986" i="2"/>
  <c r="M987" i="2"/>
  <c r="N987" i="2"/>
  <c r="O987" i="2"/>
  <c r="M988" i="2"/>
  <c r="N988" i="2"/>
  <c r="O988" i="2"/>
  <c r="M989" i="2"/>
  <c r="N989" i="2"/>
  <c r="O989" i="2"/>
  <c r="M990" i="2"/>
  <c r="N990" i="2"/>
  <c r="O990" i="2"/>
  <c r="P990" i="2"/>
  <c r="M991" i="2"/>
  <c r="N991" i="2"/>
  <c r="O991" i="2"/>
  <c r="P991" i="2"/>
  <c r="M992" i="2"/>
  <c r="N992" i="2"/>
  <c r="O992" i="2"/>
  <c r="P992" i="2"/>
  <c r="M993" i="2"/>
  <c r="N993" i="2"/>
  <c r="O993" i="2"/>
  <c r="P993" i="2"/>
  <c r="M994" i="2"/>
  <c r="N994" i="2"/>
  <c r="O994" i="2"/>
  <c r="P994" i="2"/>
  <c r="M995" i="2"/>
  <c r="N995" i="2"/>
  <c r="O995" i="2"/>
  <c r="P995" i="2"/>
  <c r="M996" i="2"/>
  <c r="N996" i="2"/>
  <c r="O996" i="2"/>
  <c r="P996" i="2"/>
  <c r="M997" i="2"/>
  <c r="N997" i="2"/>
  <c r="O997" i="2"/>
  <c r="M998" i="2"/>
  <c r="N998" i="2"/>
  <c r="O998" i="2"/>
  <c r="M999" i="2"/>
  <c r="N999" i="2"/>
  <c r="O999" i="2"/>
  <c r="M1000" i="2"/>
  <c r="N1000" i="2"/>
  <c r="O1000" i="2"/>
  <c r="M1001" i="2"/>
  <c r="N1001" i="2"/>
  <c r="O1001" i="2"/>
  <c r="M1002" i="2"/>
  <c r="N1002" i="2"/>
  <c r="O1002" i="2"/>
  <c r="M1003" i="2"/>
  <c r="N1003" i="2"/>
  <c r="O1003" i="2"/>
  <c r="M1004" i="2"/>
  <c r="N1004" i="2"/>
  <c r="O1004" i="2"/>
  <c r="M1005" i="2"/>
  <c r="N1005" i="2"/>
  <c r="O1005" i="2"/>
  <c r="M1006" i="2"/>
  <c r="N1006" i="2"/>
  <c r="O1006" i="2"/>
  <c r="M1007" i="2"/>
  <c r="N1007" i="2"/>
  <c r="O1007" i="2"/>
  <c r="M1008" i="2"/>
  <c r="N1008" i="2"/>
  <c r="O1008" i="2"/>
  <c r="M1009" i="2"/>
  <c r="N1009" i="2"/>
  <c r="O1009" i="2"/>
  <c r="P1009" i="2"/>
  <c r="M1010" i="2"/>
  <c r="N1010" i="2"/>
  <c r="O1010" i="2"/>
  <c r="P1010" i="2"/>
  <c r="M1011" i="2"/>
  <c r="N1011" i="2"/>
  <c r="O1011" i="2"/>
  <c r="P1011" i="2"/>
  <c r="M1012" i="2"/>
  <c r="N1012" i="2"/>
  <c r="O1012" i="2"/>
  <c r="P1012" i="2"/>
  <c r="M1013" i="2"/>
  <c r="N1013" i="2"/>
  <c r="O1013" i="2"/>
  <c r="M1014" i="2"/>
  <c r="N1014" i="2"/>
  <c r="O1014" i="2"/>
  <c r="M1015" i="2"/>
  <c r="N1015" i="2"/>
  <c r="O1015" i="2"/>
  <c r="M1016" i="2"/>
  <c r="N1016" i="2"/>
  <c r="O1016" i="2"/>
  <c r="M1017" i="2"/>
  <c r="N1017" i="2"/>
  <c r="O1017" i="2"/>
  <c r="M1018" i="2"/>
  <c r="N1018" i="2"/>
  <c r="O1018" i="2"/>
  <c r="M1019" i="2"/>
  <c r="N1019" i="2"/>
  <c r="O1019" i="2"/>
  <c r="M1020" i="2"/>
  <c r="N1020" i="2"/>
  <c r="O1020" i="2"/>
  <c r="M1021" i="2"/>
  <c r="N1021" i="2"/>
  <c r="O1021" i="2"/>
  <c r="M1022" i="2"/>
  <c r="N1022" i="2"/>
  <c r="O1022" i="2"/>
  <c r="P1022" i="2"/>
  <c r="M1023" i="2"/>
  <c r="N1023" i="2"/>
  <c r="O1023" i="2"/>
  <c r="P1023" i="2"/>
  <c r="M1024" i="2"/>
  <c r="N1024" i="2"/>
  <c r="O1024" i="2"/>
  <c r="P1024" i="2"/>
  <c r="M1025" i="2"/>
  <c r="N1025" i="2"/>
  <c r="O1025" i="2"/>
  <c r="P1025" i="2"/>
  <c r="M1026" i="2"/>
  <c r="N1026" i="2"/>
  <c r="O1026" i="2"/>
  <c r="P1026" i="2"/>
  <c r="M1027" i="2"/>
  <c r="N1027" i="2"/>
  <c r="O1027" i="2"/>
  <c r="M1028" i="2"/>
  <c r="N1028" i="2"/>
  <c r="O1028" i="2"/>
  <c r="M1029" i="2"/>
  <c r="N1029" i="2"/>
  <c r="O1029" i="2"/>
  <c r="M1030" i="2"/>
  <c r="N1030" i="2"/>
  <c r="O1030" i="2"/>
  <c r="M1031" i="2"/>
  <c r="N1031" i="2"/>
  <c r="O1031" i="2"/>
  <c r="M1032" i="2"/>
  <c r="N1032" i="2"/>
  <c r="O1032" i="2"/>
  <c r="M1033" i="2"/>
  <c r="N1033" i="2"/>
  <c r="O1033" i="2"/>
  <c r="M1034" i="2"/>
  <c r="N1034" i="2"/>
  <c r="O1034" i="2"/>
  <c r="M1035" i="2"/>
  <c r="N1035" i="2"/>
  <c r="O1035" i="2"/>
  <c r="P1035" i="2"/>
  <c r="M1036" i="2"/>
  <c r="N1036" i="2"/>
  <c r="O1036" i="2"/>
  <c r="P1036" i="2"/>
  <c r="M1037" i="2"/>
  <c r="N1037" i="2"/>
  <c r="O1037" i="2"/>
  <c r="P1037" i="2"/>
  <c r="M1038" i="2"/>
  <c r="N1038" i="2"/>
  <c r="O1038" i="2"/>
  <c r="P1038" i="2"/>
  <c r="M1039" i="2"/>
  <c r="N1039" i="2"/>
  <c r="O1039" i="2"/>
  <c r="P1039" i="2"/>
  <c r="M1040" i="2"/>
  <c r="N1040" i="2"/>
  <c r="O1040" i="2"/>
  <c r="P1040" i="2"/>
  <c r="M1041" i="2"/>
  <c r="N1041" i="2"/>
  <c r="O1041" i="2"/>
  <c r="P1041" i="2"/>
  <c r="M1042" i="2"/>
  <c r="N1042" i="2"/>
  <c r="O1042" i="2"/>
  <c r="P1042" i="2"/>
  <c r="M1043" i="2"/>
  <c r="N1043" i="2"/>
  <c r="O1043" i="2"/>
  <c r="P1043" i="2"/>
  <c r="M1044" i="2"/>
  <c r="N1044" i="2"/>
  <c r="O1044" i="2"/>
  <c r="P1044" i="2"/>
  <c r="M1045" i="2"/>
  <c r="N1045" i="2"/>
  <c r="O1045" i="2"/>
  <c r="M1046" i="2"/>
  <c r="N1046" i="2"/>
  <c r="O1046" i="2"/>
  <c r="M1047" i="2"/>
  <c r="N1047" i="2"/>
  <c r="O1047" i="2"/>
  <c r="M1048" i="2"/>
  <c r="N1048" i="2"/>
  <c r="O1048" i="2"/>
  <c r="P1048" i="2"/>
  <c r="M1049" i="2"/>
  <c r="N1049" i="2"/>
  <c r="O1049" i="2"/>
  <c r="P1049" i="2"/>
  <c r="M1050" i="2"/>
  <c r="N1050" i="2"/>
  <c r="O1050" i="2"/>
  <c r="P1050" i="2"/>
  <c r="M1051" i="2"/>
  <c r="N1051" i="2"/>
  <c r="O1051" i="2"/>
  <c r="P1051" i="2"/>
  <c r="M1052" i="2"/>
  <c r="N1052" i="2"/>
  <c r="O1052" i="2"/>
  <c r="P1052" i="2"/>
  <c r="M1053" i="2"/>
  <c r="N1053" i="2"/>
  <c r="O1053" i="2"/>
  <c r="P1053" i="2"/>
  <c r="M1054" i="2"/>
  <c r="N1054" i="2"/>
  <c r="O1054" i="2"/>
  <c r="P1054" i="2"/>
  <c r="M1055" i="2"/>
  <c r="N1055" i="2"/>
  <c r="O1055" i="2"/>
  <c r="P1055" i="2"/>
  <c r="M1056" i="2"/>
  <c r="N1056" i="2"/>
  <c r="O1056" i="2"/>
  <c r="M1057" i="2"/>
  <c r="N1057" i="2"/>
  <c r="O1057" i="2"/>
  <c r="M1058" i="2"/>
  <c r="N1058" i="2"/>
  <c r="O1058" i="2"/>
  <c r="M1059" i="2"/>
  <c r="N1059" i="2"/>
  <c r="O1059" i="2"/>
  <c r="M1060" i="2"/>
  <c r="N1060" i="2"/>
  <c r="O1060" i="2"/>
  <c r="M1061" i="2"/>
  <c r="N1061" i="2"/>
  <c r="O1061" i="2"/>
  <c r="M1062" i="2"/>
  <c r="N1062" i="2"/>
  <c r="O1062" i="2"/>
  <c r="P1062" i="2"/>
  <c r="M1063" i="2"/>
  <c r="N1063" i="2"/>
  <c r="O1063" i="2"/>
  <c r="M1064" i="2"/>
  <c r="N1064" i="2"/>
  <c r="O1064" i="2"/>
  <c r="P1064" i="2"/>
  <c r="M1065" i="2"/>
  <c r="N1065" i="2"/>
  <c r="O1065" i="2"/>
  <c r="P1065" i="2"/>
  <c r="M1066" i="2"/>
  <c r="N1066" i="2"/>
  <c r="O1066" i="2"/>
  <c r="P1066" i="2"/>
  <c r="M1067" i="2"/>
  <c r="N1067" i="2"/>
  <c r="O1067" i="2"/>
  <c r="P1067" i="2"/>
  <c r="M1068" i="2"/>
  <c r="N1068" i="2"/>
  <c r="O1068" i="2"/>
  <c r="P1068" i="2"/>
  <c r="M1069" i="2"/>
  <c r="N1069" i="2"/>
  <c r="O1069" i="2"/>
  <c r="P1069" i="2"/>
  <c r="M1070" i="2"/>
  <c r="N1070" i="2"/>
  <c r="O1070" i="2"/>
  <c r="M1071" i="2"/>
  <c r="N1071" i="2"/>
  <c r="O1071" i="2"/>
  <c r="M1072" i="2"/>
  <c r="N1072" i="2"/>
  <c r="O1072" i="2"/>
  <c r="M1073" i="2"/>
  <c r="N1073" i="2"/>
  <c r="O1073" i="2"/>
  <c r="M1074" i="2"/>
  <c r="N1074" i="2"/>
  <c r="O1074" i="2"/>
  <c r="M1075" i="2"/>
  <c r="N1075" i="2"/>
  <c r="O1075" i="2"/>
  <c r="M1076" i="2"/>
  <c r="N1076" i="2"/>
  <c r="O1076" i="2"/>
  <c r="P1076" i="2"/>
  <c r="M1077" i="2"/>
  <c r="N1077" i="2"/>
  <c r="O1077" i="2"/>
  <c r="P1077" i="2"/>
  <c r="M1078" i="2"/>
  <c r="N1078" i="2"/>
  <c r="O1078" i="2"/>
  <c r="P1078" i="2"/>
  <c r="M1079" i="2"/>
  <c r="N1079" i="2"/>
  <c r="O1079" i="2"/>
  <c r="P1079" i="2"/>
  <c r="M1080" i="2"/>
  <c r="N1080" i="2"/>
  <c r="O1080" i="2"/>
  <c r="P1080" i="2"/>
  <c r="M1081" i="2"/>
  <c r="N1081" i="2"/>
  <c r="O1081" i="2"/>
  <c r="P1081" i="2"/>
  <c r="M1082" i="2"/>
  <c r="N1082" i="2"/>
  <c r="O1082" i="2"/>
  <c r="P1082" i="2"/>
  <c r="M1083" i="2"/>
  <c r="N1083" i="2"/>
  <c r="O1083" i="2"/>
  <c r="P1083" i="2"/>
  <c r="M1084" i="2"/>
  <c r="N1084" i="2"/>
  <c r="O1084" i="2"/>
  <c r="P1084" i="2"/>
  <c r="M1085" i="2"/>
  <c r="N1085" i="2"/>
  <c r="O1085" i="2"/>
  <c r="M1086" i="2"/>
  <c r="N1086" i="2"/>
  <c r="O1086" i="2"/>
  <c r="M1087" i="2"/>
  <c r="N1087" i="2"/>
  <c r="O1087" i="2"/>
  <c r="M1088" i="2"/>
  <c r="N1088" i="2"/>
  <c r="O1088" i="2"/>
  <c r="M1089" i="2"/>
  <c r="N1089" i="2"/>
  <c r="O1089" i="2"/>
  <c r="M1090" i="2"/>
  <c r="N1090" i="2"/>
  <c r="O1090" i="2"/>
  <c r="M1091" i="2"/>
  <c r="N1091" i="2"/>
  <c r="O1091" i="2"/>
  <c r="M1092" i="2"/>
  <c r="N1092" i="2"/>
  <c r="O1092" i="2"/>
  <c r="M1093" i="2"/>
  <c r="N1093" i="2"/>
  <c r="O1093" i="2"/>
  <c r="M1094" i="2"/>
  <c r="N1094" i="2"/>
  <c r="O1094" i="2"/>
  <c r="M1095" i="2"/>
  <c r="N1095" i="2"/>
  <c r="O1095" i="2"/>
  <c r="M1096" i="2"/>
  <c r="N1096" i="2"/>
  <c r="O1096" i="2"/>
  <c r="M1097" i="2"/>
  <c r="N1097" i="2"/>
  <c r="O1097" i="2"/>
  <c r="M1098" i="2"/>
  <c r="N1098" i="2"/>
  <c r="O1098" i="2"/>
  <c r="M1099" i="2"/>
  <c r="N1099" i="2"/>
  <c r="O1099" i="2"/>
  <c r="M1100" i="2"/>
  <c r="N1100" i="2"/>
  <c r="O1100" i="2"/>
  <c r="M1101" i="2"/>
  <c r="N1101" i="2"/>
  <c r="O1101" i="2"/>
  <c r="M1102" i="2"/>
  <c r="N1102" i="2"/>
  <c r="O1102" i="2"/>
  <c r="M1103" i="2"/>
  <c r="N1103" i="2"/>
  <c r="O1103" i="2"/>
  <c r="M1104" i="2"/>
  <c r="N1104" i="2"/>
  <c r="O1104" i="2"/>
  <c r="M1105" i="2"/>
  <c r="N1105" i="2"/>
  <c r="O1105" i="2"/>
  <c r="M1106" i="2"/>
  <c r="N1106" i="2"/>
  <c r="O1106" i="2"/>
  <c r="M1107" i="2"/>
  <c r="N1107" i="2"/>
  <c r="O1107" i="2"/>
  <c r="M1108" i="2"/>
  <c r="N1108" i="2"/>
  <c r="O1108" i="2"/>
  <c r="M1109" i="2"/>
  <c r="N1109" i="2"/>
  <c r="O1109" i="2"/>
  <c r="M1110" i="2"/>
  <c r="N1110" i="2"/>
  <c r="O1110" i="2"/>
  <c r="P1110" i="2"/>
  <c r="M1111" i="2"/>
  <c r="N1111" i="2"/>
  <c r="O1111" i="2"/>
  <c r="P1111" i="2"/>
  <c r="M1112" i="2"/>
  <c r="N1112" i="2"/>
  <c r="O1112" i="2"/>
  <c r="P1112" i="2"/>
  <c r="M1113" i="2"/>
  <c r="N1113" i="2"/>
  <c r="O1113" i="2"/>
  <c r="P1113" i="2"/>
  <c r="M1114" i="2"/>
  <c r="N1114" i="2"/>
  <c r="O1114" i="2"/>
  <c r="P1114" i="2"/>
  <c r="M1115" i="2"/>
  <c r="N1115" i="2"/>
  <c r="O1115" i="2"/>
  <c r="P1115" i="2"/>
  <c r="M1116" i="2"/>
  <c r="N1116" i="2"/>
  <c r="O1116" i="2"/>
  <c r="P1116" i="2"/>
  <c r="M1117" i="2"/>
  <c r="N1117" i="2"/>
  <c r="O1117" i="2"/>
  <c r="P1117" i="2"/>
  <c r="M1118" i="2"/>
  <c r="N1118" i="2"/>
  <c r="O1118" i="2"/>
  <c r="M1119" i="2"/>
  <c r="N1119" i="2"/>
  <c r="O1119" i="2"/>
  <c r="M1120" i="2"/>
  <c r="N1120" i="2"/>
  <c r="O1120" i="2"/>
  <c r="P1120" i="2"/>
  <c r="M1121" i="2"/>
  <c r="N1121" i="2"/>
  <c r="O1121" i="2"/>
  <c r="M1122" i="2"/>
  <c r="N1122" i="2"/>
  <c r="O1122" i="2"/>
  <c r="M1123" i="2"/>
  <c r="N1123" i="2"/>
  <c r="O1123" i="2"/>
  <c r="M1124" i="2"/>
  <c r="N1124" i="2"/>
  <c r="O1124" i="2"/>
  <c r="M1125" i="2"/>
  <c r="N1125" i="2"/>
  <c r="O1125" i="2"/>
  <c r="M1126" i="2"/>
  <c r="N1126" i="2"/>
  <c r="O1126" i="2"/>
  <c r="P1126" i="2"/>
  <c r="M1127" i="2"/>
  <c r="N1127" i="2"/>
  <c r="O1127" i="2"/>
  <c r="P1127" i="2"/>
  <c r="M1128" i="2"/>
  <c r="N1128" i="2"/>
  <c r="O1128" i="2"/>
  <c r="P1128" i="2"/>
  <c r="M1129" i="2"/>
  <c r="N1129" i="2"/>
  <c r="O1129" i="2"/>
  <c r="P1129" i="2"/>
  <c r="M1130" i="2"/>
  <c r="N1130" i="2"/>
  <c r="O1130" i="2"/>
  <c r="P1130" i="2"/>
  <c r="M1131" i="2"/>
  <c r="N1131" i="2"/>
  <c r="O1131" i="2"/>
  <c r="P1131" i="2"/>
  <c r="M1132" i="2"/>
  <c r="N1132" i="2"/>
  <c r="O1132" i="2"/>
  <c r="P1132" i="2"/>
  <c r="M1133" i="2"/>
  <c r="N1133" i="2"/>
  <c r="O1133" i="2"/>
  <c r="P1133" i="2"/>
  <c r="M1134" i="2"/>
  <c r="N1134" i="2"/>
  <c r="O1134" i="2"/>
  <c r="P1134" i="2"/>
  <c r="M1135" i="2"/>
  <c r="N1135" i="2"/>
  <c r="O1135" i="2"/>
  <c r="P1135" i="2"/>
  <c r="M1136" i="2"/>
  <c r="N1136" i="2"/>
  <c r="O1136" i="2"/>
  <c r="M1137" i="2"/>
  <c r="N1137" i="2"/>
  <c r="O1137" i="2"/>
  <c r="M1138" i="2"/>
  <c r="N1138" i="2"/>
  <c r="O1138" i="2"/>
  <c r="M1139" i="2"/>
  <c r="N1139" i="2"/>
  <c r="O1139" i="2"/>
  <c r="M1140" i="2"/>
  <c r="N1140" i="2"/>
  <c r="O1140" i="2"/>
  <c r="M1141" i="2"/>
  <c r="N1141" i="2"/>
  <c r="O1141" i="2"/>
  <c r="M1142" i="2"/>
  <c r="N1142" i="2"/>
  <c r="O1142" i="2"/>
  <c r="P1142" i="2"/>
  <c r="M1143" i="2"/>
  <c r="N1143" i="2"/>
  <c r="O1143" i="2"/>
  <c r="P1143" i="2"/>
  <c r="M1144" i="2"/>
  <c r="N1144" i="2"/>
  <c r="O1144" i="2"/>
  <c r="P1144" i="2"/>
  <c r="M1145" i="2"/>
  <c r="N1145" i="2"/>
  <c r="O1145" i="2"/>
  <c r="P1145" i="2"/>
  <c r="M1146" i="2"/>
  <c r="N1146" i="2"/>
  <c r="O1146" i="2"/>
  <c r="P1146" i="2"/>
  <c r="M1147" i="2"/>
  <c r="N1147" i="2"/>
  <c r="O1147" i="2"/>
  <c r="M1148" i="2"/>
  <c r="N1148" i="2"/>
  <c r="O1148" i="2"/>
  <c r="M1149" i="2"/>
  <c r="N1149" i="2"/>
  <c r="O1149" i="2"/>
  <c r="M1150" i="2"/>
  <c r="N1150" i="2"/>
  <c r="O1150" i="2"/>
  <c r="M1151" i="2"/>
  <c r="N1151" i="2"/>
  <c r="O1151" i="2"/>
  <c r="M1152" i="2"/>
  <c r="N1152" i="2"/>
  <c r="O1152" i="2"/>
  <c r="M1153" i="2"/>
  <c r="N1153" i="2"/>
  <c r="O1153" i="2"/>
  <c r="M1154" i="2"/>
  <c r="N1154" i="2"/>
  <c r="O1154" i="2"/>
  <c r="M1155" i="2"/>
  <c r="N1155" i="2"/>
  <c r="O1155" i="2"/>
  <c r="M1156" i="2"/>
  <c r="N1156" i="2"/>
  <c r="O1156" i="2"/>
  <c r="M1157" i="2"/>
  <c r="N1157" i="2"/>
  <c r="O1157" i="2"/>
  <c r="M1158" i="2"/>
  <c r="N1158" i="2"/>
  <c r="O1158" i="2"/>
  <c r="M1159" i="2"/>
  <c r="N1159" i="2"/>
  <c r="O1159" i="2"/>
  <c r="P1159" i="2"/>
  <c r="M1160" i="2"/>
  <c r="N1160" i="2"/>
  <c r="O1160" i="2"/>
  <c r="M1161" i="2"/>
  <c r="N1161" i="2"/>
  <c r="O1161" i="2"/>
  <c r="M1162" i="2"/>
  <c r="N1162" i="2"/>
  <c r="O1162" i="2"/>
  <c r="M1163" i="2"/>
  <c r="N1163" i="2"/>
  <c r="O1163" i="2"/>
  <c r="M1164" i="2"/>
  <c r="N1164" i="2"/>
  <c r="O1164" i="2"/>
  <c r="P1164" i="2"/>
  <c r="M1165" i="2"/>
  <c r="N1165" i="2"/>
  <c r="O1165" i="2"/>
  <c r="M1166" i="2"/>
  <c r="N1166" i="2"/>
  <c r="O1166" i="2"/>
  <c r="M1167" i="2"/>
  <c r="N1167" i="2"/>
  <c r="O1167" i="2"/>
  <c r="M1168" i="2"/>
  <c r="N1168" i="2"/>
  <c r="O1168" i="2"/>
  <c r="M1169" i="2"/>
  <c r="N1169" i="2"/>
  <c r="O1169" i="2"/>
  <c r="M1170" i="2"/>
  <c r="N1170" i="2"/>
  <c r="O1170" i="2"/>
  <c r="M1171" i="2"/>
  <c r="N1171" i="2"/>
  <c r="O1171" i="2"/>
  <c r="M1172" i="2"/>
  <c r="N1172" i="2"/>
  <c r="O1172" i="2"/>
  <c r="M1173" i="2"/>
  <c r="N1173" i="2"/>
  <c r="O1173" i="2"/>
  <c r="M1174" i="2"/>
  <c r="N1174" i="2"/>
  <c r="O1174" i="2"/>
  <c r="M1175" i="2"/>
  <c r="N1175" i="2"/>
  <c r="O1175" i="2"/>
  <c r="M1176" i="2"/>
  <c r="N1176" i="2"/>
  <c r="O1176" i="2"/>
  <c r="M1177" i="2"/>
  <c r="N1177" i="2"/>
  <c r="O1177" i="2"/>
  <c r="M1178" i="2"/>
  <c r="N1178" i="2"/>
  <c r="O1178" i="2"/>
  <c r="M1179" i="2"/>
  <c r="N1179" i="2"/>
  <c r="O1179" i="2"/>
  <c r="M1180" i="2"/>
  <c r="N1180" i="2"/>
  <c r="O1180" i="2"/>
  <c r="M1181" i="2"/>
  <c r="N1181" i="2"/>
  <c r="O1181" i="2"/>
  <c r="P1181" i="2"/>
  <c r="M1182" i="2"/>
  <c r="N1182" i="2"/>
  <c r="O1182" i="2"/>
  <c r="P1182" i="2"/>
  <c r="M1183" i="2"/>
  <c r="N1183" i="2"/>
  <c r="O1183" i="2"/>
  <c r="M1184" i="2"/>
  <c r="N1184" i="2"/>
  <c r="O1184" i="2"/>
  <c r="M1185" i="2"/>
  <c r="N1185" i="2"/>
  <c r="O1185" i="2"/>
  <c r="M1186" i="2"/>
  <c r="N1186" i="2"/>
  <c r="O1186" i="2"/>
  <c r="M1187" i="2"/>
  <c r="N1187" i="2"/>
  <c r="O1187" i="2"/>
  <c r="M1188" i="2"/>
  <c r="N1188" i="2"/>
  <c r="O1188" i="2"/>
  <c r="M1189" i="2"/>
  <c r="N1189" i="2"/>
  <c r="O1189" i="2"/>
  <c r="M1190" i="2"/>
  <c r="N1190" i="2"/>
  <c r="O1190" i="2"/>
  <c r="M1191" i="2"/>
  <c r="N1191" i="2"/>
  <c r="O1191" i="2"/>
  <c r="M1192" i="2"/>
  <c r="N1192" i="2"/>
  <c r="O1192" i="2"/>
  <c r="M1193" i="2"/>
  <c r="N1193" i="2"/>
  <c r="O1193" i="2"/>
  <c r="M1194" i="2"/>
  <c r="N1194" i="2"/>
  <c r="O1194" i="2"/>
  <c r="M1195" i="2"/>
  <c r="N1195" i="2"/>
  <c r="O1195" i="2"/>
  <c r="M1196" i="2"/>
  <c r="N1196" i="2"/>
  <c r="O1196" i="2"/>
  <c r="M1197" i="2"/>
  <c r="N1197" i="2"/>
  <c r="O1197" i="2"/>
  <c r="M1198" i="2"/>
  <c r="N1198" i="2"/>
  <c r="O1198" i="2"/>
  <c r="M1199" i="2"/>
  <c r="N1199" i="2"/>
  <c r="O1199" i="2"/>
  <c r="M1200" i="2"/>
  <c r="N1200" i="2"/>
  <c r="O1200" i="2"/>
  <c r="M1201" i="2"/>
  <c r="N1201" i="2"/>
  <c r="O1201" i="2"/>
  <c r="M1202" i="2"/>
  <c r="N1202" i="2"/>
  <c r="O1202" i="2"/>
  <c r="M1203" i="2"/>
  <c r="N1203" i="2"/>
  <c r="O1203" i="2"/>
  <c r="M1204" i="2"/>
  <c r="N1204" i="2"/>
  <c r="O1204" i="2"/>
  <c r="M1205" i="2"/>
  <c r="N1205" i="2"/>
  <c r="O1205" i="2"/>
  <c r="M4" i="2"/>
  <c r="N4" i="2"/>
  <c r="O4" i="2"/>
  <c r="M5" i="2"/>
  <c r="N5" i="2"/>
  <c r="O5" i="2"/>
  <c r="M6" i="2"/>
  <c r="N6" i="2"/>
  <c r="O6" i="2"/>
  <c r="M7" i="2"/>
  <c r="N7" i="2"/>
  <c r="O7" i="2"/>
  <c r="M8" i="2"/>
  <c r="N8" i="2"/>
  <c r="O8" i="2"/>
  <c r="M9" i="2"/>
  <c r="N9" i="2"/>
  <c r="O9" i="2"/>
  <c r="M10" i="2"/>
  <c r="N10" i="2"/>
  <c r="O10" i="2"/>
  <c r="M11" i="2"/>
  <c r="N11" i="2"/>
  <c r="O11" i="2"/>
  <c r="M12" i="2"/>
  <c r="N12" i="2"/>
  <c r="O12" i="2"/>
  <c r="M13" i="2"/>
  <c r="N13" i="2"/>
  <c r="O13" i="2"/>
  <c r="M14" i="2"/>
  <c r="N14" i="2"/>
  <c r="O14" i="2"/>
  <c r="M15" i="2"/>
  <c r="N15" i="2"/>
  <c r="O15" i="2"/>
  <c r="M16" i="2"/>
  <c r="N16" i="2"/>
  <c r="O16" i="2"/>
  <c r="M17" i="2"/>
  <c r="N17" i="2"/>
  <c r="O17" i="2"/>
  <c r="M18" i="2"/>
  <c r="N18" i="2"/>
  <c r="O18" i="2"/>
  <c r="M19" i="2"/>
  <c r="N19" i="2"/>
  <c r="O19" i="2"/>
  <c r="M20" i="2"/>
  <c r="N20" i="2"/>
  <c r="O20" i="2"/>
  <c r="M21" i="2"/>
  <c r="N21" i="2"/>
  <c r="O21" i="2"/>
  <c r="M22" i="2"/>
  <c r="N22" i="2"/>
  <c r="O22" i="2"/>
  <c r="M23" i="2"/>
  <c r="N23" i="2"/>
  <c r="O23" i="2"/>
  <c r="M24" i="2"/>
  <c r="N24" i="2"/>
  <c r="O24" i="2"/>
  <c r="M25" i="2"/>
  <c r="N25" i="2"/>
  <c r="O25" i="2"/>
  <c r="M26" i="2"/>
  <c r="N26" i="2"/>
  <c r="O26" i="2"/>
  <c r="M27" i="2"/>
  <c r="N27" i="2"/>
  <c r="O27" i="2"/>
  <c r="M28" i="2"/>
  <c r="N28" i="2"/>
  <c r="O28" i="2"/>
  <c r="M29" i="2"/>
  <c r="N29" i="2"/>
  <c r="O29" i="2"/>
  <c r="M30" i="2"/>
  <c r="N30" i="2"/>
  <c r="O30" i="2"/>
  <c r="M31" i="2"/>
  <c r="N31" i="2"/>
  <c r="O31" i="2"/>
  <c r="M32" i="2"/>
  <c r="N32" i="2"/>
  <c r="O32" i="2"/>
  <c r="M33" i="2"/>
  <c r="N33" i="2"/>
  <c r="O33" i="2"/>
  <c r="P33" i="2"/>
  <c r="M34" i="2"/>
  <c r="N34" i="2"/>
  <c r="O34" i="2"/>
  <c r="P34" i="2"/>
  <c r="M35" i="2"/>
  <c r="N35" i="2"/>
  <c r="O35" i="2"/>
  <c r="P35" i="2"/>
  <c r="M36" i="2"/>
  <c r="N36" i="2"/>
  <c r="O36" i="2"/>
  <c r="M37" i="2"/>
  <c r="N37" i="2"/>
  <c r="O37" i="2"/>
  <c r="M38" i="2"/>
  <c r="N38" i="2"/>
  <c r="O38" i="2"/>
  <c r="M39" i="2"/>
  <c r="N39" i="2"/>
  <c r="O39" i="2"/>
  <c r="M40" i="2"/>
  <c r="N40" i="2"/>
  <c r="O40" i="2"/>
  <c r="M41" i="2"/>
  <c r="N41" i="2"/>
  <c r="O41" i="2"/>
  <c r="M42" i="2"/>
  <c r="N42" i="2"/>
  <c r="O42" i="2"/>
  <c r="M43" i="2"/>
  <c r="N43" i="2"/>
  <c r="O43" i="2"/>
  <c r="M44" i="2"/>
  <c r="N44" i="2"/>
  <c r="O44" i="2"/>
  <c r="M45" i="2"/>
  <c r="N45" i="2"/>
  <c r="O45" i="2"/>
  <c r="M46" i="2"/>
  <c r="N46" i="2"/>
  <c r="O46" i="2"/>
  <c r="M47" i="2"/>
  <c r="N47" i="2"/>
  <c r="O47" i="2"/>
  <c r="M48" i="2"/>
  <c r="N48" i="2"/>
  <c r="O48" i="2"/>
  <c r="P48" i="2"/>
  <c r="M49" i="2"/>
  <c r="N49" i="2"/>
  <c r="O49" i="2"/>
  <c r="P49" i="2"/>
  <c r="M50" i="2"/>
  <c r="N50" i="2"/>
  <c r="O50" i="2"/>
  <c r="P50" i="2"/>
  <c r="M51" i="2"/>
  <c r="N51" i="2"/>
  <c r="O51" i="2"/>
  <c r="M52" i="2"/>
  <c r="N52" i="2"/>
  <c r="O52" i="2"/>
  <c r="P52" i="2"/>
  <c r="M53" i="2"/>
  <c r="N53" i="2"/>
  <c r="O53" i="2"/>
  <c r="M54" i="2"/>
  <c r="N54" i="2"/>
  <c r="O54" i="2"/>
  <c r="M55" i="2"/>
  <c r="N55" i="2"/>
  <c r="O55" i="2"/>
  <c r="M56" i="2"/>
  <c r="N56" i="2"/>
  <c r="O56" i="2"/>
  <c r="M57" i="2"/>
  <c r="N57" i="2"/>
  <c r="O57" i="2"/>
  <c r="M58" i="2"/>
  <c r="N58" i="2"/>
  <c r="O58" i="2"/>
  <c r="M59" i="2"/>
  <c r="N59" i="2"/>
  <c r="O59" i="2"/>
  <c r="M60" i="2"/>
  <c r="N60" i="2"/>
  <c r="O60" i="2"/>
  <c r="M61" i="2"/>
  <c r="N61" i="2"/>
  <c r="O61" i="2"/>
  <c r="M62" i="2"/>
  <c r="N62" i="2"/>
  <c r="O62" i="2"/>
  <c r="M63" i="2"/>
  <c r="N63" i="2"/>
  <c r="O63" i="2"/>
  <c r="M64" i="2"/>
  <c r="N64" i="2"/>
  <c r="O64" i="2"/>
  <c r="M65" i="2"/>
  <c r="N65" i="2"/>
  <c r="O65" i="2"/>
  <c r="M66" i="2"/>
  <c r="N66" i="2"/>
  <c r="O66" i="2"/>
  <c r="M67" i="2"/>
  <c r="N67" i="2"/>
  <c r="O67" i="2"/>
  <c r="M68" i="2"/>
  <c r="N68" i="2"/>
  <c r="O68" i="2"/>
  <c r="M69" i="2"/>
  <c r="N69" i="2"/>
  <c r="O69" i="2"/>
  <c r="M70" i="2"/>
  <c r="N70" i="2"/>
  <c r="O70" i="2"/>
  <c r="M71" i="2"/>
  <c r="N71" i="2"/>
  <c r="O71" i="2"/>
  <c r="M72" i="2"/>
  <c r="N72" i="2"/>
  <c r="O72" i="2"/>
  <c r="M73" i="2"/>
  <c r="N73" i="2"/>
  <c r="O73" i="2"/>
  <c r="M74" i="2"/>
  <c r="N74" i="2"/>
  <c r="O74" i="2"/>
  <c r="M75" i="2"/>
  <c r="N75" i="2"/>
  <c r="O75" i="2"/>
  <c r="M76" i="2"/>
  <c r="N76" i="2"/>
  <c r="O76" i="2"/>
  <c r="M77" i="2"/>
  <c r="N77" i="2"/>
  <c r="O77" i="2"/>
  <c r="M78" i="2"/>
  <c r="N78" i="2"/>
  <c r="O78" i="2"/>
  <c r="M79" i="2"/>
  <c r="N79" i="2"/>
  <c r="O79" i="2"/>
  <c r="M80" i="2"/>
  <c r="N80" i="2"/>
  <c r="O80" i="2"/>
  <c r="M81" i="2"/>
  <c r="N81" i="2"/>
  <c r="O81" i="2"/>
  <c r="M82" i="2"/>
  <c r="N82" i="2"/>
  <c r="O82" i="2"/>
  <c r="M83" i="2"/>
  <c r="N83" i="2"/>
  <c r="O83" i="2"/>
  <c r="M84" i="2"/>
  <c r="N84" i="2"/>
  <c r="O84" i="2"/>
  <c r="M85" i="2"/>
  <c r="N85" i="2"/>
  <c r="O85" i="2"/>
  <c r="M86" i="2"/>
  <c r="N86" i="2"/>
  <c r="O86" i="2"/>
  <c r="M87" i="2"/>
  <c r="N87" i="2"/>
  <c r="O87" i="2"/>
  <c r="M88" i="2"/>
  <c r="N88" i="2"/>
  <c r="O88" i="2"/>
  <c r="M89" i="2"/>
  <c r="N89" i="2"/>
  <c r="O89" i="2"/>
  <c r="M90" i="2"/>
  <c r="N90" i="2"/>
  <c r="O90" i="2"/>
  <c r="M91" i="2"/>
  <c r="N91" i="2"/>
  <c r="O91" i="2"/>
  <c r="M92" i="2"/>
  <c r="N92" i="2"/>
  <c r="O92" i="2"/>
  <c r="M93" i="2"/>
  <c r="N93" i="2"/>
  <c r="O93" i="2"/>
  <c r="P93" i="2"/>
  <c r="M94" i="2"/>
  <c r="N94" i="2"/>
  <c r="O94" i="2"/>
  <c r="P94" i="2"/>
  <c r="M95" i="2"/>
  <c r="N95" i="2"/>
  <c r="O95" i="2"/>
  <c r="M96" i="2"/>
  <c r="N96" i="2"/>
  <c r="O96" i="2"/>
  <c r="M97" i="2"/>
  <c r="N97" i="2"/>
  <c r="O97" i="2"/>
  <c r="M98" i="2"/>
  <c r="N98" i="2"/>
  <c r="O98" i="2"/>
  <c r="M99" i="2"/>
  <c r="N99" i="2"/>
  <c r="O99" i="2"/>
  <c r="M100" i="2"/>
  <c r="N100" i="2"/>
  <c r="O100" i="2"/>
  <c r="M101" i="2"/>
  <c r="N101" i="2"/>
  <c r="O101" i="2"/>
  <c r="M102" i="2"/>
  <c r="N102" i="2"/>
  <c r="O102" i="2"/>
  <c r="M103" i="2"/>
  <c r="N103" i="2"/>
  <c r="O103" i="2"/>
  <c r="M104" i="2"/>
  <c r="N104" i="2"/>
  <c r="O104" i="2"/>
  <c r="M105" i="2"/>
  <c r="N105" i="2"/>
  <c r="O105" i="2"/>
  <c r="M106" i="2"/>
  <c r="N106" i="2"/>
  <c r="O106" i="2"/>
  <c r="M107" i="2"/>
  <c r="N107" i="2"/>
  <c r="O107" i="2"/>
  <c r="M108" i="2"/>
  <c r="N108" i="2"/>
  <c r="O108" i="2"/>
  <c r="M109" i="2"/>
  <c r="N109" i="2"/>
  <c r="O109" i="2"/>
  <c r="M110" i="2"/>
  <c r="N110" i="2"/>
  <c r="O110" i="2"/>
  <c r="M111" i="2"/>
  <c r="N111" i="2"/>
  <c r="O111" i="2"/>
  <c r="M112" i="2"/>
  <c r="N112" i="2"/>
  <c r="O112" i="2"/>
  <c r="M113" i="2"/>
  <c r="N113" i="2"/>
  <c r="O113" i="2"/>
  <c r="P113" i="2"/>
  <c r="M114" i="2"/>
  <c r="N114" i="2"/>
  <c r="O114" i="2"/>
  <c r="M115" i="2"/>
  <c r="N115" i="2"/>
  <c r="O115" i="2"/>
  <c r="M116" i="2"/>
  <c r="N116" i="2"/>
  <c r="O116" i="2"/>
  <c r="M117" i="2"/>
  <c r="N117" i="2"/>
  <c r="O117" i="2"/>
  <c r="M118" i="2"/>
  <c r="N118" i="2"/>
  <c r="O118" i="2"/>
  <c r="M119" i="2"/>
  <c r="N119" i="2"/>
  <c r="O119" i="2"/>
  <c r="M120" i="2"/>
  <c r="N120" i="2"/>
  <c r="O120" i="2"/>
  <c r="M121" i="2"/>
  <c r="N121" i="2"/>
  <c r="O121" i="2"/>
  <c r="M122" i="2"/>
  <c r="N122" i="2"/>
  <c r="O122" i="2"/>
  <c r="M123" i="2"/>
  <c r="N123" i="2"/>
  <c r="O123" i="2"/>
  <c r="M124" i="2"/>
  <c r="N124" i="2"/>
  <c r="O124" i="2"/>
  <c r="M125" i="2"/>
  <c r="N125" i="2"/>
  <c r="O125" i="2"/>
  <c r="M126" i="2"/>
  <c r="N126" i="2"/>
  <c r="O126" i="2"/>
  <c r="M127" i="2"/>
  <c r="N127" i="2"/>
  <c r="O127" i="2"/>
  <c r="M128" i="2"/>
  <c r="N128" i="2"/>
  <c r="O128" i="2"/>
  <c r="M129" i="2"/>
  <c r="N129" i="2"/>
  <c r="O129" i="2"/>
  <c r="M130" i="2"/>
  <c r="N130" i="2"/>
  <c r="O130" i="2"/>
  <c r="M131" i="2"/>
  <c r="N131" i="2"/>
  <c r="O131" i="2"/>
  <c r="M132" i="2"/>
  <c r="N132" i="2"/>
  <c r="O132" i="2"/>
  <c r="M133" i="2"/>
  <c r="N133" i="2"/>
  <c r="O133" i="2"/>
  <c r="M134" i="2"/>
  <c r="N134" i="2"/>
  <c r="O134" i="2"/>
  <c r="M135" i="2"/>
  <c r="N135" i="2"/>
  <c r="O135" i="2"/>
  <c r="M136" i="2"/>
  <c r="N136" i="2"/>
  <c r="O136" i="2"/>
  <c r="M137" i="2"/>
  <c r="N137" i="2"/>
  <c r="O137" i="2"/>
  <c r="M138" i="2"/>
  <c r="N138" i="2"/>
  <c r="O138" i="2"/>
  <c r="M139" i="2"/>
  <c r="N139" i="2"/>
  <c r="O139" i="2"/>
  <c r="M140" i="2"/>
  <c r="N140" i="2"/>
  <c r="O140" i="2"/>
  <c r="M141" i="2"/>
  <c r="N141" i="2"/>
  <c r="O141" i="2"/>
  <c r="M142" i="2"/>
  <c r="N142" i="2"/>
  <c r="O142" i="2"/>
  <c r="M143" i="2"/>
  <c r="N143" i="2"/>
  <c r="O143" i="2"/>
  <c r="M144" i="2"/>
  <c r="N144" i="2"/>
  <c r="O144" i="2"/>
  <c r="M145" i="2"/>
  <c r="N145" i="2"/>
  <c r="O145" i="2"/>
  <c r="M146" i="2"/>
  <c r="N146" i="2"/>
  <c r="O146" i="2"/>
  <c r="M147" i="2"/>
  <c r="N147" i="2"/>
  <c r="O147" i="2"/>
  <c r="M148" i="2"/>
  <c r="N148" i="2"/>
  <c r="O148" i="2"/>
  <c r="M149" i="2"/>
  <c r="N149" i="2"/>
  <c r="O149" i="2"/>
  <c r="M150" i="2"/>
  <c r="N150" i="2"/>
  <c r="O150" i="2"/>
  <c r="M151" i="2"/>
  <c r="N151" i="2"/>
  <c r="O151" i="2"/>
  <c r="M152" i="2"/>
  <c r="N152" i="2"/>
  <c r="O152" i="2"/>
  <c r="M153" i="2"/>
  <c r="N153" i="2"/>
  <c r="O153" i="2"/>
  <c r="M154" i="2"/>
  <c r="N154" i="2"/>
  <c r="O154" i="2"/>
  <c r="M155" i="2"/>
  <c r="N155" i="2"/>
  <c r="O155" i="2"/>
  <c r="M156" i="2"/>
  <c r="N156" i="2"/>
  <c r="O156" i="2"/>
  <c r="M157" i="2"/>
  <c r="N157" i="2"/>
  <c r="O157" i="2"/>
  <c r="M158" i="2"/>
  <c r="N158" i="2"/>
  <c r="O158" i="2"/>
  <c r="M159" i="2"/>
  <c r="N159" i="2"/>
  <c r="O159" i="2"/>
  <c r="M160" i="2"/>
  <c r="N160" i="2"/>
  <c r="O160" i="2"/>
  <c r="M161" i="2"/>
  <c r="N161" i="2"/>
  <c r="O161" i="2"/>
  <c r="M162" i="2"/>
  <c r="N162" i="2"/>
  <c r="O162" i="2"/>
  <c r="M163" i="2"/>
  <c r="N163" i="2"/>
  <c r="O163" i="2"/>
  <c r="M164" i="2"/>
  <c r="N164" i="2"/>
  <c r="O164" i="2"/>
  <c r="M165" i="2"/>
  <c r="N165" i="2"/>
  <c r="O165" i="2"/>
  <c r="M166" i="2"/>
  <c r="N166" i="2"/>
  <c r="O166" i="2"/>
  <c r="M167" i="2"/>
  <c r="N167" i="2"/>
  <c r="O167" i="2"/>
  <c r="M168" i="2"/>
  <c r="N168" i="2"/>
  <c r="O168" i="2"/>
  <c r="M169" i="2"/>
  <c r="N169" i="2"/>
  <c r="O169" i="2"/>
  <c r="M170" i="2"/>
  <c r="N170" i="2"/>
  <c r="O170" i="2"/>
  <c r="M171" i="2"/>
  <c r="N171" i="2"/>
  <c r="O171" i="2"/>
  <c r="M172" i="2"/>
  <c r="N172" i="2"/>
  <c r="O172" i="2"/>
  <c r="M173" i="2"/>
  <c r="N173" i="2"/>
  <c r="O173" i="2"/>
  <c r="M174" i="2"/>
  <c r="N174" i="2"/>
  <c r="O174" i="2"/>
  <c r="M175" i="2"/>
  <c r="N175" i="2"/>
  <c r="O175" i="2"/>
  <c r="M176" i="2"/>
  <c r="N176" i="2"/>
  <c r="O176" i="2"/>
  <c r="M177" i="2"/>
  <c r="N177" i="2"/>
  <c r="O177" i="2"/>
  <c r="M178" i="2"/>
  <c r="N178" i="2"/>
  <c r="O178" i="2"/>
  <c r="M179" i="2"/>
  <c r="N179" i="2"/>
  <c r="O179" i="2"/>
  <c r="M180" i="2"/>
  <c r="N180" i="2"/>
  <c r="O180" i="2"/>
  <c r="P180" i="2"/>
  <c r="M181" i="2"/>
  <c r="N181" i="2"/>
  <c r="O181" i="2"/>
  <c r="M182" i="2"/>
  <c r="N182" i="2"/>
  <c r="O182" i="2"/>
  <c r="M183" i="2"/>
  <c r="N183" i="2"/>
  <c r="O183" i="2"/>
  <c r="M184" i="2"/>
  <c r="N184" i="2"/>
  <c r="O184" i="2"/>
  <c r="M185" i="2"/>
  <c r="N185" i="2"/>
  <c r="O185" i="2"/>
  <c r="M186" i="2"/>
  <c r="N186" i="2"/>
  <c r="O186" i="2"/>
  <c r="M187" i="2"/>
  <c r="N187" i="2"/>
  <c r="O187" i="2"/>
  <c r="M188" i="2"/>
  <c r="N188" i="2"/>
  <c r="O188" i="2"/>
  <c r="M189" i="2"/>
  <c r="N189" i="2"/>
  <c r="O189" i="2"/>
  <c r="M190" i="2"/>
  <c r="N190" i="2"/>
  <c r="O190" i="2"/>
  <c r="M191" i="2"/>
  <c r="N191" i="2"/>
  <c r="O191" i="2"/>
  <c r="M192" i="2"/>
  <c r="N192" i="2"/>
  <c r="O192" i="2"/>
  <c r="M193" i="2"/>
  <c r="N193" i="2"/>
  <c r="O193" i="2"/>
  <c r="M194" i="2"/>
  <c r="N194" i="2"/>
  <c r="O194" i="2"/>
  <c r="M195" i="2"/>
  <c r="N195" i="2"/>
  <c r="O195" i="2"/>
  <c r="M196" i="2"/>
  <c r="N196" i="2"/>
  <c r="O196" i="2"/>
  <c r="M197" i="2"/>
  <c r="N197" i="2"/>
  <c r="O197" i="2"/>
  <c r="M198" i="2"/>
  <c r="N198" i="2"/>
  <c r="O198" i="2"/>
  <c r="M199" i="2"/>
  <c r="N199" i="2"/>
  <c r="O199" i="2"/>
  <c r="M200" i="2"/>
  <c r="N200" i="2"/>
  <c r="O200" i="2"/>
  <c r="M201" i="2"/>
  <c r="N201" i="2"/>
  <c r="O201" i="2"/>
  <c r="M202" i="2"/>
  <c r="N202" i="2"/>
  <c r="O202" i="2"/>
  <c r="M203" i="2"/>
  <c r="N203" i="2"/>
  <c r="O203" i="2"/>
  <c r="M204" i="2"/>
  <c r="N204" i="2"/>
  <c r="O204" i="2"/>
  <c r="M205" i="2"/>
  <c r="N205" i="2"/>
  <c r="O205" i="2"/>
  <c r="M206" i="2"/>
  <c r="N206" i="2"/>
  <c r="O206" i="2"/>
  <c r="M207" i="2"/>
  <c r="N207" i="2"/>
  <c r="O207" i="2"/>
  <c r="M208" i="2"/>
  <c r="N208" i="2"/>
  <c r="O208" i="2"/>
  <c r="M209" i="2"/>
  <c r="N209" i="2"/>
  <c r="O209" i="2"/>
  <c r="M210" i="2"/>
  <c r="N210" i="2"/>
  <c r="O210" i="2"/>
  <c r="M211" i="2"/>
  <c r="N211" i="2"/>
  <c r="O211" i="2"/>
  <c r="M212" i="2"/>
  <c r="N212" i="2"/>
  <c r="O212" i="2"/>
  <c r="M213" i="2"/>
  <c r="N213" i="2"/>
  <c r="O213" i="2"/>
  <c r="M214" i="2"/>
  <c r="N214" i="2"/>
  <c r="O214" i="2"/>
  <c r="M215" i="2"/>
  <c r="N215" i="2"/>
  <c r="O215" i="2"/>
  <c r="M216" i="2"/>
  <c r="N216" i="2"/>
  <c r="O216" i="2"/>
  <c r="M217" i="2"/>
  <c r="N217" i="2"/>
  <c r="O217" i="2"/>
  <c r="M218" i="2"/>
  <c r="N218" i="2"/>
  <c r="O218" i="2"/>
  <c r="M219" i="2"/>
  <c r="N219" i="2"/>
  <c r="O219" i="2"/>
  <c r="M220" i="2"/>
  <c r="N220" i="2"/>
  <c r="O220" i="2"/>
  <c r="M221" i="2"/>
  <c r="N221" i="2"/>
  <c r="O221" i="2"/>
  <c r="M222" i="2"/>
  <c r="N222" i="2"/>
  <c r="O222" i="2"/>
  <c r="M223" i="2"/>
  <c r="N223" i="2"/>
  <c r="O223" i="2"/>
  <c r="M224" i="2"/>
  <c r="N224" i="2"/>
  <c r="O224" i="2"/>
  <c r="M225" i="2"/>
  <c r="N225" i="2"/>
  <c r="O225" i="2"/>
  <c r="M226" i="2"/>
  <c r="N226" i="2"/>
  <c r="O226" i="2"/>
  <c r="M227" i="2"/>
  <c r="N227" i="2"/>
  <c r="O227" i="2"/>
  <c r="M228" i="2"/>
  <c r="N228" i="2"/>
  <c r="O228" i="2"/>
  <c r="M229" i="2"/>
  <c r="N229" i="2"/>
  <c r="O229" i="2"/>
  <c r="M230" i="2"/>
  <c r="N230" i="2"/>
  <c r="O230" i="2"/>
  <c r="M231" i="2"/>
  <c r="N231" i="2"/>
  <c r="O231" i="2"/>
  <c r="M232" i="2"/>
  <c r="N232" i="2"/>
  <c r="O232" i="2"/>
  <c r="M233" i="2"/>
  <c r="N233" i="2"/>
  <c r="O233" i="2"/>
  <c r="M234" i="2"/>
  <c r="N234" i="2"/>
  <c r="O234" i="2"/>
  <c r="M235" i="2"/>
  <c r="N235" i="2"/>
  <c r="O235" i="2"/>
  <c r="M236" i="2"/>
  <c r="N236" i="2"/>
  <c r="O236" i="2"/>
  <c r="M237" i="2"/>
  <c r="N237" i="2"/>
  <c r="O237" i="2"/>
  <c r="M238" i="2"/>
  <c r="N238" i="2"/>
  <c r="O238" i="2"/>
  <c r="M239" i="2"/>
  <c r="N239" i="2"/>
  <c r="O239" i="2"/>
  <c r="M240" i="2"/>
  <c r="N240" i="2"/>
  <c r="O240" i="2"/>
  <c r="M241" i="2"/>
  <c r="N241" i="2"/>
  <c r="O241" i="2"/>
  <c r="M242" i="2"/>
  <c r="N242" i="2"/>
  <c r="O242" i="2"/>
  <c r="M243" i="2"/>
  <c r="N243" i="2"/>
  <c r="O243" i="2"/>
  <c r="M244" i="2"/>
  <c r="N244" i="2"/>
  <c r="O244" i="2"/>
  <c r="M245" i="2"/>
  <c r="N245" i="2"/>
  <c r="O245" i="2"/>
  <c r="M246" i="2"/>
  <c r="N246" i="2"/>
  <c r="O246" i="2"/>
  <c r="M247" i="2"/>
  <c r="N247" i="2"/>
  <c r="O247" i="2"/>
  <c r="M248" i="2"/>
  <c r="N248" i="2"/>
  <c r="O248" i="2"/>
  <c r="M249" i="2"/>
  <c r="N249" i="2"/>
  <c r="O249" i="2"/>
  <c r="M250" i="2"/>
  <c r="N250" i="2"/>
  <c r="O250" i="2"/>
  <c r="P250" i="2"/>
  <c r="M251" i="2"/>
  <c r="N251" i="2"/>
  <c r="O251" i="2"/>
  <c r="P251" i="2"/>
  <c r="M252" i="2"/>
  <c r="N252" i="2"/>
  <c r="O252" i="2"/>
  <c r="P252" i="2"/>
  <c r="M253" i="2"/>
  <c r="N253" i="2"/>
  <c r="O253" i="2"/>
  <c r="P253" i="2"/>
  <c r="M254" i="2"/>
  <c r="N254" i="2"/>
  <c r="O254" i="2"/>
  <c r="P254" i="2"/>
  <c r="M255" i="2"/>
  <c r="N255" i="2"/>
  <c r="O255" i="2"/>
  <c r="P255" i="2"/>
  <c r="M256" i="2"/>
  <c r="N256" i="2"/>
  <c r="O256" i="2"/>
  <c r="P256" i="2"/>
  <c r="M257" i="2"/>
  <c r="N257" i="2"/>
  <c r="O257" i="2"/>
  <c r="P257" i="2"/>
  <c r="M258" i="2"/>
  <c r="N258" i="2"/>
  <c r="O258" i="2"/>
  <c r="P258" i="2"/>
  <c r="M259" i="2"/>
  <c r="N259" i="2"/>
  <c r="O259" i="2"/>
  <c r="P259" i="2"/>
  <c r="M260" i="2"/>
  <c r="N260" i="2"/>
  <c r="O260" i="2"/>
  <c r="P260" i="2"/>
  <c r="M261" i="2"/>
  <c r="N261" i="2"/>
  <c r="O261" i="2"/>
  <c r="P261" i="2"/>
  <c r="M262" i="2"/>
  <c r="N262" i="2"/>
  <c r="O262" i="2"/>
  <c r="P262" i="2"/>
  <c r="M263" i="2"/>
  <c r="N263" i="2"/>
  <c r="O263" i="2"/>
  <c r="P263" i="2"/>
  <c r="M264" i="2"/>
  <c r="N264" i="2"/>
  <c r="O264" i="2"/>
  <c r="P264" i="2"/>
  <c r="M265" i="2"/>
  <c r="N265" i="2"/>
  <c r="O265" i="2"/>
  <c r="P265" i="2"/>
  <c r="M266" i="2"/>
  <c r="N266" i="2"/>
  <c r="O266" i="2"/>
  <c r="P266" i="2"/>
  <c r="M267" i="2"/>
  <c r="N267" i="2"/>
  <c r="O267" i="2"/>
  <c r="P267" i="2"/>
  <c r="M268" i="2"/>
  <c r="N268" i="2"/>
  <c r="O268" i="2"/>
  <c r="P268" i="2"/>
  <c r="M269" i="2"/>
  <c r="N269" i="2"/>
  <c r="O269" i="2"/>
  <c r="P269" i="2"/>
  <c r="M270" i="2"/>
  <c r="N270" i="2"/>
  <c r="O270" i="2"/>
  <c r="P270" i="2"/>
  <c r="M271" i="2"/>
  <c r="N271" i="2"/>
  <c r="O271" i="2"/>
  <c r="P271" i="2"/>
  <c r="M272" i="2"/>
  <c r="N272" i="2"/>
  <c r="O272" i="2"/>
  <c r="P272" i="2"/>
  <c r="M273" i="2"/>
  <c r="N273" i="2"/>
  <c r="O273" i="2"/>
  <c r="P273" i="2"/>
  <c r="M274" i="2"/>
  <c r="N274" i="2"/>
  <c r="O274" i="2"/>
  <c r="P274" i="2"/>
  <c r="M275" i="2"/>
  <c r="N275" i="2"/>
  <c r="O275" i="2"/>
  <c r="P275" i="2"/>
  <c r="M276" i="2"/>
  <c r="N276" i="2"/>
  <c r="O276" i="2"/>
  <c r="P276" i="2"/>
  <c r="M277" i="2"/>
  <c r="N277" i="2"/>
  <c r="O277" i="2"/>
  <c r="P277" i="2"/>
  <c r="M278" i="2"/>
  <c r="N278" i="2"/>
  <c r="O278" i="2"/>
  <c r="P278" i="2"/>
  <c r="M279" i="2"/>
  <c r="N279" i="2"/>
  <c r="O279" i="2"/>
  <c r="P279" i="2"/>
  <c r="M280" i="2"/>
  <c r="N280" i="2"/>
  <c r="O280" i="2"/>
  <c r="M281" i="2"/>
  <c r="N281" i="2"/>
  <c r="O281" i="2"/>
  <c r="M282" i="2"/>
  <c r="N282" i="2"/>
  <c r="O282" i="2"/>
  <c r="M283" i="2"/>
  <c r="N283" i="2"/>
  <c r="O283" i="2"/>
  <c r="M284" i="2"/>
  <c r="N284" i="2"/>
  <c r="O284" i="2"/>
  <c r="M285" i="2"/>
  <c r="N285" i="2"/>
  <c r="O285" i="2"/>
  <c r="M286" i="2"/>
  <c r="N286" i="2"/>
  <c r="O286" i="2"/>
  <c r="M287" i="2"/>
  <c r="N287" i="2"/>
  <c r="O287" i="2"/>
  <c r="M288" i="2"/>
  <c r="N288" i="2"/>
  <c r="O288" i="2"/>
  <c r="M289" i="2"/>
  <c r="N289" i="2"/>
  <c r="O289" i="2"/>
  <c r="M290" i="2"/>
  <c r="N290" i="2"/>
  <c r="O290" i="2"/>
  <c r="M291" i="2"/>
  <c r="N291" i="2"/>
  <c r="O291" i="2"/>
  <c r="M292" i="2"/>
  <c r="N292" i="2"/>
  <c r="O292" i="2"/>
  <c r="M293" i="2"/>
  <c r="N293" i="2"/>
  <c r="O293" i="2"/>
  <c r="M294" i="2"/>
  <c r="N294" i="2"/>
  <c r="O294" i="2"/>
  <c r="M295" i="2"/>
  <c r="N295" i="2"/>
  <c r="O295" i="2"/>
  <c r="M296" i="2"/>
  <c r="N296" i="2"/>
  <c r="O296" i="2"/>
  <c r="M297" i="2"/>
  <c r="N297" i="2"/>
  <c r="O297" i="2"/>
  <c r="M298" i="2"/>
  <c r="N298" i="2"/>
  <c r="O298" i="2"/>
  <c r="M299" i="2"/>
  <c r="N299" i="2"/>
  <c r="O299" i="2"/>
  <c r="M300" i="2"/>
  <c r="N300" i="2"/>
  <c r="O300" i="2"/>
  <c r="M301" i="2"/>
  <c r="N301" i="2"/>
  <c r="O301" i="2"/>
  <c r="M302" i="2"/>
  <c r="N302" i="2"/>
  <c r="O302" i="2"/>
  <c r="M303" i="2"/>
  <c r="N303" i="2"/>
  <c r="O303" i="2"/>
  <c r="P303" i="2"/>
  <c r="M304" i="2"/>
  <c r="N304" i="2"/>
  <c r="O304" i="2"/>
  <c r="P304" i="2"/>
  <c r="M305" i="2"/>
  <c r="N305" i="2"/>
  <c r="O305" i="2"/>
  <c r="P305" i="2"/>
  <c r="M306" i="2"/>
  <c r="N306" i="2"/>
  <c r="O306" i="2"/>
  <c r="M307" i="2"/>
  <c r="N307" i="2"/>
  <c r="O307" i="2"/>
  <c r="M308" i="2"/>
  <c r="N308" i="2"/>
  <c r="O308" i="2"/>
  <c r="M309" i="2"/>
  <c r="N309" i="2"/>
  <c r="O309" i="2"/>
  <c r="M310" i="2"/>
  <c r="N310" i="2"/>
  <c r="O310" i="2"/>
  <c r="M311" i="2"/>
  <c r="N311" i="2"/>
  <c r="O311" i="2"/>
  <c r="M312" i="2"/>
  <c r="N312" i="2"/>
  <c r="O312" i="2"/>
  <c r="M313" i="2"/>
  <c r="N313" i="2"/>
  <c r="O313" i="2"/>
  <c r="M314" i="2"/>
  <c r="N314" i="2"/>
  <c r="O314" i="2"/>
  <c r="M315" i="2"/>
  <c r="N315" i="2"/>
  <c r="O315" i="2"/>
  <c r="M316" i="2"/>
  <c r="N316" i="2"/>
  <c r="O316" i="2"/>
  <c r="M317" i="2"/>
  <c r="N317" i="2"/>
  <c r="O317" i="2"/>
  <c r="M318" i="2"/>
  <c r="N318" i="2"/>
  <c r="O318" i="2"/>
  <c r="M319" i="2"/>
  <c r="N319" i="2"/>
  <c r="O319" i="2"/>
  <c r="M320" i="2"/>
  <c r="N320" i="2"/>
  <c r="O320" i="2"/>
  <c r="M321" i="2"/>
  <c r="N321" i="2"/>
  <c r="O321" i="2"/>
  <c r="M322" i="2"/>
  <c r="N322" i="2"/>
  <c r="O322" i="2"/>
  <c r="P322" i="2"/>
  <c r="M323" i="2"/>
  <c r="N323" i="2"/>
  <c r="O323" i="2"/>
  <c r="P323" i="2"/>
  <c r="M324" i="2"/>
  <c r="N324" i="2"/>
  <c r="O324" i="2"/>
  <c r="P324" i="2"/>
  <c r="M325" i="2"/>
  <c r="N325" i="2"/>
  <c r="O325" i="2"/>
  <c r="P325" i="2"/>
  <c r="M326" i="2"/>
  <c r="N326" i="2"/>
  <c r="O326" i="2"/>
  <c r="P326" i="2"/>
  <c r="M327" i="2"/>
  <c r="N327" i="2"/>
  <c r="O327" i="2"/>
  <c r="P327" i="2"/>
  <c r="M328" i="2"/>
  <c r="N328" i="2"/>
  <c r="O328" i="2"/>
  <c r="M329" i="2"/>
  <c r="N329" i="2"/>
  <c r="O329" i="2"/>
  <c r="M330" i="2"/>
  <c r="N330" i="2"/>
  <c r="O330" i="2"/>
  <c r="M331" i="2"/>
  <c r="N331" i="2"/>
  <c r="O331" i="2"/>
  <c r="M332" i="2"/>
  <c r="N332" i="2"/>
  <c r="O332" i="2"/>
  <c r="M333" i="2"/>
  <c r="N333" i="2"/>
  <c r="O333" i="2"/>
  <c r="M334" i="2"/>
  <c r="N334" i="2"/>
  <c r="O334" i="2"/>
  <c r="M335" i="2"/>
  <c r="N335" i="2"/>
  <c r="O335" i="2"/>
  <c r="P335" i="2"/>
  <c r="M336" i="2"/>
  <c r="N336" i="2"/>
  <c r="O336" i="2"/>
  <c r="P336" i="2"/>
  <c r="M337" i="2"/>
  <c r="N337" i="2"/>
  <c r="O337" i="2"/>
  <c r="P337" i="2"/>
  <c r="M338" i="2"/>
  <c r="N338" i="2"/>
  <c r="O338" i="2"/>
  <c r="P338" i="2"/>
  <c r="M339" i="2"/>
  <c r="N339" i="2"/>
  <c r="O339" i="2"/>
  <c r="P339" i="2"/>
  <c r="M340" i="2"/>
  <c r="N340" i="2"/>
  <c r="O340" i="2"/>
  <c r="P340" i="2"/>
  <c r="M341" i="2"/>
  <c r="N341" i="2"/>
  <c r="O341" i="2"/>
  <c r="P341" i="2"/>
  <c r="M342" i="2"/>
  <c r="N342" i="2"/>
  <c r="O342" i="2"/>
  <c r="P342" i="2"/>
  <c r="M343" i="2"/>
  <c r="N343" i="2"/>
  <c r="O343" i="2"/>
  <c r="P343" i="2"/>
  <c r="M344" i="2"/>
  <c r="N344" i="2"/>
  <c r="O344" i="2"/>
  <c r="M345" i="2"/>
  <c r="N345" i="2"/>
  <c r="O345" i="2"/>
  <c r="M346" i="2"/>
  <c r="N346" i="2"/>
  <c r="O346" i="2"/>
  <c r="M347" i="2"/>
  <c r="N347" i="2"/>
  <c r="O347" i="2"/>
  <c r="M348" i="2"/>
  <c r="N348" i="2"/>
  <c r="O348" i="2"/>
  <c r="M349" i="2"/>
  <c r="N349" i="2"/>
  <c r="O349" i="2"/>
  <c r="M350" i="2"/>
  <c r="N350" i="2"/>
  <c r="O350" i="2"/>
  <c r="M351" i="2"/>
  <c r="N351" i="2"/>
  <c r="O351" i="2"/>
  <c r="M352" i="2"/>
  <c r="N352" i="2"/>
  <c r="O352" i="2"/>
  <c r="M353" i="2"/>
  <c r="N353" i="2"/>
  <c r="O353" i="2"/>
  <c r="P353" i="2"/>
  <c r="M354" i="2"/>
  <c r="N354" i="2"/>
  <c r="O354" i="2"/>
  <c r="P354" i="2"/>
  <c r="M355" i="2"/>
  <c r="N355" i="2"/>
  <c r="O355" i="2"/>
  <c r="P355" i="2"/>
  <c r="M356" i="2"/>
  <c r="N356" i="2"/>
  <c r="O356" i="2"/>
  <c r="P356" i="2"/>
  <c r="M357" i="2"/>
  <c r="N357" i="2"/>
  <c r="O357" i="2"/>
  <c r="P357" i="2"/>
  <c r="M358" i="2"/>
  <c r="N358" i="2"/>
  <c r="O358" i="2"/>
  <c r="P358" i="2"/>
  <c r="M359" i="2"/>
  <c r="N359" i="2"/>
  <c r="O359" i="2"/>
  <c r="P359" i="2"/>
  <c r="M360" i="2"/>
  <c r="N360" i="2"/>
  <c r="O360" i="2"/>
  <c r="M361" i="2"/>
  <c r="N361" i="2"/>
  <c r="O361" i="2"/>
  <c r="M362" i="2"/>
  <c r="N362" i="2"/>
  <c r="O362" i="2"/>
  <c r="M363" i="2"/>
  <c r="N363" i="2"/>
  <c r="O363" i="2"/>
  <c r="M364" i="2"/>
  <c r="N364" i="2"/>
  <c r="O364" i="2"/>
  <c r="M365" i="2"/>
  <c r="N365" i="2"/>
  <c r="O365" i="2"/>
  <c r="P365" i="2"/>
  <c r="M366" i="2"/>
  <c r="N366" i="2"/>
  <c r="O366" i="2"/>
  <c r="P366" i="2"/>
  <c r="M367" i="2"/>
  <c r="N367" i="2"/>
  <c r="O367" i="2"/>
  <c r="P367" i="2"/>
  <c r="M368" i="2"/>
  <c r="N368" i="2"/>
  <c r="O368" i="2"/>
  <c r="P368" i="2"/>
  <c r="M369" i="2"/>
  <c r="N369" i="2"/>
  <c r="O369" i="2"/>
  <c r="P369" i="2"/>
  <c r="M370" i="2"/>
  <c r="N370" i="2"/>
  <c r="O370" i="2"/>
  <c r="P370" i="2"/>
  <c r="M371" i="2"/>
  <c r="N371" i="2"/>
  <c r="O371" i="2"/>
  <c r="P371" i="2"/>
  <c r="M372" i="2"/>
  <c r="N372" i="2"/>
  <c r="O372" i="2"/>
  <c r="P372" i="2"/>
  <c r="M373" i="2"/>
  <c r="N373" i="2"/>
  <c r="O373" i="2"/>
  <c r="P373" i="2"/>
  <c r="M374" i="2"/>
  <c r="N374" i="2"/>
  <c r="O374" i="2"/>
  <c r="P374" i="2"/>
  <c r="M375" i="2"/>
  <c r="N375" i="2"/>
  <c r="O375" i="2"/>
  <c r="M376" i="2"/>
  <c r="N376" i="2"/>
  <c r="O376" i="2"/>
  <c r="M377" i="2"/>
  <c r="N377" i="2"/>
  <c r="O377" i="2"/>
  <c r="M378" i="2"/>
  <c r="N378" i="2"/>
  <c r="O378" i="2"/>
  <c r="M379" i="2"/>
  <c r="N379" i="2"/>
  <c r="O379" i="2"/>
  <c r="M380" i="2"/>
  <c r="N380" i="2"/>
  <c r="O380" i="2"/>
  <c r="P380" i="2"/>
  <c r="M381" i="2"/>
  <c r="N381" i="2"/>
  <c r="O381" i="2"/>
  <c r="M382" i="2"/>
  <c r="N382" i="2"/>
  <c r="O382" i="2"/>
  <c r="M383" i="2"/>
  <c r="N383" i="2"/>
  <c r="O383" i="2"/>
  <c r="M384" i="2"/>
  <c r="N384" i="2"/>
  <c r="O384" i="2"/>
  <c r="M385" i="2"/>
  <c r="N385" i="2"/>
  <c r="O385" i="2"/>
  <c r="M386" i="2"/>
  <c r="N386" i="2"/>
  <c r="O386" i="2"/>
  <c r="M387" i="2"/>
  <c r="N387" i="2"/>
  <c r="O387" i="2"/>
  <c r="M388" i="2"/>
  <c r="N388" i="2"/>
  <c r="O388" i="2"/>
  <c r="M389" i="2"/>
  <c r="N389" i="2"/>
  <c r="O389" i="2"/>
  <c r="M390" i="2"/>
  <c r="N390" i="2"/>
  <c r="O390" i="2"/>
  <c r="M391" i="2"/>
  <c r="N391" i="2"/>
  <c r="O391" i="2"/>
  <c r="M392" i="2"/>
  <c r="N392" i="2"/>
  <c r="O392" i="2"/>
  <c r="M393" i="2"/>
  <c r="N393" i="2"/>
  <c r="O393" i="2"/>
  <c r="M394" i="2"/>
  <c r="N394" i="2"/>
  <c r="O394" i="2"/>
  <c r="M395" i="2"/>
  <c r="N395" i="2"/>
  <c r="O395" i="2"/>
  <c r="M396" i="2"/>
  <c r="N396" i="2"/>
  <c r="O396" i="2"/>
  <c r="M397" i="2"/>
  <c r="N397" i="2"/>
  <c r="O397" i="2"/>
  <c r="M398" i="2"/>
  <c r="N398" i="2"/>
  <c r="O398" i="2"/>
  <c r="M399" i="2"/>
  <c r="N399" i="2"/>
  <c r="O399" i="2"/>
  <c r="P399" i="2"/>
  <c r="M400" i="2"/>
  <c r="N400" i="2"/>
  <c r="O400" i="2"/>
  <c r="P400" i="2"/>
  <c r="M401" i="2"/>
  <c r="N401" i="2"/>
  <c r="O401" i="2"/>
  <c r="P401" i="2"/>
  <c r="M402" i="2"/>
  <c r="N402" i="2"/>
  <c r="O402" i="2"/>
  <c r="P402" i="2"/>
  <c r="M403" i="2"/>
  <c r="N403" i="2"/>
  <c r="O403" i="2"/>
  <c r="P403" i="2"/>
  <c r="M404" i="2"/>
  <c r="N404" i="2"/>
  <c r="O404" i="2"/>
  <c r="P404" i="2"/>
  <c r="M405" i="2"/>
  <c r="N405" i="2"/>
  <c r="O405" i="2"/>
  <c r="P405" i="2"/>
  <c r="M406" i="2"/>
  <c r="N406" i="2"/>
  <c r="O406" i="2"/>
  <c r="P406" i="2"/>
  <c r="M407" i="2"/>
  <c r="N407" i="2"/>
  <c r="O407" i="2"/>
  <c r="P407" i="2"/>
  <c r="M408" i="2"/>
  <c r="N408" i="2"/>
  <c r="O408" i="2"/>
  <c r="M409" i="2"/>
  <c r="N409" i="2"/>
  <c r="O409" i="2"/>
  <c r="M410" i="2"/>
  <c r="N410" i="2"/>
  <c r="O410" i="2"/>
  <c r="M411" i="2"/>
  <c r="N411" i="2"/>
  <c r="O411" i="2"/>
  <c r="M412" i="2"/>
  <c r="N412" i="2"/>
  <c r="O412" i="2"/>
  <c r="M413" i="2"/>
  <c r="N413" i="2"/>
  <c r="O413" i="2"/>
  <c r="M414" i="2"/>
  <c r="N414" i="2"/>
  <c r="O414" i="2"/>
  <c r="M415" i="2"/>
  <c r="N415" i="2"/>
  <c r="O415" i="2"/>
  <c r="M416" i="2"/>
  <c r="N416" i="2"/>
  <c r="O416" i="2"/>
  <c r="M417" i="2"/>
  <c r="N417" i="2"/>
  <c r="O417" i="2"/>
  <c r="M418" i="2"/>
  <c r="N418" i="2"/>
  <c r="O418" i="2"/>
  <c r="P418" i="2"/>
  <c r="M419" i="2"/>
  <c r="N419" i="2"/>
  <c r="O419" i="2"/>
  <c r="P419" i="2"/>
  <c r="M420" i="2"/>
  <c r="N420" i="2"/>
  <c r="O420" i="2"/>
  <c r="P420" i="2"/>
  <c r="M421" i="2"/>
  <c r="N421" i="2"/>
  <c r="O421" i="2"/>
  <c r="P421" i="2"/>
  <c r="M422" i="2"/>
  <c r="N422" i="2"/>
  <c r="O422" i="2"/>
  <c r="P422" i="2"/>
  <c r="M423" i="2"/>
  <c r="N423" i="2"/>
  <c r="O423" i="2"/>
  <c r="P423" i="2"/>
  <c r="M424" i="2"/>
  <c r="N424" i="2"/>
  <c r="O424" i="2"/>
  <c r="P424" i="2"/>
  <c r="M425" i="2"/>
  <c r="N425" i="2"/>
  <c r="O425" i="2"/>
  <c r="P425" i="2"/>
  <c r="M426" i="2"/>
  <c r="N426" i="2"/>
  <c r="O426" i="2"/>
  <c r="P426" i="2"/>
  <c r="M427" i="2"/>
  <c r="N427" i="2"/>
  <c r="O427" i="2"/>
  <c r="P427" i="2"/>
  <c r="M428" i="2"/>
  <c r="N428" i="2"/>
  <c r="O428" i="2"/>
  <c r="P428" i="2"/>
  <c r="M429" i="2"/>
  <c r="N429" i="2"/>
  <c r="O429" i="2"/>
  <c r="M430" i="2"/>
  <c r="N430" i="2"/>
  <c r="O430" i="2"/>
  <c r="M431" i="2"/>
  <c r="N431" i="2"/>
  <c r="O431" i="2"/>
  <c r="M432" i="2"/>
  <c r="N432" i="2"/>
  <c r="O432" i="2"/>
  <c r="M433" i="2"/>
  <c r="N433" i="2"/>
  <c r="O433" i="2"/>
  <c r="M434" i="2"/>
  <c r="N434" i="2"/>
  <c r="O434" i="2"/>
  <c r="M435" i="2"/>
  <c r="N435" i="2"/>
  <c r="O435" i="2"/>
  <c r="M436" i="2"/>
  <c r="N436" i="2"/>
  <c r="O436" i="2"/>
  <c r="P436" i="2"/>
  <c r="M437" i="2"/>
  <c r="N437" i="2"/>
  <c r="O437" i="2"/>
  <c r="P437" i="2"/>
  <c r="M438" i="2"/>
  <c r="N438" i="2"/>
  <c r="O438" i="2"/>
  <c r="P438" i="2"/>
  <c r="M439" i="2"/>
  <c r="N439" i="2"/>
  <c r="O439" i="2"/>
  <c r="P439" i="2"/>
  <c r="M440" i="2"/>
  <c r="N440" i="2"/>
  <c r="O440" i="2"/>
  <c r="P440" i="2"/>
  <c r="M441" i="2"/>
  <c r="N441" i="2"/>
  <c r="O441" i="2"/>
  <c r="P441" i="2"/>
  <c r="M442" i="2"/>
  <c r="N442" i="2"/>
  <c r="O442" i="2"/>
  <c r="P442" i="2"/>
  <c r="M443" i="2"/>
  <c r="N443" i="2"/>
  <c r="O443" i="2"/>
  <c r="M444" i="2"/>
  <c r="N444" i="2"/>
  <c r="O444" i="2"/>
  <c r="M445" i="2"/>
  <c r="N445" i="2"/>
  <c r="O445" i="2"/>
  <c r="M446" i="2"/>
  <c r="N446" i="2"/>
  <c r="O446" i="2"/>
  <c r="M447" i="2"/>
  <c r="N447" i="2"/>
  <c r="O447" i="2"/>
  <c r="M448" i="2"/>
  <c r="N448" i="2"/>
  <c r="O448" i="2"/>
  <c r="M449" i="2"/>
  <c r="N449" i="2"/>
  <c r="O449" i="2"/>
  <c r="M450" i="2"/>
  <c r="N450" i="2"/>
  <c r="O450" i="2"/>
  <c r="M451" i="2"/>
  <c r="N451" i="2"/>
  <c r="O451" i="2"/>
  <c r="M452" i="2"/>
  <c r="N452" i="2"/>
  <c r="O452" i="2"/>
  <c r="M453" i="2"/>
  <c r="N453" i="2"/>
  <c r="O453" i="2"/>
  <c r="M454" i="2"/>
  <c r="N454" i="2"/>
  <c r="O454" i="2"/>
  <c r="M455" i="2"/>
  <c r="N455" i="2"/>
  <c r="O455" i="2"/>
  <c r="M456" i="2"/>
  <c r="N456" i="2"/>
  <c r="O456" i="2"/>
  <c r="M457" i="2"/>
  <c r="N457" i="2"/>
  <c r="O457" i="2"/>
  <c r="M458" i="2"/>
  <c r="N458" i="2"/>
  <c r="O458" i="2"/>
  <c r="M459" i="2"/>
  <c r="N459" i="2"/>
  <c r="O459" i="2"/>
  <c r="M460" i="2"/>
  <c r="N460" i="2"/>
  <c r="O460" i="2"/>
  <c r="P460" i="2"/>
  <c r="M461" i="2"/>
  <c r="N461" i="2"/>
  <c r="O461" i="2"/>
  <c r="M462" i="2"/>
  <c r="N462" i="2"/>
  <c r="O462" i="2"/>
  <c r="M463" i="2"/>
  <c r="N463" i="2"/>
  <c r="O463" i="2"/>
  <c r="M464" i="2"/>
  <c r="N464" i="2"/>
  <c r="O464" i="2"/>
  <c r="M465" i="2"/>
  <c r="N465" i="2"/>
  <c r="O465" i="2"/>
  <c r="M466" i="2"/>
  <c r="N466" i="2"/>
  <c r="O466" i="2"/>
  <c r="M467" i="2"/>
  <c r="N467" i="2"/>
  <c r="O467" i="2"/>
  <c r="M468" i="2"/>
  <c r="N468" i="2"/>
  <c r="O468" i="2"/>
  <c r="M469" i="2"/>
  <c r="N469" i="2"/>
  <c r="O469" i="2"/>
  <c r="M470" i="2"/>
  <c r="N470" i="2"/>
  <c r="O470" i="2"/>
  <c r="M471" i="2"/>
  <c r="N471" i="2"/>
  <c r="O471" i="2"/>
  <c r="P471" i="2"/>
  <c r="M472" i="2"/>
  <c r="N472" i="2"/>
  <c r="O472" i="2"/>
  <c r="P472" i="2"/>
  <c r="M473" i="2"/>
  <c r="N473" i="2"/>
  <c r="O473" i="2"/>
  <c r="P473" i="2"/>
  <c r="M474" i="2"/>
  <c r="N474" i="2"/>
  <c r="O474" i="2"/>
  <c r="P474" i="2"/>
  <c r="M475" i="2"/>
  <c r="N475" i="2"/>
  <c r="O475" i="2"/>
  <c r="M476" i="2"/>
  <c r="N476" i="2"/>
  <c r="O476" i="2"/>
  <c r="M477" i="2"/>
  <c r="N477" i="2"/>
  <c r="O477" i="2"/>
  <c r="M478" i="2"/>
  <c r="N478" i="2"/>
  <c r="O478" i="2"/>
  <c r="M479" i="2"/>
  <c r="N479" i="2"/>
  <c r="O479" i="2"/>
  <c r="M480" i="2"/>
  <c r="N480" i="2"/>
  <c r="O480" i="2"/>
  <c r="M481" i="2"/>
  <c r="N481" i="2"/>
  <c r="O481" i="2"/>
  <c r="M482" i="2"/>
  <c r="N482" i="2"/>
  <c r="O482" i="2"/>
  <c r="P482" i="2"/>
  <c r="M483" i="2"/>
  <c r="N483" i="2"/>
  <c r="O483" i="2"/>
  <c r="P483" i="2"/>
  <c r="M484" i="2"/>
  <c r="N484" i="2"/>
  <c r="O484" i="2"/>
  <c r="P484" i="2"/>
  <c r="M485" i="2"/>
  <c r="N485" i="2"/>
  <c r="O485" i="2"/>
  <c r="P485" i="2"/>
  <c r="M486" i="2"/>
  <c r="N486" i="2"/>
  <c r="O486" i="2"/>
  <c r="P486" i="2"/>
  <c r="M487" i="2"/>
  <c r="N487" i="2"/>
  <c r="O487" i="2"/>
  <c r="P487" i="2"/>
  <c r="M488" i="2"/>
  <c r="N488" i="2"/>
  <c r="O488" i="2"/>
  <c r="P488" i="2"/>
  <c r="M489" i="2"/>
  <c r="N489" i="2"/>
  <c r="O489" i="2"/>
  <c r="P489" i="2"/>
  <c r="M490" i="2"/>
  <c r="N490" i="2"/>
  <c r="O490" i="2"/>
  <c r="P490" i="2"/>
  <c r="M491" i="2"/>
  <c r="N491" i="2"/>
  <c r="O491" i="2"/>
  <c r="M492" i="2"/>
  <c r="N492" i="2"/>
  <c r="O492" i="2"/>
  <c r="M493" i="2"/>
  <c r="N493" i="2"/>
  <c r="O493" i="2"/>
  <c r="M494" i="2"/>
  <c r="N494" i="2"/>
  <c r="O494" i="2"/>
  <c r="M495" i="2"/>
  <c r="N495" i="2"/>
  <c r="O495" i="2"/>
  <c r="M496" i="2"/>
  <c r="N496" i="2"/>
  <c r="O496" i="2"/>
  <c r="M497" i="2"/>
  <c r="N497" i="2"/>
  <c r="O497" i="2"/>
  <c r="M498" i="2"/>
  <c r="N498" i="2"/>
  <c r="O498" i="2"/>
  <c r="M499" i="2"/>
  <c r="N499" i="2"/>
  <c r="O499" i="2"/>
  <c r="M500" i="2"/>
  <c r="N500" i="2"/>
  <c r="O500" i="2"/>
  <c r="M501" i="2"/>
  <c r="N501" i="2"/>
  <c r="O501" i="2"/>
  <c r="M502" i="2"/>
  <c r="N502" i="2"/>
  <c r="O502" i="2"/>
  <c r="M503" i="2"/>
  <c r="N503" i="2"/>
  <c r="O503" i="2"/>
  <c r="P503" i="2"/>
  <c r="M504" i="2"/>
  <c r="N504" i="2"/>
  <c r="O504" i="2"/>
  <c r="P504" i="2"/>
  <c r="M505" i="2"/>
  <c r="N505" i="2"/>
  <c r="O505" i="2"/>
  <c r="P505" i="2"/>
  <c r="M506" i="2"/>
  <c r="N506" i="2"/>
  <c r="O506" i="2"/>
  <c r="P506" i="2"/>
  <c r="M507" i="2"/>
  <c r="N507" i="2"/>
  <c r="O507" i="2"/>
  <c r="P507" i="2"/>
  <c r="M508" i="2"/>
  <c r="N508" i="2"/>
  <c r="O508" i="2"/>
  <c r="M509" i="2"/>
  <c r="N509" i="2"/>
  <c r="O509" i="2"/>
  <c r="M510" i="2"/>
  <c r="N510" i="2"/>
  <c r="O510" i="2"/>
  <c r="M511" i="2"/>
  <c r="N511" i="2"/>
  <c r="O511" i="2"/>
  <c r="M512" i="2"/>
  <c r="N512" i="2"/>
  <c r="O512" i="2"/>
  <c r="M513" i="2"/>
  <c r="N513" i="2"/>
  <c r="O513" i="2"/>
  <c r="M514" i="2"/>
  <c r="N514" i="2"/>
  <c r="O514" i="2"/>
  <c r="M515" i="2"/>
  <c r="N515" i="2"/>
  <c r="O515" i="2"/>
  <c r="M516" i="2"/>
  <c r="N516" i="2"/>
  <c r="O516" i="2"/>
  <c r="M517" i="2"/>
  <c r="N517" i="2"/>
  <c r="O517" i="2"/>
  <c r="P517" i="2"/>
  <c r="M518" i="2"/>
  <c r="N518" i="2"/>
  <c r="O518" i="2"/>
  <c r="P518" i="2"/>
  <c r="M519" i="2"/>
  <c r="N519" i="2"/>
  <c r="O519" i="2"/>
  <c r="P519" i="2"/>
  <c r="M520" i="2"/>
  <c r="N520" i="2"/>
  <c r="O520" i="2"/>
  <c r="P520" i="2"/>
  <c r="M521" i="2"/>
  <c r="N521" i="2"/>
  <c r="O521" i="2"/>
  <c r="P521" i="2"/>
  <c r="M522" i="2"/>
  <c r="N522" i="2"/>
  <c r="O522" i="2"/>
  <c r="P522" i="2"/>
  <c r="M523" i="2"/>
  <c r="N523" i="2"/>
  <c r="O523" i="2"/>
  <c r="P523" i="2"/>
  <c r="M524" i="2"/>
  <c r="N524" i="2"/>
  <c r="O524" i="2"/>
  <c r="P524" i="2"/>
  <c r="M525" i="2"/>
  <c r="N525" i="2"/>
  <c r="O525" i="2"/>
  <c r="M526" i="2"/>
  <c r="N526" i="2"/>
  <c r="O526" i="2"/>
  <c r="M527" i="2"/>
  <c r="N527" i="2"/>
  <c r="O527" i="2"/>
  <c r="M528" i="2"/>
  <c r="N528" i="2"/>
  <c r="O528" i="2"/>
  <c r="M529" i="2"/>
  <c r="N529" i="2"/>
  <c r="O529" i="2"/>
  <c r="M530" i="2"/>
  <c r="N530" i="2"/>
  <c r="O530" i="2"/>
  <c r="P530" i="2"/>
  <c r="M531" i="2"/>
  <c r="N531" i="2"/>
  <c r="O531" i="2"/>
  <c r="P531" i="2"/>
  <c r="M532" i="2"/>
  <c r="N532" i="2"/>
  <c r="O532" i="2"/>
  <c r="P532" i="2"/>
  <c r="M533" i="2"/>
  <c r="N533" i="2"/>
  <c r="O533" i="2"/>
  <c r="P533" i="2"/>
  <c r="M534" i="2"/>
  <c r="N534" i="2"/>
  <c r="O534" i="2"/>
  <c r="P534" i="2"/>
  <c r="M535" i="2"/>
  <c r="N535" i="2"/>
  <c r="O535" i="2"/>
  <c r="P535" i="2"/>
  <c r="M536" i="2"/>
  <c r="N536" i="2"/>
  <c r="O536" i="2"/>
  <c r="P536" i="2"/>
  <c r="M537" i="2"/>
  <c r="N537" i="2"/>
  <c r="O537" i="2"/>
  <c r="P537" i="2"/>
  <c r="M538" i="2"/>
  <c r="N538" i="2"/>
  <c r="O538" i="2"/>
  <c r="M539" i="2"/>
  <c r="N539" i="2"/>
  <c r="O539" i="2"/>
  <c r="M540" i="2"/>
  <c r="N540" i="2"/>
  <c r="O540" i="2"/>
  <c r="M541" i="2"/>
  <c r="N541" i="2"/>
  <c r="O541" i="2"/>
  <c r="M542" i="2"/>
  <c r="N542" i="2"/>
  <c r="O542" i="2"/>
  <c r="M543" i="2"/>
  <c r="N543" i="2"/>
  <c r="O543" i="2"/>
  <c r="M544" i="2"/>
  <c r="N544" i="2"/>
  <c r="O544" i="2"/>
  <c r="M545" i="2"/>
  <c r="N545" i="2"/>
  <c r="O545" i="2"/>
  <c r="P545" i="2"/>
  <c r="M546" i="2"/>
  <c r="N546" i="2"/>
  <c r="O546" i="2"/>
  <c r="P546" i="2"/>
  <c r="M547" i="2"/>
  <c r="N547" i="2"/>
  <c r="O547" i="2"/>
  <c r="P547" i="2"/>
  <c r="M548" i="2"/>
  <c r="N548" i="2"/>
  <c r="O548" i="2"/>
  <c r="P548" i="2"/>
  <c r="M549" i="2"/>
  <c r="N549" i="2"/>
  <c r="O549" i="2"/>
  <c r="P549" i="2"/>
  <c r="M550" i="2"/>
  <c r="N550" i="2"/>
  <c r="O550" i="2"/>
  <c r="M551" i="2"/>
  <c r="N551" i="2"/>
  <c r="O551" i="2"/>
  <c r="M552" i="2"/>
  <c r="N552" i="2"/>
  <c r="O552" i="2"/>
  <c r="M553" i="2"/>
  <c r="N553" i="2"/>
  <c r="O553" i="2"/>
  <c r="M554" i="2"/>
  <c r="N554" i="2"/>
  <c r="O554" i="2"/>
  <c r="M555" i="2"/>
  <c r="N555" i="2"/>
  <c r="O555" i="2"/>
  <c r="M556" i="2"/>
  <c r="N556" i="2"/>
  <c r="O556" i="2"/>
  <c r="M557" i="2"/>
  <c r="N557" i="2"/>
  <c r="O557" i="2"/>
  <c r="M558" i="2"/>
  <c r="N558" i="2"/>
  <c r="O558" i="2"/>
  <c r="M559" i="2"/>
  <c r="N559" i="2"/>
  <c r="O559" i="2"/>
  <c r="M560" i="2"/>
  <c r="N560" i="2"/>
  <c r="O560" i="2"/>
  <c r="M561" i="2"/>
  <c r="N561" i="2"/>
  <c r="O561" i="2"/>
  <c r="P561" i="2"/>
  <c r="M562" i="2"/>
  <c r="N562" i="2"/>
  <c r="O562" i="2"/>
  <c r="M563" i="2"/>
  <c r="N563" i="2"/>
  <c r="O563" i="2"/>
  <c r="M564" i="2"/>
  <c r="N564" i="2"/>
  <c r="O564" i="2"/>
  <c r="M565" i="2"/>
  <c r="N565" i="2"/>
  <c r="O565" i="2"/>
  <c r="M566" i="2"/>
  <c r="N566" i="2"/>
  <c r="O566" i="2"/>
  <c r="P566" i="2"/>
  <c r="M567" i="2"/>
  <c r="N567" i="2"/>
  <c r="O567" i="2"/>
  <c r="P567" i="2"/>
  <c r="M568" i="2"/>
  <c r="N568" i="2"/>
  <c r="O568" i="2"/>
  <c r="M569" i="2"/>
  <c r="N569" i="2"/>
  <c r="O569" i="2"/>
  <c r="P569" i="2"/>
  <c r="M570" i="2"/>
  <c r="N570" i="2"/>
  <c r="O570" i="2"/>
  <c r="P570" i="2"/>
  <c r="M571" i="2"/>
  <c r="N571" i="2"/>
  <c r="O571" i="2"/>
  <c r="P571" i="2"/>
  <c r="M572" i="2"/>
  <c r="N572" i="2"/>
  <c r="O572" i="2"/>
  <c r="P572" i="2"/>
  <c r="M573" i="2"/>
  <c r="N573" i="2"/>
  <c r="O573" i="2"/>
  <c r="P573" i="2"/>
  <c r="M574" i="2"/>
  <c r="N574" i="2"/>
  <c r="O574" i="2"/>
  <c r="P574" i="2"/>
  <c r="M575" i="2"/>
  <c r="N575" i="2"/>
  <c r="O575" i="2"/>
  <c r="P575" i="2"/>
  <c r="M576" i="2"/>
  <c r="N576" i="2"/>
  <c r="O576" i="2"/>
  <c r="P576" i="2"/>
  <c r="M577" i="2"/>
  <c r="N577" i="2"/>
  <c r="O577" i="2"/>
  <c r="P577" i="2"/>
  <c r="M578" i="2"/>
  <c r="N578" i="2"/>
  <c r="O578" i="2"/>
  <c r="P578" i="2"/>
  <c r="M579" i="2"/>
  <c r="N579" i="2"/>
  <c r="O579" i="2"/>
  <c r="M580" i="2"/>
  <c r="N580" i="2"/>
  <c r="O580" i="2"/>
  <c r="M581" i="2"/>
  <c r="N581" i="2"/>
  <c r="O581" i="2"/>
  <c r="P581" i="2"/>
  <c r="M582" i="2"/>
  <c r="N582" i="2"/>
  <c r="O582" i="2"/>
  <c r="M583" i="2"/>
  <c r="N583" i="2"/>
  <c r="O583" i="2"/>
  <c r="P583" i="2"/>
  <c r="M584" i="2"/>
  <c r="N584" i="2"/>
  <c r="O584" i="2"/>
  <c r="M585" i="2"/>
  <c r="N585" i="2"/>
  <c r="O585" i="2"/>
  <c r="M586" i="2"/>
  <c r="N586" i="2"/>
  <c r="O586" i="2"/>
  <c r="M587" i="2"/>
  <c r="N587" i="2"/>
  <c r="O587" i="2"/>
  <c r="M588" i="2"/>
  <c r="N588" i="2"/>
  <c r="O588" i="2"/>
  <c r="M589" i="2"/>
  <c r="N589" i="2"/>
  <c r="O589" i="2"/>
  <c r="M590" i="2"/>
  <c r="N590" i="2"/>
  <c r="O590" i="2"/>
  <c r="M591" i="2"/>
  <c r="N591" i="2"/>
  <c r="O591" i="2"/>
  <c r="M592" i="2"/>
  <c r="N592" i="2"/>
  <c r="O592" i="2"/>
  <c r="M593" i="2"/>
  <c r="N593" i="2"/>
  <c r="O593" i="2"/>
  <c r="M594" i="2"/>
  <c r="N594" i="2"/>
  <c r="O594" i="2"/>
  <c r="P594" i="2"/>
  <c r="M595" i="2"/>
  <c r="N595" i="2"/>
  <c r="O595" i="2"/>
  <c r="P595" i="2"/>
  <c r="M596" i="2"/>
  <c r="N596" i="2"/>
  <c r="O596" i="2"/>
  <c r="P596" i="2"/>
  <c r="M597" i="2"/>
  <c r="N597" i="2"/>
  <c r="O597" i="2"/>
  <c r="M598" i="2"/>
  <c r="N598" i="2"/>
  <c r="O598" i="2"/>
  <c r="M599" i="2"/>
  <c r="N599" i="2"/>
  <c r="O599" i="2"/>
  <c r="M600" i="2"/>
  <c r="N600" i="2"/>
  <c r="O600" i="2"/>
  <c r="M601" i="2"/>
  <c r="N601" i="2"/>
  <c r="O601" i="2"/>
  <c r="M602" i="2"/>
  <c r="N602" i="2"/>
  <c r="O602" i="2"/>
  <c r="M603" i="2"/>
  <c r="N603" i="2"/>
  <c r="O603" i="2"/>
  <c r="M604" i="2"/>
  <c r="N604" i="2"/>
  <c r="O604" i="2"/>
  <c r="M605" i="2"/>
  <c r="N605" i="2"/>
  <c r="O605" i="2"/>
  <c r="P605" i="2"/>
  <c r="M606" i="2"/>
  <c r="N606" i="2"/>
  <c r="O606" i="2"/>
  <c r="P606" i="2"/>
  <c r="M607" i="2"/>
  <c r="N607" i="2"/>
  <c r="O607" i="2"/>
  <c r="P607" i="2"/>
  <c r="M608" i="2"/>
  <c r="N608" i="2"/>
  <c r="O608" i="2"/>
  <c r="M609" i="2"/>
  <c r="N609" i="2"/>
  <c r="O609" i="2"/>
  <c r="M610" i="2"/>
  <c r="N610" i="2"/>
  <c r="O610" i="2"/>
  <c r="M611" i="2"/>
  <c r="N611" i="2"/>
  <c r="O611" i="2"/>
  <c r="M612" i="2"/>
  <c r="N612" i="2"/>
  <c r="O612" i="2"/>
  <c r="P612" i="2"/>
  <c r="M613" i="2"/>
  <c r="N613" i="2"/>
  <c r="O613" i="2"/>
  <c r="P613" i="2"/>
  <c r="M614" i="2"/>
  <c r="N614" i="2"/>
  <c r="O614" i="2"/>
  <c r="P614" i="2"/>
  <c r="M615" i="2"/>
  <c r="N615" i="2"/>
  <c r="O615" i="2"/>
  <c r="M616" i="2"/>
  <c r="N616" i="2"/>
  <c r="O616" i="2"/>
  <c r="M617" i="2"/>
  <c r="N617" i="2"/>
  <c r="O617" i="2"/>
  <c r="M618" i="2"/>
  <c r="N618" i="2"/>
  <c r="O618" i="2"/>
  <c r="M619" i="2"/>
  <c r="N619" i="2"/>
  <c r="O619" i="2"/>
  <c r="M620" i="2"/>
  <c r="N620" i="2"/>
  <c r="O620" i="2"/>
  <c r="P620" i="2"/>
  <c r="M621" i="2"/>
  <c r="N621" i="2"/>
  <c r="O621" i="2"/>
  <c r="P621" i="2"/>
  <c r="M622" i="2"/>
  <c r="N622" i="2"/>
  <c r="O622" i="2"/>
  <c r="P622" i="2"/>
  <c r="M623" i="2"/>
  <c r="N623" i="2"/>
  <c r="O623" i="2"/>
  <c r="M624" i="2"/>
  <c r="N624" i="2"/>
  <c r="O624" i="2"/>
  <c r="M625" i="2"/>
  <c r="N625" i="2"/>
  <c r="O625" i="2"/>
  <c r="M626" i="2"/>
  <c r="N626" i="2"/>
  <c r="O626" i="2"/>
  <c r="M627" i="2"/>
  <c r="N627" i="2"/>
  <c r="O627" i="2"/>
  <c r="P627" i="2"/>
  <c r="M628" i="2"/>
  <c r="N628" i="2"/>
  <c r="O628" i="2"/>
  <c r="P628" i="2"/>
  <c r="M629" i="2"/>
  <c r="N629" i="2"/>
  <c r="O629" i="2"/>
  <c r="M630" i="2"/>
  <c r="N630" i="2"/>
  <c r="O630" i="2"/>
  <c r="M631" i="2"/>
  <c r="N631" i="2"/>
  <c r="O631" i="2"/>
  <c r="M632" i="2"/>
  <c r="N632" i="2"/>
  <c r="O632" i="2"/>
  <c r="M633" i="2"/>
  <c r="N633" i="2"/>
  <c r="O633" i="2"/>
  <c r="M634" i="2"/>
  <c r="N634" i="2"/>
  <c r="O634" i="2"/>
  <c r="M635" i="2"/>
  <c r="N635" i="2"/>
  <c r="O635" i="2"/>
  <c r="M636" i="2"/>
  <c r="N636" i="2"/>
  <c r="O636" i="2"/>
  <c r="M637" i="2"/>
  <c r="N637" i="2"/>
  <c r="O637" i="2"/>
  <c r="M638" i="2"/>
  <c r="N638" i="2"/>
  <c r="O638" i="2"/>
  <c r="P638" i="2"/>
  <c r="B4" i="2"/>
  <c r="C4" i="2"/>
  <c r="K4" i="2" s="1"/>
  <c r="B5" i="2"/>
  <c r="C5" i="2"/>
  <c r="K5" i="2" s="1"/>
  <c r="C6" i="2"/>
  <c r="K6" i="2" s="1"/>
  <c r="C7" i="2"/>
  <c r="K7" i="2" s="1"/>
  <c r="B8" i="2"/>
  <c r="C8" i="2"/>
  <c r="K8" i="2" s="1"/>
  <c r="B9" i="2"/>
  <c r="C9" i="2"/>
  <c r="K9" i="2" s="1"/>
  <c r="B10" i="2"/>
  <c r="C10" i="2"/>
  <c r="K10" i="2" s="1"/>
  <c r="B11" i="2"/>
  <c r="C11" i="2"/>
  <c r="K11" i="2" s="1"/>
  <c r="B12" i="2"/>
  <c r="C12" i="2"/>
  <c r="K12" i="2" s="1"/>
  <c r="B13" i="2"/>
  <c r="C13" i="2"/>
  <c r="K13" i="2" s="1"/>
  <c r="B14" i="2"/>
  <c r="C14" i="2"/>
  <c r="K14" i="2" s="1"/>
  <c r="C15" i="2"/>
  <c r="K15" i="2" s="1"/>
  <c r="B16" i="2"/>
  <c r="C16" i="2"/>
  <c r="K16" i="2" s="1"/>
  <c r="B17" i="2"/>
  <c r="C17" i="2"/>
  <c r="K17" i="2" s="1"/>
  <c r="B18" i="2"/>
  <c r="C18" i="2"/>
  <c r="K18" i="2" s="1"/>
  <c r="B19" i="2"/>
  <c r="C19" i="2"/>
  <c r="K19" i="2" s="1"/>
  <c r="B20" i="2"/>
  <c r="C20" i="2"/>
  <c r="K20" i="2" s="1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C59" i="2"/>
  <c r="K59" i="2" s="1"/>
  <c r="C60" i="2"/>
  <c r="K60" i="2" s="1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C73" i="2"/>
  <c r="K73" i="2" s="1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C83" i="2"/>
  <c r="K83" i="2" s="1"/>
  <c r="B84" i="2"/>
  <c r="C84" i="2"/>
  <c r="C85" i="2"/>
  <c r="K85" i="2" s="1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C95" i="2"/>
  <c r="K95" i="2" s="1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C104" i="2"/>
  <c r="K104" i="2" s="1"/>
  <c r="B105" i="2"/>
  <c r="C105" i="2"/>
  <c r="B106" i="2"/>
  <c r="C106" i="2"/>
  <c r="B107" i="2"/>
  <c r="C107" i="2"/>
  <c r="B108" i="2"/>
  <c r="C108" i="2"/>
  <c r="C109" i="2"/>
  <c r="K109" i="2" s="1"/>
  <c r="B110" i="2"/>
  <c r="C110" i="2"/>
  <c r="B111" i="2"/>
  <c r="C111" i="2"/>
  <c r="B112" i="2"/>
  <c r="C112" i="2"/>
  <c r="B113" i="2"/>
  <c r="C113" i="2"/>
  <c r="B114" i="2"/>
  <c r="C114" i="2"/>
  <c r="B115" i="2"/>
  <c r="C115" i="2"/>
  <c r="B116" i="2"/>
  <c r="C116" i="2"/>
  <c r="C117" i="2"/>
  <c r="K117" i="2" s="1"/>
  <c r="B118" i="2"/>
  <c r="C118" i="2"/>
  <c r="B119" i="2"/>
  <c r="C119" i="2"/>
  <c r="B120" i="2"/>
  <c r="C120" i="2"/>
  <c r="B121" i="2"/>
  <c r="C121" i="2"/>
  <c r="B122" i="2"/>
  <c r="C122" i="2"/>
  <c r="B123" i="2"/>
  <c r="C123" i="2"/>
  <c r="B124" i="2"/>
  <c r="C124" i="2"/>
  <c r="B125" i="2"/>
  <c r="C125" i="2"/>
  <c r="C126" i="2"/>
  <c r="K126" i="2" s="1"/>
  <c r="B127" i="2"/>
  <c r="C127" i="2"/>
  <c r="B128" i="2"/>
  <c r="C128" i="2"/>
  <c r="B129" i="2"/>
  <c r="C129" i="2"/>
  <c r="B130" i="2"/>
  <c r="C130" i="2"/>
  <c r="B131" i="2"/>
  <c r="C131" i="2"/>
  <c r="B132" i="2"/>
  <c r="C132" i="2"/>
  <c r="B133" i="2"/>
  <c r="C133" i="2"/>
  <c r="C134" i="2"/>
  <c r="K134" i="2" s="1"/>
  <c r="B135" i="2"/>
  <c r="C135" i="2"/>
  <c r="B136" i="2"/>
  <c r="C136" i="2"/>
  <c r="B137" i="2"/>
  <c r="C137" i="2"/>
  <c r="B138" i="2"/>
  <c r="C138" i="2"/>
  <c r="C139" i="2"/>
  <c r="K139" i="2" s="1"/>
  <c r="B140" i="2"/>
  <c r="C140" i="2"/>
  <c r="C141" i="2"/>
  <c r="K141" i="2" s="1"/>
  <c r="B142" i="2"/>
  <c r="C142" i="2"/>
  <c r="B143" i="2"/>
  <c r="C143" i="2"/>
  <c r="B144" i="2"/>
  <c r="C144" i="2"/>
  <c r="B145" i="2"/>
  <c r="C145" i="2"/>
  <c r="B146" i="2"/>
  <c r="C146" i="2"/>
  <c r="B147" i="2"/>
  <c r="C147" i="2"/>
  <c r="B148" i="2"/>
  <c r="C148" i="2"/>
  <c r="B149" i="2"/>
  <c r="C149" i="2"/>
  <c r="B150" i="2"/>
  <c r="C150" i="2"/>
  <c r="B151" i="2"/>
  <c r="C151" i="2"/>
  <c r="B152" i="2"/>
  <c r="C152" i="2"/>
  <c r="C153" i="2"/>
  <c r="K153" i="2" s="1"/>
  <c r="C154" i="2"/>
  <c r="K154" i="2" s="1"/>
  <c r="B155" i="2"/>
  <c r="C155" i="2"/>
  <c r="B156" i="2"/>
  <c r="C156" i="2"/>
  <c r="B157" i="2"/>
  <c r="C157" i="2"/>
  <c r="B158" i="2"/>
  <c r="C158" i="2"/>
  <c r="B159" i="2"/>
  <c r="C159" i="2"/>
  <c r="B160" i="2"/>
  <c r="C160" i="2"/>
  <c r="B161" i="2"/>
  <c r="C161" i="2"/>
  <c r="B162" i="2"/>
  <c r="C162" i="2"/>
  <c r="B163" i="2"/>
  <c r="C163" i="2"/>
  <c r="B164" i="2"/>
  <c r="C164" i="2"/>
  <c r="B165" i="2"/>
  <c r="C165" i="2"/>
  <c r="B166" i="2"/>
  <c r="C166" i="2"/>
  <c r="B167" i="2"/>
  <c r="C167" i="2"/>
  <c r="B168" i="2"/>
  <c r="C168" i="2"/>
  <c r="B169" i="2"/>
  <c r="C169" i="2"/>
  <c r="B170" i="2"/>
  <c r="C170" i="2"/>
  <c r="B171" i="2"/>
  <c r="C171" i="2"/>
  <c r="B172" i="2"/>
  <c r="C172" i="2"/>
  <c r="B173" i="2"/>
  <c r="C173" i="2"/>
  <c r="B174" i="2"/>
  <c r="C174" i="2"/>
  <c r="B175" i="2"/>
  <c r="C175" i="2"/>
  <c r="B176" i="2"/>
  <c r="C176" i="2"/>
  <c r="B177" i="2"/>
  <c r="C177" i="2"/>
  <c r="B178" i="2"/>
  <c r="C178" i="2"/>
  <c r="C179" i="2"/>
  <c r="K179" i="2" s="1"/>
  <c r="B180" i="2"/>
  <c r="C180" i="2"/>
  <c r="B181" i="2"/>
  <c r="C181" i="2"/>
  <c r="B182" i="2"/>
  <c r="C182" i="2"/>
  <c r="B183" i="2"/>
  <c r="C183" i="2"/>
  <c r="B184" i="2"/>
  <c r="C184" i="2"/>
  <c r="B185" i="2"/>
  <c r="C185" i="2"/>
  <c r="B186" i="2"/>
  <c r="C186" i="2"/>
  <c r="B187" i="2"/>
  <c r="C187" i="2"/>
  <c r="B188" i="2"/>
  <c r="C188" i="2"/>
  <c r="B189" i="2"/>
  <c r="C189" i="2"/>
  <c r="B190" i="2"/>
  <c r="C190" i="2"/>
  <c r="B191" i="2"/>
  <c r="C191" i="2"/>
  <c r="C192" i="2"/>
  <c r="K192" i="2" s="1"/>
  <c r="B193" i="2"/>
  <c r="C193" i="2"/>
  <c r="B194" i="2"/>
  <c r="C194" i="2"/>
  <c r="B195" i="2"/>
  <c r="C195" i="2"/>
  <c r="B196" i="2"/>
  <c r="C196" i="2"/>
  <c r="B197" i="2"/>
  <c r="C197" i="2"/>
  <c r="B198" i="2"/>
  <c r="C198" i="2"/>
  <c r="B199" i="2"/>
  <c r="C199" i="2"/>
  <c r="C200" i="2"/>
  <c r="K200" i="2" s="1"/>
  <c r="B201" i="2"/>
  <c r="C201" i="2"/>
  <c r="B202" i="2"/>
  <c r="C202" i="2"/>
  <c r="B203" i="2"/>
  <c r="C203" i="2"/>
  <c r="B204" i="2"/>
  <c r="C204" i="2"/>
  <c r="B205" i="2"/>
  <c r="C205" i="2"/>
  <c r="B206" i="2"/>
  <c r="C206" i="2"/>
  <c r="B207" i="2"/>
  <c r="C207" i="2"/>
  <c r="B208" i="2"/>
  <c r="C208" i="2"/>
  <c r="B209" i="2"/>
  <c r="C209" i="2"/>
  <c r="C210" i="2"/>
  <c r="K210" i="2" s="1"/>
  <c r="B211" i="2"/>
  <c r="C211" i="2"/>
  <c r="B212" i="2"/>
  <c r="C212" i="2"/>
  <c r="B213" i="2"/>
  <c r="C213" i="2"/>
  <c r="B214" i="2"/>
  <c r="C214" i="2"/>
  <c r="B215" i="2"/>
  <c r="C215" i="2"/>
  <c r="B216" i="2"/>
  <c r="C216" i="2"/>
  <c r="B217" i="2"/>
  <c r="C217" i="2"/>
  <c r="B218" i="2"/>
  <c r="C218" i="2"/>
  <c r="B219" i="2"/>
  <c r="C219" i="2"/>
  <c r="C220" i="2"/>
  <c r="K220" i="2" s="1"/>
  <c r="B221" i="2"/>
  <c r="C221" i="2"/>
  <c r="B222" i="2"/>
  <c r="C222" i="2"/>
  <c r="B223" i="2"/>
  <c r="C223" i="2"/>
  <c r="B224" i="2"/>
  <c r="C224" i="2"/>
  <c r="B225" i="2"/>
  <c r="C225" i="2"/>
  <c r="B226" i="2"/>
  <c r="C226" i="2"/>
  <c r="B227" i="2"/>
  <c r="C227" i="2"/>
  <c r="B228" i="2"/>
  <c r="C228" i="2"/>
  <c r="B229" i="2"/>
  <c r="C229" i="2"/>
  <c r="C230" i="2"/>
  <c r="K230" i="2" s="1"/>
  <c r="B231" i="2"/>
  <c r="C231" i="2"/>
  <c r="B232" i="2"/>
  <c r="C232" i="2"/>
  <c r="B233" i="2"/>
  <c r="C233" i="2"/>
  <c r="B234" i="2"/>
  <c r="C234" i="2"/>
  <c r="B235" i="2"/>
  <c r="C235" i="2"/>
  <c r="B236" i="2"/>
  <c r="C236" i="2"/>
  <c r="B237" i="2"/>
  <c r="C237" i="2"/>
  <c r="B238" i="2"/>
  <c r="C238" i="2"/>
  <c r="B239" i="2"/>
  <c r="C239" i="2"/>
  <c r="C240" i="2"/>
  <c r="K240" i="2" s="1"/>
  <c r="B241" i="2"/>
  <c r="C241" i="2"/>
  <c r="B242" i="2"/>
  <c r="C242" i="2"/>
  <c r="B243" i="2"/>
  <c r="C243" i="2"/>
  <c r="B244" i="2"/>
  <c r="C244" i="2"/>
  <c r="B245" i="2"/>
  <c r="C245" i="2"/>
  <c r="B246" i="2"/>
  <c r="C246" i="2"/>
  <c r="B247" i="2"/>
  <c r="C247" i="2"/>
  <c r="B248" i="2"/>
  <c r="C248" i="2"/>
  <c r="B249" i="2"/>
  <c r="C249" i="2"/>
  <c r="B250" i="2"/>
  <c r="C250" i="2"/>
  <c r="B251" i="2"/>
  <c r="C251" i="2"/>
  <c r="B252" i="2"/>
  <c r="C252" i="2"/>
  <c r="B253" i="2"/>
  <c r="C253" i="2"/>
  <c r="B254" i="2"/>
  <c r="C254" i="2"/>
  <c r="B255" i="2"/>
  <c r="C255" i="2"/>
  <c r="B256" i="2"/>
  <c r="C256" i="2"/>
  <c r="C257" i="2"/>
  <c r="K257" i="2" s="1"/>
  <c r="C258" i="2"/>
  <c r="K258" i="2" s="1"/>
  <c r="B259" i="2"/>
  <c r="C259" i="2"/>
  <c r="B260" i="2"/>
  <c r="C260" i="2"/>
  <c r="B261" i="2"/>
  <c r="C261" i="2"/>
  <c r="B262" i="2"/>
  <c r="C262" i="2"/>
  <c r="B263" i="2"/>
  <c r="C263" i="2"/>
  <c r="B264" i="2"/>
  <c r="C264" i="2"/>
  <c r="B265" i="2"/>
  <c r="C265" i="2"/>
  <c r="B266" i="2"/>
  <c r="C266" i="2"/>
  <c r="B267" i="2"/>
  <c r="C267" i="2"/>
  <c r="B268" i="2"/>
  <c r="C268" i="2"/>
  <c r="B269" i="2"/>
  <c r="C269" i="2"/>
  <c r="B270" i="2"/>
  <c r="C270" i="2"/>
  <c r="B271" i="2"/>
  <c r="C271" i="2"/>
  <c r="B272" i="2"/>
  <c r="C272" i="2"/>
  <c r="B273" i="2"/>
  <c r="C273" i="2"/>
  <c r="C274" i="2"/>
  <c r="C275" i="2"/>
  <c r="B276" i="2"/>
  <c r="C276" i="2"/>
  <c r="B277" i="2"/>
  <c r="C277" i="2"/>
  <c r="B278" i="2"/>
  <c r="C278" i="2"/>
  <c r="B279" i="2"/>
  <c r="C279" i="2"/>
  <c r="B280" i="2"/>
  <c r="C280" i="2"/>
  <c r="B281" i="2"/>
  <c r="C281" i="2"/>
  <c r="C282" i="2"/>
  <c r="K282" i="2" s="1"/>
  <c r="C283" i="2"/>
  <c r="K283" i="2" s="1"/>
  <c r="B284" i="2"/>
  <c r="C284" i="2"/>
  <c r="B285" i="2"/>
  <c r="C285" i="2"/>
  <c r="B286" i="2"/>
  <c r="C286" i="2"/>
  <c r="B287" i="2"/>
  <c r="C287" i="2"/>
  <c r="B288" i="2"/>
  <c r="C288" i="2"/>
  <c r="B289" i="2"/>
  <c r="C289" i="2"/>
  <c r="C290" i="2"/>
  <c r="K290" i="2" s="1"/>
  <c r="B291" i="2"/>
  <c r="C291" i="2"/>
  <c r="B292" i="2"/>
  <c r="C292" i="2"/>
  <c r="B293" i="2"/>
  <c r="C293" i="2"/>
  <c r="B294" i="2"/>
  <c r="C294" i="2"/>
  <c r="B295" i="2"/>
  <c r="C295" i="2"/>
  <c r="B296" i="2"/>
  <c r="C296" i="2"/>
  <c r="B297" i="2"/>
  <c r="C297" i="2"/>
  <c r="B298" i="2"/>
  <c r="C298" i="2"/>
  <c r="B299" i="2"/>
  <c r="C299" i="2"/>
  <c r="B300" i="2"/>
  <c r="C300" i="2"/>
  <c r="C301" i="2"/>
  <c r="K301" i="2" s="1"/>
  <c r="B302" i="2"/>
  <c r="C302" i="2"/>
  <c r="B303" i="2"/>
  <c r="C303" i="2"/>
  <c r="B304" i="2"/>
  <c r="C304" i="2"/>
  <c r="B305" i="2"/>
  <c r="C305" i="2"/>
  <c r="C306" i="2"/>
  <c r="K306" i="2" s="1"/>
  <c r="B307" i="2"/>
  <c r="C307" i="2"/>
  <c r="B308" i="2"/>
  <c r="C308" i="2"/>
  <c r="B309" i="2"/>
  <c r="C309" i="2"/>
  <c r="B310" i="2"/>
  <c r="C310" i="2"/>
  <c r="B311" i="2"/>
  <c r="C311" i="2"/>
  <c r="C312" i="2"/>
  <c r="K312" i="2" s="1"/>
  <c r="B313" i="2"/>
  <c r="C313" i="2"/>
  <c r="B314" i="2"/>
  <c r="C314" i="2"/>
  <c r="B315" i="2"/>
  <c r="C315" i="2"/>
  <c r="C316" i="2"/>
  <c r="K316" i="2" s="1"/>
  <c r="C317" i="2"/>
  <c r="K317" i="2" s="1"/>
  <c r="C318" i="2"/>
  <c r="K318" i="2" s="1"/>
  <c r="B319" i="2"/>
  <c r="C319" i="2"/>
  <c r="B320" i="2"/>
  <c r="C320" i="2"/>
  <c r="C321" i="2"/>
  <c r="K321" i="2" s="1"/>
  <c r="B322" i="2"/>
  <c r="C322" i="2"/>
  <c r="B323" i="2"/>
  <c r="C323" i="2"/>
  <c r="B324" i="2"/>
  <c r="C324" i="2"/>
  <c r="B325" i="2"/>
  <c r="C325" i="2"/>
  <c r="B326" i="2"/>
  <c r="C326" i="2"/>
  <c r="B327" i="2"/>
  <c r="C327" i="2"/>
  <c r="B328" i="2"/>
  <c r="C328" i="2"/>
  <c r="B329" i="2"/>
  <c r="C329" i="2"/>
  <c r="B330" i="2"/>
  <c r="C330" i="2"/>
  <c r="C331" i="2"/>
  <c r="K331" i="2" s="1"/>
  <c r="B332" i="2"/>
  <c r="C332" i="2"/>
  <c r="B333" i="2"/>
  <c r="C333" i="2"/>
  <c r="B334" i="2"/>
  <c r="C334" i="2"/>
  <c r="B335" i="2"/>
  <c r="C335" i="2"/>
  <c r="B336" i="2"/>
  <c r="C336" i="2"/>
  <c r="B337" i="2"/>
  <c r="C337" i="2"/>
  <c r="B338" i="2"/>
  <c r="C338" i="2"/>
  <c r="B339" i="2"/>
  <c r="C339" i="2"/>
  <c r="B340" i="2"/>
  <c r="C340" i="2"/>
  <c r="B341" i="2"/>
  <c r="C341" i="2"/>
  <c r="B342" i="2"/>
  <c r="C342" i="2"/>
  <c r="B343" i="2"/>
  <c r="C343" i="2"/>
  <c r="B344" i="2"/>
  <c r="C344" i="2"/>
  <c r="B345" i="2"/>
  <c r="C345" i="2"/>
  <c r="B346" i="2"/>
  <c r="C346" i="2"/>
  <c r="B347" i="2"/>
  <c r="C347" i="2"/>
  <c r="B348" i="2"/>
  <c r="C348" i="2"/>
  <c r="B349" i="2"/>
  <c r="C349" i="2"/>
  <c r="B350" i="2"/>
  <c r="C350" i="2"/>
  <c r="B351" i="2"/>
  <c r="C351" i="2"/>
  <c r="B352" i="2"/>
  <c r="C352" i="2"/>
  <c r="B353" i="2"/>
  <c r="C353" i="2"/>
  <c r="B354" i="2"/>
  <c r="C354" i="2"/>
  <c r="B355" i="2"/>
  <c r="C355" i="2"/>
  <c r="B356" i="2"/>
  <c r="C356" i="2"/>
  <c r="B357" i="2"/>
  <c r="C357" i="2"/>
  <c r="B358" i="2"/>
  <c r="C358" i="2"/>
  <c r="C359" i="2"/>
  <c r="K359" i="2" s="1"/>
  <c r="B360" i="2"/>
  <c r="C360" i="2"/>
  <c r="B361" i="2"/>
  <c r="C361" i="2"/>
  <c r="C362" i="2"/>
  <c r="K362" i="2" s="1"/>
  <c r="C363" i="2"/>
  <c r="K363" i="2" s="1"/>
  <c r="B364" i="2"/>
  <c r="C364" i="2"/>
  <c r="B365" i="2"/>
  <c r="C365" i="2"/>
  <c r="B366" i="2"/>
  <c r="C366" i="2"/>
  <c r="B367" i="2"/>
  <c r="C367" i="2"/>
  <c r="B368" i="2"/>
  <c r="C368" i="2"/>
  <c r="B369" i="2"/>
  <c r="C369" i="2"/>
  <c r="B370" i="2"/>
  <c r="C370" i="2"/>
  <c r="B371" i="2"/>
  <c r="C371" i="2"/>
  <c r="B372" i="2"/>
  <c r="C372" i="2"/>
  <c r="B373" i="2"/>
  <c r="C373" i="2"/>
  <c r="B374" i="2"/>
  <c r="C374" i="2"/>
  <c r="C375" i="2"/>
  <c r="K375" i="2" s="1"/>
  <c r="B376" i="2"/>
  <c r="C376" i="2"/>
  <c r="B377" i="2"/>
  <c r="C377" i="2"/>
  <c r="B378" i="2"/>
  <c r="C378" i="2"/>
  <c r="C379" i="2"/>
  <c r="K379" i="2" s="1"/>
  <c r="B380" i="2"/>
  <c r="C380" i="2"/>
  <c r="B381" i="2"/>
  <c r="C381" i="2"/>
  <c r="B382" i="2"/>
  <c r="C382" i="2"/>
  <c r="B383" i="2"/>
  <c r="C383" i="2"/>
  <c r="B384" i="2"/>
  <c r="C384" i="2"/>
  <c r="B385" i="2"/>
  <c r="C385" i="2"/>
  <c r="B386" i="2"/>
  <c r="C386" i="2"/>
  <c r="B387" i="2"/>
  <c r="C387" i="2"/>
  <c r="B388" i="2"/>
  <c r="C388" i="2"/>
  <c r="B389" i="2"/>
  <c r="C389" i="2"/>
  <c r="B390" i="2"/>
  <c r="C390" i="2"/>
  <c r="B391" i="2"/>
  <c r="C391" i="2"/>
  <c r="B392" i="2"/>
  <c r="C392" i="2"/>
  <c r="B393" i="2"/>
  <c r="C393" i="2"/>
  <c r="B394" i="2"/>
  <c r="C394" i="2"/>
  <c r="B395" i="2"/>
  <c r="C395" i="2"/>
  <c r="B396" i="2"/>
  <c r="C396" i="2"/>
  <c r="B397" i="2"/>
  <c r="C397" i="2"/>
  <c r="B398" i="2"/>
  <c r="C398" i="2"/>
  <c r="B399" i="2"/>
  <c r="C399" i="2"/>
  <c r="B400" i="2"/>
  <c r="C400" i="2"/>
  <c r="B401" i="2"/>
  <c r="C401" i="2"/>
  <c r="B402" i="2"/>
  <c r="C402" i="2"/>
  <c r="B403" i="2"/>
  <c r="C403" i="2"/>
  <c r="B404" i="2"/>
  <c r="C404" i="2"/>
  <c r="B405" i="2"/>
  <c r="C405" i="2"/>
  <c r="B406" i="2"/>
  <c r="C406" i="2"/>
  <c r="B407" i="2"/>
  <c r="C407" i="2"/>
  <c r="B408" i="2"/>
  <c r="C408" i="2"/>
  <c r="B409" i="2"/>
  <c r="C409" i="2"/>
  <c r="B410" i="2"/>
  <c r="C410" i="2"/>
  <c r="B411" i="2"/>
  <c r="C411" i="2"/>
  <c r="C412" i="2"/>
  <c r="K412" i="2" s="1"/>
  <c r="B413" i="2"/>
  <c r="C413" i="2"/>
  <c r="B414" i="2"/>
  <c r="C414" i="2"/>
  <c r="B415" i="2"/>
  <c r="C415" i="2"/>
  <c r="B416" i="2"/>
  <c r="C416" i="2"/>
  <c r="B417" i="2"/>
  <c r="C417" i="2"/>
  <c r="B418" i="2"/>
  <c r="C418" i="2"/>
  <c r="B419" i="2"/>
  <c r="C419" i="2"/>
  <c r="B420" i="2"/>
  <c r="C420" i="2"/>
  <c r="B421" i="2"/>
  <c r="C421" i="2"/>
  <c r="B422" i="2"/>
  <c r="C422" i="2"/>
  <c r="B423" i="2"/>
  <c r="C423" i="2"/>
  <c r="B424" i="2"/>
  <c r="C424" i="2"/>
  <c r="B425" i="2"/>
  <c r="C425" i="2"/>
  <c r="B426" i="2"/>
  <c r="C426" i="2"/>
  <c r="B427" i="2"/>
  <c r="C427" i="2"/>
  <c r="B428" i="2"/>
  <c r="C428" i="2"/>
  <c r="B429" i="2"/>
  <c r="C429" i="2"/>
  <c r="B430" i="2"/>
  <c r="C430" i="2"/>
  <c r="B431" i="2"/>
  <c r="C431" i="2"/>
  <c r="B432" i="2"/>
  <c r="C432" i="2"/>
  <c r="B433" i="2"/>
  <c r="C433" i="2"/>
  <c r="B434" i="2"/>
  <c r="C434" i="2"/>
  <c r="B435" i="2"/>
  <c r="C435" i="2"/>
  <c r="B436" i="2"/>
  <c r="C436" i="2"/>
  <c r="B437" i="2"/>
  <c r="C437" i="2"/>
  <c r="B438" i="2"/>
  <c r="C438" i="2"/>
  <c r="B439" i="2"/>
  <c r="C439" i="2"/>
  <c r="B440" i="2"/>
  <c r="C440" i="2"/>
  <c r="C441" i="2"/>
  <c r="B442" i="2"/>
  <c r="C442" i="2"/>
  <c r="B443" i="2"/>
  <c r="C443" i="2"/>
  <c r="B444" i="2"/>
  <c r="C444" i="2"/>
  <c r="B445" i="2"/>
  <c r="C445" i="2"/>
  <c r="B446" i="2"/>
  <c r="C446" i="2"/>
  <c r="B447" i="2"/>
  <c r="C447" i="2"/>
  <c r="B448" i="2"/>
  <c r="C448" i="2"/>
  <c r="B449" i="2"/>
  <c r="C449" i="2"/>
  <c r="B450" i="2"/>
  <c r="C450" i="2"/>
  <c r="B451" i="2"/>
  <c r="C451" i="2"/>
  <c r="C452" i="2"/>
  <c r="K452" i="2" s="1"/>
  <c r="B453" i="2"/>
  <c r="C453" i="2"/>
  <c r="B454" i="2"/>
  <c r="C454" i="2"/>
  <c r="B455" i="2"/>
  <c r="C455" i="2"/>
  <c r="B456" i="2"/>
  <c r="C456" i="2"/>
  <c r="C457" i="2"/>
  <c r="K457" i="2" s="1"/>
  <c r="B458" i="2"/>
  <c r="C458" i="2"/>
  <c r="B459" i="2"/>
  <c r="C459" i="2"/>
  <c r="B460" i="2"/>
  <c r="C460" i="2"/>
  <c r="B461" i="2"/>
  <c r="C461" i="2"/>
  <c r="C462" i="2"/>
  <c r="K462" i="2" s="1"/>
  <c r="C463" i="2"/>
  <c r="K463" i="2" s="1"/>
  <c r="B464" i="2"/>
  <c r="C464" i="2"/>
  <c r="B465" i="2"/>
  <c r="C465" i="2"/>
  <c r="B466" i="2"/>
  <c r="C466" i="2"/>
  <c r="B467" i="2"/>
  <c r="C467" i="2"/>
  <c r="B468" i="2"/>
  <c r="C468" i="2"/>
  <c r="B469" i="2"/>
  <c r="C469" i="2"/>
  <c r="B470" i="2"/>
  <c r="C470" i="2"/>
  <c r="B471" i="2"/>
  <c r="C471" i="2"/>
  <c r="B472" i="2"/>
  <c r="C472" i="2"/>
  <c r="B473" i="2"/>
  <c r="C473" i="2"/>
  <c r="C474" i="2"/>
  <c r="K474" i="2" s="1"/>
  <c r="B475" i="2"/>
  <c r="C475" i="2"/>
  <c r="B476" i="2"/>
  <c r="C476" i="2"/>
  <c r="B477" i="2"/>
  <c r="C477" i="2"/>
  <c r="C478" i="2"/>
  <c r="K478" i="2" s="1"/>
  <c r="B479" i="2"/>
  <c r="C479" i="2"/>
  <c r="B480" i="2"/>
  <c r="C480" i="2"/>
  <c r="B481" i="2"/>
  <c r="C481" i="2"/>
  <c r="B482" i="2"/>
  <c r="C482" i="2"/>
  <c r="B483" i="2"/>
  <c r="C483" i="2"/>
  <c r="B484" i="2"/>
  <c r="C484" i="2"/>
  <c r="B485" i="2"/>
  <c r="C485" i="2"/>
  <c r="B486" i="2"/>
  <c r="C486" i="2"/>
  <c r="B487" i="2"/>
  <c r="C487" i="2"/>
  <c r="B488" i="2"/>
  <c r="C488" i="2"/>
  <c r="B489" i="2"/>
  <c r="C489" i="2"/>
  <c r="C490" i="2"/>
  <c r="K490" i="2" s="1"/>
  <c r="B491" i="2"/>
  <c r="C491" i="2"/>
  <c r="B492" i="2"/>
  <c r="C492" i="2"/>
  <c r="C493" i="2"/>
  <c r="K493" i="2" s="1"/>
  <c r="B494" i="2"/>
  <c r="C494" i="2"/>
  <c r="B495" i="2"/>
  <c r="C495" i="2"/>
  <c r="B496" i="2"/>
  <c r="C496" i="2"/>
  <c r="C497" i="2"/>
  <c r="K497" i="2" s="1"/>
  <c r="B498" i="2"/>
  <c r="C498" i="2"/>
  <c r="B499" i="2"/>
  <c r="C499" i="2"/>
  <c r="C500" i="2"/>
  <c r="K500" i="2" s="1"/>
  <c r="C501" i="2"/>
  <c r="K501" i="2" s="1"/>
  <c r="B502" i="2"/>
  <c r="C502" i="2"/>
  <c r="B503" i="2"/>
  <c r="C503" i="2"/>
  <c r="B504" i="2"/>
  <c r="C504" i="2"/>
  <c r="B505" i="2"/>
  <c r="C505" i="2"/>
  <c r="B506" i="2"/>
  <c r="C506" i="2"/>
  <c r="B507" i="2"/>
  <c r="C507" i="2"/>
  <c r="B508" i="2"/>
  <c r="C508" i="2"/>
  <c r="C509" i="2"/>
  <c r="K509" i="2" s="1"/>
  <c r="C510" i="2"/>
  <c r="K510" i="2" s="1"/>
  <c r="B511" i="2"/>
  <c r="C511" i="2"/>
  <c r="B512" i="2"/>
  <c r="C512" i="2"/>
  <c r="B513" i="2"/>
  <c r="C513" i="2"/>
  <c r="B514" i="2"/>
  <c r="C514" i="2"/>
  <c r="B515" i="2"/>
  <c r="C515" i="2"/>
  <c r="B516" i="2"/>
  <c r="C516" i="2"/>
  <c r="C517" i="2"/>
  <c r="K517" i="2" s="1"/>
  <c r="C518" i="2"/>
  <c r="K518" i="2" s="1"/>
  <c r="C519" i="2"/>
  <c r="K519" i="2" s="1"/>
  <c r="B520" i="2"/>
  <c r="C520" i="2"/>
  <c r="B521" i="2"/>
  <c r="C521" i="2"/>
  <c r="B522" i="2"/>
  <c r="C522" i="2"/>
  <c r="B523" i="2"/>
  <c r="C523" i="2"/>
  <c r="B524" i="2"/>
  <c r="C524" i="2"/>
  <c r="B525" i="2"/>
  <c r="C525" i="2"/>
  <c r="B526" i="2"/>
  <c r="C526" i="2"/>
  <c r="B527" i="2"/>
  <c r="C527" i="2"/>
  <c r="B528" i="2"/>
  <c r="C528" i="2"/>
  <c r="B529" i="2"/>
  <c r="C529" i="2"/>
  <c r="B530" i="2"/>
  <c r="C530" i="2"/>
  <c r="B531" i="2"/>
  <c r="C531" i="2"/>
  <c r="B532" i="2"/>
  <c r="C532" i="2"/>
  <c r="B533" i="2"/>
  <c r="C533" i="2"/>
  <c r="B534" i="2"/>
  <c r="C534" i="2"/>
  <c r="B535" i="2"/>
  <c r="C535" i="2"/>
  <c r="B536" i="2"/>
  <c r="C536" i="2"/>
  <c r="C537" i="2"/>
  <c r="K537" i="2" s="1"/>
  <c r="B538" i="2"/>
  <c r="C538" i="2"/>
  <c r="B539" i="2"/>
  <c r="C539" i="2"/>
  <c r="B540" i="2"/>
  <c r="C540" i="2"/>
  <c r="B541" i="2"/>
  <c r="C541" i="2"/>
  <c r="B542" i="2"/>
  <c r="C542" i="2"/>
  <c r="B543" i="2"/>
  <c r="C543" i="2"/>
  <c r="B544" i="2"/>
  <c r="C544" i="2"/>
  <c r="B545" i="2"/>
  <c r="C545" i="2"/>
  <c r="B546" i="2"/>
  <c r="C546" i="2"/>
  <c r="B547" i="2"/>
  <c r="C547" i="2"/>
  <c r="B548" i="2"/>
  <c r="C548" i="2"/>
  <c r="B549" i="2"/>
  <c r="C549" i="2"/>
  <c r="B550" i="2"/>
  <c r="C550" i="2"/>
  <c r="B551" i="2"/>
  <c r="C551" i="2"/>
  <c r="B552" i="2"/>
  <c r="C552" i="2"/>
  <c r="B553" i="2"/>
  <c r="C553" i="2"/>
  <c r="C554" i="2"/>
  <c r="K554" i="2" s="1"/>
  <c r="C555" i="2"/>
  <c r="K555" i="2" s="1"/>
  <c r="B556" i="2"/>
  <c r="C556" i="2"/>
  <c r="B557" i="2"/>
  <c r="C557" i="2"/>
  <c r="B558" i="2"/>
  <c r="C558" i="2"/>
  <c r="B559" i="2"/>
  <c r="C559" i="2"/>
  <c r="C560" i="2"/>
  <c r="K560" i="2" s="1"/>
  <c r="B561" i="2"/>
  <c r="C561" i="2"/>
  <c r="C562" i="2"/>
  <c r="K562" i="2" s="1"/>
  <c r="B563" i="2"/>
  <c r="C563" i="2"/>
  <c r="B564" i="2"/>
  <c r="C564" i="2"/>
  <c r="B565" i="2"/>
  <c r="C565" i="2"/>
  <c r="B566" i="2"/>
  <c r="C566" i="2"/>
  <c r="B567" i="2"/>
  <c r="C567" i="2"/>
  <c r="C568" i="2"/>
  <c r="K568" i="2" s="1"/>
  <c r="B569" i="2"/>
  <c r="C569" i="2"/>
  <c r="B570" i="2"/>
  <c r="C570" i="2"/>
  <c r="B571" i="2"/>
  <c r="C571" i="2"/>
  <c r="C572" i="2"/>
  <c r="K572" i="2" s="1"/>
  <c r="C573" i="2"/>
  <c r="K573" i="2" s="1"/>
  <c r="B574" i="2"/>
  <c r="C574" i="2"/>
  <c r="B575" i="2"/>
  <c r="C575" i="2"/>
  <c r="B576" i="2"/>
  <c r="C576" i="2"/>
  <c r="B577" i="2"/>
  <c r="C577" i="2"/>
  <c r="B578" i="2"/>
  <c r="C578" i="2"/>
  <c r="C579" i="2"/>
  <c r="K579" i="2" s="1"/>
  <c r="B580" i="2"/>
  <c r="C580" i="2"/>
  <c r="B581" i="2"/>
  <c r="C581" i="2"/>
  <c r="C582" i="2"/>
  <c r="K582" i="2" s="1"/>
  <c r="C583" i="2"/>
  <c r="K583" i="2" s="1"/>
  <c r="B584" i="2"/>
  <c r="C584" i="2"/>
  <c r="B585" i="2"/>
  <c r="C585" i="2"/>
  <c r="C586" i="2"/>
  <c r="K586" i="2" s="1"/>
  <c r="B587" i="2"/>
  <c r="C587" i="2"/>
  <c r="B588" i="2"/>
  <c r="C588" i="2"/>
  <c r="B589" i="2"/>
  <c r="C589" i="2"/>
  <c r="B590" i="2"/>
  <c r="C590" i="2"/>
  <c r="B591" i="2"/>
  <c r="C591" i="2"/>
  <c r="B592" i="2"/>
  <c r="C592" i="2"/>
  <c r="B593" i="2"/>
  <c r="C593" i="2"/>
  <c r="B594" i="2"/>
  <c r="C594" i="2"/>
  <c r="B595" i="2"/>
  <c r="C595" i="2"/>
  <c r="B596" i="2"/>
  <c r="C596" i="2"/>
  <c r="C597" i="2"/>
  <c r="K597" i="2" s="1"/>
  <c r="C598" i="2"/>
  <c r="K598" i="2" s="1"/>
  <c r="B599" i="2"/>
  <c r="C599" i="2"/>
  <c r="B600" i="2"/>
  <c r="C600" i="2"/>
  <c r="B601" i="2"/>
  <c r="C601" i="2"/>
  <c r="B602" i="2"/>
  <c r="C602" i="2"/>
  <c r="B603" i="2"/>
  <c r="C603" i="2"/>
  <c r="B604" i="2"/>
  <c r="C604" i="2"/>
  <c r="B605" i="2"/>
  <c r="C605" i="2"/>
  <c r="B606" i="2"/>
  <c r="C606" i="2"/>
  <c r="B607" i="2"/>
  <c r="C607" i="2"/>
  <c r="C608" i="2"/>
  <c r="K608" i="2" s="1"/>
  <c r="B609" i="2"/>
  <c r="C609" i="2"/>
  <c r="B610" i="2"/>
  <c r="C610" i="2"/>
  <c r="B611" i="2"/>
  <c r="C611" i="2"/>
  <c r="B612" i="2"/>
  <c r="C612" i="2"/>
  <c r="B613" i="2"/>
  <c r="C613" i="2"/>
  <c r="B614" i="2"/>
  <c r="C614" i="2"/>
  <c r="B615" i="2"/>
  <c r="C615" i="2"/>
  <c r="B616" i="2"/>
  <c r="C616" i="2"/>
  <c r="B617" i="2"/>
  <c r="C617" i="2"/>
  <c r="B618" i="2"/>
  <c r="C618" i="2"/>
  <c r="B619" i="2"/>
  <c r="C619" i="2"/>
  <c r="B620" i="2"/>
  <c r="C620" i="2"/>
  <c r="B621" i="2"/>
  <c r="C621" i="2"/>
  <c r="B622" i="2"/>
  <c r="C622" i="2"/>
  <c r="B623" i="2"/>
  <c r="C623" i="2"/>
  <c r="B624" i="2"/>
  <c r="C624" i="2"/>
  <c r="B625" i="2"/>
  <c r="C625" i="2"/>
  <c r="B626" i="2"/>
  <c r="C626" i="2"/>
  <c r="B627" i="2"/>
  <c r="C627" i="2"/>
  <c r="B628" i="2"/>
  <c r="C628" i="2"/>
  <c r="B629" i="2"/>
  <c r="C629" i="2"/>
  <c r="B630" i="2"/>
  <c r="C630" i="2"/>
  <c r="B631" i="2"/>
  <c r="C631" i="2"/>
  <c r="B632" i="2"/>
  <c r="C632" i="2"/>
  <c r="B633" i="2"/>
  <c r="C633" i="2"/>
  <c r="B634" i="2"/>
  <c r="C634" i="2"/>
  <c r="B635" i="2"/>
  <c r="C635" i="2"/>
  <c r="C636" i="2"/>
  <c r="K636" i="2" s="1"/>
  <c r="C637" i="2"/>
  <c r="K637" i="2" s="1"/>
  <c r="B638" i="2"/>
  <c r="C638" i="2"/>
  <c r="B639" i="2"/>
  <c r="C639" i="2"/>
  <c r="B640" i="2"/>
  <c r="C640" i="2"/>
  <c r="B641" i="2"/>
  <c r="C641" i="2"/>
  <c r="B642" i="2"/>
  <c r="C642" i="2"/>
  <c r="B643" i="2"/>
  <c r="C643" i="2"/>
  <c r="B644" i="2"/>
  <c r="C644" i="2"/>
  <c r="B645" i="2"/>
  <c r="C645" i="2"/>
  <c r="B646" i="2"/>
  <c r="C646" i="2"/>
  <c r="B647" i="2"/>
  <c r="C647" i="2"/>
  <c r="B648" i="2"/>
  <c r="C648" i="2"/>
  <c r="B649" i="2"/>
  <c r="C649" i="2"/>
  <c r="C650" i="2"/>
  <c r="B651" i="2"/>
  <c r="C651" i="2"/>
  <c r="B652" i="2"/>
  <c r="C652" i="2"/>
  <c r="B653" i="2"/>
  <c r="C653" i="2"/>
  <c r="B654" i="2"/>
  <c r="C654" i="2"/>
  <c r="B655" i="2"/>
  <c r="C655" i="2"/>
  <c r="B656" i="2"/>
  <c r="C656" i="2"/>
  <c r="B657" i="2"/>
  <c r="C657" i="2"/>
  <c r="B658" i="2"/>
  <c r="C658" i="2"/>
  <c r="B659" i="2"/>
  <c r="C659" i="2"/>
  <c r="B660" i="2"/>
  <c r="C660" i="2"/>
  <c r="B661" i="2"/>
  <c r="C661" i="2"/>
  <c r="B662" i="2"/>
  <c r="C662" i="2"/>
  <c r="B663" i="2"/>
  <c r="C663" i="2"/>
  <c r="B664" i="2"/>
  <c r="C664" i="2"/>
  <c r="B665" i="2"/>
  <c r="C665" i="2"/>
  <c r="B666" i="2"/>
  <c r="C666" i="2"/>
  <c r="C667" i="2"/>
  <c r="B668" i="2"/>
  <c r="C668" i="2"/>
  <c r="B669" i="2"/>
  <c r="C669" i="2"/>
  <c r="B670" i="2"/>
  <c r="C670" i="2"/>
  <c r="B671" i="2"/>
  <c r="C671" i="2"/>
  <c r="B672" i="2"/>
  <c r="C672" i="2"/>
  <c r="C673" i="2"/>
  <c r="K673" i="2" s="1"/>
  <c r="B674" i="2"/>
  <c r="C674" i="2"/>
  <c r="B675" i="2"/>
  <c r="C675" i="2"/>
  <c r="B676" i="2"/>
  <c r="C676" i="2"/>
  <c r="C677" i="2"/>
  <c r="K677" i="2" s="1"/>
  <c r="C678" i="2"/>
  <c r="K678" i="2" s="1"/>
  <c r="B679" i="2"/>
  <c r="C679" i="2"/>
  <c r="B680" i="2"/>
  <c r="C680" i="2"/>
  <c r="B681" i="2"/>
  <c r="C681" i="2"/>
  <c r="C682" i="2"/>
  <c r="K682" i="2" s="1"/>
  <c r="C683" i="2"/>
  <c r="K683" i="2" s="1"/>
  <c r="B684" i="2"/>
  <c r="C684" i="2"/>
  <c r="B685" i="2"/>
  <c r="C685" i="2"/>
  <c r="B686" i="2"/>
  <c r="C686" i="2"/>
  <c r="C687" i="2"/>
  <c r="K687" i="2" s="1"/>
  <c r="B688" i="2"/>
  <c r="C688" i="2"/>
  <c r="B689" i="2"/>
  <c r="C689" i="2"/>
  <c r="C690" i="2"/>
  <c r="K690" i="2" s="1"/>
  <c r="C691" i="2"/>
  <c r="K691" i="2" s="1"/>
  <c r="B692" i="2"/>
  <c r="C692" i="2"/>
  <c r="B693" i="2"/>
  <c r="C693" i="2"/>
  <c r="B694" i="2"/>
  <c r="C694" i="2"/>
  <c r="B695" i="2"/>
  <c r="C695" i="2"/>
  <c r="B696" i="2"/>
  <c r="C696" i="2"/>
  <c r="B697" i="2"/>
  <c r="C697" i="2"/>
  <c r="B698" i="2"/>
  <c r="C698" i="2"/>
  <c r="B699" i="2"/>
  <c r="C699" i="2"/>
  <c r="B700" i="2"/>
  <c r="C700" i="2"/>
  <c r="B701" i="2"/>
  <c r="C701" i="2"/>
  <c r="B702" i="2"/>
  <c r="C702" i="2"/>
  <c r="C703" i="2"/>
  <c r="K703" i="2" s="1"/>
  <c r="B704" i="2"/>
  <c r="C704" i="2"/>
  <c r="B705" i="2"/>
  <c r="C705" i="2"/>
  <c r="B706" i="2"/>
  <c r="C706" i="2"/>
  <c r="B707" i="2"/>
  <c r="C707" i="2"/>
  <c r="B708" i="2"/>
  <c r="C708" i="2"/>
  <c r="B709" i="2"/>
  <c r="C709" i="2"/>
  <c r="B710" i="2"/>
  <c r="C710" i="2"/>
  <c r="B711" i="2"/>
  <c r="C711" i="2"/>
  <c r="B712" i="2"/>
  <c r="C712" i="2"/>
  <c r="B713" i="2"/>
  <c r="C713" i="2"/>
  <c r="B714" i="2"/>
  <c r="C714" i="2"/>
  <c r="B715" i="2"/>
  <c r="C715" i="2"/>
  <c r="B716" i="2"/>
  <c r="C716" i="2"/>
  <c r="B717" i="2"/>
  <c r="C717" i="2"/>
  <c r="B718" i="2"/>
  <c r="C718" i="2"/>
  <c r="B719" i="2"/>
  <c r="C719" i="2"/>
  <c r="B720" i="2"/>
  <c r="C720" i="2"/>
  <c r="B721" i="2"/>
  <c r="C721" i="2"/>
  <c r="B722" i="2"/>
  <c r="C722" i="2"/>
  <c r="B723" i="2"/>
  <c r="C723" i="2"/>
  <c r="B724" i="2"/>
  <c r="C724" i="2"/>
  <c r="B725" i="2"/>
  <c r="C725" i="2"/>
  <c r="B726" i="2"/>
  <c r="C726" i="2"/>
  <c r="B727" i="2"/>
  <c r="C727" i="2"/>
  <c r="B728" i="2"/>
  <c r="C728" i="2"/>
  <c r="B729" i="2"/>
  <c r="C729" i="2"/>
  <c r="B730" i="2"/>
  <c r="C730" i="2"/>
  <c r="B731" i="2"/>
  <c r="C731" i="2"/>
  <c r="B732" i="2"/>
  <c r="C732" i="2"/>
  <c r="B733" i="2"/>
  <c r="C733" i="2"/>
  <c r="B734" i="2"/>
  <c r="C734" i="2"/>
  <c r="B735" i="2"/>
  <c r="C735" i="2"/>
  <c r="B736" i="2"/>
  <c r="C736" i="2"/>
  <c r="B737" i="2"/>
  <c r="C737" i="2"/>
  <c r="B738" i="2"/>
  <c r="C738" i="2"/>
  <c r="C739" i="2"/>
  <c r="K739" i="2" s="1"/>
  <c r="B740" i="2"/>
  <c r="C740" i="2"/>
  <c r="B741" i="2"/>
  <c r="C741" i="2"/>
  <c r="B742" i="2"/>
  <c r="C742" i="2"/>
  <c r="B743" i="2"/>
  <c r="C743" i="2"/>
  <c r="B744" i="2"/>
  <c r="C744" i="2"/>
  <c r="B745" i="2"/>
  <c r="C745" i="2"/>
  <c r="B746" i="2"/>
  <c r="C746" i="2"/>
  <c r="B747" i="2"/>
  <c r="C747" i="2"/>
  <c r="B748" i="2"/>
  <c r="C748" i="2"/>
  <c r="B749" i="2"/>
  <c r="C749" i="2"/>
  <c r="B750" i="2"/>
  <c r="C750" i="2"/>
  <c r="B751" i="2"/>
  <c r="C751" i="2"/>
  <c r="B752" i="2"/>
  <c r="C752" i="2"/>
  <c r="B753" i="2"/>
  <c r="C753" i="2"/>
  <c r="B754" i="2"/>
  <c r="C754" i="2"/>
  <c r="B755" i="2"/>
  <c r="C755" i="2"/>
  <c r="B756" i="2"/>
  <c r="C756" i="2"/>
  <c r="B757" i="2"/>
  <c r="C757" i="2"/>
  <c r="B758" i="2"/>
  <c r="C758" i="2"/>
  <c r="B759" i="2"/>
  <c r="C759" i="2"/>
  <c r="B760" i="2"/>
  <c r="C760" i="2"/>
  <c r="B761" i="2"/>
  <c r="C761" i="2"/>
  <c r="C762" i="2"/>
  <c r="C763" i="2"/>
  <c r="C764" i="2"/>
  <c r="B765" i="2"/>
  <c r="C765" i="2"/>
  <c r="B766" i="2"/>
  <c r="C766" i="2"/>
  <c r="B767" i="2"/>
  <c r="C767" i="2"/>
  <c r="C768" i="2"/>
  <c r="K768" i="2" s="1"/>
  <c r="B769" i="2"/>
  <c r="C769" i="2"/>
  <c r="B770" i="2"/>
  <c r="C770" i="2"/>
  <c r="B771" i="2"/>
  <c r="C771" i="2"/>
  <c r="B772" i="2"/>
  <c r="C772" i="2"/>
  <c r="B773" i="2"/>
  <c r="C773" i="2"/>
  <c r="B774" i="2"/>
  <c r="C774" i="2"/>
  <c r="B775" i="2"/>
  <c r="C775" i="2"/>
  <c r="B776" i="2"/>
  <c r="C776" i="2"/>
  <c r="B777" i="2"/>
  <c r="C777" i="2"/>
  <c r="B778" i="2"/>
  <c r="C778" i="2"/>
  <c r="B779" i="2"/>
  <c r="C779" i="2"/>
  <c r="B780" i="2"/>
  <c r="C780" i="2"/>
  <c r="B781" i="2"/>
  <c r="C781" i="2"/>
  <c r="B782" i="2"/>
  <c r="C782" i="2"/>
  <c r="B783" i="2"/>
  <c r="C783" i="2"/>
  <c r="B784" i="2"/>
  <c r="C784" i="2"/>
  <c r="B785" i="2"/>
  <c r="C785" i="2"/>
  <c r="B786" i="2"/>
  <c r="C786" i="2"/>
  <c r="B787" i="2"/>
  <c r="C787" i="2"/>
  <c r="B788" i="2"/>
  <c r="C788" i="2"/>
  <c r="B789" i="2"/>
  <c r="C789" i="2"/>
  <c r="B790" i="2"/>
  <c r="C790" i="2"/>
  <c r="B791" i="2"/>
  <c r="C791" i="2"/>
  <c r="B792" i="2"/>
  <c r="C792" i="2"/>
  <c r="B793" i="2"/>
  <c r="C793" i="2"/>
  <c r="C794" i="2"/>
  <c r="K794" i="2" s="1"/>
  <c r="B795" i="2"/>
  <c r="C795" i="2"/>
  <c r="B796" i="2"/>
  <c r="C796" i="2"/>
  <c r="C797" i="2"/>
  <c r="K797" i="2" s="1"/>
  <c r="C798" i="2"/>
  <c r="K798" i="2" s="1"/>
  <c r="B799" i="2"/>
  <c r="C799" i="2"/>
  <c r="B800" i="2"/>
  <c r="C800" i="2"/>
  <c r="C801" i="2"/>
  <c r="K801" i="2" s="1"/>
  <c r="B802" i="2"/>
  <c r="C802" i="2"/>
  <c r="B803" i="2"/>
  <c r="C803" i="2"/>
  <c r="B804" i="2"/>
  <c r="C804" i="2"/>
  <c r="B805" i="2"/>
  <c r="C805" i="2"/>
  <c r="B806" i="2"/>
  <c r="C806" i="2"/>
  <c r="B807" i="2"/>
  <c r="C807" i="2"/>
  <c r="C808" i="2"/>
  <c r="K808" i="2" s="1"/>
  <c r="B809" i="2"/>
  <c r="C809" i="2"/>
  <c r="C810" i="2"/>
  <c r="K810" i="2" s="1"/>
  <c r="B811" i="2"/>
  <c r="C811" i="2"/>
  <c r="B812" i="2"/>
  <c r="C812" i="2"/>
  <c r="B813" i="2"/>
  <c r="C813" i="2"/>
  <c r="B814" i="2"/>
  <c r="C814" i="2"/>
  <c r="B815" i="2"/>
  <c r="C815" i="2"/>
  <c r="B816" i="2"/>
  <c r="C816" i="2"/>
  <c r="B817" i="2"/>
  <c r="C817" i="2"/>
  <c r="B818" i="2"/>
  <c r="C818" i="2"/>
  <c r="B819" i="2"/>
  <c r="C819" i="2"/>
  <c r="B820" i="2"/>
  <c r="C820" i="2"/>
  <c r="B821" i="2"/>
  <c r="C821" i="2"/>
  <c r="B822" i="2"/>
  <c r="C822" i="2"/>
  <c r="C823" i="2"/>
  <c r="K823" i="2" s="1"/>
  <c r="B824" i="2"/>
  <c r="C824" i="2"/>
  <c r="B825" i="2"/>
  <c r="C825" i="2"/>
  <c r="B826" i="2"/>
  <c r="C826" i="2"/>
  <c r="B827" i="2"/>
  <c r="C827" i="2"/>
  <c r="B828" i="2"/>
  <c r="C828" i="2"/>
  <c r="B829" i="2"/>
  <c r="C829" i="2"/>
  <c r="B830" i="2"/>
  <c r="C830" i="2"/>
  <c r="B831" i="2"/>
  <c r="C831" i="2"/>
  <c r="B832" i="2"/>
  <c r="C832" i="2"/>
  <c r="B833" i="2"/>
  <c r="C833" i="2"/>
  <c r="B834" i="2"/>
  <c r="C834" i="2"/>
  <c r="B835" i="2"/>
  <c r="C835" i="2"/>
  <c r="B836" i="2"/>
  <c r="C836" i="2"/>
  <c r="B837" i="2"/>
  <c r="C837" i="2"/>
  <c r="B838" i="2"/>
  <c r="C838" i="2"/>
  <c r="B839" i="2"/>
  <c r="C839" i="2"/>
  <c r="B840" i="2"/>
  <c r="C840" i="2"/>
  <c r="B841" i="2"/>
  <c r="C841" i="2"/>
  <c r="B842" i="2"/>
  <c r="C842" i="2"/>
  <c r="B843" i="2"/>
  <c r="C843" i="2"/>
  <c r="B844" i="2"/>
  <c r="C844" i="2"/>
  <c r="C845" i="2"/>
  <c r="K845" i="2" s="1"/>
  <c r="B846" i="2"/>
  <c r="C846" i="2"/>
  <c r="B847" i="2"/>
  <c r="C847" i="2"/>
  <c r="B848" i="2"/>
  <c r="C848" i="2"/>
  <c r="C849" i="2"/>
  <c r="B850" i="2"/>
  <c r="C850" i="2"/>
  <c r="B851" i="2"/>
  <c r="C851" i="2"/>
  <c r="B852" i="2"/>
  <c r="C852" i="2"/>
  <c r="B853" i="2"/>
  <c r="C853" i="2"/>
  <c r="B854" i="2"/>
  <c r="C854" i="2"/>
  <c r="B855" i="2"/>
  <c r="C855" i="2"/>
  <c r="B856" i="2"/>
  <c r="C856" i="2"/>
  <c r="B857" i="2"/>
  <c r="C857" i="2"/>
  <c r="B858" i="2"/>
  <c r="C858" i="2"/>
  <c r="C859" i="2"/>
  <c r="C860" i="2"/>
  <c r="C861" i="2"/>
  <c r="B862" i="2"/>
  <c r="C862" i="2"/>
  <c r="B863" i="2"/>
  <c r="C863" i="2"/>
  <c r="C864" i="2"/>
  <c r="K864" i="2" s="1"/>
  <c r="B865" i="2"/>
  <c r="C865" i="2"/>
  <c r="B866" i="2"/>
  <c r="C866" i="2"/>
  <c r="B867" i="2"/>
  <c r="C867" i="2"/>
  <c r="B868" i="2"/>
  <c r="C868" i="2"/>
  <c r="B869" i="2"/>
  <c r="C869" i="2"/>
  <c r="B870" i="2"/>
  <c r="C870" i="2"/>
  <c r="B871" i="2"/>
  <c r="C871" i="2"/>
  <c r="B872" i="2"/>
  <c r="C872" i="2"/>
  <c r="B873" i="2"/>
  <c r="C873" i="2"/>
  <c r="B874" i="2"/>
  <c r="C874" i="2"/>
  <c r="B875" i="2"/>
  <c r="C875" i="2"/>
  <c r="B876" i="2"/>
  <c r="C876" i="2"/>
  <c r="C877" i="2"/>
  <c r="K877" i="2" s="1"/>
  <c r="B878" i="2"/>
  <c r="C878" i="2"/>
  <c r="B879" i="2"/>
  <c r="C879" i="2"/>
  <c r="B880" i="2"/>
  <c r="C880" i="2"/>
  <c r="B881" i="2"/>
  <c r="C881" i="2"/>
  <c r="B882" i="2"/>
  <c r="C882" i="2"/>
  <c r="B883" i="2"/>
  <c r="C883" i="2"/>
  <c r="B884" i="2"/>
  <c r="C884" i="2"/>
  <c r="B885" i="2"/>
  <c r="C885" i="2"/>
  <c r="B886" i="2"/>
  <c r="C886" i="2"/>
  <c r="B887" i="2"/>
  <c r="C887" i="2"/>
  <c r="B888" i="2"/>
  <c r="C888" i="2"/>
  <c r="C889" i="2"/>
  <c r="B890" i="2"/>
  <c r="C890" i="2"/>
  <c r="B891" i="2"/>
  <c r="C891" i="2"/>
  <c r="B892" i="2"/>
  <c r="C892" i="2"/>
  <c r="B893" i="2"/>
  <c r="C893" i="2"/>
  <c r="B894" i="2"/>
  <c r="C894" i="2"/>
  <c r="B895" i="2"/>
  <c r="C895" i="2"/>
  <c r="B896" i="2"/>
  <c r="C896" i="2"/>
  <c r="C897" i="2"/>
  <c r="K897" i="2" s="1"/>
  <c r="B898" i="2"/>
  <c r="C898" i="2"/>
  <c r="B899" i="2"/>
  <c r="C899" i="2"/>
  <c r="B900" i="2"/>
  <c r="C900" i="2"/>
  <c r="B901" i="2"/>
  <c r="C901" i="2"/>
  <c r="B902" i="2"/>
  <c r="C902" i="2"/>
  <c r="B903" i="2"/>
  <c r="C903" i="2"/>
  <c r="B904" i="2"/>
  <c r="C904" i="2"/>
  <c r="B905" i="2"/>
  <c r="C905" i="2"/>
  <c r="B906" i="2"/>
  <c r="C906" i="2"/>
  <c r="B907" i="2"/>
  <c r="C907" i="2"/>
  <c r="B908" i="2"/>
  <c r="C908" i="2"/>
  <c r="B909" i="2"/>
  <c r="C909" i="2"/>
  <c r="B910" i="2"/>
  <c r="C910" i="2"/>
  <c r="B911" i="2"/>
  <c r="C911" i="2"/>
  <c r="B912" i="2"/>
  <c r="C912" i="2"/>
  <c r="B913" i="2"/>
  <c r="C913" i="2"/>
  <c r="C914" i="2"/>
  <c r="K914" i="2" s="1"/>
  <c r="B915" i="2"/>
  <c r="C915" i="2"/>
  <c r="C916" i="2"/>
  <c r="K916" i="2" s="1"/>
  <c r="B917" i="2"/>
  <c r="C917" i="2"/>
  <c r="B918" i="2"/>
  <c r="C918" i="2"/>
  <c r="B919" i="2"/>
  <c r="C919" i="2"/>
  <c r="B920" i="2"/>
  <c r="C920" i="2"/>
  <c r="B921" i="2"/>
  <c r="C921" i="2"/>
  <c r="B922" i="2"/>
  <c r="C922" i="2"/>
  <c r="B923" i="2"/>
  <c r="C923" i="2"/>
  <c r="B924" i="2"/>
  <c r="C924" i="2"/>
  <c r="B925" i="2"/>
  <c r="C925" i="2"/>
  <c r="B926" i="2"/>
  <c r="C926" i="2"/>
  <c r="B927" i="2"/>
  <c r="C927" i="2"/>
  <c r="C928" i="2"/>
  <c r="K928" i="2" s="1"/>
  <c r="B929" i="2"/>
  <c r="C929" i="2"/>
  <c r="B930" i="2"/>
  <c r="C930" i="2"/>
  <c r="B931" i="2"/>
  <c r="C931" i="2"/>
  <c r="B932" i="2"/>
  <c r="C932" i="2"/>
  <c r="B933" i="2"/>
  <c r="C933" i="2"/>
  <c r="B934" i="2"/>
  <c r="C934" i="2"/>
  <c r="B935" i="2"/>
  <c r="C935" i="2"/>
  <c r="B936" i="2"/>
  <c r="C936" i="2"/>
  <c r="B937" i="2"/>
  <c r="C937" i="2"/>
  <c r="B938" i="2"/>
  <c r="C938" i="2"/>
  <c r="B939" i="2"/>
  <c r="C939" i="2"/>
  <c r="B940" i="2"/>
  <c r="C940" i="2"/>
  <c r="B941" i="2"/>
  <c r="C941" i="2"/>
  <c r="B942" i="2"/>
  <c r="C942" i="2"/>
  <c r="C943" i="2"/>
  <c r="B944" i="2"/>
  <c r="C944" i="2"/>
  <c r="B945" i="2"/>
  <c r="C945" i="2"/>
  <c r="B946" i="2"/>
  <c r="C946" i="2"/>
  <c r="B947" i="2"/>
  <c r="C947" i="2"/>
  <c r="C948" i="2"/>
  <c r="K948" i="2" s="1"/>
  <c r="B949" i="2"/>
  <c r="C949" i="2"/>
  <c r="B950" i="2"/>
  <c r="C950" i="2"/>
  <c r="B951" i="2"/>
  <c r="C951" i="2"/>
  <c r="B952" i="2"/>
  <c r="C952" i="2"/>
  <c r="B953" i="2"/>
  <c r="C953" i="2"/>
  <c r="B954" i="2"/>
  <c r="C954" i="2"/>
  <c r="B955" i="2"/>
  <c r="C955" i="2"/>
  <c r="B956" i="2"/>
  <c r="C956" i="2"/>
  <c r="B957" i="2"/>
  <c r="C957" i="2"/>
  <c r="C958" i="2"/>
  <c r="K958" i="2" s="1"/>
  <c r="C959" i="2"/>
  <c r="K959" i="2" s="1"/>
  <c r="B960" i="2"/>
  <c r="C960" i="2"/>
  <c r="B961" i="2"/>
  <c r="C961" i="2"/>
  <c r="B962" i="2"/>
  <c r="C962" i="2"/>
  <c r="B963" i="2"/>
  <c r="C963" i="2"/>
  <c r="B964" i="2"/>
  <c r="C964" i="2"/>
  <c r="B965" i="2"/>
  <c r="C965" i="2"/>
  <c r="B966" i="2"/>
  <c r="C966" i="2"/>
  <c r="B967" i="2"/>
  <c r="C967" i="2"/>
  <c r="B968" i="2"/>
  <c r="C968" i="2"/>
  <c r="B969" i="2"/>
  <c r="C969" i="2"/>
  <c r="C970" i="2"/>
  <c r="K970" i="2" s="1"/>
  <c r="B971" i="2"/>
  <c r="C971" i="2"/>
  <c r="B972" i="2"/>
  <c r="C972" i="2"/>
  <c r="B973" i="2"/>
  <c r="C973" i="2"/>
  <c r="B974" i="2"/>
  <c r="C974" i="2"/>
  <c r="B975" i="2"/>
  <c r="C975" i="2"/>
  <c r="B976" i="2"/>
  <c r="C976" i="2"/>
  <c r="B977" i="2"/>
  <c r="C977" i="2"/>
  <c r="C978" i="2"/>
  <c r="K978" i="2" s="1"/>
  <c r="C979" i="2"/>
  <c r="K979" i="2" s="1"/>
  <c r="B980" i="2"/>
  <c r="C980" i="2"/>
  <c r="B981" i="2"/>
  <c r="C981" i="2"/>
  <c r="B982" i="2"/>
  <c r="C982" i="2"/>
  <c r="B983" i="2"/>
  <c r="C983" i="2"/>
  <c r="B984" i="2"/>
  <c r="C984" i="2"/>
  <c r="B985" i="2"/>
  <c r="C985" i="2"/>
  <c r="B986" i="2"/>
  <c r="C986" i="2"/>
  <c r="B987" i="2"/>
  <c r="C987" i="2"/>
  <c r="C988" i="2"/>
  <c r="K988" i="2" s="1"/>
  <c r="C989" i="2"/>
  <c r="K989" i="2" s="1"/>
  <c r="B990" i="2"/>
  <c r="C990" i="2"/>
  <c r="B991" i="2"/>
  <c r="C991" i="2"/>
  <c r="B992" i="2"/>
  <c r="C992" i="2"/>
  <c r="B993" i="2"/>
  <c r="C993" i="2"/>
  <c r="B994" i="2"/>
  <c r="C994" i="2"/>
  <c r="B995" i="2"/>
  <c r="C995" i="2"/>
  <c r="B996" i="2"/>
  <c r="C996" i="2"/>
  <c r="C997" i="2"/>
  <c r="K997" i="2" s="1"/>
  <c r="C998" i="2"/>
  <c r="K998" i="2" s="1"/>
  <c r="C999" i="2"/>
  <c r="K999" i="2" s="1"/>
  <c r="B1000" i="2"/>
  <c r="C1000" i="2"/>
  <c r="B1001" i="2"/>
  <c r="C1001" i="2"/>
  <c r="B1002" i="2"/>
  <c r="C1002" i="2"/>
  <c r="B1003" i="2"/>
  <c r="C1003" i="2"/>
  <c r="B1004" i="2"/>
  <c r="C1004" i="2"/>
  <c r="B1005" i="2"/>
  <c r="C1005" i="2"/>
  <c r="B1006" i="2"/>
  <c r="C1006" i="2"/>
  <c r="B1007" i="2"/>
  <c r="C1007" i="2"/>
  <c r="B1008" i="2"/>
  <c r="C1008" i="2"/>
  <c r="B1009" i="2"/>
  <c r="C1009" i="2"/>
  <c r="B1010" i="2"/>
  <c r="C1010" i="2"/>
  <c r="B1011" i="2"/>
  <c r="C1011" i="2"/>
  <c r="B1012" i="2"/>
  <c r="C1012" i="2"/>
  <c r="B1013" i="2"/>
  <c r="C1013" i="2"/>
  <c r="B1014" i="2"/>
  <c r="C1014" i="2"/>
  <c r="B1015" i="2"/>
  <c r="C1015" i="2"/>
  <c r="B1016" i="2"/>
  <c r="C1016" i="2"/>
  <c r="B1017" i="2"/>
  <c r="C1017" i="2"/>
  <c r="C1018" i="2"/>
  <c r="K1018" i="2" s="1"/>
  <c r="B1019" i="2"/>
  <c r="C1019" i="2"/>
  <c r="B1020" i="2"/>
  <c r="C1020" i="2"/>
  <c r="B1021" i="2"/>
  <c r="C1021" i="2"/>
  <c r="C1022" i="2"/>
  <c r="K1022" i="2" s="1"/>
  <c r="B1023" i="2"/>
  <c r="C1023" i="2"/>
  <c r="B1024" i="2"/>
  <c r="C1024" i="2"/>
  <c r="B1025" i="2"/>
  <c r="C1025" i="2"/>
  <c r="B1026" i="2"/>
  <c r="C1026" i="2"/>
  <c r="B1027" i="2"/>
  <c r="C1027" i="2"/>
  <c r="B1028" i="2"/>
  <c r="C1028" i="2"/>
  <c r="B1029" i="2"/>
  <c r="C1029" i="2"/>
  <c r="C1030" i="2"/>
  <c r="K1030" i="2" s="1"/>
  <c r="B1031" i="2"/>
  <c r="C1031" i="2"/>
  <c r="B1032" i="2"/>
  <c r="C1032" i="2"/>
  <c r="B1033" i="2"/>
  <c r="C1033" i="2"/>
  <c r="B1034" i="2"/>
  <c r="C1034" i="2"/>
  <c r="B1035" i="2"/>
  <c r="C1035" i="2"/>
  <c r="B1036" i="2"/>
  <c r="C1036" i="2"/>
  <c r="B1037" i="2"/>
  <c r="C1037" i="2"/>
  <c r="B1038" i="2"/>
  <c r="C1038" i="2"/>
  <c r="B1039" i="2"/>
  <c r="C1039" i="2"/>
  <c r="B1040" i="2"/>
  <c r="C1040" i="2"/>
  <c r="B1041" i="2"/>
  <c r="C1041" i="2"/>
  <c r="B1042" i="2"/>
  <c r="C1042" i="2"/>
  <c r="B1043" i="2"/>
  <c r="C1043" i="2"/>
  <c r="B1044" i="2"/>
  <c r="C1044" i="2"/>
  <c r="B1045" i="2"/>
  <c r="C1045" i="2"/>
  <c r="C1046" i="2"/>
  <c r="K1046" i="2" s="1"/>
  <c r="B1047" i="2"/>
  <c r="C1047" i="2"/>
  <c r="B1048" i="2"/>
  <c r="C1048" i="2"/>
  <c r="B1049" i="2"/>
  <c r="C1049" i="2"/>
  <c r="B1050" i="2"/>
  <c r="C1050" i="2"/>
  <c r="B1051" i="2"/>
  <c r="C1051" i="2"/>
  <c r="B1052" i="2"/>
  <c r="C1052" i="2"/>
  <c r="B1053" i="2"/>
  <c r="C1053" i="2"/>
  <c r="B1054" i="2"/>
  <c r="C1054" i="2"/>
  <c r="B1055" i="2"/>
  <c r="C1055" i="2"/>
  <c r="B1056" i="2"/>
  <c r="C1056" i="2"/>
  <c r="C1057" i="2"/>
  <c r="K1057" i="2" s="1"/>
  <c r="B1058" i="2"/>
  <c r="C1058" i="2"/>
  <c r="B1059" i="2"/>
  <c r="C1059" i="2"/>
  <c r="B1060" i="2"/>
  <c r="C1060" i="2"/>
  <c r="B1061" i="2"/>
  <c r="C1061" i="2"/>
  <c r="B1062" i="2"/>
  <c r="C1062" i="2"/>
  <c r="C1063" i="2"/>
  <c r="K1063" i="2" s="1"/>
  <c r="B1064" i="2"/>
  <c r="C1064" i="2"/>
  <c r="B1065" i="2"/>
  <c r="C1065" i="2"/>
  <c r="B1066" i="2"/>
  <c r="C1066" i="2"/>
  <c r="C1067" i="2"/>
  <c r="K1067" i="2" s="1"/>
  <c r="B1068" i="2"/>
  <c r="C1068" i="2"/>
  <c r="B1069" i="2"/>
  <c r="C1069" i="2"/>
  <c r="C1070" i="2"/>
  <c r="K1070" i="2" s="1"/>
  <c r="C1071" i="2"/>
  <c r="K1071" i="2" s="1"/>
  <c r="C1072" i="2"/>
  <c r="K1072" i="2" s="1"/>
  <c r="B1073" i="2"/>
  <c r="C1073" i="2"/>
  <c r="B1074" i="2"/>
  <c r="C1074" i="2"/>
  <c r="B1075" i="2"/>
  <c r="C1075" i="2"/>
  <c r="C1076" i="2"/>
  <c r="K1076" i="2" s="1"/>
  <c r="C1077" i="2"/>
  <c r="K1077" i="2" s="1"/>
  <c r="B1078" i="2"/>
  <c r="C1078" i="2"/>
  <c r="B1079" i="2"/>
  <c r="C1079" i="2"/>
  <c r="B1080" i="2"/>
  <c r="C1080" i="2"/>
  <c r="B1081" i="2"/>
  <c r="C1081" i="2"/>
  <c r="B1082" i="2"/>
  <c r="C1082" i="2"/>
  <c r="B1083" i="2"/>
  <c r="C1083" i="2"/>
  <c r="B1084" i="2"/>
  <c r="C1084" i="2"/>
  <c r="B1085" i="2"/>
  <c r="C1085" i="2"/>
  <c r="B1086" i="2"/>
  <c r="C1086" i="2"/>
  <c r="B1087" i="2"/>
  <c r="C1087" i="2"/>
  <c r="B1088" i="2"/>
  <c r="C1088" i="2"/>
  <c r="B1089" i="2"/>
  <c r="C1089" i="2"/>
  <c r="B1090" i="2"/>
  <c r="C1090" i="2"/>
  <c r="B1091" i="2"/>
  <c r="C1091" i="2"/>
  <c r="B1092" i="2"/>
  <c r="C1092" i="2"/>
  <c r="C1093" i="2"/>
  <c r="K1093" i="2" s="1"/>
  <c r="C1094" i="2"/>
  <c r="K1094" i="2" s="1"/>
  <c r="B1095" i="2"/>
  <c r="C1095" i="2"/>
  <c r="B1096" i="2"/>
  <c r="C1096" i="2"/>
  <c r="B1097" i="2"/>
  <c r="C1097" i="2"/>
  <c r="B1098" i="2"/>
  <c r="C1098" i="2"/>
  <c r="B1099" i="2"/>
  <c r="C1099" i="2"/>
  <c r="B1100" i="2"/>
  <c r="C1100" i="2"/>
  <c r="B1101" i="2"/>
  <c r="C1101" i="2"/>
  <c r="B1102" i="2"/>
  <c r="C1102" i="2"/>
  <c r="B1103" i="2"/>
  <c r="C1103" i="2"/>
  <c r="B1104" i="2"/>
  <c r="C1104" i="2"/>
  <c r="B1105" i="2"/>
  <c r="C1105" i="2"/>
  <c r="B1106" i="2"/>
  <c r="C1106" i="2"/>
  <c r="B1107" i="2"/>
  <c r="C1107" i="2"/>
  <c r="B1108" i="2"/>
  <c r="C1108" i="2"/>
  <c r="B1109" i="2"/>
  <c r="C1109" i="2"/>
  <c r="B1110" i="2"/>
  <c r="C1110" i="2"/>
  <c r="B1111" i="2"/>
  <c r="C1111" i="2"/>
  <c r="B1112" i="2"/>
  <c r="C1112" i="2"/>
  <c r="B1113" i="2"/>
  <c r="C1113" i="2"/>
  <c r="B1114" i="2"/>
  <c r="C1114" i="2"/>
  <c r="B1115" i="2"/>
  <c r="C1115" i="2"/>
  <c r="C1116" i="2"/>
  <c r="C1117" i="2"/>
  <c r="B1118" i="2"/>
  <c r="C1118" i="2"/>
  <c r="C1119" i="2"/>
  <c r="K1119" i="2" s="1"/>
  <c r="C1120" i="2"/>
  <c r="K1120" i="2" s="1"/>
  <c r="B1121" i="2"/>
  <c r="C1121" i="2"/>
  <c r="B1122" i="2"/>
  <c r="C1122" i="2"/>
  <c r="B1123" i="2"/>
  <c r="C1123" i="2"/>
  <c r="B1124" i="2"/>
  <c r="C1124" i="2"/>
  <c r="B1125" i="2"/>
  <c r="C1125" i="2"/>
  <c r="B1126" i="2"/>
  <c r="C1126" i="2"/>
  <c r="B1127" i="2"/>
  <c r="C1127" i="2"/>
  <c r="B1128" i="2"/>
  <c r="C1128" i="2"/>
  <c r="B1129" i="2"/>
  <c r="C1129" i="2"/>
  <c r="B1130" i="2"/>
  <c r="C1130" i="2"/>
  <c r="C1131" i="2"/>
  <c r="K1131" i="2" s="1"/>
  <c r="B1132" i="2"/>
  <c r="C1132" i="2"/>
  <c r="B1133" i="2"/>
  <c r="C1133" i="2"/>
  <c r="B1134" i="2"/>
  <c r="C1134" i="2"/>
  <c r="C1135" i="2"/>
  <c r="K1135" i="2" s="1"/>
  <c r="B1136" i="2"/>
  <c r="C1136" i="2"/>
  <c r="B1137" i="2"/>
  <c r="C1137" i="2"/>
  <c r="B1138" i="2"/>
  <c r="C1138" i="2"/>
  <c r="B1139" i="2"/>
  <c r="C1139" i="2"/>
  <c r="B1140" i="2"/>
  <c r="C1140" i="2"/>
  <c r="C1141" i="2"/>
  <c r="K1141" i="2" s="1"/>
  <c r="B1142" i="2"/>
  <c r="C1142" i="2"/>
  <c r="B1143" i="2"/>
  <c r="C1143" i="2"/>
  <c r="C1144" i="2"/>
  <c r="K1144" i="2" s="1"/>
  <c r="B1145" i="2"/>
  <c r="C1145" i="2"/>
  <c r="B1146" i="2"/>
  <c r="C1146" i="2"/>
  <c r="B1147" i="2"/>
  <c r="C1147" i="2"/>
  <c r="C1148" i="2"/>
  <c r="K1148" i="2" s="1"/>
  <c r="C1149" i="2"/>
  <c r="K1149" i="2" s="1"/>
  <c r="B1150" i="2"/>
  <c r="C1150" i="2"/>
  <c r="B1151" i="2"/>
  <c r="C1151" i="2"/>
  <c r="B1152" i="2"/>
  <c r="C1152" i="2"/>
  <c r="C1153" i="2"/>
  <c r="K1153" i="2" s="1"/>
  <c r="B1154" i="2"/>
  <c r="C1154" i="2"/>
  <c r="B1155" i="2"/>
  <c r="C1155" i="2"/>
  <c r="B1156" i="2"/>
  <c r="C1156" i="2"/>
  <c r="B1157" i="2"/>
  <c r="C1157" i="2"/>
  <c r="B1158" i="2"/>
  <c r="C1158" i="2"/>
  <c r="B1159" i="2"/>
  <c r="C1159" i="2"/>
  <c r="B1160" i="2"/>
  <c r="C1160" i="2"/>
  <c r="B1161" i="2"/>
  <c r="C1161" i="2"/>
  <c r="B1162" i="2"/>
  <c r="C1162" i="2"/>
  <c r="B1163" i="2"/>
  <c r="C1163" i="2"/>
  <c r="B1164" i="2"/>
  <c r="C1164" i="2"/>
  <c r="B1165" i="2"/>
  <c r="C1165" i="2"/>
  <c r="B1166" i="2"/>
  <c r="C1166" i="2"/>
  <c r="B1167" i="2"/>
  <c r="C1167" i="2"/>
  <c r="C1168" i="2"/>
  <c r="B1169" i="2"/>
  <c r="C1169" i="2"/>
  <c r="B1170" i="2"/>
  <c r="C1170" i="2"/>
  <c r="C1171" i="2"/>
  <c r="K1171" i="2" s="1"/>
  <c r="B1172" i="2"/>
  <c r="C1172" i="2"/>
  <c r="B1173" i="2"/>
  <c r="C1173" i="2"/>
  <c r="B1174" i="2"/>
  <c r="C1174" i="2"/>
  <c r="B1175" i="2"/>
  <c r="C1175" i="2"/>
  <c r="B1176" i="2"/>
  <c r="C1176" i="2"/>
  <c r="C1177" i="2"/>
  <c r="K1177" i="2" s="1"/>
  <c r="B1178" i="2"/>
  <c r="C1178" i="2"/>
  <c r="B1179" i="2"/>
  <c r="C1179" i="2"/>
  <c r="B1180" i="2"/>
  <c r="C1180" i="2"/>
  <c r="B1181" i="2"/>
  <c r="C1181" i="2"/>
  <c r="B1182" i="2"/>
  <c r="C1182" i="2"/>
  <c r="C1183" i="2"/>
  <c r="K1183" i="2" s="1"/>
  <c r="B1184" i="2"/>
  <c r="C1184" i="2"/>
  <c r="B1185" i="2"/>
  <c r="C1185" i="2"/>
  <c r="C1186" i="2"/>
  <c r="K1186" i="2" s="1"/>
  <c r="B1187" i="2"/>
  <c r="C1187" i="2"/>
  <c r="B1188" i="2"/>
  <c r="C1188" i="2"/>
  <c r="B1189" i="2"/>
  <c r="C1189" i="2"/>
  <c r="B1190" i="2"/>
  <c r="C1190" i="2"/>
  <c r="B1191" i="2"/>
  <c r="C1191" i="2"/>
  <c r="B1192" i="2"/>
  <c r="C1192" i="2"/>
  <c r="B1193" i="2"/>
  <c r="C1193" i="2"/>
  <c r="B1194" i="2"/>
  <c r="C1194" i="2"/>
  <c r="B1195" i="2"/>
  <c r="C1195" i="2"/>
  <c r="B1196" i="2"/>
  <c r="C1196" i="2"/>
  <c r="C1197" i="2"/>
  <c r="K1197" i="2" s="1"/>
  <c r="C1198" i="2"/>
  <c r="K1198" i="2" s="1"/>
  <c r="B1199" i="2"/>
  <c r="C1199" i="2"/>
  <c r="B1200" i="2"/>
  <c r="C1200" i="2"/>
  <c r="B1201" i="2"/>
  <c r="C1201" i="2"/>
  <c r="B1202" i="2"/>
  <c r="C1202" i="2"/>
  <c r="C1203" i="2"/>
  <c r="K1203" i="2" s="1"/>
  <c r="C1204" i="2"/>
  <c r="K1204" i="2" s="1"/>
  <c r="C1205" i="2"/>
  <c r="K1205" i="2" s="1"/>
  <c r="K442" i="2" l="1"/>
  <c r="K399" i="2"/>
  <c r="K1201" i="2"/>
  <c r="K1199" i="2"/>
  <c r="K1196" i="2"/>
  <c r="K1194" i="2"/>
  <c r="K1192" i="2"/>
  <c r="K1190" i="2"/>
  <c r="K1188" i="2"/>
  <c r="K1181" i="2"/>
  <c r="L1181" i="2" s="1"/>
  <c r="Q1181" i="2" s="1"/>
  <c r="K1179" i="2"/>
  <c r="K1170" i="2"/>
  <c r="K1168" i="2"/>
  <c r="K1166" i="2"/>
  <c r="K1164" i="2"/>
  <c r="K1162" i="2"/>
  <c r="K1160" i="2"/>
  <c r="K1158" i="2"/>
  <c r="K1156" i="2"/>
  <c r="K1154" i="2"/>
  <c r="K1142" i="2"/>
  <c r="K1133" i="2"/>
  <c r="L1133" i="2" s="1"/>
  <c r="Q1133" i="2" s="1"/>
  <c r="K1068" i="2"/>
  <c r="K1061" i="2"/>
  <c r="K1059" i="2"/>
  <c r="K1044" i="2"/>
  <c r="L1044" i="2" s="1"/>
  <c r="K1042" i="2"/>
  <c r="K1040" i="2"/>
  <c r="K1038" i="2"/>
  <c r="K1036" i="2"/>
  <c r="K1034" i="2"/>
  <c r="K1032" i="2"/>
  <c r="K1021" i="2"/>
  <c r="K1019" i="2"/>
  <c r="L1019" i="2" s="1"/>
  <c r="K995" i="2"/>
  <c r="K993" i="2"/>
  <c r="K991" i="2"/>
  <c r="K986" i="2"/>
  <c r="L986" i="2" s="1"/>
  <c r="K984" i="2"/>
  <c r="K982" i="2"/>
  <c r="K980" i="2"/>
  <c r="K977" i="2"/>
  <c r="K975" i="2"/>
  <c r="K973" i="2"/>
  <c r="K971" i="2"/>
  <c r="K947" i="2"/>
  <c r="K945" i="2"/>
  <c r="K943" i="2"/>
  <c r="K941" i="2"/>
  <c r="K939" i="2"/>
  <c r="L939" i="2" s="1"/>
  <c r="K937" i="2"/>
  <c r="K935" i="2"/>
  <c r="K933" i="2"/>
  <c r="K931" i="2"/>
  <c r="L931" i="2" s="1"/>
  <c r="K929" i="2"/>
  <c r="K895" i="2"/>
  <c r="K893" i="2"/>
  <c r="K891" i="2"/>
  <c r="K889" i="2"/>
  <c r="K887" i="2"/>
  <c r="K885" i="2"/>
  <c r="K883" i="2"/>
  <c r="K881" i="2"/>
  <c r="K879" i="2"/>
  <c r="K862" i="2"/>
  <c r="K860" i="2"/>
  <c r="L860" i="2" s="1"/>
  <c r="R860" i="2" s="1"/>
  <c r="K858" i="2"/>
  <c r="K856" i="2"/>
  <c r="K854" i="2"/>
  <c r="K852" i="2"/>
  <c r="L852" i="2" s="1"/>
  <c r="K850" i="2"/>
  <c r="K848" i="2"/>
  <c r="K846" i="2"/>
  <c r="K821" i="2"/>
  <c r="L821" i="2" s="1"/>
  <c r="Q821" i="2" s="1"/>
  <c r="K819" i="2"/>
  <c r="K817" i="2"/>
  <c r="K815" i="2"/>
  <c r="K813" i="2"/>
  <c r="K811" i="2"/>
  <c r="K806" i="2"/>
  <c r="K804" i="2"/>
  <c r="K802" i="2"/>
  <c r="K792" i="2"/>
  <c r="K790" i="2"/>
  <c r="K788" i="2"/>
  <c r="K786" i="2"/>
  <c r="K784" i="2"/>
  <c r="K782" i="2"/>
  <c r="K780" i="2"/>
  <c r="K778" i="2"/>
  <c r="K776" i="2"/>
  <c r="K774" i="2"/>
  <c r="K772" i="2"/>
  <c r="K770" i="2"/>
  <c r="K737" i="2"/>
  <c r="K735" i="2"/>
  <c r="K733" i="2"/>
  <c r="K731" i="2"/>
  <c r="L731" i="2" s="1"/>
  <c r="K729" i="2"/>
  <c r="K727" i="2"/>
  <c r="K725" i="2"/>
  <c r="K723" i="2"/>
  <c r="L723" i="2" s="1"/>
  <c r="K721" i="2"/>
  <c r="K719" i="2"/>
  <c r="K717" i="2"/>
  <c r="K715" i="2"/>
  <c r="L715" i="2" s="1"/>
  <c r="K713" i="2"/>
  <c r="K711" i="2"/>
  <c r="K709" i="2"/>
  <c r="K707" i="2"/>
  <c r="L707" i="2" s="1"/>
  <c r="K705" i="2"/>
  <c r="K685" i="2"/>
  <c r="K680" i="2"/>
  <c r="K675" i="2"/>
  <c r="L675" i="2" s="1"/>
  <c r="K607" i="2"/>
  <c r="K605" i="2"/>
  <c r="K603" i="2"/>
  <c r="K601" i="2"/>
  <c r="L601" i="2" s="1"/>
  <c r="K599" i="2"/>
  <c r="K596" i="2"/>
  <c r="K594" i="2"/>
  <c r="K592" i="2"/>
  <c r="K590" i="2"/>
  <c r="K588" i="2"/>
  <c r="K578" i="2"/>
  <c r="K576" i="2"/>
  <c r="L576" i="2" s="1"/>
  <c r="Q576" i="2" s="1"/>
  <c r="K574" i="2"/>
  <c r="K571" i="2"/>
  <c r="K569" i="2"/>
  <c r="K536" i="2"/>
  <c r="L536" i="2" s="1"/>
  <c r="Q536" i="2" s="1"/>
  <c r="K534" i="2"/>
  <c r="K532" i="2"/>
  <c r="K530" i="2"/>
  <c r="K528" i="2"/>
  <c r="K526" i="2"/>
  <c r="K524" i="2"/>
  <c r="K522" i="2"/>
  <c r="K520" i="2"/>
  <c r="L520" i="2" s="1"/>
  <c r="Q520" i="2" s="1"/>
  <c r="K496" i="2"/>
  <c r="K494" i="2"/>
  <c r="K489" i="2"/>
  <c r="K487" i="2"/>
  <c r="L487" i="2" s="1"/>
  <c r="Q487" i="2" s="1"/>
  <c r="K485" i="2"/>
  <c r="K483" i="2"/>
  <c r="K481" i="2"/>
  <c r="K479" i="2"/>
  <c r="L479" i="2" s="1"/>
  <c r="K472" i="2"/>
  <c r="K470" i="2"/>
  <c r="K468" i="2"/>
  <c r="K466" i="2"/>
  <c r="L466" i="2" s="1"/>
  <c r="K464" i="2"/>
  <c r="K461" i="2"/>
  <c r="K459" i="2"/>
  <c r="L459" i="2" s="1"/>
  <c r="K450" i="2"/>
  <c r="L450" i="2" s="1"/>
  <c r="K448" i="2"/>
  <c r="K446" i="2"/>
  <c r="K444" i="2"/>
  <c r="L444" i="2" s="1"/>
  <c r="K440" i="2"/>
  <c r="L440" i="2" s="1"/>
  <c r="Q440" i="2" s="1"/>
  <c r="K438" i="2"/>
  <c r="K436" i="2"/>
  <c r="K434" i="2"/>
  <c r="K432" i="2"/>
  <c r="L432" i="2" s="1"/>
  <c r="K430" i="2"/>
  <c r="K428" i="2"/>
  <c r="K426" i="2"/>
  <c r="K424" i="2"/>
  <c r="L424" i="2" s="1"/>
  <c r="Q424" i="2" s="1"/>
  <c r="K422" i="2"/>
  <c r="K420" i="2"/>
  <c r="K418" i="2"/>
  <c r="K416" i="2"/>
  <c r="K414" i="2"/>
  <c r="K377" i="2"/>
  <c r="K357" i="2"/>
  <c r="K355" i="2"/>
  <c r="L355" i="2" s="1"/>
  <c r="Q355" i="2" s="1"/>
  <c r="K353" i="2"/>
  <c r="K351" i="2"/>
  <c r="K349" i="2"/>
  <c r="K347" i="2"/>
  <c r="L347" i="2" s="1"/>
  <c r="K345" i="2"/>
  <c r="K343" i="2"/>
  <c r="K341" i="2"/>
  <c r="K339" i="2"/>
  <c r="L339" i="2" s="1"/>
  <c r="Q339" i="2" s="1"/>
  <c r="K337" i="2"/>
  <c r="K335" i="2"/>
  <c r="K333" i="2"/>
  <c r="K320" i="2"/>
  <c r="L320" i="2" s="1"/>
  <c r="K310" i="2"/>
  <c r="K308" i="2"/>
  <c r="K299" i="2"/>
  <c r="K297" i="2"/>
  <c r="L297" i="2" s="1"/>
  <c r="K295" i="2"/>
  <c r="L295" i="2" s="1"/>
  <c r="K293" i="2"/>
  <c r="K291" i="2"/>
  <c r="K238" i="2"/>
  <c r="L238" i="2" s="1"/>
  <c r="K236" i="2"/>
  <c r="K234" i="2"/>
  <c r="K232" i="2"/>
  <c r="K219" i="2"/>
  <c r="L219" i="2" s="1"/>
  <c r="K217" i="2"/>
  <c r="K215" i="2"/>
  <c r="K213" i="2"/>
  <c r="K211" i="2"/>
  <c r="L211" i="2" s="1"/>
  <c r="K198" i="2"/>
  <c r="K196" i="2"/>
  <c r="K194" i="2"/>
  <c r="K177" i="2"/>
  <c r="L177" i="2" s="1"/>
  <c r="K175" i="2"/>
  <c r="K173" i="2"/>
  <c r="K171" i="2"/>
  <c r="L171" i="2" s="1"/>
  <c r="K169" i="2"/>
  <c r="L169" i="2" s="1"/>
  <c r="K167" i="2"/>
  <c r="K165" i="2"/>
  <c r="K163" i="2"/>
  <c r="L163" i="2" s="1"/>
  <c r="K161" i="2"/>
  <c r="K159" i="2"/>
  <c r="K157" i="2"/>
  <c r="K155" i="2"/>
  <c r="K152" i="2"/>
  <c r="L152" i="2" s="1"/>
  <c r="K150" i="2"/>
  <c r="K148" i="2"/>
  <c r="K146" i="2"/>
  <c r="K144" i="2"/>
  <c r="L144" i="2" s="1"/>
  <c r="K142" i="2"/>
  <c r="K137" i="2"/>
  <c r="K135" i="2"/>
  <c r="K124" i="2"/>
  <c r="K122" i="2"/>
  <c r="K120" i="2"/>
  <c r="K118" i="2"/>
  <c r="K1202" i="2"/>
  <c r="K1200" i="2"/>
  <c r="K1195" i="2"/>
  <c r="L1195" i="2" s="1"/>
  <c r="K1193" i="2"/>
  <c r="K1191" i="2"/>
  <c r="K1189" i="2"/>
  <c r="K1187" i="2"/>
  <c r="L1187" i="2" s="1"/>
  <c r="K1182" i="2"/>
  <c r="K1180" i="2"/>
  <c r="K1178" i="2"/>
  <c r="K1169" i="2"/>
  <c r="L1169" i="2" s="1"/>
  <c r="K1167" i="2"/>
  <c r="K1165" i="2"/>
  <c r="K1163" i="2"/>
  <c r="K1161" i="2"/>
  <c r="K1159" i="2"/>
  <c r="K1157" i="2"/>
  <c r="K1155" i="2"/>
  <c r="K1143" i="2"/>
  <c r="L1143" i="2" s="1"/>
  <c r="Q1143" i="2" s="1"/>
  <c r="K1134" i="2"/>
  <c r="K1132" i="2"/>
  <c r="K1069" i="2"/>
  <c r="K1062" i="2"/>
  <c r="L1062" i="2" s="1"/>
  <c r="K1060" i="2"/>
  <c r="K1058" i="2"/>
  <c r="K1045" i="2"/>
  <c r="K1043" i="2"/>
  <c r="L1043" i="2" s="1"/>
  <c r="Q1043" i="2" s="1"/>
  <c r="K1041" i="2"/>
  <c r="K1039" i="2"/>
  <c r="K1037" i="2"/>
  <c r="K1035" i="2"/>
  <c r="L1035" i="2" s="1"/>
  <c r="Q1035" i="2" s="1"/>
  <c r="K1033" i="2"/>
  <c r="K1031" i="2"/>
  <c r="K1020" i="2"/>
  <c r="K996" i="2"/>
  <c r="L996" i="2" s="1"/>
  <c r="K994" i="2"/>
  <c r="K992" i="2"/>
  <c r="K990" i="2"/>
  <c r="K987" i="2"/>
  <c r="L987" i="2" s="1"/>
  <c r="K985" i="2"/>
  <c r="K983" i="2"/>
  <c r="K981" i="2"/>
  <c r="K976" i="2"/>
  <c r="L976" i="2" s="1"/>
  <c r="Q976" i="2" s="1"/>
  <c r="K974" i="2"/>
  <c r="K972" i="2"/>
  <c r="K946" i="2"/>
  <c r="K944" i="2"/>
  <c r="L944" i="2" s="1"/>
  <c r="R944" i="2" s="1"/>
  <c r="K942" i="2"/>
  <c r="K940" i="2"/>
  <c r="K938" i="2"/>
  <c r="K936" i="2"/>
  <c r="L936" i="2" s="1"/>
  <c r="Q936" i="2" s="1"/>
  <c r="K934" i="2"/>
  <c r="K932" i="2"/>
  <c r="K930" i="2"/>
  <c r="K915" i="2"/>
  <c r="L915" i="2" s="1"/>
  <c r="K896" i="2"/>
  <c r="K894" i="2"/>
  <c r="K892" i="2"/>
  <c r="K890" i="2"/>
  <c r="K888" i="2"/>
  <c r="K886" i="2"/>
  <c r="K884" i="2"/>
  <c r="K882" i="2"/>
  <c r="L882" i="2" s="1"/>
  <c r="K880" i="2"/>
  <c r="K878" i="2"/>
  <c r="K863" i="2"/>
  <c r="K861" i="2"/>
  <c r="L861" i="2" s="1"/>
  <c r="K859" i="2"/>
  <c r="K857" i="2"/>
  <c r="K855" i="2"/>
  <c r="K853" i="2"/>
  <c r="L853" i="2" s="1"/>
  <c r="Q853" i="2" s="1"/>
  <c r="K851" i="2"/>
  <c r="K849" i="2"/>
  <c r="K847" i="2"/>
  <c r="K822" i="2"/>
  <c r="L822" i="2" s="1"/>
  <c r="K820" i="2"/>
  <c r="K818" i="2"/>
  <c r="K816" i="2"/>
  <c r="K814" i="2"/>
  <c r="L814" i="2" s="1"/>
  <c r="Q814" i="2" s="1"/>
  <c r="K812" i="2"/>
  <c r="K807" i="2"/>
  <c r="K805" i="2"/>
  <c r="K803" i="2"/>
  <c r="L803" i="2" s="1"/>
  <c r="K793" i="2"/>
  <c r="K791" i="2"/>
  <c r="K789" i="2"/>
  <c r="K787" i="2"/>
  <c r="K785" i="2"/>
  <c r="K783" i="2"/>
  <c r="K781" i="2"/>
  <c r="K779" i="2"/>
  <c r="L779" i="2" s="1"/>
  <c r="K777" i="2"/>
  <c r="K775" i="2"/>
  <c r="K773" i="2"/>
  <c r="K771" i="2"/>
  <c r="L771" i="2" s="1"/>
  <c r="K769" i="2"/>
  <c r="K738" i="2"/>
  <c r="K736" i="2"/>
  <c r="K734" i="2"/>
  <c r="L734" i="2" s="1"/>
  <c r="K732" i="2"/>
  <c r="K730" i="2"/>
  <c r="K728" i="2"/>
  <c r="K726" i="2"/>
  <c r="L726" i="2" s="1"/>
  <c r="K724" i="2"/>
  <c r="K722" i="2"/>
  <c r="K720" i="2"/>
  <c r="K718" i="2"/>
  <c r="L718" i="2" s="1"/>
  <c r="K716" i="2"/>
  <c r="K714" i="2"/>
  <c r="K712" i="2"/>
  <c r="K710" i="2"/>
  <c r="L710" i="2" s="1"/>
  <c r="K708" i="2"/>
  <c r="K706" i="2"/>
  <c r="K704" i="2"/>
  <c r="K686" i="2"/>
  <c r="L686" i="2" s="1"/>
  <c r="K684" i="2"/>
  <c r="K681" i="2"/>
  <c r="K679" i="2"/>
  <c r="K676" i="2"/>
  <c r="L676" i="2" s="1"/>
  <c r="K674" i="2"/>
  <c r="K107" i="2"/>
  <c r="K105" i="2"/>
  <c r="K94" i="2"/>
  <c r="L94" i="2" s="1"/>
  <c r="Q94" i="2" s="1"/>
  <c r="K92" i="2"/>
  <c r="K90" i="2"/>
  <c r="K88" i="2"/>
  <c r="K86" i="2"/>
  <c r="L86" i="2" s="1"/>
  <c r="K81" i="2"/>
  <c r="L81" i="2" s="1"/>
  <c r="K79" i="2"/>
  <c r="K77" i="2"/>
  <c r="K75" i="2"/>
  <c r="L75" i="2" s="1"/>
  <c r="K606" i="2"/>
  <c r="K604" i="2"/>
  <c r="K602" i="2"/>
  <c r="K600" i="2"/>
  <c r="L600" i="2" s="1"/>
  <c r="K595" i="2"/>
  <c r="K593" i="2"/>
  <c r="L593" i="2" s="1"/>
  <c r="K591" i="2"/>
  <c r="K589" i="2"/>
  <c r="K587" i="2"/>
  <c r="K577" i="2"/>
  <c r="K575" i="2"/>
  <c r="K570" i="2"/>
  <c r="L570" i="2" s="1"/>
  <c r="Q570" i="2" s="1"/>
  <c r="K561" i="2"/>
  <c r="K535" i="2"/>
  <c r="K533" i="2"/>
  <c r="K531" i="2"/>
  <c r="L531" i="2" s="1"/>
  <c r="Q531" i="2" s="1"/>
  <c r="K529" i="2"/>
  <c r="K527" i="2"/>
  <c r="K525" i="2"/>
  <c r="K523" i="2"/>
  <c r="L523" i="2" s="1"/>
  <c r="Q523" i="2" s="1"/>
  <c r="K521" i="2"/>
  <c r="K495" i="2"/>
  <c r="K488" i="2"/>
  <c r="K486" i="2"/>
  <c r="L486" i="2" s="1"/>
  <c r="R486" i="2" s="1"/>
  <c r="K484" i="2"/>
  <c r="K482" i="2"/>
  <c r="K480" i="2"/>
  <c r="L480" i="2" s="1"/>
  <c r="K473" i="2"/>
  <c r="L473" i="2" s="1"/>
  <c r="Q473" i="2" s="1"/>
  <c r="K471" i="2"/>
  <c r="K469" i="2"/>
  <c r="K467" i="2"/>
  <c r="K465" i="2"/>
  <c r="L465" i="2" s="1"/>
  <c r="K460" i="2"/>
  <c r="K458" i="2"/>
  <c r="K451" i="2"/>
  <c r="K449" i="2"/>
  <c r="L449" i="2" s="1"/>
  <c r="K447" i="2"/>
  <c r="K445" i="2"/>
  <c r="K443" i="2"/>
  <c r="L443" i="2" s="1"/>
  <c r="K441" i="2"/>
  <c r="L441" i="2" s="1"/>
  <c r="K439" i="2"/>
  <c r="K437" i="2"/>
  <c r="K435" i="2"/>
  <c r="L435" i="2" s="1"/>
  <c r="K433" i="2"/>
  <c r="L433" i="2" s="1"/>
  <c r="K431" i="2"/>
  <c r="K429" i="2"/>
  <c r="K427" i="2"/>
  <c r="K425" i="2"/>
  <c r="L425" i="2" s="1"/>
  <c r="R425" i="2" s="1"/>
  <c r="K423" i="2"/>
  <c r="L423" i="2" s="1"/>
  <c r="Q423" i="2" s="1"/>
  <c r="K421" i="2"/>
  <c r="K419" i="2"/>
  <c r="K417" i="2"/>
  <c r="L417" i="2" s="1"/>
  <c r="K415" i="2"/>
  <c r="L415" i="2" s="1"/>
  <c r="K413" i="2"/>
  <c r="K378" i="2"/>
  <c r="K376" i="2"/>
  <c r="L376" i="2" s="1"/>
  <c r="K358" i="2"/>
  <c r="K356" i="2"/>
  <c r="K354" i="2"/>
  <c r="K352" i="2"/>
  <c r="L352" i="2" s="1"/>
  <c r="K350" i="2"/>
  <c r="K348" i="2"/>
  <c r="K346" i="2"/>
  <c r="K344" i="2"/>
  <c r="L344" i="2" s="1"/>
  <c r="K342" i="2"/>
  <c r="K340" i="2"/>
  <c r="K338" i="2"/>
  <c r="K336" i="2"/>
  <c r="L336" i="2" s="1"/>
  <c r="Q336" i="2" s="1"/>
  <c r="K334" i="2"/>
  <c r="K332" i="2"/>
  <c r="K319" i="2"/>
  <c r="K311" i="2"/>
  <c r="L311" i="2" s="1"/>
  <c r="K309" i="2"/>
  <c r="K307" i="2"/>
  <c r="K300" i="2"/>
  <c r="K298" i="2"/>
  <c r="L298" i="2" s="1"/>
  <c r="K296" i="2"/>
  <c r="L296" i="2" s="1"/>
  <c r="K294" i="2"/>
  <c r="K292" i="2"/>
  <c r="K239" i="2"/>
  <c r="L239" i="2" s="1"/>
  <c r="K237" i="2"/>
  <c r="K235" i="2"/>
  <c r="K233" i="2"/>
  <c r="K231" i="2"/>
  <c r="L231" i="2" s="1"/>
  <c r="K218" i="2"/>
  <c r="K216" i="2"/>
  <c r="L216" i="2" s="1"/>
  <c r="K214" i="2"/>
  <c r="K212" i="2"/>
  <c r="L212" i="2" s="1"/>
  <c r="K199" i="2"/>
  <c r="K197" i="2"/>
  <c r="L197" i="2" s="1"/>
  <c r="K195" i="2"/>
  <c r="K193" i="2"/>
  <c r="L193" i="2" s="1"/>
  <c r="K178" i="2"/>
  <c r="K176" i="2"/>
  <c r="K174" i="2"/>
  <c r="L174" i="2" s="1"/>
  <c r="K172" i="2"/>
  <c r="L172" i="2" s="1"/>
  <c r="K170" i="2"/>
  <c r="K168" i="2"/>
  <c r="L168" i="2" s="1"/>
  <c r="K166" i="2"/>
  <c r="L166" i="2" s="1"/>
  <c r="K164" i="2"/>
  <c r="L164" i="2" s="1"/>
  <c r="K162" i="2"/>
  <c r="K160" i="2"/>
  <c r="L160" i="2" s="1"/>
  <c r="K158" i="2"/>
  <c r="K156" i="2"/>
  <c r="L156" i="2" s="1"/>
  <c r="K151" i="2"/>
  <c r="K149" i="2"/>
  <c r="K147" i="2"/>
  <c r="K145" i="2"/>
  <c r="L145" i="2" s="1"/>
  <c r="K143" i="2"/>
  <c r="K138" i="2"/>
  <c r="L138" i="2" s="1"/>
  <c r="K136" i="2"/>
  <c r="K125" i="2"/>
  <c r="L125" i="2" s="1"/>
  <c r="K123" i="2"/>
  <c r="K121" i="2"/>
  <c r="K119" i="2"/>
  <c r="K108" i="2"/>
  <c r="L108" i="2" s="1"/>
  <c r="K106" i="2"/>
  <c r="L106" i="2" s="1"/>
  <c r="K93" i="2"/>
  <c r="L93" i="2" s="1"/>
  <c r="Q93" i="2" s="1"/>
  <c r="K91" i="2"/>
  <c r="K89" i="2"/>
  <c r="L89" i="2" s="1"/>
  <c r="K87" i="2"/>
  <c r="L87" i="2" s="1"/>
  <c r="K82" i="2"/>
  <c r="K80" i="2"/>
  <c r="K78" i="2"/>
  <c r="L78" i="2" s="1"/>
  <c r="K76" i="2"/>
  <c r="L76" i="2" s="1"/>
  <c r="K74" i="2"/>
  <c r="K34" i="2"/>
  <c r="K32" i="2"/>
  <c r="L32" i="2" s="1"/>
  <c r="K30" i="2"/>
  <c r="L30" i="2" s="1"/>
  <c r="K28" i="2"/>
  <c r="L28" i="2" s="1"/>
  <c r="K26" i="2"/>
  <c r="K24" i="2"/>
  <c r="L24" i="2" s="1"/>
  <c r="K22" i="2"/>
  <c r="L22" i="2" s="1"/>
  <c r="K1185" i="2"/>
  <c r="K1176" i="2"/>
  <c r="K1174" i="2"/>
  <c r="L1174" i="2" s="1"/>
  <c r="K1172" i="2"/>
  <c r="K1151" i="2"/>
  <c r="K1146" i="2"/>
  <c r="K1139" i="2"/>
  <c r="L1139" i="2" s="1"/>
  <c r="K1137" i="2"/>
  <c r="K1130" i="2"/>
  <c r="K1128" i="2"/>
  <c r="K1126" i="2"/>
  <c r="L1126" i="2" s="1"/>
  <c r="K1124" i="2"/>
  <c r="K1122" i="2"/>
  <c r="K1117" i="2"/>
  <c r="L1117" i="2" s="1"/>
  <c r="K1115" i="2"/>
  <c r="L1115" i="2" s="1"/>
  <c r="K1113" i="2"/>
  <c r="K1111" i="2"/>
  <c r="K1109" i="2"/>
  <c r="K1107" i="2"/>
  <c r="L1107" i="2" s="1"/>
  <c r="K1105" i="2"/>
  <c r="K1103" i="2"/>
  <c r="K1101" i="2"/>
  <c r="K1099" i="2"/>
  <c r="L1099" i="2" s="1"/>
  <c r="K1097" i="2"/>
  <c r="K1095" i="2"/>
  <c r="K1092" i="2"/>
  <c r="K1090" i="2"/>
  <c r="K1088" i="2"/>
  <c r="K1086" i="2"/>
  <c r="K1084" i="2"/>
  <c r="K1082" i="2"/>
  <c r="L1082" i="2" s="1"/>
  <c r="K1080" i="2"/>
  <c r="K1078" i="2"/>
  <c r="K1075" i="2"/>
  <c r="K1073" i="2"/>
  <c r="K1065" i="2"/>
  <c r="K1056" i="2"/>
  <c r="K1054" i="2"/>
  <c r="K1052" i="2"/>
  <c r="L1052" i="2" s="1"/>
  <c r="K1050" i="2"/>
  <c r="K1048" i="2"/>
  <c r="K1029" i="2"/>
  <c r="K1027" i="2"/>
  <c r="L1027" i="2" s="1"/>
  <c r="K1025" i="2"/>
  <c r="K1023" i="2"/>
  <c r="K1016" i="2"/>
  <c r="K1014" i="2"/>
  <c r="L1014" i="2" s="1"/>
  <c r="K1012" i="2"/>
  <c r="K1010" i="2"/>
  <c r="K1008" i="2"/>
  <c r="K1006" i="2"/>
  <c r="L1006" i="2" s="1"/>
  <c r="K1004" i="2"/>
  <c r="K1002" i="2"/>
  <c r="K1000" i="2"/>
  <c r="K968" i="2"/>
  <c r="L968" i="2" s="1"/>
  <c r="K966" i="2"/>
  <c r="K964" i="2"/>
  <c r="L964" i="2" s="1"/>
  <c r="K962" i="2"/>
  <c r="K960" i="2"/>
  <c r="L960" i="2" s="1"/>
  <c r="K957" i="2"/>
  <c r="K955" i="2"/>
  <c r="K953" i="2"/>
  <c r="K951" i="2"/>
  <c r="L951" i="2" s="1"/>
  <c r="K949" i="2"/>
  <c r="K926" i="2"/>
  <c r="K924" i="2"/>
  <c r="K922" i="2"/>
  <c r="L922" i="2" s="1"/>
  <c r="Q922" i="2" s="1"/>
  <c r="K920" i="2"/>
  <c r="K918" i="2"/>
  <c r="L918" i="2" s="1"/>
  <c r="K913" i="2"/>
  <c r="K911" i="2"/>
  <c r="L911" i="2" s="1"/>
  <c r="R911" i="2" s="1"/>
  <c r="K909" i="2"/>
  <c r="K907" i="2"/>
  <c r="K905" i="2"/>
  <c r="K903" i="2"/>
  <c r="L903" i="2" s="1"/>
  <c r="K901" i="2"/>
  <c r="K899" i="2"/>
  <c r="K876" i="2"/>
  <c r="K874" i="2"/>
  <c r="L874" i="2" s="1"/>
  <c r="K872" i="2"/>
  <c r="K870" i="2"/>
  <c r="L870" i="2" s="1"/>
  <c r="K868" i="2"/>
  <c r="K866" i="2"/>
  <c r="K843" i="2"/>
  <c r="K841" i="2"/>
  <c r="K839" i="2"/>
  <c r="K837" i="2"/>
  <c r="L837" i="2" s="1"/>
  <c r="K835" i="2"/>
  <c r="K833" i="2"/>
  <c r="K831" i="2"/>
  <c r="K829" i="2"/>
  <c r="L829" i="2" s="1"/>
  <c r="K827" i="2"/>
  <c r="K825" i="2"/>
  <c r="K799" i="2"/>
  <c r="K796" i="2"/>
  <c r="L796" i="2" s="1"/>
  <c r="K767" i="2"/>
  <c r="K765" i="2"/>
  <c r="K763" i="2"/>
  <c r="L763" i="2" s="1"/>
  <c r="K761" i="2"/>
  <c r="L761" i="2" s="1"/>
  <c r="R761" i="2" s="1"/>
  <c r="K759" i="2"/>
  <c r="K757" i="2"/>
  <c r="K755" i="2"/>
  <c r="K753" i="2"/>
  <c r="L753" i="2" s="1"/>
  <c r="K751" i="2"/>
  <c r="K749" i="2"/>
  <c r="L749" i="2" s="1"/>
  <c r="K747" i="2"/>
  <c r="K745" i="2"/>
  <c r="L745" i="2" s="1"/>
  <c r="Q745" i="2" s="1"/>
  <c r="K743" i="2"/>
  <c r="K741" i="2"/>
  <c r="K702" i="2"/>
  <c r="K700" i="2"/>
  <c r="L700" i="2" s="1"/>
  <c r="K698" i="2"/>
  <c r="K696" i="2"/>
  <c r="L696" i="2" s="1"/>
  <c r="K694" i="2"/>
  <c r="K692" i="2"/>
  <c r="L692" i="2" s="1"/>
  <c r="K689" i="2"/>
  <c r="K672" i="2"/>
  <c r="K670" i="2"/>
  <c r="K668" i="2"/>
  <c r="K666" i="2"/>
  <c r="K664" i="2"/>
  <c r="L664" i="2" s="1"/>
  <c r="K662" i="2"/>
  <c r="K660" i="2"/>
  <c r="L660" i="2" s="1"/>
  <c r="K658" i="2"/>
  <c r="K656" i="2"/>
  <c r="K654" i="2"/>
  <c r="K652" i="2"/>
  <c r="L652" i="2" s="1"/>
  <c r="K650" i="2"/>
  <c r="L650" i="2" s="1"/>
  <c r="K648" i="2"/>
  <c r="L648" i="2" s="1"/>
  <c r="K646" i="2"/>
  <c r="K644" i="2"/>
  <c r="L644" i="2" s="1"/>
  <c r="K642" i="2"/>
  <c r="K640" i="2"/>
  <c r="K638" i="2"/>
  <c r="K635" i="2"/>
  <c r="L635" i="2" s="1"/>
  <c r="K633" i="2"/>
  <c r="K631" i="2"/>
  <c r="L631" i="2" s="1"/>
  <c r="K629" i="2"/>
  <c r="K627" i="2"/>
  <c r="L627" i="2" s="1"/>
  <c r="Q627" i="2" s="1"/>
  <c r="K625" i="2"/>
  <c r="K623" i="2"/>
  <c r="L623" i="2" s="1"/>
  <c r="K621" i="2"/>
  <c r="K619" i="2"/>
  <c r="L619" i="2" s="1"/>
  <c r="K617" i="2"/>
  <c r="K615" i="2"/>
  <c r="L615" i="2" s="1"/>
  <c r="K613" i="2"/>
  <c r="K611" i="2"/>
  <c r="L611" i="2" s="1"/>
  <c r="K609" i="2"/>
  <c r="K585" i="2"/>
  <c r="L585" i="2" s="1"/>
  <c r="K580" i="2"/>
  <c r="K566" i="2"/>
  <c r="L566" i="2" s="1"/>
  <c r="Q566" i="2" s="1"/>
  <c r="K564" i="2"/>
  <c r="K559" i="2"/>
  <c r="L559" i="2" s="1"/>
  <c r="K557" i="2"/>
  <c r="K552" i="2"/>
  <c r="L552" i="2" s="1"/>
  <c r="K550" i="2"/>
  <c r="K548" i="2"/>
  <c r="K546" i="2"/>
  <c r="K544" i="2"/>
  <c r="L544" i="2" s="1"/>
  <c r="K542" i="2"/>
  <c r="K540" i="2"/>
  <c r="K538" i="2"/>
  <c r="K516" i="2"/>
  <c r="L516" i="2" s="1"/>
  <c r="K514" i="2"/>
  <c r="K512" i="2"/>
  <c r="L512" i="2" s="1"/>
  <c r="K507" i="2"/>
  <c r="K505" i="2"/>
  <c r="L505" i="2" s="1"/>
  <c r="Q505" i="2" s="1"/>
  <c r="K503" i="2"/>
  <c r="K498" i="2"/>
  <c r="L498" i="2" s="1"/>
  <c r="K491" i="2"/>
  <c r="K476" i="2"/>
  <c r="L476" i="2" s="1"/>
  <c r="K456" i="2"/>
  <c r="K454" i="2"/>
  <c r="L454" i="2" s="1"/>
  <c r="K411" i="2"/>
  <c r="K409" i="2"/>
  <c r="L409" i="2" s="1"/>
  <c r="K407" i="2"/>
  <c r="L407" i="2" s="1"/>
  <c r="Q407" i="2" s="1"/>
  <c r="K405" i="2"/>
  <c r="K403" i="2"/>
  <c r="L403" i="2" s="1"/>
  <c r="Q403" i="2" s="1"/>
  <c r="K401" i="2"/>
  <c r="L401" i="2" s="1"/>
  <c r="Q401" i="2" s="1"/>
  <c r="K397" i="2"/>
  <c r="L397" i="2" s="1"/>
  <c r="K395" i="2"/>
  <c r="K393" i="2"/>
  <c r="L393" i="2" s="1"/>
  <c r="K391" i="2"/>
  <c r="L391" i="2" s="1"/>
  <c r="K389" i="2"/>
  <c r="K387" i="2"/>
  <c r="K385" i="2"/>
  <c r="L385" i="2" s="1"/>
  <c r="K383" i="2"/>
  <c r="L383" i="2" s="1"/>
  <c r="K381" i="2"/>
  <c r="K374" i="2"/>
  <c r="K372" i="2"/>
  <c r="L372" i="2" s="1"/>
  <c r="K370" i="2"/>
  <c r="L370" i="2" s="1"/>
  <c r="K368" i="2"/>
  <c r="K366" i="2"/>
  <c r="K364" i="2"/>
  <c r="L364" i="2" s="1"/>
  <c r="K361" i="2"/>
  <c r="L361" i="2" s="1"/>
  <c r="K330" i="2"/>
  <c r="K328" i="2"/>
  <c r="K326" i="2"/>
  <c r="K324" i="2"/>
  <c r="L324" i="2" s="1"/>
  <c r="R324" i="2" s="1"/>
  <c r="K322" i="2"/>
  <c r="K314" i="2"/>
  <c r="L314" i="2" s="1"/>
  <c r="K305" i="2"/>
  <c r="K303" i="2"/>
  <c r="L303" i="2" s="1"/>
  <c r="Q303" i="2" s="1"/>
  <c r="K288" i="2"/>
  <c r="L288" i="2" s="1"/>
  <c r="K286" i="2"/>
  <c r="K284" i="2"/>
  <c r="K281" i="2"/>
  <c r="L281" i="2" s="1"/>
  <c r="K279" i="2"/>
  <c r="L279" i="2" s="1"/>
  <c r="K277" i="2"/>
  <c r="K275" i="2"/>
  <c r="L275" i="2" s="1"/>
  <c r="K273" i="2"/>
  <c r="L273" i="2" s="1"/>
  <c r="K271" i="2"/>
  <c r="L271" i="2" s="1"/>
  <c r="R271" i="2" s="1"/>
  <c r="K269" i="2"/>
  <c r="L269" i="2" s="1"/>
  <c r="K267" i="2"/>
  <c r="K265" i="2"/>
  <c r="L265" i="2" s="1"/>
  <c r="K263" i="2"/>
  <c r="K261" i="2"/>
  <c r="K259" i="2"/>
  <c r="L259" i="2" s="1"/>
  <c r="Q259" i="2" s="1"/>
  <c r="K256" i="2"/>
  <c r="L256" i="2" s="1"/>
  <c r="K254" i="2"/>
  <c r="L254" i="2" s="1"/>
  <c r="R254" i="2" s="1"/>
  <c r="K252" i="2"/>
  <c r="K250" i="2"/>
  <c r="K248" i="2"/>
  <c r="L248" i="2" s="1"/>
  <c r="K246" i="2"/>
  <c r="L246" i="2" s="1"/>
  <c r="K244" i="2"/>
  <c r="K242" i="2"/>
  <c r="L242" i="2" s="1"/>
  <c r="K229" i="2"/>
  <c r="L229" i="2" s="1"/>
  <c r="K227" i="2"/>
  <c r="K225" i="2"/>
  <c r="L225" i="2" s="1"/>
  <c r="K223" i="2"/>
  <c r="L223" i="2" s="1"/>
  <c r="K221" i="2"/>
  <c r="L221" i="2" s="1"/>
  <c r="K208" i="2"/>
  <c r="K206" i="2"/>
  <c r="L206" i="2" s="1"/>
  <c r="K204" i="2"/>
  <c r="L204" i="2" s="1"/>
  <c r="K202" i="2"/>
  <c r="L202" i="2" s="1"/>
  <c r="K191" i="2"/>
  <c r="K189" i="2"/>
  <c r="L189" i="2" s="1"/>
  <c r="K187" i="2"/>
  <c r="L187" i="2" s="1"/>
  <c r="K185" i="2"/>
  <c r="L185" i="2" s="1"/>
  <c r="K183" i="2"/>
  <c r="L183" i="2" s="1"/>
  <c r="K181" i="2"/>
  <c r="L181" i="2" s="1"/>
  <c r="K132" i="2"/>
  <c r="K130" i="2"/>
  <c r="L130" i="2" s="1"/>
  <c r="K128" i="2"/>
  <c r="K115" i="2"/>
  <c r="L115" i="2" s="1"/>
  <c r="K113" i="2"/>
  <c r="L113" i="2" s="1"/>
  <c r="Q113" i="2" s="1"/>
  <c r="K111" i="2"/>
  <c r="L111" i="2" s="1"/>
  <c r="K102" i="2"/>
  <c r="L102" i="2" s="1"/>
  <c r="K100" i="2"/>
  <c r="L100" i="2" s="1"/>
  <c r="K98" i="2"/>
  <c r="L98" i="2" s="1"/>
  <c r="K96" i="2"/>
  <c r="L96" i="2" s="1"/>
  <c r="K72" i="2"/>
  <c r="K70" i="2"/>
  <c r="L70" i="2" s="1"/>
  <c r="K68" i="2"/>
  <c r="L68" i="2" s="1"/>
  <c r="K66" i="2"/>
  <c r="L66" i="2" s="1"/>
  <c r="K64" i="2"/>
  <c r="L64" i="2" s="1"/>
  <c r="K62" i="2"/>
  <c r="L62" i="2" s="1"/>
  <c r="K57" i="2"/>
  <c r="L57" i="2" s="1"/>
  <c r="K55" i="2"/>
  <c r="L55" i="2" s="1"/>
  <c r="K53" i="2"/>
  <c r="L53" i="2" s="1"/>
  <c r="K51" i="2"/>
  <c r="L51" i="2" s="1"/>
  <c r="K49" i="2"/>
  <c r="L49" i="2" s="1"/>
  <c r="R49" i="2" s="1"/>
  <c r="K47" i="2"/>
  <c r="L47" i="2" s="1"/>
  <c r="K45" i="2"/>
  <c r="L45" i="2" s="1"/>
  <c r="K43" i="2"/>
  <c r="L43" i="2" s="1"/>
  <c r="K41" i="2"/>
  <c r="L41" i="2" s="1"/>
  <c r="K39" i="2"/>
  <c r="L39" i="2" s="1"/>
  <c r="K37" i="2"/>
  <c r="L37" i="2" s="1"/>
  <c r="K35" i="2"/>
  <c r="L35" i="2" s="1"/>
  <c r="K33" i="2"/>
  <c r="L33" i="2" s="1"/>
  <c r="K31" i="2"/>
  <c r="L31" i="2" s="1"/>
  <c r="K29" i="2"/>
  <c r="L29" i="2" s="1"/>
  <c r="K27" i="2"/>
  <c r="L27" i="2" s="1"/>
  <c r="K25" i="2"/>
  <c r="K23" i="2"/>
  <c r="L23" i="2" s="1"/>
  <c r="K21" i="2"/>
  <c r="L21" i="2" s="1"/>
  <c r="L19" i="2"/>
  <c r="L17" i="2"/>
  <c r="L10" i="2"/>
  <c r="L8" i="2"/>
  <c r="L5" i="2"/>
  <c r="K1184" i="2"/>
  <c r="K1175" i="2"/>
  <c r="L1175" i="2" s="1"/>
  <c r="K1173" i="2"/>
  <c r="L1173" i="2" s="1"/>
  <c r="K1152" i="2"/>
  <c r="L1152" i="2" s="1"/>
  <c r="K1150" i="2"/>
  <c r="L1150" i="2" s="1"/>
  <c r="K1147" i="2"/>
  <c r="L1147" i="2" s="1"/>
  <c r="K1145" i="2"/>
  <c r="L1145" i="2" s="1"/>
  <c r="Q1145" i="2" s="1"/>
  <c r="K1140" i="2"/>
  <c r="L1140" i="2" s="1"/>
  <c r="K1138" i="2"/>
  <c r="K1136" i="2"/>
  <c r="L1136" i="2" s="1"/>
  <c r="K1129" i="2"/>
  <c r="L1129" i="2" s="1"/>
  <c r="Q1129" i="2" s="1"/>
  <c r="K1127" i="2"/>
  <c r="L1127" i="2" s="1"/>
  <c r="Q1127" i="2" s="1"/>
  <c r="K1125" i="2"/>
  <c r="L1125" i="2" s="1"/>
  <c r="K1123" i="2"/>
  <c r="L1123" i="2" s="1"/>
  <c r="K1121" i="2"/>
  <c r="L1121" i="2" s="1"/>
  <c r="K1118" i="2"/>
  <c r="L1118" i="2" s="1"/>
  <c r="K1116" i="2"/>
  <c r="L1116" i="2" s="1"/>
  <c r="K1114" i="2"/>
  <c r="L1114" i="2" s="1"/>
  <c r="K1112" i="2"/>
  <c r="L1112" i="2" s="1"/>
  <c r="K1110" i="2"/>
  <c r="L1110" i="2" s="1"/>
  <c r="K1108" i="2"/>
  <c r="L1108" i="2" s="1"/>
  <c r="K1106" i="2"/>
  <c r="L1106" i="2" s="1"/>
  <c r="K1104" i="2"/>
  <c r="L1104" i="2" s="1"/>
  <c r="K1102" i="2"/>
  <c r="L1102" i="2" s="1"/>
  <c r="K1100" i="2"/>
  <c r="L1100" i="2" s="1"/>
  <c r="K1098" i="2"/>
  <c r="L1098" i="2" s="1"/>
  <c r="K1096" i="2"/>
  <c r="L1096" i="2" s="1"/>
  <c r="K1091" i="2"/>
  <c r="L1091" i="2" s="1"/>
  <c r="K1089" i="2"/>
  <c r="L1089" i="2" s="1"/>
  <c r="K1087" i="2"/>
  <c r="L1087" i="2" s="1"/>
  <c r="K1085" i="2"/>
  <c r="L1085" i="2" s="1"/>
  <c r="K1083" i="2"/>
  <c r="L1083" i="2" s="1"/>
  <c r="Q1083" i="2" s="1"/>
  <c r="K1081" i="2"/>
  <c r="K1079" i="2"/>
  <c r="L1079" i="2" s="1"/>
  <c r="Q1079" i="2" s="1"/>
  <c r="K1074" i="2"/>
  <c r="L1074" i="2" s="1"/>
  <c r="K1066" i="2"/>
  <c r="L1066" i="2" s="1"/>
  <c r="K1064" i="2"/>
  <c r="L1064" i="2" s="1"/>
  <c r="Q1064" i="2" s="1"/>
  <c r="K1055" i="2"/>
  <c r="L1055" i="2" s="1"/>
  <c r="Q1055" i="2" s="1"/>
  <c r="K1053" i="2"/>
  <c r="L1053" i="2" s="1"/>
  <c r="K1051" i="2"/>
  <c r="L1051" i="2" s="1"/>
  <c r="Q1051" i="2" s="1"/>
  <c r="K1049" i="2"/>
  <c r="L1049" i="2" s="1"/>
  <c r="K1047" i="2"/>
  <c r="L1047" i="2" s="1"/>
  <c r="K1028" i="2"/>
  <c r="L1028" i="2" s="1"/>
  <c r="K1026" i="2"/>
  <c r="L1026" i="2" s="1"/>
  <c r="K1024" i="2"/>
  <c r="L1024" i="2" s="1"/>
  <c r="Q1024" i="2" s="1"/>
  <c r="K1017" i="2"/>
  <c r="L1017" i="2" s="1"/>
  <c r="K1015" i="2"/>
  <c r="L1015" i="2" s="1"/>
  <c r="K1013" i="2"/>
  <c r="L1013" i="2" s="1"/>
  <c r="K1011" i="2"/>
  <c r="L1011" i="2" s="1"/>
  <c r="Q1011" i="2" s="1"/>
  <c r="K1009" i="2"/>
  <c r="L1009" i="2" s="1"/>
  <c r="K1007" i="2"/>
  <c r="L1007" i="2" s="1"/>
  <c r="K1005" i="2"/>
  <c r="L1005" i="2" s="1"/>
  <c r="K1003" i="2"/>
  <c r="L1003" i="2" s="1"/>
  <c r="K1001" i="2"/>
  <c r="L1001" i="2" s="1"/>
  <c r="K969" i="2"/>
  <c r="L969" i="2" s="1"/>
  <c r="K967" i="2"/>
  <c r="L967" i="2" s="1"/>
  <c r="K965" i="2"/>
  <c r="L965" i="2" s="1"/>
  <c r="K963" i="2"/>
  <c r="K961" i="2"/>
  <c r="L961" i="2" s="1"/>
  <c r="K956" i="2"/>
  <c r="L956" i="2" s="1"/>
  <c r="K954" i="2"/>
  <c r="L954" i="2" s="1"/>
  <c r="K952" i="2"/>
  <c r="L952" i="2" s="1"/>
  <c r="K950" i="2"/>
  <c r="L950" i="2" s="1"/>
  <c r="K927" i="2"/>
  <c r="L927" i="2" s="1"/>
  <c r="K925" i="2"/>
  <c r="L925" i="2" s="1"/>
  <c r="K923" i="2"/>
  <c r="L923" i="2" s="1"/>
  <c r="Q923" i="2" s="1"/>
  <c r="K921" i="2"/>
  <c r="L921" i="2" s="1"/>
  <c r="Q921" i="2" s="1"/>
  <c r="K919" i="2"/>
  <c r="L919" i="2" s="1"/>
  <c r="K917" i="2"/>
  <c r="L917" i="2" s="1"/>
  <c r="K912" i="2"/>
  <c r="L912" i="2" s="1"/>
  <c r="K910" i="2"/>
  <c r="L910" i="2" s="1"/>
  <c r="R910" i="2" s="1"/>
  <c r="K908" i="2"/>
  <c r="L908" i="2" s="1"/>
  <c r="K906" i="2"/>
  <c r="L906" i="2" s="1"/>
  <c r="Q906" i="2" s="1"/>
  <c r="K904" i="2"/>
  <c r="L904" i="2" s="1"/>
  <c r="K902" i="2"/>
  <c r="L902" i="2" s="1"/>
  <c r="K900" i="2"/>
  <c r="L900" i="2" s="1"/>
  <c r="K898" i="2"/>
  <c r="L898" i="2" s="1"/>
  <c r="K875" i="2"/>
  <c r="L875" i="2" s="1"/>
  <c r="K873" i="2"/>
  <c r="L873" i="2" s="1"/>
  <c r="K871" i="2"/>
  <c r="L871" i="2" s="1"/>
  <c r="K869" i="2"/>
  <c r="L869" i="2" s="1"/>
  <c r="K867" i="2"/>
  <c r="L867" i="2" s="1"/>
  <c r="K865" i="2"/>
  <c r="L865" i="2" s="1"/>
  <c r="K844" i="2"/>
  <c r="L844" i="2" s="1"/>
  <c r="K842" i="2"/>
  <c r="L842" i="2" s="1"/>
  <c r="K840" i="2"/>
  <c r="K838" i="2"/>
  <c r="L838" i="2" s="1"/>
  <c r="K836" i="2"/>
  <c r="K834" i="2"/>
  <c r="L834" i="2" s="1"/>
  <c r="K832" i="2"/>
  <c r="L832" i="2" s="1"/>
  <c r="K830" i="2"/>
  <c r="L830" i="2" s="1"/>
  <c r="K828" i="2"/>
  <c r="L828" i="2" s="1"/>
  <c r="K826" i="2"/>
  <c r="L826" i="2" s="1"/>
  <c r="K824" i="2"/>
  <c r="L824" i="2" s="1"/>
  <c r="K809" i="2"/>
  <c r="L809" i="2" s="1"/>
  <c r="K800" i="2"/>
  <c r="L800" i="2" s="1"/>
  <c r="Q800" i="2" s="1"/>
  <c r="K795" i="2"/>
  <c r="L795" i="2" s="1"/>
  <c r="K766" i="2"/>
  <c r="L766" i="2" s="1"/>
  <c r="K764" i="2"/>
  <c r="L764" i="2" s="1"/>
  <c r="K762" i="2"/>
  <c r="L762" i="2" s="1"/>
  <c r="Q762" i="2" s="1"/>
  <c r="K760" i="2"/>
  <c r="L760" i="2" s="1"/>
  <c r="K758" i="2"/>
  <c r="L758" i="2" s="1"/>
  <c r="Q758" i="2" s="1"/>
  <c r="K756" i="2"/>
  <c r="L756" i="2" s="1"/>
  <c r="Q756" i="2" s="1"/>
  <c r="K754" i="2"/>
  <c r="L754" i="2" s="1"/>
  <c r="Q754" i="2" s="1"/>
  <c r="K752" i="2"/>
  <c r="L752" i="2" s="1"/>
  <c r="Q752" i="2" s="1"/>
  <c r="K750" i="2"/>
  <c r="L750" i="2" s="1"/>
  <c r="R750" i="2" s="1"/>
  <c r="K748" i="2"/>
  <c r="L748" i="2" s="1"/>
  <c r="K746" i="2"/>
  <c r="L746" i="2" s="1"/>
  <c r="Q746" i="2" s="1"/>
  <c r="K744" i="2"/>
  <c r="L744" i="2" s="1"/>
  <c r="K742" i="2"/>
  <c r="L742" i="2" s="1"/>
  <c r="Q742" i="2" s="1"/>
  <c r="K740" i="2"/>
  <c r="L740" i="2" s="1"/>
  <c r="R740" i="2" s="1"/>
  <c r="K701" i="2"/>
  <c r="L701" i="2" s="1"/>
  <c r="K699" i="2"/>
  <c r="L699" i="2" s="1"/>
  <c r="K697" i="2"/>
  <c r="L697" i="2" s="1"/>
  <c r="K695" i="2"/>
  <c r="L695" i="2" s="1"/>
  <c r="K693" i="2"/>
  <c r="L693" i="2" s="1"/>
  <c r="K688" i="2"/>
  <c r="L688" i="2" s="1"/>
  <c r="K671" i="2"/>
  <c r="L671" i="2" s="1"/>
  <c r="K669" i="2"/>
  <c r="L669" i="2" s="1"/>
  <c r="R669" i="2" s="1"/>
  <c r="K667" i="2"/>
  <c r="L667" i="2" s="1"/>
  <c r="K665" i="2"/>
  <c r="K663" i="2"/>
  <c r="L663" i="2" s="1"/>
  <c r="K661" i="2"/>
  <c r="L661" i="2" s="1"/>
  <c r="Q661" i="2" s="1"/>
  <c r="K659" i="2"/>
  <c r="L659" i="2" s="1"/>
  <c r="K657" i="2"/>
  <c r="L657" i="2" s="1"/>
  <c r="Q657" i="2" s="1"/>
  <c r="K655" i="2"/>
  <c r="K653" i="2"/>
  <c r="L653" i="2" s="1"/>
  <c r="K651" i="2"/>
  <c r="L651" i="2" s="1"/>
  <c r="K649" i="2"/>
  <c r="L649" i="2" s="1"/>
  <c r="K647" i="2"/>
  <c r="L647" i="2" s="1"/>
  <c r="K645" i="2"/>
  <c r="L645" i="2" s="1"/>
  <c r="K643" i="2"/>
  <c r="L643" i="2" s="1"/>
  <c r="K641" i="2"/>
  <c r="L641" i="2" s="1"/>
  <c r="K639" i="2"/>
  <c r="L639" i="2" s="1"/>
  <c r="K634" i="2"/>
  <c r="L634" i="2" s="1"/>
  <c r="K632" i="2"/>
  <c r="L632" i="2" s="1"/>
  <c r="K630" i="2"/>
  <c r="L630" i="2" s="1"/>
  <c r="K628" i="2"/>
  <c r="L628" i="2" s="1"/>
  <c r="Q628" i="2" s="1"/>
  <c r="K626" i="2"/>
  <c r="L626" i="2" s="1"/>
  <c r="K624" i="2"/>
  <c r="L624" i="2" s="1"/>
  <c r="K622" i="2"/>
  <c r="L622" i="2" s="1"/>
  <c r="Q622" i="2" s="1"/>
  <c r="K620" i="2"/>
  <c r="L620" i="2" s="1"/>
  <c r="Q620" i="2" s="1"/>
  <c r="K618" i="2"/>
  <c r="L618" i="2" s="1"/>
  <c r="K616" i="2"/>
  <c r="L616" i="2" s="1"/>
  <c r="K614" i="2"/>
  <c r="L614" i="2" s="1"/>
  <c r="Q614" i="2" s="1"/>
  <c r="K612" i="2"/>
  <c r="L612" i="2" s="1"/>
  <c r="Q612" i="2" s="1"/>
  <c r="K610" i="2"/>
  <c r="L610" i="2" s="1"/>
  <c r="K584" i="2"/>
  <c r="L584" i="2" s="1"/>
  <c r="K581" i="2"/>
  <c r="L581" i="2" s="1"/>
  <c r="Q581" i="2" s="1"/>
  <c r="K567" i="2"/>
  <c r="L567" i="2" s="1"/>
  <c r="Q567" i="2" s="1"/>
  <c r="K565" i="2"/>
  <c r="L565" i="2" s="1"/>
  <c r="K563" i="2"/>
  <c r="L563" i="2" s="1"/>
  <c r="K558" i="2"/>
  <c r="L558" i="2" s="1"/>
  <c r="K556" i="2"/>
  <c r="L556" i="2" s="1"/>
  <c r="K553" i="2"/>
  <c r="L553" i="2" s="1"/>
  <c r="K551" i="2"/>
  <c r="L551" i="2" s="1"/>
  <c r="K549" i="2"/>
  <c r="L549" i="2" s="1"/>
  <c r="Q549" i="2" s="1"/>
  <c r="K547" i="2"/>
  <c r="L547" i="2" s="1"/>
  <c r="Q547" i="2" s="1"/>
  <c r="K545" i="2"/>
  <c r="L545" i="2" s="1"/>
  <c r="Q545" i="2" s="1"/>
  <c r="K543" i="2"/>
  <c r="L543" i="2" s="1"/>
  <c r="K541" i="2"/>
  <c r="L541" i="2" s="1"/>
  <c r="K539" i="2"/>
  <c r="K515" i="2"/>
  <c r="L515" i="2" s="1"/>
  <c r="K513" i="2"/>
  <c r="L513" i="2" s="1"/>
  <c r="K511" i="2"/>
  <c r="L511" i="2" s="1"/>
  <c r="K508" i="2"/>
  <c r="L508" i="2" s="1"/>
  <c r="K506" i="2"/>
  <c r="L506" i="2" s="1"/>
  <c r="Q506" i="2" s="1"/>
  <c r="K504" i="2"/>
  <c r="L504" i="2" s="1"/>
  <c r="Q504" i="2" s="1"/>
  <c r="K502" i="2"/>
  <c r="L502" i="2" s="1"/>
  <c r="K499" i="2"/>
  <c r="L499" i="2" s="1"/>
  <c r="K492" i="2"/>
  <c r="L492" i="2" s="1"/>
  <c r="K477" i="2"/>
  <c r="L477" i="2" s="1"/>
  <c r="K475" i="2"/>
  <c r="L475" i="2" s="1"/>
  <c r="K455" i="2"/>
  <c r="L455" i="2" s="1"/>
  <c r="K453" i="2"/>
  <c r="L453" i="2" s="1"/>
  <c r="K410" i="2"/>
  <c r="L410" i="2" s="1"/>
  <c r="K408" i="2"/>
  <c r="L408" i="2" s="1"/>
  <c r="K406" i="2"/>
  <c r="L406" i="2" s="1"/>
  <c r="K404" i="2"/>
  <c r="L404" i="2" s="1"/>
  <c r="K402" i="2"/>
  <c r="L402" i="2" s="1"/>
  <c r="K400" i="2"/>
  <c r="L400" i="2" s="1"/>
  <c r="K398" i="2"/>
  <c r="L398" i="2" s="1"/>
  <c r="K396" i="2"/>
  <c r="L396" i="2" s="1"/>
  <c r="K394" i="2"/>
  <c r="L394" i="2" s="1"/>
  <c r="K392" i="2"/>
  <c r="L392" i="2" s="1"/>
  <c r="K390" i="2"/>
  <c r="L390" i="2" s="1"/>
  <c r="K388" i="2"/>
  <c r="L388" i="2" s="1"/>
  <c r="K386" i="2"/>
  <c r="L386" i="2" s="1"/>
  <c r="K384" i="2"/>
  <c r="L384" i="2" s="1"/>
  <c r="K382" i="2"/>
  <c r="L382" i="2" s="1"/>
  <c r="K380" i="2"/>
  <c r="L380" i="2" s="1"/>
  <c r="Q380" i="2" s="1"/>
  <c r="K373" i="2"/>
  <c r="L373" i="2" s="1"/>
  <c r="R373" i="2" s="1"/>
  <c r="K371" i="2"/>
  <c r="L371" i="2" s="1"/>
  <c r="Q371" i="2" s="1"/>
  <c r="K369" i="2"/>
  <c r="L369" i="2" s="1"/>
  <c r="Q369" i="2" s="1"/>
  <c r="K367" i="2"/>
  <c r="L367" i="2" s="1"/>
  <c r="Q367" i="2" s="1"/>
  <c r="K365" i="2"/>
  <c r="L365" i="2" s="1"/>
  <c r="Q365" i="2" s="1"/>
  <c r="K360" i="2"/>
  <c r="L360" i="2" s="1"/>
  <c r="K329" i="2"/>
  <c r="L329" i="2" s="1"/>
  <c r="K327" i="2"/>
  <c r="L327" i="2" s="1"/>
  <c r="Q327" i="2" s="1"/>
  <c r="K325" i="2"/>
  <c r="L325" i="2" s="1"/>
  <c r="R325" i="2" s="1"/>
  <c r="K323" i="2"/>
  <c r="L323" i="2" s="1"/>
  <c r="Q323" i="2" s="1"/>
  <c r="K315" i="2"/>
  <c r="L315" i="2" s="1"/>
  <c r="K313" i="2"/>
  <c r="L313" i="2" s="1"/>
  <c r="K304" i="2"/>
  <c r="L304" i="2" s="1"/>
  <c r="Q304" i="2" s="1"/>
  <c r="K302" i="2"/>
  <c r="L302" i="2" s="1"/>
  <c r="K289" i="2"/>
  <c r="L289" i="2" s="1"/>
  <c r="K287" i="2"/>
  <c r="L287" i="2" s="1"/>
  <c r="K285" i="2"/>
  <c r="L285" i="2" s="1"/>
  <c r="K280" i="2"/>
  <c r="L280" i="2" s="1"/>
  <c r="K278" i="2"/>
  <c r="L278" i="2" s="1"/>
  <c r="Q278" i="2" s="1"/>
  <c r="K276" i="2"/>
  <c r="L276" i="2" s="1"/>
  <c r="K274" i="2"/>
  <c r="L274" i="2" s="1"/>
  <c r="Q274" i="2" s="1"/>
  <c r="K272" i="2"/>
  <c r="L272" i="2" s="1"/>
  <c r="K270" i="2"/>
  <c r="L270" i="2" s="1"/>
  <c r="R270" i="2" s="1"/>
  <c r="K268" i="2"/>
  <c r="L268" i="2" s="1"/>
  <c r="K266" i="2"/>
  <c r="L266" i="2" s="1"/>
  <c r="R266" i="2" s="1"/>
  <c r="K264" i="2"/>
  <c r="L264" i="2" s="1"/>
  <c r="R264" i="2" s="1"/>
  <c r="K262" i="2"/>
  <c r="L262" i="2" s="1"/>
  <c r="Q262" i="2" s="1"/>
  <c r="K260" i="2"/>
  <c r="L260" i="2" s="1"/>
  <c r="K255" i="2"/>
  <c r="L255" i="2" s="1"/>
  <c r="Q255" i="2" s="1"/>
  <c r="K253" i="2"/>
  <c r="L253" i="2" s="1"/>
  <c r="K251" i="2"/>
  <c r="L251" i="2" s="1"/>
  <c r="Q251" i="2" s="1"/>
  <c r="K249" i="2"/>
  <c r="L249" i="2" s="1"/>
  <c r="K247" i="2"/>
  <c r="L247" i="2" s="1"/>
  <c r="K245" i="2"/>
  <c r="L245" i="2" s="1"/>
  <c r="K243" i="2"/>
  <c r="L243" i="2" s="1"/>
  <c r="K241" i="2"/>
  <c r="L241" i="2" s="1"/>
  <c r="K228" i="2"/>
  <c r="L228" i="2" s="1"/>
  <c r="K226" i="2"/>
  <c r="L226" i="2" s="1"/>
  <c r="K224" i="2"/>
  <c r="L224" i="2" s="1"/>
  <c r="K222" i="2"/>
  <c r="L222" i="2" s="1"/>
  <c r="K209" i="2"/>
  <c r="L209" i="2" s="1"/>
  <c r="K207" i="2"/>
  <c r="L207" i="2" s="1"/>
  <c r="K205" i="2"/>
  <c r="L205" i="2" s="1"/>
  <c r="K203" i="2"/>
  <c r="L203" i="2" s="1"/>
  <c r="K201" i="2"/>
  <c r="L201" i="2" s="1"/>
  <c r="K190" i="2"/>
  <c r="L190" i="2" s="1"/>
  <c r="K188" i="2"/>
  <c r="L188" i="2" s="1"/>
  <c r="K186" i="2"/>
  <c r="L186" i="2" s="1"/>
  <c r="K184" i="2"/>
  <c r="L184" i="2" s="1"/>
  <c r="K182" i="2"/>
  <c r="L182" i="2" s="1"/>
  <c r="K180" i="2"/>
  <c r="L180" i="2" s="1"/>
  <c r="K140" i="2"/>
  <c r="L140" i="2" s="1"/>
  <c r="K133" i="2"/>
  <c r="L133" i="2" s="1"/>
  <c r="K131" i="2"/>
  <c r="L131" i="2" s="1"/>
  <c r="K129" i="2"/>
  <c r="L129" i="2" s="1"/>
  <c r="K127" i="2"/>
  <c r="L127" i="2" s="1"/>
  <c r="K116" i="2"/>
  <c r="L116" i="2" s="1"/>
  <c r="K114" i="2"/>
  <c r="L114" i="2" s="1"/>
  <c r="K112" i="2"/>
  <c r="L112" i="2" s="1"/>
  <c r="K110" i="2"/>
  <c r="L110" i="2" s="1"/>
  <c r="K103" i="2"/>
  <c r="L103" i="2" s="1"/>
  <c r="K101" i="2"/>
  <c r="L101" i="2" s="1"/>
  <c r="K99" i="2"/>
  <c r="L99" i="2" s="1"/>
  <c r="K97" i="2"/>
  <c r="L97" i="2" s="1"/>
  <c r="K84" i="2"/>
  <c r="L84" i="2" s="1"/>
  <c r="K71" i="2"/>
  <c r="L71" i="2" s="1"/>
  <c r="K69" i="2"/>
  <c r="L69" i="2" s="1"/>
  <c r="K67" i="2"/>
  <c r="K65" i="2"/>
  <c r="L65" i="2" s="1"/>
  <c r="K63" i="2"/>
  <c r="L63" i="2" s="1"/>
  <c r="K61" i="2"/>
  <c r="L61" i="2" s="1"/>
  <c r="K58" i="2"/>
  <c r="L58" i="2" s="1"/>
  <c r="K56" i="2"/>
  <c r="L56" i="2" s="1"/>
  <c r="K54" i="2"/>
  <c r="L54" i="2" s="1"/>
  <c r="K52" i="2"/>
  <c r="L52" i="2" s="1"/>
  <c r="R52" i="2" s="1"/>
  <c r="K50" i="2"/>
  <c r="L50" i="2" s="1"/>
  <c r="R50" i="2" s="1"/>
  <c r="K48" i="2"/>
  <c r="L48" i="2" s="1"/>
  <c r="Q48" i="2" s="1"/>
  <c r="K46" i="2"/>
  <c r="L46" i="2" s="1"/>
  <c r="K44" i="2"/>
  <c r="L44" i="2" s="1"/>
  <c r="K42" i="2"/>
  <c r="L42" i="2" s="1"/>
  <c r="K40" i="2"/>
  <c r="L40" i="2" s="1"/>
  <c r="K38" i="2"/>
  <c r="L38" i="2" s="1"/>
  <c r="K36" i="2"/>
  <c r="L36" i="2" s="1"/>
  <c r="L4" i="2"/>
  <c r="L680" i="2"/>
  <c r="L20" i="2"/>
  <c r="L16" i="2"/>
  <c r="L105" i="2"/>
  <c r="L88" i="2"/>
  <c r="Q3278" i="2"/>
  <c r="R3278" i="2"/>
  <c r="Q2684" i="2"/>
  <c r="R2684" i="2"/>
  <c r="R3834" i="2"/>
  <c r="Q3834" i="2"/>
  <c r="R3568" i="2"/>
  <c r="Q3568" i="2"/>
  <c r="Q3497" i="2"/>
  <c r="R3497" i="2"/>
  <c r="Q2952" i="2"/>
  <c r="R2952" i="2"/>
  <c r="R3743" i="2"/>
  <c r="Q3743" i="2"/>
  <c r="Q3109" i="2"/>
  <c r="R3109" i="2"/>
  <c r="Q3780" i="2"/>
  <c r="R3780" i="2"/>
  <c r="Q3866" i="2"/>
  <c r="R3866" i="2"/>
  <c r="Q3670" i="2"/>
  <c r="R3670" i="2"/>
  <c r="R3682" i="2"/>
  <c r="Q3682" i="2"/>
  <c r="R3394" i="2"/>
  <c r="Q3394" i="2"/>
  <c r="R3026" i="2"/>
  <c r="Q3026" i="2"/>
  <c r="R3787" i="2"/>
  <c r="Q3787" i="2"/>
  <c r="Q3735" i="2"/>
  <c r="R3735" i="2"/>
  <c r="R3099" i="2"/>
  <c r="Q3099" i="2"/>
  <c r="Q3851" i="2"/>
  <c r="R3851" i="2"/>
  <c r="Q3753" i="2"/>
  <c r="R3753" i="2"/>
  <c r="R3650" i="2"/>
  <c r="Q3650" i="2"/>
  <c r="Q3644" i="2"/>
  <c r="R3644" i="2"/>
  <c r="Q2962" i="2"/>
  <c r="R2962" i="2"/>
  <c r="Q2957" i="2"/>
  <c r="R2957" i="2"/>
  <c r="R3291" i="2"/>
  <c r="Q3291" i="2"/>
  <c r="Q3332" i="2"/>
  <c r="R3332" i="2"/>
  <c r="R3092" i="2"/>
  <c r="Q3092" i="2"/>
  <c r="R3807" i="2"/>
  <c r="Q3807" i="2"/>
  <c r="R3522" i="2"/>
  <c r="Q3522" i="2"/>
  <c r="Q3525" i="2"/>
  <c r="R3525" i="2"/>
  <c r="R2709" i="2"/>
  <c r="Q2709" i="2"/>
  <c r="Q2695" i="2"/>
  <c r="R2695" i="2"/>
  <c r="L881" i="2"/>
  <c r="Q881" i="2" s="1"/>
  <c r="L733" i="2"/>
  <c r="L719" i="2"/>
  <c r="L709" i="2"/>
  <c r="L685" i="2"/>
  <c r="Q685" i="2" s="1"/>
  <c r="L605" i="2"/>
  <c r="Q605" i="2" s="1"/>
  <c r="L596" i="2"/>
  <c r="Q596" i="2" s="1"/>
  <c r="L571" i="2"/>
  <c r="Q571" i="2" s="1"/>
  <c r="L532" i="2"/>
  <c r="Q532" i="2" s="1"/>
  <c r="L974" i="2"/>
  <c r="L934" i="2"/>
  <c r="R934" i="2" s="1"/>
  <c r="L890" i="2"/>
  <c r="L888" i="2"/>
  <c r="L884" i="2"/>
  <c r="Q884" i="2" s="1"/>
  <c r="L880" i="2"/>
  <c r="L859" i="2"/>
  <c r="L855" i="2"/>
  <c r="Q855" i="2" s="1"/>
  <c r="L851" i="2"/>
  <c r="Q851" i="2" s="1"/>
  <c r="L847" i="2"/>
  <c r="L820" i="2"/>
  <c r="L591" i="2"/>
  <c r="L589" i="2"/>
  <c r="L575" i="2"/>
  <c r="Q575" i="2" s="1"/>
  <c r="L525" i="2"/>
  <c r="L451" i="2"/>
  <c r="L524" i="2"/>
  <c r="Q524" i="2" s="1"/>
  <c r="L496" i="2"/>
  <c r="L485" i="2"/>
  <c r="R485" i="2" s="1"/>
  <c r="L464" i="2"/>
  <c r="L448" i="2"/>
  <c r="L438" i="2"/>
  <c r="L436" i="2"/>
  <c r="L428" i="2"/>
  <c r="L422" i="2"/>
  <c r="L414" i="2"/>
  <c r="L353" i="2"/>
  <c r="Q353" i="2" s="1"/>
  <c r="L345" i="2"/>
  <c r="L343" i="2"/>
  <c r="Q343" i="2" s="1"/>
  <c r="L337" i="2"/>
  <c r="L333" i="2"/>
  <c r="L310" i="2"/>
  <c r="L308" i="2"/>
  <c r="L293" i="2"/>
  <c r="L291" i="2"/>
  <c r="L236" i="2"/>
  <c r="L234" i="2"/>
  <c r="L217" i="2"/>
  <c r="L175" i="2"/>
  <c r="L167" i="2"/>
  <c r="L120" i="2"/>
  <c r="L118" i="2"/>
  <c r="L92" i="2"/>
  <c r="L90" i="2"/>
  <c r="L149" i="2"/>
  <c r="L147" i="2"/>
  <c r="L13" i="2"/>
  <c r="L11" i="2"/>
  <c r="L9" i="2"/>
  <c r="L1172" i="2"/>
  <c r="L1151" i="2"/>
  <c r="L1146" i="2"/>
  <c r="L1130" i="2"/>
  <c r="L1128" i="2"/>
  <c r="L1122" i="2"/>
  <c r="L1111" i="2"/>
  <c r="L1105" i="2"/>
  <c r="L1103" i="2"/>
  <c r="L1095" i="2"/>
  <c r="L1092" i="2"/>
  <c r="L1086" i="2"/>
  <c r="L1078" i="2"/>
  <c r="L1065" i="2"/>
  <c r="L1056" i="2"/>
  <c r="L1054" i="2"/>
  <c r="L1050" i="2"/>
  <c r="L1048" i="2"/>
  <c r="Q1048" i="2" s="1"/>
  <c r="L1029" i="2"/>
  <c r="L1025" i="2"/>
  <c r="L1023" i="2"/>
  <c r="Q1023" i="2" s="1"/>
  <c r="L1016" i="2"/>
  <c r="L1012" i="2"/>
  <c r="L1002" i="2"/>
  <c r="L966" i="2"/>
  <c r="L962" i="2"/>
  <c r="L955" i="2"/>
  <c r="L953" i="2"/>
  <c r="L949" i="2"/>
  <c r="L926" i="2"/>
  <c r="L924" i="2"/>
  <c r="L920" i="2"/>
  <c r="Q920" i="2" s="1"/>
  <c r="L913" i="2"/>
  <c r="Q913" i="2" s="1"/>
  <c r="L907" i="2"/>
  <c r="R907" i="2" s="1"/>
  <c r="L905" i="2"/>
  <c r="L901" i="2"/>
  <c r="L899" i="2"/>
  <c r="L876" i="2"/>
  <c r="L872" i="2"/>
  <c r="L868" i="2"/>
  <c r="L843" i="2"/>
  <c r="L839" i="2"/>
  <c r="L835" i="2"/>
  <c r="Q835" i="2" s="1"/>
  <c r="L833" i="2"/>
  <c r="Q833" i="2" s="1"/>
  <c r="L827" i="2"/>
  <c r="L825" i="2"/>
  <c r="L799" i="2"/>
  <c r="Q799" i="2" s="1"/>
  <c r="L765" i="2"/>
  <c r="L759" i="2"/>
  <c r="Q759" i="2" s="1"/>
  <c r="L757" i="2"/>
  <c r="Q757" i="2" s="1"/>
  <c r="L743" i="2"/>
  <c r="Q743" i="2" s="1"/>
  <c r="L741" i="2"/>
  <c r="R741" i="2" s="1"/>
  <c r="L698" i="2"/>
  <c r="L694" i="2"/>
  <c r="L689" i="2"/>
  <c r="L666" i="2"/>
  <c r="L658" i="2"/>
  <c r="L656" i="2"/>
  <c r="L654" i="2"/>
  <c r="L642" i="2"/>
  <c r="L640" i="2"/>
  <c r="L633" i="2"/>
  <c r="L629" i="2"/>
  <c r="L625" i="2"/>
  <c r="L621" i="2"/>
  <c r="Q621" i="2" s="1"/>
  <c r="L617" i="2"/>
  <c r="L613" i="2"/>
  <c r="Q613" i="2" s="1"/>
  <c r="L609" i="2"/>
  <c r="L580" i="2"/>
  <c r="L564" i="2"/>
  <c r="L550" i="2"/>
  <c r="L548" i="2"/>
  <c r="Q548" i="2" s="1"/>
  <c r="L546" i="2"/>
  <c r="R546" i="2" s="1"/>
  <c r="L542" i="2"/>
  <c r="L540" i="2"/>
  <c r="L514" i="2"/>
  <c r="L507" i="2"/>
  <c r="Q507" i="2" s="1"/>
  <c r="L503" i="2"/>
  <c r="Q503" i="2" s="1"/>
  <c r="L491" i="2"/>
  <c r="L456" i="2"/>
  <c r="L405" i="2"/>
  <c r="R405" i="2" s="1"/>
  <c r="L395" i="2"/>
  <c r="L389" i="2"/>
  <c r="L387" i="2"/>
  <c r="L381" i="2"/>
  <c r="L374" i="2"/>
  <c r="L368" i="2"/>
  <c r="Q368" i="2" s="1"/>
  <c r="L366" i="2"/>
  <c r="L330" i="2"/>
  <c r="L328" i="2"/>
  <c r="L322" i="2"/>
  <c r="R322" i="2" s="1"/>
  <c r="L286" i="2"/>
  <c r="L284" i="2"/>
  <c r="L277" i="2"/>
  <c r="R277" i="2" s="1"/>
  <c r="L267" i="2"/>
  <c r="R267" i="2" s="1"/>
  <c r="L263" i="2"/>
  <c r="Q263" i="2" s="1"/>
  <c r="L261" i="2"/>
  <c r="L252" i="2"/>
  <c r="L227" i="2"/>
  <c r="L208" i="2"/>
  <c r="L191" i="2"/>
  <c r="L128" i="2"/>
  <c r="L72" i="2"/>
  <c r="L237" i="2"/>
  <c r="L235" i="2"/>
  <c r="L233" i="2"/>
  <c r="L218" i="2"/>
  <c r="L214" i="2"/>
  <c r="L199" i="2"/>
  <c r="L178" i="2"/>
  <c r="L176" i="2"/>
  <c r="L170" i="2"/>
  <c r="L162" i="2"/>
  <c r="L158" i="2"/>
  <c r="L14" i="2"/>
  <c r="L1184" i="2"/>
  <c r="L1138" i="2"/>
  <c r="L1081" i="2"/>
  <c r="L963" i="2"/>
  <c r="L665" i="2"/>
  <c r="Q665" i="2" s="1"/>
  <c r="L34" i="2"/>
  <c r="Q34" i="2" s="1"/>
  <c r="L26" i="2"/>
  <c r="L18" i="2"/>
  <c r="Q1356" i="2"/>
  <c r="R1356" i="2"/>
  <c r="Q2283" i="2"/>
  <c r="R2283" i="2"/>
  <c r="R1416" i="2"/>
  <c r="Q1416" i="2"/>
  <c r="R2547" i="2"/>
  <c r="Q2547" i="2"/>
  <c r="R2462" i="2"/>
  <c r="Q2462" i="2"/>
  <c r="Q1765" i="2"/>
  <c r="R1765" i="2"/>
  <c r="Q2348" i="2"/>
  <c r="R2348" i="2"/>
  <c r="R2410" i="2"/>
  <c r="Q2410" i="2"/>
  <c r="R2166" i="2"/>
  <c r="Q2166" i="2"/>
  <c r="R2454" i="2"/>
  <c r="Q2454" i="2"/>
  <c r="Q1515" i="2"/>
  <c r="R1515" i="2"/>
  <c r="Q1459" i="2"/>
  <c r="R1459" i="2"/>
  <c r="R1821" i="2"/>
  <c r="Q1821" i="2"/>
  <c r="R1579" i="2"/>
  <c r="Q1579" i="2"/>
  <c r="R2257" i="2"/>
  <c r="Q2257" i="2"/>
  <c r="R1887" i="2"/>
  <c r="Q1887" i="2"/>
  <c r="R1837" i="2"/>
  <c r="Q1837" i="2"/>
  <c r="R2446" i="2"/>
  <c r="Q2446" i="2"/>
  <c r="Q2483" i="2"/>
  <c r="R2483" i="2"/>
  <c r="Q2200" i="2"/>
  <c r="R2200" i="2"/>
  <c r="Q2147" i="2"/>
  <c r="R2147" i="2"/>
  <c r="R1538" i="2"/>
  <c r="Q1538" i="2"/>
  <c r="R2118" i="2"/>
  <c r="Q2118" i="2"/>
  <c r="Q1697" i="2"/>
  <c r="R1697" i="2"/>
  <c r="R2415" i="2"/>
  <c r="Q2415" i="2"/>
  <c r="R2058" i="2"/>
  <c r="Q2058" i="2"/>
  <c r="R1863" i="2"/>
  <c r="Q1863" i="2"/>
  <c r="Q2472" i="2"/>
  <c r="R2472" i="2"/>
  <c r="Q2298" i="2"/>
  <c r="R2298" i="2"/>
  <c r="R2177" i="2"/>
  <c r="Q2177" i="2"/>
  <c r="R1900" i="2"/>
  <c r="Q1900" i="2"/>
  <c r="Q2243" i="2"/>
  <c r="R2243" i="2"/>
  <c r="Q1271" i="2"/>
  <c r="R1271" i="2"/>
  <c r="Q2172" i="2"/>
  <c r="R2172" i="2"/>
  <c r="Q2096" i="2"/>
  <c r="R2096" i="2"/>
  <c r="Q2459" i="2"/>
  <c r="R2459" i="2"/>
  <c r="Q2464" i="2"/>
  <c r="R2464" i="2"/>
  <c r="R2090" i="2"/>
  <c r="Q2090" i="2"/>
  <c r="R1930" i="2"/>
  <c r="Q1930" i="2"/>
  <c r="R2506" i="2"/>
  <c r="Q2506" i="2"/>
  <c r="L608" i="2"/>
  <c r="L606" i="2"/>
  <c r="Q606" i="2" s="1"/>
  <c r="L594" i="2"/>
  <c r="Q594" i="2" s="1"/>
  <c r="L592" i="2"/>
  <c r="L588" i="2"/>
  <c r="L578" i="2"/>
  <c r="Q578" i="2" s="1"/>
  <c r="L574" i="2"/>
  <c r="R574" i="2" s="1"/>
  <c r="L572" i="2"/>
  <c r="R572" i="2" s="1"/>
  <c r="L568" i="2"/>
  <c r="L534" i="2"/>
  <c r="R534" i="2" s="1"/>
  <c r="L530" i="2"/>
  <c r="Q530" i="2" s="1"/>
  <c r="L522" i="2"/>
  <c r="Q522" i="2" s="1"/>
  <c r="L518" i="2"/>
  <c r="Q518" i="2" s="1"/>
  <c r="L416" i="2"/>
  <c r="L935" i="2"/>
  <c r="R935" i="2" s="1"/>
  <c r="L891" i="2"/>
  <c r="Q891" i="2" s="1"/>
  <c r="L483" i="2"/>
  <c r="Q483" i="2" s="1"/>
  <c r="L399" i="2"/>
  <c r="L359" i="2"/>
  <c r="Q359" i="2" s="1"/>
  <c r="L257" i="2"/>
  <c r="Q257" i="2" s="1"/>
  <c r="L1148" i="2"/>
  <c r="L730" i="2"/>
  <c r="L722" i="2"/>
  <c r="L708" i="2"/>
  <c r="L690" i="2"/>
  <c r="L604" i="2"/>
  <c r="L602" i="2"/>
  <c r="L590" i="2"/>
  <c r="L586" i="2"/>
  <c r="L582" i="2"/>
  <c r="L562" i="2"/>
  <c r="L560" i="2"/>
  <c r="L554" i="2"/>
  <c r="L538" i="2"/>
  <c r="L528" i="2"/>
  <c r="L526" i="2"/>
  <c r="L510" i="2"/>
  <c r="L500" i="2"/>
  <c r="L294" i="2"/>
  <c r="L82" i="2"/>
  <c r="L579" i="2"/>
  <c r="L537" i="2"/>
  <c r="Q537" i="2" s="1"/>
  <c r="L447" i="2"/>
  <c r="L341" i="2"/>
  <c r="R341" i="2" s="1"/>
  <c r="L338" i="2"/>
  <c r="R338" i="2" s="1"/>
  <c r="L258" i="2"/>
  <c r="R258" i="2" s="1"/>
  <c r="L121" i="2"/>
  <c r="L598" i="2"/>
  <c r="L462" i="2"/>
  <c r="L319" i="2"/>
  <c r="L316" i="2"/>
  <c r="L179" i="2"/>
  <c r="L1204" i="2"/>
  <c r="L1205" i="2"/>
  <c r="L1203" i="2"/>
  <c r="L1149" i="2"/>
  <c r="L933" i="2"/>
  <c r="L691" i="2"/>
  <c r="L637" i="2"/>
  <c r="L493" i="2"/>
  <c r="L469" i="2"/>
  <c r="L467" i="2"/>
  <c r="L461" i="2"/>
  <c r="L431" i="2"/>
  <c r="L377" i="2"/>
  <c r="L119" i="2"/>
  <c r="L569" i="2"/>
  <c r="Q569" i="2" s="1"/>
  <c r="L471" i="2"/>
  <c r="Q471" i="2" s="1"/>
  <c r="L378" i="2"/>
  <c r="L155" i="2"/>
  <c r="L1135" i="2"/>
  <c r="Q1135" i="2" s="1"/>
  <c r="L1131" i="2"/>
  <c r="Q1131" i="2" s="1"/>
  <c r="L442" i="2"/>
  <c r="Q442" i="2" s="1"/>
  <c r="L379" i="2"/>
  <c r="L362" i="2"/>
  <c r="L306" i="2"/>
  <c r="L305" i="2"/>
  <c r="Q305" i="2" s="1"/>
  <c r="L173" i="2"/>
  <c r="L1163" i="2"/>
  <c r="L519" i="2"/>
  <c r="L463" i="2"/>
  <c r="L445" i="2"/>
  <c r="L434" i="2"/>
  <c r="L421" i="2"/>
  <c r="Q421" i="2" s="1"/>
  <c r="L420" i="2"/>
  <c r="R420" i="2" s="1"/>
  <c r="L419" i="2"/>
  <c r="L418" i="2"/>
  <c r="Q418" i="2" s="1"/>
  <c r="L363" i="2"/>
  <c r="L317" i="2"/>
  <c r="L307" i="2"/>
  <c r="L300" i="2"/>
  <c r="L299" i="2"/>
  <c r="L126" i="2"/>
  <c r="L122" i="2"/>
  <c r="L95" i="2"/>
  <c r="L60" i="2"/>
  <c r="L732" i="2"/>
  <c r="L597" i="2"/>
  <c r="L555" i="2"/>
  <c r="L527" i="2"/>
  <c r="L494" i="2"/>
  <c r="L478" i="2"/>
  <c r="L375" i="2"/>
  <c r="L357" i="2"/>
  <c r="Q357" i="2" s="1"/>
  <c r="L301" i="2"/>
  <c r="L213" i="2"/>
  <c r="L153" i="2"/>
  <c r="L141" i="2"/>
  <c r="L117" i="2"/>
  <c r="L638" i="2"/>
  <c r="Q638" i="2" s="1"/>
  <c r="L561" i="2"/>
  <c r="Q561" i="2" s="1"/>
  <c r="L557" i="2"/>
  <c r="L495" i="2"/>
  <c r="L470" i="2"/>
  <c r="L439" i="2"/>
  <c r="R439" i="2" s="1"/>
  <c r="L429" i="2"/>
  <c r="L335" i="2"/>
  <c r="R335" i="2" s="1"/>
  <c r="L85" i="2"/>
  <c r="L1088" i="2"/>
  <c r="L80" i="2"/>
  <c r="L79" i="2"/>
  <c r="L1199" i="2"/>
  <c r="L1191" i="2"/>
  <c r="L1183" i="2"/>
  <c r="L1177" i="2"/>
  <c r="L1165" i="2"/>
  <c r="L1159" i="2"/>
  <c r="Q1159" i="2" s="1"/>
  <c r="L1155" i="2"/>
  <c r="L1060" i="2"/>
  <c r="L988" i="2"/>
  <c r="L984" i="2"/>
  <c r="L636" i="2"/>
  <c r="L583" i="2"/>
  <c r="Q583" i="2" s="1"/>
  <c r="L573" i="2"/>
  <c r="Q573" i="2" s="1"/>
  <c r="L535" i="2"/>
  <c r="Q535" i="2" s="1"/>
  <c r="L427" i="2"/>
  <c r="L413" i="2"/>
  <c r="L412" i="2"/>
  <c r="L354" i="2"/>
  <c r="Q354" i="2" s="1"/>
  <c r="L349" i="2"/>
  <c r="L348" i="2"/>
  <c r="L312" i="2"/>
  <c r="L195" i="2"/>
  <c r="L192" i="2"/>
  <c r="L109" i="2"/>
  <c r="L107" i="2"/>
  <c r="L1161" i="2"/>
  <c r="L1119" i="2"/>
  <c r="L909" i="2"/>
  <c r="Q909" i="2" s="1"/>
  <c r="L895" i="2"/>
  <c r="L817" i="2"/>
  <c r="Q817" i="2" s="1"/>
  <c r="L780" i="2"/>
  <c r="L607" i="2"/>
  <c r="Q607" i="2" s="1"/>
  <c r="L603" i="2"/>
  <c r="L599" i="2"/>
  <c r="L595" i="2"/>
  <c r="Q595" i="2" s="1"/>
  <c r="L587" i="2"/>
  <c r="L577" i="2"/>
  <c r="Q577" i="2" s="1"/>
  <c r="L533" i="2"/>
  <c r="Q533" i="2" s="1"/>
  <c r="L529" i="2"/>
  <c r="L521" i="2"/>
  <c r="Q521" i="2" s="1"/>
  <c r="L517" i="2"/>
  <c r="Q517" i="2" s="1"/>
  <c r="L509" i="2"/>
  <c r="L501" i="2"/>
  <c r="L497" i="2"/>
  <c r="L489" i="2"/>
  <c r="Q489" i="2" s="1"/>
  <c r="L488" i="2"/>
  <c r="Q488" i="2" s="1"/>
  <c r="L481" i="2"/>
  <c r="L472" i="2"/>
  <c r="Q472" i="2" s="1"/>
  <c r="L457" i="2"/>
  <c r="L437" i="2"/>
  <c r="R437" i="2" s="1"/>
  <c r="L426" i="2"/>
  <c r="L411" i="2"/>
  <c r="L351" i="2"/>
  <c r="L346" i="2"/>
  <c r="L332" i="2"/>
  <c r="L331" i="2"/>
  <c r="L321" i="2"/>
  <c r="L309" i="2"/>
  <c r="L292" i="2"/>
  <c r="L283" i="2"/>
  <c r="L165" i="2"/>
  <c r="L161" i="2"/>
  <c r="L157" i="2"/>
  <c r="L91" i="2"/>
  <c r="L59" i="2"/>
  <c r="L1201" i="2"/>
  <c r="L1197" i="2"/>
  <c r="L1193" i="2"/>
  <c r="L1189" i="2"/>
  <c r="L1185" i="2"/>
  <c r="L1179" i="2"/>
  <c r="L1171" i="2"/>
  <c r="L1167" i="2"/>
  <c r="L1157" i="2"/>
  <c r="L1153" i="2"/>
  <c r="L896" i="2"/>
  <c r="L132" i="2"/>
  <c r="L83" i="2"/>
  <c r="L1141" i="2"/>
  <c r="L1137" i="2"/>
  <c r="L1084" i="2"/>
  <c r="L1080" i="2"/>
  <c r="Q1080" i="2" s="1"/>
  <c r="L1020" i="2"/>
  <c r="L897" i="2"/>
  <c r="L781" i="2"/>
  <c r="L940" i="2"/>
  <c r="Q940" i="2" s="1"/>
  <c r="L938" i="2"/>
  <c r="L937" i="2"/>
  <c r="Q937" i="2" s="1"/>
  <c r="L139" i="2"/>
  <c r="L137" i="2"/>
  <c r="L136" i="2"/>
  <c r="L123" i="2"/>
  <c r="L104" i="2"/>
  <c r="L77" i="2"/>
  <c r="L1076" i="2"/>
  <c r="L1072" i="2"/>
  <c r="L894" i="2"/>
  <c r="L893" i="2"/>
  <c r="Q893" i="2" s="1"/>
  <c r="L892" i="2"/>
  <c r="Q892" i="2" s="1"/>
  <c r="L889" i="2"/>
  <c r="Q889" i="2" s="1"/>
  <c r="L887" i="2"/>
  <c r="Q887" i="2" s="1"/>
  <c r="L885" i="2"/>
  <c r="Q885" i="2" s="1"/>
  <c r="L1040" i="2"/>
  <c r="Q1040" i="2" s="1"/>
  <c r="L1008" i="2"/>
  <c r="L980" i="2"/>
  <c r="L932" i="2"/>
  <c r="L930" i="2"/>
  <c r="L929" i="2"/>
  <c r="L916" i="2"/>
  <c r="L845" i="2"/>
  <c r="L823" i="2"/>
  <c r="L714" i="2"/>
  <c r="L1068" i="2"/>
  <c r="L1036" i="2"/>
  <c r="L1032" i="2"/>
  <c r="L1004" i="2"/>
  <c r="L1000" i="2"/>
  <c r="L972" i="2"/>
  <c r="L948" i="2"/>
  <c r="L946" i="2"/>
  <c r="L945" i="2"/>
  <c r="R945" i="2" s="1"/>
  <c r="L942" i="2"/>
  <c r="Q942" i="2" s="1"/>
  <c r="L941" i="2"/>
  <c r="R941" i="2" s="1"/>
  <c r="L914" i="2"/>
  <c r="L883" i="2"/>
  <c r="Q883" i="2" s="1"/>
  <c r="L877" i="2"/>
  <c r="L864" i="2"/>
  <c r="Q864" i="2" s="1"/>
  <c r="L857" i="2"/>
  <c r="L841" i="2"/>
  <c r="L735" i="2"/>
  <c r="L724" i="2"/>
  <c r="L816" i="2"/>
  <c r="Q816" i="2" s="1"/>
  <c r="L813" i="2"/>
  <c r="Q813" i="2" s="1"/>
  <c r="L812" i="2"/>
  <c r="Q812" i="2" s="1"/>
  <c r="L811" i="2"/>
  <c r="Q811" i="2" s="1"/>
  <c r="L807" i="2"/>
  <c r="L805" i="2"/>
  <c r="L801" i="2"/>
  <c r="Q801" i="2" s="1"/>
  <c r="L785" i="2"/>
  <c r="L720" i="2"/>
  <c r="L681" i="2"/>
  <c r="R681" i="2" s="1"/>
  <c r="L677" i="2"/>
  <c r="L673" i="2"/>
  <c r="L729" i="2"/>
  <c r="L728" i="2"/>
  <c r="L727" i="2"/>
  <c r="R727" i="2" s="1"/>
  <c r="L717" i="2"/>
  <c r="L716" i="2"/>
  <c r="L704" i="2"/>
  <c r="L849" i="2"/>
  <c r="L797" i="2"/>
  <c r="L793" i="2"/>
  <c r="L791" i="2"/>
  <c r="L789" i="2"/>
  <c r="L777" i="2"/>
  <c r="Q777" i="2" s="1"/>
  <c r="L775" i="2"/>
  <c r="Q775" i="2" s="1"/>
  <c r="L773" i="2"/>
  <c r="L769" i="2"/>
  <c r="L738" i="2"/>
  <c r="L736" i="2"/>
  <c r="L725" i="2"/>
  <c r="L712" i="2"/>
  <c r="L711" i="2"/>
  <c r="L706" i="2"/>
  <c r="L702" i="2"/>
  <c r="R702" i="2" s="1"/>
  <c r="L1202" i="2"/>
  <c r="L1198" i="2"/>
  <c r="L1194" i="2"/>
  <c r="L1190" i="2"/>
  <c r="L1186" i="2"/>
  <c r="L1182" i="2"/>
  <c r="L1178" i="2"/>
  <c r="L1170" i="2"/>
  <c r="L1166" i="2"/>
  <c r="L1162" i="2"/>
  <c r="L1158" i="2"/>
  <c r="L1154" i="2"/>
  <c r="L1144" i="2"/>
  <c r="L1132" i="2"/>
  <c r="L1124" i="2"/>
  <c r="L1120" i="2"/>
  <c r="L1090" i="2"/>
  <c r="L1058" i="2"/>
  <c r="L1042" i="2"/>
  <c r="L1034" i="2"/>
  <c r="L1018" i="2"/>
  <c r="L1010" i="2"/>
  <c r="L994" i="2"/>
  <c r="L978" i="2"/>
  <c r="L970" i="2"/>
  <c r="L943" i="2"/>
  <c r="L1200" i="2"/>
  <c r="L1196" i="2"/>
  <c r="L1192" i="2"/>
  <c r="L1188" i="2"/>
  <c r="L1180" i="2"/>
  <c r="L1176" i="2"/>
  <c r="L1168" i="2"/>
  <c r="L1164" i="2"/>
  <c r="L1160" i="2"/>
  <c r="L1156" i="2"/>
  <c r="L1142" i="2"/>
  <c r="L1134" i="2"/>
  <c r="L1113" i="2"/>
  <c r="L1109" i="2"/>
  <c r="L1101" i="2"/>
  <c r="L1094" i="2"/>
  <c r="L1070" i="2"/>
  <c r="L1046" i="2"/>
  <c r="L1038" i="2"/>
  <c r="L1030" i="2"/>
  <c r="L1022" i="2"/>
  <c r="L998" i="2"/>
  <c r="L990" i="2"/>
  <c r="L982" i="2"/>
  <c r="L958" i="2"/>
  <c r="L1097" i="2"/>
  <c r="L1093" i="2"/>
  <c r="L1077" i="2"/>
  <c r="L1075" i="2"/>
  <c r="L1073" i="2"/>
  <c r="L1071" i="2"/>
  <c r="L1069" i="2"/>
  <c r="L1067" i="2"/>
  <c r="Q1067" i="2" s="1"/>
  <c r="L1063" i="2"/>
  <c r="L1061" i="2"/>
  <c r="L1059" i="2"/>
  <c r="L1057" i="2"/>
  <c r="L1045" i="2"/>
  <c r="L1041" i="2"/>
  <c r="L1039" i="2"/>
  <c r="Q1039" i="2" s="1"/>
  <c r="L1037" i="2"/>
  <c r="L1033" i="2"/>
  <c r="L1031" i="2"/>
  <c r="L1021" i="2"/>
  <c r="L999" i="2"/>
  <c r="L997" i="2"/>
  <c r="L995" i="2"/>
  <c r="Q995" i="2" s="1"/>
  <c r="L993" i="2"/>
  <c r="L991" i="2"/>
  <c r="Q991" i="2" s="1"/>
  <c r="L989" i="2"/>
  <c r="L985" i="2"/>
  <c r="L983" i="2"/>
  <c r="L981" i="2"/>
  <c r="L979" i="2"/>
  <c r="Q979" i="2" s="1"/>
  <c r="L977" i="2"/>
  <c r="L975" i="2"/>
  <c r="Q975" i="2" s="1"/>
  <c r="L973" i="2"/>
  <c r="L971" i="2"/>
  <c r="L959" i="2"/>
  <c r="L957" i="2"/>
  <c r="L947" i="2"/>
  <c r="L928" i="2"/>
  <c r="L886" i="2"/>
  <c r="L879" i="2"/>
  <c r="L848" i="2"/>
  <c r="L863" i="2"/>
  <c r="Q863" i="2" s="1"/>
  <c r="L784" i="2"/>
  <c r="L768" i="2"/>
  <c r="L856" i="2"/>
  <c r="L819" i="2"/>
  <c r="Q819" i="2" s="1"/>
  <c r="L808" i="2"/>
  <c r="L792" i="2"/>
  <c r="L787" i="2"/>
  <c r="L776" i="2"/>
  <c r="L831" i="2"/>
  <c r="L815" i="2"/>
  <c r="Q815" i="2" s="1"/>
  <c r="L804" i="2"/>
  <c r="L788" i="2"/>
  <c r="L783" i="2"/>
  <c r="L772" i="2"/>
  <c r="L878" i="2"/>
  <c r="Q878" i="2" s="1"/>
  <c r="L866" i="2"/>
  <c r="L862" i="2"/>
  <c r="Q862" i="2" s="1"/>
  <c r="L858" i="2"/>
  <c r="Q858" i="2" s="1"/>
  <c r="L854" i="2"/>
  <c r="Q854" i="2" s="1"/>
  <c r="L850" i="2"/>
  <c r="L846" i="2"/>
  <c r="L818" i="2"/>
  <c r="L810" i="2"/>
  <c r="Q810" i="2" s="1"/>
  <c r="L806" i="2"/>
  <c r="L802" i="2"/>
  <c r="L798" i="2"/>
  <c r="Q798" i="2" s="1"/>
  <c r="L794" i="2"/>
  <c r="L790" i="2"/>
  <c r="L786" i="2"/>
  <c r="L782" i="2"/>
  <c r="L778" i="2"/>
  <c r="L774" i="2"/>
  <c r="L770" i="2"/>
  <c r="L737" i="2"/>
  <c r="L767" i="2"/>
  <c r="L755" i="2"/>
  <c r="Q755" i="2" s="1"/>
  <c r="L751" i="2"/>
  <c r="L747" i="2"/>
  <c r="L739" i="2"/>
  <c r="L703" i="2"/>
  <c r="L721" i="2"/>
  <c r="L705" i="2"/>
  <c r="L687" i="2"/>
  <c r="L679" i="2"/>
  <c r="L713" i="2"/>
  <c r="L683" i="2"/>
  <c r="L646" i="2"/>
  <c r="L684" i="2"/>
  <c r="L682" i="2"/>
  <c r="L678" i="2"/>
  <c r="L674" i="2"/>
  <c r="L672" i="2"/>
  <c r="L670" i="2"/>
  <c r="L662" i="2"/>
  <c r="L484" i="2"/>
  <c r="L468" i="2"/>
  <c r="L460" i="2"/>
  <c r="L452" i="2"/>
  <c r="L340" i="2"/>
  <c r="L490" i="2"/>
  <c r="L482" i="2"/>
  <c r="L474" i="2"/>
  <c r="L458" i="2"/>
  <c r="L356" i="2"/>
  <c r="L290" i="2"/>
  <c r="L446" i="2"/>
  <c r="L430" i="2"/>
  <c r="L350" i="2"/>
  <c r="L334" i="2"/>
  <c r="L318" i="2"/>
  <c r="L282" i="2"/>
  <c r="L358" i="2"/>
  <c r="L342" i="2"/>
  <c r="L326" i="2"/>
  <c r="L200" i="2"/>
  <c r="L240" i="2"/>
  <c r="L232" i="2"/>
  <c r="L196" i="2"/>
  <c r="L220" i="2"/>
  <c r="L215" i="2"/>
  <c r="L151" i="2"/>
  <c r="L135" i="2"/>
  <c r="L159" i="2"/>
  <c r="L148" i="2"/>
  <c r="L143" i="2"/>
  <c r="L230" i="2"/>
  <c r="L210" i="2"/>
  <c r="L198" i="2"/>
  <c r="L194" i="2"/>
  <c r="L154" i="2"/>
  <c r="L150" i="2"/>
  <c r="L146" i="2"/>
  <c r="L142" i="2"/>
  <c r="L134" i="2"/>
  <c r="L74" i="2"/>
  <c r="L73" i="2"/>
  <c r="L7" i="2"/>
  <c r="L25" i="2"/>
  <c r="L15" i="2"/>
  <c r="L6" i="2"/>
  <c r="Q861" i="2" l="1"/>
  <c r="Q748" i="2"/>
  <c r="Q275" i="2"/>
  <c r="Q1117" i="2"/>
  <c r="Q441" i="2"/>
  <c r="Q857" i="2"/>
  <c r="Q519" i="2"/>
  <c r="Q399" i="2"/>
  <c r="Q882" i="2"/>
  <c r="Q760" i="2"/>
  <c r="Q265" i="2"/>
  <c r="R519" i="2"/>
  <c r="R628" i="2"/>
  <c r="R421" i="2"/>
  <c r="R569" i="2"/>
  <c r="R613" i="2"/>
  <c r="Q338" i="2"/>
  <c r="R742" i="2"/>
  <c r="R423" i="2"/>
  <c r="R503" i="2"/>
  <c r="R259" i="2"/>
  <c r="R339" i="2"/>
  <c r="R921" i="2"/>
  <c r="R483" i="2"/>
  <c r="Q420" i="2"/>
  <c r="R255" i="2"/>
  <c r="R303" i="2"/>
  <c r="R487" i="2"/>
  <c r="R343" i="2"/>
  <c r="Q546" i="2"/>
  <c r="Q439" i="2"/>
  <c r="R745" i="2"/>
  <c r="Q935" i="2"/>
  <c r="R549" i="2"/>
  <c r="R278" i="2"/>
  <c r="R304" i="2"/>
  <c r="Q486" i="2"/>
  <c r="R884" i="2"/>
  <c r="R577" i="2"/>
  <c r="R367" i="2"/>
  <c r="R936" i="2"/>
  <c r="Q322" i="2"/>
  <c r="R547" i="2"/>
  <c r="R605" i="2"/>
  <c r="R327" i="2"/>
  <c r="R336" i="2"/>
  <c r="Q574" i="2"/>
  <c r="Q50" i="2"/>
  <c r="R275" i="2"/>
  <c r="R371" i="2"/>
  <c r="R531" i="2"/>
  <c r="R575" i="2"/>
  <c r="R359" i="2"/>
  <c r="Q534" i="2"/>
  <c r="R891" i="2"/>
  <c r="R400" i="2"/>
  <c r="Q400" i="2"/>
  <c r="Q252" i="2"/>
  <c r="R252" i="2"/>
  <c r="Q269" i="2"/>
  <c r="R269" i="2"/>
  <c r="Q254" i="2"/>
  <c r="R523" i="2"/>
  <c r="Q270" i="2"/>
  <c r="R399" i="2"/>
  <c r="R614" i="2"/>
  <c r="Q341" i="2"/>
  <c r="R380" i="2"/>
  <c r="R471" i="2"/>
  <c r="R257" i="2"/>
  <c r="R403" i="2"/>
  <c r="R573" i="2"/>
  <c r="R440" i="2"/>
  <c r="R274" i="2"/>
  <c r="Q258" i="2"/>
  <c r="R473" i="2"/>
  <c r="R570" i="2"/>
  <c r="R578" i="2"/>
  <c r="R621" i="2"/>
  <c r="Q324" i="2"/>
  <c r="R620" i="2"/>
  <c r="R548" i="2"/>
  <c r="R583" i="2"/>
  <c r="Q572" i="2"/>
  <c r="R442" i="2"/>
  <c r="R517" i="2"/>
  <c r="R537" i="2"/>
  <c r="R441" i="2"/>
  <c r="Q325" i="2"/>
  <c r="R923" i="2"/>
  <c r="R581" i="2"/>
  <c r="R357" i="2"/>
  <c r="R521" i="2"/>
  <c r="R545" i="2"/>
  <c r="R505" i="2"/>
  <c r="R368" i="2"/>
  <c r="R489" i="2"/>
  <c r="R1127" i="2"/>
  <c r="R596" i="2"/>
  <c r="R34" i="2"/>
  <c r="R262" i="2"/>
  <c r="R353" i="2"/>
  <c r="Q425" i="2"/>
  <c r="R369" i="2"/>
  <c r="R606" i="2"/>
  <c r="Q266" i="2"/>
  <c r="R536" i="2"/>
  <c r="R524" i="2"/>
  <c r="R920" i="2"/>
  <c r="R530" i="2"/>
  <c r="R518" i="2"/>
  <c r="R401" i="2"/>
  <c r="Q264" i="2"/>
  <c r="R1133" i="2"/>
  <c r="Q437" i="2"/>
  <c r="Q277" i="2"/>
  <c r="Q907" i="2"/>
  <c r="R355" i="2"/>
  <c r="R909" i="2"/>
  <c r="R594" i="2"/>
  <c r="R612" i="2"/>
  <c r="R506" i="2"/>
  <c r="R576" i="2"/>
  <c r="R504" i="2"/>
  <c r="R522" i="2"/>
  <c r="Q335" i="2"/>
  <c r="R561" i="2"/>
  <c r="R472" i="2"/>
  <c r="R1131" i="2"/>
  <c r="R418" i="2"/>
  <c r="R638" i="2"/>
  <c r="Q741" i="2"/>
  <c r="R922" i="2"/>
  <c r="Q52" i="2"/>
  <c r="R665" i="2"/>
  <c r="Q373" i="2"/>
  <c r="R424" i="2"/>
  <c r="R821" i="2"/>
  <c r="R567" i="2"/>
  <c r="Q271" i="2"/>
  <c r="R816" i="2"/>
  <c r="R864" i="2"/>
  <c r="Q669" i="2"/>
  <c r="Q934" i="2"/>
  <c r="Q702" i="2"/>
  <c r="R857" i="2"/>
  <c r="R756" i="2"/>
  <c r="R532" i="2"/>
  <c r="R607" i="2"/>
  <c r="R323" i="2"/>
  <c r="R354" i="2"/>
  <c r="R1143" i="2"/>
  <c r="R657" i="2"/>
  <c r="R913" i="2"/>
  <c r="R883" i="2"/>
  <c r="R1064" i="2"/>
  <c r="R1135" i="2"/>
  <c r="R520" i="2"/>
  <c r="R566" i="2"/>
  <c r="R833" i="2"/>
  <c r="R627" i="2"/>
  <c r="R48" i="2"/>
  <c r="Q49" i="2"/>
  <c r="R507" i="2"/>
  <c r="R305" i="2"/>
  <c r="R365" i="2"/>
  <c r="Q405" i="2"/>
  <c r="R407" i="2"/>
  <c r="R251" i="2"/>
  <c r="R533" i="2"/>
  <c r="R535" i="2"/>
  <c r="R571" i="2"/>
  <c r="R488" i="2"/>
  <c r="Q681" i="2"/>
  <c r="R754" i="2"/>
  <c r="Q727" i="2"/>
  <c r="R1129" i="2"/>
  <c r="R889" i="2"/>
  <c r="Q860" i="2"/>
  <c r="R265" i="2"/>
  <c r="R685" i="2"/>
  <c r="Q740" i="2"/>
  <c r="Q761" i="2"/>
  <c r="R801" i="2"/>
  <c r="R887" i="2"/>
  <c r="R800" i="2"/>
  <c r="R595" i="2"/>
  <c r="R1048" i="2"/>
  <c r="R892" i="2"/>
  <c r="R1145" i="2"/>
  <c r="Q267" i="2"/>
  <c r="R853" i="2"/>
  <c r="R752" i="2"/>
  <c r="R777" i="2"/>
  <c r="R861" i="2"/>
  <c r="R1080" i="2"/>
  <c r="R263" i="2"/>
  <c r="R661" i="2"/>
  <c r="R817" i="2"/>
  <c r="R813" i="2"/>
  <c r="R881" i="2"/>
  <c r="R906" i="2"/>
  <c r="R1024" i="2"/>
  <c r="R94" i="2"/>
  <c r="R622" i="2"/>
  <c r="R937" i="2"/>
  <c r="Q485" i="2"/>
  <c r="Q910" i="2"/>
  <c r="Q944" i="2"/>
  <c r="R882" i="2"/>
  <c r="Q941" i="2"/>
  <c r="Q750" i="2"/>
  <c r="R940" i="2"/>
  <c r="R1117" i="2"/>
  <c r="R885" i="2"/>
  <c r="R757" i="2"/>
  <c r="R812" i="2"/>
  <c r="R893" i="2"/>
  <c r="R1159" i="2"/>
  <c r="R942" i="2"/>
  <c r="R1040" i="2"/>
  <c r="R1181" i="2"/>
  <c r="R811" i="2"/>
  <c r="R976" i="2"/>
  <c r="Q945" i="2"/>
  <c r="Q911" i="2"/>
  <c r="R746" i="2"/>
  <c r="R762" i="2"/>
  <c r="R819" i="2"/>
  <c r="R758" i="2"/>
  <c r="Q1068" i="2"/>
  <c r="R1068" i="2"/>
  <c r="Q1012" i="2"/>
  <c r="R1012" i="2"/>
  <c r="R113" i="2"/>
  <c r="Q337" i="2"/>
  <c r="R337" i="2"/>
  <c r="R814" i="2"/>
  <c r="R854" i="2"/>
  <c r="Q1076" i="2"/>
  <c r="R1076" i="2"/>
  <c r="Q938" i="2"/>
  <c r="R938" i="2"/>
  <c r="Q1084" i="2"/>
  <c r="R1084" i="2"/>
  <c r="Q402" i="2"/>
  <c r="R402" i="2"/>
  <c r="Q279" i="2"/>
  <c r="R279" i="2"/>
  <c r="Q370" i="2"/>
  <c r="R370" i="2"/>
  <c r="R863" i="2"/>
  <c r="R775" i="2"/>
  <c r="Q1036" i="2"/>
  <c r="R1036" i="2"/>
  <c r="Q980" i="2"/>
  <c r="R980" i="2"/>
  <c r="Q1044" i="2"/>
  <c r="R1044" i="2"/>
  <c r="Q996" i="2"/>
  <c r="R996" i="2"/>
  <c r="Q272" i="2"/>
  <c r="R272" i="2"/>
  <c r="Q427" i="2"/>
  <c r="R427" i="2"/>
  <c r="Q419" i="2"/>
  <c r="R419" i="2"/>
  <c r="Q946" i="2"/>
  <c r="R946" i="2"/>
  <c r="R855" i="2"/>
  <c r="Q426" i="2"/>
  <c r="R426" i="2"/>
  <c r="Q1052" i="2"/>
  <c r="R1052" i="2"/>
  <c r="Q253" i="2"/>
  <c r="R253" i="2"/>
  <c r="Q701" i="2"/>
  <c r="R701" i="2"/>
  <c r="Q260" i="2"/>
  <c r="R260" i="2"/>
  <c r="Q886" i="2"/>
  <c r="R886" i="2"/>
  <c r="Q973" i="2"/>
  <c r="R973" i="2"/>
  <c r="Q1037" i="2"/>
  <c r="R1037" i="2"/>
  <c r="Q656" i="2"/>
  <c r="R656" i="2"/>
  <c r="Q664" i="2"/>
  <c r="R664" i="2"/>
  <c r="Q642" i="2"/>
  <c r="R642" i="2"/>
  <c r="Q663" i="2"/>
  <c r="R663" i="2"/>
  <c r="Q764" i="2"/>
  <c r="R764" i="2"/>
  <c r="Q744" i="2"/>
  <c r="R744" i="2"/>
  <c r="R743" i="2"/>
  <c r="R798" i="2"/>
  <c r="R835" i="2"/>
  <c r="R851" i="2"/>
  <c r="R878" i="2"/>
  <c r="Q859" i="2"/>
  <c r="R859" i="2"/>
  <c r="Q888" i="2"/>
  <c r="R888" i="2"/>
  <c r="R862" i="2"/>
  <c r="R760" i="2"/>
  <c r="Q880" i="2"/>
  <c r="R880" i="2"/>
  <c r="Q939" i="2"/>
  <c r="R939" i="2"/>
  <c r="Q990" i="2"/>
  <c r="R990" i="2"/>
  <c r="Q1022" i="2"/>
  <c r="R1022" i="2"/>
  <c r="Q1054" i="2"/>
  <c r="R1054" i="2"/>
  <c r="Q1111" i="2"/>
  <c r="R1111" i="2"/>
  <c r="Q1066" i="2"/>
  <c r="R1066" i="2"/>
  <c r="Q1114" i="2"/>
  <c r="R1114" i="2"/>
  <c r="Q1128" i="2"/>
  <c r="R1128" i="2"/>
  <c r="Q1144" i="2"/>
  <c r="R1144" i="2"/>
  <c r="R1011" i="2"/>
  <c r="R1079" i="2"/>
  <c r="R991" i="2"/>
  <c r="R1055" i="2"/>
  <c r="Q666" i="2"/>
  <c r="R666" i="2"/>
  <c r="Q682" i="2"/>
  <c r="R682" i="2"/>
  <c r="Q683" i="2"/>
  <c r="R683" i="2"/>
  <c r="Q747" i="2"/>
  <c r="R747" i="2"/>
  <c r="Q818" i="2"/>
  <c r="R818" i="2"/>
  <c r="Q850" i="2"/>
  <c r="R850" i="2"/>
  <c r="R858" i="2"/>
  <c r="Q908" i="2"/>
  <c r="R908" i="2"/>
  <c r="Q947" i="2"/>
  <c r="R947" i="2"/>
  <c r="Q1049" i="2"/>
  <c r="R1049" i="2"/>
  <c r="Q1065" i="2"/>
  <c r="R1065" i="2"/>
  <c r="Q1081" i="2"/>
  <c r="R1081" i="2"/>
  <c r="Q1062" i="2"/>
  <c r="R1062" i="2"/>
  <c r="Q1113" i="2"/>
  <c r="R1113" i="2"/>
  <c r="Q1126" i="2"/>
  <c r="R1126" i="2"/>
  <c r="R1142" i="2"/>
  <c r="Q1142" i="2"/>
  <c r="Q978" i="2"/>
  <c r="R978" i="2"/>
  <c r="Q1010" i="2"/>
  <c r="R1010" i="2"/>
  <c r="Q1042" i="2"/>
  <c r="R1042" i="2"/>
  <c r="Q1116" i="2"/>
  <c r="R1116" i="2"/>
  <c r="Q1132" i="2"/>
  <c r="R1132" i="2"/>
  <c r="Q1182" i="2"/>
  <c r="R1182" i="2"/>
  <c r="R1035" i="2"/>
  <c r="R975" i="2"/>
  <c r="R1039" i="2"/>
  <c r="R1083" i="2"/>
  <c r="R995" i="2"/>
  <c r="Q662" i="2"/>
  <c r="R662" i="2"/>
  <c r="Q658" i="2"/>
  <c r="R658" i="2"/>
  <c r="Q763" i="2"/>
  <c r="R763" i="2"/>
  <c r="Q834" i="2"/>
  <c r="R834" i="2"/>
  <c r="Q820" i="2"/>
  <c r="R820" i="2"/>
  <c r="Q856" i="2"/>
  <c r="R856" i="2"/>
  <c r="Q890" i="2"/>
  <c r="R890" i="2"/>
  <c r="Q977" i="2"/>
  <c r="R977" i="2"/>
  <c r="Q993" i="2"/>
  <c r="R993" i="2"/>
  <c r="Q1009" i="2"/>
  <c r="R1009" i="2"/>
  <c r="Q1025" i="2"/>
  <c r="R1025" i="2"/>
  <c r="Q1041" i="2"/>
  <c r="R1041" i="2"/>
  <c r="Q641" i="2"/>
  <c r="R641" i="2"/>
  <c r="Q660" i="2"/>
  <c r="R660" i="2"/>
  <c r="Q684" i="2"/>
  <c r="R684" i="2"/>
  <c r="Q659" i="2"/>
  <c r="R659" i="2"/>
  <c r="Q751" i="2"/>
  <c r="R751" i="2"/>
  <c r="Q753" i="2"/>
  <c r="R753" i="2"/>
  <c r="Q774" i="2"/>
  <c r="R774" i="2"/>
  <c r="Q749" i="2"/>
  <c r="R749" i="2"/>
  <c r="R759" i="2"/>
  <c r="Q776" i="2"/>
  <c r="R776" i="2"/>
  <c r="R810" i="2"/>
  <c r="R748" i="2"/>
  <c r="Q879" i="2"/>
  <c r="R879" i="2"/>
  <c r="Q924" i="2"/>
  <c r="R924" i="2"/>
  <c r="Q912" i="2"/>
  <c r="R912" i="2"/>
  <c r="R799" i="2"/>
  <c r="R815" i="2"/>
  <c r="Q974" i="2"/>
  <c r="R974" i="2"/>
  <c r="Q1038" i="2"/>
  <c r="R1038" i="2"/>
  <c r="Q1115" i="2"/>
  <c r="R1115" i="2"/>
  <c r="Q1130" i="2"/>
  <c r="R1130" i="2"/>
  <c r="Q1146" i="2"/>
  <c r="R1146" i="2"/>
  <c r="R1164" i="2"/>
  <c r="Q1164" i="2"/>
  <c r="Q943" i="2"/>
  <c r="R943" i="2"/>
  <c r="Q1050" i="2"/>
  <c r="R1050" i="2"/>
  <c r="Q1082" i="2"/>
  <c r="R1082" i="2"/>
  <c r="Q1110" i="2"/>
  <c r="R1110" i="2"/>
  <c r="Q1120" i="2"/>
  <c r="R1120" i="2"/>
  <c r="R979" i="2"/>
  <c r="R1043" i="2"/>
  <c r="R1023" i="2"/>
  <c r="Q667" i="2"/>
  <c r="R667" i="2"/>
  <c r="Q852" i="2"/>
  <c r="R852" i="2"/>
  <c r="R755" i="2"/>
  <c r="Q1053" i="2"/>
  <c r="R1053" i="2"/>
  <c r="Q1069" i="2"/>
  <c r="R1069" i="2"/>
  <c r="Q1077" i="2"/>
  <c r="R1077" i="2"/>
  <c r="Q1078" i="2"/>
  <c r="R1078" i="2"/>
  <c r="R1134" i="2"/>
  <c r="Q1134" i="2"/>
  <c r="Q994" i="2"/>
  <c r="R994" i="2"/>
  <c r="Q1026" i="2"/>
  <c r="R1026" i="2"/>
  <c r="Q1112" i="2"/>
  <c r="R1112" i="2"/>
  <c r="R1067" i="2"/>
  <c r="R1051" i="2"/>
  <c r="Q33" i="2"/>
  <c r="R33" i="2"/>
  <c r="Q268" i="2"/>
  <c r="R268" i="2"/>
  <c r="Q326" i="2"/>
  <c r="R326" i="2"/>
  <c r="Q273" i="2"/>
  <c r="R273" i="2"/>
  <c r="Q366" i="2"/>
  <c r="R366" i="2"/>
  <c r="Q404" i="2"/>
  <c r="R404" i="2"/>
  <c r="Q474" i="2"/>
  <c r="R474" i="2"/>
  <c r="Q340" i="2"/>
  <c r="R340" i="2"/>
  <c r="Q428" i="2"/>
  <c r="R428" i="2"/>
  <c r="Q342" i="2"/>
  <c r="R342" i="2"/>
  <c r="Q406" i="2"/>
  <c r="R406" i="2"/>
  <c r="Q356" i="2"/>
  <c r="R356" i="2"/>
  <c r="Q372" i="2"/>
  <c r="R372" i="2"/>
  <c r="Q482" i="2"/>
  <c r="R482" i="2"/>
  <c r="Q484" i="2"/>
  <c r="R484" i="2"/>
  <c r="Q35" i="2"/>
  <c r="R35" i="2"/>
  <c r="R93" i="2"/>
  <c r="Q180" i="2"/>
  <c r="R180" i="2"/>
  <c r="Q256" i="2"/>
  <c r="R256" i="2"/>
  <c r="Q276" i="2"/>
  <c r="R276" i="2"/>
  <c r="Q358" i="2"/>
  <c r="R358" i="2"/>
  <c r="Q422" i="2"/>
  <c r="R422" i="2"/>
  <c r="Q490" i="2"/>
  <c r="R490" i="2"/>
  <c r="Q261" i="2"/>
  <c r="R261" i="2"/>
  <c r="Q374" i="2"/>
  <c r="R374" i="2"/>
  <c r="Q438" i="2"/>
  <c r="R438" i="2"/>
  <c r="Q436" i="2"/>
  <c r="R436" i="2"/>
  <c r="Q460" i="2"/>
  <c r="R460" i="2"/>
  <c r="M3" i="2" l="1"/>
  <c r="N3" i="2"/>
  <c r="O3" i="2"/>
  <c r="B3" i="2"/>
  <c r="K3" i="2"/>
  <c r="L3" i="2" l="1"/>
  <c r="F3" i="17" l="1"/>
  <c r="F6" i="17"/>
  <c r="F10" i="17"/>
  <c r="G10" i="17" s="1"/>
  <c r="F14" i="17"/>
  <c r="F18" i="17"/>
  <c r="G18" i="17" s="1"/>
  <c r="F22" i="17"/>
  <c r="G22" i="17" s="1"/>
  <c r="F31" i="17"/>
  <c r="F35" i="17"/>
  <c r="F39" i="17"/>
  <c r="F43" i="17"/>
  <c r="G43" i="17" s="1"/>
  <c r="F46" i="17"/>
  <c r="G46" i="17" s="1"/>
  <c r="F50" i="17"/>
  <c r="G50" i="17" s="1"/>
  <c r="F54" i="17"/>
  <c r="G54" i="17" s="1"/>
  <c r="F58" i="17"/>
  <c r="G58" i="17" s="1"/>
  <c r="F61" i="17"/>
  <c r="G61" i="17" s="1"/>
  <c r="F65" i="17"/>
  <c r="G65" i="17" s="1"/>
  <c r="F69" i="17"/>
  <c r="G69" i="17" s="1"/>
  <c r="F73" i="17"/>
  <c r="G73" i="17" s="1"/>
  <c r="F77" i="17"/>
  <c r="F80" i="17"/>
  <c r="G80" i="17" s="1"/>
  <c r="F84" i="17"/>
  <c r="F91" i="17"/>
  <c r="F95" i="17"/>
  <c r="F99" i="17"/>
  <c r="G99" i="17" s="1"/>
  <c r="F103" i="17"/>
  <c r="G103" i="17" s="1"/>
  <c r="F9" i="17"/>
  <c r="F21" i="17"/>
  <c r="G21" i="17" s="1"/>
  <c r="F28" i="17"/>
  <c r="G28" i="17" s="1"/>
  <c r="F38" i="17"/>
  <c r="G38" i="17" s="1"/>
  <c r="F53" i="17"/>
  <c r="G53" i="17" s="1"/>
  <c r="F64" i="17"/>
  <c r="F76" i="17"/>
  <c r="F90" i="17"/>
  <c r="F98" i="17"/>
  <c r="G98" i="17" s="1"/>
  <c r="F4" i="17"/>
  <c r="F7" i="17"/>
  <c r="G7" i="17" s="1"/>
  <c r="F11" i="17"/>
  <c r="G11" i="17" s="1"/>
  <c r="F15" i="17"/>
  <c r="F19" i="17"/>
  <c r="F23" i="17"/>
  <c r="F26" i="17"/>
  <c r="G26" i="17" s="1"/>
  <c r="F29" i="17"/>
  <c r="F32" i="17"/>
  <c r="G32" i="17" s="1"/>
  <c r="F36" i="17"/>
  <c r="F40" i="17"/>
  <c r="G40" i="17" s="1"/>
  <c r="F44" i="17"/>
  <c r="G44" i="17" s="1"/>
  <c r="F47" i="17"/>
  <c r="G47" i="17" s="1"/>
  <c r="F51" i="17"/>
  <c r="F55" i="17"/>
  <c r="G55" i="17" s="1"/>
  <c r="F59" i="17"/>
  <c r="G59" i="17" s="1"/>
  <c r="F62" i="17"/>
  <c r="G62" i="17" s="1"/>
  <c r="F66" i="17"/>
  <c r="G66" i="17" s="1"/>
  <c r="F70" i="17"/>
  <c r="F74" i="17"/>
  <c r="F78" i="17"/>
  <c r="G78" i="17" s="1"/>
  <c r="F81" i="17"/>
  <c r="F85" i="17"/>
  <c r="G85" i="17" s="1"/>
  <c r="F88" i="17"/>
  <c r="G88" i="17" s="1"/>
  <c r="F92" i="17"/>
  <c r="G92" i="17" s="1"/>
  <c r="F96" i="17"/>
  <c r="G96" i="17" s="1"/>
  <c r="F100" i="17"/>
  <c r="G100" i="17" s="1"/>
  <c r="F104" i="17"/>
  <c r="G104" i="17" s="1"/>
  <c r="F13" i="17"/>
  <c r="F57" i="17"/>
  <c r="G57" i="17" s="1"/>
  <c r="F68" i="17"/>
  <c r="G68" i="17" s="1"/>
  <c r="F87" i="17"/>
  <c r="G87" i="17" s="1"/>
  <c r="F102" i="17"/>
  <c r="G102" i="17" s="1"/>
  <c r="F5" i="17"/>
  <c r="F8" i="17"/>
  <c r="F12" i="17"/>
  <c r="G12" i="17" s="1"/>
  <c r="F16" i="17"/>
  <c r="G16" i="17" s="1"/>
  <c r="F20" i="17"/>
  <c r="G20" i="17" s="1"/>
  <c r="F24" i="17"/>
  <c r="G24" i="17" s="1"/>
  <c r="F27" i="17"/>
  <c r="G27" i="17" s="1"/>
  <c r="F30" i="17"/>
  <c r="F33" i="17"/>
  <c r="G33" i="17" s="1"/>
  <c r="F37" i="17"/>
  <c r="G37" i="17" s="1"/>
  <c r="F41" i="17"/>
  <c r="G41" i="17" s="1"/>
  <c r="F45" i="17"/>
  <c r="G45" i="17" s="1"/>
  <c r="F48" i="17"/>
  <c r="G48" i="17" s="1"/>
  <c r="F52" i="17"/>
  <c r="G52" i="17" s="1"/>
  <c r="F56" i="17"/>
  <c r="G56" i="17" s="1"/>
  <c r="F63" i="17"/>
  <c r="G63" i="17" s="1"/>
  <c r="F67" i="17"/>
  <c r="G67" i="17" s="1"/>
  <c r="F71" i="17"/>
  <c r="F75" i="17"/>
  <c r="G75" i="17" s="1"/>
  <c r="F79" i="17"/>
  <c r="F82" i="17"/>
  <c r="F86" i="17"/>
  <c r="F89" i="17"/>
  <c r="G89" i="17" s="1"/>
  <c r="F93" i="17"/>
  <c r="G93" i="17" s="1"/>
  <c r="F97" i="17"/>
  <c r="F101" i="17"/>
  <c r="F17" i="17"/>
  <c r="G17" i="17" s="1"/>
  <c r="F25" i="17"/>
  <c r="G25" i="17" s="1"/>
  <c r="F34" i="17"/>
  <c r="F42" i="17"/>
  <c r="G42" i="17" s="1"/>
  <c r="F49" i="17"/>
  <c r="F60" i="17"/>
  <c r="G60" i="17" s="1"/>
  <c r="F72" i="17"/>
  <c r="F83" i="17"/>
  <c r="F94" i="17"/>
  <c r="P3110" i="2" l="1"/>
  <c r="R3110" i="2" s="1"/>
  <c r="G39" i="17"/>
  <c r="P2705" i="2"/>
  <c r="P3173" i="2"/>
  <c r="P3745" i="2"/>
  <c r="P3554" i="2"/>
  <c r="P3120" i="2"/>
  <c r="P2726" i="2"/>
  <c r="P2727" i="2"/>
  <c r="P2728" i="2"/>
  <c r="P2743" i="2"/>
  <c r="P2780" i="2"/>
  <c r="P2788" i="2"/>
  <c r="P2792" i="2"/>
  <c r="P2799" i="2"/>
  <c r="P2812" i="2"/>
  <c r="P2815" i="2"/>
  <c r="P2832" i="2"/>
  <c r="P2837" i="2"/>
  <c r="P2847" i="2"/>
  <c r="P2851" i="2"/>
  <c r="P2859" i="2"/>
  <c r="P2881" i="2"/>
  <c r="P2884" i="2"/>
  <c r="P2894" i="2"/>
  <c r="P2908" i="2"/>
  <c r="P2909" i="2"/>
  <c r="P2916" i="2"/>
  <c r="P2928" i="2"/>
  <c r="P2934" i="2"/>
  <c r="P2943" i="2"/>
  <c r="P2953" i="2"/>
  <c r="P2981" i="2"/>
  <c r="P2986" i="2"/>
  <c r="P2987" i="2"/>
  <c r="P2996" i="2"/>
  <c r="P3006" i="2"/>
  <c r="P3007" i="2"/>
  <c r="P3019" i="2"/>
  <c r="P3021" i="2"/>
  <c r="P3022" i="2"/>
  <c r="P3056" i="2"/>
  <c r="P3070" i="2"/>
  <c r="P3077" i="2"/>
  <c r="P2736" i="2"/>
  <c r="P2772" i="2"/>
  <c r="P2774" i="2"/>
  <c r="P2795" i="2"/>
  <c r="P2807" i="2"/>
  <c r="P2810" i="2"/>
  <c r="P2823" i="2"/>
  <c r="P2843" i="2"/>
  <c r="P2850" i="2"/>
  <c r="P2864" i="2"/>
  <c r="P2874" i="2"/>
  <c r="P2877" i="2"/>
  <c r="P2951" i="2"/>
  <c r="P2697" i="2"/>
  <c r="P2698" i="2"/>
  <c r="P2720" i="2"/>
  <c r="P2783" i="2"/>
  <c r="P2798" i="2"/>
  <c r="P2827" i="2"/>
  <c r="P2919" i="2"/>
  <c r="P2941" i="2"/>
  <c r="P3354" i="2"/>
  <c r="P2993" i="2"/>
  <c r="P3030" i="2"/>
  <c r="P3072" i="2"/>
  <c r="P3388" i="2"/>
  <c r="P3391" i="2"/>
  <c r="P3416" i="2"/>
  <c r="P3439" i="2"/>
  <c r="P3489" i="2"/>
  <c r="P3496" i="2"/>
  <c r="P3523" i="2"/>
  <c r="P3530" i="2"/>
  <c r="P3594" i="2"/>
  <c r="P3596" i="2"/>
  <c r="P3609" i="2"/>
  <c r="P3622" i="2"/>
  <c r="P3631" i="2"/>
  <c r="P3687" i="2"/>
  <c r="P3716" i="2"/>
  <c r="P3385" i="2"/>
  <c r="P3390" i="2"/>
  <c r="P3551" i="2"/>
  <c r="P3610" i="2"/>
  <c r="P3688" i="2"/>
  <c r="P3725" i="2"/>
  <c r="P3462" i="2"/>
  <c r="P3463" i="2"/>
  <c r="P3510" i="2"/>
  <c r="P3531" i="2"/>
  <c r="P3559" i="2"/>
  <c r="P3564" i="2"/>
  <c r="P3591" i="2"/>
  <c r="P3599" i="2"/>
  <c r="P3614" i="2"/>
  <c r="P3619" i="2"/>
  <c r="P3625" i="2"/>
  <c r="P3642" i="2"/>
  <c r="P3647" i="2"/>
  <c r="P3669" i="2"/>
  <c r="P3715" i="2"/>
  <c r="P3842" i="2"/>
  <c r="P3869" i="2"/>
  <c r="P3814" i="2"/>
  <c r="P3272" i="2"/>
  <c r="P2640" i="2"/>
  <c r="P3330" i="2"/>
  <c r="P3142" i="2"/>
  <c r="P3122" i="2"/>
  <c r="P2602" i="2"/>
  <c r="P3309" i="2"/>
  <c r="P3271" i="2"/>
  <c r="P3199" i="2"/>
  <c r="P3856" i="2"/>
  <c r="P3835" i="2"/>
  <c r="P3875" i="2"/>
  <c r="P3270" i="2"/>
  <c r="P2686" i="2"/>
  <c r="P3298" i="2"/>
  <c r="P3222" i="2"/>
  <c r="P3210" i="2"/>
  <c r="P3168" i="2"/>
  <c r="P3815" i="2"/>
  <c r="P3777" i="2"/>
  <c r="P3751" i="2"/>
  <c r="P3221" i="2"/>
  <c r="P2651" i="2"/>
  <c r="P2643" i="2"/>
  <c r="P2633" i="2"/>
  <c r="P2589" i="2"/>
  <c r="P3235" i="2"/>
  <c r="P3169" i="2"/>
  <c r="P3860" i="2"/>
  <c r="P3266" i="2"/>
  <c r="P3734" i="2"/>
  <c r="P3198" i="2"/>
  <c r="P3096" i="2"/>
  <c r="P2650" i="2"/>
  <c r="P3107" i="2"/>
  <c r="P3251" i="2"/>
  <c r="P2687" i="2"/>
  <c r="P3888" i="2"/>
  <c r="P3264" i="2"/>
  <c r="P3227" i="2"/>
  <c r="P3105" i="2"/>
  <c r="P2619" i="2"/>
  <c r="P2609" i="2"/>
  <c r="P3844" i="2"/>
  <c r="P3758" i="2"/>
  <c r="P3236" i="2"/>
  <c r="P3789" i="2"/>
  <c r="P3345" i="2"/>
  <c r="P2632" i="2"/>
  <c r="P2641" i="2"/>
  <c r="P3233" i="2"/>
  <c r="P3121" i="2"/>
  <c r="P3091" i="2"/>
  <c r="P2672" i="2"/>
  <c r="P3752" i="2"/>
  <c r="P2670" i="2"/>
  <c r="P3809" i="2"/>
  <c r="P2620" i="2"/>
  <c r="P3217" i="2"/>
  <c r="P2673" i="2"/>
  <c r="P3111" i="2"/>
  <c r="P2661" i="2"/>
  <c r="P3853" i="2"/>
  <c r="P2890" i="2"/>
  <c r="P2935" i="2"/>
  <c r="P2905" i="2"/>
  <c r="P3011" i="2"/>
  <c r="P3503" i="2"/>
  <c r="P3484" i="2"/>
  <c r="P3513" i="2"/>
  <c r="P3719" i="2"/>
  <c r="P2660" i="2"/>
  <c r="P3880" i="2"/>
  <c r="P3287" i="2"/>
  <c r="P3213" i="2"/>
  <c r="P3206" i="2"/>
  <c r="P3855" i="2"/>
  <c r="P2842" i="2"/>
  <c r="P2867" i="2"/>
  <c r="P2912" i="2"/>
  <c r="P2845" i="2"/>
  <c r="P2924" i="2"/>
  <c r="P3084" i="2"/>
  <c r="P3005" i="2"/>
  <c r="P3017" i="2"/>
  <c r="P3690" i="2"/>
  <c r="P3874" i="2"/>
  <c r="P3850" i="2"/>
  <c r="P3848" i="2"/>
  <c r="P3832" i="2"/>
  <c r="P3831" i="2"/>
  <c r="P3234" i="2"/>
  <c r="P3104" i="2"/>
  <c r="P3830" i="2"/>
  <c r="P3732" i="2"/>
  <c r="P3164" i="2"/>
  <c r="P3821" i="2"/>
  <c r="P3867" i="2"/>
  <c r="P3849" i="2"/>
  <c r="P3829" i="2"/>
  <c r="P3859" i="2"/>
  <c r="P3262" i="2"/>
  <c r="P3102" i="2"/>
  <c r="P3095" i="2"/>
  <c r="P2711" i="2"/>
  <c r="P2781" i="2"/>
  <c r="P2789" i="2"/>
  <c r="P3601" i="2"/>
  <c r="P3633" i="2"/>
  <c r="P3632" i="2"/>
  <c r="P3456" i="2"/>
  <c r="P3527" i="2"/>
  <c r="P3602" i="2"/>
  <c r="P3689" i="2"/>
  <c r="P3820" i="2"/>
  <c r="P3203" i="2"/>
  <c r="P2878" i="2"/>
  <c r="P2989" i="2"/>
  <c r="P2913" i="2"/>
  <c r="P2696" i="2"/>
  <c r="P2701" i="2"/>
  <c r="P2707" i="2"/>
  <c r="P2708" i="2"/>
  <c r="P2870" i="2"/>
  <c r="P2892" i="2"/>
  <c r="P2949" i="2"/>
  <c r="P3063" i="2"/>
  <c r="P3517" i="2"/>
  <c r="P3684" i="2"/>
  <c r="P3498" i="2"/>
  <c r="P3519" i="2"/>
  <c r="P3683" i="2"/>
  <c r="P2618" i="2"/>
  <c r="P3806" i="2"/>
  <c r="P3794" i="2"/>
  <c r="P2616" i="2"/>
  <c r="P3292" i="2"/>
  <c r="P2685" i="2"/>
  <c r="P2675" i="2"/>
  <c r="P2617" i="2"/>
  <c r="P3744" i="2"/>
  <c r="P3119" i="2"/>
  <c r="P2721" i="2"/>
  <c r="P2729" i="2"/>
  <c r="P2730" i="2"/>
  <c r="P2731" i="2"/>
  <c r="P2787" i="2"/>
  <c r="P2793" i="2"/>
  <c r="P2797" i="2"/>
  <c r="P2809" i="2"/>
  <c r="P2816" i="2"/>
  <c r="P2840" i="2"/>
  <c r="P2846" i="2"/>
  <c r="P2857" i="2"/>
  <c r="P2858" i="2"/>
  <c r="P2882" i="2"/>
  <c r="P2895" i="2"/>
  <c r="P2906" i="2"/>
  <c r="P2907" i="2"/>
  <c r="P2917" i="2"/>
  <c r="P2929" i="2"/>
  <c r="P2950" i="2"/>
  <c r="P2954" i="2"/>
  <c r="P2961" i="2"/>
  <c r="P2964" i="2"/>
  <c r="P2982" i="2"/>
  <c r="P2990" i="2"/>
  <c r="P2992" i="2"/>
  <c r="P2997" i="2"/>
  <c r="P3008" i="2"/>
  <c r="P3016" i="2"/>
  <c r="P3018" i="2"/>
  <c r="P3020" i="2"/>
  <c r="P3031" i="2"/>
  <c r="P3073" i="2"/>
  <c r="P3355" i="2"/>
  <c r="P2796" i="2"/>
  <c r="P2826" i="2"/>
  <c r="P2833" i="2"/>
  <c r="P2875" i="2"/>
  <c r="P2918" i="2"/>
  <c r="P2699" i="2"/>
  <c r="P2700" i="2"/>
  <c r="P2735" i="2"/>
  <c r="P2773" i="2"/>
  <c r="P2794" i="2"/>
  <c r="P2808" i="2"/>
  <c r="P2822" i="2"/>
  <c r="P2885" i="2"/>
  <c r="P2942" i="2"/>
  <c r="P3076" i="2"/>
  <c r="P3032" i="2"/>
  <c r="P3057" i="2"/>
  <c r="P3078" i="2"/>
  <c r="P3384" i="2"/>
  <c r="P3389" i="2"/>
  <c r="P3392" i="2"/>
  <c r="P3438" i="2"/>
  <c r="P3534" i="2"/>
  <c r="P3552" i="2"/>
  <c r="P3579" i="2"/>
  <c r="P3595" i="2"/>
  <c r="P3597" i="2"/>
  <c r="P3612" i="2"/>
  <c r="P3615" i="2"/>
  <c r="P3618" i="2"/>
  <c r="P3620" i="2"/>
  <c r="P3668" i="2"/>
  <c r="P3366" i="2"/>
  <c r="P3417" i="2"/>
  <c r="P3565" i="2"/>
  <c r="P3648" i="2"/>
  <c r="P3714" i="2"/>
  <c r="P3464" i="2"/>
  <c r="P3488" i="2"/>
  <c r="P3533" i="2"/>
  <c r="P3553" i="2"/>
  <c r="P3590" i="2"/>
  <c r="P3600" i="2"/>
  <c r="P3611" i="2"/>
  <c r="P3621" i="2"/>
  <c r="P3623" i="2"/>
  <c r="P3643" i="2"/>
  <c r="P3686" i="2"/>
  <c r="P3717" i="2"/>
  <c r="P3726" i="2"/>
  <c r="P3865" i="2"/>
  <c r="P3857" i="2"/>
  <c r="P3837" i="2"/>
  <c r="P3344" i="2"/>
  <c r="P3220" i="2"/>
  <c r="P2688" i="2"/>
  <c r="P3808" i="2"/>
  <c r="P3170" i="2"/>
  <c r="P3733" i="2"/>
  <c r="P3864" i="2"/>
  <c r="P3887" i="2"/>
  <c r="P3286" i="2"/>
  <c r="P2656" i="2"/>
  <c r="P2642" i="2"/>
  <c r="P3759" i="2"/>
  <c r="P3331" i="2"/>
  <c r="P2669" i="2"/>
  <c r="P3325" i="2"/>
  <c r="P3870" i="2"/>
  <c r="P3854" i="2"/>
  <c r="P3843" i="2"/>
  <c r="P3822" i="2"/>
  <c r="P3776" i="2"/>
  <c r="P2614" i="2"/>
  <c r="P2671" i="2"/>
  <c r="P2657" i="2"/>
  <c r="P2637" i="2"/>
  <c r="P3273" i="2"/>
  <c r="P3223" i="2"/>
  <c r="P3812" i="2"/>
  <c r="P3250" i="2"/>
  <c r="P3275" i="2"/>
  <c r="P3265" i="2"/>
  <c r="P3123" i="2"/>
  <c r="P3232" i="2"/>
  <c r="P3876" i="2"/>
  <c r="P3106" i="2"/>
  <c r="P3813" i="2"/>
  <c r="P2587" i="2"/>
  <c r="P3263" i="2"/>
  <c r="P3836" i="2"/>
  <c r="P3274" i="2"/>
  <c r="P3112" i="2"/>
  <c r="P3306" i="2"/>
  <c r="P3226" i="2"/>
  <c r="P2604" i="2"/>
  <c r="P3299" i="2"/>
  <c r="P2649" i="2"/>
  <c r="P2639" i="2"/>
  <c r="P3143" i="2"/>
  <c r="P2689" i="2"/>
  <c r="P3090" i="2"/>
  <c r="P3727" i="2"/>
  <c r="P2734" i="2"/>
  <c r="P3641" i="2"/>
  <c r="P3653" i="2"/>
  <c r="P2899" i="2"/>
  <c r="P2947" i="2"/>
  <c r="P2891" i="2"/>
  <c r="P2737" i="2"/>
  <c r="P2775" i="2"/>
  <c r="P3573" i="2"/>
  <c r="P3718" i="2"/>
  <c r="P3608" i="2"/>
  <c r="P3616" i="2"/>
  <c r="P3841" i="2"/>
  <c r="P3200" i="2"/>
  <c r="P3818" i="2"/>
  <c r="P3308" i="2"/>
  <c r="P2849" i="2"/>
  <c r="P2888" i="2"/>
  <c r="P2991" i="2"/>
  <c r="P3000" i="2"/>
  <c r="P3024" i="2"/>
  <c r="P2732" i="2"/>
  <c r="P2901" i="2"/>
  <c r="P2910" i="2"/>
  <c r="P2702" i="2"/>
  <c r="P2703" i="2"/>
  <c r="P2704" i="2"/>
  <c r="P2958" i="2"/>
  <c r="P3440" i="2"/>
  <c r="P3453" i="2"/>
  <c r="P3521" i="2"/>
  <c r="P3604" i="2"/>
  <c r="P3624" i="2"/>
  <c r="P3369" i="2"/>
  <c r="P3520" i="2"/>
  <c r="P3454" i="2"/>
  <c r="P3502" i="2"/>
  <c r="P3504" i="2"/>
  <c r="P3578" i="2"/>
  <c r="P3603" i="2"/>
  <c r="P3685" i="2"/>
  <c r="P3750" i="2"/>
  <c r="P3825" i="2"/>
  <c r="P3249" i="2"/>
  <c r="P3872" i="2"/>
  <c r="P3838" i="2"/>
  <c r="P2645" i="2"/>
  <c r="P3305" i="2"/>
  <c r="P3639" i="2"/>
  <c r="P3652" i="2"/>
  <c r="P3634" i="2"/>
  <c r="P3635" i="2"/>
  <c r="P3638" i="2"/>
  <c r="P3649" i="2"/>
  <c r="P3215" i="2"/>
  <c r="P3207" i="2"/>
  <c r="P3211" i="2"/>
  <c r="P3728" i="2"/>
  <c r="P3214" i="2"/>
  <c r="P3208" i="2"/>
  <c r="P2674" i="2"/>
  <c r="P3204" i="2"/>
  <c r="P2770" i="2"/>
  <c r="P2930" i="2"/>
  <c r="P2786" i="2"/>
  <c r="P2893" i="2"/>
  <c r="P2948" i="2"/>
  <c r="P2801" i="2"/>
  <c r="P3013" i="2"/>
  <c r="P3473" i="2"/>
  <c r="P3508" i="2"/>
  <c r="P3555" i="2"/>
  <c r="P3691" i="2"/>
  <c r="P3828" i="2"/>
  <c r="P3852" i="2"/>
  <c r="P3795" i="2"/>
  <c r="P3303" i="2"/>
  <c r="P3261" i="2"/>
  <c r="P2819" i="2"/>
  <c r="P3009" i="2"/>
  <c r="P3060" i="2"/>
  <c r="P3083" i="2"/>
  <c r="P2738" i="2"/>
  <c r="P2855" i="2"/>
  <c r="P2879" i="2"/>
  <c r="P2931" i="2"/>
  <c r="P2722" i="2"/>
  <c r="P2838" i="2"/>
  <c r="P3357" i="2"/>
  <c r="P3025" i="2"/>
  <c r="P3367" i="2"/>
  <c r="P3396" i="2"/>
  <c r="P3418" i="2"/>
  <c r="P3461" i="2"/>
  <c r="P3582" i="2"/>
  <c r="P3720" i="2"/>
  <c r="P3434" i="2"/>
  <c r="P3651" i="2"/>
  <c r="P3437" i="2"/>
  <c r="P3470" i="2"/>
  <c r="P3490" i="2"/>
  <c r="P3566" i="2"/>
  <c r="P3592" i="2"/>
  <c r="P3847" i="2"/>
  <c r="P3302" i="2"/>
  <c r="P3768" i="2"/>
  <c r="P2590" i="2"/>
  <c r="P2611" i="2"/>
  <c r="P3190" i="2"/>
  <c r="P3819" i="2"/>
  <c r="P2586" i="2"/>
  <c r="P2667" i="2"/>
  <c r="P2606" i="2"/>
  <c r="P2691" i="2"/>
  <c r="P2776" i="2"/>
  <c r="P2861" i="2"/>
  <c r="P2873" i="2"/>
  <c r="P2925" i="2"/>
  <c r="P2963" i="2"/>
  <c r="P2999" i="2"/>
  <c r="P2800" i="2"/>
  <c r="P2818" i="2"/>
  <c r="P2839" i="2"/>
  <c r="P2869" i="2"/>
  <c r="P2889" i="2"/>
  <c r="P2911" i="2"/>
  <c r="P2926" i="2"/>
  <c r="P3067" i="2"/>
  <c r="P3082" i="2"/>
  <c r="P3356" i="2"/>
  <c r="P3471" i="2"/>
  <c r="P3486" i="2"/>
  <c r="P3507" i="2"/>
  <c r="P3598" i="2"/>
  <c r="P3393" i="2"/>
  <c r="P3526" i="2"/>
  <c r="P3617" i="2"/>
  <c r="P3824" i="2"/>
  <c r="P3108" i="2"/>
  <c r="P3788" i="2"/>
  <c r="P3194" i="2"/>
  <c r="P3100" i="2"/>
  <c r="P2659" i="2"/>
  <c r="P3839" i="2"/>
  <c r="P3871" i="2"/>
  <c r="P2680" i="2"/>
  <c r="P3276" i="2"/>
  <c r="P3845" i="2"/>
  <c r="P2719" i="2"/>
  <c r="P3071" i="2"/>
  <c r="P2777" i="2"/>
  <c r="P2791" i="2"/>
  <c r="P2814" i="2"/>
  <c r="P2825" i="2"/>
  <c r="P2848" i="2"/>
  <c r="P2914" i="2"/>
  <c r="P2742" i="2"/>
  <c r="P2785" i="2"/>
  <c r="P2813" i="2"/>
  <c r="P3431" i="2"/>
  <c r="P3455" i="2"/>
  <c r="P3607" i="2"/>
  <c r="P3419" i="2"/>
  <c r="P3528" i="2"/>
  <c r="P3572" i="2"/>
  <c r="P3630" i="2"/>
  <c r="P3333" i="2"/>
  <c r="P3764" i="2"/>
  <c r="P3326" i="2"/>
  <c r="P3307" i="2"/>
  <c r="P3141" i="2"/>
  <c r="P3757" i="2"/>
  <c r="P3749" i="2"/>
  <c r="P2644" i="2"/>
  <c r="P2706" i="2"/>
  <c r="P2725" i="2"/>
  <c r="P2998" i="2"/>
  <c r="P3636" i="2"/>
  <c r="P3567" i="2"/>
  <c r="P3506" i="2"/>
  <c r="P3518" i="2"/>
  <c r="P3549" i="2"/>
  <c r="P3640" i="2"/>
  <c r="P2668" i="2"/>
  <c r="P3304" i="2"/>
  <c r="P3248" i="2"/>
  <c r="P3805" i="2"/>
  <c r="P2592" i="2"/>
  <c r="P2723" i="2"/>
  <c r="P2741" i="2"/>
  <c r="P2745" i="2"/>
  <c r="P2766" i="2"/>
  <c r="P2768" i="2"/>
  <c r="P2782" i="2"/>
  <c r="P2790" i="2"/>
  <c r="P2804" i="2"/>
  <c r="P2806" i="2"/>
  <c r="P2862" i="2"/>
  <c r="P2863" i="2"/>
  <c r="P2876" i="2"/>
  <c r="P2883" i="2"/>
  <c r="P2915" i="2"/>
  <c r="P3002" i="2"/>
  <c r="P3014" i="2"/>
  <c r="P3015" i="2"/>
  <c r="P3033" i="2"/>
  <c r="P3058" i="2"/>
  <c r="P3068" i="2"/>
  <c r="P3346" i="2"/>
  <c r="P3364" i="2"/>
  <c r="P3365" i="2"/>
  <c r="P2778" i="2"/>
  <c r="P2805" i="2"/>
  <c r="P2811" i="2"/>
  <c r="P2821" i="2"/>
  <c r="P2824" i="2"/>
  <c r="P2828" i="2"/>
  <c r="P2844" i="2"/>
  <c r="P2900" i="2"/>
  <c r="P2767" i="2"/>
  <c r="P2779" i="2"/>
  <c r="P2820" i="2"/>
  <c r="P3074" i="2"/>
  <c r="P3089" i="2"/>
  <c r="P3347" i="2"/>
  <c r="P3001" i="2"/>
  <c r="P3059" i="2"/>
  <c r="P3069" i="2"/>
  <c r="P3085" i="2"/>
  <c r="P3086" i="2"/>
  <c r="P3087" i="2"/>
  <c r="P3088" i="2"/>
  <c r="P3386" i="2"/>
  <c r="P3406" i="2"/>
  <c r="P3409" i="2"/>
  <c r="P3411" i="2"/>
  <c r="P3436" i="2"/>
  <c r="P3448" i="2"/>
  <c r="P3449" i="2"/>
  <c r="P3450" i="2"/>
  <c r="P3457" i="2"/>
  <c r="P3474" i="2"/>
  <c r="P3483" i="2"/>
  <c r="P3494" i="2"/>
  <c r="P3536" i="2"/>
  <c r="P3547" i="2"/>
  <c r="P3576" i="2"/>
  <c r="P3606" i="2"/>
  <c r="P3626" i="2"/>
  <c r="P3666" i="2"/>
  <c r="P3387" i="2"/>
  <c r="P3397" i="2"/>
  <c r="P3405" i="2"/>
  <c r="P3408" i="2"/>
  <c r="P3495" i="2"/>
  <c r="P3556" i="2"/>
  <c r="P3557" i="2"/>
  <c r="P3561" i="2"/>
  <c r="P3410" i="2"/>
  <c r="P3420" i="2"/>
  <c r="P3421" i="2"/>
  <c r="P3422" i="2"/>
  <c r="P3432" i="2"/>
  <c r="P3435" i="2"/>
  <c r="P3458" i="2"/>
  <c r="P3475" i="2"/>
  <c r="P3482" i="2"/>
  <c r="P3509" i="2"/>
  <c r="P3535" i="2"/>
  <c r="P3537" i="2"/>
  <c r="P3548" i="2"/>
  <c r="P3560" i="2"/>
  <c r="P3562" i="2"/>
  <c r="P3569" i="2"/>
  <c r="P3570" i="2"/>
  <c r="P3571" i="2"/>
  <c r="P3575" i="2"/>
  <c r="P3577" i="2"/>
  <c r="P3584" i="2"/>
  <c r="P3585" i="2"/>
  <c r="P3586" i="2"/>
  <c r="P3605" i="2"/>
  <c r="P3627" i="2"/>
  <c r="P3637" i="2"/>
  <c r="P3667" i="2"/>
  <c r="P3826" i="2"/>
  <c r="P3260" i="2"/>
  <c r="P3258" i="2"/>
  <c r="P3202" i="2"/>
  <c r="P3150" i="2"/>
  <c r="P2646" i="2"/>
  <c r="P3779" i="2"/>
  <c r="P2584" i="2"/>
  <c r="P3225" i="2"/>
  <c r="P3778" i="2"/>
  <c r="P3216" i="2"/>
  <c r="P3116" i="2"/>
  <c r="P2666" i="2"/>
  <c r="P2654" i="2"/>
  <c r="P3148" i="2"/>
  <c r="P3767" i="2"/>
  <c r="P3729" i="2"/>
  <c r="P2582" i="2"/>
  <c r="P3189" i="2"/>
  <c r="P3277" i="2"/>
  <c r="P3890" i="2"/>
  <c r="P3846" i="2"/>
  <c r="P2664" i="2"/>
  <c r="P3816" i="2"/>
  <c r="P3766" i="2"/>
  <c r="P3252" i="2"/>
  <c r="P3218" i="2"/>
  <c r="P3195" i="2"/>
  <c r="P2593" i="2"/>
  <c r="P2583" i="2"/>
  <c r="P3133" i="2"/>
  <c r="P2690" i="2"/>
  <c r="P3094" i="2"/>
  <c r="P2588" i="2"/>
  <c r="P3209" i="2"/>
  <c r="P3149" i="2"/>
  <c r="P3114" i="2"/>
  <c r="P2652" i="2"/>
  <c r="P3188" i="2"/>
  <c r="P3219" i="2"/>
  <c r="P2665" i="2"/>
  <c r="P2653" i="2"/>
  <c r="P2679" i="2"/>
  <c r="P3889" i="2"/>
  <c r="P3228" i="2"/>
  <c r="P3827" i="2"/>
  <c r="P3259" i="2"/>
  <c r="P3201" i="2"/>
  <c r="P3163" i="2"/>
  <c r="P3125" i="2"/>
  <c r="P3253" i="2"/>
  <c r="P2692" i="2"/>
  <c r="P2710" i="2"/>
  <c r="P2959" i="2"/>
  <c r="P2872" i="2"/>
  <c r="P3028" i="2"/>
  <c r="P3487" i="2"/>
  <c r="P3511" i="2"/>
  <c r="P3593" i="2"/>
  <c r="P3395" i="2"/>
  <c r="P3505" i="2"/>
  <c r="P2658" i="2"/>
  <c r="P3212" i="2"/>
  <c r="P3293" i="2"/>
  <c r="P3205" i="2"/>
  <c r="P2613" i="2"/>
  <c r="P2605" i="2"/>
  <c r="P3255" i="2"/>
  <c r="P3231" i="2"/>
  <c r="P2681" i="2"/>
  <c r="P2607" i="2"/>
  <c r="P3868" i="2"/>
  <c r="P3144" i="2"/>
  <c r="P3763" i="2"/>
  <c r="P2694" i="2"/>
  <c r="P2693" i="2"/>
  <c r="P2724" i="2"/>
  <c r="P2739" i="2"/>
  <c r="P2740" i="2"/>
  <c r="P2744" i="2"/>
  <c r="P2784" i="2"/>
  <c r="P2802" i="2"/>
  <c r="P2803" i="2"/>
  <c r="P2835" i="2"/>
  <c r="P2841" i="2"/>
  <c r="P2854" i="2"/>
  <c r="P2856" i="2"/>
  <c r="P2860" i="2"/>
  <c r="P2865" i="2"/>
  <c r="P2880" i="2"/>
  <c r="P2886" i="2"/>
  <c r="P2897" i="2"/>
  <c r="P2902" i="2"/>
  <c r="P2904" i="2"/>
  <c r="P2920" i="2"/>
  <c r="P2922" i="2"/>
  <c r="P2927" i="2"/>
  <c r="P2932" i="2"/>
  <c r="P2945" i="2"/>
  <c r="P2955" i="2"/>
  <c r="P2956" i="2"/>
  <c r="P2960" i="2"/>
  <c r="P2983" i="2"/>
  <c r="P2984" i="2"/>
  <c r="P2985" i="2"/>
  <c r="P2988" i="2"/>
  <c r="P2994" i="2"/>
  <c r="P2995" i="2"/>
  <c r="P3004" i="2"/>
  <c r="P3029" i="2"/>
  <c r="P3064" i="2"/>
  <c r="P3065" i="2"/>
  <c r="P3066" i="2"/>
  <c r="P3079" i="2"/>
  <c r="P3081" i="2"/>
  <c r="P2836" i="2"/>
  <c r="P2852" i="2"/>
  <c r="P2853" i="2"/>
  <c r="P2866" i="2"/>
  <c r="P2868" i="2"/>
  <c r="P2871" i="2"/>
  <c r="P2887" i="2"/>
  <c r="P2896" i="2"/>
  <c r="P2898" i="2"/>
  <c r="P2903" i="2"/>
  <c r="P2921" i="2"/>
  <c r="P2923" i="2"/>
  <c r="P2944" i="2"/>
  <c r="P2946" i="2"/>
  <c r="P2733" i="2"/>
  <c r="P2769" i="2"/>
  <c r="P2771" i="2"/>
  <c r="P2817" i="2"/>
  <c r="P2834" i="2"/>
  <c r="P2933" i="2"/>
  <c r="P3075" i="2"/>
  <c r="P3080" i="2"/>
  <c r="P3003" i="2"/>
  <c r="P3010" i="2"/>
  <c r="P3012" i="2"/>
  <c r="P3023" i="2"/>
  <c r="P3027" i="2"/>
  <c r="P3034" i="2"/>
  <c r="P3061" i="2"/>
  <c r="P3062" i="2"/>
  <c r="P3407" i="2"/>
  <c r="P3412" i="2"/>
  <c r="P3451" i="2"/>
  <c r="P3452" i="2"/>
  <c r="P3459" i="2"/>
  <c r="P3472" i="2"/>
  <c r="P3481" i="2"/>
  <c r="P3485" i="2"/>
  <c r="P3514" i="2"/>
  <c r="P3515" i="2"/>
  <c r="P3516" i="2"/>
  <c r="P3524" i="2"/>
  <c r="P3529" i="2"/>
  <c r="P3532" i="2"/>
  <c r="P3550" i="2"/>
  <c r="P3580" i="2"/>
  <c r="P3613" i="2"/>
  <c r="P3629" i="2"/>
  <c r="P3664" i="2"/>
  <c r="P3678" i="2"/>
  <c r="P3679" i="2"/>
  <c r="P3680" i="2"/>
  <c r="P3681" i="2"/>
  <c r="P3368" i="2"/>
  <c r="P3398" i="2"/>
  <c r="P3404" i="2"/>
  <c r="P3645" i="2"/>
  <c r="P3433" i="2"/>
  <c r="P3460" i="2"/>
  <c r="P3499" i="2"/>
  <c r="P3500" i="2"/>
  <c r="P3501" i="2"/>
  <c r="P3512" i="2"/>
  <c r="P3563" i="2"/>
  <c r="P3574" i="2"/>
  <c r="P3581" i="2"/>
  <c r="P3587" i="2"/>
  <c r="P3588" i="2"/>
  <c r="P3589" i="2"/>
  <c r="P3628" i="2"/>
  <c r="P3646" i="2"/>
  <c r="P3663" i="2"/>
  <c r="P3665" i="2"/>
  <c r="P3886" i="2"/>
  <c r="P3858" i="2"/>
  <c r="P3879" i="2"/>
  <c r="P3770" i="2"/>
  <c r="P3740" i="2"/>
  <c r="P3118" i="2"/>
  <c r="P3760" i="2"/>
  <c r="P3288" i="2"/>
  <c r="P3224" i="2"/>
  <c r="P3817" i="2"/>
  <c r="P3793" i="2"/>
  <c r="P3769" i="2"/>
  <c r="P3761" i="2"/>
  <c r="P3741" i="2"/>
  <c r="P2610" i="2"/>
  <c r="P3191" i="2"/>
  <c r="P3840" i="2"/>
  <c r="P3863" i="2"/>
  <c r="P3736" i="2"/>
  <c r="P3756" i="2"/>
  <c r="P3742" i="2"/>
  <c r="P3254" i="2"/>
  <c r="P3246" i="2"/>
  <c r="P3192" i="2"/>
  <c r="P3138" i="2"/>
  <c r="P3098" i="2"/>
  <c r="P2682" i="2"/>
  <c r="P3823" i="2"/>
  <c r="P3791" i="2"/>
  <c r="P3739" i="2"/>
  <c r="P2608" i="2"/>
  <c r="P2594" i="2"/>
  <c r="P3267" i="2"/>
  <c r="P3245" i="2"/>
  <c r="P3197" i="2"/>
  <c r="P3101" i="2"/>
  <c r="P2683" i="2"/>
  <c r="P3878" i="2"/>
  <c r="P3862" i="2"/>
  <c r="P3877" i="2"/>
  <c r="P3873" i="2"/>
  <c r="P3132" i="2"/>
  <c r="P3803" i="2"/>
  <c r="P3775" i="2"/>
  <c r="P3737" i="2"/>
  <c r="P3279" i="2"/>
  <c r="P3147" i="2"/>
  <c r="P3093" i="2"/>
  <c r="P2647" i="2"/>
  <c r="P3117" i="2"/>
  <c r="P3774" i="2"/>
  <c r="P2662" i="2"/>
  <c r="P3762" i="2"/>
  <c r="P3290" i="2"/>
  <c r="P3196" i="2"/>
  <c r="P3162" i="2"/>
  <c r="P3124" i="2"/>
  <c r="P2648" i="2"/>
  <c r="P3771" i="2"/>
  <c r="P3755" i="2"/>
  <c r="P2612" i="2"/>
  <c r="P3193" i="2"/>
  <c r="P3139" i="2"/>
  <c r="P2655" i="2"/>
  <c r="P2591" i="2"/>
  <c r="P3247" i="2"/>
  <c r="P3115" i="2"/>
  <c r="P3097" i="2"/>
  <c r="P3861" i="2"/>
  <c r="P3833" i="2"/>
  <c r="P3804" i="2"/>
  <c r="P3230" i="2"/>
  <c r="P3792" i="2"/>
  <c r="P3754" i="2"/>
  <c r="P3146" i="2"/>
  <c r="P3765" i="2"/>
  <c r="P3171" i="2"/>
  <c r="P3131" i="2"/>
  <c r="P3103" i="2"/>
  <c r="P3145" i="2"/>
  <c r="P3113" i="2"/>
  <c r="P3327" i="2"/>
  <c r="P3802" i="2"/>
  <c r="P3790" i="2"/>
  <c r="P3172" i="2"/>
  <c r="P3343" i="2"/>
  <c r="P2663" i="2"/>
  <c r="P2615" i="2"/>
  <c r="P2603" i="2"/>
  <c r="P2585" i="2"/>
  <c r="P3289" i="2"/>
  <c r="P3229" i="2"/>
  <c r="P1245" i="2"/>
  <c r="P1897" i="2"/>
  <c r="P2470" i="2"/>
  <c r="P2240" i="2"/>
  <c r="P2453" i="2"/>
  <c r="P1370" i="2"/>
  <c r="P1403" i="2"/>
  <c r="P1412" i="2"/>
  <c r="P1923" i="2"/>
  <c r="P1211" i="2"/>
  <c r="P1225" i="2"/>
  <c r="P1999" i="2"/>
  <c r="P2014" i="2"/>
  <c r="P2019" i="2"/>
  <c r="P2460" i="2"/>
  <c r="P1652" i="2"/>
  <c r="P1760" i="2"/>
  <c r="P1907" i="2"/>
  <c r="P2288" i="2"/>
  <c r="P2486" i="2"/>
  <c r="G49" i="17"/>
  <c r="P2413" i="2"/>
  <c r="P2161" i="2"/>
  <c r="P2404" i="2"/>
  <c r="P2516" i="2"/>
  <c r="P2202" i="2"/>
  <c r="P2176" i="2"/>
  <c r="P2062" i="2"/>
  <c r="P2046" i="2"/>
  <c r="P2534" i="2"/>
  <c r="P1862" i="2"/>
  <c r="P1817" i="2"/>
  <c r="P1514" i="2"/>
  <c r="P1465" i="2"/>
  <c r="P1417" i="2"/>
  <c r="P1223" i="2"/>
  <c r="P1943" i="2"/>
  <c r="P1526" i="2"/>
  <c r="P1458" i="2"/>
  <c r="P1446" i="2"/>
  <c r="P2520" i="2"/>
  <c r="P2316" i="2"/>
  <c r="P2152" i="2"/>
  <c r="P1925" i="2"/>
  <c r="P1883" i="2"/>
  <c r="P1682" i="2"/>
  <c r="P1505" i="2"/>
  <c r="P1483" i="2"/>
  <c r="P1248" i="2"/>
  <c r="P1292" i="2"/>
  <c r="P2577" i="2"/>
  <c r="P2219" i="2"/>
  <c r="P1973" i="2"/>
  <c r="P1757" i="2"/>
  <c r="P1285" i="2"/>
  <c r="P1429" i="2"/>
  <c r="P1209" i="2"/>
  <c r="P1353" i="2"/>
  <c r="P1836" i="2"/>
  <c r="P1254" i="2"/>
  <c r="P1648" i="2"/>
  <c r="P1283" i="2"/>
  <c r="P1233" i="2"/>
  <c r="P1820" i="2"/>
  <c r="P1796" i="2"/>
  <c r="P1402" i="2"/>
  <c r="G34" i="17"/>
  <c r="P2352" i="2"/>
  <c r="P2102" i="2"/>
  <c r="P1268" i="2"/>
  <c r="P2317" i="2"/>
  <c r="G30" i="17"/>
  <c r="P2529" i="2"/>
  <c r="P2091" i="2"/>
  <c r="G8" i="17"/>
  <c r="P2353" i="2"/>
  <c r="P2560" i="2"/>
  <c r="P2180" i="2"/>
  <c r="P2141" i="2"/>
  <c r="P1994" i="2"/>
  <c r="P1607" i="2"/>
  <c r="P1732" i="2"/>
  <c r="P2204" i="2"/>
  <c r="P2290" i="2"/>
  <c r="P1885" i="2"/>
  <c r="P1683" i="2"/>
  <c r="P1718" i="2"/>
  <c r="P1221" i="2"/>
  <c r="P1518" i="2"/>
  <c r="P2299" i="2"/>
  <c r="P2039" i="2"/>
  <c r="P1480" i="2"/>
  <c r="P1252" i="2"/>
  <c r="P1507" i="2"/>
  <c r="G5" i="17"/>
  <c r="P2553" i="2"/>
  <c r="P2509" i="2"/>
  <c r="P2447" i="2"/>
  <c r="P2369" i="2"/>
  <c r="P2403" i="2"/>
  <c r="P2097" i="2"/>
  <c r="P2053" i="2"/>
  <c r="P2033" i="2"/>
  <c r="P2224" i="2"/>
  <c r="P1972" i="2"/>
  <c r="P2468" i="2"/>
  <c r="P2260" i="2"/>
  <c r="P2162" i="2"/>
  <c r="P2485" i="2"/>
  <c r="P2431" i="2"/>
  <c r="P2237" i="2"/>
  <c r="P2045" i="2"/>
  <c r="P2522" i="2"/>
  <c r="P2220" i="2"/>
  <c r="P2156" i="2"/>
  <c r="P2124" i="2"/>
  <c r="P1880" i="2"/>
  <c r="P2320" i="2"/>
  <c r="P2208" i="2"/>
  <c r="P2138" i="2"/>
  <c r="P2126" i="2"/>
  <c r="P2548" i="2"/>
  <c r="P2356" i="2"/>
  <c r="P2226" i="2"/>
  <c r="P1980" i="2"/>
  <c r="P1889" i="2"/>
  <c r="P1693" i="2"/>
  <c r="P1667" i="2"/>
  <c r="P1430" i="2"/>
  <c r="P1712" i="2"/>
  <c r="P2467" i="2"/>
  <c r="P2281" i="2"/>
  <c r="P1991" i="2"/>
  <c r="P2294" i="2"/>
  <c r="P1835" i="2"/>
  <c r="P1808" i="2"/>
  <c r="P1494" i="2"/>
  <c r="P1470" i="2"/>
  <c r="P1424" i="2"/>
  <c r="P1582" i="2"/>
  <c r="P1498" i="2"/>
  <c r="P1567" i="2"/>
  <c r="P1535" i="2"/>
  <c r="P1457" i="2"/>
  <c r="P1206" i="2"/>
  <c r="P2037" i="2"/>
  <c r="P1989" i="2"/>
  <c r="P2276" i="2"/>
  <c r="P2066" i="2"/>
  <c r="P2078" i="2"/>
  <c r="P1927" i="2"/>
  <c r="P1753" i="2"/>
  <c r="P1711" i="2"/>
  <c r="P1464" i="2"/>
  <c r="P1794" i="2"/>
  <c r="P1664" i="2"/>
  <c r="P1287" i="2"/>
  <c r="P1525" i="2"/>
  <c r="P1479" i="2"/>
  <c r="P1455" i="2"/>
  <c r="P1447" i="2"/>
  <c r="P1415" i="2"/>
  <c r="P1358" i="2"/>
  <c r="P2386" i="2"/>
  <c r="P2450" i="2"/>
  <c r="P2052" i="2"/>
  <c r="P2036" i="2"/>
  <c r="P2012" i="2"/>
  <c r="P1871" i="2"/>
  <c r="P1751" i="2"/>
  <c r="P1818" i="2"/>
  <c r="P1566" i="2"/>
  <c r="P1490" i="2"/>
  <c r="P1467" i="2"/>
  <c r="P1231" i="2"/>
  <c r="P1376" i="2"/>
  <c r="P2367" i="2"/>
  <c r="P2335" i="2"/>
  <c r="P2211" i="2"/>
  <c r="P2191" i="2"/>
  <c r="P2139" i="2"/>
  <c r="P2031" i="2"/>
  <c r="P1665" i="2"/>
  <c r="P1508" i="2"/>
  <c r="P1308" i="2"/>
  <c r="P1942" i="2"/>
  <c r="P1410" i="2"/>
  <c r="P1362" i="2"/>
  <c r="P1537" i="2"/>
  <c r="P1364" i="2"/>
  <c r="P2275" i="2"/>
  <c r="P2159" i="2"/>
  <c r="P1713" i="2"/>
  <c r="P1495" i="2"/>
  <c r="P1532" i="2"/>
  <c r="P1304" i="2"/>
  <c r="G13" i="17"/>
  <c r="P2193" i="2"/>
  <c r="P1981" i="2"/>
  <c r="P2218" i="2"/>
  <c r="P2228" i="2"/>
  <c r="P2054" i="2"/>
  <c r="P2407" i="2"/>
  <c r="P1475" i="2"/>
  <c r="P1208" i="2"/>
  <c r="P1965" i="2"/>
  <c r="P1469" i="2"/>
  <c r="G51" i="17"/>
  <c r="P2241" i="2"/>
  <c r="P1886" i="2"/>
  <c r="P2205" i="2"/>
  <c r="P2151" i="2"/>
  <c r="P2029" i="2"/>
  <c r="P2414" i="2"/>
  <c r="P1616" i="2"/>
  <c r="P1476" i="2"/>
  <c r="P1291" i="2"/>
  <c r="P1247" i="2"/>
  <c r="P1286" i="2"/>
  <c r="P1815" i="2"/>
  <c r="P1797" i="2"/>
  <c r="P1546" i="2"/>
  <c r="P1484" i="2"/>
  <c r="P1407" i="2"/>
  <c r="P1758" i="2"/>
  <c r="P1435" i="2"/>
  <c r="P2017" i="2"/>
  <c r="P1589" i="2"/>
  <c r="P1504" i="2"/>
  <c r="P1452" i="2"/>
  <c r="P2183" i="2"/>
  <c r="P1924" i="2"/>
  <c r="G36" i="17"/>
  <c r="P2213" i="2"/>
  <c r="P2551" i="2"/>
  <c r="P2222" i="2"/>
  <c r="P2232" i="2"/>
  <c r="P2216" i="2"/>
  <c r="P2134" i="2"/>
  <c r="P1974" i="2"/>
  <c r="P1351" i="2"/>
  <c r="P1541" i="2"/>
  <c r="P2412" i="2"/>
  <c r="P1317" i="2"/>
  <c r="P1306" i="2"/>
  <c r="G29" i="17"/>
  <c r="P2559" i="2"/>
  <c r="P2409" i="2"/>
  <c r="P2018" i="2"/>
  <c r="P2000" i="2"/>
  <c r="P2142" i="2"/>
  <c r="P1882" i="2"/>
  <c r="P1811" i="2"/>
  <c r="P1747" i="2"/>
  <c r="P1588" i="2"/>
  <c r="P2371" i="2"/>
  <c r="P2041" i="2"/>
  <c r="P2214" i="2"/>
  <c r="P1861" i="2"/>
  <c r="P1717" i="2"/>
  <c r="P1580" i="2"/>
  <c r="P1668" i="2"/>
  <c r="P1519" i="2"/>
  <c r="P1408" i="2"/>
  <c r="P2578" i="2"/>
  <c r="P2508" i="2"/>
  <c r="P2212" i="2"/>
  <c r="P2020" i="2"/>
  <c r="P1873" i="2"/>
  <c r="P1763" i="2"/>
  <c r="P1434" i="2"/>
  <c r="P1312" i="2"/>
  <c r="P2230" i="2"/>
  <c r="P2206" i="2"/>
  <c r="P1617" i="2"/>
  <c r="P1542" i="2"/>
  <c r="P1482" i="2"/>
  <c r="P1714" i="2"/>
  <c r="P1451" i="2"/>
  <c r="P1275" i="2"/>
  <c r="P1569" i="2"/>
  <c r="P2231" i="2"/>
  <c r="P2215" i="2"/>
  <c r="P2203" i="2"/>
  <c r="P2175" i="2"/>
  <c r="P2059" i="2"/>
  <c r="P1444" i="2"/>
  <c r="P1420" i="2"/>
  <c r="P1361" i="2"/>
  <c r="P1531" i="2"/>
  <c r="P1261" i="2"/>
  <c r="P1780" i="2"/>
  <c r="G23" i="17"/>
  <c r="P2349" i="2"/>
  <c r="P2060" i="2"/>
  <c r="P2556" i="2"/>
  <c r="P2061" i="2"/>
  <c r="P2120" i="2"/>
  <c r="P2358" i="2"/>
  <c r="P1892" i="2"/>
  <c r="G19" i="17"/>
  <c r="P2473" i="2"/>
  <c r="P2465" i="2"/>
  <c r="P2375" i="2"/>
  <c r="P2313" i="2"/>
  <c r="P2133" i="2"/>
  <c r="P2258" i="2"/>
  <c r="P2558" i="2"/>
  <c r="P2484" i="2"/>
  <c r="P2406" i="2"/>
  <c r="P2557" i="2"/>
  <c r="P2523" i="2"/>
  <c r="P2312" i="2"/>
  <c r="P1631" i="2"/>
  <c r="P1748" i="2"/>
  <c r="P2416" i="2"/>
  <c r="P1745" i="2"/>
  <c r="P1548" i="2"/>
  <c r="P1527" i="2"/>
  <c r="P1259" i="2"/>
  <c r="P1272" i="2"/>
  <c r="P1260" i="2"/>
  <c r="P2164" i="2"/>
  <c r="P1823" i="2"/>
  <c r="P1838" i="2"/>
  <c r="P1418" i="2"/>
  <c r="P2165" i="2"/>
  <c r="P2023" i="2"/>
  <c r="P2552" i="2"/>
  <c r="P1891" i="2"/>
  <c r="P1633" i="2"/>
  <c r="P1599" i="2"/>
  <c r="P1822" i="2"/>
  <c r="P1512" i="2"/>
  <c r="P1600" i="2"/>
  <c r="P1419" i="2"/>
  <c r="P2071" i="2"/>
  <c r="P2063" i="2"/>
  <c r="P2055" i="2"/>
  <c r="P1540" i="2"/>
  <c r="P1744" i="2"/>
  <c r="P1596" i="2"/>
  <c r="P1269" i="2"/>
  <c r="P1487" i="2"/>
  <c r="P1511" i="2"/>
  <c r="P1289" i="2"/>
  <c r="P1273" i="2"/>
  <c r="G15" i="17"/>
  <c r="P2569" i="2"/>
  <c r="P2077" i="2"/>
  <c r="P2160" i="2"/>
  <c r="P2048" i="2"/>
  <c r="P2546" i="2"/>
  <c r="P2234" i="2"/>
  <c r="P2140" i="2"/>
  <c r="P2221" i="2"/>
  <c r="P2065" i="2"/>
  <c r="P1967" i="2"/>
  <c r="P2400" i="2"/>
  <c r="P2170" i="2"/>
  <c r="P2444" i="2"/>
  <c r="P2150" i="2"/>
  <c r="P1982" i="2"/>
  <c r="P2098" i="2"/>
  <c r="P1810" i="2"/>
  <c r="P1352" i="2"/>
  <c r="P2181" i="2"/>
  <c r="P1990" i="2"/>
  <c r="P1911" i="2"/>
  <c r="P1565" i="2"/>
  <c r="P1463" i="2"/>
  <c r="P1439" i="2"/>
  <c r="P2449" i="2"/>
  <c r="P2002" i="2"/>
  <c r="P1946" i="2"/>
  <c r="P2068" i="2"/>
  <c r="P1703" i="2"/>
  <c r="P1695" i="2"/>
  <c r="P1436" i="2"/>
  <c r="P1700" i="2"/>
  <c r="P2115" i="2"/>
  <c r="P1445" i="2"/>
  <c r="P1366" i="2"/>
  <c r="P1284" i="2"/>
  <c r="P2351" i="2"/>
  <c r="P2223" i="2"/>
  <c r="P2153" i="2"/>
  <c r="P2127" i="2"/>
  <c r="P1624" i="2"/>
  <c r="P1305" i="2"/>
  <c r="P1764" i="2"/>
  <c r="P1500" i="2"/>
  <c r="G4" i="17"/>
  <c r="P2527" i="2"/>
  <c r="P2519" i="2"/>
  <c r="P2581" i="2"/>
  <c r="P2525" i="2"/>
  <c r="P2507" i="2"/>
  <c r="P2419" i="2"/>
  <c r="P1969" i="2"/>
  <c r="P2526" i="2"/>
  <c r="P2528" i="2"/>
  <c r="P2442" i="2"/>
  <c r="P2418" i="2"/>
  <c r="P2184" i="2"/>
  <c r="P2531" i="2"/>
  <c r="P2417" i="2"/>
  <c r="P2093" i="2"/>
  <c r="P1968" i="2"/>
  <c r="P2441" i="2"/>
  <c r="P2580" i="2"/>
  <c r="P1881" i="2"/>
  <c r="P1789" i="2"/>
  <c r="P1816" i="2"/>
  <c r="P1814" i="2"/>
  <c r="P1776" i="2"/>
  <c r="P2024" i="2"/>
  <c r="P1787" i="2"/>
  <c r="P1367" i="2"/>
  <c r="P1357" i="2"/>
  <c r="P1281" i="2"/>
  <c r="P2109" i="2"/>
  <c r="P2530" i="2"/>
  <c r="P2112" i="2"/>
  <c r="P2040" i="2"/>
  <c r="P1841" i="2"/>
  <c r="P1779" i="2"/>
  <c r="P1279" i="2"/>
  <c r="P1280" i="2"/>
  <c r="P1368" i="2"/>
  <c r="P2110" i="2"/>
  <c r="P2092" i="2"/>
  <c r="P1970" i="2"/>
  <c r="P1813" i="2"/>
  <c r="P1777" i="2"/>
  <c r="P1778" i="2"/>
  <c r="P2319" i="2"/>
  <c r="P2025" i="2"/>
  <c r="P1788" i="2"/>
  <c r="P2111" i="2"/>
  <c r="G9" i="17"/>
  <c r="P1587" i="2"/>
  <c r="P2421" i="2"/>
  <c r="P2101" i="2"/>
  <c r="P2568" i="2"/>
  <c r="P2064" i="2"/>
  <c r="P2022" i="2"/>
  <c r="P1996" i="2"/>
  <c r="P2570" i="2"/>
  <c r="P2300" i="2"/>
  <c r="P2373" i="2"/>
  <c r="P2285" i="2"/>
  <c r="P2113" i="2"/>
  <c r="P1995" i="2"/>
  <c r="P2284" i="2"/>
  <c r="P2350" i="2"/>
  <c r="P2198" i="2"/>
  <c r="P2114" i="2"/>
  <c r="P2571" i="2"/>
  <c r="P1767" i="2"/>
  <c r="P1840" i="2"/>
  <c r="P2070" i="2"/>
  <c r="P2080" i="2"/>
  <c r="P1755" i="2"/>
  <c r="P1699" i="2"/>
  <c r="P1746" i="2"/>
  <c r="P1486" i="2"/>
  <c r="P1438" i="2"/>
  <c r="P2420" i="2"/>
  <c r="P2374" i="2"/>
  <c r="P1928" i="2"/>
  <c r="P1253" i="2"/>
  <c r="P1222" i="2"/>
  <c r="P2122" i="2"/>
  <c r="P1839" i="2"/>
  <c r="P1460" i="2"/>
  <c r="P1628" i="2"/>
  <c r="P1698" i="2"/>
  <c r="P1293" i="2"/>
  <c r="P1545" i="2"/>
  <c r="P1210" i="2"/>
  <c r="P1354" i="2"/>
  <c r="P2279" i="2"/>
  <c r="P2259" i="2"/>
  <c r="P2199" i="2"/>
  <c r="P2131" i="2"/>
  <c r="P2047" i="2"/>
  <c r="P1586" i="2"/>
  <c r="P1461" i="2"/>
  <c r="P1266" i="2"/>
  <c r="P1355" i="2"/>
  <c r="P1267" i="2"/>
  <c r="P1544" i="2"/>
  <c r="G35" i="17"/>
  <c r="P2315" i="2"/>
  <c r="P2197" i="2"/>
  <c r="P2057" i="2"/>
  <c r="P2411" i="2"/>
  <c r="P2458" i="2"/>
  <c r="P2242" i="2"/>
  <c r="P2524" i="2"/>
  <c r="P2521" i="2"/>
  <c r="P2201" i="2"/>
  <c r="P1762" i="2"/>
  <c r="P1632" i="2"/>
  <c r="P1360" i="2"/>
  <c r="P2347" i="2"/>
  <c r="P1766" i="2"/>
  <c r="P1756" i="2"/>
  <c r="P2314" i="2"/>
  <c r="P2474" i="2"/>
  <c r="P2178" i="2"/>
  <c r="P1888" i="2"/>
  <c r="P1539" i="2"/>
  <c r="P2119" i="2"/>
  <c r="P1270" i="2"/>
  <c r="P1516" i="2"/>
  <c r="G31" i="17"/>
  <c r="P2445" i="2"/>
  <c r="P1966" i="2"/>
  <c r="P2408" i="2"/>
  <c r="P2338" i="2"/>
  <c r="P1824" i="2"/>
  <c r="P1630" i="2"/>
  <c r="P1406" i="2"/>
  <c r="P1315" i="2"/>
  <c r="P1497" i="2"/>
  <c r="P1263" i="2"/>
  <c r="P1812" i="2"/>
  <c r="G14" i="17"/>
  <c r="P2387" i="2"/>
  <c r="P2277" i="2"/>
  <c r="P2137" i="2"/>
  <c r="P2225" i="2"/>
  <c r="P2209" i="2"/>
  <c r="P2157" i="2"/>
  <c r="P1997" i="2"/>
  <c r="P2430" i="2"/>
  <c r="P2322" i="2"/>
  <c r="P2094" i="2"/>
  <c r="P1926" i="2"/>
  <c r="P2510" i="2"/>
  <c r="P2370" i="2"/>
  <c r="P2336" i="2"/>
  <c r="P2210" i="2"/>
  <c r="P2451" i="2"/>
  <c r="P2401" i="2"/>
  <c r="P2321" i="2"/>
  <c r="P2261" i="2"/>
  <c r="P1992" i="2"/>
  <c r="P2466" i="2"/>
  <c r="P2402" i="2"/>
  <c r="P2282" i="2"/>
  <c r="P2182" i="2"/>
  <c r="P2158" i="2"/>
  <c r="P1971" i="2"/>
  <c r="P2050" i="2"/>
  <c r="P2274" i="2"/>
  <c r="P1819" i="2"/>
  <c r="P1752" i="2"/>
  <c r="P1702" i="2"/>
  <c r="P1534" i="2"/>
  <c r="P1454" i="2"/>
  <c r="P2125" i="2"/>
  <c r="P2518" i="2"/>
  <c r="P2280" i="2"/>
  <c r="P2032" i="2"/>
  <c r="P2044" i="2"/>
  <c r="P1879" i="2"/>
  <c r="P1809" i="2"/>
  <c r="P1696" i="2"/>
  <c r="P1448" i="2"/>
  <c r="P1834" i="2"/>
  <c r="P1708" i="2"/>
  <c r="P1694" i="2"/>
  <c r="P1377" i="2"/>
  <c r="P1581" i="2"/>
  <c r="P1409" i="2"/>
  <c r="P1890" i="2"/>
  <c r="P2238" i="2"/>
  <c r="P2192" i="2"/>
  <c r="P2132" i="2"/>
  <c r="P1568" i="2"/>
  <c r="P1488" i="2"/>
  <c r="P1496" i="2"/>
  <c r="P1363" i="2"/>
  <c r="P1309" i="2"/>
  <c r="P1533" i="2"/>
  <c r="P1489" i="2"/>
  <c r="P1471" i="2"/>
  <c r="P1431" i="2"/>
  <c r="P1423" i="2"/>
  <c r="P1288" i="2"/>
  <c r="P1979" i="2"/>
  <c r="P2448" i="2"/>
  <c r="P1872" i="2"/>
  <c r="P2554" i="2"/>
  <c r="P1941" i="2"/>
  <c r="P1795" i="2"/>
  <c r="P1710" i="2"/>
  <c r="P1592" i="2"/>
  <c r="P1754" i="2"/>
  <c r="P1466" i="2"/>
  <c r="P1414" i="2"/>
  <c r="P2227" i="2"/>
  <c r="P2163" i="2"/>
  <c r="P1709" i="2"/>
  <c r="P1456" i="2"/>
  <c r="P1499" i="2"/>
  <c r="P1509" i="2"/>
  <c r="P1365" i="2"/>
  <c r="P1303" i="2"/>
  <c r="P1536" i="2"/>
  <c r="P1478" i="2"/>
  <c r="P1207" i="2"/>
  <c r="P1232" i="2"/>
  <c r="P2357" i="2"/>
  <c r="P2323" i="2"/>
  <c r="P2295" i="2"/>
  <c r="P2079" i="2"/>
  <c r="P2067" i="2"/>
  <c r="P2051" i="2"/>
  <c r="P2035" i="2"/>
  <c r="P1468" i="2"/>
  <c r="P1437" i="2"/>
  <c r="P1310" i="2"/>
  <c r="P1964" i="2"/>
  <c r="P1666" i="2"/>
  <c r="G6" i="17"/>
  <c r="P2539" i="2"/>
  <c r="P2497" i="2"/>
  <c r="P2457" i="2"/>
  <c r="P2439" i="2"/>
  <c r="P2345" i="2"/>
  <c r="P2297" i="2"/>
  <c r="P2567" i="2"/>
  <c r="P2537" i="2"/>
  <c r="P2517" i="2"/>
  <c r="P2495" i="2"/>
  <c r="P2455" i="2"/>
  <c r="P2437" i="2"/>
  <c r="P2337" i="2"/>
  <c r="P2289" i="2"/>
  <c r="P2273" i="2"/>
  <c r="P2117" i="2"/>
  <c r="P2504" i="2"/>
  <c r="P2366" i="2"/>
  <c r="P2296" i="2"/>
  <c r="P2130" i="2"/>
  <c r="P2354" i="2"/>
  <c r="P2174" i="2"/>
  <c r="P2128" i="2"/>
  <c r="P2565" i="2"/>
  <c r="P2469" i="2"/>
  <c r="P2461" i="2"/>
  <c r="P2443" i="2"/>
  <c r="P2185" i="2"/>
  <c r="P2129" i="2"/>
  <c r="P2426" i="2"/>
  <c r="P2318" i="2"/>
  <c r="P2082" i="2"/>
  <c r="P2042" i="2"/>
  <c r="P1910" i="2"/>
  <c r="P2566" i="2"/>
  <c r="P2536" i="2"/>
  <c r="P2456" i="2"/>
  <c r="P2438" i="2"/>
  <c r="P2217" i="2"/>
  <c r="P2015" i="2"/>
  <c r="P2100" i="2"/>
  <c r="P1998" i="2"/>
  <c r="P1912" i="2"/>
  <c r="P1759" i="2"/>
  <c r="P1701" i="2"/>
  <c r="P1597" i="2"/>
  <c r="P1626" i="2"/>
  <c r="P1502" i="2"/>
  <c r="P1474" i="2"/>
  <c r="P2427" i="2"/>
  <c r="P1945" i="2"/>
  <c r="P1896" i="2"/>
  <c r="P2564" i="2"/>
  <c r="P2498" i="2"/>
  <c r="P2428" i="2"/>
  <c r="P2388" i="2"/>
  <c r="P2346" i="2"/>
  <c r="P2194" i="2"/>
  <c r="P2116" i="2"/>
  <c r="P1944" i="2"/>
  <c r="P1898" i="2"/>
  <c r="P1913" i="2"/>
  <c r="P1895" i="2"/>
  <c r="P1651" i="2"/>
  <c r="P1594" i="2"/>
  <c r="P1462" i="2"/>
  <c r="P1426" i="2"/>
  <c r="P1503" i="2"/>
  <c r="P1491" i="2"/>
  <c r="P1473" i="2"/>
  <c r="P1441" i="2"/>
  <c r="P1425" i="2"/>
  <c r="P1374" i="2"/>
  <c r="P1246" i="2"/>
  <c r="P1224" i="2"/>
  <c r="P1314" i="2"/>
  <c r="P2136" i="2"/>
  <c r="P2028" i="2"/>
  <c r="P2496" i="2"/>
  <c r="P2344" i="2"/>
  <c r="P1894" i="2"/>
  <c r="P1893" i="2"/>
  <c r="P1733" i="2"/>
  <c r="P1593" i="2"/>
  <c r="P1680" i="2"/>
  <c r="P1520" i="2"/>
  <c r="P1704" i="2"/>
  <c r="P1606" i="2"/>
  <c r="P1590" i="2"/>
  <c r="P1578" i="2"/>
  <c r="P1422" i="2"/>
  <c r="P1375" i="2"/>
  <c r="P1501" i="2"/>
  <c r="P1235" i="2"/>
  <c r="P1372" i="2"/>
  <c r="P1236" i="2"/>
  <c r="P1350" i="2"/>
  <c r="P2503" i="2"/>
  <c r="P2233" i="2"/>
  <c r="P2236" i="2"/>
  <c r="P2278" i="2"/>
  <c r="P1914" i="2"/>
  <c r="P1909" i="2"/>
  <c r="P1761" i="2"/>
  <c r="P1669" i="2"/>
  <c r="P1591" i="2"/>
  <c r="P1650" i="2"/>
  <c r="P1440" i="2"/>
  <c r="P1583" i="2"/>
  <c r="P1265" i="2"/>
  <c r="P1264" i="2"/>
  <c r="P2287" i="2"/>
  <c r="P2099" i="2"/>
  <c r="P1678" i="2"/>
  <c r="P1373" i="2"/>
  <c r="P1577" i="2"/>
  <c r="P1523" i="2"/>
  <c r="P1413" i="2"/>
  <c r="P1908" i="2"/>
  <c r="P1282" i="2"/>
  <c r="P1371" i="2"/>
  <c r="P1313" i="2"/>
  <c r="P1521" i="2"/>
  <c r="P1493" i="2"/>
  <c r="P1427" i="2"/>
  <c r="P1411" i="2"/>
  <c r="P1274" i="2"/>
  <c r="P2195" i="2"/>
  <c r="P2043" i="2"/>
  <c r="P2027" i="2"/>
  <c r="P2013" i="2"/>
  <c r="P1993" i="2"/>
  <c r="P1975" i="2"/>
  <c r="P1627" i="2"/>
  <c r="P1603" i="2"/>
  <c r="P1522" i="2"/>
  <c r="P1492" i="2"/>
  <c r="P1547" i="2"/>
  <c r="P1404" i="2"/>
  <c r="P1349" i="2"/>
  <c r="G3" i="17"/>
  <c r="P2561" i="2"/>
  <c r="P2405" i="2"/>
  <c r="P2245" i="2"/>
  <c r="P2229" i="2"/>
  <c r="P2121" i="2"/>
  <c r="P2471" i="2"/>
  <c r="P2463" i="2"/>
  <c r="P2173" i="2"/>
  <c r="P2069" i="2"/>
  <c r="P1987" i="2"/>
  <c r="P2196" i="2"/>
  <c r="P2286" i="2"/>
  <c r="P2579" i="2"/>
  <c r="P2549" i="2"/>
  <c r="P2515" i="2"/>
  <c r="P2505" i="2"/>
  <c r="P2309" i="2"/>
  <c r="P2169" i="2"/>
  <c r="P2482" i="2"/>
  <c r="P2368" i="2"/>
  <c r="P2256" i="2"/>
  <c r="P2389" i="2"/>
  <c r="P2301" i="2"/>
  <c r="P2372" i="2"/>
  <c r="P2310" i="2"/>
  <c r="P2550" i="2"/>
  <c r="P2030" i="2"/>
  <c r="P1931" i="2"/>
  <c r="P1915" i="2"/>
  <c r="P1899" i="2"/>
  <c r="P1719" i="2"/>
  <c r="P1613" i="2"/>
  <c r="P1585" i="2"/>
  <c r="P2563" i="2"/>
  <c r="P2244" i="2"/>
  <c r="P2168" i="2"/>
  <c r="P1978" i="2"/>
  <c r="P1929" i="2"/>
  <c r="P1685" i="2"/>
  <c r="P1629" i="2"/>
  <c r="P1595" i="2"/>
  <c r="P1842" i="2"/>
  <c r="P1524" i="2"/>
  <c r="P1614" i="2"/>
  <c r="P1530" i="2"/>
  <c r="P1450" i="2"/>
  <c r="P1311" i="2"/>
  <c r="P1543" i="2"/>
  <c r="P1481" i="2"/>
  <c r="P1449" i="2"/>
  <c r="P1433" i="2"/>
  <c r="P1290" i="2"/>
  <c r="P2555" i="2"/>
  <c r="P2511" i="2"/>
  <c r="P2562" i="2"/>
  <c r="P1976" i="2"/>
  <c r="P1649" i="2"/>
  <c r="P1625" i="2"/>
  <c r="P1605" i="2"/>
  <c r="P1720" i="2"/>
  <c r="P1604" i="2"/>
  <c r="P1442" i="2"/>
  <c r="P1684" i="2"/>
  <c r="P1510" i="2"/>
  <c r="P1472" i="2"/>
  <c r="P1517" i="2"/>
  <c r="P1258" i="2"/>
  <c r="P2081" i="2"/>
  <c r="P2056" i="2"/>
  <c r="P1988" i="2"/>
  <c r="P1731" i="2"/>
  <c r="P1646" i="2"/>
  <c r="P1598" i="2"/>
  <c r="P1359" i="2"/>
  <c r="P1529" i="2"/>
  <c r="P2355" i="2"/>
  <c r="P2235" i="2"/>
  <c r="P2179" i="2"/>
  <c r="P2171" i="2"/>
  <c r="P2149" i="2"/>
  <c r="P2123" i="2"/>
  <c r="P2001" i="2"/>
  <c r="P1977" i="2"/>
  <c r="P1615" i="2"/>
  <c r="P2154" i="2"/>
  <c r="P1432" i="2"/>
  <c r="P1477" i="2"/>
  <c r="P1251" i="2"/>
  <c r="P1234" i="2"/>
  <c r="P1348" i="2"/>
  <c r="P1513" i="2"/>
  <c r="P1485" i="2"/>
  <c r="P2026" i="2"/>
  <c r="P1528" i="2"/>
  <c r="P1584" i="2"/>
  <c r="P1506" i="2"/>
  <c r="P1428" i="2"/>
  <c r="P1443" i="2"/>
  <c r="P1249" i="2"/>
  <c r="P1316" i="2"/>
  <c r="P2311" i="2"/>
  <c r="P2167" i="2"/>
  <c r="P2135" i="2"/>
  <c r="P2095" i="2"/>
  <c r="P2021" i="2"/>
  <c r="P1681" i="2"/>
  <c r="P1647" i="2"/>
  <c r="P1576" i="2"/>
  <c r="P1453" i="2"/>
  <c r="P1421" i="2"/>
  <c r="P1405" i="2"/>
  <c r="P1220" i="2"/>
  <c r="P1369" i="2"/>
  <c r="P1307" i="2"/>
  <c r="P2148" i="2"/>
  <c r="P1884" i="2"/>
  <c r="P1262" i="2"/>
  <c r="Q3110" i="2" l="1"/>
  <c r="Q3745" i="2"/>
  <c r="R3745" i="2"/>
  <c r="R3120" i="2"/>
  <c r="Q3120" i="2"/>
  <c r="R3173" i="2"/>
  <c r="Q3173" i="2"/>
  <c r="R3554" i="2"/>
  <c r="Q3554" i="2"/>
  <c r="Q2705" i="2"/>
  <c r="R2705" i="2"/>
  <c r="Q3229" i="2"/>
  <c r="R3229" i="2"/>
  <c r="Q2615" i="2"/>
  <c r="R2615" i="2"/>
  <c r="R3790" i="2"/>
  <c r="Q3790" i="2"/>
  <c r="Q3103" i="2"/>
  <c r="R3103" i="2"/>
  <c r="R3146" i="2"/>
  <c r="Q3146" i="2"/>
  <c r="Q3804" i="2"/>
  <c r="R3804" i="2"/>
  <c r="R3833" i="2"/>
  <c r="Q3833" i="2"/>
  <c r="Q3097" i="2"/>
  <c r="R3097" i="2"/>
  <c r="Q2655" i="2"/>
  <c r="R2655" i="2"/>
  <c r="R3755" i="2"/>
  <c r="Q3755" i="2"/>
  <c r="Q3162" i="2"/>
  <c r="R3162" i="2"/>
  <c r="Q2662" i="2"/>
  <c r="R2662" i="2"/>
  <c r="Q3117" i="2"/>
  <c r="R3117" i="2"/>
  <c r="R3279" i="2"/>
  <c r="Q3279" i="2"/>
  <c r="Q3132" i="2"/>
  <c r="R3132" i="2"/>
  <c r="Q3878" i="2"/>
  <c r="R3878" i="2"/>
  <c r="Q3101" i="2"/>
  <c r="R3101" i="2"/>
  <c r="R2594" i="2"/>
  <c r="Q2594" i="2"/>
  <c r="Q3823" i="2"/>
  <c r="R3823" i="2"/>
  <c r="Q3192" i="2"/>
  <c r="R3192" i="2"/>
  <c r="Q3756" i="2"/>
  <c r="R3756" i="2"/>
  <c r="R2610" i="2"/>
  <c r="Q2610" i="2"/>
  <c r="Q3793" i="2"/>
  <c r="R3793" i="2"/>
  <c r="R3760" i="2"/>
  <c r="Q3760" i="2"/>
  <c r="Q3879" i="2"/>
  <c r="R3879" i="2"/>
  <c r="R3628" i="2"/>
  <c r="Q3628" i="2"/>
  <c r="Q3581" i="2"/>
  <c r="R3581" i="2"/>
  <c r="R3501" i="2"/>
  <c r="Q3501" i="2"/>
  <c r="R3433" i="2"/>
  <c r="Q3433" i="2"/>
  <c r="Q3368" i="2"/>
  <c r="R3368" i="2"/>
  <c r="R3678" i="2"/>
  <c r="Q3678" i="2"/>
  <c r="R3580" i="2"/>
  <c r="Q3580" i="2"/>
  <c r="Q3524" i="2"/>
  <c r="R3524" i="2"/>
  <c r="R3485" i="2"/>
  <c r="Q3485" i="2"/>
  <c r="R3452" i="2"/>
  <c r="Q3452" i="2"/>
  <c r="R3062" i="2"/>
  <c r="Q3062" i="2"/>
  <c r="R3023" i="2"/>
  <c r="Q3023" i="2"/>
  <c r="Q3080" i="2"/>
  <c r="R3080" i="2"/>
  <c r="Q2817" i="2"/>
  <c r="R2817" i="2"/>
  <c r="R2946" i="2"/>
  <c r="Q2946" i="2"/>
  <c r="Q2903" i="2"/>
  <c r="R2903" i="2"/>
  <c r="Q2871" i="2"/>
  <c r="R2871" i="2"/>
  <c r="Q2852" i="2"/>
  <c r="R2852" i="2"/>
  <c r="R3066" i="2"/>
  <c r="Q3066" i="2"/>
  <c r="Q3004" i="2"/>
  <c r="R3004" i="2"/>
  <c r="Q2985" i="2"/>
  <c r="R2985" i="2"/>
  <c r="Q2956" i="2"/>
  <c r="R2956" i="2"/>
  <c r="Q2927" i="2"/>
  <c r="R2927" i="2"/>
  <c r="Q2902" i="2"/>
  <c r="R2902" i="2"/>
  <c r="R2865" i="2"/>
  <c r="Q2865" i="2"/>
  <c r="Q2841" i="2"/>
  <c r="R2841" i="2"/>
  <c r="Q2784" i="2"/>
  <c r="R2784" i="2"/>
  <c r="R2724" i="2"/>
  <c r="Q2724" i="2"/>
  <c r="R3144" i="2"/>
  <c r="Q3144" i="2"/>
  <c r="R3255" i="2"/>
  <c r="Q3255" i="2"/>
  <c r="R3593" i="2"/>
  <c r="Q3593" i="2"/>
  <c r="R2872" i="2"/>
  <c r="Q2872" i="2"/>
  <c r="Q3253" i="2"/>
  <c r="R3253" i="2"/>
  <c r="R3259" i="2"/>
  <c r="Q3259" i="2"/>
  <c r="Q2653" i="2"/>
  <c r="R2653" i="2"/>
  <c r="Q2652" i="2"/>
  <c r="R2652" i="2"/>
  <c r="Q3094" i="2"/>
  <c r="R3094" i="2"/>
  <c r="R3133" i="2"/>
  <c r="Q3133" i="2"/>
  <c r="Q3218" i="2"/>
  <c r="R3218" i="2"/>
  <c r="R2664" i="2"/>
  <c r="Q2664" i="2"/>
  <c r="Q3890" i="2"/>
  <c r="R3890" i="2"/>
  <c r="Q3729" i="2"/>
  <c r="R3729" i="2"/>
  <c r="R2666" i="2"/>
  <c r="Q2666" i="2"/>
  <c r="R3779" i="2"/>
  <c r="Q3779" i="2"/>
  <c r="Q3258" i="2"/>
  <c r="R3258" i="2"/>
  <c r="R3826" i="2"/>
  <c r="Q3826" i="2"/>
  <c r="Q3605" i="2"/>
  <c r="R3605" i="2"/>
  <c r="Q3577" i="2"/>
  <c r="R3577" i="2"/>
  <c r="Q3569" i="2"/>
  <c r="R3569" i="2"/>
  <c r="R3537" i="2"/>
  <c r="Q3537" i="2"/>
  <c r="Q3475" i="2"/>
  <c r="R3475" i="2"/>
  <c r="Q3422" i="2"/>
  <c r="R3422" i="2"/>
  <c r="R3561" i="2"/>
  <c r="Q3561" i="2"/>
  <c r="R3408" i="2"/>
  <c r="Q3408" i="2"/>
  <c r="R3666" i="2"/>
  <c r="Q3666" i="2"/>
  <c r="R3547" i="2"/>
  <c r="Q3547" i="2"/>
  <c r="Q3474" i="2"/>
  <c r="R3474" i="2"/>
  <c r="Q3448" i="2"/>
  <c r="R3448" i="2"/>
  <c r="Q3406" i="2"/>
  <c r="R3406" i="2"/>
  <c r="Q3086" i="2"/>
  <c r="R3086" i="2"/>
  <c r="R3001" i="2"/>
  <c r="Q3001" i="2"/>
  <c r="R2820" i="2"/>
  <c r="Q2820" i="2"/>
  <c r="Q2844" i="2"/>
  <c r="R2844" i="2"/>
  <c r="Q2811" i="2"/>
  <c r="R2811" i="2"/>
  <c r="Q3364" i="2"/>
  <c r="R3364" i="2"/>
  <c r="Q3033" i="2"/>
  <c r="R3033" i="2"/>
  <c r="Q2915" i="2"/>
  <c r="R2915" i="2"/>
  <c r="Q2862" i="2"/>
  <c r="R2862" i="2"/>
  <c r="Q2782" i="2"/>
  <c r="R2782" i="2"/>
  <c r="Q2741" i="2"/>
  <c r="R2741" i="2"/>
  <c r="Q3248" i="2"/>
  <c r="R3248" i="2"/>
  <c r="R3640" i="2"/>
  <c r="Q3640" i="2"/>
  <c r="Q3567" i="2"/>
  <c r="R3567" i="2"/>
  <c r="Q2706" i="2"/>
  <c r="R2706" i="2"/>
  <c r="R3141" i="2"/>
  <c r="Q3141" i="2"/>
  <c r="Q3572" i="2"/>
  <c r="R3572" i="2"/>
  <c r="Q3455" i="2"/>
  <c r="R3455" i="2"/>
  <c r="R2742" i="2"/>
  <c r="Q2742" i="2"/>
  <c r="Q2814" i="2"/>
  <c r="R2814" i="2"/>
  <c r="R2719" i="2"/>
  <c r="Q2719" i="2"/>
  <c r="Q2680" i="2"/>
  <c r="R2680" i="2"/>
  <c r="R3100" i="2"/>
  <c r="Q3100" i="2"/>
  <c r="Q3526" i="2"/>
  <c r="R3526" i="2"/>
  <c r="R3486" i="2"/>
  <c r="Q3486" i="2"/>
  <c r="Q3067" i="2"/>
  <c r="R3067" i="2"/>
  <c r="Q2869" i="2"/>
  <c r="R2869" i="2"/>
  <c r="R2999" i="2"/>
  <c r="Q2999" i="2"/>
  <c r="Q2861" i="2"/>
  <c r="R2861" i="2"/>
  <c r="Q2586" i="2"/>
  <c r="R2586" i="2"/>
  <c r="R3847" i="2"/>
  <c r="Q3847" i="2"/>
  <c r="Q3592" i="2"/>
  <c r="R3592" i="2"/>
  <c r="Q3437" i="2"/>
  <c r="R3437" i="2"/>
  <c r="Q3582" i="2"/>
  <c r="R3582" i="2"/>
  <c r="Q3367" i="2"/>
  <c r="R3367" i="2"/>
  <c r="R2722" i="2"/>
  <c r="Q2722" i="2"/>
  <c r="R2738" i="2"/>
  <c r="Q2738" i="2"/>
  <c r="R2819" i="2"/>
  <c r="Q2819" i="2"/>
  <c r="R3303" i="2"/>
  <c r="Q3303" i="2"/>
  <c r="R3691" i="2"/>
  <c r="Q3691" i="2"/>
  <c r="Q3013" i="2"/>
  <c r="R3013" i="2"/>
  <c r="Q2786" i="2"/>
  <c r="R2786" i="2"/>
  <c r="Q3634" i="2"/>
  <c r="R3634" i="2"/>
  <c r="R3825" i="2"/>
  <c r="Q3825" i="2"/>
  <c r="R3685" i="2"/>
  <c r="Q3685" i="2"/>
  <c r="Q3502" i="2"/>
  <c r="R3502" i="2"/>
  <c r="Q3624" i="2"/>
  <c r="R3624" i="2"/>
  <c r="R3440" i="2"/>
  <c r="Q3440" i="2"/>
  <c r="Q2702" i="2"/>
  <c r="R2702" i="2"/>
  <c r="Q3024" i="2"/>
  <c r="R3024" i="2"/>
  <c r="Q2849" i="2"/>
  <c r="R2849" i="2"/>
  <c r="Q3653" i="2"/>
  <c r="R3653" i="2"/>
  <c r="R3090" i="2"/>
  <c r="Q3090" i="2"/>
  <c r="Q2649" i="2"/>
  <c r="R2649" i="2"/>
  <c r="Q3306" i="2"/>
  <c r="R3306" i="2"/>
  <c r="Q3263" i="2"/>
  <c r="R3263" i="2"/>
  <c r="Q3232" i="2"/>
  <c r="R3232" i="2"/>
  <c r="R3250" i="2"/>
  <c r="Q3250" i="2"/>
  <c r="Q3273" i="2"/>
  <c r="R3273" i="2"/>
  <c r="R2614" i="2"/>
  <c r="Q2614" i="2"/>
  <c r="R3759" i="2"/>
  <c r="Q3759" i="2"/>
  <c r="R3733" i="2"/>
  <c r="Q3733" i="2"/>
  <c r="Q3220" i="2"/>
  <c r="R3220" i="2"/>
  <c r="Q3837" i="2"/>
  <c r="R3837" i="2"/>
  <c r="R3726" i="2"/>
  <c r="Q3726" i="2"/>
  <c r="R3623" i="2"/>
  <c r="Q3623" i="2"/>
  <c r="Q3590" i="2"/>
  <c r="R3590" i="2"/>
  <c r="Q3464" i="2"/>
  <c r="R3464" i="2"/>
  <c r="Q3417" i="2"/>
  <c r="R3417" i="2"/>
  <c r="Q3618" i="2"/>
  <c r="R3618" i="2"/>
  <c r="R3595" i="2"/>
  <c r="Q3595" i="2"/>
  <c r="Q3438" i="2"/>
  <c r="R3438" i="2"/>
  <c r="Q3078" i="2"/>
  <c r="R3078" i="2"/>
  <c r="Q2942" i="2"/>
  <c r="R2942" i="2"/>
  <c r="R2794" i="2"/>
  <c r="Q2794" i="2"/>
  <c r="R2699" i="2"/>
  <c r="Q2699" i="2"/>
  <c r="Q2826" i="2"/>
  <c r="R2826" i="2"/>
  <c r="R3031" i="2"/>
  <c r="Q3031" i="2"/>
  <c r="R3008" i="2"/>
  <c r="Q3008" i="2"/>
  <c r="Q2982" i="2"/>
  <c r="R2982" i="2"/>
  <c r="Q2950" i="2"/>
  <c r="R2950" i="2"/>
  <c r="R2906" i="2"/>
  <c r="Q2906" i="2"/>
  <c r="Q2857" i="2"/>
  <c r="R2857" i="2"/>
  <c r="Q2809" i="2"/>
  <c r="R2809" i="2"/>
  <c r="Q2731" i="2"/>
  <c r="R2731" i="2"/>
  <c r="Q3119" i="2"/>
  <c r="R3119" i="2"/>
  <c r="Q2685" i="2"/>
  <c r="R2685" i="2"/>
  <c r="Q3519" i="2"/>
  <c r="R3519" i="2"/>
  <c r="Q3063" i="2"/>
  <c r="R3063" i="2"/>
  <c r="R2708" i="2"/>
  <c r="Q2708" i="2"/>
  <c r="Q2913" i="2"/>
  <c r="R2913" i="2"/>
  <c r="Q3456" i="2"/>
  <c r="R3456" i="2"/>
  <c r="Q2789" i="2"/>
  <c r="R2789" i="2"/>
  <c r="Q3102" i="2"/>
  <c r="R3102" i="2"/>
  <c r="Q3849" i="2"/>
  <c r="R3849" i="2"/>
  <c r="Q3821" i="2"/>
  <c r="R3821" i="2"/>
  <c r="R3830" i="2"/>
  <c r="Q3830" i="2"/>
  <c r="Q3690" i="2"/>
  <c r="R3690" i="2"/>
  <c r="Q2924" i="2"/>
  <c r="R2924" i="2"/>
  <c r="Q2842" i="2"/>
  <c r="R2842" i="2"/>
  <c r="R3213" i="2"/>
  <c r="Q3213" i="2"/>
  <c r="Q3484" i="2"/>
  <c r="R3484" i="2"/>
  <c r="Q2935" i="2"/>
  <c r="R2935" i="2"/>
  <c r="Q3111" i="2"/>
  <c r="R3111" i="2"/>
  <c r="Q3809" i="2"/>
  <c r="R3809" i="2"/>
  <c r="Q3233" i="2"/>
  <c r="R3233" i="2"/>
  <c r="R3789" i="2"/>
  <c r="Q3789" i="2"/>
  <c r="Q2609" i="2"/>
  <c r="R2609" i="2"/>
  <c r="Q3264" i="2"/>
  <c r="R3264" i="2"/>
  <c r="Q2650" i="2"/>
  <c r="R2650" i="2"/>
  <c r="R3266" i="2"/>
  <c r="Q3266" i="2"/>
  <c r="Q3235" i="2"/>
  <c r="R3235" i="2"/>
  <c r="Q2651" i="2"/>
  <c r="R2651" i="2"/>
  <c r="Q3815" i="2"/>
  <c r="R3815" i="2"/>
  <c r="Q3298" i="2"/>
  <c r="R3298" i="2"/>
  <c r="R3309" i="2"/>
  <c r="Q3309" i="2"/>
  <c r="R3330" i="2"/>
  <c r="Q3330" i="2"/>
  <c r="R3869" i="2"/>
  <c r="Q3869" i="2"/>
  <c r="Q3842" i="2"/>
  <c r="R3842" i="2"/>
  <c r="Q3647" i="2"/>
  <c r="R3647" i="2"/>
  <c r="Q3614" i="2"/>
  <c r="R3614" i="2"/>
  <c r="Q3559" i="2"/>
  <c r="R3559" i="2"/>
  <c r="Q3462" i="2"/>
  <c r="R3462" i="2"/>
  <c r="Q3551" i="2"/>
  <c r="R3551" i="2"/>
  <c r="Q3687" i="2"/>
  <c r="R3687" i="2"/>
  <c r="R3596" i="2"/>
  <c r="Q3596" i="2"/>
  <c r="Q3496" i="2"/>
  <c r="R3496" i="2"/>
  <c r="R3391" i="2"/>
  <c r="Q3391" i="2"/>
  <c r="Q2993" i="2"/>
  <c r="R2993" i="2"/>
  <c r="R2827" i="2"/>
  <c r="Q2827" i="2"/>
  <c r="Q2698" i="2"/>
  <c r="R2698" i="2"/>
  <c r="Q2874" i="2"/>
  <c r="R2874" i="2"/>
  <c r="R2823" i="2"/>
  <c r="Q2823" i="2"/>
  <c r="R2774" i="2"/>
  <c r="Q2774" i="2"/>
  <c r="Q3070" i="2"/>
  <c r="R3070" i="2"/>
  <c r="R3019" i="2"/>
  <c r="Q3019" i="2"/>
  <c r="R2987" i="2"/>
  <c r="Q2987" i="2"/>
  <c r="R2943" i="2"/>
  <c r="Q2943" i="2"/>
  <c r="Q2909" i="2"/>
  <c r="R2909" i="2"/>
  <c r="R2881" i="2"/>
  <c r="Q2881" i="2"/>
  <c r="Q2837" i="2"/>
  <c r="R2837" i="2"/>
  <c r="R2799" i="2"/>
  <c r="Q2799" i="2"/>
  <c r="Q2743" i="2"/>
  <c r="R2743" i="2"/>
  <c r="Q3289" i="2"/>
  <c r="R3289" i="2"/>
  <c r="R2663" i="2"/>
  <c r="Q2663" i="2"/>
  <c r="R3802" i="2"/>
  <c r="Q3802" i="2"/>
  <c r="R3131" i="2"/>
  <c r="Q3131" i="2"/>
  <c r="Q3754" i="2"/>
  <c r="R3754" i="2"/>
  <c r="R3861" i="2"/>
  <c r="Q3861" i="2"/>
  <c r="R3115" i="2"/>
  <c r="Q3115" i="2"/>
  <c r="R3139" i="2"/>
  <c r="Q3139" i="2"/>
  <c r="R3771" i="2"/>
  <c r="Q3771" i="2"/>
  <c r="R3196" i="2"/>
  <c r="Q3196" i="2"/>
  <c r="Q3774" i="2"/>
  <c r="R3774" i="2"/>
  <c r="Q2647" i="2"/>
  <c r="R2647" i="2"/>
  <c r="Q3737" i="2"/>
  <c r="R3737" i="2"/>
  <c r="R3873" i="2"/>
  <c r="Q3873" i="2"/>
  <c r="R3197" i="2"/>
  <c r="Q3197" i="2"/>
  <c r="Q2608" i="2"/>
  <c r="R2608" i="2"/>
  <c r="R2682" i="2"/>
  <c r="Q2682" i="2"/>
  <c r="Q3246" i="2"/>
  <c r="R3246" i="2"/>
  <c r="Q3736" i="2"/>
  <c r="R3736" i="2"/>
  <c r="Q3863" i="2"/>
  <c r="R3863" i="2"/>
  <c r="R3741" i="2"/>
  <c r="Q3741" i="2"/>
  <c r="Q3817" i="2"/>
  <c r="R3817" i="2"/>
  <c r="Q3118" i="2"/>
  <c r="R3118" i="2"/>
  <c r="R3858" i="2"/>
  <c r="Q3858" i="2"/>
  <c r="Q3665" i="2"/>
  <c r="R3665" i="2"/>
  <c r="R3589" i="2"/>
  <c r="Q3589" i="2"/>
  <c r="Q3574" i="2"/>
  <c r="R3574" i="2"/>
  <c r="Q3500" i="2"/>
  <c r="R3500" i="2"/>
  <c r="Q3645" i="2"/>
  <c r="R3645" i="2"/>
  <c r="Q3681" i="2"/>
  <c r="R3681" i="2"/>
  <c r="Q3664" i="2"/>
  <c r="R3664" i="2"/>
  <c r="R3550" i="2"/>
  <c r="Q3550" i="2"/>
  <c r="Q3516" i="2"/>
  <c r="R3516" i="2"/>
  <c r="R3481" i="2"/>
  <c r="Q3481" i="2"/>
  <c r="R3451" i="2"/>
  <c r="Q3451" i="2"/>
  <c r="Q3061" i="2"/>
  <c r="R3061" i="2"/>
  <c r="R3012" i="2"/>
  <c r="Q3012" i="2"/>
  <c r="R3075" i="2"/>
  <c r="Q3075" i="2"/>
  <c r="R2771" i="2"/>
  <c r="Q2771" i="2"/>
  <c r="Q2944" i="2"/>
  <c r="R2944" i="2"/>
  <c r="R2898" i="2"/>
  <c r="Q2898" i="2"/>
  <c r="R2868" i="2"/>
  <c r="Q2868" i="2"/>
  <c r="R2836" i="2"/>
  <c r="Q2836" i="2"/>
  <c r="Q3065" i="2"/>
  <c r="R3065" i="2"/>
  <c r="Q2995" i="2"/>
  <c r="R2995" i="2"/>
  <c r="Q2984" i="2"/>
  <c r="R2984" i="2"/>
  <c r="Q2955" i="2"/>
  <c r="R2955" i="2"/>
  <c r="Q2922" i="2"/>
  <c r="R2922" i="2"/>
  <c r="R2897" i="2"/>
  <c r="Q2897" i="2"/>
  <c r="Q2860" i="2"/>
  <c r="R2860" i="2"/>
  <c r="Q2835" i="2"/>
  <c r="R2835" i="2"/>
  <c r="Q2744" i="2"/>
  <c r="R2744" i="2"/>
  <c r="R2693" i="2"/>
  <c r="Q2693" i="2"/>
  <c r="R3868" i="2"/>
  <c r="Q3868" i="2"/>
  <c r="R2605" i="2"/>
  <c r="Q2605" i="2"/>
  <c r="R3293" i="2"/>
  <c r="Q3293" i="2"/>
  <c r="Q3511" i="2"/>
  <c r="R3511" i="2"/>
  <c r="Q2959" i="2"/>
  <c r="R2959" i="2"/>
  <c r="Q3125" i="2"/>
  <c r="R3125" i="2"/>
  <c r="R3827" i="2"/>
  <c r="Q3827" i="2"/>
  <c r="R2665" i="2"/>
  <c r="Q2665" i="2"/>
  <c r="Q3114" i="2"/>
  <c r="R3114" i="2"/>
  <c r="R3149" i="2"/>
  <c r="Q3149" i="2"/>
  <c r="Q2690" i="2"/>
  <c r="R2690" i="2"/>
  <c r="Q2583" i="2"/>
  <c r="R2583" i="2"/>
  <c r="Q3252" i="2"/>
  <c r="R3252" i="2"/>
  <c r="Q3277" i="2"/>
  <c r="R3277" i="2"/>
  <c r="Q3767" i="2"/>
  <c r="R3767" i="2"/>
  <c r="Q3116" i="2"/>
  <c r="R3116" i="2"/>
  <c r="Q2646" i="2"/>
  <c r="R2646" i="2"/>
  <c r="Q3260" i="2"/>
  <c r="R3260" i="2"/>
  <c r="R3667" i="2"/>
  <c r="Q3667" i="2"/>
  <c r="R3586" i="2"/>
  <c r="Q3586" i="2"/>
  <c r="Q3575" i="2"/>
  <c r="R3575" i="2"/>
  <c r="Q3562" i="2"/>
  <c r="R3562" i="2"/>
  <c r="R3535" i="2"/>
  <c r="Q3535" i="2"/>
  <c r="R3458" i="2"/>
  <c r="Q3458" i="2"/>
  <c r="R3421" i="2"/>
  <c r="Q3421" i="2"/>
  <c r="R3557" i="2"/>
  <c r="Q3557" i="2"/>
  <c r="Q3405" i="2"/>
  <c r="R3405" i="2"/>
  <c r="R3626" i="2"/>
  <c r="Q3626" i="2"/>
  <c r="R3536" i="2"/>
  <c r="Q3536" i="2"/>
  <c r="R3457" i="2"/>
  <c r="Q3457" i="2"/>
  <c r="Q3436" i="2"/>
  <c r="R3436" i="2"/>
  <c r="R3386" i="2"/>
  <c r="Q3386" i="2"/>
  <c r="Q3085" i="2"/>
  <c r="R3085" i="2"/>
  <c r="R3347" i="2"/>
  <c r="Q3347" i="2"/>
  <c r="R2779" i="2"/>
  <c r="Q2779" i="2"/>
  <c r="R2828" i="2"/>
  <c r="Q2828" i="2"/>
  <c r="Q2805" i="2"/>
  <c r="R2805" i="2"/>
  <c r="Q3346" i="2"/>
  <c r="R3346" i="2"/>
  <c r="R3015" i="2"/>
  <c r="Q3015" i="2"/>
  <c r="Q2883" i="2"/>
  <c r="R2883" i="2"/>
  <c r="R2806" i="2"/>
  <c r="Q2806" i="2"/>
  <c r="R2768" i="2"/>
  <c r="Q2768" i="2"/>
  <c r="R2723" i="2"/>
  <c r="Q2723" i="2"/>
  <c r="Q3304" i="2"/>
  <c r="R3304" i="2"/>
  <c r="Q3549" i="2"/>
  <c r="R3549" i="2"/>
  <c r="Q3636" i="2"/>
  <c r="R3636" i="2"/>
  <c r="Q2644" i="2"/>
  <c r="R2644" i="2"/>
  <c r="R3307" i="2"/>
  <c r="Q3307" i="2"/>
  <c r="Q3528" i="2"/>
  <c r="R3528" i="2"/>
  <c r="Q3431" i="2"/>
  <c r="R3431" i="2"/>
  <c r="R2914" i="2"/>
  <c r="Q2914" i="2"/>
  <c r="Q2791" i="2"/>
  <c r="R2791" i="2"/>
  <c r="R3845" i="2"/>
  <c r="Q3845" i="2"/>
  <c r="R3871" i="2"/>
  <c r="Q3871" i="2"/>
  <c r="Q2659" i="2"/>
  <c r="R2659" i="2"/>
  <c r="R3194" i="2"/>
  <c r="Q3194" i="2"/>
  <c r="Q3824" i="2"/>
  <c r="R3824" i="2"/>
  <c r="R3393" i="2"/>
  <c r="Q3393" i="2"/>
  <c r="Q3471" i="2"/>
  <c r="R3471" i="2"/>
  <c r="Q2926" i="2"/>
  <c r="R2926" i="2"/>
  <c r="R2839" i="2"/>
  <c r="Q2839" i="2"/>
  <c r="Q2963" i="2"/>
  <c r="R2963" i="2"/>
  <c r="Q2776" i="2"/>
  <c r="R2776" i="2"/>
  <c r="Q3819" i="2"/>
  <c r="R3819" i="2"/>
  <c r="R2611" i="2"/>
  <c r="Q2611" i="2"/>
  <c r="R3768" i="2"/>
  <c r="Q3768" i="2"/>
  <c r="Q3566" i="2"/>
  <c r="R3566" i="2"/>
  <c r="Q3651" i="2"/>
  <c r="R3651" i="2"/>
  <c r="Q3461" i="2"/>
  <c r="R3461" i="2"/>
  <c r="Q3025" i="2"/>
  <c r="R3025" i="2"/>
  <c r="Q2931" i="2"/>
  <c r="R2931" i="2"/>
  <c r="Q3083" i="2"/>
  <c r="R3083" i="2"/>
  <c r="R3795" i="2"/>
  <c r="Q3795" i="2"/>
  <c r="Q3555" i="2"/>
  <c r="R3555" i="2"/>
  <c r="Q2801" i="2"/>
  <c r="R2801" i="2"/>
  <c r="Q2930" i="2"/>
  <c r="R2930" i="2"/>
  <c r="Q2674" i="2"/>
  <c r="R2674" i="2"/>
  <c r="R3211" i="2"/>
  <c r="Q3211" i="2"/>
  <c r="R3207" i="2"/>
  <c r="Q3207" i="2"/>
  <c r="Q3649" i="2"/>
  <c r="R3649" i="2"/>
  <c r="R3652" i="2"/>
  <c r="Q3652" i="2"/>
  <c r="Q3872" i="2"/>
  <c r="R3872" i="2"/>
  <c r="Q3750" i="2"/>
  <c r="R3750" i="2"/>
  <c r="Q3603" i="2"/>
  <c r="R3603" i="2"/>
  <c r="Q3454" i="2"/>
  <c r="R3454" i="2"/>
  <c r="R3604" i="2"/>
  <c r="Q3604" i="2"/>
  <c r="Q2958" i="2"/>
  <c r="R2958" i="2"/>
  <c r="Q2910" i="2"/>
  <c r="R2910" i="2"/>
  <c r="Q3000" i="2"/>
  <c r="R3000" i="2"/>
  <c r="R3641" i="2"/>
  <c r="Q3641" i="2"/>
  <c r="Q2689" i="2"/>
  <c r="R2689" i="2"/>
  <c r="Q3299" i="2"/>
  <c r="R3299" i="2"/>
  <c r="Q3112" i="2"/>
  <c r="R3112" i="2"/>
  <c r="Q2587" i="2"/>
  <c r="R2587" i="2"/>
  <c r="Q3123" i="2"/>
  <c r="R3123" i="2"/>
  <c r="R3812" i="2"/>
  <c r="Q3812" i="2"/>
  <c r="R2637" i="2"/>
  <c r="Q2637" i="2"/>
  <c r="Q3776" i="2"/>
  <c r="R3776" i="2"/>
  <c r="Q3325" i="2"/>
  <c r="R3325" i="2"/>
  <c r="Q2642" i="2"/>
  <c r="R2642" i="2"/>
  <c r="Q3170" i="2"/>
  <c r="R3170" i="2"/>
  <c r="Q3344" i="2"/>
  <c r="R3344" i="2"/>
  <c r="R3857" i="2"/>
  <c r="Q3857" i="2"/>
  <c r="Q3717" i="2"/>
  <c r="R3717" i="2"/>
  <c r="Q3621" i="2"/>
  <c r="R3621" i="2"/>
  <c r="Q3553" i="2"/>
  <c r="R3553" i="2"/>
  <c r="R3714" i="2"/>
  <c r="Q3714" i="2"/>
  <c r="Q3366" i="2"/>
  <c r="R3366" i="2"/>
  <c r="Q3615" i="2"/>
  <c r="R3615" i="2"/>
  <c r="Q3579" i="2"/>
  <c r="R3579" i="2"/>
  <c r="Q3392" i="2"/>
  <c r="R3392" i="2"/>
  <c r="Q3057" i="2"/>
  <c r="R3057" i="2"/>
  <c r="Q2885" i="2"/>
  <c r="R2885" i="2"/>
  <c r="R2773" i="2"/>
  <c r="Q2773" i="2"/>
  <c r="R2918" i="2"/>
  <c r="Q2918" i="2"/>
  <c r="R2796" i="2"/>
  <c r="Q2796" i="2"/>
  <c r="Q3020" i="2"/>
  <c r="R3020" i="2"/>
  <c r="Q2997" i="2"/>
  <c r="R2997" i="2"/>
  <c r="Q2964" i="2"/>
  <c r="R2964" i="2"/>
  <c r="Q2929" i="2"/>
  <c r="R2929" i="2"/>
  <c r="Q2895" i="2"/>
  <c r="R2895" i="2"/>
  <c r="R2846" i="2"/>
  <c r="Q2846" i="2"/>
  <c r="R2797" i="2"/>
  <c r="Q2797" i="2"/>
  <c r="Q2730" i="2"/>
  <c r="R2730" i="2"/>
  <c r="R3744" i="2"/>
  <c r="Q3744" i="2"/>
  <c r="Q3292" i="2"/>
  <c r="R3292" i="2"/>
  <c r="Q2616" i="2"/>
  <c r="R2616" i="2"/>
  <c r="R3498" i="2"/>
  <c r="Q3498" i="2"/>
  <c r="R2949" i="2"/>
  <c r="Q2949" i="2"/>
  <c r="R2707" i="2"/>
  <c r="Q2707" i="2"/>
  <c r="R2989" i="2"/>
  <c r="Q2989" i="2"/>
  <c r="Q3689" i="2"/>
  <c r="R3689" i="2"/>
  <c r="R3632" i="2"/>
  <c r="Q3632" i="2"/>
  <c r="Q2781" i="2"/>
  <c r="R2781" i="2"/>
  <c r="Q3262" i="2"/>
  <c r="R3262" i="2"/>
  <c r="R3164" i="2"/>
  <c r="Q3164" i="2"/>
  <c r="Q3104" i="2"/>
  <c r="R3104" i="2"/>
  <c r="Q3832" i="2"/>
  <c r="R3832" i="2"/>
  <c r="Q3850" i="2"/>
  <c r="R3850" i="2"/>
  <c r="Q3017" i="2"/>
  <c r="R3017" i="2"/>
  <c r="Q2845" i="2"/>
  <c r="R2845" i="2"/>
  <c r="R3855" i="2"/>
  <c r="Q3855" i="2"/>
  <c r="Q3287" i="2"/>
  <c r="R3287" i="2"/>
  <c r="Q3503" i="2"/>
  <c r="R3503" i="2"/>
  <c r="Q2890" i="2"/>
  <c r="R2890" i="2"/>
  <c r="Q2673" i="2"/>
  <c r="R2673" i="2"/>
  <c r="Q2670" i="2"/>
  <c r="R2670" i="2"/>
  <c r="Q2641" i="2"/>
  <c r="R2641" i="2"/>
  <c r="Q3236" i="2"/>
  <c r="R3236" i="2"/>
  <c r="R2619" i="2"/>
  <c r="Q2619" i="2"/>
  <c r="R2687" i="2"/>
  <c r="Q2687" i="2"/>
  <c r="Q3096" i="2"/>
  <c r="R3096" i="2"/>
  <c r="Q2589" i="2"/>
  <c r="R2589" i="2"/>
  <c r="R3221" i="2"/>
  <c r="Q3221" i="2"/>
  <c r="R3168" i="2"/>
  <c r="Q3168" i="2"/>
  <c r="R2686" i="2"/>
  <c r="Q2686" i="2"/>
  <c r="Q3835" i="2"/>
  <c r="R3835" i="2"/>
  <c r="Q2602" i="2"/>
  <c r="R2602" i="2"/>
  <c r="Q2640" i="2"/>
  <c r="R2640" i="2"/>
  <c r="Q3642" i="2"/>
  <c r="R3642" i="2"/>
  <c r="R3599" i="2"/>
  <c r="Q3599" i="2"/>
  <c r="Q3531" i="2"/>
  <c r="R3531" i="2"/>
  <c r="R3725" i="2"/>
  <c r="Q3725" i="2"/>
  <c r="Q3390" i="2"/>
  <c r="R3390" i="2"/>
  <c r="R3631" i="2"/>
  <c r="Q3631" i="2"/>
  <c r="R3594" i="2"/>
  <c r="Q3594" i="2"/>
  <c r="Q3489" i="2"/>
  <c r="R3489" i="2"/>
  <c r="R3388" i="2"/>
  <c r="Q3388" i="2"/>
  <c r="Q3354" i="2"/>
  <c r="R3354" i="2"/>
  <c r="Q2798" i="2"/>
  <c r="R2798" i="2"/>
  <c r="Q2697" i="2"/>
  <c r="R2697" i="2"/>
  <c r="R2864" i="2"/>
  <c r="Q2864" i="2"/>
  <c r="R2810" i="2"/>
  <c r="Q2810" i="2"/>
  <c r="Q2772" i="2"/>
  <c r="R2772" i="2"/>
  <c r="Q3056" i="2"/>
  <c r="R3056" i="2"/>
  <c r="R3007" i="2"/>
  <c r="Q3007" i="2"/>
  <c r="R2986" i="2"/>
  <c r="Q2986" i="2"/>
  <c r="Q2934" i="2"/>
  <c r="R2934" i="2"/>
  <c r="R2908" i="2"/>
  <c r="Q2908" i="2"/>
  <c r="Q2859" i="2"/>
  <c r="R2859" i="2"/>
  <c r="Q2832" i="2"/>
  <c r="R2832" i="2"/>
  <c r="Q2792" i="2"/>
  <c r="R2792" i="2"/>
  <c r="Q2728" i="2"/>
  <c r="R2728" i="2"/>
  <c r="Q2585" i="2"/>
  <c r="R2585" i="2"/>
  <c r="R3343" i="2"/>
  <c r="Q3343" i="2"/>
  <c r="R3327" i="2"/>
  <c r="Q3327" i="2"/>
  <c r="R3113" i="2"/>
  <c r="Q3113" i="2"/>
  <c r="R3171" i="2"/>
  <c r="Q3171" i="2"/>
  <c r="Q3792" i="2"/>
  <c r="R3792" i="2"/>
  <c r="Q3247" i="2"/>
  <c r="R3247" i="2"/>
  <c r="Q3193" i="2"/>
  <c r="R3193" i="2"/>
  <c r="Q2648" i="2"/>
  <c r="R2648" i="2"/>
  <c r="Q3290" i="2"/>
  <c r="R3290" i="2"/>
  <c r="Q3093" i="2"/>
  <c r="R3093" i="2"/>
  <c r="Q3775" i="2"/>
  <c r="R3775" i="2"/>
  <c r="Q3245" i="2"/>
  <c r="R3245" i="2"/>
  <c r="Q3739" i="2"/>
  <c r="R3739" i="2"/>
  <c r="Q3098" i="2"/>
  <c r="R3098" i="2"/>
  <c r="Q3254" i="2"/>
  <c r="R3254" i="2"/>
  <c r="Q3840" i="2"/>
  <c r="R3840" i="2"/>
  <c r="Q3761" i="2"/>
  <c r="R3761" i="2"/>
  <c r="R3224" i="2"/>
  <c r="Q3224" i="2"/>
  <c r="R3740" i="2"/>
  <c r="Q3740" i="2"/>
  <c r="Q3886" i="2"/>
  <c r="R3886" i="2"/>
  <c r="Q3663" i="2"/>
  <c r="R3663" i="2"/>
  <c r="Q3588" i="2"/>
  <c r="R3588" i="2"/>
  <c r="R3563" i="2"/>
  <c r="Q3563" i="2"/>
  <c r="R3499" i="2"/>
  <c r="Q3499" i="2"/>
  <c r="Q3404" i="2"/>
  <c r="R3404" i="2"/>
  <c r="R3680" i="2"/>
  <c r="Q3680" i="2"/>
  <c r="R3629" i="2"/>
  <c r="Q3629" i="2"/>
  <c r="Q3532" i="2"/>
  <c r="R3532" i="2"/>
  <c r="R3515" i="2"/>
  <c r="Q3515" i="2"/>
  <c r="R3472" i="2"/>
  <c r="Q3472" i="2"/>
  <c r="Q3412" i="2"/>
  <c r="R3412" i="2"/>
  <c r="Q3034" i="2"/>
  <c r="R3034" i="2"/>
  <c r="Q3010" i="2"/>
  <c r="R3010" i="2"/>
  <c r="Q2933" i="2"/>
  <c r="R2933" i="2"/>
  <c r="Q2769" i="2"/>
  <c r="R2769" i="2"/>
  <c r="Q2923" i="2"/>
  <c r="R2923" i="2"/>
  <c r="Q2896" i="2"/>
  <c r="R2896" i="2"/>
  <c r="R2866" i="2"/>
  <c r="Q2866" i="2"/>
  <c r="Q3081" i="2"/>
  <c r="R3081" i="2"/>
  <c r="Q3064" i="2"/>
  <c r="R3064" i="2"/>
  <c r="Q2994" i="2"/>
  <c r="R2994" i="2"/>
  <c r="Q2983" i="2"/>
  <c r="R2983" i="2"/>
  <c r="Q2945" i="2"/>
  <c r="R2945" i="2"/>
  <c r="R2920" i="2"/>
  <c r="Q2920" i="2"/>
  <c r="Q2886" i="2"/>
  <c r="R2886" i="2"/>
  <c r="Q2856" i="2"/>
  <c r="R2856" i="2"/>
  <c r="Q2803" i="2"/>
  <c r="R2803" i="2"/>
  <c r="R2740" i="2"/>
  <c r="Q2740" i="2"/>
  <c r="R2694" i="2"/>
  <c r="Q2694" i="2"/>
  <c r="Q2607" i="2"/>
  <c r="R2607" i="2"/>
  <c r="R3231" i="2"/>
  <c r="Q3231" i="2"/>
  <c r="Q2613" i="2"/>
  <c r="R2613" i="2"/>
  <c r="R3212" i="2"/>
  <c r="Q3212" i="2"/>
  <c r="R3505" i="2"/>
  <c r="Q3505" i="2"/>
  <c r="R3487" i="2"/>
  <c r="Q3487" i="2"/>
  <c r="Q2710" i="2"/>
  <c r="R2710" i="2"/>
  <c r="Q3163" i="2"/>
  <c r="R3163" i="2"/>
  <c r="R3228" i="2"/>
  <c r="Q3228" i="2"/>
  <c r="Q3219" i="2"/>
  <c r="R3219" i="2"/>
  <c r="R3209" i="2"/>
  <c r="Q3209" i="2"/>
  <c r="R2593" i="2"/>
  <c r="Q2593" i="2"/>
  <c r="R3766" i="2"/>
  <c r="Q3766" i="2"/>
  <c r="R3189" i="2"/>
  <c r="Q3189" i="2"/>
  <c r="R3148" i="2"/>
  <c r="Q3148" i="2"/>
  <c r="Q3216" i="2"/>
  <c r="R3216" i="2"/>
  <c r="R3225" i="2"/>
  <c r="Q3225" i="2"/>
  <c r="R3150" i="2"/>
  <c r="Q3150" i="2"/>
  <c r="Q3637" i="2"/>
  <c r="R3637" i="2"/>
  <c r="Q3585" i="2"/>
  <c r="R3585" i="2"/>
  <c r="R3571" i="2"/>
  <c r="Q3571" i="2"/>
  <c r="Q3560" i="2"/>
  <c r="R3560" i="2"/>
  <c r="R3509" i="2"/>
  <c r="Q3509" i="2"/>
  <c r="Q3435" i="2"/>
  <c r="R3435" i="2"/>
  <c r="R3420" i="2"/>
  <c r="Q3420" i="2"/>
  <c r="Q3556" i="2"/>
  <c r="R3556" i="2"/>
  <c r="R3397" i="2"/>
  <c r="Q3397" i="2"/>
  <c r="R3606" i="2"/>
  <c r="Q3606" i="2"/>
  <c r="Q3494" i="2"/>
  <c r="R3494" i="2"/>
  <c r="R3450" i="2"/>
  <c r="Q3450" i="2"/>
  <c r="Q3411" i="2"/>
  <c r="R3411" i="2"/>
  <c r="Q3088" i="2"/>
  <c r="R3088" i="2"/>
  <c r="R3069" i="2"/>
  <c r="Q3069" i="2"/>
  <c r="R3089" i="2"/>
  <c r="Q3089" i="2"/>
  <c r="R2767" i="2"/>
  <c r="Q2767" i="2"/>
  <c r="Q2824" i="2"/>
  <c r="R2824" i="2"/>
  <c r="Q2778" i="2"/>
  <c r="R2778" i="2"/>
  <c r="Q3068" i="2"/>
  <c r="R3068" i="2"/>
  <c r="R3014" i="2"/>
  <c r="Q3014" i="2"/>
  <c r="Q2876" i="2"/>
  <c r="R2876" i="2"/>
  <c r="R2804" i="2"/>
  <c r="Q2804" i="2"/>
  <c r="Q2766" i="2"/>
  <c r="R2766" i="2"/>
  <c r="Q2592" i="2"/>
  <c r="R2592" i="2"/>
  <c r="R3805" i="2"/>
  <c r="Q3805" i="2"/>
  <c r="Q2668" i="2"/>
  <c r="R2668" i="2"/>
  <c r="Q3518" i="2"/>
  <c r="R3518" i="2"/>
  <c r="R2998" i="2"/>
  <c r="Q2998" i="2"/>
  <c r="Q3326" i="2"/>
  <c r="R3326" i="2"/>
  <c r="Q3419" i="2"/>
  <c r="R3419" i="2"/>
  <c r="R2813" i="2"/>
  <c r="Q2813" i="2"/>
  <c r="R2848" i="2"/>
  <c r="Q2848" i="2"/>
  <c r="Q2777" i="2"/>
  <c r="R2777" i="2"/>
  <c r="R3839" i="2"/>
  <c r="Q3839" i="2"/>
  <c r="R3788" i="2"/>
  <c r="Q3788" i="2"/>
  <c r="Q3598" i="2"/>
  <c r="R3598" i="2"/>
  <c r="R3356" i="2"/>
  <c r="Q3356" i="2"/>
  <c r="R2911" i="2"/>
  <c r="Q2911" i="2"/>
  <c r="Q2818" i="2"/>
  <c r="R2818" i="2"/>
  <c r="Q2925" i="2"/>
  <c r="R2925" i="2"/>
  <c r="Q2691" i="2"/>
  <c r="R2691" i="2"/>
  <c r="Q3190" i="2"/>
  <c r="R3190" i="2"/>
  <c r="R2590" i="2"/>
  <c r="Q2590" i="2"/>
  <c r="R3302" i="2"/>
  <c r="Q3302" i="2"/>
  <c r="R3490" i="2"/>
  <c r="Q3490" i="2"/>
  <c r="R3434" i="2"/>
  <c r="Q3434" i="2"/>
  <c r="Q3418" i="2"/>
  <c r="R3418" i="2"/>
  <c r="Q3357" i="2"/>
  <c r="R3357" i="2"/>
  <c r="Q2879" i="2"/>
  <c r="R2879" i="2"/>
  <c r="Q3060" i="2"/>
  <c r="R3060" i="2"/>
  <c r="Q3852" i="2"/>
  <c r="R3852" i="2"/>
  <c r="Q3508" i="2"/>
  <c r="R3508" i="2"/>
  <c r="Q2948" i="2"/>
  <c r="R2948" i="2"/>
  <c r="Q2770" i="2"/>
  <c r="R2770" i="2"/>
  <c r="Q3208" i="2"/>
  <c r="R3208" i="2"/>
  <c r="R3214" i="2"/>
  <c r="Q3214" i="2"/>
  <c r="Q3215" i="2"/>
  <c r="R3215" i="2"/>
  <c r="R3638" i="2"/>
  <c r="Q3638" i="2"/>
  <c r="Q3639" i="2"/>
  <c r="R3639" i="2"/>
  <c r="R3305" i="2"/>
  <c r="Q3305" i="2"/>
  <c r="Q3578" i="2"/>
  <c r="R3578" i="2"/>
  <c r="Q3520" i="2"/>
  <c r="R3520" i="2"/>
  <c r="R3521" i="2"/>
  <c r="Q3521" i="2"/>
  <c r="R2704" i="2"/>
  <c r="Q2704" i="2"/>
  <c r="Q2901" i="2"/>
  <c r="R2901" i="2"/>
  <c r="Q2991" i="2"/>
  <c r="R2991" i="2"/>
  <c r="R2734" i="2"/>
  <c r="Q2734" i="2"/>
  <c r="Q3143" i="2"/>
  <c r="R3143" i="2"/>
  <c r="Q2604" i="2"/>
  <c r="R2604" i="2"/>
  <c r="Q3274" i="2"/>
  <c r="R3274" i="2"/>
  <c r="R3813" i="2"/>
  <c r="Q3813" i="2"/>
  <c r="Q3265" i="2"/>
  <c r="R3265" i="2"/>
  <c r="R2657" i="2"/>
  <c r="Q2657" i="2"/>
  <c r="Q3822" i="2"/>
  <c r="R3822" i="2"/>
  <c r="R3843" i="2"/>
  <c r="Q3843" i="2"/>
  <c r="Q3854" i="2"/>
  <c r="R3854" i="2"/>
  <c r="R2669" i="2"/>
  <c r="Q2669" i="2"/>
  <c r="Q2656" i="2"/>
  <c r="R2656" i="2"/>
  <c r="R3808" i="2"/>
  <c r="Q3808" i="2"/>
  <c r="R3865" i="2"/>
  <c r="Q3865" i="2"/>
  <c r="Q3686" i="2"/>
  <c r="R3686" i="2"/>
  <c r="R3611" i="2"/>
  <c r="Q3611" i="2"/>
  <c r="Q3533" i="2"/>
  <c r="R3533" i="2"/>
  <c r="R3648" i="2"/>
  <c r="Q3648" i="2"/>
  <c r="R3668" i="2"/>
  <c r="Q3668" i="2"/>
  <c r="Q3612" i="2"/>
  <c r="R3612" i="2"/>
  <c r="Q3552" i="2"/>
  <c r="R3552" i="2"/>
  <c r="R3389" i="2"/>
  <c r="Q3389" i="2"/>
  <c r="R3032" i="2"/>
  <c r="Q3032" i="2"/>
  <c r="Q2822" i="2"/>
  <c r="R2822" i="2"/>
  <c r="Q2735" i="2"/>
  <c r="R2735" i="2"/>
  <c r="Q2875" i="2"/>
  <c r="R2875" i="2"/>
  <c r="R3355" i="2"/>
  <c r="Q3355" i="2"/>
  <c r="R3018" i="2"/>
  <c r="Q3018" i="2"/>
  <c r="R2992" i="2"/>
  <c r="Q2992" i="2"/>
  <c r="R2961" i="2"/>
  <c r="Q2961" i="2"/>
  <c r="Q2917" i="2"/>
  <c r="R2917" i="2"/>
  <c r="Q2882" i="2"/>
  <c r="R2882" i="2"/>
  <c r="Q2840" i="2"/>
  <c r="R2840" i="2"/>
  <c r="Q2793" i="2"/>
  <c r="R2793" i="2"/>
  <c r="Q2729" i="2"/>
  <c r="R2729" i="2"/>
  <c r="Q2617" i="2"/>
  <c r="R2617" i="2"/>
  <c r="R3794" i="2"/>
  <c r="Q3794" i="2"/>
  <c r="R2618" i="2"/>
  <c r="Q2618" i="2"/>
  <c r="Q3684" i="2"/>
  <c r="R3684" i="2"/>
  <c r="Q2892" i="2"/>
  <c r="R2892" i="2"/>
  <c r="Q2701" i="2"/>
  <c r="R2701" i="2"/>
  <c r="Q2878" i="2"/>
  <c r="R2878" i="2"/>
  <c r="R3602" i="2"/>
  <c r="Q3602" i="2"/>
  <c r="Q3633" i="2"/>
  <c r="R3633" i="2"/>
  <c r="R2711" i="2"/>
  <c r="Q2711" i="2"/>
  <c r="Q3859" i="2"/>
  <c r="R3859" i="2"/>
  <c r="Q3867" i="2"/>
  <c r="R3867" i="2"/>
  <c r="Q3732" i="2"/>
  <c r="R3732" i="2"/>
  <c r="Q3234" i="2"/>
  <c r="R3234" i="2"/>
  <c r="Q3848" i="2"/>
  <c r="R3848" i="2"/>
  <c r="R3874" i="2"/>
  <c r="Q3874" i="2"/>
  <c r="Q3005" i="2"/>
  <c r="R3005" i="2"/>
  <c r="Q2912" i="2"/>
  <c r="R2912" i="2"/>
  <c r="Q3880" i="2"/>
  <c r="R3880" i="2"/>
  <c r="R3719" i="2"/>
  <c r="Q3719" i="2"/>
  <c r="R3011" i="2"/>
  <c r="Q3011" i="2"/>
  <c r="Q3853" i="2"/>
  <c r="R3853" i="2"/>
  <c r="Q3217" i="2"/>
  <c r="R3217" i="2"/>
  <c r="R3752" i="2"/>
  <c r="Q3752" i="2"/>
  <c r="Q3091" i="2"/>
  <c r="R3091" i="2"/>
  <c r="Q2632" i="2"/>
  <c r="R2632" i="2"/>
  <c r="R3758" i="2"/>
  <c r="Q3758" i="2"/>
  <c r="Q3105" i="2"/>
  <c r="R3105" i="2"/>
  <c r="R3251" i="2"/>
  <c r="Q3251" i="2"/>
  <c r="R3198" i="2"/>
  <c r="Q3198" i="2"/>
  <c r="Q3860" i="2"/>
  <c r="R3860" i="2"/>
  <c r="R2633" i="2"/>
  <c r="Q2633" i="2"/>
  <c r="R3751" i="2"/>
  <c r="Q3751" i="2"/>
  <c r="R3210" i="2"/>
  <c r="Q3210" i="2"/>
  <c r="R3270" i="2"/>
  <c r="Q3270" i="2"/>
  <c r="R3199" i="2"/>
  <c r="Q3199" i="2"/>
  <c r="R3122" i="2"/>
  <c r="Q3122" i="2"/>
  <c r="R3272" i="2"/>
  <c r="Q3272" i="2"/>
  <c r="Q3715" i="2"/>
  <c r="R3715" i="2"/>
  <c r="R3625" i="2"/>
  <c r="Q3625" i="2"/>
  <c r="Q3591" i="2"/>
  <c r="R3591" i="2"/>
  <c r="R3510" i="2"/>
  <c r="Q3510" i="2"/>
  <c r="Q3688" i="2"/>
  <c r="R3688" i="2"/>
  <c r="Q3385" i="2"/>
  <c r="R3385" i="2"/>
  <c r="R3622" i="2"/>
  <c r="Q3622" i="2"/>
  <c r="Q3530" i="2"/>
  <c r="R3530" i="2"/>
  <c r="R3439" i="2"/>
  <c r="Q3439" i="2"/>
  <c r="Q3072" i="2"/>
  <c r="R3072" i="2"/>
  <c r="Q2941" i="2"/>
  <c r="R2941" i="2"/>
  <c r="R2783" i="2"/>
  <c r="Q2783" i="2"/>
  <c r="Q2951" i="2"/>
  <c r="R2951" i="2"/>
  <c r="R2850" i="2"/>
  <c r="Q2850" i="2"/>
  <c r="Q2807" i="2"/>
  <c r="R2807" i="2"/>
  <c r="R2736" i="2"/>
  <c r="Q2736" i="2"/>
  <c r="R3022" i="2"/>
  <c r="Q3022" i="2"/>
  <c r="R3006" i="2"/>
  <c r="Q3006" i="2"/>
  <c r="Q2981" i="2"/>
  <c r="R2981" i="2"/>
  <c r="Q2928" i="2"/>
  <c r="R2928" i="2"/>
  <c r="Q2894" i="2"/>
  <c r="R2894" i="2"/>
  <c r="Q2851" i="2"/>
  <c r="R2851" i="2"/>
  <c r="Q2815" i="2"/>
  <c r="R2815" i="2"/>
  <c r="Q2788" i="2"/>
  <c r="R2788" i="2"/>
  <c r="Q2727" i="2"/>
  <c r="R2727" i="2"/>
  <c r="R2603" i="2"/>
  <c r="Q2603" i="2"/>
  <c r="Q3172" i="2"/>
  <c r="R3172" i="2"/>
  <c r="Q3145" i="2"/>
  <c r="R3145" i="2"/>
  <c r="R3765" i="2"/>
  <c r="Q3765" i="2"/>
  <c r="R3230" i="2"/>
  <c r="Q3230" i="2"/>
  <c r="R2591" i="2"/>
  <c r="Q2591" i="2"/>
  <c r="R2612" i="2"/>
  <c r="Q2612" i="2"/>
  <c r="Q3124" i="2"/>
  <c r="R3124" i="2"/>
  <c r="Q3762" i="2"/>
  <c r="R3762" i="2"/>
  <c r="R3147" i="2"/>
  <c r="Q3147" i="2"/>
  <c r="R3803" i="2"/>
  <c r="Q3803" i="2"/>
  <c r="Q3877" i="2"/>
  <c r="R3877" i="2"/>
  <c r="Q3862" i="2"/>
  <c r="R3862" i="2"/>
  <c r="Q2683" i="2"/>
  <c r="R2683" i="2"/>
  <c r="Q3267" i="2"/>
  <c r="R3267" i="2"/>
  <c r="R3791" i="2"/>
  <c r="Q3791" i="2"/>
  <c r="Q3138" i="2"/>
  <c r="R3138" i="2"/>
  <c r="R3742" i="2"/>
  <c r="Q3742" i="2"/>
  <c r="Q3191" i="2"/>
  <c r="R3191" i="2"/>
  <c r="Q3769" i="2"/>
  <c r="R3769" i="2"/>
  <c r="Q3288" i="2"/>
  <c r="R3288" i="2"/>
  <c r="R3770" i="2"/>
  <c r="Q3770" i="2"/>
  <c r="R3646" i="2"/>
  <c r="Q3646" i="2"/>
  <c r="R3587" i="2"/>
  <c r="Q3587" i="2"/>
  <c r="R3512" i="2"/>
  <c r="Q3512" i="2"/>
  <c r="R3460" i="2"/>
  <c r="Q3460" i="2"/>
  <c r="Q3398" i="2"/>
  <c r="R3398" i="2"/>
  <c r="R3679" i="2"/>
  <c r="Q3679" i="2"/>
  <c r="Q3613" i="2"/>
  <c r="R3613" i="2"/>
  <c r="R3529" i="2"/>
  <c r="Q3529" i="2"/>
  <c r="Q3514" i="2"/>
  <c r="R3514" i="2"/>
  <c r="Q3459" i="2"/>
  <c r="R3459" i="2"/>
  <c r="R3407" i="2"/>
  <c r="Q3407" i="2"/>
  <c r="R3027" i="2"/>
  <c r="Q3027" i="2"/>
  <c r="Q3003" i="2"/>
  <c r="R3003" i="2"/>
  <c r="Q2834" i="2"/>
  <c r="R2834" i="2"/>
  <c r="R2733" i="2"/>
  <c r="Q2733" i="2"/>
  <c r="R2921" i="2"/>
  <c r="Q2921" i="2"/>
  <c r="Q2887" i="2"/>
  <c r="R2887" i="2"/>
  <c r="Q2853" i="2"/>
  <c r="R2853" i="2"/>
  <c r="R3079" i="2"/>
  <c r="Q3079" i="2"/>
  <c r="R3029" i="2"/>
  <c r="Q3029" i="2"/>
  <c r="Q2988" i="2"/>
  <c r="R2988" i="2"/>
  <c r="R2960" i="2"/>
  <c r="Q2960" i="2"/>
  <c r="Q2932" i="2"/>
  <c r="R2932" i="2"/>
  <c r="Q2904" i="2"/>
  <c r="R2904" i="2"/>
  <c r="R2880" i="2"/>
  <c r="Q2880" i="2"/>
  <c r="Q2854" i="2"/>
  <c r="R2854" i="2"/>
  <c r="Q2802" i="2"/>
  <c r="R2802" i="2"/>
  <c r="R2739" i="2"/>
  <c r="Q2739" i="2"/>
  <c r="Q3763" i="2"/>
  <c r="R3763" i="2"/>
  <c r="Q2681" i="2"/>
  <c r="R2681" i="2"/>
  <c r="R3205" i="2"/>
  <c r="Q3205" i="2"/>
  <c r="Q2658" i="2"/>
  <c r="R2658" i="2"/>
  <c r="Q3395" i="2"/>
  <c r="R3395" i="2"/>
  <c r="R3028" i="2"/>
  <c r="Q3028" i="2"/>
  <c r="Q2692" i="2"/>
  <c r="R2692" i="2"/>
  <c r="Q3201" i="2"/>
  <c r="R3201" i="2"/>
  <c r="R3889" i="2"/>
  <c r="Q3889" i="2"/>
  <c r="Q2679" i="2"/>
  <c r="R2679" i="2"/>
  <c r="R3188" i="2"/>
  <c r="Q3188" i="2"/>
  <c r="Q2588" i="2"/>
  <c r="R2588" i="2"/>
  <c r="R3195" i="2"/>
  <c r="Q3195" i="2"/>
  <c r="Q3816" i="2"/>
  <c r="R3816" i="2"/>
  <c r="R3846" i="2"/>
  <c r="Q3846" i="2"/>
  <c r="R2582" i="2"/>
  <c r="Q2582" i="2"/>
  <c r="R2654" i="2"/>
  <c r="Q2654" i="2"/>
  <c r="Q3778" i="2"/>
  <c r="R3778" i="2"/>
  <c r="R2584" i="2"/>
  <c r="Q2584" i="2"/>
  <c r="Q3202" i="2"/>
  <c r="R3202" i="2"/>
  <c r="Q3627" i="2"/>
  <c r="R3627" i="2"/>
  <c r="R3584" i="2"/>
  <c r="Q3584" i="2"/>
  <c r="Q3570" i="2"/>
  <c r="R3570" i="2"/>
  <c r="R3548" i="2"/>
  <c r="Q3548" i="2"/>
  <c r="R3482" i="2"/>
  <c r="Q3482" i="2"/>
  <c r="Q3432" i="2"/>
  <c r="R3432" i="2"/>
  <c r="Q3410" i="2"/>
  <c r="R3410" i="2"/>
  <c r="Q3495" i="2"/>
  <c r="R3495" i="2"/>
  <c r="Q3387" i="2"/>
  <c r="R3387" i="2"/>
  <c r="R3576" i="2"/>
  <c r="Q3576" i="2"/>
  <c r="R3483" i="2"/>
  <c r="Q3483" i="2"/>
  <c r="R3449" i="2"/>
  <c r="Q3449" i="2"/>
  <c r="Q3409" i="2"/>
  <c r="R3409" i="2"/>
  <c r="R3087" i="2"/>
  <c r="Q3087" i="2"/>
  <c r="Q3059" i="2"/>
  <c r="R3059" i="2"/>
  <c r="Q3074" i="2"/>
  <c r="R3074" i="2"/>
  <c r="Q2900" i="2"/>
  <c r="R2900" i="2"/>
  <c r="Q2821" i="2"/>
  <c r="R2821" i="2"/>
  <c r="Q3365" i="2"/>
  <c r="R3365" i="2"/>
  <c r="Q3058" i="2"/>
  <c r="R3058" i="2"/>
  <c r="Q3002" i="2"/>
  <c r="R3002" i="2"/>
  <c r="Q2863" i="2"/>
  <c r="R2863" i="2"/>
  <c r="Q2790" i="2"/>
  <c r="R2790" i="2"/>
  <c r="R2745" i="2"/>
  <c r="Q2745" i="2"/>
  <c r="Q3506" i="2"/>
  <c r="R3506" i="2"/>
  <c r="Q2725" i="2"/>
  <c r="R2725" i="2"/>
  <c r="R3749" i="2"/>
  <c r="Q3749" i="2"/>
  <c r="Q3757" i="2"/>
  <c r="R3757" i="2"/>
  <c r="R3764" i="2"/>
  <c r="Q3764" i="2"/>
  <c r="Q3333" i="2"/>
  <c r="R3333" i="2"/>
  <c r="R3630" i="2"/>
  <c r="Q3630" i="2"/>
  <c r="Q3607" i="2"/>
  <c r="R3607" i="2"/>
  <c r="Q2785" i="2"/>
  <c r="R2785" i="2"/>
  <c r="R2825" i="2"/>
  <c r="Q2825" i="2"/>
  <c r="Q3071" i="2"/>
  <c r="R3071" i="2"/>
  <c r="R3276" i="2"/>
  <c r="Q3276" i="2"/>
  <c r="R3108" i="2"/>
  <c r="Q3108" i="2"/>
  <c r="R3617" i="2"/>
  <c r="Q3617" i="2"/>
  <c r="R3507" i="2"/>
  <c r="Q3507" i="2"/>
  <c r="R3082" i="2"/>
  <c r="Q3082" i="2"/>
  <c r="Q2889" i="2"/>
  <c r="R2889" i="2"/>
  <c r="Q2800" i="2"/>
  <c r="R2800" i="2"/>
  <c r="Q2873" i="2"/>
  <c r="R2873" i="2"/>
  <c r="Q2606" i="2"/>
  <c r="R2606" i="2"/>
  <c r="Q2667" i="2"/>
  <c r="R2667" i="2"/>
  <c r="R3470" i="2"/>
  <c r="Q3470" i="2"/>
  <c r="Q3720" i="2"/>
  <c r="R3720" i="2"/>
  <c r="R3396" i="2"/>
  <c r="Q3396" i="2"/>
  <c r="Q2838" i="2"/>
  <c r="R2838" i="2"/>
  <c r="Q2855" i="2"/>
  <c r="R2855" i="2"/>
  <c r="R3009" i="2"/>
  <c r="Q3009" i="2"/>
  <c r="Q3261" i="2"/>
  <c r="R3261" i="2"/>
  <c r="Q3828" i="2"/>
  <c r="R3828" i="2"/>
  <c r="Q3473" i="2"/>
  <c r="R3473" i="2"/>
  <c r="Q2893" i="2"/>
  <c r="R2893" i="2"/>
  <c r="Q3204" i="2"/>
  <c r="R3204" i="2"/>
  <c r="R3728" i="2"/>
  <c r="Q3728" i="2"/>
  <c r="R3635" i="2"/>
  <c r="Q3635" i="2"/>
  <c r="R2645" i="2"/>
  <c r="Q2645" i="2"/>
  <c r="Q3838" i="2"/>
  <c r="R3838" i="2"/>
  <c r="Q3249" i="2"/>
  <c r="R3249" i="2"/>
  <c r="R3504" i="2"/>
  <c r="Q3504" i="2"/>
  <c r="Q3369" i="2"/>
  <c r="R3369" i="2"/>
  <c r="R3453" i="2"/>
  <c r="Q3453" i="2"/>
  <c r="Q2703" i="2"/>
  <c r="R2703" i="2"/>
  <c r="Q2732" i="2"/>
  <c r="R2732" i="2"/>
  <c r="Q2888" i="2"/>
  <c r="R2888" i="2"/>
  <c r="Q3727" i="2"/>
  <c r="R3727" i="2"/>
  <c r="R2639" i="2"/>
  <c r="Q2639" i="2"/>
  <c r="R3226" i="2"/>
  <c r="Q3226" i="2"/>
  <c r="R3836" i="2"/>
  <c r="Q3836" i="2"/>
  <c r="R3106" i="2"/>
  <c r="Q3106" i="2"/>
  <c r="Q3876" i="2"/>
  <c r="R3876" i="2"/>
  <c r="Q3275" i="2"/>
  <c r="R3275" i="2"/>
  <c r="Q3223" i="2"/>
  <c r="R3223" i="2"/>
  <c r="Q2671" i="2"/>
  <c r="R2671" i="2"/>
  <c r="R3870" i="2"/>
  <c r="Q3870" i="2"/>
  <c r="Q3331" i="2"/>
  <c r="R3331" i="2"/>
  <c r="Q3286" i="2"/>
  <c r="R3286" i="2"/>
  <c r="R3887" i="2"/>
  <c r="Q3887" i="2"/>
  <c r="R3864" i="2"/>
  <c r="Q3864" i="2"/>
  <c r="Q2688" i="2"/>
  <c r="R2688" i="2"/>
  <c r="Q3643" i="2"/>
  <c r="R3643" i="2"/>
  <c r="Q3600" i="2"/>
  <c r="R3600" i="2"/>
  <c r="Q3488" i="2"/>
  <c r="R3488" i="2"/>
  <c r="Q3565" i="2"/>
  <c r="R3565" i="2"/>
  <c r="Q3620" i="2"/>
  <c r="R3620" i="2"/>
  <c r="R3597" i="2"/>
  <c r="Q3597" i="2"/>
  <c r="Q3534" i="2"/>
  <c r="R3534" i="2"/>
  <c r="R3384" i="2"/>
  <c r="Q3384" i="2"/>
  <c r="R3076" i="2"/>
  <c r="Q3076" i="2"/>
  <c r="R2808" i="2"/>
  <c r="Q2808" i="2"/>
  <c r="R2700" i="2"/>
  <c r="Q2700" i="2"/>
  <c r="Q2833" i="2"/>
  <c r="R2833" i="2"/>
  <c r="R3073" i="2"/>
  <c r="Q3073" i="2"/>
  <c r="Q3016" i="2"/>
  <c r="R3016" i="2"/>
  <c r="Q2990" i="2"/>
  <c r="R2990" i="2"/>
  <c r="R2954" i="2"/>
  <c r="Q2954" i="2"/>
  <c r="Q2907" i="2"/>
  <c r="R2907" i="2"/>
  <c r="R2858" i="2"/>
  <c r="Q2858" i="2"/>
  <c r="Q2816" i="2"/>
  <c r="R2816" i="2"/>
  <c r="Q2787" i="2"/>
  <c r="R2787" i="2"/>
  <c r="Q2721" i="2"/>
  <c r="R2721" i="2"/>
  <c r="Q2675" i="2"/>
  <c r="R2675" i="2"/>
  <c r="Q3806" i="2"/>
  <c r="R3806" i="2"/>
  <c r="R3683" i="2"/>
  <c r="Q3683" i="2"/>
  <c r="R3517" i="2"/>
  <c r="Q3517" i="2"/>
  <c r="Q2870" i="2"/>
  <c r="R2870" i="2"/>
  <c r="Q2696" i="2"/>
  <c r="R2696" i="2"/>
  <c r="R3203" i="2"/>
  <c r="Q3203" i="2"/>
  <c r="Q3820" i="2"/>
  <c r="R3820" i="2"/>
  <c r="Q3527" i="2"/>
  <c r="R3527" i="2"/>
  <c r="R3601" i="2"/>
  <c r="Q3601" i="2"/>
  <c r="R3095" i="2"/>
  <c r="Q3095" i="2"/>
  <c r="Q3829" i="2"/>
  <c r="R3829" i="2"/>
  <c r="Q3831" i="2"/>
  <c r="R3831" i="2"/>
  <c r="Q3084" i="2"/>
  <c r="R3084" i="2"/>
  <c r="Q2867" i="2"/>
  <c r="R2867" i="2"/>
  <c r="R3206" i="2"/>
  <c r="Q3206" i="2"/>
  <c r="R2660" i="2"/>
  <c r="Q2660" i="2"/>
  <c r="Q3513" i="2"/>
  <c r="R3513" i="2"/>
  <c r="Q2905" i="2"/>
  <c r="R2905" i="2"/>
  <c r="R2661" i="2"/>
  <c r="Q2661" i="2"/>
  <c r="R2620" i="2"/>
  <c r="Q2620" i="2"/>
  <c r="R2672" i="2"/>
  <c r="Q2672" i="2"/>
  <c r="Q3121" i="2"/>
  <c r="R3121" i="2"/>
  <c r="Q3345" i="2"/>
  <c r="R3345" i="2"/>
  <c r="Q3844" i="2"/>
  <c r="R3844" i="2"/>
  <c r="R3227" i="2"/>
  <c r="Q3227" i="2"/>
  <c r="R3888" i="2"/>
  <c r="Q3888" i="2"/>
  <c r="Q3107" i="2"/>
  <c r="R3107" i="2"/>
  <c r="Q3734" i="2"/>
  <c r="R3734" i="2"/>
  <c r="Q3169" i="2"/>
  <c r="R3169" i="2"/>
  <c r="Q2643" i="2"/>
  <c r="R2643" i="2"/>
  <c r="Q3777" i="2"/>
  <c r="R3777" i="2"/>
  <c r="Q3222" i="2"/>
  <c r="R3222" i="2"/>
  <c r="R3875" i="2"/>
  <c r="Q3875" i="2"/>
  <c r="R3856" i="2"/>
  <c r="Q3856" i="2"/>
  <c r="Q3271" i="2"/>
  <c r="R3271" i="2"/>
  <c r="R3142" i="2"/>
  <c r="Q3142" i="2"/>
  <c r="Q3814" i="2"/>
  <c r="R3814" i="2"/>
  <c r="R3669" i="2"/>
  <c r="Q3669" i="2"/>
  <c r="Q3619" i="2"/>
  <c r="R3619" i="2"/>
  <c r="R3564" i="2"/>
  <c r="Q3564" i="2"/>
  <c r="Q3463" i="2"/>
  <c r="R3463" i="2"/>
  <c r="Q3610" i="2"/>
  <c r="R3610" i="2"/>
  <c r="Q3716" i="2"/>
  <c r="R3716" i="2"/>
  <c r="Q3609" i="2"/>
  <c r="R3609" i="2"/>
  <c r="Q3523" i="2"/>
  <c r="R3523" i="2"/>
  <c r="R3416" i="2"/>
  <c r="Q3416" i="2"/>
  <c r="Q3030" i="2"/>
  <c r="R3030" i="2"/>
  <c r="Q2919" i="2"/>
  <c r="R2919" i="2"/>
  <c r="Q2720" i="2"/>
  <c r="R2720" i="2"/>
  <c r="Q2877" i="2"/>
  <c r="R2877" i="2"/>
  <c r="Q2843" i="2"/>
  <c r="R2843" i="2"/>
  <c r="Q2795" i="2"/>
  <c r="R2795" i="2"/>
  <c r="Q3077" i="2"/>
  <c r="R3077" i="2"/>
  <c r="Q3021" i="2"/>
  <c r="R3021" i="2"/>
  <c r="R2996" i="2"/>
  <c r="Q2996" i="2"/>
  <c r="R2953" i="2"/>
  <c r="Q2953" i="2"/>
  <c r="Q2916" i="2"/>
  <c r="R2916" i="2"/>
  <c r="Q2884" i="2"/>
  <c r="R2884" i="2"/>
  <c r="Q2847" i="2"/>
  <c r="R2847" i="2"/>
  <c r="Q2812" i="2"/>
  <c r="R2812" i="2"/>
  <c r="R2780" i="2"/>
  <c r="Q2780" i="2"/>
  <c r="Q2726" i="2"/>
  <c r="R2726" i="2"/>
  <c r="R2486" i="2"/>
  <c r="Q2486" i="2"/>
  <c r="Q2288" i="2"/>
  <c r="R2288" i="2"/>
  <c r="Q1907" i="2"/>
  <c r="R1907" i="2"/>
  <c r="R1760" i="2"/>
  <c r="Q1760" i="2"/>
  <c r="Q1652" i="2"/>
  <c r="R1652" i="2"/>
  <c r="Q2460" i="2"/>
  <c r="R2460" i="2"/>
  <c r="R2019" i="2"/>
  <c r="Q2019" i="2"/>
  <c r="Q2014" i="2"/>
  <c r="R2014" i="2"/>
  <c r="Q1999" i="2"/>
  <c r="R1999" i="2"/>
  <c r="Q1225" i="2"/>
  <c r="R1225" i="2"/>
  <c r="Q1211" i="2"/>
  <c r="R1211" i="2"/>
  <c r="R1923" i="2"/>
  <c r="Q1923" i="2"/>
  <c r="Q1412" i="2"/>
  <c r="R1412" i="2"/>
  <c r="Q1403" i="2"/>
  <c r="R1403" i="2"/>
  <c r="R1370" i="2"/>
  <c r="Q1370" i="2"/>
  <c r="Q2453" i="2"/>
  <c r="R2453" i="2"/>
  <c r="Q2240" i="2"/>
  <c r="R2240" i="2"/>
  <c r="R2470" i="2"/>
  <c r="Q2470" i="2"/>
  <c r="R1897" i="2"/>
  <c r="Q1897" i="2"/>
  <c r="Q1245" i="2"/>
  <c r="R1245" i="2"/>
  <c r="Q1262" i="2"/>
  <c r="R1262" i="2"/>
  <c r="R1884" i="2"/>
  <c r="Q1884" i="2"/>
  <c r="Q2148" i="2"/>
  <c r="R2148" i="2"/>
  <c r="R1307" i="2"/>
  <c r="Q1307" i="2"/>
  <c r="R1369" i="2"/>
  <c r="Q1369" i="2"/>
  <c r="R1220" i="2"/>
  <c r="Q1220" i="2"/>
  <c r="R1405" i="2"/>
  <c r="Q1405" i="2"/>
  <c r="R1421" i="2"/>
  <c r="Q1421" i="2"/>
  <c r="Q1453" i="2"/>
  <c r="R1453" i="2"/>
  <c r="R1576" i="2"/>
  <c r="Q1576" i="2"/>
  <c r="Q1647" i="2"/>
  <c r="R1647" i="2"/>
  <c r="Q1681" i="2"/>
  <c r="R1681" i="2"/>
  <c r="Q2021" i="2"/>
  <c r="R2021" i="2"/>
  <c r="R2095" i="2"/>
  <c r="Q2095" i="2"/>
  <c r="Q2135" i="2"/>
  <c r="R2135" i="2"/>
  <c r="Q2167" i="2"/>
  <c r="R2167" i="2"/>
  <c r="R2311" i="2"/>
  <c r="Q2311" i="2"/>
  <c r="R1316" i="2"/>
  <c r="Q1316" i="2"/>
  <c r="Q1249" i="2"/>
  <c r="R1249" i="2"/>
  <c r="Q1443" i="2"/>
  <c r="R1443" i="2"/>
  <c r="Q1428" i="2"/>
  <c r="R1428" i="2"/>
  <c r="Q1506" i="2"/>
  <c r="R1506" i="2"/>
  <c r="Q1584" i="2"/>
  <c r="R1584" i="2"/>
  <c r="R1528" i="2"/>
  <c r="Q1528" i="2"/>
  <c r="R2026" i="2"/>
  <c r="Q2026" i="2"/>
  <c r="R1485" i="2"/>
  <c r="Q1485" i="2"/>
  <c r="R1513" i="2"/>
  <c r="Q1513" i="2"/>
  <c r="Q1348" i="2"/>
  <c r="R1348" i="2"/>
  <c r="Q1234" i="2"/>
  <c r="R1234" i="2"/>
  <c r="Q1251" i="2"/>
  <c r="R1251" i="2"/>
  <c r="Q1477" i="2"/>
  <c r="R1477" i="2"/>
  <c r="Q1432" i="2"/>
  <c r="R1432" i="2"/>
  <c r="R2154" i="2"/>
  <c r="Q2154" i="2"/>
  <c r="R1615" i="2"/>
  <c r="Q1615" i="2"/>
  <c r="Q1977" i="2"/>
  <c r="R1977" i="2"/>
  <c r="R2001" i="2"/>
  <c r="Q2001" i="2"/>
  <c r="Q2123" i="2"/>
  <c r="R2123" i="2"/>
  <c r="Q2149" i="2"/>
  <c r="R2149" i="2"/>
  <c r="Q2171" i="2"/>
  <c r="R2171" i="2"/>
  <c r="Q2179" i="2"/>
  <c r="R2179" i="2"/>
  <c r="Q2235" i="2"/>
  <c r="R2235" i="2"/>
  <c r="R2355" i="2"/>
  <c r="Q2355" i="2"/>
  <c r="Q1529" i="2"/>
  <c r="R1529" i="2"/>
  <c r="Q1359" i="2"/>
  <c r="R1359" i="2"/>
  <c r="Q1598" i="2"/>
  <c r="R1598" i="2"/>
  <c r="Q1646" i="2"/>
  <c r="R1646" i="2"/>
  <c r="R1731" i="2"/>
  <c r="Q1731" i="2"/>
  <c r="Q1988" i="2"/>
  <c r="R1988" i="2"/>
  <c r="Q2056" i="2"/>
  <c r="R2056" i="2"/>
  <c r="R2081" i="2"/>
  <c r="Q2081" i="2"/>
  <c r="Q1258" i="2"/>
  <c r="R1258" i="2"/>
  <c r="R1517" i="2"/>
  <c r="Q1517" i="2"/>
  <c r="Q1472" i="2"/>
  <c r="R1472" i="2"/>
  <c r="Q1510" i="2"/>
  <c r="R1510" i="2"/>
  <c r="R1684" i="2"/>
  <c r="Q1684" i="2"/>
  <c r="R1442" i="2"/>
  <c r="Q1442" i="2"/>
  <c r="R1604" i="2"/>
  <c r="Q1604" i="2"/>
  <c r="Q1720" i="2"/>
  <c r="R1720" i="2"/>
  <c r="Q1605" i="2"/>
  <c r="R1605" i="2"/>
  <c r="R1625" i="2"/>
  <c r="Q1625" i="2"/>
  <c r="Q1649" i="2"/>
  <c r="R1649" i="2"/>
  <c r="R1976" i="2"/>
  <c r="Q1976" i="2"/>
  <c r="R2562" i="2"/>
  <c r="Q2562" i="2"/>
  <c r="Q2511" i="2"/>
  <c r="R2511" i="2"/>
  <c r="Q2555" i="2"/>
  <c r="R2555" i="2"/>
  <c r="Q1290" i="2"/>
  <c r="R1290" i="2"/>
  <c r="Q1433" i="2"/>
  <c r="R1433" i="2"/>
  <c r="R1449" i="2"/>
  <c r="Q1449" i="2"/>
  <c r="R1481" i="2"/>
  <c r="Q1481" i="2"/>
  <c r="Q1543" i="2"/>
  <c r="R1543" i="2"/>
  <c r="Q1311" i="2"/>
  <c r="R1311" i="2"/>
  <c r="Q1450" i="2"/>
  <c r="R1450" i="2"/>
  <c r="R1530" i="2"/>
  <c r="Q1530" i="2"/>
  <c r="Q1614" i="2"/>
  <c r="R1614" i="2"/>
  <c r="R1524" i="2"/>
  <c r="Q1524" i="2"/>
  <c r="R1842" i="2"/>
  <c r="Q1842" i="2"/>
  <c r="Q1595" i="2"/>
  <c r="R1595" i="2"/>
  <c r="Q1629" i="2"/>
  <c r="R1629" i="2"/>
  <c r="R1685" i="2"/>
  <c r="Q1685" i="2"/>
  <c r="R1929" i="2"/>
  <c r="Q1929" i="2"/>
  <c r="R1978" i="2"/>
  <c r="Q1978" i="2"/>
  <c r="Q2168" i="2"/>
  <c r="R2168" i="2"/>
  <c r="Q2244" i="2"/>
  <c r="R2244" i="2"/>
  <c r="R2563" i="2"/>
  <c r="Q2563" i="2"/>
  <c r="Q1585" i="2"/>
  <c r="R1585" i="2"/>
  <c r="Q1613" i="2"/>
  <c r="R1613" i="2"/>
  <c r="R1719" i="2"/>
  <c r="Q1719" i="2"/>
  <c r="R1899" i="2"/>
  <c r="Q1899" i="2"/>
  <c r="Q1915" i="2"/>
  <c r="R1915" i="2"/>
  <c r="Q1931" i="2"/>
  <c r="R1931" i="2"/>
  <c r="R2030" i="2"/>
  <c r="Q2030" i="2"/>
  <c r="R2550" i="2"/>
  <c r="Q2550" i="2"/>
  <c r="R2310" i="2"/>
  <c r="Q2310" i="2"/>
  <c r="Q2372" i="2"/>
  <c r="R2372" i="2"/>
  <c r="R2301" i="2"/>
  <c r="Q2301" i="2"/>
  <c r="R2389" i="2"/>
  <c r="Q2389" i="2"/>
  <c r="Q2256" i="2"/>
  <c r="R2256" i="2"/>
  <c r="R2368" i="2"/>
  <c r="Q2368" i="2"/>
  <c r="R2482" i="2"/>
  <c r="Q2482" i="2"/>
  <c r="Q2169" i="2"/>
  <c r="R2169" i="2"/>
  <c r="R2309" i="2"/>
  <c r="Q2309" i="2"/>
  <c r="R2505" i="2"/>
  <c r="Q2505" i="2"/>
  <c r="Q2515" i="2"/>
  <c r="R2515" i="2"/>
  <c r="Q2549" i="2"/>
  <c r="R2549" i="2"/>
  <c r="R2579" i="2"/>
  <c r="Q2579" i="2"/>
  <c r="R2286" i="2"/>
  <c r="Q2286" i="2"/>
  <c r="Q2196" i="2"/>
  <c r="R2196" i="2"/>
  <c r="R1987" i="2"/>
  <c r="Q1987" i="2"/>
  <c r="R2069" i="2"/>
  <c r="Q2069" i="2"/>
  <c r="R2173" i="2"/>
  <c r="Q2173" i="2"/>
  <c r="Q2463" i="2"/>
  <c r="R2463" i="2"/>
  <c r="Q2471" i="2"/>
  <c r="R2471" i="2"/>
  <c r="Q2121" i="2"/>
  <c r="R2121" i="2"/>
  <c r="R2229" i="2"/>
  <c r="Q2229" i="2"/>
  <c r="R2245" i="2"/>
  <c r="Q2245" i="2"/>
  <c r="R2405" i="2"/>
  <c r="Q2405" i="2"/>
  <c r="Q2561" i="2"/>
  <c r="R2561" i="2"/>
  <c r="R1349" i="2"/>
  <c r="Q1349" i="2"/>
  <c r="Q1404" i="2"/>
  <c r="R1404" i="2"/>
  <c r="R1547" i="2"/>
  <c r="Q1547" i="2"/>
  <c r="Q1492" i="2"/>
  <c r="R1492" i="2"/>
  <c r="Q1522" i="2"/>
  <c r="R1522" i="2"/>
  <c r="Q1603" i="2"/>
  <c r="R1603" i="2"/>
  <c r="Q1627" i="2"/>
  <c r="R1627" i="2"/>
  <c r="R1975" i="2"/>
  <c r="Q1975" i="2"/>
  <c r="R1993" i="2"/>
  <c r="Q1993" i="2"/>
  <c r="R2013" i="2"/>
  <c r="Q2013" i="2"/>
  <c r="Q2027" i="2"/>
  <c r="R2027" i="2"/>
  <c r="Q2043" i="2"/>
  <c r="R2043" i="2"/>
  <c r="Q2195" i="2"/>
  <c r="R2195" i="2"/>
  <c r="Q1274" i="2"/>
  <c r="R1274" i="2"/>
  <c r="R1411" i="2"/>
  <c r="Q1411" i="2"/>
  <c r="R1427" i="2"/>
  <c r="Q1427" i="2"/>
  <c r="Q1493" i="2"/>
  <c r="R1493" i="2"/>
  <c r="Q1521" i="2"/>
  <c r="R1521" i="2"/>
  <c r="Q1313" i="2"/>
  <c r="R1313" i="2"/>
  <c r="R1371" i="2"/>
  <c r="Q1371" i="2"/>
  <c r="R1282" i="2"/>
  <c r="Q1282" i="2"/>
  <c r="R1908" i="2"/>
  <c r="Q1908" i="2"/>
  <c r="Q1413" i="2"/>
  <c r="R1413" i="2"/>
  <c r="R1523" i="2"/>
  <c r="Q1523" i="2"/>
  <c r="Q1577" i="2"/>
  <c r="R1577" i="2"/>
  <c r="R1373" i="2"/>
  <c r="Q1373" i="2"/>
  <c r="R1678" i="2"/>
  <c r="Q1678" i="2"/>
  <c r="R2099" i="2"/>
  <c r="Q2099" i="2"/>
  <c r="Q2287" i="2"/>
  <c r="R2287" i="2"/>
  <c r="Q1264" i="2"/>
  <c r="R1264" i="2"/>
  <c r="R1265" i="2"/>
  <c r="Q1265" i="2"/>
  <c r="R1583" i="2"/>
  <c r="Q1583" i="2"/>
  <c r="Q1440" i="2"/>
  <c r="R1440" i="2"/>
  <c r="Q1650" i="2"/>
  <c r="R1650" i="2"/>
  <c r="Q1591" i="2"/>
  <c r="R1591" i="2"/>
  <c r="Q1669" i="2"/>
  <c r="R1669" i="2"/>
  <c r="R1761" i="2"/>
  <c r="Q1761" i="2"/>
  <c r="R1909" i="2"/>
  <c r="Q1909" i="2"/>
  <c r="R1914" i="2"/>
  <c r="Q1914" i="2"/>
  <c r="R2278" i="2"/>
  <c r="Q2278" i="2"/>
  <c r="Q2236" i="2"/>
  <c r="R2236" i="2"/>
  <c r="Q2233" i="2"/>
  <c r="R2233" i="2"/>
  <c r="Q2503" i="2"/>
  <c r="R2503" i="2"/>
  <c r="Q1350" i="2"/>
  <c r="R1350" i="2"/>
  <c r="R1236" i="2"/>
  <c r="Q1236" i="2"/>
  <c r="Q1372" i="2"/>
  <c r="R1372" i="2"/>
  <c r="Q1235" i="2"/>
  <c r="R1235" i="2"/>
  <c r="R1501" i="2"/>
  <c r="Q1501" i="2"/>
  <c r="R1375" i="2"/>
  <c r="Q1375" i="2"/>
  <c r="R1422" i="2"/>
  <c r="Q1422" i="2"/>
  <c r="R1578" i="2"/>
  <c r="Q1578" i="2"/>
  <c r="R1590" i="2"/>
  <c r="Q1590" i="2"/>
  <c r="R1606" i="2"/>
  <c r="Q1606" i="2"/>
  <c r="Q1704" i="2"/>
  <c r="R1704" i="2"/>
  <c r="Q1520" i="2"/>
  <c r="R1520" i="2"/>
  <c r="Q1680" i="2"/>
  <c r="R1680" i="2"/>
  <c r="Q1593" i="2"/>
  <c r="R1593" i="2"/>
  <c r="Q1733" i="2"/>
  <c r="R1733" i="2"/>
  <c r="R1893" i="2"/>
  <c r="Q1893" i="2"/>
  <c r="R1894" i="2"/>
  <c r="Q1894" i="2"/>
  <c r="Q2344" i="2"/>
  <c r="R2344" i="2"/>
  <c r="Q2496" i="2"/>
  <c r="R2496" i="2"/>
  <c r="Q2028" i="2"/>
  <c r="R2028" i="2"/>
  <c r="R2136" i="2"/>
  <c r="Q2136" i="2"/>
  <c r="Q1314" i="2"/>
  <c r="R1314" i="2"/>
  <c r="Q1224" i="2"/>
  <c r="R1224" i="2"/>
  <c r="Q1246" i="2"/>
  <c r="R1246" i="2"/>
  <c r="R1374" i="2"/>
  <c r="Q1374" i="2"/>
  <c r="Q1425" i="2"/>
  <c r="R1425" i="2"/>
  <c r="R1441" i="2"/>
  <c r="Q1441" i="2"/>
  <c r="Q1473" i="2"/>
  <c r="R1473" i="2"/>
  <c r="Q1491" i="2"/>
  <c r="R1491" i="2"/>
  <c r="Q1503" i="2"/>
  <c r="R1503" i="2"/>
  <c r="R1426" i="2"/>
  <c r="Q1426" i="2"/>
  <c r="R1462" i="2"/>
  <c r="Q1462" i="2"/>
  <c r="R1594" i="2"/>
  <c r="Q1594" i="2"/>
  <c r="Q1651" i="2"/>
  <c r="R1651" i="2"/>
  <c r="R1895" i="2"/>
  <c r="Q1895" i="2"/>
  <c r="R1913" i="2"/>
  <c r="Q1913" i="2"/>
  <c r="R1898" i="2"/>
  <c r="Q1898" i="2"/>
  <c r="R1944" i="2"/>
  <c r="Q1944" i="2"/>
  <c r="Q2116" i="2"/>
  <c r="R2116" i="2"/>
  <c r="Q2194" i="2"/>
  <c r="R2194" i="2"/>
  <c r="Q2346" i="2"/>
  <c r="R2346" i="2"/>
  <c r="Q2388" i="2"/>
  <c r="R2388" i="2"/>
  <c r="Q2428" i="2"/>
  <c r="R2428" i="2"/>
  <c r="R2498" i="2"/>
  <c r="Q2498" i="2"/>
  <c r="R2564" i="2"/>
  <c r="Q2564" i="2"/>
  <c r="R1896" i="2"/>
  <c r="Q1896" i="2"/>
  <c r="R1945" i="2"/>
  <c r="Q1945" i="2"/>
  <c r="Q2427" i="2"/>
  <c r="R2427" i="2"/>
  <c r="Q1474" i="2"/>
  <c r="R1474" i="2"/>
  <c r="Q1502" i="2"/>
  <c r="R1502" i="2"/>
  <c r="Q1626" i="2"/>
  <c r="R1626" i="2"/>
  <c r="Q1597" i="2"/>
  <c r="R1597" i="2"/>
  <c r="Q1701" i="2"/>
  <c r="R1701" i="2"/>
  <c r="Q1759" i="2"/>
  <c r="R1759" i="2"/>
  <c r="R1912" i="2"/>
  <c r="Q1912" i="2"/>
  <c r="Q1998" i="2"/>
  <c r="R1998" i="2"/>
  <c r="R2100" i="2"/>
  <c r="Q2100" i="2"/>
  <c r="Q2015" i="2"/>
  <c r="R2015" i="2"/>
  <c r="R2217" i="2"/>
  <c r="Q2217" i="2"/>
  <c r="R2438" i="2"/>
  <c r="Q2438" i="2"/>
  <c r="R2456" i="2"/>
  <c r="Q2456" i="2"/>
  <c r="Q2536" i="2"/>
  <c r="R2536" i="2"/>
  <c r="R2566" i="2"/>
  <c r="Q2566" i="2"/>
  <c r="R1910" i="2"/>
  <c r="Q1910" i="2"/>
  <c r="R2042" i="2"/>
  <c r="Q2042" i="2"/>
  <c r="Q2082" i="2"/>
  <c r="R2082" i="2"/>
  <c r="Q2318" i="2"/>
  <c r="R2318" i="2"/>
  <c r="R2426" i="2"/>
  <c r="Q2426" i="2"/>
  <c r="R2129" i="2"/>
  <c r="Q2129" i="2"/>
  <c r="R2185" i="2"/>
  <c r="Q2185" i="2"/>
  <c r="Q2443" i="2"/>
  <c r="R2443" i="2"/>
  <c r="R2461" i="2"/>
  <c r="Q2461" i="2"/>
  <c r="R2469" i="2"/>
  <c r="Q2469" i="2"/>
  <c r="Q2565" i="2"/>
  <c r="R2565" i="2"/>
  <c r="R2128" i="2"/>
  <c r="Q2128" i="2"/>
  <c r="Q2174" i="2"/>
  <c r="R2174" i="2"/>
  <c r="Q2354" i="2"/>
  <c r="R2354" i="2"/>
  <c r="Q2130" i="2"/>
  <c r="R2130" i="2"/>
  <c r="Q2296" i="2"/>
  <c r="R2296" i="2"/>
  <c r="Q2366" i="2"/>
  <c r="R2366" i="2"/>
  <c r="Q2504" i="2"/>
  <c r="R2504" i="2"/>
  <c r="Q2117" i="2"/>
  <c r="R2117" i="2"/>
  <c r="R2273" i="2"/>
  <c r="Q2273" i="2"/>
  <c r="R2289" i="2"/>
  <c r="Q2289" i="2"/>
  <c r="R2337" i="2"/>
  <c r="Q2337" i="2"/>
  <c r="R2437" i="2"/>
  <c r="Q2437" i="2"/>
  <c r="R2455" i="2"/>
  <c r="Q2455" i="2"/>
  <c r="Q2495" i="2"/>
  <c r="R2495" i="2"/>
  <c r="R2517" i="2"/>
  <c r="Q2517" i="2"/>
  <c r="R2537" i="2"/>
  <c r="Q2537" i="2"/>
  <c r="Q2567" i="2"/>
  <c r="R2567" i="2"/>
  <c r="Q2297" i="2"/>
  <c r="R2297" i="2"/>
  <c r="Q2345" i="2"/>
  <c r="R2345" i="2"/>
  <c r="Q2439" i="2"/>
  <c r="R2439" i="2"/>
  <c r="R2457" i="2"/>
  <c r="Q2457" i="2"/>
  <c r="R2497" i="2"/>
  <c r="Q2497" i="2"/>
  <c r="Q2539" i="2"/>
  <c r="R2539" i="2"/>
  <c r="R1666" i="2"/>
  <c r="Q1666" i="2"/>
  <c r="R1964" i="2"/>
  <c r="Q1964" i="2"/>
  <c r="R1310" i="2"/>
  <c r="Q1310" i="2"/>
  <c r="Q1437" i="2"/>
  <c r="R1437" i="2"/>
  <c r="R1468" i="2"/>
  <c r="Q1468" i="2"/>
  <c r="Q2035" i="2"/>
  <c r="R2035" i="2"/>
  <c r="R2051" i="2"/>
  <c r="Q2051" i="2"/>
  <c r="R2067" i="2"/>
  <c r="Q2067" i="2"/>
  <c r="Q2079" i="2"/>
  <c r="R2079" i="2"/>
  <c r="Q2295" i="2"/>
  <c r="R2295" i="2"/>
  <c r="Q2323" i="2"/>
  <c r="R2323" i="2"/>
  <c r="R2357" i="2"/>
  <c r="Q2357" i="2"/>
  <c r="Q1232" i="2"/>
  <c r="R1232" i="2"/>
  <c r="R1207" i="2"/>
  <c r="Q1207" i="2"/>
  <c r="R1478" i="2"/>
  <c r="Q1478" i="2"/>
  <c r="Q1536" i="2"/>
  <c r="R1536" i="2"/>
  <c r="R1303" i="2"/>
  <c r="Q1303" i="2"/>
  <c r="R1365" i="2"/>
  <c r="Q1365" i="2"/>
  <c r="R1509" i="2"/>
  <c r="Q1509" i="2"/>
  <c r="Q1499" i="2"/>
  <c r="R1499" i="2"/>
  <c r="Q1456" i="2"/>
  <c r="R1456" i="2"/>
  <c r="R1709" i="2"/>
  <c r="Q1709" i="2"/>
  <c r="Q2163" i="2"/>
  <c r="R2163" i="2"/>
  <c r="R2227" i="2"/>
  <c r="Q2227" i="2"/>
  <c r="R1414" i="2"/>
  <c r="Q1414" i="2"/>
  <c r="R1466" i="2"/>
  <c r="Q1466" i="2"/>
  <c r="Q1754" i="2"/>
  <c r="R1754" i="2"/>
  <c r="R1592" i="2"/>
  <c r="Q1592" i="2"/>
  <c r="R1710" i="2"/>
  <c r="Q1710" i="2"/>
  <c r="R1795" i="2"/>
  <c r="Q1795" i="2"/>
  <c r="R1941" i="2"/>
  <c r="Q1941" i="2"/>
  <c r="R2554" i="2"/>
  <c r="Q2554" i="2"/>
  <c r="R1872" i="2"/>
  <c r="Q1872" i="2"/>
  <c r="Q2448" i="2"/>
  <c r="R2448" i="2"/>
  <c r="R1979" i="2"/>
  <c r="Q1979" i="2"/>
  <c r="R1288" i="2"/>
  <c r="Q1288" i="2"/>
  <c r="Q1423" i="2"/>
  <c r="R1423" i="2"/>
  <c r="Q1431" i="2"/>
  <c r="R1431" i="2"/>
  <c r="R1471" i="2"/>
  <c r="Q1471" i="2"/>
  <c r="Q1489" i="2"/>
  <c r="R1489" i="2"/>
  <c r="R1533" i="2"/>
  <c r="Q1533" i="2"/>
  <c r="Q1309" i="2"/>
  <c r="R1309" i="2"/>
  <c r="Q1363" i="2"/>
  <c r="R1363" i="2"/>
  <c r="Q1496" i="2"/>
  <c r="R1496" i="2"/>
  <c r="Q1488" i="2"/>
  <c r="R1488" i="2"/>
  <c r="Q1568" i="2"/>
  <c r="R1568" i="2"/>
  <c r="Q2132" i="2"/>
  <c r="R2132" i="2"/>
  <c r="Q2192" i="2"/>
  <c r="R2192" i="2"/>
  <c r="Q2238" i="2"/>
  <c r="R2238" i="2"/>
  <c r="R1890" i="2"/>
  <c r="Q1890" i="2"/>
  <c r="R1409" i="2"/>
  <c r="Q1409" i="2"/>
  <c r="Q1581" i="2"/>
  <c r="R1581" i="2"/>
  <c r="Q1377" i="2"/>
  <c r="R1377" i="2"/>
  <c r="Q1694" i="2"/>
  <c r="R1694" i="2"/>
  <c r="Q1708" i="2"/>
  <c r="R1708" i="2"/>
  <c r="R1834" i="2"/>
  <c r="Q1834" i="2"/>
  <c r="Q1448" i="2"/>
  <c r="R1448" i="2"/>
  <c r="Q1696" i="2"/>
  <c r="R1696" i="2"/>
  <c r="R1809" i="2"/>
  <c r="Q1809" i="2"/>
  <c r="R1879" i="2"/>
  <c r="Q1879" i="2"/>
  <c r="R2044" i="2"/>
  <c r="Q2044" i="2"/>
  <c r="Q2032" i="2"/>
  <c r="R2032" i="2"/>
  <c r="Q2280" i="2"/>
  <c r="R2280" i="2"/>
  <c r="R2518" i="2"/>
  <c r="Q2518" i="2"/>
  <c r="Q2125" i="2"/>
  <c r="R2125" i="2"/>
  <c r="R1454" i="2"/>
  <c r="Q1454" i="2"/>
  <c r="Q1534" i="2"/>
  <c r="R1534" i="2"/>
  <c r="R1702" i="2"/>
  <c r="Q1702" i="2"/>
  <c r="R1752" i="2"/>
  <c r="Q1752" i="2"/>
  <c r="R1819" i="2"/>
  <c r="Q1819" i="2"/>
  <c r="Q2274" i="2"/>
  <c r="R2274" i="2"/>
  <c r="R2050" i="2"/>
  <c r="Q2050" i="2"/>
  <c r="R1971" i="2"/>
  <c r="Q1971" i="2"/>
  <c r="R2158" i="2"/>
  <c r="Q2158" i="2"/>
  <c r="R2182" i="2"/>
  <c r="Q2182" i="2"/>
  <c r="Q2282" i="2"/>
  <c r="R2282" i="2"/>
  <c r="R2402" i="2"/>
  <c r="Q2402" i="2"/>
  <c r="R2466" i="2"/>
  <c r="Q2466" i="2"/>
  <c r="Q1992" i="2"/>
  <c r="R1992" i="2"/>
  <c r="Q2261" i="2"/>
  <c r="R2261" i="2"/>
  <c r="R2321" i="2"/>
  <c r="Q2321" i="2"/>
  <c r="R2401" i="2"/>
  <c r="Q2401" i="2"/>
  <c r="Q2451" i="2"/>
  <c r="R2451" i="2"/>
  <c r="Q2210" i="2"/>
  <c r="R2210" i="2"/>
  <c r="Q2336" i="2"/>
  <c r="R2336" i="2"/>
  <c r="R2370" i="2"/>
  <c r="Q2370" i="2"/>
  <c r="R2510" i="2"/>
  <c r="Q2510" i="2"/>
  <c r="R1926" i="2"/>
  <c r="Q1926" i="2"/>
  <c r="R2094" i="2"/>
  <c r="Q2094" i="2"/>
  <c r="R2322" i="2"/>
  <c r="Q2322" i="2"/>
  <c r="R2430" i="2"/>
  <c r="Q2430" i="2"/>
  <c r="R1997" i="2"/>
  <c r="Q1997" i="2"/>
  <c r="R2157" i="2"/>
  <c r="Q2157" i="2"/>
  <c r="R2209" i="2"/>
  <c r="Q2209" i="2"/>
  <c r="R2225" i="2"/>
  <c r="Q2225" i="2"/>
  <c r="R2137" i="2"/>
  <c r="Q2137" i="2"/>
  <c r="R2277" i="2"/>
  <c r="Q2277" i="2"/>
  <c r="Q2387" i="2"/>
  <c r="R2387" i="2"/>
  <c r="R1812" i="2"/>
  <c r="Q1812" i="2"/>
  <c r="R1263" i="2"/>
  <c r="Q1263" i="2"/>
  <c r="R1497" i="2"/>
  <c r="Q1497" i="2"/>
  <c r="Q1315" i="2"/>
  <c r="R1315" i="2"/>
  <c r="Q1406" i="2"/>
  <c r="R1406" i="2"/>
  <c r="Q1630" i="2"/>
  <c r="R1630" i="2"/>
  <c r="R1824" i="2"/>
  <c r="Q1824" i="2"/>
  <c r="R2338" i="2"/>
  <c r="Q2338" i="2"/>
  <c r="Q2408" i="2"/>
  <c r="R2408" i="2"/>
  <c r="Q1966" i="2"/>
  <c r="R1966" i="2"/>
  <c r="R2445" i="2"/>
  <c r="Q2445" i="2"/>
  <c r="R1516" i="2"/>
  <c r="Q1516" i="2"/>
  <c r="Q1270" i="2"/>
  <c r="R1270" i="2"/>
  <c r="R2119" i="2"/>
  <c r="Q2119" i="2"/>
  <c r="Q1539" i="2"/>
  <c r="R1539" i="2"/>
  <c r="R1888" i="2"/>
  <c r="Q1888" i="2"/>
  <c r="Q2178" i="2"/>
  <c r="R2178" i="2"/>
  <c r="R2474" i="2"/>
  <c r="Q2474" i="2"/>
  <c r="R2314" i="2"/>
  <c r="Q2314" i="2"/>
  <c r="R1756" i="2"/>
  <c r="Q1756" i="2"/>
  <c r="Q1766" i="2"/>
  <c r="R1766" i="2"/>
  <c r="R2347" i="2"/>
  <c r="Q2347" i="2"/>
  <c r="R1360" i="2"/>
  <c r="Q1360" i="2"/>
  <c r="Q1632" i="2"/>
  <c r="R1632" i="2"/>
  <c r="Q1762" i="2"/>
  <c r="R1762" i="2"/>
  <c r="Q2201" i="2"/>
  <c r="R2201" i="2"/>
  <c r="R2521" i="2"/>
  <c r="Q2521" i="2"/>
  <c r="Q2524" i="2"/>
  <c r="R2524" i="2"/>
  <c r="Q2242" i="2"/>
  <c r="R2242" i="2"/>
  <c r="R2458" i="2"/>
  <c r="Q2458" i="2"/>
  <c r="R2411" i="2"/>
  <c r="Q2411" i="2"/>
  <c r="Q2057" i="2"/>
  <c r="R2057" i="2"/>
  <c r="Q2197" i="2"/>
  <c r="R2197" i="2"/>
  <c r="Q2315" i="2"/>
  <c r="R2315" i="2"/>
  <c r="R1544" i="2"/>
  <c r="Q1544" i="2"/>
  <c r="Q1267" i="2"/>
  <c r="R1267" i="2"/>
  <c r="R1355" i="2"/>
  <c r="Q1355" i="2"/>
  <c r="Q1266" i="2"/>
  <c r="R1266" i="2"/>
  <c r="Q1461" i="2"/>
  <c r="R1461" i="2"/>
  <c r="Q1586" i="2"/>
  <c r="R1586" i="2"/>
  <c r="R2047" i="2"/>
  <c r="Q2047" i="2"/>
  <c r="Q2131" i="2"/>
  <c r="R2131" i="2"/>
  <c r="Q2199" i="2"/>
  <c r="R2199" i="2"/>
  <c r="Q2259" i="2"/>
  <c r="R2259" i="2"/>
  <c r="Q2279" i="2"/>
  <c r="R2279" i="2"/>
  <c r="Q1354" i="2"/>
  <c r="R1354" i="2"/>
  <c r="R1210" i="2"/>
  <c r="Q1210" i="2"/>
  <c r="R1545" i="2"/>
  <c r="Q1545" i="2"/>
  <c r="R1293" i="2"/>
  <c r="Q1293" i="2"/>
  <c r="Q1698" i="2"/>
  <c r="R1698" i="2"/>
  <c r="R1628" i="2"/>
  <c r="Q1628" i="2"/>
  <c r="R1460" i="2"/>
  <c r="Q1460" i="2"/>
  <c r="Q1839" i="2"/>
  <c r="R1839" i="2"/>
  <c r="Q2122" i="2"/>
  <c r="R2122" i="2"/>
  <c r="R1222" i="2"/>
  <c r="Q1222" i="2"/>
  <c r="R1253" i="2"/>
  <c r="Q1253" i="2"/>
  <c r="R1928" i="2"/>
  <c r="Q1928" i="2"/>
  <c r="R2374" i="2"/>
  <c r="Q2374" i="2"/>
  <c r="Q2420" i="2"/>
  <c r="R2420" i="2"/>
  <c r="R1438" i="2"/>
  <c r="Q1438" i="2"/>
  <c r="Q1486" i="2"/>
  <c r="R1486" i="2"/>
  <c r="Q1746" i="2"/>
  <c r="R1746" i="2"/>
  <c r="Q1699" i="2"/>
  <c r="R1699" i="2"/>
  <c r="R1755" i="2"/>
  <c r="Q1755" i="2"/>
  <c r="Q2080" i="2"/>
  <c r="R2080" i="2"/>
  <c r="Q2070" i="2"/>
  <c r="R2070" i="2"/>
  <c r="Q1840" i="2"/>
  <c r="R1840" i="2"/>
  <c r="R1767" i="2"/>
  <c r="Q1767" i="2"/>
  <c r="R2571" i="2"/>
  <c r="Q2571" i="2"/>
  <c r="Q2114" i="2"/>
  <c r="R2114" i="2"/>
  <c r="R2198" i="2"/>
  <c r="Q2198" i="2"/>
  <c r="R2350" i="2"/>
  <c r="Q2350" i="2"/>
  <c r="Q2284" i="2"/>
  <c r="R2284" i="2"/>
  <c r="R1995" i="2"/>
  <c r="Q1995" i="2"/>
  <c r="R2113" i="2"/>
  <c r="Q2113" i="2"/>
  <c r="R2285" i="2"/>
  <c r="Q2285" i="2"/>
  <c r="R2373" i="2"/>
  <c r="Q2373" i="2"/>
  <c r="Q2300" i="2"/>
  <c r="R2300" i="2"/>
  <c r="R2570" i="2"/>
  <c r="Q2570" i="2"/>
  <c r="R1996" i="2"/>
  <c r="Q1996" i="2"/>
  <c r="R2022" i="2"/>
  <c r="Q2022" i="2"/>
  <c r="R2064" i="2"/>
  <c r="Q2064" i="2"/>
  <c r="R2568" i="2"/>
  <c r="Q2568" i="2"/>
  <c r="R2101" i="2"/>
  <c r="Q2101" i="2"/>
  <c r="R2421" i="2"/>
  <c r="Q2421" i="2"/>
  <c r="Q1587" i="2"/>
  <c r="R1587" i="2"/>
  <c r="R2111" i="2"/>
  <c r="Q2111" i="2"/>
  <c r="R1788" i="2"/>
  <c r="Q1788" i="2"/>
  <c r="Q2025" i="2"/>
  <c r="R2025" i="2"/>
  <c r="R2319" i="2"/>
  <c r="Q2319" i="2"/>
  <c r="R1778" i="2"/>
  <c r="Q1778" i="2"/>
  <c r="R1777" i="2"/>
  <c r="Q1777" i="2"/>
  <c r="R1813" i="2"/>
  <c r="Q1813" i="2"/>
  <c r="Q1970" i="2"/>
  <c r="R1970" i="2"/>
  <c r="Q2092" i="2"/>
  <c r="R2092" i="2"/>
  <c r="Q2110" i="2"/>
  <c r="R2110" i="2"/>
  <c r="R1368" i="2"/>
  <c r="Q1368" i="2"/>
  <c r="Q1280" i="2"/>
  <c r="R1280" i="2"/>
  <c r="Q1279" i="2"/>
  <c r="R1279" i="2"/>
  <c r="Q1779" i="2"/>
  <c r="R1779" i="2"/>
  <c r="R1841" i="2"/>
  <c r="Q1841" i="2"/>
  <c r="Q2040" i="2"/>
  <c r="R2040" i="2"/>
  <c r="R2112" i="2"/>
  <c r="Q2112" i="2"/>
  <c r="R2530" i="2"/>
  <c r="Q2530" i="2"/>
  <c r="Q2109" i="2"/>
  <c r="R2109" i="2"/>
  <c r="Q1281" i="2"/>
  <c r="R1281" i="2"/>
  <c r="R1357" i="2"/>
  <c r="Q1357" i="2"/>
  <c r="Q1367" i="2"/>
  <c r="R1367" i="2"/>
  <c r="Q1787" i="2"/>
  <c r="R1787" i="2"/>
  <c r="R2024" i="2"/>
  <c r="Q2024" i="2"/>
  <c r="R1776" i="2"/>
  <c r="Q1776" i="2"/>
  <c r="R1814" i="2"/>
  <c r="Q1814" i="2"/>
  <c r="R1816" i="2"/>
  <c r="Q1816" i="2"/>
  <c r="R1789" i="2"/>
  <c r="Q1789" i="2"/>
  <c r="R1881" i="2"/>
  <c r="Q1881" i="2"/>
  <c r="R2580" i="2"/>
  <c r="Q2580" i="2"/>
  <c r="R2441" i="2"/>
  <c r="Q2441" i="2"/>
  <c r="Q1968" i="2"/>
  <c r="R1968" i="2"/>
  <c r="R2093" i="2"/>
  <c r="Q2093" i="2"/>
  <c r="R2417" i="2"/>
  <c r="Q2417" i="2"/>
  <c r="Q2531" i="2"/>
  <c r="R2531" i="2"/>
  <c r="R2184" i="2"/>
  <c r="Q2184" i="2"/>
  <c r="R2418" i="2"/>
  <c r="Q2418" i="2"/>
  <c r="R2442" i="2"/>
  <c r="Q2442" i="2"/>
  <c r="Q2528" i="2"/>
  <c r="R2528" i="2"/>
  <c r="R2526" i="2"/>
  <c r="Q2526" i="2"/>
  <c r="R1969" i="2"/>
  <c r="Q1969" i="2"/>
  <c r="Q2419" i="2"/>
  <c r="R2419" i="2"/>
  <c r="Q2507" i="2"/>
  <c r="R2507" i="2"/>
  <c r="R2525" i="2"/>
  <c r="Q2525" i="2"/>
  <c r="R2581" i="2"/>
  <c r="Q2581" i="2"/>
  <c r="R2519" i="2"/>
  <c r="Q2519" i="2"/>
  <c r="R2527" i="2"/>
  <c r="Q2527" i="2"/>
  <c r="R1500" i="2"/>
  <c r="Q1500" i="2"/>
  <c r="R1764" i="2"/>
  <c r="Q1764" i="2"/>
  <c r="Q1305" i="2"/>
  <c r="R1305" i="2"/>
  <c r="Q1624" i="2"/>
  <c r="R1624" i="2"/>
  <c r="Q2127" i="2"/>
  <c r="R2127" i="2"/>
  <c r="Q2153" i="2"/>
  <c r="R2153" i="2"/>
  <c r="R2223" i="2"/>
  <c r="Q2223" i="2"/>
  <c r="Q2351" i="2"/>
  <c r="R2351" i="2"/>
  <c r="Q1284" i="2"/>
  <c r="R1284" i="2"/>
  <c r="Q1366" i="2"/>
  <c r="R1366" i="2"/>
  <c r="Q1445" i="2"/>
  <c r="R1445" i="2"/>
  <c r="Q2115" i="2"/>
  <c r="R2115" i="2"/>
  <c r="Q1700" i="2"/>
  <c r="R1700" i="2"/>
  <c r="Q1436" i="2"/>
  <c r="R1436" i="2"/>
  <c r="Q1695" i="2"/>
  <c r="R1695" i="2"/>
  <c r="Q1703" i="2"/>
  <c r="R1703" i="2"/>
  <c r="Q2068" i="2"/>
  <c r="R2068" i="2"/>
  <c r="R1946" i="2"/>
  <c r="Q1946" i="2"/>
  <c r="Q2002" i="2"/>
  <c r="R2002" i="2"/>
  <c r="R2449" i="2"/>
  <c r="Q2449" i="2"/>
  <c r="Q1439" i="2"/>
  <c r="R1439" i="2"/>
  <c r="R1463" i="2"/>
  <c r="Q1463" i="2"/>
  <c r="Q1565" i="2"/>
  <c r="R1565" i="2"/>
  <c r="R1911" i="2"/>
  <c r="Q1911" i="2"/>
  <c r="R1990" i="2"/>
  <c r="Q1990" i="2"/>
  <c r="R2181" i="2"/>
  <c r="Q2181" i="2"/>
  <c r="Q1352" i="2"/>
  <c r="R1352" i="2"/>
  <c r="R1810" i="2"/>
  <c r="Q1810" i="2"/>
  <c r="Q2098" i="2"/>
  <c r="R2098" i="2"/>
  <c r="R1982" i="2"/>
  <c r="Q1982" i="2"/>
  <c r="Q2150" i="2"/>
  <c r="R2150" i="2"/>
  <c r="Q2444" i="2"/>
  <c r="R2444" i="2"/>
  <c r="Q2170" i="2"/>
  <c r="R2170" i="2"/>
  <c r="Q2400" i="2"/>
  <c r="R2400" i="2"/>
  <c r="R1967" i="2"/>
  <c r="Q1967" i="2"/>
  <c r="R2065" i="2"/>
  <c r="Q2065" i="2"/>
  <c r="R2221" i="2"/>
  <c r="Q2221" i="2"/>
  <c r="Q2140" i="2"/>
  <c r="R2140" i="2"/>
  <c r="Q2234" i="2"/>
  <c r="R2234" i="2"/>
  <c r="R2546" i="2"/>
  <c r="Q2546" i="2"/>
  <c r="R2048" i="2"/>
  <c r="Q2048" i="2"/>
  <c r="R2160" i="2"/>
  <c r="Q2160" i="2"/>
  <c r="R2077" i="2"/>
  <c r="Q2077" i="2"/>
  <c r="R2569" i="2"/>
  <c r="Q2569" i="2"/>
  <c r="Q1273" i="2"/>
  <c r="R1273" i="2"/>
  <c r="Q1289" i="2"/>
  <c r="R1289" i="2"/>
  <c r="R1511" i="2"/>
  <c r="Q1511" i="2"/>
  <c r="Q1487" i="2"/>
  <c r="R1487" i="2"/>
  <c r="Q1269" i="2"/>
  <c r="R1269" i="2"/>
  <c r="Q1596" i="2"/>
  <c r="R1596" i="2"/>
  <c r="R1744" i="2"/>
  <c r="Q1744" i="2"/>
  <c r="R1540" i="2"/>
  <c r="Q1540" i="2"/>
  <c r="R2055" i="2"/>
  <c r="Q2055" i="2"/>
  <c r="Q2063" i="2"/>
  <c r="R2063" i="2"/>
  <c r="R2071" i="2"/>
  <c r="Q2071" i="2"/>
  <c r="Q1419" i="2"/>
  <c r="R1419" i="2"/>
  <c r="R1600" i="2"/>
  <c r="Q1600" i="2"/>
  <c r="R1512" i="2"/>
  <c r="Q1512" i="2"/>
  <c r="Q1822" i="2"/>
  <c r="R1822" i="2"/>
  <c r="Q1599" i="2"/>
  <c r="R1599" i="2"/>
  <c r="Q1633" i="2"/>
  <c r="R1633" i="2"/>
  <c r="R1891" i="2"/>
  <c r="Q1891" i="2"/>
  <c r="Q2552" i="2"/>
  <c r="R2552" i="2"/>
  <c r="R2023" i="2"/>
  <c r="Q2023" i="2"/>
  <c r="R2165" i="2"/>
  <c r="Q2165" i="2"/>
  <c r="R1418" i="2"/>
  <c r="Q1418" i="2"/>
  <c r="R1838" i="2"/>
  <c r="Q1838" i="2"/>
  <c r="R1823" i="2"/>
  <c r="Q1823" i="2"/>
  <c r="R2164" i="2"/>
  <c r="Q2164" i="2"/>
  <c r="R1260" i="2"/>
  <c r="Q1260" i="2"/>
  <c r="R1272" i="2"/>
  <c r="Q1272" i="2"/>
  <c r="R1259" i="2"/>
  <c r="Q1259" i="2"/>
  <c r="R1527" i="2"/>
  <c r="Q1527" i="2"/>
  <c r="Q1548" i="2"/>
  <c r="R1548" i="2"/>
  <c r="R1745" i="2"/>
  <c r="Q1745" i="2"/>
  <c r="Q2416" i="2"/>
  <c r="R2416" i="2"/>
  <c r="Q1748" i="2"/>
  <c r="R1748" i="2"/>
  <c r="R1631" i="2"/>
  <c r="Q1631" i="2"/>
  <c r="Q2312" i="2"/>
  <c r="R2312" i="2"/>
  <c r="R2523" i="2"/>
  <c r="Q2523" i="2"/>
  <c r="Q2557" i="2"/>
  <c r="R2557" i="2"/>
  <c r="R2406" i="2"/>
  <c r="Q2406" i="2"/>
  <c r="Q2484" i="2"/>
  <c r="R2484" i="2"/>
  <c r="R2558" i="2"/>
  <c r="Q2558" i="2"/>
  <c r="Q2258" i="2"/>
  <c r="R2258" i="2"/>
  <c r="R2133" i="2"/>
  <c r="Q2133" i="2"/>
  <c r="R2313" i="2"/>
  <c r="Q2313" i="2"/>
  <c r="Q2375" i="2"/>
  <c r="R2375" i="2"/>
  <c r="R2465" i="2"/>
  <c r="Q2465" i="2"/>
  <c r="R2473" i="2"/>
  <c r="Q2473" i="2"/>
  <c r="R1892" i="2"/>
  <c r="Q1892" i="2"/>
  <c r="Q2358" i="2"/>
  <c r="R2358" i="2"/>
  <c r="Q2120" i="2"/>
  <c r="R2120" i="2"/>
  <c r="Q2061" i="2"/>
  <c r="R2061" i="2"/>
  <c r="Q2556" i="2"/>
  <c r="R2556" i="2"/>
  <c r="R2060" i="2"/>
  <c r="Q2060" i="2"/>
  <c r="R2349" i="2"/>
  <c r="Q2349" i="2"/>
  <c r="R1780" i="2"/>
  <c r="Q1780" i="2"/>
  <c r="Q1261" i="2"/>
  <c r="R1261" i="2"/>
  <c r="Q1531" i="2"/>
  <c r="R1531" i="2"/>
  <c r="Q1361" i="2"/>
  <c r="R1361" i="2"/>
  <c r="R1420" i="2"/>
  <c r="Q1420" i="2"/>
  <c r="R1444" i="2"/>
  <c r="Q1444" i="2"/>
  <c r="Q2059" i="2"/>
  <c r="R2059" i="2"/>
  <c r="R2175" i="2"/>
  <c r="Q2175" i="2"/>
  <c r="Q2203" i="2"/>
  <c r="R2203" i="2"/>
  <c r="Q2215" i="2"/>
  <c r="R2215" i="2"/>
  <c r="Q2231" i="2"/>
  <c r="R2231" i="2"/>
  <c r="Q1569" i="2"/>
  <c r="R1569" i="2"/>
  <c r="Q1275" i="2"/>
  <c r="R1275" i="2"/>
  <c r="Q1451" i="2"/>
  <c r="R1451" i="2"/>
  <c r="Q1714" i="2"/>
  <c r="R1714" i="2"/>
  <c r="R1482" i="2"/>
  <c r="Q1482" i="2"/>
  <c r="R1542" i="2"/>
  <c r="Q1542" i="2"/>
  <c r="Q1617" i="2"/>
  <c r="R1617" i="2"/>
  <c r="Q2206" i="2"/>
  <c r="R2206" i="2"/>
  <c r="R2230" i="2"/>
  <c r="Q2230" i="2"/>
  <c r="Q1312" i="2"/>
  <c r="R1312" i="2"/>
  <c r="R1434" i="2"/>
  <c r="Q1434" i="2"/>
  <c r="R1763" i="2"/>
  <c r="Q1763" i="2"/>
  <c r="R1873" i="2"/>
  <c r="Q1873" i="2"/>
  <c r="Q2020" i="2"/>
  <c r="R2020" i="2"/>
  <c r="R2212" i="2"/>
  <c r="Q2212" i="2"/>
  <c r="Q2508" i="2"/>
  <c r="R2508" i="2"/>
  <c r="R2578" i="2"/>
  <c r="Q2578" i="2"/>
  <c r="R1408" i="2"/>
  <c r="Q1408" i="2"/>
  <c r="Q1519" i="2"/>
  <c r="R1519" i="2"/>
  <c r="R1668" i="2"/>
  <c r="Q1668" i="2"/>
  <c r="Q1580" i="2"/>
  <c r="R1580" i="2"/>
  <c r="R1717" i="2"/>
  <c r="Q1717" i="2"/>
  <c r="R1861" i="2"/>
  <c r="Q1861" i="2"/>
  <c r="R2214" i="2"/>
  <c r="Q2214" i="2"/>
  <c r="R2041" i="2"/>
  <c r="Q2041" i="2"/>
  <c r="R2371" i="2"/>
  <c r="Q2371" i="2"/>
  <c r="Q1588" i="2"/>
  <c r="R1588" i="2"/>
  <c r="R1747" i="2"/>
  <c r="Q1747" i="2"/>
  <c r="Q1811" i="2"/>
  <c r="R1811" i="2"/>
  <c r="R1882" i="2"/>
  <c r="Q1882" i="2"/>
  <c r="Q2142" i="2"/>
  <c r="R2142" i="2"/>
  <c r="Q2000" i="2"/>
  <c r="R2000" i="2"/>
  <c r="Q2018" i="2"/>
  <c r="R2018" i="2"/>
  <c r="R2409" i="2"/>
  <c r="Q2409" i="2"/>
  <c r="R2559" i="2"/>
  <c r="Q2559" i="2"/>
  <c r="R1306" i="2"/>
  <c r="Q1306" i="2"/>
  <c r="R1317" i="2"/>
  <c r="Q1317" i="2"/>
  <c r="Q2412" i="2"/>
  <c r="R2412" i="2"/>
  <c r="Q1541" i="2"/>
  <c r="R1541" i="2"/>
  <c r="Q1351" i="2"/>
  <c r="R1351" i="2"/>
  <c r="Q1974" i="2"/>
  <c r="R1974" i="2"/>
  <c r="Q2134" i="2"/>
  <c r="R2134" i="2"/>
  <c r="Q2216" i="2"/>
  <c r="R2216" i="2"/>
  <c r="Q2232" i="2"/>
  <c r="R2232" i="2"/>
  <c r="R2222" i="2"/>
  <c r="Q2222" i="2"/>
  <c r="Q2551" i="2"/>
  <c r="R2551" i="2"/>
  <c r="R2213" i="2"/>
  <c r="Q2213" i="2"/>
  <c r="R1924" i="2"/>
  <c r="Q1924" i="2"/>
  <c r="R2183" i="2"/>
  <c r="Q2183" i="2"/>
  <c r="Q1452" i="2"/>
  <c r="R1452" i="2"/>
  <c r="R1504" i="2"/>
  <c r="Q1504" i="2"/>
  <c r="R1589" i="2"/>
  <c r="Q1589" i="2"/>
  <c r="R2017" i="2"/>
  <c r="Q2017" i="2"/>
  <c r="Q1435" i="2"/>
  <c r="R1435" i="2"/>
  <c r="Q1758" i="2"/>
  <c r="R1758" i="2"/>
  <c r="R1407" i="2"/>
  <c r="Q1407" i="2"/>
  <c r="R1484" i="2"/>
  <c r="Q1484" i="2"/>
  <c r="R1546" i="2"/>
  <c r="Q1546" i="2"/>
  <c r="R1797" i="2"/>
  <c r="Q1797" i="2"/>
  <c r="R1815" i="2"/>
  <c r="Q1815" i="2"/>
  <c r="Q1286" i="2"/>
  <c r="R1286" i="2"/>
  <c r="Q1247" i="2"/>
  <c r="R1247" i="2"/>
  <c r="Q1291" i="2"/>
  <c r="R1291" i="2"/>
  <c r="R1476" i="2"/>
  <c r="Q1476" i="2"/>
  <c r="Q1616" i="2"/>
  <c r="R1616" i="2"/>
  <c r="R2414" i="2"/>
  <c r="Q2414" i="2"/>
  <c r="Q2029" i="2"/>
  <c r="R2029" i="2"/>
  <c r="Q2151" i="2"/>
  <c r="R2151" i="2"/>
  <c r="R2205" i="2"/>
  <c r="Q2205" i="2"/>
  <c r="Q1886" i="2"/>
  <c r="R1886" i="2"/>
  <c r="R2241" i="2"/>
  <c r="Q2241" i="2"/>
  <c r="R1304" i="2"/>
  <c r="Q1304" i="2"/>
  <c r="Q1532" i="2"/>
  <c r="R1532" i="2"/>
  <c r="R1495" i="2"/>
  <c r="Q1495" i="2"/>
  <c r="R1713" i="2"/>
  <c r="Q1713" i="2"/>
  <c r="R2159" i="2"/>
  <c r="Q2159" i="2"/>
  <c r="R2275" i="2"/>
  <c r="Q2275" i="2"/>
  <c r="Q1364" i="2"/>
  <c r="R1364" i="2"/>
  <c r="Q1537" i="2"/>
  <c r="R1537" i="2"/>
  <c r="R1362" i="2"/>
  <c r="Q1362" i="2"/>
  <c r="R1410" i="2"/>
  <c r="Q1410" i="2"/>
  <c r="R1942" i="2"/>
  <c r="Q1942" i="2"/>
  <c r="R1308" i="2"/>
  <c r="Q1308" i="2"/>
  <c r="R1508" i="2"/>
  <c r="Q1508" i="2"/>
  <c r="Q1665" i="2"/>
  <c r="R1665" i="2"/>
  <c r="R2031" i="2"/>
  <c r="Q2031" i="2"/>
  <c r="Q2139" i="2"/>
  <c r="R2139" i="2"/>
  <c r="R2191" i="2"/>
  <c r="Q2191" i="2"/>
  <c r="R2211" i="2"/>
  <c r="Q2211" i="2"/>
  <c r="R2335" i="2"/>
  <c r="Q2335" i="2"/>
  <c r="R2367" i="2"/>
  <c r="Q2367" i="2"/>
  <c r="Q1376" i="2"/>
  <c r="R1376" i="2"/>
  <c r="Q1231" i="2"/>
  <c r="R1231" i="2"/>
  <c r="Q1467" i="2"/>
  <c r="R1467" i="2"/>
  <c r="Q1490" i="2"/>
  <c r="R1490" i="2"/>
  <c r="Q1566" i="2"/>
  <c r="R1566" i="2"/>
  <c r="R1818" i="2"/>
  <c r="Q1818" i="2"/>
  <c r="Q1751" i="2"/>
  <c r="R1751" i="2"/>
  <c r="Q1871" i="2"/>
  <c r="R1871" i="2"/>
  <c r="Q2012" i="2"/>
  <c r="R2012" i="2"/>
  <c r="R2036" i="2"/>
  <c r="Q2036" i="2"/>
  <c r="Q2052" i="2"/>
  <c r="R2052" i="2"/>
  <c r="R2450" i="2"/>
  <c r="Q2450" i="2"/>
  <c r="R2386" i="2"/>
  <c r="Q2386" i="2"/>
  <c r="R1358" i="2"/>
  <c r="Q1358" i="2"/>
  <c r="R1415" i="2"/>
  <c r="Q1415" i="2"/>
  <c r="Q1447" i="2"/>
  <c r="R1447" i="2"/>
  <c r="Q1455" i="2"/>
  <c r="R1455" i="2"/>
  <c r="R1479" i="2"/>
  <c r="Q1479" i="2"/>
  <c r="Q1525" i="2"/>
  <c r="R1525" i="2"/>
  <c r="Q1287" i="2"/>
  <c r="R1287" i="2"/>
  <c r="R1664" i="2"/>
  <c r="Q1664" i="2"/>
  <c r="R1794" i="2"/>
  <c r="Q1794" i="2"/>
  <c r="R1464" i="2"/>
  <c r="Q1464" i="2"/>
  <c r="Q1711" i="2"/>
  <c r="R1711" i="2"/>
  <c r="Q1753" i="2"/>
  <c r="R1753" i="2"/>
  <c r="R1927" i="2"/>
  <c r="Q1927" i="2"/>
  <c r="Q2078" i="2"/>
  <c r="R2078" i="2"/>
  <c r="R2066" i="2"/>
  <c r="Q2066" i="2"/>
  <c r="R2276" i="2"/>
  <c r="Q2276" i="2"/>
  <c r="Q1989" i="2"/>
  <c r="R1989" i="2"/>
  <c r="R2037" i="2"/>
  <c r="Q2037" i="2"/>
  <c r="R1206" i="2"/>
  <c r="Q1206" i="2"/>
  <c r="Q1457" i="2"/>
  <c r="R1457" i="2"/>
  <c r="Q1535" i="2"/>
  <c r="R1535" i="2"/>
  <c r="R1567" i="2"/>
  <c r="Q1567" i="2"/>
  <c r="R1498" i="2"/>
  <c r="Q1498" i="2"/>
  <c r="Q1582" i="2"/>
  <c r="R1582" i="2"/>
  <c r="R1424" i="2"/>
  <c r="Q1424" i="2"/>
  <c r="R1470" i="2"/>
  <c r="Q1470" i="2"/>
  <c r="Q1494" i="2"/>
  <c r="R1494" i="2"/>
  <c r="R1808" i="2"/>
  <c r="Q1808" i="2"/>
  <c r="R1835" i="2"/>
  <c r="Q1835" i="2"/>
  <c r="Q2294" i="2"/>
  <c r="R2294" i="2"/>
  <c r="R1991" i="2"/>
  <c r="Q1991" i="2"/>
  <c r="R2281" i="2"/>
  <c r="Q2281" i="2"/>
  <c r="Q2467" i="2"/>
  <c r="R2467" i="2"/>
  <c r="R1712" i="2"/>
  <c r="Q1712" i="2"/>
  <c r="Q1430" i="2"/>
  <c r="R1430" i="2"/>
  <c r="R1667" i="2"/>
  <c r="Q1667" i="2"/>
  <c r="R1693" i="2"/>
  <c r="Q1693" i="2"/>
  <c r="Q1889" i="2"/>
  <c r="R1889" i="2"/>
  <c r="Q1980" i="2"/>
  <c r="R1980" i="2"/>
  <c r="Q2226" i="2"/>
  <c r="R2226" i="2"/>
  <c r="R2356" i="2"/>
  <c r="Q2356" i="2"/>
  <c r="Q2548" i="2"/>
  <c r="R2548" i="2"/>
  <c r="Q2126" i="2"/>
  <c r="R2126" i="2"/>
  <c r="Q2138" i="2"/>
  <c r="R2138" i="2"/>
  <c r="R2208" i="2"/>
  <c r="Q2208" i="2"/>
  <c r="R2320" i="2"/>
  <c r="Q2320" i="2"/>
  <c r="R1880" i="2"/>
  <c r="Q1880" i="2"/>
  <c r="R2124" i="2"/>
  <c r="Q2124" i="2"/>
  <c r="Q2156" i="2"/>
  <c r="R2156" i="2"/>
  <c r="Q2220" i="2"/>
  <c r="R2220" i="2"/>
  <c r="R2522" i="2"/>
  <c r="Q2522" i="2"/>
  <c r="R2045" i="2"/>
  <c r="Q2045" i="2"/>
  <c r="R2237" i="2"/>
  <c r="Q2237" i="2"/>
  <c r="Q2431" i="2"/>
  <c r="R2431" i="2"/>
  <c r="R2485" i="2"/>
  <c r="Q2485" i="2"/>
  <c r="Q2162" i="2"/>
  <c r="R2162" i="2"/>
  <c r="Q2260" i="2"/>
  <c r="R2260" i="2"/>
  <c r="Q2468" i="2"/>
  <c r="R2468" i="2"/>
  <c r="R1972" i="2"/>
  <c r="Q1972" i="2"/>
  <c r="R2224" i="2"/>
  <c r="Q2224" i="2"/>
  <c r="R2033" i="2"/>
  <c r="Q2033" i="2"/>
  <c r="Q2053" i="2"/>
  <c r="R2053" i="2"/>
  <c r="R2097" i="2"/>
  <c r="Q2097" i="2"/>
  <c r="Q2403" i="2"/>
  <c r="R2403" i="2"/>
  <c r="R2369" i="2"/>
  <c r="Q2369" i="2"/>
  <c r="R2447" i="2"/>
  <c r="Q2447" i="2"/>
  <c r="R2509" i="2"/>
  <c r="Q2509" i="2"/>
  <c r="R2553" i="2"/>
  <c r="Q2553" i="2"/>
  <c r="R1507" i="2"/>
  <c r="Q1507" i="2"/>
  <c r="R1252" i="2"/>
  <c r="Q1252" i="2"/>
  <c r="Q1480" i="2"/>
  <c r="R1480" i="2"/>
  <c r="Q2039" i="2"/>
  <c r="R2039" i="2"/>
  <c r="Q2299" i="2"/>
  <c r="R2299" i="2"/>
  <c r="Q1518" i="2"/>
  <c r="R1518" i="2"/>
  <c r="Q1221" i="2"/>
  <c r="R1221" i="2"/>
  <c r="Q1718" i="2"/>
  <c r="R1718" i="2"/>
  <c r="R1683" i="2"/>
  <c r="Q1683" i="2"/>
  <c r="R1885" i="2"/>
  <c r="Q1885" i="2"/>
  <c r="Q2290" i="2"/>
  <c r="R2290" i="2"/>
  <c r="Q2204" i="2"/>
  <c r="R2204" i="2"/>
  <c r="R1732" i="2"/>
  <c r="Q1732" i="2"/>
  <c r="Q1607" i="2"/>
  <c r="R1607" i="2"/>
  <c r="Q1994" i="2"/>
  <c r="R1994" i="2"/>
  <c r="Q2141" i="2"/>
  <c r="R2141" i="2"/>
  <c r="Q2180" i="2"/>
  <c r="R2180" i="2"/>
  <c r="Q2560" i="2"/>
  <c r="R2560" i="2"/>
  <c r="R2353" i="2"/>
  <c r="Q2353" i="2"/>
  <c r="R2091" i="2"/>
  <c r="Q2091" i="2"/>
  <c r="R2529" i="2"/>
  <c r="Q2529" i="2"/>
  <c r="R2317" i="2"/>
  <c r="Q2317" i="2"/>
  <c r="Q1268" i="2"/>
  <c r="R1268" i="2"/>
  <c r="R2102" i="2"/>
  <c r="Q2102" i="2"/>
  <c r="R2352" i="2"/>
  <c r="Q2352" i="2"/>
  <c r="R1402" i="2"/>
  <c r="Q1402" i="2"/>
  <c r="R1796" i="2"/>
  <c r="Q1796" i="2"/>
  <c r="R1820" i="2"/>
  <c r="Q1820" i="2"/>
  <c r="Q1233" i="2"/>
  <c r="R1233" i="2"/>
  <c r="Q1283" i="2"/>
  <c r="R1283" i="2"/>
  <c r="R1648" i="2"/>
  <c r="Q1648" i="2"/>
  <c r="Q1254" i="2"/>
  <c r="R1254" i="2"/>
  <c r="R1836" i="2"/>
  <c r="Q1836" i="2"/>
  <c r="R1353" i="2"/>
  <c r="Q1353" i="2"/>
  <c r="Q1209" i="2"/>
  <c r="R1209" i="2"/>
  <c r="Q1429" i="2"/>
  <c r="R1429" i="2"/>
  <c r="Q1285" i="2"/>
  <c r="R1285" i="2"/>
  <c r="R1757" i="2"/>
  <c r="Q1757" i="2"/>
  <c r="R1973" i="2"/>
  <c r="Q1973" i="2"/>
  <c r="Q2219" i="2"/>
  <c r="R2219" i="2"/>
  <c r="R2577" i="2"/>
  <c r="Q2577" i="2"/>
  <c r="Q1292" i="2"/>
  <c r="R1292" i="2"/>
  <c r="Q1248" i="2"/>
  <c r="R1248" i="2"/>
  <c r="Q1483" i="2"/>
  <c r="R1483" i="2"/>
  <c r="R1505" i="2"/>
  <c r="Q1505" i="2"/>
  <c r="Q1682" i="2"/>
  <c r="R1682" i="2"/>
  <c r="Q1883" i="2"/>
  <c r="R1883" i="2"/>
  <c r="R1925" i="2"/>
  <c r="Q1925" i="2"/>
  <c r="R2152" i="2"/>
  <c r="Q2152" i="2"/>
  <c r="R2316" i="2"/>
  <c r="Q2316" i="2"/>
  <c r="Q2520" i="2"/>
  <c r="R2520" i="2"/>
  <c r="Q1446" i="2"/>
  <c r="R1446" i="2"/>
  <c r="R1458" i="2"/>
  <c r="Q1458" i="2"/>
  <c r="R1526" i="2"/>
  <c r="Q1526" i="2"/>
  <c r="R1943" i="2"/>
  <c r="Q1943" i="2"/>
  <c r="R1223" i="2"/>
  <c r="Q1223" i="2"/>
  <c r="Q1417" i="2"/>
  <c r="R1417" i="2"/>
  <c r="R1465" i="2"/>
  <c r="Q1465" i="2"/>
  <c r="Q1514" i="2"/>
  <c r="R1514" i="2"/>
  <c r="R1817" i="2"/>
  <c r="Q1817" i="2"/>
  <c r="R1862" i="2"/>
  <c r="Q1862" i="2"/>
  <c r="R2534" i="2"/>
  <c r="Q2534" i="2"/>
  <c r="Q2046" i="2"/>
  <c r="R2046" i="2"/>
  <c r="Q2062" i="2"/>
  <c r="R2062" i="2"/>
  <c r="Q2176" i="2"/>
  <c r="R2176" i="2"/>
  <c r="R2202" i="2"/>
  <c r="Q2202" i="2"/>
  <c r="Q2516" i="2"/>
  <c r="R2516" i="2"/>
  <c r="Q2404" i="2"/>
  <c r="R2404" i="2"/>
  <c r="R2161" i="2"/>
  <c r="Q2161" i="2"/>
  <c r="R2413" i="2"/>
  <c r="Q2413" i="2"/>
  <c r="P1199" i="2" l="1"/>
  <c r="P822" i="2"/>
  <c r="P247" i="2"/>
  <c r="P807" i="2"/>
  <c r="P709" i="2"/>
  <c r="P233" i="2"/>
  <c r="P284" i="2"/>
  <c r="R807" i="2" l="1"/>
  <c r="Q807" i="2"/>
  <c r="Q284" i="2"/>
  <c r="R284" i="2"/>
  <c r="Q247" i="2"/>
  <c r="R247" i="2"/>
  <c r="R233" i="2"/>
  <c r="Q233" i="2"/>
  <c r="R822" i="2"/>
  <c r="Q822" i="2"/>
  <c r="R709" i="2"/>
  <c r="Q709" i="2"/>
  <c r="R1199" i="2"/>
  <c r="Q1199" i="2"/>
  <c r="P417" i="2" l="1"/>
  <c r="R417" i="2" l="1"/>
  <c r="Q417" i="2"/>
  <c r="M1" i="2" l="1"/>
  <c r="N1" i="2" l="1"/>
  <c r="P1173" i="2" l="1"/>
  <c r="P1163" i="2"/>
  <c r="P770" i="2"/>
  <c r="P599" i="2"/>
  <c r="P713" i="2"/>
  <c r="P647" i="2"/>
  <c r="P1104" i="2"/>
  <c r="P639" i="2"/>
  <c r="P543" i="2"/>
  <c r="P732" i="2"/>
  <c r="P688" i="2"/>
  <c r="P187" i="2"/>
  <c r="P157" i="2"/>
  <c r="P1162" i="2"/>
  <c r="P43" i="2"/>
  <c r="P19" i="2"/>
  <c r="P18" i="2"/>
  <c r="P8" i="2"/>
  <c r="P1178" i="2"/>
  <c r="P1138" i="2"/>
  <c r="P173" i="2"/>
  <c r="P332" i="2"/>
  <c r="P288" i="2"/>
  <c r="P39" i="2"/>
  <c r="P160" i="2"/>
  <c r="P152" i="2"/>
  <c r="Q39" i="2" l="1"/>
  <c r="R39" i="2"/>
  <c r="Q1138" i="2"/>
  <c r="R1138" i="2"/>
  <c r="Q19" i="2"/>
  <c r="R19" i="2"/>
  <c r="R187" i="2"/>
  <c r="Q187" i="2"/>
  <c r="Q639" i="2"/>
  <c r="R639" i="2"/>
  <c r="R599" i="2"/>
  <c r="Q599" i="2"/>
  <c r="Q288" i="2"/>
  <c r="R288" i="2"/>
  <c r="Q1178" i="2"/>
  <c r="R1178" i="2"/>
  <c r="R43" i="2"/>
  <c r="Q43" i="2"/>
  <c r="R688" i="2"/>
  <c r="Q688" i="2"/>
  <c r="R1104" i="2"/>
  <c r="Q1104" i="2"/>
  <c r="Q770" i="2"/>
  <c r="R770" i="2"/>
  <c r="Q152" i="2"/>
  <c r="R152" i="2"/>
  <c r="Q332" i="2"/>
  <c r="R332" i="2"/>
  <c r="Q8" i="2"/>
  <c r="R8" i="2"/>
  <c r="R1162" i="2"/>
  <c r="Q1162" i="2"/>
  <c r="R732" i="2"/>
  <c r="Q732" i="2"/>
  <c r="Q647" i="2"/>
  <c r="R647" i="2"/>
  <c r="R1163" i="2"/>
  <c r="Q1163" i="2"/>
  <c r="Q160" i="2"/>
  <c r="R160" i="2"/>
  <c r="R173" i="2"/>
  <c r="Q173" i="2"/>
  <c r="Q18" i="2"/>
  <c r="R18" i="2"/>
  <c r="R157" i="2"/>
  <c r="Q157" i="2"/>
  <c r="R543" i="2"/>
  <c r="Q543" i="2"/>
  <c r="R713" i="2"/>
  <c r="Q713" i="2"/>
  <c r="Q1173" i="2"/>
  <c r="R1173" i="2"/>
  <c r="P1186" i="2" l="1"/>
  <c r="P1183" i="2"/>
  <c r="P555" i="2"/>
  <c r="P1057" i="2"/>
  <c r="P579" i="2"/>
  <c r="P897" i="2"/>
  <c r="P139" i="2"/>
  <c r="P141" i="2"/>
  <c r="P739" i="2"/>
  <c r="P318" i="2"/>
  <c r="P153" i="2"/>
  <c r="P501" i="2"/>
  <c r="P582" i="2"/>
  <c r="P568" i="2"/>
  <c r="Q739" i="2" l="1"/>
  <c r="R739" i="2"/>
  <c r="R501" i="2"/>
  <c r="Q501" i="2"/>
  <c r="R141" i="2"/>
  <c r="Q141" i="2"/>
  <c r="R1057" i="2"/>
  <c r="Q1057" i="2"/>
  <c r="R579" i="2"/>
  <c r="Q579" i="2"/>
  <c r="R153" i="2"/>
  <c r="Q153" i="2"/>
  <c r="R139" i="2"/>
  <c r="Q139" i="2"/>
  <c r="R555" i="2"/>
  <c r="Q555" i="2"/>
  <c r="R582" i="2"/>
  <c r="Q582" i="2"/>
  <c r="Q568" i="2"/>
  <c r="R568" i="2"/>
  <c r="Q318" i="2"/>
  <c r="R318" i="2"/>
  <c r="Q897" i="2"/>
  <c r="R897" i="2"/>
  <c r="R1183" i="2"/>
  <c r="Q1183" i="2"/>
  <c r="Q1186" i="2"/>
  <c r="R1186" i="2"/>
  <c r="P982" i="2" l="1"/>
  <c r="P842" i="2"/>
  <c r="P1005" i="2"/>
  <c r="P4" i="2"/>
  <c r="P1196" i="2"/>
  <c r="P984" i="2"/>
  <c r="P156" i="2"/>
  <c r="P653" i="2"/>
  <c r="P791" i="2"/>
  <c r="P415" i="2"/>
  <c r="P394" i="2"/>
  <c r="P1091" i="2"/>
  <c r="P1147" i="2"/>
  <c r="P1097" i="2"/>
  <c r="P1085" i="2"/>
  <c r="P615" i="2"/>
  <c r="P1013" i="2"/>
  <c r="P781" i="2"/>
  <c r="P1152" i="2"/>
  <c r="P1100" i="2"/>
  <c r="P1092" i="2"/>
  <c r="P1058" i="2"/>
  <c r="P1006" i="2"/>
  <c r="P716" i="2"/>
  <c r="P694" i="2"/>
  <c r="P640" i="2"/>
  <c r="P446" i="2"/>
  <c r="P1151" i="2"/>
  <c r="P1185" i="2"/>
  <c r="P1184" i="2"/>
  <c r="P625" i="2"/>
  <c r="P603" i="2"/>
  <c r="P1019" i="2"/>
  <c r="P839" i="2"/>
  <c r="P601" i="2"/>
  <c r="P479" i="2"/>
  <c r="P1150" i="2"/>
  <c r="P1098" i="2"/>
  <c r="P956" i="2"/>
  <c r="P796" i="2"/>
  <c r="P626" i="2"/>
  <c r="P447" i="2"/>
  <c r="P429" i="2"/>
  <c r="P1121" i="2"/>
  <c r="P1059" i="2"/>
  <c r="P1169" i="2"/>
  <c r="P589" i="2"/>
  <c r="P617" i="2"/>
  <c r="P1014" i="2"/>
  <c r="P1099" i="2"/>
  <c r="P1015" i="2"/>
  <c r="P1060" i="2"/>
  <c r="P654" i="2"/>
  <c r="P445" i="2"/>
  <c r="P203" i="2"/>
  <c r="P432" i="2"/>
  <c r="P224" i="2"/>
  <c r="P208" i="2"/>
  <c r="P63" i="2"/>
  <c r="P55" i="2"/>
  <c r="P29" i="2"/>
  <c r="P174" i="2"/>
  <c r="P64" i="2"/>
  <c r="P56" i="2"/>
  <c r="P28" i="2"/>
  <c r="P1101" i="2"/>
  <c r="P1089" i="2"/>
  <c r="P619" i="2"/>
  <c r="P513" i="2"/>
  <c r="P957" i="2"/>
  <c r="P771" i="2"/>
  <c r="P652" i="2"/>
  <c r="P443" i="2"/>
  <c r="P395" i="2"/>
  <c r="P209" i="2"/>
  <c r="P169" i="2"/>
  <c r="P430" i="2"/>
  <c r="P398" i="2"/>
  <c r="P328" i="2"/>
  <c r="P53" i="2"/>
  <c r="P105" i="2"/>
  <c r="P27" i="2"/>
  <c r="P182" i="2"/>
  <c r="P84" i="2"/>
  <c r="P54" i="2"/>
  <c r="P26" i="2"/>
  <c r="P722" i="2"/>
  <c r="P602" i="2"/>
  <c r="P590" i="2"/>
  <c r="P588" i="2"/>
  <c r="P433" i="2"/>
  <c r="P1154" i="2"/>
  <c r="P676" i="2"/>
  <c r="P624" i="2"/>
  <c r="P183" i="2"/>
  <c r="P444" i="2"/>
  <c r="P414" i="2"/>
  <c r="P310" i="2"/>
  <c r="P300" i="2"/>
  <c r="P204" i="2"/>
  <c r="P77" i="2"/>
  <c r="P45" i="2"/>
  <c r="P41" i="2"/>
  <c r="P25" i="2"/>
  <c r="P196" i="2"/>
  <c r="P178" i="2"/>
  <c r="P170" i="2"/>
  <c r="P102" i="2"/>
  <c r="P92" i="2"/>
  <c r="P46" i="2"/>
  <c r="P32" i="2"/>
  <c r="P1027" i="2"/>
  <c r="P925" i="2"/>
  <c r="P643" i="2"/>
  <c r="P1008" i="2"/>
  <c r="P618" i="2"/>
  <c r="P468" i="2"/>
  <c r="P221" i="2"/>
  <c r="P205" i="2"/>
  <c r="P197" i="2"/>
  <c r="P181" i="2"/>
  <c r="P31" i="2"/>
  <c r="P100" i="2"/>
  <c r="P604" i="2"/>
  <c r="P498" i="2"/>
  <c r="P467" i="2"/>
  <c r="P329" i="2"/>
  <c r="P42" i="2"/>
  <c r="P30" i="2"/>
  <c r="P47" i="2"/>
  <c r="P431" i="2"/>
  <c r="P1202" i="2"/>
  <c r="P593" i="2"/>
  <c r="P541" i="2"/>
  <c r="P919" i="2"/>
  <c r="P393" i="2"/>
  <c r="P1087" i="2"/>
  <c r="P767" i="2"/>
  <c r="P494" i="2"/>
  <c r="P1175" i="2"/>
  <c r="P1155" i="2"/>
  <c r="P733" i="2"/>
  <c r="P902" i="2"/>
  <c r="P392" i="2"/>
  <c r="P21" i="2"/>
  <c r="P20" i="2"/>
  <c r="P480" i="2"/>
  <c r="P384" i="2"/>
  <c r="P36" i="2"/>
  <c r="P188" i="2"/>
  <c r="P644" i="2"/>
  <c r="P385" i="2"/>
  <c r="P189" i="2"/>
  <c r="P903" i="2"/>
  <c r="P37" i="2"/>
  <c r="P51" i="2"/>
  <c r="P539" i="2"/>
  <c r="P840" i="2"/>
  <c r="P655" i="2"/>
  <c r="P124" i="2"/>
  <c r="P12" i="2"/>
  <c r="P244" i="2"/>
  <c r="P67" i="2"/>
  <c r="P1195" i="2"/>
  <c r="P963" i="2"/>
  <c r="P874" i="2"/>
  <c r="P706" i="2"/>
  <c r="P680" i="2"/>
  <c r="P630" i="2"/>
  <c r="P496" i="2"/>
  <c r="P347" i="2"/>
  <c r="P297" i="2"/>
  <c r="P289" i="2"/>
  <c r="P1161" i="2"/>
  <c r="P1137" i="2"/>
  <c r="P985" i="2"/>
  <c r="P969" i="2"/>
  <c r="P455" i="2"/>
  <c r="P1016" i="2"/>
  <c r="P361" i="2"/>
  <c r="P285" i="2"/>
  <c r="P1123" i="2"/>
  <c r="P525" i="2"/>
  <c r="P927" i="2"/>
  <c r="P785" i="2"/>
  <c r="P765" i="2"/>
  <c r="P1028" i="2"/>
  <c r="P1002" i="2"/>
  <c r="P954" i="2"/>
  <c r="P918" i="2"/>
  <c r="P1107" i="2"/>
  <c r="P965" i="2"/>
  <c r="P171" i="2"/>
  <c r="P163" i="2"/>
  <c r="P410" i="2"/>
  <c r="P216" i="2"/>
  <c r="P71" i="2"/>
  <c r="P150" i="2"/>
  <c r="P711" i="2"/>
  <c r="P804" i="2"/>
  <c r="P772" i="2"/>
  <c r="P185" i="2"/>
  <c r="P246" i="2"/>
  <c r="P206" i="2"/>
  <c r="P69" i="2"/>
  <c r="P11" i="2"/>
  <c r="P148" i="2"/>
  <c r="P122" i="2"/>
  <c r="P698" i="2"/>
  <c r="P1047" i="2"/>
  <c r="P551" i="2"/>
  <c r="P396" i="2"/>
  <c r="P731" i="2"/>
  <c r="P832" i="2"/>
  <c r="P239" i="2"/>
  <c r="P165" i="2"/>
  <c r="P129" i="2"/>
  <c r="P14" i="2"/>
  <c r="P544" i="2"/>
  <c r="P550" i="2"/>
  <c r="P629" i="2"/>
  <c r="P491" i="2"/>
  <c r="P475" i="2"/>
  <c r="P118" i="2"/>
  <c r="P905" i="2"/>
  <c r="P108" i="2"/>
  <c r="P237" i="2"/>
  <c r="P1194" i="2"/>
  <c r="P1176" i="2"/>
  <c r="P726" i="2"/>
  <c r="P1192" i="2"/>
  <c r="P1090" i="2"/>
  <c r="P788" i="2"/>
  <c r="P1190" i="2"/>
  <c r="P515" i="2"/>
  <c r="P123" i="2"/>
  <c r="P686" i="2"/>
  <c r="P299" i="2"/>
  <c r="P249" i="2"/>
  <c r="P222" i="2"/>
  <c r="P155" i="2"/>
  <c r="P61" i="2"/>
  <c r="P132" i="2"/>
  <c r="P287" i="2"/>
  <c r="P495" i="2"/>
  <c r="P720" i="2"/>
  <c r="P236" i="2"/>
  <c r="P130" i="2"/>
  <c r="P80" i="2"/>
  <c r="P696" i="2"/>
  <c r="P651" i="2"/>
  <c r="P481" i="2"/>
  <c r="P829" i="2"/>
  <c r="P635" i="2"/>
  <c r="P609" i="2"/>
  <c r="P966" i="2"/>
  <c r="P950" i="2"/>
  <c r="P383" i="2"/>
  <c r="P591" i="2"/>
  <c r="P929" i="2"/>
  <c r="P795" i="2"/>
  <c r="P717" i="2"/>
  <c r="P1004" i="2"/>
  <c r="P872" i="2"/>
  <c r="P464" i="2"/>
  <c r="P345" i="2"/>
  <c r="P319" i="2"/>
  <c r="P557" i="2"/>
  <c r="P723" i="2"/>
  <c r="P449" i="2"/>
  <c r="P1096" i="2"/>
  <c r="P1088" i="2"/>
  <c r="P227" i="2"/>
  <c r="P330" i="2"/>
  <c r="P378" i="2"/>
  <c r="P580" i="2"/>
  <c r="P556" i="2"/>
  <c r="P516" i="2"/>
  <c r="P693" i="2"/>
  <c r="P766" i="2"/>
  <c r="P191" i="2"/>
  <c r="P981" i="2"/>
  <c r="P315" i="2"/>
  <c r="P707" i="2"/>
  <c r="P616" i="2"/>
  <c r="P529" i="2"/>
  <c r="P1108" i="2"/>
  <c r="P1124" i="2"/>
  <c r="P528" i="2"/>
  <c r="P1063" i="2"/>
  <c r="P673" i="2"/>
  <c r="P797" i="2"/>
  <c r="P687" i="2"/>
  <c r="P497" i="2"/>
  <c r="P457" i="2"/>
  <c r="P1018" i="2"/>
  <c r="P998" i="2"/>
  <c r="P958" i="2"/>
  <c r="P928" i="2"/>
  <c r="P914" i="2"/>
  <c r="P478" i="2"/>
  <c r="P363" i="2"/>
  <c r="P321" i="2"/>
  <c r="P1171" i="2"/>
  <c r="P1141" i="2"/>
  <c r="P509" i="2"/>
  <c r="P999" i="2"/>
  <c r="P877" i="2"/>
  <c r="P677" i="2"/>
  <c r="P1072" i="2"/>
  <c r="P1030" i="2"/>
  <c r="P988" i="2"/>
  <c r="P948" i="2"/>
  <c r="P808" i="2"/>
  <c r="P768" i="2"/>
  <c r="P678" i="2"/>
  <c r="P636" i="2"/>
  <c r="P1093" i="2"/>
  <c r="P1198" i="2"/>
  <c r="P997" i="2"/>
  <c r="P959" i="2"/>
  <c r="P845" i="2"/>
  <c r="P1070" i="2"/>
  <c r="P1046" i="2"/>
  <c r="P970" i="2"/>
  <c r="P794" i="2"/>
  <c r="P1119" i="2"/>
  <c r="P463" i="2"/>
  <c r="P462" i="2"/>
  <c r="P379" i="2"/>
  <c r="P301" i="2"/>
  <c r="P283" i="2"/>
  <c r="P179" i="2"/>
  <c r="P306" i="2"/>
  <c r="P240" i="2"/>
  <c r="P85" i="2"/>
  <c r="P5" i="2"/>
  <c r="P200" i="2"/>
  <c r="P192" i="2"/>
  <c r="P134" i="2"/>
  <c r="P1177" i="2"/>
  <c r="P703" i="2"/>
  <c r="P823" i="2"/>
  <c r="P375" i="2"/>
  <c r="P331" i="2"/>
  <c r="P312" i="2"/>
  <c r="P230" i="2"/>
  <c r="P83" i="2"/>
  <c r="P104" i="2"/>
  <c r="P1148" i="2"/>
  <c r="P560" i="2"/>
  <c r="P1205" i="2"/>
  <c r="P1071" i="2"/>
  <c r="P597" i="2"/>
  <c r="P989" i="2"/>
  <c r="P1094" i="2"/>
  <c r="P916" i="2"/>
  <c r="P452" i="2"/>
  <c r="P317" i="2"/>
  <c r="P290" i="2"/>
  <c r="P282" i="2"/>
  <c r="P220" i="2"/>
  <c r="P59" i="2"/>
  <c r="P117" i="2"/>
  <c r="P95" i="2"/>
  <c r="P154" i="2"/>
  <c r="P60" i="2"/>
  <c r="P1197" i="2"/>
  <c r="P1153" i="2"/>
  <c r="P412" i="2"/>
  <c r="P362" i="2"/>
  <c r="P316" i="2"/>
  <c r="P210" i="2"/>
  <c r="P73" i="2"/>
  <c r="P109" i="2"/>
  <c r="P15" i="2"/>
  <c r="P7" i="2"/>
  <c r="P562" i="2"/>
  <c r="P500" i="2"/>
  <c r="P1204" i="2"/>
  <c r="P608" i="2"/>
  <c r="P126" i="2"/>
  <c r="P6" i="2"/>
  <c r="P690" i="2"/>
  <c r="P510" i="2"/>
  <c r="P1149" i="2"/>
  <c r="P691" i="2"/>
  <c r="P586" i="2"/>
  <c r="P554" i="2"/>
  <c r="P1203" i="2"/>
  <c r="P598" i="2"/>
  <c r="P637" i="2"/>
  <c r="P493" i="2"/>
  <c r="P1109" i="2"/>
  <c r="P1187" i="2"/>
  <c r="P1001" i="2"/>
  <c r="P971" i="2"/>
  <c r="P895" i="2"/>
  <c r="P789" i="2"/>
  <c r="P737" i="2"/>
  <c r="P559" i="2"/>
  <c r="P1032" i="2"/>
  <c r="P866" i="2"/>
  <c r="P782" i="2"/>
  <c r="P736" i="2"/>
  <c r="P466" i="2"/>
  <c r="P413" i="2"/>
  <c r="P309" i="2"/>
  <c r="P1075" i="2"/>
  <c r="P1174" i="2"/>
  <c r="P671" i="2"/>
  <c r="P649" i="2"/>
  <c r="P869" i="2"/>
  <c r="P779" i="2"/>
  <c r="P527" i="2"/>
  <c r="P1056" i="2"/>
  <c r="P896" i="2"/>
  <c r="P704" i="2"/>
  <c r="P692" i="2"/>
  <c r="P381" i="2"/>
  <c r="P307" i="2"/>
  <c r="P295" i="2"/>
  <c r="P1180" i="2"/>
  <c r="P499" i="2"/>
  <c r="P837" i="2"/>
  <c r="P825" i="2"/>
  <c r="P805" i="2"/>
  <c r="P793" i="2"/>
  <c r="P1156" i="2"/>
  <c r="P894" i="2"/>
  <c r="P838" i="2"/>
  <c r="P826" i="2"/>
  <c r="P806" i="2"/>
  <c r="P1118" i="2"/>
  <c r="P1000" i="2"/>
  <c r="P876" i="2"/>
  <c r="P824" i="2"/>
  <c r="P778" i="2"/>
  <c r="P235" i="2"/>
  <c r="P211" i="2"/>
  <c r="P314" i="2"/>
  <c r="P296" i="2"/>
  <c r="P232" i="2"/>
  <c r="P166" i="2"/>
  <c r="P142" i="2"/>
  <c r="P116" i="2"/>
  <c r="P106" i="2"/>
  <c r="P98" i="2"/>
  <c r="P86" i="2"/>
  <c r="P565" i="2"/>
  <c r="P458" i="2"/>
  <c r="P201" i="2"/>
  <c r="P193" i="2"/>
  <c r="P177" i="2"/>
  <c r="P352" i="2"/>
  <c r="P344" i="2"/>
  <c r="P135" i="2"/>
  <c r="P87" i="2"/>
  <c r="P96" i="2"/>
  <c r="P74" i="2"/>
  <c r="P294" i="2"/>
  <c r="P461" i="2"/>
  <c r="P377" i="2"/>
  <c r="P1188" i="2"/>
  <c r="P949" i="2"/>
  <c r="P865" i="2"/>
  <c r="P792" i="2"/>
  <c r="P231" i="2"/>
  <c r="P223" i="2"/>
  <c r="P364" i="2"/>
  <c r="P334" i="2"/>
  <c r="P212" i="2"/>
  <c r="P131" i="2"/>
  <c r="P137" i="2"/>
  <c r="P103" i="2"/>
  <c r="P110" i="2"/>
  <c r="P843" i="2"/>
  <c r="P784" i="2"/>
  <c r="P738" i="2"/>
  <c r="P674" i="2"/>
  <c r="P291" i="2"/>
  <c r="P308" i="2"/>
  <c r="P280" i="2"/>
  <c r="P91" i="2"/>
  <c r="P79" i="2"/>
  <c r="P23" i="2"/>
  <c r="P176" i="2"/>
  <c r="P136" i="2"/>
  <c r="P538" i="2"/>
  <c r="P376" i="2"/>
  <c r="P133" i="2"/>
  <c r="P111" i="2"/>
  <c r="P459" i="2"/>
  <c r="P78" i="2"/>
  <c r="P708" i="2"/>
  <c r="P514" i="2"/>
  <c r="P320" i="2"/>
  <c r="P281" i="2"/>
  <c r="P22" i="2"/>
  <c r="P526" i="2"/>
  <c r="P933" i="2"/>
  <c r="P311" i="2"/>
  <c r="P127" i="2"/>
  <c r="P115" i="2"/>
  <c r="P564" i="2"/>
  <c r="P416" i="2"/>
  <c r="P724" i="2"/>
  <c r="P718" i="2"/>
  <c r="P44" i="2"/>
  <c r="P871" i="2"/>
  <c r="P932" i="2"/>
  <c r="P1034" i="2"/>
  <c r="P302" i="2"/>
  <c r="P97" i="2"/>
  <c r="P610" i="2"/>
  <c r="P199" i="2"/>
  <c r="P145" i="2"/>
  <c r="P81" i="2"/>
  <c r="P138" i="2"/>
  <c r="P450" i="2"/>
  <c r="P349" i="2"/>
  <c r="P434" i="2"/>
  <c r="P226" i="2"/>
  <c r="P899" i="2"/>
  <c r="P592" i="2"/>
  <c r="P68" i="2"/>
  <c r="P699" i="2"/>
  <c r="P511" i="2"/>
  <c r="P987" i="2"/>
  <c r="P769" i="2"/>
  <c r="P1074" i="2"/>
  <c r="P898" i="2"/>
  <c r="P672" i="2"/>
  <c r="P435" i="2"/>
  <c r="P1193" i="2"/>
  <c r="P961" i="2"/>
  <c r="P847" i="2"/>
  <c r="P735" i="2"/>
  <c r="P734" i="2"/>
  <c r="P670" i="2"/>
  <c r="P648" i="2"/>
  <c r="P1191" i="2"/>
  <c r="P1125" i="2"/>
  <c r="P1073" i="2"/>
  <c r="P623" i="2"/>
  <c r="P967" i="2"/>
  <c r="P951" i="2"/>
  <c r="P553" i="2"/>
  <c r="P465" i="2"/>
  <c r="P846" i="2"/>
  <c r="P783" i="2"/>
  <c r="P952" i="2"/>
  <c r="P712" i="2"/>
  <c r="P634" i="2"/>
  <c r="P219" i="2"/>
  <c r="P99" i="2"/>
  <c r="P75" i="2"/>
  <c r="P873" i="2"/>
  <c r="P1102" i="2"/>
  <c r="P868" i="2"/>
  <c r="P159" i="2"/>
  <c r="P390" i="2"/>
  <c r="P62" i="2"/>
  <c r="P38" i="2"/>
  <c r="P542" i="2"/>
  <c r="P477" i="2"/>
  <c r="P167" i="2"/>
  <c r="P17" i="2"/>
  <c r="P120" i="2"/>
  <c r="P16" i="2"/>
  <c r="P960" i="2"/>
  <c r="P202" i="2"/>
  <c r="P151" i="2"/>
  <c r="P125" i="2"/>
  <c r="P101" i="2"/>
  <c r="P194" i="2"/>
  <c r="P58" i="2"/>
  <c r="P243" i="2"/>
  <c r="P558" i="2"/>
  <c r="P408" i="2"/>
  <c r="P901" i="2"/>
  <c r="P633" i="2"/>
  <c r="P841" i="2"/>
  <c r="P719" i="2"/>
  <c r="P705" i="2"/>
  <c r="P1160" i="2"/>
  <c r="P1136" i="2"/>
  <c r="P456" i="2"/>
  <c r="P1105" i="2"/>
  <c r="P1033" i="2"/>
  <c r="P1200" i="2"/>
  <c r="P563" i="2"/>
  <c r="P953" i="2"/>
  <c r="P917" i="2"/>
  <c r="P827" i="2"/>
  <c r="P787" i="2"/>
  <c r="P725" i="2"/>
  <c r="P697" i="2"/>
  <c r="P631" i="2"/>
  <c r="P1106" i="2"/>
  <c r="P964" i="2"/>
  <c r="P926" i="2"/>
  <c r="P904" i="2"/>
  <c r="P476" i="2"/>
  <c r="P411" i="2"/>
  <c r="P1172" i="2"/>
  <c r="P679" i="2"/>
  <c r="P1029" i="2"/>
  <c r="P1017" i="2"/>
  <c r="P875" i="2"/>
  <c r="P773" i="2"/>
  <c r="P1122" i="2"/>
  <c r="P962" i="2"/>
  <c r="P786" i="2"/>
  <c r="P721" i="2"/>
  <c r="P611" i="2"/>
  <c r="P492" i="2"/>
  <c r="P397" i="2"/>
  <c r="P360" i="2"/>
  <c r="P346" i="2"/>
  <c r="P286" i="2"/>
  <c r="P248" i="2"/>
  <c r="P149" i="2"/>
  <c r="P107" i="2"/>
  <c r="P89" i="2"/>
  <c r="P13" i="2"/>
  <c r="P184" i="2"/>
  <c r="P76" i="2"/>
  <c r="P1003" i="2"/>
  <c r="P710" i="2"/>
  <c r="P632" i="2"/>
  <c r="P238" i="2"/>
  <c r="P214" i="2"/>
  <c r="P147" i="2"/>
  <c r="P121" i="2"/>
  <c r="P164" i="2"/>
  <c r="P140" i="2"/>
  <c r="P10" i="2"/>
  <c r="P552" i="2"/>
  <c r="P508" i="2"/>
  <c r="P469" i="2"/>
  <c r="P803" i="2"/>
  <c r="P968" i="2"/>
  <c r="P241" i="2"/>
  <c r="P215" i="2"/>
  <c r="P207" i="2"/>
  <c r="P9" i="2"/>
  <c r="P162" i="2"/>
  <c r="P72" i="2"/>
  <c r="P229" i="2"/>
  <c r="P298" i="2"/>
  <c r="P143" i="2"/>
  <c r="P186" i="2"/>
  <c r="P128" i="2"/>
  <c r="P119" i="2"/>
  <c r="P730" i="2"/>
  <c r="P70" i="2"/>
  <c r="P715" i="2"/>
  <c r="P1045" i="2"/>
  <c r="P585" i="2"/>
  <c r="P931" i="2"/>
  <c r="P809" i="2"/>
  <c r="P802" i="2"/>
  <c r="P1095" i="2"/>
  <c r="P1061" i="2"/>
  <c r="P848" i="2"/>
  <c r="P828" i="2"/>
  <c r="P915" i="2"/>
  <c r="P695" i="2"/>
  <c r="P1140" i="2"/>
  <c r="P870" i="2"/>
  <c r="P831" i="2"/>
  <c r="P382" i="2"/>
  <c r="P728" i="2"/>
  <c r="P225" i="2"/>
  <c r="P198" i="2"/>
  <c r="P190" i="2"/>
  <c r="P114" i="2"/>
  <c r="P512" i="2"/>
  <c r="P112" i="2"/>
  <c r="P82" i="2"/>
  <c r="P66" i="2"/>
  <c r="P313" i="2"/>
  <c r="P700" i="2"/>
  <c r="P646" i="2"/>
  <c r="P293" i="2"/>
  <c r="P175" i="2"/>
  <c r="P350" i="2"/>
  <c r="P24" i="2"/>
  <c r="P1086" i="2"/>
  <c r="P900" i="2"/>
  <c r="P213" i="2"/>
  <c r="P57" i="2"/>
  <c r="P144" i="2"/>
  <c r="P88" i="2"/>
  <c r="P453" i="2"/>
  <c r="P600" i="2"/>
  <c r="P451" i="2"/>
  <c r="P1139" i="2"/>
  <c r="P1021" i="2"/>
  <c r="P729" i="2"/>
  <c r="P790" i="2"/>
  <c r="P1166" i="2"/>
  <c r="P1158" i="2"/>
  <c r="P714" i="2"/>
  <c r="P389" i="2"/>
  <c r="P245" i="2"/>
  <c r="P1103" i="2"/>
  <c r="P1201" i="2"/>
  <c r="P1179" i="2"/>
  <c r="P1167" i="2"/>
  <c r="P1189" i="2"/>
  <c r="P333" i="2"/>
  <c r="P195" i="2"/>
  <c r="P158" i="2"/>
  <c r="P40" i="2"/>
  <c r="P217" i="2"/>
  <c r="P584" i="2"/>
  <c r="P540" i="2"/>
  <c r="P1165" i="2"/>
  <c r="P675" i="2"/>
  <c r="P1020" i="2"/>
  <c r="P844" i="2"/>
  <c r="P470" i="2"/>
  <c r="P387" i="2"/>
  <c r="P351" i="2"/>
  <c r="P388" i="2"/>
  <c r="P228" i="2"/>
  <c r="P386" i="2"/>
  <c r="P234" i="2"/>
  <c r="P218" i="2"/>
  <c r="P168" i="2"/>
  <c r="P1168" i="2"/>
  <c r="P849" i="2"/>
  <c r="P650" i="2"/>
  <c r="P1157" i="2"/>
  <c r="P955" i="2"/>
  <c r="P830" i="2"/>
  <c r="P689" i="2"/>
  <c r="P161" i="2"/>
  <c r="P1007" i="2"/>
  <c r="P972" i="2"/>
  <c r="P780" i="2"/>
  <c r="P454" i="2"/>
  <c r="P645" i="2"/>
  <c r="P983" i="2"/>
  <c r="P867" i="2"/>
  <c r="P986" i="2"/>
  <c r="P1170" i="2"/>
  <c r="P930" i="2"/>
  <c r="P292" i="2"/>
  <c r="P172" i="2"/>
  <c r="P448" i="2"/>
  <c r="P409" i="2"/>
  <c r="P146" i="2"/>
  <c r="P1031" i="2"/>
  <c r="P587" i="2"/>
  <c r="P348" i="2"/>
  <c r="P242" i="2"/>
  <c r="P65" i="2"/>
  <c r="P502" i="2"/>
  <c r="P90" i="2"/>
  <c r="P391" i="2"/>
  <c r="P3" i="2"/>
  <c r="L27" i="17"/>
  <c r="F200" i="17" l="1"/>
  <c r="R65" i="2"/>
  <c r="Q65" i="2"/>
  <c r="Q1031" i="2"/>
  <c r="R1031" i="2"/>
  <c r="Q172" i="2"/>
  <c r="R172" i="2"/>
  <c r="Q986" i="2"/>
  <c r="R986" i="2"/>
  <c r="Q454" i="2"/>
  <c r="R454" i="2"/>
  <c r="R161" i="2"/>
  <c r="Q161" i="2"/>
  <c r="Q1157" i="2"/>
  <c r="R1157" i="2"/>
  <c r="Q168" i="2"/>
  <c r="R168" i="2"/>
  <c r="R228" i="2"/>
  <c r="Q228" i="2"/>
  <c r="R470" i="2"/>
  <c r="Q470" i="2"/>
  <c r="R1165" i="2"/>
  <c r="Q1165" i="2"/>
  <c r="Q40" i="2"/>
  <c r="R40" i="2"/>
  <c r="Q1189" i="2"/>
  <c r="R1189" i="2"/>
  <c r="R1103" i="2"/>
  <c r="Q1103" i="2"/>
  <c r="R1158" i="2"/>
  <c r="Q1158" i="2"/>
  <c r="Q1021" i="2"/>
  <c r="R1021" i="2"/>
  <c r="Q453" i="2"/>
  <c r="R453" i="2"/>
  <c r="Q213" i="2"/>
  <c r="R213" i="2"/>
  <c r="Q350" i="2"/>
  <c r="R350" i="2"/>
  <c r="R700" i="2"/>
  <c r="Q700" i="2"/>
  <c r="R112" i="2"/>
  <c r="Q112" i="2"/>
  <c r="Q198" i="2"/>
  <c r="R198" i="2"/>
  <c r="Q831" i="2"/>
  <c r="R831" i="2"/>
  <c r="R915" i="2"/>
  <c r="Q915" i="2"/>
  <c r="Q1095" i="2"/>
  <c r="R1095" i="2"/>
  <c r="R585" i="2"/>
  <c r="Q585" i="2"/>
  <c r="R730" i="2"/>
  <c r="Q730" i="2"/>
  <c r="Q143" i="2"/>
  <c r="R143" i="2"/>
  <c r="Q162" i="2"/>
  <c r="R162" i="2"/>
  <c r="R241" i="2"/>
  <c r="Q241" i="2"/>
  <c r="R508" i="2"/>
  <c r="Q508" i="2"/>
  <c r="Q164" i="2"/>
  <c r="R164" i="2"/>
  <c r="R238" i="2"/>
  <c r="Q238" i="2"/>
  <c r="R76" i="2"/>
  <c r="Q76" i="2"/>
  <c r="R107" i="2"/>
  <c r="Q107" i="2"/>
  <c r="R346" i="2"/>
  <c r="Q346" i="2"/>
  <c r="R611" i="2"/>
  <c r="Q611" i="2"/>
  <c r="R1122" i="2"/>
  <c r="Q1122" i="2"/>
  <c r="R1029" i="2"/>
  <c r="Q1029" i="2"/>
  <c r="Q476" i="2"/>
  <c r="R476" i="2"/>
  <c r="R1106" i="2"/>
  <c r="Q1106" i="2"/>
  <c r="Q787" i="2"/>
  <c r="R787" i="2"/>
  <c r="R563" i="2"/>
  <c r="Q563" i="2"/>
  <c r="R456" i="2"/>
  <c r="Q456" i="2"/>
  <c r="R719" i="2"/>
  <c r="Q719" i="2"/>
  <c r="Q408" i="2"/>
  <c r="R408" i="2"/>
  <c r="Q194" i="2"/>
  <c r="R194" i="2"/>
  <c r="Q202" i="2"/>
  <c r="R202" i="2"/>
  <c r="Q17" i="2"/>
  <c r="R17" i="2"/>
  <c r="Q38" i="2"/>
  <c r="R38" i="2"/>
  <c r="Q868" i="2"/>
  <c r="R868" i="2"/>
  <c r="Q99" i="2"/>
  <c r="R99" i="2"/>
  <c r="Q952" i="2"/>
  <c r="R952" i="2"/>
  <c r="R553" i="2"/>
  <c r="Q553" i="2"/>
  <c r="R1073" i="2"/>
  <c r="Q1073" i="2"/>
  <c r="R670" i="2"/>
  <c r="Q670" i="2"/>
  <c r="R961" i="2"/>
  <c r="Q961" i="2"/>
  <c r="Q898" i="2"/>
  <c r="R898" i="2"/>
  <c r="R511" i="2"/>
  <c r="Q511" i="2"/>
  <c r="Q899" i="2"/>
  <c r="R899" i="2"/>
  <c r="Q450" i="2"/>
  <c r="R450" i="2"/>
  <c r="Q199" i="2"/>
  <c r="R199" i="2"/>
  <c r="Q1034" i="2"/>
  <c r="R1034" i="2"/>
  <c r="Q718" i="2"/>
  <c r="R718" i="2"/>
  <c r="R115" i="2"/>
  <c r="Q115" i="2"/>
  <c r="R526" i="2"/>
  <c r="Q526" i="2"/>
  <c r="Q514" i="2"/>
  <c r="R514" i="2"/>
  <c r="R111" i="2"/>
  <c r="Q111" i="2"/>
  <c r="R136" i="2"/>
  <c r="Q136" i="2"/>
  <c r="R91" i="2"/>
  <c r="Q91" i="2"/>
  <c r="Q674" i="2"/>
  <c r="R674" i="2"/>
  <c r="Q110" i="2"/>
  <c r="R110" i="2"/>
  <c r="Q212" i="2"/>
  <c r="R212" i="2"/>
  <c r="R231" i="2"/>
  <c r="Q231" i="2"/>
  <c r="R1188" i="2"/>
  <c r="Q1188" i="2"/>
  <c r="Q74" i="2"/>
  <c r="R74" i="2"/>
  <c r="Q344" i="2"/>
  <c r="R344" i="2"/>
  <c r="R201" i="2"/>
  <c r="Q201" i="2"/>
  <c r="Q98" i="2"/>
  <c r="R98" i="2"/>
  <c r="Q166" i="2"/>
  <c r="R166" i="2"/>
  <c r="Q211" i="2"/>
  <c r="R211" i="2"/>
  <c r="Q876" i="2"/>
  <c r="R876" i="2"/>
  <c r="Q826" i="2"/>
  <c r="R826" i="2"/>
  <c r="R793" i="2"/>
  <c r="Q793" i="2"/>
  <c r="R499" i="2"/>
  <c r="Q499" i="2"/>
  <c r="Q381" i="2"/>
  <c r="R381" i="2"/>
  <c r="R1056" i="2"/>
  <c r="Q1056" i="2"/>
  <c r="R649" i="2"/>
  <c r="Q649" i="2"/>
  <c r="Q309" i="2"/>
  <c r="R309" i="2"/>
  <c r="Q782" i="2"/>
  <c r="R782" i="2"/>
  <c r="R737" i="2"/>
  <c r="Q737" i="2"/>
  <c r="R1001" i="2"/>
  <c r="Q1001" i="2"/>
  <c r="R637" i="2"/>
  <c r="Q637" i="2"/>
  <c r="R586" i="2"/>
  <c r="Q586" i="2"/>
  <c r="Q690" i="2"/>
  <c r="R690" i="2"/>
  <c r="R1204" i="2"/>
  <c r="Q1204" i="2"/>
  <c r="Q15" i="2"/>
  <c r="R15" i="2"/>
  <c r="Q316" i="2"/>
  <c r="R316" i="2"/>
  <c r="Q1197" i="2"/>
  <c r="R1197" i="2"/>
  <c r="R117" i="2"/>
  <c r="Q117" i="2"/>
  <c r="Q290" i="2"/>
  <c r="R290" i="2"/>
  <c r="R1094" i="2"/>
  <c r="Q1094" i="2"/>
  <c r="R1205" i="2"/>
  <c r="Q1205" i="2"/>
  <c r="Q83" i="2"/>
  <c r="R83" i="2"/>
  <c r="R375" i="2"/>
  <c r="Q375" i="2"/>
  <c r="Q134" i="2"/>
  <c r="R134" i="2"/>
  <c r="R85" i="2"/>
  <c r="Q85" i="2"/>
  <c r="Q283" i="2"/>
  <c r="R283" i="2"/>
  <c r="Q463" i="2"/>
  <c r="R463" i="2"/>
  <c r="Q1046" i="2"/>
  <c r="R1046" i="2"/>
  <c r="R997" i="2"/>
  <c r="Q997" i="2"/>
  <c r="R678" i="2"/>
  <c r="Q678" i="2"/>
  <c r="Q988" i="2"/>
  <c r="R988" i="2"/>
  <c r="Q877" i="2"/>
  <c r="R877" i="2"/>
  <c r="Q1171" i="2"/>
  <c r="R1171" i="2"/>
  <c r="R914" i="2"/>
  <c r="Q914" i="2"/>
  <c r="Q1018" i="2"/>
  <c r="R1018" i="2"/>
  <c r="Q797" i="2"/>
  <c r="R797" i="2"/>
  <c r="R1124" i="2"/>
  <c r="Q1124" i="2"/>
  <c r="Q707" i="2"/>
  <c r="R707" i="2"/>
  <c r="R766" i="2"/>
  <c r="Q766" i="2"/>
  <c r="R580" i="2"/>
  <c r="Q580" i="2"/>
  <c r="R1088" i="2"/>
  <c r="Q1088" i="2"/>
  <c r="R557" i="2"/>
  <c r="Q557" i="2"/>
  <c r="Q872" i="2"/>
  <c r="R872" i="2"/>
  <c r="Q929" i="2"/>
  <c r="R929" i="2"/>
  <c r="R966" i="2"/>
  <c r="Q966" i="2"/>
  <c r="Q481" i="2"/>
  <c r="R481" i="2"/>
  <c r="R130" i="2"/>
  <c r="Q130" i="2"/>
  <c r="Q287" i="2"/>
  <c r="R287" i="2"/>
  <c r="Q222" i="2"/>
  <c r="R222" i="2"/>
  <c r="Q123" i="2"/>
  <c r="R123" i="2"/>
  <c r="Q1090" i="2"/>
  <c r="R1090" i="2"/>
  <c r="R1194" i="2"/>
  <c r="Q1194" i="2"/>
  <c r="Q118" i="2"/>
  <c r="R118" i="2"/>
  <c r="R550" i="2"/>
  <c r="Q550" i="2"/>
  <c r="Q165" i="2"/>
  <c r="R165" i="2"/>
  <c r="R396" i="2"/>
  <c r="Q396" i="2"/>
  <c r="Q122" i="2"/>
  <c r="R122" i="2"/>
  <c r="Q206" i="2"/>
  <c r="R206" i="2"/>
  <c r="R804" i="2"/>
  <c r="Q804" i="2"/>
  <c r="Q216" i="2"/>
  <c r="R216" i="2"/>
  <c r="R965" i="2"/>
  <c r="Q965" i="2"/>
  <c r="R1002" i="2"/>
  <c r="Q1002" i="2"/>
  <c r="Q927" i="2"/>
  <c r="R927" i="2"/>
  <c r="Q361" i="2"/>
  <c r="R361" i="2"/>
  <c r="Q985" i="2"/>
  <c r="R985" i="2"/>
  <c r="R297" i="2"/>
  <c r="Q297" i="2"/>
  <c r="Q680" i="2"/>
  <c r="R680" i="2"/>
  <c r="Q1195" i="2"/>
  <c r="R1195" i="2"/>
  <c r="Q51" i="2"/>
  <c r="R51" i="2"/>
  <c r="R385" i="2"/>
  <c r="Q385" i="2"/>
  <c r="Q384" i="2"/>
  <c r="R384" i="2"/>
  <c r="Q392" i="2"/>
  <c r="R392" i="2"/>
  <c r="R1175" i="2"/>
  <c r="Q1175" i="2"/>
  <c r="R393" i="2"/>
  <c r="Q393" i="2"/>
  <c r="Q1202" i="2"/>
  <c r="R1202" i="2"/>
  <c r="Q42" i="2"/>
  <c r="R42" i="2"/>
  <c r="R604" i="2"/>
  <c r="Q604" i="2"/>
  <c r="R197" i="2"/>
  <c r="Q197" i="2"/>
  <c r="Q618" i="2"/>
  <c r="R618" i="2"/>
  <c r="Q1027" i="2"/>
  <c r="R1027" i="2"/>
  <c r="Q102" i="2"/>
  <c r="R102" i="2"/>
  <c r="Q25" i="2"/>
  <c r="R25" i="2"/>
  <c r="R204" i="2"/>
  <c r="Q204" i="2"/>
  <c r="Q444" i="2"/>
  <c r="R444" i="2"/>
  <c r="Q1154" i="2"/>
  <c r="R1154" i="2"/>
  <c r="R602" i="2"/>
  <c r="Q602" i="2"/>
  <c r="Q84" i="2"/>
  <c r="R84" i="2"/>
  <c r="Q53" i="2"/>
  <c r="R53" i="2"/>
  <c r="R169" i="2"/>
  <c r="Q169" i="2"/>
  <c r="R652" i="2"/>
  <c r="Q652" i="2"/>
  <c r="R619" i="2"/>
  <c r="Q619" i="2"/>
  <c r="Q56" i="2"/>
  <c r="R56" i="2"/>
  <c r="Q55" i="2"/>
  <c r="R55" i="2"/>
  <c r="Q432" i="2"/>
  <c r="R432" i="2"/>
  <c r="Q1060" i="2"/>
  <c r="R1060" i="2"/>
  <c r="R617" i="2"/>
  <c r="Q617" i="2"/>
  <c r="R1121" i="2"/>
  <c r="Q1121" i="2"/>
  <c r="Q796" i="2"/>
  <c r="R796" i="2"/>
  <c r="Q479" i="2"/>
  <c r="R479" i="2"/>
  <c r="R603" i="2"/>
  <c r="Q603" i="2"/>
  <c r="R1151" i="2"/>
  <c r="Q1151" i="2"/>
  <c r="Q716" i="2"/>
  <c r="R716" i="2"/>
  <c r="R1100" i="2"/>
  <c r="Q1100" i="2"/>
  <c r="R615" i="2"/>
  <c r="Q615" i="2"/>
  <c r="Q1091" i="2"/>
  <c r="R1091" i="2"/>
  <c r="Q653" i="2"/>
  <c r="R653" i="2"/>
  <c r="Q4" i="2"/>
  <c r="R4" i="2"/>
  <c r="Q391" i="2"/>
  <c r="R391" i="2"/>
  <c r="Q242" i="2"/>
  <c r="R242" i="2"/>
  <c r="Q146" i="2"/>
  <c r="R146" i="2"/>
  <c r="R292" i="2"/>
  <c r="Q292" i="2"/>
  <c r="R867" i="2"/>
  <c r="Q867" i="2"/>
  <c r="Q780" i="2"/>
  <c r="R780" i="2"/>
  <c r="Q689" i="2"/>
  <c r="R689" i="2"/>
  <c r="Q650" i="2"/>
  <c r="R650" i="2"/>
  <c r="Q218" i="2"/>
  <c r="R218" i="2"/>
  <c r="Q388" i="2"/>
  <c r="R388" i="2"/>
  <c r="Q844" i="2"/>
  <c r="R844" i="2"/>
  <c r="Q540" i="2"/>
  <c r="R540" i="2"/>
  <c r="Q158" i="2"/>
  <c r="R158" i="2"/>
  <c r="R1167" i="2"/>
  <c r="Q1167" i="2"/>
  <c r="R245" i="2"/>
  <c r="Q245" i="2"/>
  <c r="Q1166" i="2"/>
  <c r="R1166" i="2"/>
  <c r="R1139" i="2"/>
  <c r="Q1139" i="2"/>
  <c r="Q88" i="2"/>
  <c r="R88" i="2"/>
  <c r="R900" i="2"/>
  <c r="Q900" i="2"/>
  <c r="Q175" i="2"/>
  <c r="R175" i="2"/>
  <c r="Q313" i="2"/>
  <c r="R313" i="2"/>
  <c r="R512" i="2"/>
  <c r="Q512" i="2"/>
  <c r="R225" i="2"/>
  <c r="Q225" i="2"/>
  <c r="Q870" i="2"/>
  <c r="R870" i="2"/>
  <c r="Q828" i="2"/>
  <c r="R828" i="2"/>
  <c r="Q802" i="2"/>
  <c r="R802" i="2"/>
  <c r="Q1045" i="2"/>
  <c r="R1045" i="2"/>
  <c r="R119" i="2"/>
  <c r="Q119" i="2"/>
  <c r="R298" i="2"/>
  <c r="Q298" i="2"/>
  <c r="R9" i="2"/>
  <c r="Q9" i="2"/>
  <c r="Q968" i="2"/>
  <c r="R968" i="2"/>
  <c r="R552" i="2"/>
  <c r="Q552" i="2"/>
  <c r="R121" i="2"/>
  <c r="Q121" i="2"/>
  <c r="R632" i="2"/>
  <c r="Q632" i="2"/>
  <c r="R184" i="2"/>
  <c r="Q184" i="2"/>
  <c r="Q149" i="2"/>
  <c r="R149" i="2"/>
  <c r="R360" i="2"/>
  <c r="Q360" i="2"/>
  <c r="R721" i="2"/>
  <c r="Q721" i="2"/>
  <c r="R773" i="2"/>
  <c r="Q773" i="2"/>
  <c r="Q679" i="2"/>
  <c r="R679" i="2"/>
  <c r="Q904" i="2"/>
  <c r="R904" i="2"/>
  <c r="R631" i="2"/>
  <c r="Q631" i="2"/>
  <c r="R827" i="2"/>
  <c r="Q827" i="2"/>
  <c r="R1200" i="2"/>
  <c r="Q1200" i="2"/>
  <c r="Q1136" i="2"/>
  <c r="R1136" i="2"/>
  <c r="R841" i="2"/>
  <c r="Q841" i="2"/>
  <c r="R558" i="2"/>
  <c r="Q558" i="2"/>
  <c r="Q101" i="2"/>
  <c r="R101" i="2"/>
  <c r="Q960" i="2"/>
  <c r="R960" i="2"/>
  <c r="R167" i="2"/>
  <c r="Q167" i="2"/>
  <c r="R62" i="2"/>
  <c r="Q62" i="2"/>
  <c r="Q1102" i="2"/>
  <c r="R1102" i="2"/>
  <c r="R219" i="2"/>
  <c r="Q219" i="2"/>
  <c r="Q783" i="2"/>
  <c r="R783" i="2"/>
  <c r="Q951" i="2"/>
  <c r="R951" i="2"/>
  <c r="R1125" i="2"/>
  <c r="Q1125" i="2"/>
  <c r="R734" i="2"/>
  <c r="Q734" i="2"/>
  <c r="R1193" i="2"/>
  <c r="Q1193" i="2"/>
  <c r="Q1074" i="2"/>
  <c r="R1074" i="2"/>
  <c r="Q699" i="2"/>
  <c r="R699" i="2"/>
  <c r="Q226" i="2"/>
  <c r="R226" i="2"/>
  <c r="Q138" i="2"/>
  <c r="R138" i="2"/>
  <c r="R610" i="2"/>
  <c r="Q610" i="2"/>
  <c r="Q932" i="2"/>
  <c r="R932" i="2"/>
  <c r="R724" i="2"/>
  <c r="Q724" i="2"/>
  <c r="R127" i="2"/>
  <c r="Q127" i="2"/>
  <c r="Q22" i="2"/>
  <c r="R22" i="2"/>
  <c r="R708" i="2"/>
  <c r="Q708" i="2"/>
  <c r="R133" i="2"/>
  <c r="Q133" i="2"/>
  <c r="R176" i="2"/>
  <c r="Q176" i="2"/>
  <c r="Q280" i="2"/>
  <c r="R280" i="2"/>
  <c r="R738" i="2"/>
  <c r="Q738" i="2"/>
  <c r="Q103" i="2"/>
  <c r="R103" i="2"/>
  <c r="Q334" i="2"/>
  <c r="R334" i="2"/>
  <c r="R792" i="2"/>
  <c r="Q792" i="2"/>
  <c r="R377" i="2"/>
  <c r="Q377" i="2"/>
  <c r="R96" i="2"/>
  <c r="Q96" i="2"/>
  <c r="Q352" i="2"/>
  <c r="R352" i="2"/>
  <c r="Q458" i="2"/>
  <c r="R458" i="2"/>
  <c r="Q106" i="2"/>
  <c r="R106" i="2"/>
  <c r="Q232" i="2"/>
  <c r="R232" i="2"/>
  <c r="R235" i="2"/>
  <c r="Q235" i="2"/>
  <c r="Q1000" i="2"/>
  <c r="R1000" i="2"/>
  <c r="Q838" i="2"/>
  <c r="R838" i="2"/>
  <c r="Q805" i="2"/>
  <c r="R805" i="2"/>
  <c r="Q1180" i="2"/>
  <c r="R1180" i="2"/>
  <c r="R692" i="2"/>
  <c r="Q692" i="2"/>
  <c r="R527" i="2"/>
  <c r="Q527" i="2"/>
  <c r="Q671" i="2"/>
  <c r="R671" i="2"/>
  <c r="Q413" i="2"/>
  <c r="R413" i="2"/>
  <c r="Q866" i="2"/>
  <c r="R866" i="2"/>
  <c r="Q789" i="2"/>
  <c r="R789" i="2"/>
  <c r="R1187" i="2"/>
  <c r="Q1187" i="2"/>
  <c r="R598" i="2"/>
  <c r="Q598" i="2"/>
  <c r="Q691" i="2"/>
  <c r="R691" i="2"/>
  <c r="R6" i="2"/>
  <c r="Q6" i="2"/>
  <c r="R500" i="2"/>
  <c r="Q500" i="2"/>
  <c r="R109" i="2"/>
  <c r="Q109" i="2"/>
  <c r="R362" i="2"/>
  <c r="Q362" i="2"/>
  <c r="Q60" i="2"/>
  <c r="R60" i="2"/>
  <c r="R59" i="2"/>
  <c r="Q59" i="2"/>
  <c r="Q317" i="2"/>
  <c r="R317" i="2"/>
  <c r="Q989" i="2"/>
  <c r="R989" i="2"/>
  <c r="R560" i="2"/>
  <c r="Q560" i="2"/>
  <c r="Q230" i="2"/>
  <c r="R230" i="2"/>
  <c r="R823" i="2"/>
  <c r="Q823" i="2"/>
  <c r="R192" i="2"/>
  <c r="Q192" i="2"/>
  <c r="Q240" i="2"/>
  <c r="R240" i="2"/>
  <c r="Q301" i="2"/>
  <c r="R301" i="2"/>
  <c r="R1119" i="2"/>
  <c r="Q1119" i="2"/>
  <c r="Q1070" i="2"/>
  <c r="R1070" i="2"/>
  <c r="Q1198" i="2"/>
  <c r="R1198" i="2"/>
  <c r="Q768" i="2"/>
  <c r="R768" i="2"/>
  <c r="R1030" i="2"/>
  <c r="Q1030" i="2"/>
  <c r="Q999" i="2"/>
  <c r="R999" i="2"/>
  <c r="Q321" i="2"/>
  <c r="R321" i="2"/>
  <c r="Q928" i="2"/>
  <c r="R928" i="2"/>
  <c r="Q457" i="2"/>
  <c r="R457" i="2"/>
  <c r="R673" i="2"/>
  <c r="Q673" i="2"/>
  <c r="Q1108" i="2"/>
  <c r="R1108" i="2"/>
  <c r="R315" i="2"/>
  <c r="Q315" i="2"/>
  <c r="Q693" i="2"/>
  <c r="R693" i="2"/>
  <c r="R378" i="2"/>
  <c r="Q378" i="2"/>
  <c r="R1096" i="2"/>
  <c r="Q1096" i="2"/>
  <c r="R319" i="2"/>
  <c r="Q319" i="2"/>
  <c r="R1004" i="2"/>
  <c r="Q1004" i="2"/>
  <c r="R591" i="2"/>
  <c r="Q591" i="2"/>
  <c r="R609" i="2"/>
  <c r="Q609" i="2"/>
  <c r="Q651" i="2"/>
  <c r="R651" i="2"/>
  <c r="Q236" i="2"/>
  <c r="R236" i="2"/>
  <c r="R132" i="2"/>
  <c r="Q132" i="2"/>
  <c r="R249" i="2"/>
  <c r="Q249" i="2"/>
  <c r="R515" i="2"/>
  <c r="Q515" i="2"/>
  <c r="R1192" i="2"/>
  <c r="Q1192" i="2"/>
  <c r="R237" i="2"/>
  <c r="Q237" i="2"/>
  <c r="R475" i="2"/>
  <c r="Q475" i="2"/>
  <c r="R544" i="2"/>
  <c r="Q544" i="2"/>
  <c r="R239" i="2"/>
  <c r="Q239" i="2"/>
  <c r="R551" i="2"/>
  <c r="Q551" i="2"/>
  <c r="Q148" i="2"/>
  <c r="R148" i="2"/>
  <c r="R246" i="2"/>
  <c r="Q246" i="2"/>
  <c r="Q711" i="2"/>
  <c r="R711" i="2"/>
  <c r="R410" i="2"/>
  <c r="Q410" i="2"/>
  <c r="Q1107" i="2"/>
  <c r="R1107" i="2"/>
  <c r="R1028" i="2"/>
  <c r="Q1028" i="2"/>
  <c r="R525" i="2"/>
  <c r="Q525" i="2"/>
  <c r="R1016" i="2"/>
  <c r="Q1016" i="2"/>
  <c r="R1137" i="2"/>
  <c r="Q1137" i="2"/>
  <c r="R347" i="2"/>
  <c r="Q347" i="2"/>
  <c r="R706" i="2"/>
  <c r="Q706" i="2"/>
  <c r="R37" i="2"/>
  <c r="Q37" i="2"/>
  <c r="Q644" i="2"/>
  <c r="R644" i="2"/>
  <c r="R480" i="2"/>
  <c r="Q480" i="2"/>
  <c r="R902" i="2"/>
  <c r="Q902" i="2"/>
  <c r="Q494" i="2"/>
  <c r="R494" i="2"/>
  <c r="Q919" i="2"/>
  <c r="R919" i="2"/>
  <c r="Q431" i="2"/>
  <c r="R431" i="2"/>
  <c r="R329" i="2"/>
  <c r="Q329" i="2"/>
  <c r="R100" i="2"/>
  <c r="Q100" i="2"/>
  <c r="R205" i="2"/>
  <c r="Q205" i="2"/>
  <c r="R1008" i="2"/>
  <c r="Q1008" i="2"/>
  <c r="Q32" i="2"/>
  <c r="R32" i="2"/>
  <c r="Q170" i="2"/>
  <c r="R170" i="2"/>
  <c r="Q41" i="2"/>
  <c r="R41" i="2"/>
  <c r="R300" i="2"/>
  <c r="Q300" i="2"/>
  <c r="Q183" i="2"/>
  <c r="R183" i="2"/>
  <c r="R433" i="2"/>
  <c r="Q433" i="2"/>
  <c r="Q722" i="2"/>
  <c r="R722" i="2"/>
  <c r="R182" i="2"/>
  <c r="Q182" i="2"/>
  <c r="R328" i="2"/>
  <c r="Q328" i="2"/>
  <c r="R209" i="2"/>
  <c r="Q209" i="2"/>
  <c r="Q771" i="2"/>
  <c r="R771" i="2"/>
  <c r="R1089" i="2"/>
  <c r="Q1089" i="2"/>
  <c r="Q64" i="2"/>
  <c r="R64" i="2"/>
  <c r="R63" i="2"/>
  <c r="Q63" i="2"/>
  <c r="R203" i="2"/>
  <c r="Q203" i="2"/>
  <c r="Q1015" i="2"/>
  <c r="R1015" i="2"/>
  <c r="R589" i="2"/>
  <c r="Q589" i="2"/>
  <c r="Q429" i="2"/>
  <c r="R429" i="2"/>
  <c r="Q956" i="2"/>
  <c r="R956" i="2"/>
  <c r="R601" i="2"/>
  <c r="Q601" i="2"/>
  <c r="R625" i="2"/>
  <c r="Q625" i="2"/>
  <c r="Q446" i="2"/>
  <c r="R446" i="2"/>
  <c r="Q1006" i="2"/>
  <c r="R1006" i="2"/>
  <c r="Q1152" i="2"/>
  <c r="R1152" i="2"/>
  <c r="Q1085" i="2"/>
  <c r="R1085" i="2"/>
  <c r="Q394" i="2"/>
  <c r="R394" i="2"/>
  <c r="Q156" i="2"/>
  <c r="R156" i="2"/>
  <c r="Q1005" i="2"/>
  <c r="R1005" i="2"/>
  <c r="Q90" i="2"/>
  <c r="R90" i="2"/>
  <c r="R348" i="2"/>
  <c r="Q348" i="2"/>
  <c r="R409" i="2"/>
  <c r="Q409" i="2"/>
  <c r="Q930" i="2"/>
  <c r="R930" i="2"/>
  <c r="Q983" i="2"/>
  <c r="R983" i="2"/>
  <c r="Q972" i="2"/>
  <c r="R972" i="2"/>
  <c r="Q830" i="2"/>
  <c r="R830" i="2"/>
  <c r="Q849" i="2"/>
  <c r="R849" i="2"/>
  <c r="Q234" i="2"/>
  <c r="R234" i="2"/>
  <c r="Q351" i="2"/>
  <c r="R351" i="2"/>
  <c r="Q1020" i="2"/>
  <c r="R1020" i="2"/>
  <c r="R584" i="2"/>
  <c r="Q584" i="2"/>
  <c r="R195" i="2"/>
  <c r="Q195" i="2"/>
  <c r="Q1179" i="2"/>
  <c r="R1179" i="2"/>
  <c r="Q389" i="2"/>
  <c r="R389" i="2"/>
  <c r="Q790" i="2"/>
  <c r="R790" i="2"/>
  <c r="R451" i="2"/>
  <c r="Q451" i="2"/>
  <c r="Q144" i="2"/>
  <c r="R144" i="2"/>
  <c r="Q1086" i="2"/>
  <c r="R1086" i="2"/>
  <c r="R293" i="2"/>
  <c r="Q293" i="2"/>
  <c r="R66" i="2"/>
  <c r="Q66" i="2"/>
  <c r="R114" i="2"/>
  <c r="Q114" i="2"/>
  <c r="R728" i="2"/>
  <c r="Q728" i="2"/>
  <c r="Q1140" i="2"/>
  <c r="R1140" i="2"/>
  <c r="R848" i="2"/>
  <c r="Q848" i="2"/>
  <c r="R809" i="2"/>
  <c r="Q809" i="2"/>
  <c r="Q715" i="2"/>
  <c r="R715" i="2"/>
  <c r="R128" i="2"/>
  <c r="Q128" i="2"/>
  <c r="R229" i="2"/>
  <c r="Q229" i="2"/>
  <c r="R207" i="2"/>
  <c r="Q207" i="2"/>
  <c r="R803" i="2"/>
  <c r="Q803" i="2"/>
  <c r="Q10" i="2"/>
  <c r="R10" i="2"/>
  <c r="Q147" i="2"/>
  <c r="R147" i="2"/>
  <c r="Q710" i="2"/>
  <c r="R710" i="2"/>
  <c r="Q13" i="2"/>
  <c r="R13" i="2"/>
  <c r="R248" i="2"/>
  <c r="Q248" i="2"/>
  <c r="Q397" i="2"/>
  <c r="R397" i="2"/>
  <c r="Q786" i="2"/>
  <c r="R786" i="2"/>
  <c r="Q875" i="2"/>
  <c r="R875" i="2"/>
  <c r="R1172" i="2"/>
  <c r="Q1172" i="2"/>
  <c r="Q926" i="2"/>
  <c r="R926" i="2"/>
  <c r="R697" i="2"/>
  <c r="Q697" i="2"/>
  <c r="R917" i="2"/>
  <c r="Q917" i="2"/>
  <c r="R1033" i="2"/>
  <c r="Q1033" i="2"/>
  <c r="R1160" i="2"/>
  <c r="Q1160" i="2"/>
  <c r="R633" i="2"/>
  <c r="Q633" i="2"/>
  <c r="Q243" i="2"/>
  <c r="R243" i="2"/>
  <c r="Q125" i="2"/>
  <c r="R125" i="2"/>
  <c r="Q16" i="2"/>
  <c r="R16" i="2"/>
  <c r="Q477" i="2"/>
  <c r="R477" i="2"/>
  <c r="R390" i="2"/>
  <c r="Q390" i="2"/>
  <c r="R873" i="2"/>
  <c r="Q873" i="2"/>
  <c r="R634" i="2"/>
  <c r="Q634" i="2"/>
  <c r="Q846" i="2"/>
  <c r="R846" i="2"/>
  <c r="Q967" i="2"/>
  <c r="R967" i="2"/>
  <c r="Q1191" i="2"/>
  <c r="R1191" i="2"/>
  <c r="R735" i="2"/>
  <c r="Q735" i="2"/>
  <c r="R435" i="2"/>
  <c r="Q435" i="2"/>
  <c r="R769" i="2"/>
  <c r="Q769" i="2"/>
  <c r="Q68" i="2"/>
  <c r="R68" i="2"/>
  <c r="Q434" i="2"/>
  <c r="R434" i="2"/>
  <c r="Q81" i="2"/>
  <c r="R81" i="2"/>
  <c r="Q97" i="2"/>
  <c r="R97" i="2"/>
  <c r="Q871" i="2"/>
  <c r="R871" i="2"/>
  <c r="R416" i="2"/>
  <c r="Q416" i="2"/>
  <c r="Q311" i="2"/>
  <c r="R311" i="2"/>
  <c r="R281" i="2"/>
  <c r="Q281" i="2"/>
  <c r="Q78" i="2"/>
  <c r="R78" i="2"/>
  <c r="Q376" i="2"/>
  <c r="R376" i="2"/>
  <c r="Q23" i="2"/>
  <c r="R23" i="2"/>
  <c r="R308" i="2"/>
  <c r="Q308" i="2"/>
  <c r="Q784" i="2"/>
  <c r="R784" i="2"/>
  <c r="R137" i="2"/>
  <c r="Q137" i="2"/>
  <c r="R364" i="2"/>
  <c r="Q364" i="2"/>
  <c r="Q865" i="2"/>
  <c r="R865" i="2"/>
  <c r="Q461" i="2"/>
  <c r="R461" i="2"/>
  <c r="Q87" i="2"/>
  <c r="R87" i="2"/>
  <c r="R177" i="2"/>
  <c r="Q177" i="2"/>
  <c r="R565" i="2"/>
  <c r="Q565" i="2"/>
  <c r="R116" i="2"/>
  <c r="Q116" i="2"/>
  <c r="Q296" i="2"/>
  <c r="R296" i="2"/>
  <c r="Q778" i="2"/>
  <c r="R778" i="2"/>
  <c r="Q1118" i="2"/>
  <c r="R1118" i="2"/>
  <c r="R894" i="2"/>
  <c r="Q894" i="2"/>
  <c r="R825" i="2"/>
  <c r="Q825" i="2"/>
  <c r="Q295" i="2"/>
  <c r="R295" i="2"/>
  <c r="Q704" i="2"/>
  <c r="R704" i="2"/>
  <c r="Q779" i="2"/>
  <c r="R779" i="2"/>
  <c r="Q1174" i="2"/>
  <c r="R1174" i="2"/>
  <c r="Q466" i="2"/>
  <c r="R466" i="2"/>
  <c r="R1032" i="2"/>
  <c r="Q1032" i="2"/>
  <c r="Q895" i="2"/>
  <c r="R895" i="2"/>
  <c r="R1109" i="2"/>
  <c r="Q1109" i="2"/>
  <c r="R1203" i="2"/>
  <c r="Q1203" i="2"/>
  <c r="R1149" i="2"/>
  <c r="Q1149" i="2"/>
  <c r="R126" i="2"/>
  <c r="Q126" i="2"/>
  <c r="R562" i="2"/>
  <c r="Q562" i="2"/>
  <c r="Q73" i="2"/>
  <c r="R73" i="2"/>
  <c r="R412" i="2"/>
  <c r="Q412" i="2"/>
  <c r="Q154" i="2"/>
  <c r="R154" i="2"/>
  <c r="Q220" i="2"/>
  <c r="R220" i="2"/>
  <c r="Q452" i="2"/>
  <c r="R452" i="2"/>
  <c r="R597" i="2"/>
  <c r="Q597" i="2"/>
  <c r="R1148" i="2"/>
  <c r="Q1148" i="2"/>
  <c r="R312" i="2"/>
  <c r="Q312" i="2"/>
  <c r="Q703" i="2"/>
  <c r="R703" i="2"/>
  <c r="R200" i="2"/>
  <c r="Q200" i="2"/>
  <c r="R306" i="2"/>
  <c r="Q306" i="2"/>
  <c r="R379" i="2"/>
  <c r="Q379" i="2"/>
  <c r="Q794" i="2"/>
  <c r="R794" i="2"/>
  <c r="Q845" i="2"/>
  <c r="R845" i="2"/>
  <c r="R1093" i="2"/>
  <c r="Q1093" i="2"/>
  <c r="Q808" i="2"/>
  <c r="R808" i="2"/>
  <c r="R1072" i="2"/>
  <c r="Q1072" i="2"/>
  <c r="R509" i="2"/>
  <c r="Q509" i="2"/>
  <c r="Q363" i="2"/>
  <c r="R363" i="2"/>
  <c r="Q958" i="2"/>
  <c r="R958" i="2"/>
  <c r="R497" i="2"/>
  <c r="Q497" i="2"/>
  <c r="Q1063" i="2"/>
  <c r="R1063" i="2"/>
  <c r="R529" i="2"/>
  <c r="Q529" i="2"/>
  <c r="Q981" i="2"/>
  <c r="R981" i="2"/>
  <c r="R516" i="2"/>
  <c r="Q516" i="2"/>
  <c r="Q330" i="2"/>
  <c r="R330" i="2"/>
  <c r="Q449" i="2"/>
  <c r="R449" i="2"/>
  <c r="R345" i="2"/>
  <c r="Q345" i="2"/>
  <c r="R717" i="2"/>
  <c r="Q717" i="2"/>
  <c r="R383" i="2"/>
  <c r="Q383" i="2"/>
  <c r="R635" i="2"/>
  <c r="Q635" i="2"/>
  <c r="Q696" i="2"/>
  <c r="R696" i="2"/>
  <c r="R720" i="2"/>
  <c r="Q720" i="2"/>
  <c r="Q61" i="2"/>
  <c r="R61" i="2"/>
  <c r="Q299" i="2"/>
  <c r="R299" i="2"/>
  <c r="R1190" i="2"/>
  <c r="Q1190" i="2"/>
  <c r="R726" i="2"/>
  <c r="Q726" i="2"/>
  <c r="R108" i="2"/>
  <c r="Q108" i="2"/>
  <c r="R491" i="2"/>
  <c r="Q491" i="2"/>
  <c r="Q14" i="2"/>
  <c r="R14" i="2"/>
  <c r="R832" i="2"/>
  <c r="Q832" i="2"/>
  <c r="Q1047" i="2"/>
  <c r="R1047" i="2"/>
  <c r="Q11" i="2"/>
  <c r="R11" i="2"/>
  <c r="R185" i="2"/>
  <c r="Q185" i="2"/>
  <c r="R150" i="2"/>
  <c r="Q150" i="2"/>
  <c r="R163" i="2"/>
  <c r="Q163" i="2"/>
  <c r="R918" i="2"/>
  <c r="Q918" i="2"/>
  <c r="Q765" i="2"/>
  <c r="R765" i="2"/>
  <c r="R1123" i="2"/>
  <c r="Q1123" i="2"/>
  <c r="Q455" i="2"/>
  <c r="R455" i="2"/>
  <c r="Q1161" i="2"/>
  <c r="R1161" i="2"/>
  <c r="R496" i="2"/>
  <c r="Q496" i="2"/>
  <c r="R874" i="2"/>
  <c r="Q874" i="2"/>
  <c r="Q903" i="2"/>
  <c r="R903" i="2"/>
  <c r="Q188" i="2"/>
  <c r="R188" i="2"/>
  <c r="Q20" i="2"/>
  <c r="R20" i="2"/>
  <c r="R733" i="2"/>
  <c r="Q733" i="2"/>
  <c r="R767" i="2"/>
  <c r="Q767" i="2"/>
  <c r="R541" i="2"/>
  <c r="Q541" i="2"/>
  <c r="Q47" i="2"/>
  <c r="R47" i="2"/>
  <c r="R467" i="2"/>
  <c r="Q467" i="2"/>
  <c r="Q31" i="2"/>
  <c r="R31" i="2"/>
  <c r="R221" i="2"/>
  <c r="Q221" i="2"/>
  <c r="Q643" i="2"/>
  <c r="R643" i="2"/>
  <c r="Q46" i="2"/>
  <c r="R46" i="2"/>
  <c r="Q178" i="2"/>
  <c r="R178" i="2"/>
  <c r="Q45" i="2"/>
  <c r="R45" i="2"/>
  <c r="Q310" i="2"/>
  <c r="R310" i="2"/>
  <c r="R624" i="2"/>
  <c r="Q624" i="2"/>
  <c r="Q588" i="2"/>
  <c r="R588" i="2"/>
  <c r="R26" i="2"/>
  <c r="Q26" i="2"/>
  <c r="R27" i="2"/>
  <c r="Q27" i="2"/>
  <c r="R398" i="2"/>
  <c r="Q398" i="2"/>
  <c r="Q395" i="2"/>
  <c r="R395" i="2"/>
  <c r="Q957" i="2"/>
  <c r="R957" i="2"/>
  <c r="Q1101" i="2"/>
  <c r="R1101" i="2"/>
  <c r="Q174" i="2"/>
  <c r="R174" i="2"/>
  <c r="Q208" i="2"/>
  <c r="R208" i="2"/>
  <c r="Q445" i="2"/>
  <c r="R445" i="2"/>
  <c r="Q1099" i="2"/>
  <c r="R1099" i="2"/>
  <c r="R1169" i="2"/>
  <c r="Q1169" i="2"/>
  <c r="Q447" i="2"/>
  <c r="R447" i="2"/>
  <c r="Q1098" i="2"/>
  <c r="R1098" i="2"/>
  <c r="R839" i="2"/>
  <c r="Q839" i="2"/>
  <c r="R1184" i="2"/>
  <c r="Q1184" i="2"/>
  <c r="Q640" i="2"/>
  <c r="R640" i="2"/>
  <c r="R1058" i="2"/>
  <c r="Q1058" i="2"/>
  <c r="R781" i="2"/>
  <c r="Q781" i="2"/>
  <c r="Q1097" i="2"/>
  <c r="R1097" i="2"/>
  <c r="Q415" i="2"/>
  <c r="R415" i="2"/>
  <c r="R984" i="2"/>
  <c r="Q984" i="2"/>
  <c r="R842" i="2"/>
  <c r="Q842" i="2"/>
  <c r="Q502" i="2"/>
  <c r="R502" i="2"/>
  <c r="R587" i="2"/>
  <c r="Q587" i="2"/>
  <c r="Q448" i="2"/>
  <c r="R448" i="2"/>
  <c r="Q1170" i="2"/>
  <c r="R1170" i="2"/>
  <c r="Q645" i="2"/>
  <c r="R645" i="2"/>
  <c r="Q1007" i="2"/>
  <c r="R1007" i="2"/>
  <c r="Q955" i="2"/>
  <c r="R955" i="2"/>
  <c r="R1168" i="2"/>
  <c r="Q1168" i="2"/>
  <c r="R386" i="2"/>
  <c r="Q386" i="2"/>
  <c r="R387" i="2"/>
  <c r="Q387" i="2"/>
  <c r="Q675" i="2"/>
  <c r="R675" i="2"/>
  <c r="Q217" i="2"/>
  <c r="R217" i="2"/>
  <c r="Q333" i="2"/>
  <c r="R333" i="2"/>
  <c r="R1201" i="2"/>
  <c r="Q1201" i="2"/>
  <c r="Q714" i="2"/>
  <c r="R714" i="2"/>
  <c r="R729" i="2"/>
  <c r="Q729" i="2"/>
  <c r="R600" i="2"/>
  <c r="Q600" i="2"/>
  <c r="Q57" i="2"/>
  <c r="R57" i="2"/>
  <c r="Q24" i="2"/>
  <c r="R24" i="2"/>
  <c r="Q646" i="2"/>
  <c r="R646" i="2"/>
  <c r="R82" i="2"/>
  <c r="Q82" i="2"/>
  <c r="Q190" i="2"/>
  <c r="R190" i="2"/>
  <c r="Q382" i="2"/>
  <c r="R382" i="2"/>
  <c r="Q695" i="2"/>
  <c r="R695" i="2"/>
  <c r="R1061" i="2"/>
  <c r="Q1061" i="2"/>
  <c r="Q931" i="2"/>
  <c r="R931" i="2"/>
  <c r="R70" i="2"/>
  <c r="Q70" i="2"/>
  <c r="Q186" i="2"/>
  <c r="R186" i="2"/>
  <c r="Q72" i="2"/>
  <c r="R72" i="2"/>
  <c r="Q215" i="2"/>
  <c r="R215" i="2"/>
  <c r="Q469" i="2"/>
  <c r="R469" i="2"/>
  <c r="R140" i="2"/>
  <c r="Q140" i="2"/>
  <c r="R214" i="2"/>
  <c r="Q214" i="2"/>
  <c r="Q1003" i="2"/>
  <c r="R1003" i="2"/>
  <c r="Q89" i="2"/>
  <c r="R89" i="2"/>
  <c r="Q286" i="2"/>
  <c r="R286" i="2"/>
  <c r="R492" i="2"/>
  <c r="Q492" i="2"/>
  <c r="Q962" i="2"/>
  <c r="R962" i="2"/>
  <c r="Q1017" i="2"/>
  <c r="R1017" i="2"/>
  <c r="R411" i="2"/>
  <c r="Q411" i="2"/>
  <c r="Q964" i="2"/>
  <c r="R964" i="2"/>
  <c r="R725" i="2"/>
  <c r="Q725" i="2"/>
  <c r="R953" i="2"/>
  <c r="Q953" i="2"/>
  <c r="Q1105" i="2"/>
  <c r="R1105" i="2"/>
  <c r="Q705" i="2"/>
  <c r="R705" i="2"/>
  <c r="R901" i="2"/>
  <c r="Q901" i="2"/>
  <c r="Q58" i="2"/>
  <c r="R58" i="2"/>
  <c r="Q151" i="2"/>
  <c r="R151" i="2"/>
  <c r="R120" i="2"/>
  <c r="Q120" i="2"/>
  <c r="R542" i="2"/>
  <c r="Q542" i="2"/>
  <c r="R159" i="2"/>
  <c r="Q159" i="2"/>
  <c r="Q75" i="2"/>
  <c r="R75" i="2"/>
  <c r="R712" i="2"/>
  <c r="Q712" i="2"/>
  <c r="Q465" i="2"/>
  <c r="R465" i="2"/>
  <c r="Q623" i="2"/>
  <c r="R623" i="2"/>
  <c r="Q648" i="2"/>
  <c r="R648" i="2"/>
  <c r="R847" i="2"/>
  <c r="Q847" i="2"/>
  <c r="Q672" i="2"/>
  <c r="R672" i="2"/>
  <c r="Q987" i="2"/>
  <c r="R987" i="2"/>
  <c r="Q592" i="2"/>
  <c r="R592" i="2"/>
  <c r="R349" i="2"/>
  <c r="Q349" i="2"/>
  <c r="R145" i="2"/>
  <c r="Q145" i="2"/>
  <c r="R302" i="2"/>
  <c r="Q302" i="2"/>
  <c r="R44" i="2"/>
  <c r="Q44" i="2"/>
  <c r="R564" i="2"/>
  <c r="Q564" i="2"/>
  <c r="R933" i="2"/>
  <c r="Q933" i="2"/>
  <c r="Q320" i="2"/>
  <c r="R320" i="2"/>
  <c r="Q459" i="2"/>
  <c r="R459" i="2"/>
  <c r="R538" i="2"/>
  <c r="Q538" i="2"/>
  <c r="R79" i="2"/>
  <c r="Q79" i="2"/>
  <c r="R291" i="2"/>
  <c r="Q291" i="2"/>
  <c r="Q843" i="2"/>
  <c r="R843" i="2"/>
  <c r="R131" i="2"/>
  <c r="Q131" i="2"/>
  <c r="R223" i="2"/>
  <c r="Q223" i="2"/>
  <c r="R949" i="2"/>
  <c r="Q949" i="2"/>
  <c r="Q294" i="2"/>
  <c r="R294" i="2"/>
  <c r="Q135" i="2"/>
  <c r="R135" i="2"/>
  <c r="R193" i="2"/>
  <c r="Q193" i="2"/>
  <c r="Q86" i="2"/>
  <c r="R86" i="2"/>
  <c r="Q142" i="2"/>
  <c r="R142" i="2"/>
  <c r="Q314" i="2"/>
  <c r="R314" i="2"/>
  <c r="R824" i="2"/>
  <c r="Q824" i="2"/>
  <c r="R806" i="2"/>
  <c r="Q806" i="2"/>
  <c r="Q1156" i="2"/>
  <c r="R1156" i="2"/>
  <c r="R837" i="2"/>
  <c r="Q837" i="2"/>
  <c r="Q307" i="2"/>
  <c r="R307" i="2"/>
  <c r="Q896" i="2"/>
  <c r="R896" i="2"/>
  <c r="R869" i="2"/>
  <c r="Q869" i="2"/>
  <c r="Q1075" i="2"/>
  <c r="R1075" i="2"/>
  <c r="Q736" i="2"/>
  <c r="R736" i="2"/>
  <c r="R559" i="2"/>
  <c r="Q559" i="2"/>
  <c r="Q971" i="2"/>
  <c r="R971" i="2"/>
  <c r="Q493" i="2"/>
  <c r="R493" i="2"/>
  <c r="Q554" i="2"/>
  <c r="R554" i="2"/>
  <c r="R510" i="2"/>
  <c r="Q510" i="2"/>
  <c r="Q608" i="2"/>
  <c r="R608" i="2"/>
  <c r="R7" i="2"/>
  <c r="Q7" i="2"/>
  <c r="Q210" i="2"/>
  <c r="R210" i="2"/>
  <c r="Q1153" i="2"/>
  <c r="R1153" i="2"/>
  <c r="Q95" i="2"/>
  <c r="R95" i="2"/>
  <c r="Q282" i="2"/>
  <c r="R282" i="2"/>
  <c r="R916" i="2"/>
  <c r="Q916" i="2"/>
  <c r="Q1071" i="2"/>
  <c r="R1071" i="2"/>
  <c r="Q104" i="2"/>
  <c r="R104" i="2"/>
  <c r="Q331" i="2"/>
  <c r="R331" i="2"/>
  <c r="R1177" i="2"/>
  <c r="Q1177" i="2"/>
  <c r="Q5" i="2"/>
  <c r="R5" i="2"/>
  <c r="R179" i="2"/>
  <c r="Q179" i="2"/>
  <c r="Q462" i="2"/>
  <c r="R462" i="2"/>
  <c r="Q970" i="2"/>
  <c r="R970" i="2"/>
  <c r="Q959" i="2"/>
  <c r="R959" i="2"/>
  <c r="R636" i="2"/>
  <c r="Q636" i="2"/>
  <c r="R948" i="2"/>
  <c r="Q948" i="2"/>
  <c r="R677" i="2"/>
  <c r="Q677" i="2"/>
  <c r="Q1141" i="2"/>
  <c r="R1141" i="2"/>
  <c r="R478" i="2"/>
  <c r="Q478" i="2"/>
  <c r="Q998" i="2"/>
  <c r="R998" i="2"/>
  <c r="Q687" i="2"/>
  <c r="R687" i="2"/>
  <c r="R528" i="2"/>
  <c r="Q528" i="2"/>
  <c r="R616" i="2"/>
  <c r="Q616" i="2"/>
  <c r="Q191" i="2"/>
  <c r="R191" i="2"/>
  <c r="R556" i="2"/>
  <c r="Q556" i="2"/>
  <c r="R227" i="2"/>
  <c r="Q227" i="2"/>
  <c r="Q723" i="2"/>
  <c r="R723" i="2"/>
  <c r="R464" i="2"/>
  <c r="Q464" i="2"/>
  <c r="Q795" i="2"/>
  <c r="R795" i="2"/>
  <c r="R950" i="2"/>
  <c r="Q950" i="2"/>
  <c r="Q829" i="2"/>
  <c r="R829" i="2"/>
  <c r="Q80" i="2"/>
  <c r="R80" i="2"/>
  <c r="Q495" i="2"/>
  <c r="R495" i="2"/>
  <c r="Q155" i="2"/>
  <c r="R155" i="2"/>
  <c r="Q686" i="2"/>
  <c r="R686" i="2"/>
  <c r="Q788" i="2"/>
  <c r="R788" i="2"/>
  <c r="R1176" i="2"/>
  <c r="Q1176" i="2"/>
  <c r="Q905" i="2"/>
  <c r="R905" i="2"/>
  <c r="R629" i="2"/>
  <c r="Q629" i="2"/>
  <c r="R129" i="2"/>
  <c r="Q129" i="2"/>
  <c r="R731" i="2"/>
  <c r="Q731" i="2"/>
  <c r="Q698" i="2"/>
  <c r="R698" i="2"/>
  <c r="Q69" i="2"/>
  <c r="R69" i="2"/>
  <c r="Q772" i="2"/>
  <c r="R772" i="2"/>
  <c r="Q71" i="2"/>
  <c r="R71" i="2"/>
  <c r="R171" i="2"/>
  <c r="Q171" i="2"/>
  <c r="R954" i="2"/>
  <c r="Q954" i="2"/>
  <c r="Q785" i="2"/>
  <c r="R785" i="2"/>
  <c r="R285" i="2"/>
  <c r="Q285" i="2"/>
  <c r="R969" i="2"/>
  <c r="Q969" i="2"/>
  <c r="R289" i="2"/>
  <c r="Q289" i="2"/>
  <c r="R630" i="2"/>
  <c r="Q630" i="2"/>
  <c r="Q963" i="2"/>
  <c r="R963" i="2"/>
  <c r="Q189" i="2"/>
  <c r="R189" i="2"/>
  <c r="Q36" i="2"/>
  <c r="R36" i="2"/>
  <c r="R21" i="2"/>
  <c r="Q21" i="2"/>
  <c r="Q1155" i="2"/>
  <c r="R1155" i="2"/>
  <c r="Q1087" i="2"/>
  <c r="R1087" i="2"/>
  <c r="R593" i="2"/>
  <c r="Q593" i="2"/>
  <c r="Q30" i="2"/>
  <c r="R30" i="2"/>
  <c r="Q498" i="2"/>
  <c r="R498" i="2"/>
  <c r="Q181" i="2"/>
  <c r="R181" i="2"/>
  <c r="Q468" i="2"/>
  <c r="R468" i="2"/>
  <c r="R925" i="2"/>
  <c r="Q925" i="2"/>
  <c r="R92" i="2"/>
  <c r="Q92" i="2"/>
  <c r="Q196" i="2"/>
  <c r="R196" i="2"/>
  <c r="Q77" i="2"/>
  <c r="R77" i="2"/>
  <c r="Q414" i="2"/>
  <c r="R414" i="2"/>
  <c r="Q676" i="2"/>
  <c r="R676" i="2"/>
  <c r="R590" i="2"/>
  <c r="Q590" i="2"/>
  <c r="R54" i="2"/>
  <c r="Q54" i="2"/>
  <c r="R105" i="2"/>
  <c r="Q105" i="2"/>
  <c r="R430" i="2"/>
  <c r="Q430" i="2"/>
  <c r="R443" i="2"/>
  <c r="Q443" i="2"/>
  <c r="R513" i="2"/>
  <c r="Q513" i="2"/>
  <c r="Q28" i="2"/>
  <c r="R28" i="2"/>
  <c r="Q29" i="2"/>
  <c r="R29" i="2"/>
  <c r="R224" i="2"/>
  <c r="Q224" i="2"/>
  <c r="Q654" i="2"/>
  <c r="R654" i="2"/>
  <c r="R1014" i="2"/>
  <c r="Q1014" i="2"/>
  <c r="Q1059" i="2"/>
  <c r="R1059" i="2"/>
  <c r="Q626" i="2"/>
  <c r="R626" i="2"/>
  <c r="R1150" i="2"/>
  <c r="Q1150" i="2"/>
  <c r="R1019" i="2"/>
  <c r="Q1019" i="2"/>
  <c r="Q1185" i="2"/>
  <c r="R1185" i="2"/>
  <c r="Q694" i="2"/>
  <c r="R694" i="2"/>
  <c r="R1092" i="2"/>
  <c r="Q1092" i="2"/>
  <c r="Q1013" i="2"/>
  <c r="R1013" i="2"/>
  <c r="R1147" i="2"/>
  <c r="Q1147" i="2"/>
  <c r="R791" i="2"/>
  <c r="Q791" i="2"/>
  <c r="R1196" i="2"/>
  <c r="Q1196" i="2"/>
  <c r="Q982" i="2"/>
  <c r="R982" i="2"/>
  <c r="R3" i="2"/>
  <c r="Q3" i="2"/>
  <c r="G200" i="17" l="1"/>
  <c r="P2535" i="2"/>
  <c r="Q2535" i="2" l="1"/>
  <c r="R2535" i="2"/>
  <c r="P1" i="2"/>
  <c r="L655" i="2" l="1"/>
  <c r="L124" i="2"/>
  <c r="L244" i="2"/>
  <c r="L836" i="2"/>
  <c r="L992" i="2"/>
  <c r="L668" i="2"/>
  <c r="L12" i="2"/>
  <c r="L539" i="2"/>
  <c r="L250" i="2"/>
  <c r="L840" i="2"/>
  <c r="L67" i="2"/>
  <c r="K3616" i="2" l="1"/>
  <c r="L3616" i="2" s="1"/>
  <c r="K2631" i="2"/>
  <c r="L2631" i="2" s="1"/>
  <c r="K3573" i="2"/>
  <c r="L3573" i="2" s="1"/>
  <c r="K2775" i="2"/>
  <c r="L2775" i="2" s="1"/>
  <c r="K3608" i="2"/>
  <c r="L3608" i="2" s="1"/>
  <c r="K2947" i="2"/>
  <c r="L2947" i="2" s="1"/>
  <c r="K3200" i="2"/>
  <c r="L3200" i="2" s="1"/>
  <c r="K3308" i="2"/>
  <c r="L3308" i="2" s="1"/>
  <c r="K3841" i="2"/>
  <c r="L3841" i="2" s="1"/>
  <c r="K2899" i="2"/>
  <c r="L2899" i="2" s="1"/>
  <c r="K2753" i="2"/>
  <c r="L2753" i="2" s="1"/>
  <c r="K3818" i="2"/>
  <c r="L3818" i="2" s="1"/>
  <c r="K2891" i="2"/>
  <c r="L2891" i="2" s="1"/>
  <c r="K3718" i="2"/>
  <c r="L3718" i="2" s="1"/>
  <c r="K2737" i="2"/>
  <c r="L2737" i="2" s="1"/>
  <c r="K2407" i="2"/>
  <c r="L2407" i="2" s="1"/>
  <c r="Q2407" i="2" s="1"/>
  <c r="K1475" i="2"/>
  <c r="L1475" i="2" s="1"/>
  <c r="K2228" i="2"/>
  <c r="L2228" i="2" s="1"/>
  <c r="R2228" i="2" s="1"/>
  <c r="K1981" i="2"/>
  <c r="L1981" i="2" s="1"/>
  <c r="K2193" i="2"/>
  <c r="L2193" i="2" s="1"/>
  <c r="R2193" i="2" s="1"/>
  <c r="K1208" i="2"/>
  <c r="L1208" i="2" s="1"/>
  <c r="K2218" i="2"/>
  <c r="L2218" i="2" s="1"/>
  <c r="Q2218" i="2" s="1"/>
  <c r="K1469" i="2"/>
  <c r="L1469" i="2" s="1"/>
  <c r="K1986" i="2"/>
  <c r="L1986" i="2" s="1"/>
  <c r="K1397" i="2"/>
  <c r="L1397" i="2" s="1"/>
  <c r="Q1397" i="2" s="1"/>
  <c r="K1960" i="2"/>
  <c r="L1960" i="2" s="1"/>
  <c r="K2054" i="2"/>
  <c r="L2054" i="2" s="1"/>
  <c r="R2054" i="2" s="1"/>
  <c r="K1965" i="2"/>
  <c r="L1965" i="2" s="1"/>
  <c r="R1965" i="2" s="1"/>
  <c r="Q67" i="2"/>
  <c r="R67" i="2"/>
  <c r="Q840" i="2"/>
  <c r="R840" i="2"/>
  <c r="R668" i="2"/>
  <c r="Q668" i="2"/>
  <c r="R124" i="2"/>
  <c r="Q124" i="2"/>
  <c r="Q12" i="2"/>
  <c r="R12" i="2"/>
  <c r="R250" i="2"/>
  <c r="Q250" i="2"/>
  <c r="Q992" i="2"/>
  <c r="R992" i="2"/>
  <c r="R655" i="2"/>
  <c r="Q655" i="2"/>
  <c r="Q244" i="2"/>
  <c r="R244" i="2"/>
  <c r="R539" i="2"/>
  <c r="Q539" i="2"/>
  <c r="Q836" i="2"/>
  <c r="R836" i="2"/>
  <c r="Q1986" i="2" l="1"/>
  <c r="R2775" i="2"/>
  <c r="Q2775" i="2"/>
  <c r="Q3841" i="2"/>
  <c r="R3841" i="2"/>
  <c r="R3573" i="2"/>
  <c r="Q3573" i="2"/>
  <c r="Q2737" i="2"/>
  <c r="R2737" i="2"/>
  <c r="Q2899" i="2"/>
  <c r="R2899" i="2"/>
  <c r="Q3616" i="2"/>
  <c r="R3616" i="2"/>
  <c r="Q3718" i="2"/>
  <c r="R3718" i="2"/>
  <c r="Q2947" i="2"/>
  <c r="R2947" i="2"/>
  <c r="Q3200" i="2"/>
  <c r="R3200" i="2"/>
  <c r="Q2631" i="2"/>
  <c r="R2631" i="2"/>
  <c r="Q3608" i="2"/>
  <c r="R3608" i="2"/>
  <c r="R2891" i="2"/>
  <c r="Q2891" i="2"/>
  <c r="Q3308" i="2"/>
  <c r="R3308" i="2"/>
  <c r="Q2753" i="2"/>
  <c r="R2753" i="2"/>
  <c r="R3818" i="2"/>
  <c r="Q3818" i="2"/>
  <c r="R1208" i="2"/>
  <c r="Q1469" i="2"/>
  <c r="Q1981" i="2"/>
  <c r="R1981" i="2"/>
  <c r="Q1475" i="2"/>
  <c r="R1475" i="2"/>
  <c r="R1960" i="2"/>
  <c r="Q1960" i="2"/>
  <c r="Q2228" i="2"/>
  <c r="R1397" i="2"/>
  <c r="Q2054" i="2"/>
  <c r="R2218" i="2"/>
  <c r="R1469" i="2"/>
  <c r="Q1965" i="2"/>
  <c r="R1986" i="2"/>
  <c r="R2407" i="2"/>
  <c r="Q2193" i="2"/>
  <c r="Q1208" i="2"/>
  <c r="K3338" i="2" l="1"/>
  <c r="L3338" i="2" s="1"/>
  <c r="K2627" i="2"/>
  <c r="L2627" i="2" l="1"/>
  <c r="L1" i="2" s="1"/>
  <c r="K1" i="2"/>
  <c r="Q3338" i="2"/>
  <c r="R3338" i="2"/>
  <c r="Q2627" i="2"/>
  <c r="R2627" i="2"/>
  <c r="R1" i="2" s="1"/>
  <c r="E189" i="17"/>
  <c r="G189" i="17" s="1"/>
  <c r="E146" i="17"/>
  <c r="G146" i="17" s="1"/>
  <c r="E155" i="17"/>
  <c r="G155" i="17" s="1"/>
  <c r="E193" i="17"/>
  <c r="G193" i="17" s="1"/>
  <c r="E132" i="17"/>
  <c r="G132" i="17" s="1"/>
  <c r="E183" i="17"/>
  <c r="G183" i="17" s="1"/>
  <c r="Q1" i="2" l="1"/>
  <c r="H1" i="2"/>
  <c r="E94" i="17"/>
  <c r="G94" i="17" s="1"/>
  <c r="E82" i="17"/>
  <c r="E159" i="17" s="1"/>
  <c r="G159" i="17" s="1"/>
  <c r="E74" i="17"/>
  <c r="G74" i="17" s="1"/>
  <c r="E64" i="17"/>
  <c r="E141" i="17" s="1"/>
  <c r="G141" i="17" s="1"/>
  <c r="G64" i="17"/>
  <c r="E84" i="17"/>
  <c r="E161" i="17" s="1"/>
  <c r="G161" i="17" s="1"/>
  <c r="E90" i="17"/>
  <c r="G90" i="17" s="1"/>
  <c r="E86" i="17"/>
  <c r="G86" i="17" s="1"/>
  <c r="G70" i="17"/>
  <c r="E70" i="17"/>
  <c r="E71" i="17"/>
  <c r="G71" i="17"/>
  <c r="E97" i="17"/>
  <c r="E174" i="17" s="1"/>
  <c r="G174" i="17" s="1"/>
  <c r="E91" i="17"/>
  <c r="G91" i="17" s="1"/>
  <c r="E77" i="17"/>
  <c r="G77" i="17" s="1"/>
  <c r="E79" i="17"/>
  <c r="G79" i="17" s="1"/>
  <c r="E81" i="17"/>
  <c r="G81" i="17" s="1"/>
  <c r="E76" i="17"/>
  <c r="G76" i="17" s="1"/>
  <c r="E83" i="17"/>
  <c r="E160" i="17" s="1"/>
  <c r="G160" i="17" s="1"/>
  <c r="E72" i="17"/>
  <c r="G72" i="17" s="1"/>
  <c r="E95" i="17"/>
  <c r="E172" i="17" s="1"/>
  <c r="G172" i="17" s="1"/>
  <c r="E101" i="17"/>
  <c r="G101" i="17" s="1"/>
  <c r="G84" i="17" l="1"/>
  <c r="G83" i="17"/>
  <c r="G82" i="17"/>
  <c r="E167" i="17"/>
  <c r="G167" i="17" s="1"/>
  <c r="G95" i="17"/>
  <c r="E151" i="17"/>
  <c r="G151" i="17" s="1"/>
  <c r="G97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mohamed_gamlin</author>
  </authors>
  <commentList>
    <comment ref="L28" authorId="0" shapeId="0" xr:uid="{24D00BBA-F725-434D-B34F-12FA80032E74}">
      <text>
        <r>
          <rPr>
            <b/>
            <sz val="9"/>
            <color indexed="81"/>
            <rFont val="Tahoma"/>
            <family val="2"/>
          </rPr>
          <t>mohamed_gamlin:</t>
        </r>
        <r>
          <rPr>
            <sz val="9"/>
            <color indexed="81"/>
            <rFont val="Tahoma"/>
            <family val="2"/>
          </rPr>
          <t xml:space="preserve">
تسويق وسيارات 
</t>
        </r>
      </text>
    </comment>
  </commentList>
</comments>
</file>

<file path=xl/sharedStrings.xml><?xml version="1.0" encoding="utf-8"?>
<sst xmlns="http://schemas.openxmlformats.org/spreadsheetml/2006/main" count="13149" uniqueCount="1109">
  <si>
    <t>kettel</t>
  </si>
  <si>
    <t>brand</t>
  </si>
  <si>
    <t>التكلفة</t>
  </si>
  <si>
    <t>كمية السقف</t>
  </si>
  <si>
    <t>Invoice Lines/Product/ID</t>
  </si>
  <si>
    <t>group</t>
  </si>
  <si>
    <t xml:space="preserve">item </t>
  </si>
  <si>
    <t>Invoice Lines/Product/Name</t>
  </si>
  <si>
    <t>Invoice Date</t>
  </si>
  <si>
    <t xml:space="preserve">Invoice No </t>
  </si>
  <si>
    <t>Invoice Lines/Sales Order Lines/Customer</t>
  </si>
  <si>
    <t>Invoice Lines/Sales Order Lines/Delivered Quantity</t>
  </si>
  <si>
    <t>Invoice Lines/Unit Price</t>
  </si>
  <si>
    <t>اجمالي التكلفة</t>
  </si>
  <si>
    <t>اجمالي البيع</t>
  </si>
  <si>
    <t>month</t>
  </si>
  <si>
    <t>year</t>
  </si>
  <si>
    <t>1020103015</t>
  </si>
  <si>
    <t>1020103013</t>
  </si>
  <si>
    <t>1020107009</t>
  </si>
  <si>
    <t>1020118004</t>
  </si>
  <si>
    <t>1020103009</t>
  </si>
  <si>
    <t>1020104001</t>
  </si>
  <si>
    <t>1020112010</t>
  </si>
  <si>
    <t>1020103014</t>
  </si>
  <si>
    <t>1020119004</t>
  </si>
  <si>
    <t>1020112008</t>
  </si>
  <si>
    <t>1020710001</t>
  </si>
  <si>
    <t>1020102009</t>
  </si>
  <si>
    <t>1020107004</t>
  </si>
  <si>
    <t>1020102008</t>
  </si>
  <si>
    <t>1020112006</t>
  </si>
  <si>
    <t>1020105014</t>
  </si>
  <si>
    <t>1020105021</t>
  </si>
  <si>
    <t>1020113012</t>
  </si>
  <si>
    <t>1020103016</t>
  </si>
  <si>
    <t>1020102010</t>
  </si>
  <si>
    <t>1020109006</t>
  </si>
  <si>
    <t>1020101013</t>
  </si>
  <si>
    <t>1020106006</t>
  </si>
  <si>
    <t>1020105020</t>
  </si>
  <si>
    <t>1020109008</t>
  </si>
  <si>
    <t>1020121002</t>
  </si>
  <si>
    <t>1020113017</t>
  </si>
  <si>
    <t>1020115005</t>
  </si>
  <si>
    <t>1020110004</t>
  </si>
  <si>
    <t>1020106007</t>
  </si>
  <si>
    <t>1020106004</t>
  </si>
  <si>
    <t>1020105015</t>
  </si>
  <si>
    <t>1020115003</t>
  </si>
  <si>
    <t>1020105026</t>
  </si>
  <si>
    <t>1020119002</t>
  </si>
  <si>
    <t>1020112011</t>
  </si>
  <si>
    <t>1020110006</t>
  </si>
  <si>
    <t>1020110007</t>
  </si>
  <si>
    <t>1020114001</t>
  </si>
  <si>
    <t>1020114002</t>
  </si>
  <si>
    <t>1020107006</t>
  </si>
  <si>
    <t>1020117004</t>
  </si>
  <si>
    <t>1020113013</t>
  </si>
  <si>
    <t>10208012</t>
  </si>
  <si>
    <t>1020105027</t>
  </si>
  <si>
    <t>1020105022</t>
  </si>
  <si>
    <t>1020113011</t>
  </si>
  <si>
    <t>1020116001</t>
  </si>
  <si>
    <t>1020105016</t>
  </si>
  <si>
    <t>1021304001</t>
  </si>
  <si>
    <t>1020404001</t>
  </si>
  <si>
    <t>1020113016</t>
  </si>
  <si>
    <t>1020112009</t>
  </si>
  <si>
    <t>106001</t>
  </si>
  <si>
    <t>الشهر</t>
  </si>
  <si>
    <t>1020101006</t>
  </si>
  <si>
    <t>1020106005</t>
  </si>
  <si>
    <t>1020107003</t>
  </si>
  <si>
    <t xml:space="preserve">تكلفة الاصناف الشهرية </t>
  </si>
  <si>
    <t>الصناف</t>
  </si>
  <si>
    <t>السنة</t>
  </si>
  <si>
    <t xml:space="preserve">التكلفة </t>
  </si>
  <si>
    <t>مصروفات وتجميع</t>
  </si>
  <si>
    <t xml:space="preserve">اجمالي التكلفة </t>
  </si>
  <si>
    <t xml:space="preserve">الكمية </t>
  </si>
  <si>
    <t>تاريخ الوصول</t>
  </si>
  <si>
    <t xml:space="preserve">المجموعة </t>
  </si>
  <si>
    <t>المصروف</t>
  </si>
  <si>
    <t xml:space="preserve">turky chopper 1 </t>
  </si>
  <si>
    <t>الاسم gates</t>
  </si>
  <si>
    <t>exp</t>
  </si>
  <si>
    <t>00001990</t>
  </si>
  <si>
    <t>00001997</t>
  </si>
  <si>
    <t>00002002</t>
  </si>
  <si>
    <t>00002018</t>
  </si>
  <si>
    <t>00002021</t>
  </si>
  <si>
    <t>00002026</t>
  </si>
  <si>
    <t>00002040</t>
  </si>
  <si>
    <t>00002053</t>
  </si>
  <si>
    <t>00002072</t>
  </si>
  <si>
    <t>00002080</t>
  </si>
  <si>
    <t>00002102</t>
  </si>
  <si>
    <t>00002108</t>
  </si>
  <si>
    <t>00002136</t>
  </si>
  <si>
    <t>00002149</t>
  </si>
  <si>
    <t>00002169</t>
  </si>
  <si>
    <t>00002174</t>
  </si>
  <si>
    <t>00002177</t>
  </si>
  <si>
    <t>00002192</t>
  </si>
  <si>
    <t>00002197</t>
  </si>
  <si>
    <t>00002204</t>
  </si>
  <si>
    <t>00002019</t>
  </si>
  <si>
    <t>00002137</t>
  </si>
  <si>
    <t>00002055</t>
  </si>
  <si>
    <t>00002185</t>
  </si>
  <si>
    <t>00002199</t>
  </si>
  <si>
    <t>00002005</t>
  </si>
  <si>
    <t>00001991</t>
  </si>
  <si>
    <t>00001995</t>
  </si>
  <si>
    <t>00002001</t>
  </si>
  <si>
    <t>00002003</t>
  </si>
  <si>
    <t>00002004</t>
  </si>
  <si>
    <t>00002008</t>
  </si>
  <si>
    <t>00002010</t>
  </si>
  <si>
    <t>00002015</t>
  </si>
  <si>
    <t>00002020</t>
  </si>
  <si>
    <t>00002024</t>
  </si>
  <si>
    <t>00002025</t>
  </si>
  <si>
    <t>00002035</t>
  </si>
  <si>
    <t>00002038</t>
  </si>
  <si>
    <t>00002051</t>
  </si>
  <si>
    <t>00002056</t>
  </si>
  <si>
    <t>00002058</t>
  </si>
  <si>
    <t>00002062</t>
  </si>
  <si>
    <t>00002068</t>
  </si>
  <si>
    <t>00002069</t>
  </si>
  <si>
    <t>00002071</t>
  </si>
  <si>
    <t>00002075</t>
  </si>
  <si>
    <t>00002076</t>
  </si>
  <si>
    <t>00002077</t>
  </si>
  <si>
    <t>00002082</t>
  </si>
  <si>
    <t>00002083</t>
  </si>
  <si>
    <t>00002085</t>
  </si>
  <si>
    <t>00002086</t>
  </si>
  <si>
    <t>00002089</t>
  </si>
  <si>
    <t>00002091</t>
  </si>
  <si>
    <t>00002097</t>
  </si>
  <si>
    <t>00002098</t>
  </si>
  <si>
    <t>00002103</t>
  </si>
  <si>
    <t>00002107</t>
  </si>
  <si>
    <t>00002115</t>
  </si>
  <si>
    <t>00002116</t>
  </si>
  <si>
    <t>00002121</t>
  </si>
  <si>
    <t>00002128</t>
  </si>
  <si>
    <t>00002133</t>
  </si>
  <si>
    <t>00002184</t>
  </si>
  <si>
    <t>00002193</t>
  </si>
  <si>
    <t>00002030</t>
  </si>
  <si>
    <t>00002042</t>
  </si>
  <si>
    <t>00002043</t>
  </si>
  <si>
    <t>00002052</t>
  </si>
  <si>
    <t>00002061</t>
  </si>
  <si>
    <t>00002070</t>
  </si>
  <si>
    <t>00002168</t>
  </si>
  <si>
    <t>00002032</t>
  </si>
  <si>
    <t>00002094</t>
  </si>
  <si>
    <t>00002194</t>
  </si>
  <si>
    <t>00002144</t>
  </si>
  <si>
    <t>00002201</t>
  </si>
  <si>
    <t>00002044</t>
  </si>
  <si>
    <t>00002138</t>
  </si>
  <si>
    <t>00002046</t>
  </si>
  <si>
    <t>00002047</t>
  </si>
  <si>
    <t>00002048</t>
  </si>
  <si>
    <t>00002049</t>
  </si>
  <si>
    <t>00001985</t>
  </si>
  <si>
    <t>00001988</t>
  </si>
  <si>
    <t>00001994</t>
  </si>
  <si>
    <t>00002000</t>
  </si>
  <si>
    <t>00002006</t>
  </si>
  <si>
    <t>00002009</t>
  </si>
  <si>
    <t>00002016</t>
  </si>
  <si>
    <t>00002017</t>
  </si>
  <si>
    <t>00002022</t>
  </si>
  <si>
    <t>00002031</t>
  </si>
  <si>
    <t>00002034</t>
  </si>
  <si>
    <t>00002036</t>
  </si>
  <si>
    <t>00002039</t>
  </si>
  <si>
    <t>00002041</t>
  </si>
  <si>
    <t>00002063</t>
  </si>
  <si>
    <t>00002078</t>
  </si>
  <si>
    <t>00002084</t>
  </si>
  <si>
    <t>00002087</t>
  </si>
  <si>
    <t>00002096</t>
  </si>
  <si>
    <t>00002106</t>
  </si>
  <si>
    <t>00002112</t>
  </si>
  <si>
    <t>00002113</t>
  </si>
  <si>
    <t>00002114</t>
  </si>
  <si>
    <t>00002120</t>
  </si>
  <si>
    <t>00002127</t>
  </si>
  <si>
    <t>00002129</t>
  </si>
  <si>
    <t>00002130</t>
  </si>
  <si>
    <t>00002132</t>
  </si>
  <si>
    <t>00002147</t>
  </si>
  <si>
    <t>00002150</t>
  </si>
  <si>
    <t>00002156</t>
  </si>
  <si>
    <t>00002157</t>
  </si>
  <si>
    <t>00002162</t>
  </si>
  <si>
    <t>00002166</t>
  </si>
  <si>
    <t>00002171</t>
  </si>
  <si>
    <t>00002172</t>
  </si>
  <si>
    <t>00002179</t>
  </si>
  <si>
    <t>00002189</t>
  </si>
  <si>
    <t>00002203</t>
  </si>
  <si>
    <t>00002060</t>
  </si>
  <si>
    <t>00002175</t>
  </si>
  <si>
    <t>00002181</t>
  </si>
  <si>
    <t>00002206</t>
  </si>
  <si>
    <t>00002100</t>
  </si>
  <si>
    <t>00002200</t>
  </si>
  <si>
    <t>00002126</t>
  </si>
  <si>
    <t>00001992</t>
  </si>
  <si>
    <t>00002090</t>
  </si>
  <si>
    <t>00002095</t>
  </si>
  <si>
    <t>00002093</t>
  </si>
  <si>
    <t>00002155</t>
  </si>
  <si>
    <t>00002195</t>
  </si>
  <si>
    <t>00001989</t>
  </si>
  <si>
    <t>00000104</t>
  </si>
  <si>
    <t>00002153</t>
  </si>
  <si>
    <t>00002170</t>
  </si>
  <si>
    <t>00002033</t>
  </si>
  <si>
    <t>00002146</t>
  </si>
  <si>
    <t>00001984</t>
  </si>
  <si>
    <t>00002045</t>
  </si>
  <si>
    <t>00002088</t>
  </si>
  <si>
    <t>00002139</t>
  </si>
  <si>
    <t>00002188</t>
  </si>
  <si>
    <t>00002123</t>
  </si>
  <si>
    <t>00002163</t>
  </si>
  <si>
    <t>00002125</t>
  </si>
  <si>
    <t>00002099</t>
  </si>
  <si>
    <t>00002064</t>
  </si>
  <si>
    <t>00002142</t>
  </si>
  <si>
    <t>00001999</t>
  </si>
  <si>
    <t>00001986</t>
  </si>
  <si>
    <t>00002104</t>
  </si>
  <si>
    <t>00002105</t>
  </si>
  <si>
    <t>00002023</t>
  </si>
  <si>
    <t>00002012</t>
  </si>
  <si>
    <t>00002180</t>
  </si>
  <si>
    <t>00002074</t>
  </si>
  <si>
    <t>00002007</t>
  </si>
  <si>
    <t>00002118</t>
  </si>
  <si>
    <t>00002057</t>
  </si>
  <si>
    <t>00002111</t>
  </si>
  <si>
    <t>00002054</t>
  </si>
  <si>
    <t>00002186</t>
  </si>
  <si>
    <t>00002110</t>
  </si>
  <si>
    <t>00002050</t>
  </si>
  <si>
    <t>00002173</t>
  </si>
  <si>
    <t>00002073</t>
  </si>
  <si>
    <t>00001996</t>
  </si>
  <si>
    <t>00002067</t>
  </si>
  <si>
    <t>00002079</t>
  </si>
  <si>
    <t>00002109</t>
  </si>
  <si>
    <t>00002124</t>
  </si>
  <si>
    <t>00002059</t>
  </si>
  <si>
    <t>00002014</t>
  </si>
  <si>
    <t>00001993</t>
  </si>
  <si>
    <t>00002011</t>
  </si>
  <si>
    <t>00002037</t>
  </si>
  <si>
    <t>00002081</t>
  </si>
  <si>
    <t>00002122</t>
  </si>
  <si>
    <t>1020112012</t>
  </si>
  <si>
    <t>1020125001</t>
  </si>
  <si>
    <t>p or l</t>
  </si>
  <si>
    <t>1020102015</t>
  </si>
  <si>
    <t>1020103020</t>
  </si>
  <si>
    <t>1020121003</t>
  </si>
  <si>
    <t>1020106009</t>
  </si>
  <si>
    <t>1020101016</t>
  </si>
  <si>
    <t>1020101017</t>
  </si>
  <si>
    <t>1020115006</t>
  </si>
  <si>
    <t>00005670</t>
  </si>
  <si>
    <t>00005719</t>
  </si>
  <si>
    <t>00005751</t>
  </si>
  <si>
    <t>00005783</t>
  </si>
  <si>
    <t>00005683</t>
  </si>
  <si>
    <t>00005655</t>
  </si>
  <si>
    <t>00005743</t>
  </si>
  <si>
    <t>00005811</t>
  </si>
  <si>
    <t>00005642</t>
  </si>
  <si>
    <t>00005739</t>
  </si>
  <si>
    <t>00005656</t>
  </si>
  <si>
    <t>00005661</t>
  </si>
  <si>
    <t>00005665</t>
  </si>
  <si>
    <t>00005673</t>
  </si>
  <si>
    <t>00005687</t>
  </si>
  <si>
    <t>00005703</t>
  </si>
  <si>
    <t>00005711</t>
  </si>
  <si>
    <t>00005712</t>
  </si>
  <si>
    <t>00005721</t>
  </si>
  <si>
    <t>00002013</t>
  </si>
  <si>
    <t>00005732</t>
  </si>
  <si>
    <t>00005737</t>
  </si>
  <si>
    <t>00005766</t>
  </si>
  <si>
    <t>00005773</t>
  </si>
  <si>
    <t>00005804</t>
  </si>
  <si>
    <t>00005805</t>
  </si>
  <si>
    <t>00005814</t>
  </si>
  <si>
    <t>00005806</t>
  </si>
  <si>
    <t>00005704</t>
  </si>
  <si>
    <t>00005740</t>
  </si>
  <si>
    <t>00005657</t>
  </si>
  <si>
    <t>00005664</t>
  </si>
  <si>
    <t>00005702</t>
  </si>
  <si>
    <t>00005709</t>
  </si>
  <si>
    <t>00005714</t>
  </si>
  <si>
    <t>00005727</t>
  </si>
  <si>
    <t>00005728</t>
  </si>
  <si>
    <t>00005736</t>
  </si>
  <si>
    <t>00005753</t>
  </si>
  <si>
    <t>00005754</t>
  </si>
  <si>
    <t>00005781</t>
  </si>
  <si>
    <t>00005793</t>
  </si>
  <si>
    <t>00005650</t>
  </si>
  <si>
    <t>00005684</t>
  </si>
  <si>
    <t>00005697</t>
  </si>
  <si>
    <t>00005762</t>
  </si>
  <si>
    <t>00005654</t>
  </si>
  <si>
    <t>00005696</t>
  </si>
  <si>
    <t>00005718</t>
  </si>
  <si>
    <t>00005759</t>
  </si>
  <si>
    <t>00005729</t>
  </si>
  <si>
    <t>00005663</t>
  </si>
  <si>
    <t>00005701</t>
  </si>
  <si>
    <t>00005652</t>
  </si>
  <si>
    <t>00005668</t>
  </si>
  <si>
    <t>00005643</t>
  </si>
  <si>
    <t>00001987</t>
  </si>
  <si>
    <t>00005767</t>
  </si>
  <si>
    <t>00005647</t>
  </si>
  <si>
    <t>00005680</t>
  </si>
  <si>
    <t>00005674</t>
  </si>
  <si>
    <t>00005795</t>
  </si>
  <si>
    <t>00005658</t>
  </si>
  <si>
    <t>00005675</t>
  </si>
  <si>
    <t>00005725</t>
  </si>
  <si>
    <t>00005708</t>
  </si>
  <si>
    <t>00005771</t>
  </si>
  <si>
    <t>00005659</t>
  </si>
  <si>
    <t>00005722</t>
  </si>
  <si>
    <t>00005797</t>
  </si>
  <si>
    <t>00005807</t>
  </si>
  <si>
    <t>00005746</t>
  </si>
  <si>
    <t>00005747</t>
  </si>
  <si>
    <t>00005706</t>
  </si>
  <si>
    <t>00005789</t>
  </si>
  <si>
    <t>00005741</t>
  </si>
  <si>
    <t>00005776</t>
  </si>
  <si>
    <t>00005785</t>
  </si>
  <si>
    <t>00005796</t>
  </si>
  <si>
    <t>00005688</t>
  </si>
  <si>
    <t>00005768</t>
  </si>
  <si>
    <t>00005698</t>
  </si>
  <si>
    <t>00005666</t>
  </si>
  <si>
    <t>00005734</t>
  </si>
  <si>
    <t>00005772</t>
  </si>
  <si>
    <t>00005667</t>
  </si>
  <si>
    <t>00005676</t>
  </si>
  <si>
    <t>00005694</t>
  </si>
  <si>
    <t>00005738</t>
  </si>
  <si>
    <t>00005681</t>
  </si>
  <si>
    <t>00005761</t>
  </si>
  <si>
    <t>00005763</t>
  </si>
  <si>
    <t>00005786</t>
  </si>
  <si>
    <t>00005756</t>
  </si>
  <si>
    <t>00005715</t>
  </si>
  <si>
    <t>00005787</t>
  </si>
  <si>
    <t>00005788</t>
  </si>
  <si>
    <t>00005745</t>
  </si>
  <si>
    <t>00005649</t>
  </si>
  <si>
    <t>00005735</t>
  </si>
  <si>
    <t>00005685</t>
  </si>
  <si>
    <t>00005733</t>
  </si>
  <si>
    <t>00005810</t>
  </si>
  <si>
    <t>00005693</t>
  </si>
  <si>
    <t>00005662</t>
  </si>
  <si>
    <t>00005752</t>
  </si>
  <si>
    <t>00005794</t>
  </si>
  <si>
    <t>00005798</t>
  </si>
  <si>
    <t>00005784</t>
  </si>
  <si>
    <t>00005799</t>
  </si>
  <si>
    <t>00005800</t>
  </si>
  <si>
    <t>00005809</t>
  </si>
  <si>
    <t>00005682</t>
  </si>
  <si>
    <t>00001998</t>
  </si>
  <si>
    <t>00005692</t>
  </si>
  <si>
    <t>00005700</t>
  </si>
  <si>
    <t>00005713</t>
  </si>
  <si>
    <t>00005720</t>
  </si>
  <si>
    <t>00005770</t>
  </si>
  <si>
    <t>00005803</t>
  </si>
  <si>
    <t>00005678</t>
  </si>
  <si>
    <t>00005742</t>
  </si>
  <si>
    <t>00005690</t>
  </si>
  <si>
    <t>00005705</t>
  </si>
  <si>
    <t>00005724</t>
  </si>
  <si>
    <t>00005775</t>
  </si>
  <si>
    <t>00005646</t>
  </si>
  <si>
    <t>00005723</t>
  </si>
  <si>
    <t>00005707</t>
  </si>
  <si>
    <t>00005716</t>
  </si>
  <si>
    <t>00005717</t>
  </si>
  <si>
    <t>00005677</t>
  </si>
  <si>
    <t>00005748</t>
  </si>
  <si>
    <t>00005813</t>
  </si>
  <si>
    <t>00005648</t>
  </si>
  <si>
    <t>00005653</t>
  </si>
  <si>
    <t>00005757</t>
  </si>
  <si>
    <t>00005760</t>
  </si>
  <si>
    <t>00005679</t>
  </si>
  <si>
    <t>00005699</t>
  </si>
  <si>
    <t>00005750</t>
  </si>
  <si>
    <t>00005758</t>
  </si>
  <si>
    <t>00005801</t>
  </si>
  <si>
    <t>00005695</t>
  </si>
  <si>
    <t>00005686</t>
  </si>
  <si>
    <t>00005710</t>
  </si>
  <si>
    <t>00005645</t>
  </si>
  <si>
    <t>00005660</t>
  </si>
  <si>
    <t>00005669</t>
  </si>
  <si>
    <t>00005671</t>
  </si>
  <si>
    <t>00005689</t>
  </si>
  <si>
    <t>00005765</t>
  </si>
  <si>
    <t>00005774</t>
  </si>
  <si>
    <t>00005782</t>
  </si>
  <si>
    <t>00005791</t>
  </si>
  <si>
    <t>00005672</t>
  </si>
  <si>
    <t>00005644</t>
  </si>
  <si>
    <t>00005651</t>
  </si>
  <si>
    <t>00005730</t>
  </si>
  <si>
    <t>00005769</t>
  </si>
  <si>
    <t>00005777</t>
  </si>
  <si>
    <t>00005778</t>
  </si>
  <si>
    <t>00005808</t>
  </si>
  <si>
    <t>00005744</t>
  </si>
  <si>
    <t>00005726</t>
  </si>
  <si>
    <t>00005790</t>
  </si>
  <si>
    <t>00005731</t>
  </si>
  <si>
    <t>00005779</t>
  </si>
  <si>
    <t>00005792</t>
  </si>
  <si>
    <t>00005802</t>
  </si>
  <si>
    <t>00005812</t>
  </si>
  <si>
    <t>1020102016</t>
  </si>
  <si>
    <t>00005821</t>
  </si>
  <si>
    <t>00005892</t>
  </si>
  <si>
    <t>00005943</t>
  </si>
  <si>
    <t>00005990</t>
  </si>
  <si>
    <t>00005879</t>
  </si>
  <si>
    <t>00005900</t>
  </si>
  <si>
    <t>00005932</t>
  </si>
  <si>
    <t>00005998</t>
  </si>
  <si>
    <t>00005961</t>
  </si>
  <si>
    <t>00005868</t>
  </si>
  <si>
    <t>00005916</t>
  </si>
  <si>
    <t>00005937</t>
  </si>
  <si>
    <t>00005981</t>
  </si>
  <si>
    <t>00005870</t>
  </si>
  <si>
    <t>00005871</t>
  </si>
  <si>
    <t>00005823</t>
  </si>
  <si>
    <t>00005861</t>
  </si>
  <si>
    <t>00005839</t>
  </si>
  <si>
    <t>00005858</t>
  </si>
  <si>
    <t>00005859</t>
  </si>
  <si>
    <t>00005865</t>
  </si>
  <si>
    <t>00005874</t>
  </si>
  <si>
    <t>00005875</t>
  </si>
  <si>
    <t>00005886</t>
  </si>
  <si>
    <t>00005894</t>
  </si>
  <si>
    <t>00005910</t>
  </si>
  <si>
    <t>00005920</t>
  </si>
  <si>
    <t>00005939</t>
  </si>
  <si>
    <t>00005959</t>
  </si>
  <si>
    <t>00005960</t>
  </si>
  <si>
    <t>00005968</t>
  </si>
  <si>
    <t>00005976</t>
  </si>
  <si>
    <t>00005977</t>
  </si>
  <si>
    <t>00005987</t>
  </si>
  <si>
    <t>00005989</t>
  </si>
  <si>
    <t>00006011</t>
  </si>
  <si>
    <t>00006016</t>
  </si>
  <si>
    <t>00006017</t>
  </si>
  <si>
    <t>00005914</t>
  </si>
  <si>
    <t>00005895</t>
  </si>
  <si>
    <t>00005918</t>
  </si>
  <si>
    <t>00005834</t>
  </si>
  <si>
    <t>00005843</t>
  </si>
  <si>
    <t>00005844</t>
  </si>
  <si>
    <t>00005857</t>
  </si>
  <si>
    <t>00005898</t>
  </si>
  <si>
    <t>00005909</t>
  </si>
  <si>
    <t>00005919</t>
  </si>
  <si>
    <t>00005941</t>
  </si>
  <si>
    <t>00005953</t>
  </si>
  <si>
    <t>00006008</t>
  </si>
  <si>
    <t>00005863</t>
  </si>
  <si>
    <t>00005934</t>
  </si>
  <si>
    <t>00006005</t>
  </si>
  <si>
    <t>00005849</t>
  </si>
  <si>
    <t>00005928</t>
  </si>
  <si>
    <t>00005995</t>
  </si>
  <si>
    <t>00002119</t>
  </si>
  <si>
    <t>00005974</t>
  </si>
  <si>
    <t>00005882</t>
  </si>
  <si>
    <t>00005933</t>
  </si>
  <si>
    <t>00005837</t>
  </si>
  <si>
    <t>00005908</t>
  </si>
  <si>
    <t>00005936</t>
  </si>
  <si>
    <t>00005973</t>
  </si>
  <si>
    <t>00002117</t>
  </si>
  <si>
    <t>00005883</t>
  </si>
  <si>
    <t>00005854</t>
  </si>
  <si>
    <t>00006006</t>
  </si>
  <si>
    <t>00005967</t>
  </si>
  <si>
    <t>00005819</t>
  </si>
  <si>
    <t>00005890</t>
  </si>
  <si>
    <t>00005891</t>
  </si>
  <si>
    <t>00002092</t>
  </si>
  <si>
    <t>00005949</t>
  </si>
  <si>
    <t>00005950</t>
  </si>
  <si>
    <t>00005896</t>
  </si>
  <si>
    <t>00005836</t>
  </si>
  <si>
    <t>00005948</t>
  </si>
  <si>
    <t>00005889</t>
  </si>
  <si>
    <t>00006013</t>
  </si>
  <si>
    <t>00006014</t>
  </si>
  <si>
    <t>00005827</t>
  </si>
  <si>
    <t>00005991</t>
  </si>
  <si>
    <t>00005929</t>
  </si>
  <si>
    <t>00005873</t>
  </si>
  <si>
    <t>00005884</t>
  </si>
  <si>
    <t>00005969</t>
  </si>
  <si>
    <t>00005881</t>
  </si>
  <si>
    <t>00005979</t>
  </si>
  <si>
    <t>00005829</t>
  </si>
  <si>
    <t>00005830</t>
  </si>
  <si>
    <t>00005826</t>
  </si>
  <si>
    <t>00005864</t>
  </si>
  <si>
    <t>00006015</t>
  </si>
  <si>
    <t>00005869</t>
  </si>
  <si>
    <t>00002636</t>
  </si>
  <si>
    <t>00005978</t>
  </si>
  <si>
    <t>00005825</t>
  </si>
  <si>
    <t>00005970</t>
  </si>
  <si>
    <t>00005838</t>
  </si>
  <si>
    <t>00005984</t>
  </si>
  <si>
    <t>00005887</t>
  </si>
  <si>
    <t>00005986</t>
  </si>
  <si>
    <t>00006002</t>
  </si>
  <si>
    <t>00005848</t>
  </si>
  <si>
    <t>00005822</t>
  </si>
  <si>
    <t>00005971</t>
  </si>
  <si>
    <t>00005866</t>
  </si>
  <si>
    <t>00005996</t>
  </si>
  <si>
    <t>00005846</t>
  </si>
  <si>
    <t>00005847</t>
  </si>
  <si>
    <t>00005924</t>
  </si>
  <si>
    <t>00005925</t>
  </si>
  <si>
    <t>00005988</t>
  </si>
  <si>
    <t>00005963</t>
  </si>
  <si>
    <t>00005831</t>
  </si>
  <si>
    <t>00005902</t>
  </si>
  <si>
    <t>00005947</t>
  </si>
  <si>
    <t>00005972</t>
  </si>
  <si>
    <t>00006007</t>
  </si>
  <si>
    <t>00005913</t>
  </si>
  <si>
    <t>00005983</t>
  </si>
  <si>
    <t>00005850</t>
  </si>
  <si>
    <t>00005897</t>
  </si>
  <si>
    <t>00005832</t>
  </si>
  <si>
    <t>00005842</t>
  </si>
  <si>
    <t>00005876</t>
  </si>
  <si>
    <t>00005893</t>
  </si>
  <si>
    <t>00005901</t>
  </si>
  <si>
    <t>00005917</t>
  </si>
  <si>
    <t>00005880</t>
  </si>
  <si>
    <t>00005818</t>
  </si>
  <si>
    <t>00005944</t>
  </si>
  <si>
    <t>00002101</t>
  </si>
  <si>
    <t>00005855</t>
  </si>
  <si>
    <t>00006010</t>
  </si>
  <si>
    <t>00005862</t>
  </si>
  <si>
    <t>00005962</t>
  </si>
  <si>
    <t>00005816</t>
  </si>
  <si>
    <t>00005982</t>
  </si>
  <si>
    <t>00005904</t>
  </si>
  <si>
    <t>00005980</t>
  </si>
  <si>
    <t>00005828</t>
  </si>
  <si>
    <t>00005931</t>
  </si>
  <si>
    <t>00006001</t>
  </si>
  <si>
    <t>00005945</t>
  </si>
  <si>
    <t>00005906</t>
  </si>
  <si>
    <t>00005856</t>
  </si>
  <si>
    <t>00005888</t>
  </si>
  <si>
    <t>00005903</t>
  </si>
  <si>
    <t>00005911</t>
  </si>
  <si>
    <t>00005942</t>
  </si>
  <si>
    <t>00005951</t>
  </si>
  <si>
    <t>00005833</t>
  </si>
  <si>
    <t>00005877</t>
  </si>
  <si>
    <t>00005994</t>
  </si>
  <si>
    <t>00005815</t>
  </si>
  <si>
    <t>00005872</t>
  </si>
  <si>
    <t>00005946</t>
  </si>
  <si>
    <t>00005952</t>
  </si>
  <si>
    <t>00005955</t>
  </si>
  <si>
    <t>00005958</t>
  </si>
  <si>
    <t>00005966</t>
  </si>
  <si>
    <t>00005878</t>
  </si>
  <si>
    <t>00005824</t>
  </si>
  <si>
    <t>00005841</t>
  </si>
  <si>
    <t>00005845</t>
  </si>
  <si>
    <t>00005852</t>
  </si>
  <si>
    <t>00005899</t>
  </si>
  <si>
    <t>00005905</t>
  </si>
  <si>
    <t>00005912</t>
  </si>
  <si>
    <t>00005926</t>
  </si>
  <si>
    <t>00005927</t>
  </si>
  <si>
    <t>00005930</t>
  </si>
  <si>
    <t>00005964</t>
  </si>
  <si>
    <t>00005993</t>
  </si>
  <si>
    <t>00005997</t>
  </si>
  <si>
    <t>00005935</t>
  </si>
  <si>
    <t>00005999</t>
  </si>
  <si>
    <t>00005867</t>
  </si>
  <si>
    <t>00006000</t>
  </si>
  <si>
    <t>00005885</t>
  </si>
  <si>
    <t>00005820</t>
  </si>
  <si>
    <t>00005954</t>
  </si>
  <si>
    <t>00005835</t>
  </si>
  <si>
    <t>00005851</t>
  </si>
  <si>
    <t>00005921</t>
  </si>
  <si>
    <t>00005938</t>
  </si>
  <si>
    <t>00006004</t>
  </si>
  <si>
    <t>00005956</t>
  </si>
  <si>
    <t>00005965</t>
  </si>
  <si>
    <t>1020105030</t>
  </si>
  <si>
    <t>10208023</t>
  </si>
  <si>
    <t>1020105031</t>
  </si>
  <si>
    <t>1020113024</t>
  </si>
  <si>
    <t>00006114</t>
  </si>
  <si>
    <t>00006279</t>
  </si>
  <si>
    <t>00006037</t>
  </si>
  <si>
    <t>00006042</t>
  </si>
  <si>
    <t>00006071</t>
  </si>
  <si>
    <t>00006079</t>
  </si>
  <si>
    <t>00006103</t>
  </si>
  <si>
    <t>00006185</t>
  </si>
  <si>
    <t>00006157</t>
  </si>
  <si>
    <t>00006158</t>
  </si>
  <si>
    <t>00006287</t>
  </si>
  <si>
    <t>00006288</t>
  </si>
  <si>
    <t>00006200</t>
  </si>
  <si>
    <t>00006210</t>
  </si>
  <si>
    <t>00006218</t>
  </si>
  <si>
    <t>00006301</t>
  </si>
  <si>
    <t>00006310</t>
  </si>
  <si>
    <t>00006052</t>
  </si>
  <si>
    <t>00006096</t>
  </si>
  <si>
    <t>00006154</t>
  </si>
  <si>
    <t>00006174</t>
  </si>
  <si>
    <t>00006285</t>
  </si>
  <si>
    <t>00006315</t>
  </si>
  <si>
    <t>00006129</t>
  </si>
  <si>
    <t>00006019</t>
  </si>
  <si>
    <t>00006258</t>
  </si>
  <si>
    <t>00006257</t>
  </si>
  <si>
    <t>00006304</t>
  </si>
  <si>
    <t>00006064</t>
  </si>
  <si>
    <t>00006220</t>
  </si>
  <si>
    <t>00006221</t>
  </si>
  <si>
    <t>00006145</t>
  </si>
  <si>
    <t>00006149</t>
  </si>
  <si>
    <t>00006024</t>
  </si>
  <si>
    <t>00006036</t>
  </si>
  <si>
    <t>00006045</t>
  </si>
  <si>
    <t>00006059</t>
  </si>
  <si>
    <t>00006063</t>
  </si>
  <si>
    <t>00006070</t>
  </si>
  <si>
    <t>00006084</t>
  </si>
  <si>
    <t>00006099</t>
  </si>
  <si>
    <t>00006116</t>
  </si>
  <si>
    <t>00006119</t>
  </si>
  <si>
    <t>00006134</t>
  </si>
  <si>
    <t>00006137</t>
  </si>
  <si>
    <t>00006141</t>
  </si>
  <si>
    <t>00006144</t>
  </si>
  <si>
    <t>00006160</t>
  </si>
  <si>
    <t>00006161</t>
  </si>
  <si>
    <t>00006175</t>
  </si>
  <si>
    <t>00006176</t>
  </si>
  <si>
    <t>00006177</t>
  </si>
  <si>
    <t>00006178</t>
  </si>
  <si>
    <t>00006182</t>
  </si>
  <si>
    <t>00006186</t>
  </si>
  <si>
    <t>00006188</t>
  </si>
  <si>
    <t>00006189</t>
  </si>
  <si>
    <t>00006209</t>
  </si>
  <si>
    <t>00006212</t>
  </si>
  <si>
    <t>00006214</t>
  </si>
  <si>
    <t>00006229</t>
  </si>
  <si>
    <t>00006232</t>
  </si>
  <si>
    <t>00006238</t>
  </si>
  <si>
    <t>00006240</t>
  </si>
  <si>
    <t>00006256</t>
  </si>
  <si>
    <t>00006263</t>
  </si>
  <si>
    <t>00006275</t>
  </si>
  <si>
    <t>00006274</t>
  </si>
  <si>
    <t>00006277</t>
  </si>
  <si>
    <t>00006284</t>
  </si>
  <si>
    <t>00006286</t>
  </si>
  <si>
    <t>00006294</t>
  </si>
  <si>
    <t>00006295</t>
  </si>
  <si>
    <t>00006296</t>
  </si>
  <si>
    <t>00006316</t>
  </si>
  <si>
    <t>00006115</t>
  </si>
  <si>
    <t>00006097</t>
  </si>
  <si>
    <t>00006111</t>
  </si>
  <si>
    <t>00006132</t>
  </si>
  <si>
    <t>00006143</t>
  </si>
  <si>
    <t>00006219</t>
  </si>
  <si>
    <t>00006230</t>
  </si>
  <si>
    <t>00006259</t>
  </si>
  <si>
    <t>00006272</t>
  </si>
  <si>
    <t>00006273</t>
  </si>
  <si>
    <t>00006067</t>
  </si>
  <si>
    <t>00006155</t>
  </si>
  <si>
    <t>00002161</t>
  </si>
  <si>
    <t>00006208</t>
  </si>
  <si>
    <t>00006041</t>
  </si>
  <si>
    <t>00006123</t>
  </si>
  <si>
    <t>00002151</t>
  </si>
  <si>
    <t>00006136</t>
  </si>
  <si>
    <t>00006227</t>
  </si>
  <si>
    <t>00002183</t>
  </si>
  <si>
    <t>00006314</t>
  </si>
  <si>
    <t>00006104</t>
  </si>
  <si>
    <t>00006105</t>
  </si>
  <si>
    <t>00006100</t>
  </si>
  <si>
    <t>00006201</t>
  </si>
  <si>
    <t>00006249</t>
  </si>
  <si>
    <t>00006255</t>
  </si>
  <si>
    <t>00006183</t>
  </si>
  <si>
    <t>00006246</t>
  </si>
  <si>
    <t>00006087</t>
  </si>
  <si>
    <t>00002148</t>
  </si>
  <si>
    <t>00006265</t>
  </si>
  <si>
    <t>00006165</t>
  </si>
  <si>
    <t>00006166</t>
  </si>
  <si>
    <t>00006306</t>
  </si>
  <si>
    <t>00006040</t>
  </si>
  <si>
    <t>00006086</t>
  </si>
  <si>
    <t>00006207</t>
  </si>
  <si>
    <t>00006308</t>
  </si>
  <si>
    <t>00006305</t>
  </si>
  <si>
    <t>00006038</t>
  </si>
  <si>
    <t>00006146</t>
  </si>
  <si>
    <t>00006194</t>
  </si>
  <si>
    <t>00006291</t>
  </si>
  <si>
    <t>00006018</t>
  </si>
  <si>
    <t>00006032</t>
  </si>
  <si>
    <t>00006101</t>
  </si>
  <si>
    <t>00006171</t>
  </si>
  <si>
    <t>00006078</t>
  </si>
  <si>
    <t>00006179</t>
  </si>
  <si>
    <t>00006060</t>
  </si>
  <si>
    <t>00006184</t>
  </si>
  <si>
    <t>00006150</t>
  </si>
  <si>
    <t>00006292</t>
  </si>
  <si>
    <t>00006253</t>
  </si>
  <si>
    <t>00006268</t>
  </si>
  <si>
    <t>00006311</t>
  </si>
  <si>
    <t>00006077</t>
  </si>
  <si>
    <t>00006251</t>
  </si>
  <si>
    <t>00006289</t>
  </si>
  <si>
    <t>00006029</t>
  </si>
  <si>
    <t>00006073</t>
  </si>
  <si>
    <t>00006121</t>
  </si>
  <si>
    <t>00006102</t>
  </si>
  <si>
    <t>00006082</t>
  </si>
  <si>
    <t>00006153</t>
  </si>
  <si>
    <t>00006023</t>
  </si>
  <si>
    <t>00006112</t>
  </si>
  <si>
    <t>00006195</t>
  </si>
  <si>
    <t>00006076</t>
  </si>
  <si>
    <t>00002145</t>
  </si>
  <si>
    <t>00006235</t>
  </si>
  <si>
    <t>00006278</t>
  </si>
  <si>
    <t>00006180</t>
  </si>
  <si>
    <t>00006048</t>
  </si>
  <si>
    <t>00006113</t>
  </si>
  <si>
    <t>00006250</t>
  </si>
  <si>
    <t>00002205</t>
  </si>
  <si>
    <t>00006225</t>
  </si>
  <si>
    <t>00006098</t>
  </si>
  <si>
    <t>00006317</t>
  </si>
  <si>
    <t>00006163</t>
  </si>
  <si>
    <t>00006106</t>
  </si>
  <si>
    <t>00006128</t>
  </si>
  <si>
    <t>00006280</t>
  </si>
  <si>
    <t>00006241</t>
  </si>
  <si>
    <t>00006307</t>
  </si>
  <si>
    <t>00006197</t>
  </si>
  <si>
    <t>00006035</t>
  </si>
  <si>
    <t>00006043</t>
  </si>
  <si>
    <t>00006051</t>
  </si>
  <si>
    <t>00006056</t>
  </si>
  <si>
    <t>00006069</t>
  </si>
  <si>
    <t>00006110</t>
  </si>
  <si>
    <t>00006117</t>
  </si>
  <si>
    <t>00006125</t>
  </si>
  <si>
    <t>00006140</t>
  </si>
  <si>
    <t>00006142</t>
  </si>
  <si>
    <t>00006147</t>
  </si>
  <si>
    <t>00006187</t>
  </si>
  <si>
    <t>00006193</t>
  </si>
  <si>
    <t>00006202</t>
  </si>
  <si>
    <t>00006215</t>
  </si>
  <si>
    <t>00006233</t>
  </si>
  <si>
    <t>00006243</t>
  </si>
  <si>
    <t>00006248</t>
  </si>
  <si>
    <t>00006260</t>
  </si>
  <si>
    <t>00006300</t>
  </si>
  <si>
    <t>00006290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</si>
  <si>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</si>
  <si>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</si>
  <si>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</si>
  <si>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</si>
  <si>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</si>
  <si>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</si>
  <si>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</si>
  <si>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</si>
  <si>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</si>
  <si>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</si>
  <si>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>صنف 11</t>
  </si>
  <si>
    <t>صنف 12</t>
  </si>
  <si>
    <t>صنف 13</t>
  </si>
  <si>
    <t>صنف 14</t>
  </si>
  <si>
    <t>صنف 15</t>
  </si>
  <si>
    <t>صنف 16</t>
  </si>
  <si>
    <t>صنف 17</t>
  </si>
  <si>
    <t>صنف 18</t>
  </si>
  <si>
    <t>صنف 19</t>
  </si>
  <si>
    <t>صنف 20</t>
  </si>
  <si>
    <t>صنف 21</t>
  </si>
  <si>
    <t>صنف 22</t>
  </si>
  <si>
    <t>صنف 23</t>
  </si>
  <si>
    <t>صنف 24</t>
  </si>
  <si>
    <t>صنف 25</t>
  </si>
  <si>
    <t>صنف 26</t>
  </si>
  <si>
    <t>صنف 27</t>
  </si>
  <si>
    <t>صنف 28</t>
  </si>
  <si>
    <t>صنف 29</t>
  </si>
  <si>
    <t>صنف 30</t>
  </si>
  <si>
    <t>صنف 31</t>
  </si>
  <si>
    <t>صنف 32</t>
  </si>
  <si>
    <t>صنف 33</t>
  </si>
  <si>
    <t>صنف 34</t>
  </si>
  <si>
    <t>صنف 35</t>
  </si>
  <si>
    <t>صنف 36</t>
  </si>
  <si>
    <t>صنف 37</t>
  </si>
  <si>
    <t>صنف 38</t>
  </si>
  <si>
    <t>صنف 39</t>
  </si>
  <si>
    <t>صنف 40</t>
  </si>
  <si>
    <t>صنف 41</t>
  </si>
  <si>
    <t>صنف 42</t>
  </si>
  <si>
    <t>صنف 43</t>
  </si>
  <si>
    <t>صنف 44</t>
  </si>
  <si>
    <t>صنف 45</t>
  </si>
  <si>
    <t>صنف 46</t>
  </si>
  <si>
    <t>صنف 47</t>
  </si>
  <si>
    <t>صنف 48</t>
  </si>
  <si>
    <t>صنف 49</t>
  </si>
  <si>
    <t>صنف 50</t>
  </si>
  <si>
    <t>صنف 51</t>
  </si>
  <si>
    <t>صنف 52</t>
  </si>
  <si>
    <t>صنف 53</t>
  </si>
  <si>
    <t>صنف 54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</si>
  <si>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</si>
  <si>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</si>
  <si>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</si>
  <si>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</si>
  <si>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</si>
  <si>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</si>
  <si>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</si>
  <si>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</si>
  <si>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</si>
  <si>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</si>
  <si>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</si>
  <si>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</si>
  <si>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</si>
  <si>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</si>
  <si>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</si>
  <si>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</si>
  <si>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</si>
  <si>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</si>
  <si>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</si>
  <si>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</si>
  <si>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</si>
  <si>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</si>
  <si>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</si>
  <si>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</si>
  <si>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</si>
  <si>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</si>
  <si>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</si>
  <si>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</si>
  <si>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</si>
  <si>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</si>
  <si>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31</t>
  </si>
  <si>
    <t>item 32</t>
  </si>
  <si>
    <t>item 33</t>
  </si>
  <si>
    <t>item 34</t>
  </si>
  <si>
    <t>item 35</t>
  </si>
  <si>
    <t>item 36</t>
  </si>
  <si>
    <t>item 37</t>
  </si>
  <si>
    <t>item 38</t>
  </si>
  <si>
    <t>item 39</t>
  </si>
  <si>
    <t>item 40</t>
  </si>
  <si>
    <t>item 41</t>
  </si>
  <si>
    <t>item 42</t>
  </si>
  <si>
    <t>item 43</t>
  </si>
  <si>
    <t>item 44</t>
  </si>
  <si>
    <t>item 45</t>
  </si>
  <si>
    <t>item 46</t>
  </si>
  <si>
    <t>item 47</t>
  </si>
  <si>
    <t>item 48</t>
  </si>
  <si>
    <t>item 49</t>
  </si>
  <si>
    <t>item 50</t>
  </si>
  <si>
    <t>item 51</t>
  </si>
  <si>
    <t>item 52</t>
  </si>
  <si>
    <t>item 53</t>
  </si>
  <si>
    <t>item 54</t>
  </si>
  <si>
    <t>item 55</t>
  </si>
  <si>
    <t>item 56</t>
  </si>
  <si>
    <t>item 57</t>
  </si>
  <si>
    <t>item 58</t>
  </si>
  <si>
    <t>item 59</t>
  </si>
  <si>
    <t>item 60</t>
  </si>
  <si>
    <t>item 61</t>
  </si>
  <si>
    <t>item 62</t>
  </si>
  <si>
    <t>item 63</t>
  </si>
  <si>
    <t>item 64</t>
  </si>
  <si>
    <t>item 65</t>
  </si>
  <si>
    <t>item 66</t>
  </si>
  <si>
    <t>item 67</t>
  </si>
  <si>
    <t>item 68</t>
  </si>
  <si>
    <t>item 69</t>
  </si>
  <si>
    <t>item 70</t>
  </si>
  <si>
    <t>item 71</t>
  </si>
  <si>
    <t>item 72</t>
  </si>
  <si>
    <t>item 73</t>
  </si>
  <si>
    <t>item 74</t>
  </si>
  <si>
    <t>item 75</t>
  </si>
  <si>
    <t>item 76</t>
  </si>
  <si>
    <t>item 77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</si>
  <si>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</si>
  <si>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</si>
  <si>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</si>
  <si>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</si>
  <si>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</si>
  <si>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</si>
  <si>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</si>
  <si>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</si>
  <si>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</si>
  <si>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</si>
  <si>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</si>
  <si>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</si>
  <si>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</si>
  <si>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</si>
  <si>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</si>
  <si>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</si>
  <si>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</si>
  <si>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</si>
  <si>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 19</t>
  </si>
  <si>
    <t>group 20</t>
  </si>
  <si>
    <t>group 21</t>
  </si>
  <si>
    <t>group 22</t>
  </si>
  <si>
    <t>group 23</t>
  </si>
  <si>
    <t>group 24</t>
  </si>
  <si>
    <t>group 25</t>
  </si>
  <si>
    <t>group 26</t>
  </si>
  <si>
    <t>group 27</t>
  </si>
  <si>
    <t>group 28</t>
  </si>
  <si>
    <t>group 29</t>
  </si>
  <si>
    <t>group 30</t>
  </si>
  <si>
    <t>group 31</t>
  </si>
  <si>
    <t>group 32</t>
  </si>
  <si>
    <t>group 33</t>
  </si>
  <si>
    <t>group 34</t>
  </si>
  <si>
    <t>group 35</t>
  </si>
  <si>
    <t>group 36</t>
  </si>
  <si>
    <t>group 37</t>
  </si>
  <si>
    <t>group 38</t>
  </si>
  <si>
    <t>group 39</t>
  </si>
  <si>
    <t>group 40</t>
  </si>
  <si>
    <t>group 41</t>
  </si>
  <si>
    <t>group 42</t>
  </si>
  <si>
    <t>group 43</t>
  </si>
  <si>
    <t>group 44</t>
  </si>
  <si>
    <t>group 45</t>
  </si>
  <si>
    <t>group 46</t>
  </si>
  <si>
    <t>group 47</t>
  </si>
  <si>
    <t>group 48</t>
  </si>
  <si>
    <t>group 49</t>
  </si>
  <si>
    <t>group 50</t>
  </si>
  <si>
    <t>group 51</t>
  </si>
  <si>
    <t>group 52</t>
  </si>
  <si>
    <t>group 53</t>
  </si>
  <si>
    <t>group 54</t>
  </si>
  <si>
    <t>group 55</t>
  </si>
  <si>
    <t>group 56</t>
  </si>
  <si>
    <t>group 57</t>
  </si>
  <si>
    <t>group 58</t>
  </si>
  <si>
    <t>group 59</t>
  </si>
  <si>
    <t>group 60</t>
  </si>
  <si>
    <t>group 61</t>
  </si>
  <si>
    <t>group 62</t>
  </si>
  <si>
    <t>group 63</t>
  </si>
  <si>
    <t>group 64</t>
  </si>
  <si>
    <t>group 65</t>
  </si>
  <si>
    <t>group 66</t>
  </si>
  <si>
    <t>group 67</t>
  </si>
  <si>
    <t>group 68</t>
  </si>
  <si>
    <t>group 69</t>
  </si>
  <si>
    <t>group 70</t>
  </si>
  <si>
    <t>group 71</t>
  </si>
  <si>
    <t>group 72</t>
  </si>
  <si>
    <t>group 73</t>
  </si>
  <si>
    <t>group 74</t>
  </si>
  <si>
    <t>group 75</t>
  </si>
  <si>
    <t>group 76</t>
  </si>
  <si>
    <t>group 77</t>
  </si>
  <si>
    <t>group 78</t>
  </si>
  <si>
    <t>group 79</t>
  </si>
  <si>
    <t>group 80</t>
  </si>
  <si>
    <t>group 81</t>
  </si>
  <si>
    <t>group 82</t>
  </si>
  <si>
    <t>group 83</t>
  </si>
  <si>
    <t>group 84</t>
  </si>
  <si>
    <t>group 85</t>
  </si>
  <si>
    <t>group 86</t>
  </si>
  <si>
    <t>group 87</t>
  </si>
  <si>
    <t>group 88</t>
  </si>
  <si>
    <t>group 89</t>
  </si>
  <si>
    <t>group 90</t>
  </si>
  <si>
    <t>group 91</t>
  </si>
  <si>
    <t>group 92</t>
  </si>
  <si>
    <t>group 93</t>
  </si>
  <si>
    <t>group 94</t>
  </si>
  <si>
    <t>group 95</t>
  </si>
  <si>
    <t>group 96</t>
  </si>
  <si>
    <t>group 97</t>
  </si>
  <si>
    <t>group 98</t>
  </si>
  <si>
    <t>group 99</t>
  </si>
  <si>
    <t>group 100</t>
  </si>
  <si>
    <t>group 101</t>
  </si>
  <si>
    <t>group 102</t>
  </si>
  <si>
    <t>group 103</t>
  </si>
  <si>
    <t>group 104</t>
  </si>
  <si>
    <t>group 105</t>
  </si>
  <si>
    <t>group 106</t>
  </si>
  <si>
    <t>group 107</t>
  </si>
  <si>
    <t>group 108</t>
  </si>
  <si>
    <t>group 109</t>
  </si>
  <si>
    <t>group 110</t>
  </si>
  <si>
    <t>group 111</t>
  </si>
  <si>
    <t>group 112</t>
  </si>
  <si>
    <t>group 113</t>
  </si>
  <si>
    <t>group 114</t>
  </si>
  <si>
    <t>group 115</t>
  </si>
  <si>
    <t>group 116</t>
  </si>
  <si>
    <t>group 117</t>
  </si>
  <si>
    <t>group 118</t>
  </si>
  <si>
    <t>group 119</t>
  </si>
  <si>
    <t>group 120</t>
  </si>
  <si>
    <t>group 121</t>
  </si>
  <si>
    <t>group 122</t>
  </si>
  <si>
    <t>group 123</t>
  </si>
  <si>
    <t>group 124</t>
  </si>
  <si>
    <t>group 125</t>
  </si>
  <si>
    <t>group 126</t>
  </si>
  <si>
    <t>group 127</t>
  </si>
  <si>
    <t>group 128</t>
  </si>
  <si>
    <t>group 129</t>
  </si>
  <si>
    <t>group 130</t>
  </si>
  <si>
    <t>group 131</t>
  </si>
  <si>
    <t>group 132</t>
  </si>
  <si>
    <t>group 133</t>
  </si>
  <si>
    <t>group 134</t>
  </si>
  <si>
    <t>group 135</t>
  </si>
  <si>
    <t>group 136</t>
  </si>
  <si>
    <t>group 137</t>
  </si>
  <si>
    <t>group 138</t>
  </si>
  <si>
    <t>group 139</t>
  </si>
  <si>
    <t>group 140</t>
  </si>
  <si>
    <t>group 141</t>
  </si>
  <si>
    <t>group 142</t>
  </si>
  <si>
    <t>group 143</t>
  </si>
  <si>
    <t>group 144</t>
  </si>
  <si>
    <t>group 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</si>
</sst>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-mm\-dd"/>
  </numFmts>
  <fonts count="11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8" fillId="0" borderId="0"/>
  </cellStyleXfs>
  <cellXfs count="30">
    <xf numFmtId="0" fontId="0" fillId="0" borderId="0" xfId="0"/>
    <xf numFmtId="10" fontId="3" fillId="0" borderId="0" xfId="0" applyNumberFormat="1" applyFont="1"/>
    <xf numFmtId="4" fontId="0" fillId="0" borderId="0" xfId="0" applyNumberFormat="1"/>
    <xf numFmtId="4" fontId="0" fillId="2" borderId="0" xfId="0" applyNumberFormat="1" applyFill="1"/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4" fontId="2" fillId="0" borderId="0" xfId="0" applyNumberFormat="1" applyFont="1" applyFill="1" applyBorder="1" applyAlignment="1" applyProtection="1">
      <alignment wrapText="1"/>
    </xf>
    <xf numFmtId="4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2" fillId="0" borderId="0" xfId="0" applyFont="1" applyFill="1" applyBorder="1" applyAlignment="1" applyProtection="1">
      <alignment wrapText="1"/>
    </xf>
    <xf numFmtId="165" fontId="2" fillId="0" borderId="0" xfId="0" applyNumberFormat="1" applyFont="1" applyFill="1" applyBorder="1" applyAlignment="1" applyProtection="1">
      <alignment wrapText="1"/>
    </xf>
    <xf numFmtId="0" fontId="0" fillId="2" borderId="0" xfId="0" applyFill="1"/>
    <xf numFmtId="0" fontId="2" fillId="0" borderId="0" xfId="0" applyFont="1"/>
    <xf numFmtId="4" fontId="0" fillId="3" borderId="0" xfId="0" applyNumberFormat="1" applyFill="1"/>
    <xf numFmtId="0" fontId="2" fillId="0" borderId="0" xfId="6"/>
    <xf numFmtId="0" fontId="2" fillId="0" borderId="0" xfId="0" applyNumberFormat="1" applyFont="1" applyAlignment="1">
      <alignment wrapText="1"/>
    </xf>
    <xf numFmtId="0" fontId="2" fillId="0" borderId="1" xfId="6" applyBorder="1"/>
    <xf numFmtId="0" fontId="2" fillId="0" borderId="0" xfId="6" applyAlignment="1">
      <alignment horizontal="center"/>
    </xf>
    <xf numFmtId="0" fontId="2" fillId="0" borderId="1" xfId="6" applyBorder="1" applyAlignment="1">
      <alignment horizontal="center"/>
    </xf>
    <xf numFmtId="4" fontId="2" fillId="2" borderId="0" xfId="0" applyNumberFormat="1" applyFont="1" applyFill="1" applyAlignment="1">
      <alignment wrapText="1"/>
    </xf>
    <xf numFmtId="0" fontId="2" fillId="0" borderId="0" xfId="6" applyFill="1" applyAlignment="1">
      <alignment horizontal="center"/>
    </xf>
    <xf numFmtId="0" fontId="2" fillId="0" borderId="0" xfId="6" applyFill="1" applyBorder="1" applyAlignment="1">
      <alignment horizontal="center"/>
    </xf>
    <xf numFmtId="16" fontId="2" fillId="0" borderId="0" xfId="6" applyNumberFormat="1"/>
    <xf numFmtId="4" fontId="2" fillId="0" borderId="0" xfId="0" applyNumberFormat="1" applyFont="1" applyAlignment="1">
      <alignment wrapText="1"/>
    </xf>
    <xf numFmtId="4" fontId="2" fillId="0" borderId="0" xfId="6" applyNumberFormat="1" applyAlignment="1">
      <alignment horizontal="center"/>
    </xf>
    <xf numFmtId="4" fontId="2" fillId="4" borderId="1" xfId="6" applyNumberFormat="1" applyFill="1" applyBorder="1" applyAlignment="1">
      <alignment horizontal="center"/>
    </xf>
    <xf numFmtId="4" fontId="2" fillId="0" borderId="0" xfId="0" applyNumberFormat="1" applyFont="1"/>
    <xf numFmtId="4" fontId="2" fillId="2" borderId="1" xfId="6" applyNumberFormat="1" applyFill="1" applyBorder="1" applyAlignment="1">
      <alignment horizontal="center"/>
    </xf>
    <xf numFmtId="0" fontId="2" fillId="2" borderId="1" xfId="6" applyFill="1" applyBorder="1"/>
    <xf numFmtId="0" fontId="2" fillId="5" borderId="1" xfId="6" applyFill="1" applyBorder="1" applyAlignment="1">
      <alignment horizontal="center"/>
    </xf>
  </cellXfs>
  <cellStyles count="10">
    <cellStyle name="Comma 2" xfId="2" xr:uid="{00000000-0005-0000-0000-000000000000}"/>
    <cellStyle name="Normal" xfId="0" builtinId="0"/>
    <cellStyle name="Normal 2" xfId="1" xr:uid="{00000000-0005-0000-0000-000002000000}"/>
    <cellStyle name="Normal 2 2" xfId="7" xr:uid="{7CF1AC8C-A651-43FF-86C6-0699D47D3E0D}"/>
    <cellStyle name="Normal 3" xfId="4" xr:uid="{00000000-0005-0000-0000-000003000000}"/>
    <cellStyle name="Normal 4" xfId="6" xr:uid="{CC535FC2-A991-4647-9BFF-645345CC57E6}"/>
    <cellStyle name="Normal 4 2" xfId="5" xr:uid="{5F3A6E75-0853-40E9-8620-DD84BF547E19}"/>
    <cellStyle name="Normal 5" xfId="9" xr:uid="{87A23586-21A1-4504-A3B7-6A49F43F4CF4}"/>
    <cellStyle name="Percent 2" xfId="3" xr:uid="{00000000-0005-0000-0000-000004000000}"/>
    <cellStyle name="Percent 3" xfId="8" xr:uid="{7BE48015-EF6B-4A11-91D6-786B006422FC}"/>
  </cellStyles>
  <dxfs count="2"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9" tint="-0.249977111117893"/>
    <outlinePr summaryBelow="0" summaryRight="0"/>
  </sheetPr>
  <dimension ref="A1:S3890"/>
  <sheetViews>
    <sheetView tabSelected="1" zoomScale="112" zoomScaleNormal="112" workbookViewId="0">
      <pane xSplit="5" ySplit="2" topLeftCell="F42" activePane="bottomRight" state="frozen"/>
      <selection pane="topRight" activeCell="M3" sqref="M3:N3"/>
      <selection pane="bottomLeft" activeCell="M3" sqref="M3:N3"/>
      <selection pane="bottomRight" activeCell="A17" sqref="A17"/>
    </sheetView>
  </sheetViews>
  <sheetFormatPr defaultColWidth="8.85546875" defaultRowHeight="12.75" x14ac:dyDescent="0.2"/>
  <cols>
    <col min="1" max="1" width="15.140625" customWidth="1"/>
    <col min="2" max="2" width="9.140625" customWidth="1"/>
    <col min="3" max="3" width="14.42578125" customWidth="1"/>
    <col min="4" max="4" width="20.7109375" customWidth="1"/>
    <col min="5" max="5" width="9.42578125" bestFit="1" customWidth="1"/>
    <col min="6" max="6" width="14.140625" style="10" bestFit="1" customWidth="1"/>
    <col min="7" max="7" width="12.42578125" bestFit="1" customWidth="1"/>
    <col min="8" max="8" width="29" bestFit="1" customWidth="1"/>
    <col min="9" max="9" width="11.42578125" customWidth="1"/>
    <col min="10" max="10" width="13.42578125" style="2" customWidth="1"/>
    <col min="11" max="11" width="9.28515625" style="3" bestFit="1" customWidth="1"/>
    <col min="12" max="12" width="14.7109375" style="2" bestFit="1" customWidth="1"/>
    <col min="13" max="13" width="14.85546875" style="2" customWidth="1"/>
    <col min="14" max="14" width="11.7109375" bestFit="1" customWidth="1"/>
    <col min="16" max="16" width="12.7109375" bestFit="1" customWidth="1"/>
    <col min="17" max="18" width="13.42578125" bestFit="1" customWidth="1"/>
  </cols>
  <sheetData>
    <row r="1" spans="1:19" ht="25.5" customHeight="1" x14ac:dyDescent="0.25">
      <c r="G1" t="s">
        <v>3</v>
      </c>
      <c r="H1" s="1" t="e">
        <f>(M1-L1)/M1</f>
        <v>#N/A</v>
      </c>
      <c r="I1">
        <f>SUBTOTAL(9,I3:I89164)</f>
        <v>117637</v>
      </c>
      <c r="J1" s="3">
        <f>SUBTOTAL(1,J3:J72711)</f>
        <v>900.73306069958824</v>
      </c>
      <c r="K1" s="3" t="e">
        <f>SUBTOTAL(1,K3:K72711)</f>
        <v>#N/A</v>
      </c>
      <c r="L1" s="2" t="e">
        <f>SUBTOTAL(9,L3:L72711)</f>
        <v>#N/A</v>
      </c>
      <c r="M1" s="2">
        <f>SUBTOTAL(9,M3:M72711)</f>
        <v>87215981.560000002</v>
      </c>
      <c r="N1" s="2">
        <f>MAX(N3:N22711)</f>
        <v>3</v>
      </c>
      <c r="P1" s="2" t="e">
        <f>SUBTOTAL(9,P3:P72711)</f>
        <v>#N/A</v>
      </c>
      <c r="Q1" s="2" t="e">
        <f>M1-L1-P1</f>
        <v>#N/A</v>
      </c>
      <c r="R1" s="2" t="e">
        <f>SUBTOTAL(9,R3:R72711)</f>
        <v>#N/A</v>
      </c>
      <c r="S1" s="2"/>
    </row>
    <row r="2" spans="1:19" s="8" customFormat="1" ht="63.75" x14ac:dyDescent="0.2">
      <c r="A2" s="4" t="s">
        <v>4</v>
      </c>
      <c r="B2" s="9" t="str">
        <f>VLOOKUP(A2,'item cost'!A:D,2,FALSE)</f>
        <v>group</v>
      </c>
      <c r="C2" s="4" t="s">
        <v>6</v>
      </c>
      <c r="D2" s="4" t="s">
        <v>7</v>
      </c>
      <c r="E2" s="5" t="s">
        <v>1</v>
      </c>
      <c r="F2" s="10" t="s">
        <v>8</v>
      </c>
      <c r="G2" s="4" t="s">
        <v>9</v>
      </c>
      <c r="H2" s="4" t="s">
        <v>10</v>
      </c>
      <c r="I2" s="4" t="s">
        <v>11</v>
      </c>
      <c r="J2" s="6" t="s">
        <v>12</v>
      </c>
      <c r="K2" s="19" t="s">
        <v>2</v>
      </c>
      <c r="L2" s="23" t="s">
        <v>13</v>
      </c>
      <c r="M2" s="23" t="s">
        <v>14</v>
      </c>
      <c r="N2" s="8" t="s">
        <v>15</v>
      </c>
      <c r="O2" s="15" t="s">
        <v>16</v>
      </c>
      <c r="P2" s="4" t="s">
        <v>87</v>
      </c>
      <c r="Q2" s="15" t="s">
        <v>273</v>
      </c>
    </row>
    <row r="3" spans="1:19" x14ac:dyDescent="0.2">
      <c r="A3" t="s">
        <v>32</v>
      </c>
      <c r="B3" s="9" t="str">
        <f>VLOOKUP(A3,'item cost'!A:D,2,FALSE)</f>
        <v>group 1</v>
      </c>
      <c r="C3" s="9" t="str">
        <f>VLOOKUP(D3,items!A:B,2,FALSE)</f>
        <v>item 1</v>
      </c>
      <c r="D3" t="s">
        <v>833</v>
      </c>
      <c r="E3" s="10"/>
      <c r="F3" s="10">
        <v>44937</v>
      </c>
      <c r="G3" t="s">
        <v>281</v>
      </c>
      <c r="I3">
        <v>50</v>
      </c>
      <c r="J3" s="2">
        <v>510</v>
      </c>
      <c r="K3" s="2">
        <f>_xlfn.MAXIFS('m cost'!$E$3:$E$1062,'m cost'!$B$3:$B$1062,C3,'m cost'!$C$3:$C$1062,"&lt;="&amp;O3,'m cost'!$D$3:$D$1062,"&lt;="&amp;N3)</f>
        <v>1490</v>
      </c>
      <c r="L3" s="2">
        <f t="shared" ref="L3" si="0">I3*K3</f>
        <v>74500</v>
      </c>
      <c r="M3" s="2">
        <f t="shared" ref="M3" si="1">J3*I3</f>
        <v>25500</v>
      </c>
      <c r="N3">
        <f t="shared" ref="N3" si="2">MONTH(F3)</f>
        <v>1</v>
      </c>
      <c r="O3">
        <f t="shared" ref="O3" si="3">YEAR(F3)</f>
        <v>2023</v>
      </c>
      <c r="P3" s="9">
        <f>IF(I3&gt;0,VLOOKUP(B3,'m cost'!A:G,6,FALSE)*I3,0)</f>
        <v>2554</v>
      </c>
      <c r="Q3" t="str">
        <f t="shared" ref="Q3" si="4">IF(M3-L3-P3&gt;0,"p","l")</f>
        <v>l</v>
      </c>
      <c r="R3" s="2">
        <f t="shared" ref="R3" si="5">M3-L3-P3</f>
        <v>-51554</v>
      </c>
    </row>
    <row r="4" spans="1:19" x14ac:dyDescent="0.2">
      <c r="A4" t="s">
        <v>58</v>
      </c>
      <c r="B4" s="9" t="str">
        <f>VLOOKUP(A4,'item cost'!A:D,2,FALSE)</f>
        <v>group 2</v>
      </c>
      <c r="C4" s="9" t="str">
        <f>VLOOKUP(D4,items!A:B,2,FALSE)</f>
        <v>item 2</v>
      </c>
      <c r="D4" t="s">
        <v>834</v>
      </c>
      <c r="E4" s="10"/>
      <c r="F4" s="10">
        <v>44937</v>
      </c>
      <c r="G4" t="s">
        <v>281</v>
      </c>
      <c r="I4">
        <v>150</v>
      </c>
      <c r="J4" s="2">
        <v>154</v>
      </c>
      <c r="K4" s="2">
        <f>_xlfn.MAXIFS('m cost'!$E$3:$E$1062,'m cost'!$B$3:$B$1062,C4,'m cost'!$C$3:$C$1062,"&lt;="&amp;O4,'m cost'!$D$3:$D$1062,"&lt;="&amp;N4)</f>
        <v>257.64999999999998</v>
      </c>
      <c r="L4" s="2">
        <f t="shared" ref="L4:L67" si="6">I4*K4</f>
        <v>38647.5</v>
      </c>
      <c r="M4" s="2">
        <f t="shared" ref="M4:M67" si="7">J4*I4</f>
        <v>23100</v>
      </c>
      <c r="N4">
        <f t="shared" ref="N4:N67" si="8">MONTH(F4)</f>
        <v>1</v>
      </c>
      <c r="O4">
        <f t="shared" ref="O4:O67" si="9">YEAR(F4)</f>
        <v>2023</v>
      </c>
      <c r="P4" s="9">
        <f>IF(I4&gt;0,VLOOKUP(B4,'m cost'!A:G,6,FALSE)*I4,0)</f>
        <v>6087</v>
      </c>
      <c r="Q4" t="str">
        <f t="shared" ref="Q4:Q67" si="10">IF(M4-L4-P4&gt;0,"p","l")</f>
        <v>l</v>
      </c>
      <c r="R4" s="2">
        <f t="shared" ref="R4:R67" si="11">M4-L4-P4</f>
        <v>-21634.5</v>
      </c>
    </row>
    <row r="5" spans="1:19" x14ac:dyDescent="0.2">
      <c r="A5" t="s">
        <v>23</v>
      </c>
      <c r="B5" s="9" t="str">
        <f>VLOOKUP(A5,'item cost'!A:D,2,FALSE)</f>
        <v>group 3</v>
      </c>
      <c r="C5" s="9" t="str">
        <f>VLOOKUP(D5,items!A:B,2,FALSE)</f>
        <v>item 3</v>
      </c>
      <c r="D5" t="s">
        <v>835</v>
      </c>
      <c r="E5" s="10"/>
      <c r="F5" s="10">
        <v>44937</v>
      </c>
      <c r="G5" t="s">
        <v>281</v>
      </c>
      <c r="I5">
        <v>40</v>
      </c>
      <c r="J5" s="2">
        <v>2550</v>
      </c>
      <c r="K5" s="2">
        <f>_xlfn.MAXIFS('m cost'!$E$3:$E$1062,'m cost'!$B$3:$B$1062,C5,'m cost'!$C$3:$C$1062,"&lt;="&amp;O5,'m cost'!$D$3:$D$1062,"&lt;="&amp;N5)</f>
        <v>424.87</v>
      </c>
      <c r="L5" s="2">
        <f t="shared" si="6"/>
        <v>16994.8</v>
      </c>
      <c r="M5" s="2">
        <f t="shared" si="7"/>
        <v>102000</v>
      </c>
      <c r="N5">
        <f t="shared" si="8"/>
        <v>1</v>
      </c>
      <c r="O5">
        <f t="shared" si="9"/>
        <v>2023</v>
      </c>
      <c r="P5" s="9">
        <f>IF(I5&gt;0,VLOOKUP(B5,'m cost'!A:G,6,FALSE)*I5,0)</f>
        <v>2356.3999999999996</v>
      </c>
      <c r="Q5" t="str">
        <f t="shared" si="10"/>
        <v>p</v>
      </c>
      <c r="R5" s="2">
        <f t="shared" si="11"/>
        <v>82648.800000000003</v>
      </c>
    </row>
    <row r="6" spans="1:19" x14ac:dyDescent="0.2">
      <c r="A6" t="s">
        <v>271</v>
      </c>
      <c r="B6" s="9" t="str">
        <f>VLOOKUP(A6,'item cost'!A:D,2,FALSE)</f>
        <v>group 4</v>
      </c>
      <c r="C6" s="9" t="str">
        <f>VLOOKUP(D6,items!A:B,2,FALSE)</f>
        <v>item 4</v>
      </c>
      <c r="D6" t="s">
        <v>836</v>
      </c>
      <c r="E6" s="10"/>
      <c r="F6" s="10">
        <v>44944</v>
      </c>
      <c r="G6" t="s">
        <v>282</v>
      </c>
      <c r="I6">
        <v>25</v>
      </c>
      <c r="J6" s="2">
        <v>2750</v>
      </c>
      <c r="K6" s="2">
        <f>_xlfn.MAXIFS('m cost'!$E$3:$E$1062,'m cost'!$B$3:$B$1062,C6,'m cost'!$C$3:$C$1062,"&lt;="&amp;O6,'m cost'!$D$3:$D$1062,"&lt;="&amp;N6)</f>
        <v>1793</v>
      </c>
      <c r="L6" s="2">
        <f t="shared" si="6"/>
        <v>44825</v>
      </c>
      <c r="M6" s="2">
        <f t="shared" si="7"/>
        <v>68750</v>
      </c>
      <c r="N6">
        <f t="shared" si="8"/>
        <v>1</v>
      </c>
      <c r="O6">
        <f t="shared" si="9"/>
        <v>2023</v>
      </c>
      <c r="P6" s="9">
        <f>IF(I6&gt;0,VLOOKUP(B6,'m cost'!A:G,6,FALSE)*I6,0)</f>
        <v>1074</v>
      </c>
      <c r="Q6" t="str">
        <f t="shared" si="10"/>
        <v>p</v>
      </c>
      <c r="R6" s="2">
        <f t="shared" si="11"/>
        <v>22851</v>
      </c>
    </row>
    <row r="7" spans="1:19" x14ac:dyDescent="0.2">
      <c r="A7" t="s">
        <v>26</v>
      </c>
      <c r="B7" s="9" t="str">
        <f>VLOOKUP(A7,'item cost'!A:D,2,FALSE)</f>
        <v>group 5</v>
      </c>
      <c r="C7" s="9" t="str">
        <f>VLOOKUP(D7,items!A:B,2,FALSE)</f>
        <v>item 5</v>
      </c>
      <c r="D7" t="s">
        <v>837</v>
      </c>
      <c r="E7" s="10"/>
      <c r="F7" s="10">
        <v>44944</v>
      </c>
      <c r="G7" t="s">
        <v>282</v>
      </c>
      <c r="I7">
        <v>25</v>
      </c>
      <c r="J7" s="2">
        <v>2550</v>
      </c>
      <c r="K7" s="2">
        <f>_xlfn.MAXIFS('m cost'!$E$3:$E$1062,'m cost'!$B$3:$B$1062,C7,'m cost'!$C$3:$C$1062,"&lt;="&amp;O7,'m cost'!$D$3:$D$1062,"&lt;="&amp;N7)</f>
        <v>900</v>
      </c>
      <c r="L7" s="2">
        <f t="shared" si="6"/>
        <v>22500</v>
      </c>
      <c r="M7" s="2">
        <f t="shared" si="7"/>
        <v>63750</v>
      </c>
      <c r="N7">
        <f t="shared" si="8"/>
        <v>1</v>
      </c>
      <c r="O7">
        <f t="shared" si="9"/>
        <v>2023</v>
      </c>
      <c r="P7" s="9">
        <f>IF(I7&gt;0,VLOOKUP(B7,'m cost'!A:G,6,FALSE)*I7,0)</f>
        <v>801</v>
      </c>
      <c r="Q7" t="str">
        <f t="shared" si="10"/>
        <v>p</v>
      </c>
      <c r="R7" s="2">
        <f t="shared" si="11"/>
        <v>40449</v>
      </c>
    </row>
    <row r="8" spans="1:19" x14ac:dyDescent="0.2">
      <c r="A8" t="s">
        <v>66</v>
      </c>
      <c r="B8" s="9" t="str">
        <f>VLOOKUP(A8,'item cost'!A:D,2,FALSE)</f>
        <v>group 6</v>
      </c>
      <c r="C8" s="9" t="str">
        <f>VLOOKUP(D8,items!A:B,2,FALSE)</f>
        <v>item 6</v>
      </c>
      <c r="D8" t="s">
        <v>838</v>
      </c>
      <c r="E8" s="10"/>
      <c r="F8" s="10">
        <v>44944</v>
      </c>
      <c r="G8" t="s">
        <v>282</v>
      </c>
      <c r="I8">
        <v>50</v>
      </c>
      <c r="J8" s="2">
        <v>1000</v>
      </c>
      <c r="K8" s="2">
        <f>_xlfn.MAXIFS('m cost'!$E$3:$E$1062,'m cost'!$B$3:$B$1062,C8,'m cost'!$C$3:$C$1062,"&lt;="&amp;O8,'m cost'!$D$3:$D$1062,"&lt;="&amp;N8)</f>
        <v>190</v>
      </c>
      <c r="L8" s="2">
        <f t="shared" si="6"/>
        <v>9500</v>
      </c>
      <c r="M8" s="2">
        <f t="shared" si="7"/>
        <v>50000</v>
      </c>
      <c r="N8">
        <f t="shared" si="8"/>
        <v>1</v>
      </c>
      <c r="O8">
        <f t="shared" si="9"/>
        <v>2023</v>
      </c>
      <c r="P8" s="9">
        <f>IF(I8&gt;0,VLOOKUP(B8,'m cost'!A:G,6,FALSE)*I8,0)</f>
        <v>7473.9999999999991</v>
      </c>
      <c r="Q8" t="str">
        <f t="shared" si="10"/>
        <v>p</v>
      </c>
      <c r="R8" s="2">
        <f t="shared" si="11"/>
        <v>33026</v>
      </c>
    </row>
    <row r="9" spans="1:19" x14ac:dyDescent="0.2">
      <c r="A9" t="s">
        <v>40</v>
      </c>
      <c r="B9" s="9" t="str">
        <f>VLOOKUP(A9,'item cost'!A:D,2,FALSE)</f>
        <v>group 7</v>
      </c>
      <c r="C9" s="9" t="str">
        <f>VLOOKUP(D9,items!A:B,2,FALSE)</f>
        <v>item 7</v>
      </c>
      <c r="D9" t="s">
        <v>839</v>
      </c>
      <c r="E9" s="10"/>
      <c r="F9" s="10">
        <v>44944</v>
      </c>
      <c r="G9" t="s">
        <v>282</v>
      </c>
      <c r="I9">
        <v>30</v>
      </c>
      <c r="J9" s="2">
        <v>520</v>
      </c>
      <c r="K9" s="2">
        <f>_xlfn.MAXIFS('m cost'!$E$3:$E$1062,'m cost'!$B$3:$B$1062,C9,'m cost'!$C$3:$C$1062,"&lt;="&amp;O9,'m cost'!$D$3:$D$1062,"&lt;="&amp;N9)</f>
        <v>260</v>
      </c>
      <c r="L9" s="2">
        <f t="shared" si="6"/>
        <v>7800</v>
      </c>
      <c r="M9" s="2">
        <f t="shared" si="7"/>
        <v>15600</v>
      </c>
      <c r="N9">
        <f t="shared" si="8"/>
        <v>1</v>
      </c>
      <c r="O9">
        <f t="shared" si="9"/>
        <v>2023</v>
      </c>
      <c r="P9" s="9">
        <f>IF(I9&gt;0,VLOOKUP(B9,'m cost'!A:G,6,FALSE)*I9,0)</f>
        <v>664.2</v>
      </c>
      <c r="Q9" t="str">
        <f t="shared" si="10"/>
        <v>p</v>
      </c>
      <c r="R9" s="2">
        <f t="shared" si="11"/>
        <v>7135.8</v>
      </c>
    </row>
    <row r="10" spans="1:19" x14ac:dyDescent="0.2">
      <c r="A10" t="s">
        <v>61</v>
      </c>
      <c r="B10" s="9" t="str">
        <f>VLOOKUP(A10,'item cost'!A:D,2,FALSE)</f>
        <v>group 8</v>
      </c>
      <c r="C10" s="9" t="str">
        <f>VLOOKUP(D10,items!A:B,2,FALSE)</f>
        <v>item 8</v>
      </c>
      <c r="D10" t="s">
        <v>840</v>
      </c>
      <c r="E10" s="10"/>
      <c r="F10" s="10">
        <v>44950</v>
      </c>
      <c r="G10" t="s">
        <v>283</v>
      </c>
      <c r="I10">
        <v>125</v>
      </c>
      <c r="J10" s="2">
        <v>520</v>
      </c>
      <c r="K10" s="2">
        <f>_xlfn.MAXIFS('m cost'!$E$3:$E$1062,'m cost'!$B$3:$B$1062,C10,'m cost'!$C$3:$C$1062,"&lt;="&amp;O10,'m cost'!$D$3:$D$1062,"&lt;="&amp;N10)</f>
        <v>1630</v>
      </c>
      <c r="L10" s="2">
        <f t="shared" si="6"/>
        <v>203750</v>
      </c>
      <c r="M10" s="2">
        <f t="shared" si="7"/>
        <v>65000</v>
      </c>
      <c r="N10">
        <f t="shared" si="8"/>
        <v>1</v>
      </c>
      <c r="O10">
        <f t="shared" si="9"/>
        <v>2023</v>
      </c>
      <c r="P10" s="9">
        <f>IF(I10&gt;0,VLOOKUP(B10,'m cost'!A:G,6,FALSE)*I10,0)</f>
        <v>7855</v>
      </c>
      <c r="Q10" t="str">
        <f t="shared" si="10"/>
        <v>l</v>
      </c>
      <c r="R10" s="2">
        <f t="shared" si="11"/>
        <v>-146605</v>
      </c>
    </row>
    <row r="11" spans="1:19" x14ac:dyDescent="0.2">
      <c r="A11" t="s">
        <v>39</v>
      </c>
      <c r="B11" s="9" t="str">
        <f>VLOOKUP(A11,'item cost'!A:D,2,FALSE)</f>
        <v>group 9</v>
      </c>
      <c r="C11" s="9" t="str">
        <f>VLOOKUP(D11,items!A:B,2,FALSE)</f>
        <v>item 9</v>
      </c>
      <c r="D11" t="s">
        <v>841</v>
      </c>
      <c r="E11" s="10"/>
      <c r="F11" s="10">
        <v>44950</v>
      </c>
      <c r="G11" t="s">
        <v>283</v>
      </c>
      <c r="I11">
        <v>125</v>
      </c>
      <c r="J11" s="2">
        <v>470</v>
      </c>
      <c r="K11" s="2">
        <f>_xlfn.MAXIFS('m cost'!$E$3:$E$1062,'m cost'!$B$3:$B$1062,C11,'m cost'!$C$3:$C$1062,"&lt;="&amp;O11,'m cost'!$D$3:$D$1062,"&lt;="&amp;N11)</f>
        <v>2007</v>
      </c>
      <c r="L11" s="2">
        <f t="shared" si="6"/>
        <v>250875</v>
      </c>
      <c r="M11" s="2">
        <f t="shared" si="7"/>
        <v>58750</v>
      </c>
      <c r="N11">
        <f t="shared" si="8"/>
        <v>1</v>
      </c>
      <c r="O11">
        <f t="shared" si="9"/>
        <v>2023</v>
      </c>
      <c r="P11" s="9">
        <f>IF(I11&gt;0,VLOOKUP(B11,'m cost'!A:G,6,FALSE)*I11,0)</f>
        <v>2811.25</v>
      </c>
      <c r="Q11" t="str">
        <f t="shared" si="10"/>
        <v>l</v>
      </c>
      <c r="R11" s="2">
        <f t="shared" si="11"/>
        <v>-194936.25</v>
      </c>
    </row>
    <row r="12" spans="1:19" x14ac:dyDescent="0.2">
      <c r="A12" t="s">
        <v>277</v>
      </c>
      <c r="B12" s="9" t="str">
        <f>VLOOKUP(A12,'item cost'!A:D,2,FALSE)</f>
        <v>group 10</v>
      </c>
      <c r="C12" s="9" t="str">
        <f>VLOOKUP(D12,items!A:B,2,FALSE)</f>
        <v>item 10</v>
      </c>
      <c r="D12" t="s">
        <v>842</v>
      </c>
      <c r="E12" s="10"/>
      <c r="F12" s="10">
        <v>44950</v>
      </c>
      <c r="G12" t="s">
        <v>283</v>
      </c>
      <c r="I12">
        <v>30</v>
      </c>
      <c r="J12" s="2">
        <v>510</v>
      </c>
      <c r="K12" s="2">
        <f>_xlfn.MAXIFS('m cost'!$E$3:$E$1062,'m cost'!$B$3:$B$1062,C12,'m cost'!$C$3:$C$1062,"&lt;="&amp;O12,'m cost'!$D$3:$D$1062,"&lt;="&amp;N12)</f>
        <v>126.14814814814817</v>
      </c>
      <c r="L12" s="2">
        <f t="shared" si="6"/>
        <v>3784.4444444444448</v>
      </c>
      <c r="M12" s="2">
        <f t="shared" si="7"/>
        <v>15300</v>
      </c>
      <c r="N12">
        <f t="shared" si="8"/>
        <v>1</v>
      </c>
      <c r="O12">
        <f t="shared" si="9"/>
        <v>2023</v>
      </c>
      <c r="P12" s="9">
        <f>IF(I12&gt;0,VLOOKUP(B12,'m cost'!A:G,6,FALSE)*I12,0)</f>
        <v>1872.9</v>
      </c>
      <c r="Q12" t="str">
        <f t="shared" si="10"/>
        <v>p</v>
      </c>
      <c r="R12" s="2">
        <f t="shared" si="11"/>
        <v>9642.6555555555551</v>
      </c>
    </row>
    <row r="13" spans="1:19" x14ac:dyDescent="0.2">
      <c r="A13" t="s">
        <v>53</v>
      </c>
      <c r="B13" s="9" t="str">
        <f>VLOOKUP(A13,'item cost'!A:D,2,FALSE)</f>
        <v>group 11</v>
      </c>
      <c r="C13" s="9" t="str">
        <f>VLOOKUP(D13,items!A:B,2,FALSE)</f>
        <v>item 11</v>
      </c>
      <c r="D13" t="s">
        <v>843</v>
      </c>
      <c r="E13" s="10"/>
      <c r="F13" s="10">
        <v>44954</v>
      </c>
      <c r="G13" t="s">
        <v>284</v>
      </c>
      <c r="I13">
        <v>150</v>
      </c>
      <c r="J13" s="2">
        <v>540</v>
      </c>
      <c r="K13" s="2">
        <f>_xlfn.MAXIFS('m cost'!$E$3:$E$1062,'m cost'!$B$3:$B$1062,C13,'m cost'!$C$3:$C$1062,"&lt;="&amp;O13,'m cost'!$D$3:$D$1062,"&lt;="&amp;N13)</f>
        <v>339.00000000000006</v>
      </c>
      <c r="L13" s="2">
        <f t="shared" si="6"/>
        <v>50850.000000000007</v>
      </c>
      <c r="M13" s="2">
        <f t="shared" si="7"/>
        <v>81000</v>
      </c>
      <c r="N13">
        <f t="shared" si="8"/>
        <v>1</v>
      </c>
      <c r="O13">
        <f t="shared" si="9"/>
        <v>2023</v>
      </c>
      <c r="P13" s="9">
        <f>IF(I13&gt;0,VLOOKUP(B13,'m cost'!A:G,6,FALSE)*I13,0)</f>
        <v>3301.5000000000005</v>
      </c>
      <c r="Q13" t="str">
        <f t="shared" si="10"/>
        <v>p</v>
      </c>
      <c r="R13" s="2">
        <f t="shared" si="11"/>
        <v>26848.499999999993</v>
      </c>
    </row>
    <row r="14" spans="1:19" x14ac:dyDescent="0.2">
      <c r="A14" t="s">
        <v>54</v>
      </c>
      <c r="B14" s="9" t="str">
        <f>VLOOKUP(A14,'item cost'!A:D,2,FALSE)</f>
        <v>group 12</v>
      </c>
      <c r="C14" s="9" t="str">
        <f>VLOOKUP(D14,items!A:B,2,FALSE)</f>
        <v>item 12</v>
      </c>
      <c r="D14" t="s">
        <v>844</v>
      </c>
      <c r="E14" s="10"/>
      <c r="F14" s="10">
        <v>44954</v>
      </c>
      <c r="G14" t="s">
        <v>284</v>
      </c>
      <c r="I14">
        <v>150</v>
      </c>
      <c r="J14" s="2">
        <v>495</v>
      </c>
      <c r="K14" s="2">
        <f>_xlfn.MAXIFS('m cost'!$E$3:$E$1062,'m cost'!$B$3:$B$1062,C14,'m cost'!$C$3:$C$1062,"&lt;="&amp;O14,'m cost'!$D$3:$D$1062,"&lt;="&amp;N14)</f>
        <v>388.11666666666673</v>
      </c>
      <c r="L14" s="2">
        <f t="shared" si="6"/>
        <v>58217.500000000007</v>
      </c>
      <c r="M14" s="2">
        <f t="shared" si="7"/>
        <v>74250</v>
      </c>
      <c r="N14">
        <f t="shared" si="8"/>
        <v>1</v>
      </c>
      <c r="O14">
        <f t="shared" si="9"/>
        <v>2023</v>
      </c>
      <c r="P14" s="9">
        <f>IF(I14&gt;0,VLOOKUP(B14,'m cost'!A:G,6,FALSE)*I14,0)</f>
        <v>3867</v>
      </c>
      <c r="Q14" t="str">
        <f t="shared" si="10"/>
        <v>p</v>
      </c>
      <c r="R14" s="2">
        <f t="shared" si="11"/>
        <v>12165.499999999993</v>
      </c>
    </row>
    <row r="15" spans="1:19" x14ac:dyDescent="0.2">
      <c r="A15" t="s">
        <v>72</v>
      </c>
      <c r="B15" s="9" t="str">
        <f>VLOOKUP(A15,'item cost'!A:D,2,FALSE)</f>
        <v>group 13</v>
      </c>
      <c r="C15" s="9" t="str">
        <f>VLOOKUP(D15,items!A:B,2,FALSE)</f>
        <v>item 13</v>
      </c>
      <c r="D15" t="s">
        <v>845</v>
      </c>
      <c r="E15" s="10"/>
      <c r="F15" s="10">
        <v>44954</v>
      </c>
      <c r="G15" t="s">
        <v>284</v>
      </c>
      <c r="I15">
        <v>10</v>
      </c>
      <c r="J15" s="2">
        <v>2700</v>
      </c>
      <c r="K15" s="2">
        <f>_xlfn.MAXIFS('m cost'!$E$3:$E$1062,'m cost'!$B$3:$B$1062,C15,'m cost'!$C$3:$C$1062,"&lt;="&amp;O15,'m cost'!$D$3:$D$1062,"&lt;="&amp;N15)</f>
        <v>450</v>
      </c>
      <c r="L15" s="2">
        <f t="shared" si="6"/>
        <v>4500</v>
      </c>
      <c r="M15" s="2">
        <f t="shared" si="7"/>
        <v>27000</v>
      </c>
      <c r="N15">
        <f t="shared" si="8"/>
        <v>1</v>
      </c>
      <c r="O15">
        <f t="shared" si="9"/>
        <v>2023</v>
      </c>
      <c r="P15" s="9">
        <f>IF(I15&gt;0,VLOOKUP(B15,'m cost'!A:G,6,FALSE)*I15,0)</f>
        <v>416.70000000000005</v>
      </c>
      <c r="Q15" t="str">
        <f t="shared" si="10"/>
        <v>p</v>
      </c>
      <c r="R15" s="2">
        <f t="shared" si="11"/>
        <v>22083.3</v>
      </c>
    </row>
    <row r="16" spans="1:19" x14ac:dyDescent="0.2">
      <c r="A16" t="s">
        <v>38</v>
      </c>
      <c r="B16" s="9" t="str">
        <f>VLOOKUP(A16,'item cost'!A:D,2,FALSE)</f>
        <v>group 14</v>
      </c>
      <c r="C16" s="9" t="str">
        <f>VLOOKUP(D16,items!A:B,2,FALSE)</f>
        <v>item 14</v>
      </c>
      <c r="D16" t="s">
        <v>846</v>
      </c>
      <c r="E16" s="10"/>
      <c r="F16" s="10">
        <v>44940</v>
      </c>
      <c r="G16" t="s">
        <v>285</v>
      </c>
      <c r="I16">
        <v>2</v>
      </c>
      <c r="J16" s="2">
        <v>1400</v>
      </c>
      <c r="K16" s="2">
        <f>_xlfn.MAXIFS('m cost'!$E$3:$E$1062,'m cost'!$B$3:$B$1062,C16,'m cost'!$C$3:$C$1062,"&lt;="&amp;O16,'m cost'!$D$3:$D$1062,"&lt;="&amp;N16)</f>
        <v>273.88888888888891</v>
      </c>
      <c r="L16" s="2">
        <f t="shared" si="6"/>
        <v>547.77777777777783</v>
      </c>
      <c r="M16" s="2">
        <f t="shared" si="7"/>
        <v>2800</v>
      </c>
      <c r="N16">
        <f t="shared" si="8"/>
        <v>1</v>
      </c>
      <c r="O16">
        <f t="shared" si="9"/>
        <v>2023</v>
      </c>
      <c r="P16" s="9">
        <f>IF(I16&gt;0,VLOOKUP(B16,'m cost'!A:G,6,FALSE)*I16,0)</f>
        <v>66.38</v>
      </c>
      <c r="Q16" t="str">
        <f t="shared" si="10"/>
        <v>p</v>
      </c>
      <c r="R16" s="2">
        <f t="shared" si="11"/>
        <v>2185.8422222222221</v>
      </c>
    </row>
    <row r="17" spans="1:18" x14ac:dyDescent="0.2">
      <c r="A17" t="s">
        <v>36</v>
      </c>
      <c r="B17" s="9" t="str">
        <f>VLOOKUP(A17,'item cost'!A:D,2,FALSE)</f>
        <v>group 15</v>
      </c>
      <c r="C17" s="9" t="str">
        <f>VLOOKUP(D17,items!A:B,2,FALSE)</f>
        <v>item 15</v>
      </c>
      <c r="D17" t="s">
        <v>847</v>
      </c>
      <c r="E17" s="10"/>
      <c r="F17" s="10">
        <v>44940</v>
      </c>
      <c r="G17" t="s">
        <v>285</v>
      </c>
      <c r="I17">
        <v>1</v>
      </c>
      <c r="J17" s="2">
        <v>1550</v>
      </c>
      <c r="K17" s="2">
        <f>_xlfn.MAXIFS('m cost'!$E$3:$E$1062,'m cost'!$B$3:$B$1062,C17,'m cost'!$C$3:$C$1062,"&lt;="&amp;O17,'m cost'!$D$3:$D$1062,"&lt;="&amp;N17)</f>
        <v>280</v>
      </c>
      <c r="L17" s="2">
        <f t="shared" si="6"/>
        <v>280</v>
      </c>
      <c r="M17" s="2">
        <f t="shared" si="7"/>
        <v>1550</v>
      </c>
      <c r="N17">
        <f t="shared" si="8"/>
        <v>1</v>
      </c>
      <c r="O17">
        <f t="shared" si="9"/>
        <v>2023</v>
      </c>
      <c r="P17" s="9">
        <f>IF(I17&gt;0,VLOOKUP(B17,'m cost'!A:G,6,FALSE)*I17,0)</f>
        <v>26.52</v>
      </c>
      <c r="Q17" t="str">
        <f t="shared" si="10"/>
        <v>p</v>
      </c>
      <c r="R17" s="2">
        <f t="shared" si="11"/>
        <v>1243.48</v>
      </c>
    </row>
    <row r="18" spans="1:18" x14ac:dyDescent="0.2">
      <c r="A18" t="s">
        <v>30</v>
      </c>
      <c r="B18" s="9" t="str">
        <f>VLOOKUP(A18,'item cost'!A:D,2,FALSE)</f>
        <v>group 16</v>
      </c>
      <c r="C18" s="9" t="str">
        <f>VLOOKUP(D18,items!A:B,2,FALSE)</f>
        <v>item 16</v>
      </c>
      <c r="D18" t="s">
        <v>848</v>
      </c>
      <c r="E18" s="10"/>
      <c r="F18" s="10">
        <v>44940</v>
      </c>
      <c r="G18" t="s">
        <v>285</v>
      </c>
      <c r="I18">
        <v>5</v>
      </c>
      <c r="J18" s="2">
        <v>475</v>
      </c>
      <c r="K18" s="2">
        <f>_xlfn.MAXIFS('m cost'!$E$3:$E$1062,'m cost'!$B$3:$B$1062,C18,'m cost'!$C$3:$C$1062,"&lt;="&amp;O18,'m cost'!$D$3:$D$1062,"&lt;="&amp;N18)</f>
        <v>340.26666666666671</v>
      </c>
      <c r="L18" s="2">
        <f t="shared" si="6"/>
        <v>1701.3333333333335</v>
      </c>
      <c r="M18" s="2">
        <f t="shared" si="7"/>
        <v>2375</v>
      </c>
      <c r="N18">
        <f t="shared" si="8"/>
        <v>1</v>
      </c>
      <c r="O18">
        <f t="shared" si="9"/>
        <v>2023</v>
      </c>
      <c r="P18" s="9">
        <f>IF(I18&gt;0,VLOOKUP(B18,'m cost'!A:G,6,FALSE)*I18,0)</f>
        <v>143.4</v>
      </c>
      <c r="Q18" t="str">
        <f t="shared" si="10"/>
        <v>p</v>
      </c>
      <c r="R18" s="2">
        <f t="shared" si="11"/>
        <v>530.26666666666654</v>
      </c>
    </row>
    <row r="19" spans="1:18" x14ac:dyDescent="0.2">
      <c r="A19" t="s">
        <v>45</v>
      </c>
      <c r="B19" s="9" t="str">
        <f>VLOOKUP(A19,'item cost'!A:D,2,FALSE)</f>
        <v>group 17</v>
      </c>
      <c r="C19" s="9" t="str">
        <f>VLOOKUP(D19,items!A:B,2,FALSE)</f>
        <v>item 17</v>
      </c>
      <c r="D19" t="s">
        <v>849</v>
      </c>
      <c r="E19" s="10"/>
      <c r="F19" s="10">
        <v>44940</v>
      </c>
      <c r="G19" t="s">
        <v>285</v>
      </c>
      <c r="I19">
        <v>3</v>
      </c>
      <c r="J19" s="2">
        <v>675</v>
      </c>
      <c r="K19" s="2">
        <f>_xlfn.MAXIFS('m cost'!$E$3:$E$1062,'m cost'!$B$3:$B$1062,C19,'m cost'!$C$3:$C$1062,"&lt;="&amp;O19,'m cost'!$D$3:$D$1062,"&lt;="&amp;N19)</f>
        <v>350.54555555555561</v>
      </c>
      <c r="L19" s="2">
        <f t="shared" si="6"/>
        <v>1051.6366666666668</v>
      </c>
      <c r="M19" s="2">
        <f t="shared" si="7"/>
        <v>2025</v>
      </c>
      <c r="N19">
        <f t="shared" si="8"/>
        <v>1</v>
      </c>
      <c r="O19">
        <f t="shared" si="9"/>
        <v>2023</v>
      </c>
      <c r="P19" s="9">
        <f>IF(I19&gt;0,VLOOKUP(B19,'m cost'!A:G,6,FALSE)*I19,0)</f>
        <v>144.75</v>
      </c>
      <c r="Q19" t="str">
        <f t="shared" si="10"/>
        <v>p</v>
      </c>
      <c r="R19" s="2">
        <f t="shared" si="11"/>
        <v>828.61333333333323</v>
      </c>
    </row>
    <row r="20" spans="1:18" x14ac:dyDescent="0.2">
      <c r="A20" t="s">
        <v>21</v>
      </c>
      <c r="B20" s="9" t="str">
        <f>VLOOKUP(A20,'item cost'!A:D,2,FALSE)</f>
        <v>group 18</v>
      </c>
      <c r="C20" s="9" t="str">
        <f>VLOOKUP(D20,items!A:B,2,FALSE)</f>
        <v>item 18</v>
      </c>
      <c r="D20" t="s">
        <v>850</v>
      </c>
      <c r="E20" s="10"/>
      <c r="F20" s="10">
        <v>44940</v>
      </c>
      <c r="G20" t="s">
        <v>285</v>
      </c>
      <c r="I20">
        <v>5</v>
      </c>
      <c r="J20" s="2">
        <v>380</v>
      </c>
      <c r="K20" s="2">
        <f>_xlfn.MAXIFS('m cost'!$E$3:$E$1062,'m cost'!$B$3:$B$1062,C20,'m cost'!$C$3:$C$1062,"&lt;="&amp;O20,'m cost'!$D$3:$D$1062,"&lt;="&amp;N20)</f>
        <v>329.32952380952389</v>
      </c>
      <c r="L20" s="2">
        <f t="shared" si="6"/>
        <v>1646.6476190476194</v>
      </c>
      <c r="M20" s="2">
        <f t="shared" si="7"/>
        <v>1900</v>
      </c>
      <c r="N20">
        <f t="shared" si="8"/>
        <v>1</v>
      </c>
      <c r="O20">
        <f t="shared" si="9"/>
        <v>2023</v>
      </c>
      <c r="P20" s="9">
        <f>IF(I20&gt;0,VLOOKUP(B20,'m cost'!A:G,6,FALSE)*I20,0)</f>
        <v>690.8</v>
      </c>
      <c r="Q20" t="str">
        <f t="shared" si="10"/>
        <v>l</v>
      </c>
      <c r="R20" s="2">
        <f t="shared" si="11"/>
        <v>-437.44761904761936</v>
      </c>
    </row>
    <row r="21" spans="1:18" x14ac:dyDescent="0.2">
      <c r="A21" t="s">
        <v>275</v>
      </c>
      <c r="B21" s="9" t="str">
        <f>VLOOKUP(A21,'item cost'!A:D,2,FALSE)</f>
        <v>group 19</v>
      </c>
      <c r="C21" s="9" t="str">
        <f>VLOOKUP(D21,items!A:B,2,FALSE)</f>
        <v>item 19</v>
      </c>
      <c r="D21" t="s">
        <v>851</v>
      </c>
      <c r="E21" s="10"/>
      <c r="F21" s="10">
        <v>44940</v>
      </c>
      <c r="G21" t="s">
        <v>285</v>
      </c>
      <c r="I21">
        <v>5</v>
      </c>
      <c r="J21" s="2">
        <v>400</v>
      </c>
      <c r="K21" s="2">
        <f>IF(OR(B21="متنوع",B21="قطع غيار"),J21,IF(AND(B21="ceiling fan",J21&gt;500),_xlfn.MAXIFS('m cost'!$E$3:$E$1062,'m cost'!$B$3:$B$1062,C21,'m cost'!$C$3:$C$1062,"&lt;="&amp;O21,'m cost'!$D$3:$D$1062,"&lt;="&amp;N21)*3,_xlfn.MAXIFS('m cost'!$E$3:$E$1062,'m cost'!$B$3:$B$1062,C21,'m cost'!$C$3:$C$1062,"&lt;="&amp;O21,'m cost'!$D$3:$D$1062,"&lt;="&amp;N21)))</f>
        <v>570</v>
      </c>
      <c r="L21" s="2">
        <f t="shared" si="6"/>
        <v>2850</v>
      </c>
      <c r="M21" s="2">
        <f t="shared" si="7"/>
        <v>2000</v>
      </c>
      <c r="N21">
        <f t="shared" si="8"/>
        <v>1</v>
      </c>
      <c r="O21">
        <f t="shared" si="9"/>
        <v>2023</v>
      </c>
      <c r="P21" s="9">
        <f>IF(I21&gt;0,VLOOKUP(B21,'m cost'!A:G,6,FALSE)*I21,0)</f>
        <v>109.85</v>
      </c>
      <c r="Q21" t="str">
        <f t="shared" si="10"/>
        <v>l</v>
      </c>
      <c r="R21" s="2">
        <f t="shared" si="11"/>
        <v>-959.85</v>
      </c>
    </row>
    <row r="22" spans="1:18" x14ac:dyDescent="0.2">
      <c r="A22" t="s">
        <v>17</v>
      </c>
      <c r="B22" s="9" t="str">
        <f>VLOOKUP(A22,'item cost'!A:D,2,FALSE)</f>
        <v>group 20</v>
      </c>
      <c r="C22" s="9" t="str">
        <f>VLOOKUP(D22,items!A:B,2,FALSE)</f>
        <v>item 20</v>
      </c>
      <c r="D22" t="s">
        <v>852</v>
      </c>
      <c r="E22" s="10"/>
      <c r="F22" s="10">
        <v>44940</v>
      </c>
      <c r="G22" t="s">
        <v>285</v>
      </c>
      <c r="I22">
        <v>2</v>
      </c>
      <c r="J22" s="2">
        <v>1050</v>
      </c>
      <c r="K22" s="2">
        <f>IF(OR(B22="متنوع",B22="قطع غيار"),J22,IF(AND(B22="ceiling fan",J22&gt;500),_xlfn.MAXIFS('m cost'!$E$3:$E$1062,'m cost'!$B$3:$B$1062,C22,'m cost'!$C$3:$C$1062,"&lt;="&amp;O22,'m cost'!$D$3:$D$1062,"&lt;="&amp;N22)*3,_xlfn.MAXIFS('m cost'!$E$3:$E$1062,'m cost'!$B$3:$B$1062,C22,'m cost'!$C$3:$C$1062,"&lt;="&amp;O22,'m cost'!$D$3:$D$1062,"&lt;="&amp;N22)))</f>
        <v>260</v>
      </c>
      <c r="L22" s="2">
        <f t="shared" si="6"/>
        <v>520</v>
      </c>
      <c r="M22" s="2">
        <f t="shared" si="7"/>
        <v>2100</v>
      </c>
      <c r="N22">
        <f t="shared" si="8"/>
        <v>1</v>
      </c>
      <c r="O22">
        <f t="shared" si="9"/>
        <v>2023</v>
      </c>
      <c r="P22" s="9">
        <f>IF(I22&gt;0,VLOOKUP(B22,'m cost'!A:G,6,FALSE)*I22,0)</f>
        <v>10</v>
      </c>
      <c r="Q22" t="str">
        <f t="shared" si="10"/>
        <v>p</v>
      </c>
      <c r="R22" s="2">
        <f t="shared" si="11"/>
        <v>1570</v>
      </c>
    </row>
    <row r="23" spans="1:18" x14ac:dyDescent="0.2">
      <c r="A23" t="s">
        <v>18</v>
      </c>
      <c r="B23" s="9" t="str">
        <f>VLOOKUP(A23,'item cost'!A:D,2,FALSE)</f>
        <v>group 21</v>
      </c>
      <c r="C23" s="9" t="str">
        <f>VLOOKUP(D23,items!A:B,2,FALSE)</f>
        <v>item 21</v>
      </c>
      <c r="D23" t="s">
        <v>853</v>
      </c>
      <c r="E23" s="10"/>
      <c r="F23" s="10">
        <v>44940</v>
      </c>
      <c r="G23" t="s">
        <v>285</v>
      </c>
      <c r="I23">
        <v>2</v>
      </c>
      <c r="J23" s="2">
        <v>1200</v>
      </c>
      <c r="K23" s="2">
        <f>IF(OR(B23="متنوع",B23="قطع غيار"),J23,IF(AND(B23="ceiling fan",J23&gt;500),_xlfn.MAXIFS('m cost'!$E$3:$E$1062,'m cost'!$B$3:$B$1062,C23,'m cost'!$C$3:$C$1062,"&lt;="&amp;O23,'m cost'!$D$3:$D$1062,"&lt;="&amp;N23)*3,_xlfn.MAXIFS('m cost'!$E$3:$E$1062,'m cost'!$B$3:$B$1062,C23,'m cost'!$C$3:$C$1062,"&lt;="&amp;O23,'m cost'!$D$3:$D$1062,"&lt;="&amp;N23)))</f>
        <v>122.78968253968254</v>
      </c>
      <c r="L23" s="2">
        <f t="shared" si="6"/>
        <v>245.57936507936509</v>
      </c>
      <c r="M23" s="2">
        <f t="shared" si="7"/>
        <v>2400</v>
      </c>
      <c r="N23">
        <f t="shared" si="8"/>
        <v>1</v>
      </c>
      <c r="O23">
        <f t="shared" si="9"/>
        <v>2023</v>
      </c>
      <c r="P23" s="9">
        <f>IF(I23&gt;0,VLOOKUP(B23,'m cost'!A:G,6,FALSE)*I23,0)</f>
        <v>0</v>
      </c>
      <c r="Q23" t="str">
        <f t="shared" si="10"/>
        <v>p</v>
      </c>
      <c r="R23" s="2">
        <f t="shared" si="11"/>
        <v>2154.4206349206347</v>
      </c>
    </row>
    <row r="24" spans="1:18" x14ac:dyDescent="0.2">
      <c r="A24" t="s">
        <v>24</v>
      </c>
      <c r="B24" s="9" t="str">
        <f>VLOOKUP(A24,'item cost'!A:D,2,FALSE)</f>
        <v>group 22</v>
      </c>
      <c r="C24" s="9" t="str">
        <f>VLOOKUP(D24,items!A:B,2,FALSE)</f>
        <v>item 22</v>
      </c>
      <c r="D24" t="s">
        <v>854</v>
      </c>
      <c r="E24" s="10"/>
      <c r="F24" s="10">
        <v>44940</v>
      </c>
      <c r="G24" t="s">
        <v>285</v>
      </c>
      <c r="I24">
        <v>10</v>
      </c>
      <c r="J24" s="2">
        <v>490</v>
      </c>
      <c r="K24" s="2">
        <f>IF(OR(B24="متنوع",B24="قطع غيار"),J24,IF(AND(B24="ceiling fan",J24&gt;500),_xlfn.MAXIFS('m cost'!$E$3:$E$1062,'m cost'!$B$3:$B$1062,C24,'m cost'!$C$3:$C$1062,"&lt;="&amp;O24,'m cost'!$D$3:$D$1062,"&lt;="&amp;N24)*3,_xlfn.MAXIFS('m cost'!$E$3:$E$1062,'m cost'!$B$3:$B$1062,C24,'m cost'!$C$3:$C$1062,"&lt;="&amp;O24,'m cost'!$D$3:$D$1062,"&lt;="&amp;N24)))</f>
        <v>517</v>
      </c>
      <c r="L24" s="2">
        <f t="shared" si="6"/>
        <v>5170</v>
      </c>
      <c r="M24" s="2">
        <f t="shared" si="7"/>
        <v>4900</v>
      </c>
      <c r="N24">
        <f t="shared" si="8"/>
        <v>1</v>
      </c>
      <c r="O24">
        <f t="shared" si="9"/>
        <v>2023</v>
      </c>
      <c r="P24" s="9">
        <f>IF(I24&gt;0,VLOOKUP(B24,'m cost'!A:G,6,FALSE)*I24,0)</f>
        <v>10</v>
      </c>
      <c r="Q24" t="str">
        <f t="shared" si="10"/>
        <v>l</v>
      </c>
      <c r="R24" s="2">
        <f t="shared" si="11"/>
        <v>-280</v>
      </c>
    </row>
    <row r="25" spans="1:18" x14ac:dyDescent="0.2">
      <c r="A25" t="s">
        <v>60</v>
      </c>
      <c r="B25" s="9" t="str">
        <f>VLOOKUP(A25,'item cost'!A:D,2,FALSE)</f>
        <v>group 23</v>
      </c>
      <c r="C25" s="9" t="str">
        <f>VLOOKUP(D25,items!A:B,2,FALSE)</f>
        <v>item 23</v>
      </c>
      <c r="D25" t="s">
        <v>855</v>
      </c>
      <c r="E25" s="10"/>
      <c r="F25" s="10">
        <v>44940</v>
      </c>
      <c r="G25" t="s">
        <v>285</v>
      </c>
      <c r="I25">
        <v>5</v>
      </c>
      <c r="J25" s="2">
        <v>180</v>
      </c>
      <c r="K25" s="2">
        <f>IF(OR(B25="متنوع",B25="قطع غيار"),J25,IF(AND(B25="ceiling fan",J25&gt;500),_xlfn.MAXIFS('m cost'!$E$3:$E$1062,'m cost'!$B$3:$B$1062,C25,'m cost'!$C$3:$C$1062,"&lt;="&amp;O25,'m cost'!$D$3:$D$1062,"&lt;="&amp;N25)*3,_xlfn.MAXIFS('m cost'!$E$3:$E$1062,'m cost'!$B$3:$B$1062,C25,'m cost'!$C$3:$C$1062,"&lt;="&amp;O25,'m cost'!$D$3:$D$1062,"&lt;="&amp;N25)))</f>
        <v>3666.8121693121693</v>
      </c>
      <c r="L25" s="2">
        <f t="shared" si="6"/>
        <v>18334.060846560846</v>
      </c>
      <c r="M25" s="2">
        <f t="shared" si="7"/>
        <v>900</v>
      </c>
      <c r="N25">
        <f t="shared" si="8"/>
        <v>1</v>
      </c>
      <c r="O25">
        <f t="shared" si="9"/>
        <v>2023</v>
      </c>
      <c r="P25" s="9">
        <f>IF(I25&gt;0,VLOOKUP(B25,'m cost'!A:G,6,FALSE)*I25,0)</f>
        <v>10</v>
      </c>
      <c r="Q25" t="str">
        <f t="shared" si="10"/>
        <v>l</v>
      </c>
      <c r="R25" s="2">
        <f t="shared" si="11"/>
        <v>-17444.060846560846</v>
      </c>
    </row>
    <row r="26" spans="1:18" x14ac:dyDescent="0.2">
      <c r="A26" t="s">
        <v>43</v>
      </c>
      <c r="B26" s="9" t="str">
        <f>VLOOKUP(A26,'item cost'!A:D,2,FALSE)</f>
        <v>group 24</v>
      </c>
      <c r="C26" s="9" t="str">
        <f>VLOOKUP(D26,items!A:B,2,FALSE)</f>
        <v>item 24</v>
      </c>
      <c r="D26" t="s">
        <v>856</v>
      </c>
      <c r="E26" s="10"/>
      <c r="F26" s="10">
        <v>44940</v>
      </c>
      <c r="G26" t="s">
        <v>285</v>
      </c>
      <c r="I26">
        <v>5</v>
      </c>
      <c r="J26" s="2">
        <v>280</v>
      </c>
      <c r="K26" s="2">
        <f>IF(OR(B26="متنوع",B26="قطع غيار"),J26,IF(AND(B26="ceiling fan",J26&gt;500),_xlfn.MAXIFS('m cost'!$E$3:$E$1062,'m cost'!$B$3:$B$1062,C26,'m cost'!$C$3:$C$1062,"&lt;="&amp;O26,'m cost'!$D$3:$D$1062,"&lt;="&amp;N26)*3,_xlfn.MAXIFS('m cost'!$E$3:$E$1062,'m cost'!$B$3:$B$1062,C26,'m cost'!$C$3:$C$1062,"&lt;="&amp;O26,'m cost'!$D$3:$D$1062,"&lt;="&amp;N26)))</f>
        <v>316.46825396825403</v>
      </c>
      <c r="L26" s="2">
        <f t="shared" si="6"/>
        <v>1582.3412698412701</v>
      </c>
      <c r="M26" s="2">
        <f t="shared" si="7"/>
        <v>1400</v>
      </c>
      <c r="N26">
        <f t="shared" si="8"/>
        <v>1</v>
      </c>
      <c r="O26">
        <f t="shared" si="9"/>
        <v>2023</v>
      </c>
      <c r="P26" s="9">
        <f>IF(I26&gt;0,VLOOKUP(B26,'m cost'!A:G,6,FALSE)*I26,0)</f>
        <v>2.5</v>
      </c>
      <c r="Q26" t="str">
        <f t="shared" si="10"/>
        <v>l</v>
      </c>
      <c r="R26" s="2">
        <f t="shared" si="11"/>
        <v>-184.8412698412701</v>
      </c>
    </row>
    <row r="27" spans="1:18" x14ac:dyDescent="0.2">
      <c r="A27" t="s">
        <v>278</v>
      </c>
      <c r="B27" s="9" t="str">
        <f>VLOOKUP(A27,'item cost'!A:D,2,FALSE)</f>
        <v>group 25</v>
      </c>
      <c r="C27" s="9" t="str">
        <f>VLOOKUP(D27,items!A:B,2,FALSE)</f>
        <v>item 25</v>
      </c>
      <c r="D27" t="s">
        <v>857</v>
      </c>
      <c r="E27" s="10"/>
      <c r="F27" s="10">
        <v>44940</v>
      </c>
      <c r="G27" t="s">
        <v>285</v>
      </c>
      <c r="I27">
        <v>5</v>
      </c>
      <c r="J27" s="2">
        <v>360</v>
      </c>
      <c r="K27" s="2">
        <f>IF(OR(B27="متنوع",B27="قطع غيار"),J27,IF(AND(B27="ceiling fan",J27&gt;500),_xlfn.MAXIFS('m cost'!$E$3:$E$1062,'m cost'!$B$3:$B$1062,C27,'m cost'!$C$3:$C$1062,"&lt;="&amp;O27,'m cost'!$D$3:$D$1062,"&lt;="&amp;N27)*3,_xlfn.MAXIFS('m cost'!$E$3:$E$1062,'m cost'!$B$3:$B$1062,C27,'m cost'!$C$3:$C$1062,"&lt;="&amp;O27,'m cost'!$D$3:$D$1062,"&lt;="&amp;N27)))</f>
        <v>223.50174851190479</v>
      </c>
      <c r="L27" s="2">
        <f t="shared" si="6"/>
        <v>1117.5087425595239</v>
      </c>
      <c r="M27" s="2">
        <f t="shared" si="7"/>
        <v>1800</v>
      </c>
      <c r="N27">
        <f t="shared" si="8"/>
        <v>1</v>
      </c>
      <c r="O27">
        <f t="shared" si="9"/>
        <v>2023</v>
      </c>
      <c r="P27" s="9">
        <f>IF(I27&gt;0,VLOOKUP(B27,'m cost'!A:G,6,FALSE)*I27,0)</f>
        <v>147.27499999999998</v>
      </c>
      <c r="Q27" t="str">
        <f t="shared" si="10"/>
        <v>p</v>
      </c>
      <c r="R27" s="2">
        <f t="shared" si="11"/>
        <v>535.21625744047617</v>
      </c>
    </row>
    <row r="28" spans="1:18" x14ac:dyDescent="0.2">
      <c r="A28" t="s">
        <v>279</v>
      </c>
      <c r="B28" s="9" t="str">
        <f>VLOOKUP(A28,'item cost'!A:D,2,FALSE)</f>
        <v>group 26</v>
      </c>
      <c r="C28" s="9" t="str">
        <f>VLOOKUP(D28,items!A:B,2,FALSE)</f>
        <v>item 26</v>
      </c>
      <c r="D28" t="s">
        <v>858</v>
      </c>
      <c r="E28" s="10"/>
      <c r="F28" s="10">
        <v>44940</v>
      </c>
      <c r="G28" t="s">
        <v>285</v>
      </c>
      <c r="I28">
        <v>5</v>
      </c>
      <c r="J28" s="2">
        <v>340</v>
      </c>
      <c r="K28" s="2">
        <f>IF(OR(B28="متنوع",B28="قطع غيار"),J28,IF(AND(B28="ceiling fan",J28&gt;500),_xlfn.MAXIFS('m cost'!$E$3:$E$1062,'m cost'!$B$3:$B$1062,C28,'m cost'!$C$3:$C$1062,"&lt;="&amp;O28,'m cost'!$D$3:$D$1062,"&lt;="&amp;N28)*3,_xlfn.MAXIFS('m cost'!$E$3:$E$1062,'m cost'!$B$3:$B$1062,C28,'m cost'!$C$3:$C$1062,"&lt;="&amp;O28,'m cost'!$D$3:$D$1062,"&lt;="&amp;N28)))</f>
        <v>205.97652777777782</v>
      </c>
      <c r="L28" s="2">
        <f t="shared" si="6"/>
        <v>1029.882638888889</v>
      </c>
      <c r="M28" s="2">
        <f t="shared" si="7"/>
        <v>1700</v>
      </c>
      <c r="N28">
        <f t="shared" si="8"/>
        <v>1</v>
      </c>
      <c r="O28">
        <f t="shared" si="9"/>
        <v>2023</v>
      </c>
      <c r="P28" s="9">
        <f>IF(I28&gt;0,VLOOKUP(B28,'m cost'!A:G,6,FALSE)*I28,0)</f>
        <v>25</v>
      </c>
      <c r="Q28" t="str">
        <f t="shared" si="10"/>
        <v>p</v>
      </c>
      <c r="R28" s="2">
        <f t="shared" si="11"/>
        <v>645.11736111111099</v>
      </c>
    </row>
    <row r="29" spans="1:18" x14ac:dyDescent="0.2">
      <c r="A29" t="s">
        <v>46</v>
      </c>
      <c r="B29" s="9" t="str">
        <f>VLOOKUP(A29,'item cost'!A:D,2,FALSE)</f>
        <v>group 27</v>
      </c>
      <c r="C29" s="9" t="str">
        <f>VLOOKUP(D29,items!A:B,2,FALSE)</f>
        <v>item 27</v>
      </c>
      <c r="D29" t="s">
        <v>859</v>
      </c>
      <c r="E29" s="10"/>
      <c r="F29" s="10">
        <v>44940</v>
      </c>
      <c r="G29" t="s">
        <v>285</v>
      </c>
      <c r="I29">
        <v>5</v>
      </c>
      <c r="J29" s="2">
        <v>400</v>
      </c>
      <c r="K29" s="2">
        <f>IF(OR(B29="متنوع",B29="قطع غيار"),J29,IF(AND(B29="ceiling fan",J29&gt;500),_xlfn.MAXIFS('m cost'!$E$3:$E$1062,'m cost'!$B$3:$B$1062,C29,'m cost'!$C$3:$C$1062,"&lt;="&amp;O29,'m cost'!$D$3:$D$1062,"&lt;="&amp;N29)*3,_xlfn.MAXIFS('m cost'!$E$3:$E$1062,'m cost'!$B$3:$B$1062,C29,'m cost'!$C$3:$C$1062,"&lt;="&amp;O29,'m cost'!$D$3:$D$1062,"&lt;="&amp;N29)))</f>
        <v>383</v>
      </c>
      <c r="L29" s="2">
        <f t="shared" si="6"/>
        <v>1915</v>
      </c>
      <c r="M29" s="2">
        <f t="shared" si="7"/>
        <v>2000</v>
      </c>
      <c r="N29">
        <f t="shared" si="8"/>
        <v>1</v>
      </c>
      <c r="O29">
        <f t="shared" si="9"/>
        <v>2023</v>
      </c>
      <c r="P29" s="9">
        <f>IF(I29&gt;0,VLOOKUP(B29,'m cost'!A:G,6,FALSE)*I29,0)</f>
        <v>0</v>
      </c>
      <c r="Q29" t="str">
        <f t="shared" si="10"/>
        <v>p</v>
      </c>
      <c r="R29" s="2">
        <f t="shared" si="11"/>
        <v>85</v>
      </c>
    </row>
    <row r="30" spans="1:18" x14ac:dyDescent="0.2">
      <c r="A30" t="s">
        <v>37</v>
      </c>
      <c r="B30" s="9" t="str">
        <f>VLOOKUP(A30,'item cost'!A:D,2,FALSE)</f>
        <v>group 28</v>
      </c>
      <c r="C30" s="9" t="str">
        <f>VLOOKUP(D30,items!A:B,2,FALSE)</f>
        <v>item 28</v>
      </c>
      <c r="D30" t="s">
        <v>860</v>
      </c>
      <c r="E30" s="10"/>
      <c r="F30" s="10">
        <v>44935</v>
      </c>
      <c r="G30" t="s">
        <v>286</v>
      </c>
      <c r="I30">
        <v>10</v>
      </c>
      <c r="J30" s="2">
        <v>180</v>
      </c>
      <c r="K30" s="2">
        <f>IF(OR(B30="متنوع",B30="قطع غيار"),J30,IF(AND(B30="ceiling fan",J30&gt;500),_xlfn.MAXIFS('m cost'!$E$3:$E$1062,'m cost'!$B$3:$B$1062,C30,'m cost'!$C$3:$C$1062,"&lt;="&amp;O30,'m cost'!$D$3:$D$1062,"&lt;="&amp;N30)*3,_xlfn.MAXIFS('m cost'!$E$3:$E$1062,'m cost'!$B$3:$B$1062,C30,'m cost'!$C$3:$C$1062,"&lt;="&amp;O30,'m cost'!$D$3:$D$1062,"&lt;="&amp;N30)))</f>
        <v>127.99382716049386</v>
      </c>
      <c r="L30" s="2">
        <f t="shared" si="6"/>
        <v>1279.9382716049386</v>
      </c>
      <c r="M30" s="2">
        <f t="shared" si="7"/>
        <v>1800</v>
      </c>
      <c r="N30">
        <f t="shared" si="8"/>
        <v>1</v>
      </c>
      <c r="O30">
        <f t="shared" si="9"/>
        <v>2023</v>
      </c>
      <c r="P30" s="9">
        <f>IF(I30&gt;0,VLOOKUP(B30,'m cost'!A:G,6,FALSE)*I30,0)</f>
        <v>5</v>
      </c>
      <c r="Q30" t="str">
        <f t="shared" si="10"/>
        <v>p</v>
      </c>
      <c r="R30" s="2">
        <f t="shared" si="11"/>
        <v>515.06172839506144</v>
      </c>
    </row>
    <row r="31" spans="1:18" x14ac:dyDescent="0.2">
      <c r="A31" t="s">
        <v>44</v>
      </c>
      <c r="B31" s="9" t="str">
        <f>VLOOKUP(A31,'item cost'!A:D,2,FALSE)</f>
        <v>group 29</v>
      </c>
      <c r="C31" s="9" t="str">
        <f>VLOOKUP(D31,items!A:B,2,FALSE)</f>
        <v>item 29</v>
      </c>
      <c r="D31" t="s">
        <v>861</v>
      </c>
      <c r="E31" s="10"/>
      <c r="F31" s="10">
        <v>44935</v>
      </c>
      <c r="G31" t="s">
        <v>286</v>
      </c>
      <c r="I31">
        <v>5</v>
      </c>
      <c r="J31" s="2">
        <v>280</v>
      </c>
      <c r="K31" s="2">
        <f>IF(OR(B31="متنوع",B31="قطع غيار"),J31,IF(AND(B31="ceiling fan",J31&gt;500),_xlfn.MAXIFS('m cost'!$E$3:$E$1062,'m cost'!$B$3:$B$1062,C31,'m cost'!$C$3:$C$1062,"&lt;="&amp;O31,'m cost'!$D$3:$D$1062,"&lt;="&amp;N31)*3,_xlfn.MAXIFS('m cost'!$E$3:$E$1062,'m cost'!$B$3:$B$1062,C31,'m cost'!$C$3:$C$1062,"&lt;="&amp;O31,'m cost'!$D$3:$D$1062,"&lt;="&amp;N31)))</f>
        <v>139.5625</v>
      </c>
      <c r="L31" s="2">
        <f t="shared" si="6"/>
        <v>697.8125</v>
      </c>
      <c r="M31" s="2">
        <f t="shared" si="7"/>
        <v>1400</v>
      </c>
      <c r="N31">
        <f t="shared" si="8"/>
        <v>1</v>
      </c>
      <c r="O31">
        <f t="shared" si="9"/>
        <v>2023</v>
      </c>
      <c r="P31" s="9">
        <f>IF(I31&gt;0,VLOOKUP(B31,'m cost'!A:G,6,FALSE)*I31,0)</f>
        <v>25</v>
      </c>
      <c r="Q31" t="str">
        <f t="shared" si="10"/>
        <v>p</v>
      </c>
      <c r="R31" s="2">
        <f t="shared" si="11"/>
        <v>677.1875</v>
      </c>
    </row>
    <row r="32" spans="1:18" x14ac:dyDescent="0.2">
      <c r="A32" t="s">
        <v>280</v>
      </c>
      <c r="B32" s="9" t="str">
        <f>VLOOKUP(A32,'item cost'!A:D,2,FALSE)</f>
        <v>group 30</v>
      </c>
      <c r="C32" s="9" t="str">
        <f>VLOOKUP(D32,items!A:B,2,FALSE)</f>
        <v>item 30</v>
      </c>
      <c r="D32" t="s">
        <v>862</v>
      </c>
      <c r="E32" s="10"/>
      <c r="F32" s="10">
        <v>44935</v>
      </c>
      <c r="G32" t="s">
        <v>286</v>
      </c>
      <c r="I32">
        <v>5</v>
      </c>
      <c r="J32" s="2">
        <v>360</v>
      </c>
      <c r="K32" s="2">
        <f>IF(OR(B32="متنوع",B32="قطع غيار"),J32,IF(AND(B32="ceiling fan",J32&gt;500),_xlfn.MAXIFS('m cost'!$E$3:$E$1062,'m cost'!$B$3:$B$1062,C32,'m cost'!$C$3:$C$1062,"&lt;="&amp;O32,'m cost'!$D$3:$D$1062,"&lt;="&amp;N32)*3,_xlfn.MAXIFS('m cost'!$E$3:$E$1062,'m cost'!$B$3:$B$1062,C32,'m cost'!$C$3:$C$1062,"&lt;="&amp;O32,'m cost'!$D$3:$D$1062,"&lt;="&amp;N32)))</f>
        <v>350.54555555555561</v>
      </c>
      <c r="L32" s="2">
        <f t="shared" si="6"/>
        <v>1752.7277777777781</v>
      </c>
      <c r="M32" s="2">
        <f t="shared" si="7"/>
        <v>1800</v>
      </c>
      <c r="N32">
        <f t="shared" si="8"/>
        <v>1</v>
      </c>
      <c r="O32">
        <f t="shared" si="9"/>
        <v>2023</v>
      </c>
      <c r="P32" s="9">
        <f>IF(I32&gt;0,VLOOKUP(B32,'m cost'!A:G,6,FALSE)*I32,0)</f>
        <v>25</v>
      </c>
      <c r="Q32" t="str">
        <f t="shared" si="10"/>
        <v>p</v>
      </c>
      <c r="R32" s="2">
        <f t="shared" si="11"/>
        <v>22.272222222221899</v>
      </c>
    </row>
    <row r="33" spans="1:18" x14ac:dyDescent="0.2">
      <c r="A33" t="s">
        <v>50</v>
      </c>
      <c r="B33" s="9" t="str">
        <f>VLOOKUP(A33,'item cost'!A:D,2,FALSE)</f>
        <v>group 31</v>
      </c>
      <c r="C33" s="9" t="str">
        <f>VLOOKUP(D33,items!A:B,2,FALSE)</f>
        <v>item 31</v>
      </c>
      <c r="D33" t="s">
        <v>863</v>
      </c>
      <c r="E33" s="10"/>
      <c r="F33" s="10">
        <v>44949</v>
      </c>
      <c r="G33" t="s">
        <v>93</v>
      </c>
      <c r="I33">
        <v>-1</v>
      </c>
      <c r="J33" s="2">
        <v>250</v>
      </c>
      <c r="K33" s="2">
        <f>IF(OR(B33="متنوع",B33="قطع غيار"),J33,IF(AND(B33="ceiling fan",J33&gt;500),_xlfn.MAXIFS('m cost'!$E$3:$E$1062,'m cost'!$B$3:$B$1062,C33,'m cost'!$C$3:$C$1062,"&lt;="&amp;O33,'m cost'!$D$3:$D$1062,"&lt;="&amp;N33)*3,_xlfn.MAXIFS('m cost'!$E$3:$E$1062,'m cost'!$B$3:$B$1062,C33,'m cost'!$C$3:$C$1062,"&lt;="&amp;O33,'m cost'!$D$3:$D$1062,"&lt;="&amp;N33)))</f>
        <v>891.17460317460325</v>
      </c>
      <c r="L33" s="2">
        <f t="shared" si="6"/>
        <v>-891.17460317460325</v>
      </c>
      <c r="M33" s="2">
        <f t="shared" si="7"/>
        <v>-250</v>
      </c>
      <c r="N33">
        <f t="shared" si="8"/>
        <v>1</v>
      </c>
      <c r="O33">
        <f t="shared" si="9"/>
        <v>2023</v>
      </c>
      <c r="P33" s="9">
        <f>IF(I33&gt;0,VLOOKUP(B33,'m cost'!A:G,6,FALSE)*I33,0)</f>
        <v>0</v>
      </c>
      <c r="Q33" t="str">
        <f t="shared" si="10"/>
        <v>p</v>
      </c>
      <c r="R33" s="2">
        <f t="shared" si="11"/>
        <v>641.17460317460325</v>
      </c>
    </row>
    <row r="34" spans="1:18" x14ac:dyDescent="0.2">
      <c r="A34" t="s">
        <v>20</v>
      </c>
      <c r="B34" s="9" t="str">
        <f>VLOOKUP(A34,'item cost'!A:D,2,FALSE)</f>
        <v>group 32</v>
      </c>
      <c r="C34" s="9" t="str">
        <f>VLOOKUP(D34,items!A:B,2,FALSE)</f>
        <v>item 32</v>
      </c>
      <c r="D34" t="s">
        <v>864</v>
      </c>
      <c r="E34" s="10"/>
      <c r="F34" s="10">
        <v>44949</v>
      </c>
      <c r="G34" t="s">
        <v>93</v>
      </c>
      <c r="I34">
        <v>-1</v>
      </c>
      <c r="J34" s="2">
        <v>245</v>
      </c>
      <c r="K34" s="2">
        <f>IF(OR(B34="متنوع",B34="قطع غيار"),J34,IF(AND(B34="ceiling fan",J34&gt;500),_xlfn.MAXIFS('m cost'!$E$3:$E$1062,'m cost'!$B$3:$B$1062,C34,'m cost'!$C$3:$C$1062,"&lt;="&amp;O34,'m cost'!$D$3:$D$1062,"&lt;="&amp;N34)*3,_xlfn.MAXIFS('m cost'!$E$3:$E$1062,'m cost'!$B$3:$B$1062,C34,'m cost'!$C$3:$C$1062,"&lt;="&amp;O34,'m cost'!$D$3:$D$1062,"&lt;="&amp;N34)))</f>
        <v>348.11507936507945</v>
      </c>
      <c r="L34" s="2">
        <f t="shared" si="6"/>
        <v>-348.11507936507945</v>
      </c>
      <c r="M34" s="2">
        <f t="shared" si="7"/>
        <v>-245</v>
      </c>
      <c r="N34">
        <f t="shared" si="8"/>
        <v>1</v>
      </c>
      <c r="O34">
        <f t="shared" si="9"/>
        <v>2023</v>
      </c>
      <c r="P34" s="9">
        <f>IF(I34&gt;0,VLOOKUP(B34,'m cost'!A:G,6,FALSE)*I34,0)</f>
        <v>0</v>
      </c>
      <c r="Q34" t="str">
        <f t="shared" si="10"/>
        <v>p</v>
      </c>
      <c r="R34" s="2">
        <f t="shared" si="11"/>
        <v>103.11507936507945</v>
      </c>
    </row>
    <row r="35" spans="1:18" x14ac:dyDescent="0.2">
      <c r="A35" t="s">
        <v>33</v>
      </c>
      <c r="B35" s="9" t="str">
        <f>VLOOKUP(A35,'item cost'!A:D,2,FALSE)</f>
        <v>group 33</v>
      </c>
      <c r="C35" s="9" t="str">
        <f>VLOOKUP(D35,items!A:B,2,FALSE)</f>
        <v>item 33</v>
      </c>
      <c r="D35" t="s">
        <v>865</v>
      </c>
      <c r="E35" s="10"/>
      <c r="F35" s="10">
        <v>44949</v>
      </c>
      <c r="G35" t="s">
        <v>93</v>
      </c>
      <c r="I35">
        <v>-2</v>
      </c>
      <c r="J35" s="2">
        <v>220</v>
      </c>
      <c r="K35" s="2">
        <f>IF(OR(B35="متنوع",B35="قطع غيار"),J35,IF(AND(B35="ceiling fan",J35&gt;500),_xlfn.MAXIFS('m cost'!$E$3:$E$1062,'m cost'!$B$3:$B$1062,C35,'m cost'!$C$3:$C$1062,"&lt;="&amp;O35,'m cost'!$D$3:$D$1062,"&lt;="&amp;N35)*3,_xlfn.MAXIFS('m cost'!$E$3:$E$1062,'m cost'!$B$3:$B$1062,C35,'m cost'!$C$3:$C$1062,"&lt;="&amp;O35,'m cost'!$D$3:$D$1062,"&lt;="&amp;N35)))</f>
        <v>960</v>
      </c>
      <c r="L35" s="2">
        <f t="shared" si="6"/>
        <v>-1920</v>
      </c>
      <c r="M35" s="2">
        <f t="shared" si="7"/>
        <v>-440</v>
      </c>
      <c r="N35">
        <f t="shared" si="8"/>
        <v>1</v>
      </c>
      <c r="O35">
        <f t="shared" si="9"/>
        <v>2023</v>
      </c>
      <c r="P35" s="9">
        <f>IF(I35&gt;0,VLOOKUP(B35,'m cost'!A:G,6,FALSE)*I35,0)</f>
        <v>0</v>
      </c>
      <c r="Q35" t="str">
        <f t="shared" si="10"/>
        <v>p</v>
      </c>
      <c r="R35" s="2">
        <f t="shared" si="11"/>
        <v>1480</v>
      </c>
    </row>
    <row r="36" spans="1:18" x14ac:dyDescent="0.2">
      <c r="A36" t="s">
        <v>48</v>
      </c>
      <c r="B36" s="9" t="str">
        <f>VLOOKUP(A36,'item cost'!A:D,2,FALSE)</f>
        <v>group 34</v>
      </c>
      <c r="C36" s="9" t="str">
        <f>VLOOKUP(D36,items!A:B,2,FALSE)</f>
        <v>item 34</v>
      </c>
      <c r="D36" t="s">
        <v>866</v>
      </c>
      <c r="E36" s="10"/>
      <c r="F36" s="10">
        <v>44948</v>
      </c>
      <c r="G36" t="s">
        <v>287</v>
      </c>
      <c r="I36">
        <v>500</v>
      </c>
      <c r="J36" s="2">
        <v>400</v>
      </c>
      <c r="K36" s="2">
        <f>IF(OR(B36="متنوع",B36="قطع غيار"),J36,IF(AND(B36="ceiling fan",J36&gt;500),_xlfn.MAXIFS('m cost'!$E$3:$E$1062,'m cost'!$B$3:$B$1062,C36,'m cost'!$C$3:$C$1062,"&lt;="&amp;O36,'m cost'!$D$3:$D$1062,"&lt;="&amp;N36)*3,_xlfn.MAXIFS('m cost'!$E$3:$E$1062,'m cost'!$B$3:$B$1062,C36,'m cost'!$C$3:$C$1062,"&lt;="&amp;O36,'m cost'!$D$3:$D$1062,"&lt;="&amp;N36)))</f>
        <v>1445</v>
      </c>
      <c r="L36" s="2">
        <f t="shared" si="6"/>
        <v>722500</v>
      </c>
      <c r="M36" s="2">
        <f t="shared" si="7"/>
        <v>200000</v>
      </c>
      <c r="N36">
        <f t="shared" si="8"/>
        <v>1</v>
      </c>
      <c r="O36">
        <f t="shared" si="9"/>
        <v>2023</v>
      </c>
      <c r="P36" s="9">
        <f>IF(I36&gt;0,VLOOKUP(B36,'m cost'!A:G,6,FALSE)*I36,0)</f>
        <v>2500</v>
      </c>
      <c r="Q36" t="str">
        <f t="shared" si="10"/>
        <v>l</v>
      </c>
      <c r="R36" s="2">
        <f t="shared" si="11"/>
        <v>-525000</v>
      </c>
    </row>
    <row r="37" spans="1:18" x14ac:dyDescent="0.2">
      <c r="A37" t="s">
        <v>28</v>
      </c>
      <c r="B37" s="9" t="str">
        <f>VLOOKUP(A37,'item cost'!A:D,2,FALSE)</f>
        <v>group 35</v>
      </c>
      <c r="C37" s="9" t="str">
        <f>VLOOKUP(D37,items!A:B,2,FALSE)</f>
        <v>item 35</v>
      </c>
      <c r="D37" t="s">
        <v>867</v>
      </c>
      <c r="E37" s="10"/>
      <c r="F37" s="10">
        <v>44948</v>
      </c>
      <c r="G37" t="s">
        <v>287</v>
      </c>
      <c r="I37">
        <v>500</v>
      </c>
      <c r="J37" s="2">
        <v>380</v>
      </c>
      <c r="K37" s="2">
        <f>IF(OR(B37="متنوع",B37="قطع غيار"),J37,IF(AND(B37="ceiling fan",J37&gt;500),_xlfn.MAXIFS('m cost'!$E$3:$E$1062,'m cost'!$B$3:$B$1062,C37,'m cost'!$C$3:$C$1062,"&lt;="&amp;O37,'m cost'!$D$3:$D$1062,"&lt;="&amp;N37)*3,_xlfn.MAXIFS('m cost'!$E$3:$E$1062,'m cost'!$B$3:$B$1062,C37,'m cost'!$C$3:$C$1062,"&lt;="&amp;O37,'m cost'!$D$3:$D$1062,"&lt;="&amp;N37)))</f>
        <v>325.75216666666677</v>
      </c>
      <c r="L37" s="2">
        <f t="shared" si="6"/>
        <v>162876.08333333337</v>
      </c>
      <c r="M37" s="2">
        <f t="shared" si="7"/>
        <v>190000</v>
      </c>
      <c r="N37">
        <f t="shared" si="8"/>
        <v>1</v>
      </c>
      <c r="O37">
        <f t="shared" si="9"/>
        <v>2023</v>
      </c>
      <c r="P37" s="9">
        <f>IF(I37&gt;0,VLOOKUP(B37,'m cost'!A:G,6,FALSE)*I37,0)</f>
        <v>2500</v>
      </c>
      <c r="Q37" t="str">
        <f t="shared" si="10"/>
        <v>p</v>
      </c>
      <c r="R37" s="2">
        <f t="shared" si="11"/>
        <v>24623.916666666628</v>
      </c>
    </row>
    <row r="38" spans="1:18" x14ac:dyDescent="0.2">
      <c r="A38" t="s">
        <v>274</v>
      </c>
      <c r="B38" s="9" t="str">
        <f>VLOOKUP(A38,'item cost'!A:D,2,FALSE)</f>
        <v>group 36</v>
      </c>
      <c r="C38" s="9" t="str">
        <f>VLOOKUP(D38,items!A:B,2,FALSE)</f>
        <v>item 36</v>
      </c>
      <c r="D38" t="s">
        <v>868</v>
      </c>
      <c r="E38" s="10"/>
      <c r="F38" s="10">
        <v>44957</v>
      </c>
      <c r="G38" t="s">
        <v>288</v>
      </c>
      <c r="I38">
        <v>10</v>
      </c>
      <c r="J38" s="2">
        <v>1375</v>
      </c>
      <c r="K38" s="2">
        <f>IF(OR(B38="متنوع",B38="قطع غيار"),J38,IF(AND(B38="ceiling fan",J38&gt;500),_xlfn.MAXIFS('m cost'!$E$3:$E$1062,'m cost'!$B$3:$B$1062,C38,'m cost'!$C$3:$C$1062,"&lt;="&amp;O38,'m cost'!$D$3:$D$1062,"&lt;="&amp;N38)*3,_xlfn.MAXIFS('m cost'!$E$3:$E$1062,'m cost'!$B$3:$B$1062,C38,'m cost'!$C$3:$C$1062,"&lt;="&amp;O38,'m cost'!$D$3:$D$1062,"&lt;="&amp;N38)))</f>
        <v>189</v>
      </c>
      <c r="L38" s="2">
        <f t="shared" si="6"/>
        <v>1890</v>
      </c>
      <c r="M38" s="2">
        <f t="shared" si="7"/>
        <v>13750</v>
      </c>
      <c r="N38">
        <f t="shared" si="8"/>
        <v>1</v>
      </c>
      <c r="O38">
        <f t="shared" si="9"/>
        <v>2023</v>
      </c>
      <c r="P38" s="9">
        <f>IF(I38&gt;0,VLOOKUP(B38,'m cost'!A:G,6,FALSE)*I38,0)</f>
        <v>50</v>
      </c>
      <c r="Q38" t="str">
        <f t="shared" si="10"/>
        <v>p</v>
      </c>
      <c r="R38" s="2">
        <f t="shared" si="11"/>
        <v>11810</v>
      </c>
    </row>
    <row r="39" spans="1:18" x14ac:dyDescent="0.2">
      <c r="A39" t="s">
        <v>52</v>
      </c>
      <c r="B39" s="9" t="str">
        <f>VLOOKUP(A39,'item cost'!A:D,2,FALSE)</f>
        <v>group 37</v>
      </c>
      <c r="C39" s="9" t="str">
        <f>VLOOKUP(D39,items!A:B,2,FALSE)</f>
        <v>item 37</v>
      </c>
      <c r="D39" t="s">
        <v>869</v>
      </c>
      <c r="E39" s="10"/>
      <c r="F39" s="10">
        <v>44957</v>
      </c>
      <c r="G39" t="s">
        <v>288</v>
      </c>
      <c r="I39">
        <v>5</v>
      </c>
      <c r="J39" s="2">
        <v>1475</v>
      </c>
      <c r="K39" s="2">
        <f>IF(OR(B39="متنوع",B39="قطع غيار"),J39,IF(AND(B39="ceiling fan",J39&gt;500),_xlfn.MAXIFS('m cost'!$E$3:$E$1062,'m cost'!$B$3:$B$1062,C39,'m cost'!$C$3:$C$1062,"&lt;="&amp;O39,'m cost'!$D$3:$D$1062,"&lt;="&amp;N39)*3,_xlfn.MAXIFS('m cost'!$E$3:$E$1062,'m cost'!$B$3:$B$1062,C39,'m cost'!$C$3:$C$1062,"&lt;="&amp;O39,'m cost'!$D$3:$D$1062,"&lt;="&amp;N39)))</f>
        <v>1486.2500000000002</v>
      </c>
      <c r="L39" s="2">
        <f t="shared" si="6"/>
        <v>7431.2500000000009</v>
      </c>
      <c r="M39" s="2">
        <f t="shared" si="7"/>
        <v>7375</v>
      </c>
      <c r="N39">
        <f t="shared" si="8"/>
        <v>1</v>
      </c>
      <c r="O39">
        <f t="shared" si="9"/>
        <v>2023</v>
      </c>
      <c r="P39" s="9">
        <f>IF(I39&gt;0,VLOOKUP(B39,'m cost'!A:G,6,FALSE)*I39,0)</f>
        <v>25</v>
      </c>
      <c r="Q39" t="str">
        <f t="shared" si="10"/>
        <v>l</v>
      </c>
      <c r="R39" s="2">
        <f t="shared" si="11"/>
        <v>-81.250000000000909</v>
      </c>
    </row>
    <row r="40" spans="1:18" x14ac:dyDescent="0.2">
      <c r="A40" t="s">
        <v>65</v>
      </c>
      <c r="B40" s="9" t="str">
        <f>VLOOKUP(A40,'item cost'!A:D,2,FALSE)</f>
        <v>group 38</v>
      </c>
      <c r="C40" s="9" t="str">
        <f>VLOOKUP(D40,items!A:B,2,FALSE)</f>
        <v>item 38</v>
      </c>
      <c r="D40" t="s">
        <v>870</v>
      </c>
      <c r="E40" s="10"/>
      <c r="F40" s="10">
        <v>44957</v>
      </c>
      <c r="G40" t="s">
        <v>288</v>
      </c>
      <c r="I40">
        <v>4</v>
      </c>
      <c r="J40" s="2">
        <v>750</v>
      </c>
      <c r="K40" s="2">
        <f>IF(OR(B40="متنوع",B40="قطع غيار"),J40,IF(AND(B40="ceiling fan",J40&gt;500),_xlfn.MAXIFS('m cost'!$E$3:$E$1062,'m cost'!$B$3:$B$1062,C40,'m cost'!$C$3:$C$1062,"&lt;="&amp;O40,'m cost'!$D$3:$D$1062,"&lt;="&amp;N40)*3,_xlfn.MAXIFS('m cost'!$E$3:$E$1062,'m cost'!$B$3:$B$1062,C40,'m cost'!$C$3:$C$1062,"&lt;="&amp;O40,'m cost'!$D$3:$D$1062,"&lt;="&amp;N40)))</f>
        <v>1954.814814814815</v>
      </c>
      <c r="L40" s="2">
        <f t="shared" si="6"/>
        <v>7819.25925925926</v>
      </c>
      <c r="M40" s="2">
        <f t="shared" si="7"/>
        <v>3000</v>
      </c>
      <c r="N40">
        <f t="shared" si="8"/>
        <v>1</v>
      </c>
      <c r="O40">
        <f t="shared" si="9"/>
        <v>2023</v>
      </c>
      <c r="P40" s="9">
        <f>IF(I40&gt;0,VLOOKUP(B40,'m cost'!A:G,6,FALSE)*I40,0)</f>
        <v>0</v>
      </c>
      <c r="Q40" t="str">
        <f t="shared" si="10"/>
        <v>l</v>
      </c>
      <c r="R40" s="2">
        <f t="shared" si="11"/>
        <v>-4819.25925925926</v>
      </c>
    </row>
    <row r="41" spans="1:18" x14ac:dyDescent="0.2">
      <c r="A41" t="s">
        <v>62</v>
      </c>
      <c r="B41" s="9" t="str">
        <f>VLOOKUP(A41,'item cost'!A:D,2,FALSE)</f>
        <v>group 39</v>
      </c>
      <c r="C41" s="9" t="str">
        <f>VLOOKUP(D41,items!A:B,2,FALSE)</f>
        <v>item 39</v>
      </c>
      <c r="D41" t="s">
        <v>871</v>
      </c>
      <c r="E41" s="10"/>
      <c r="F41" s="10">
        <v>44957</v>
      </c>
      <c r="G41" t="s">
        <v>288</v>
      </c>
      <c r="I41">
        <v>2</v>
      </c>
      <c r="J41" s="2">
        <v>400</v>
      </c>
      <c r="K41" s="2">
        <f>IF(OR(B41="متنوع",B41="قطع غيار"),J41,IF(AND(B41="ceiling fan",J41&gt;500),_xlfn.MAXIFS('m cost'!$E$3:$E$1062,'m cost'!$B$3:$B$1062,C41,'m cost'!$C$3:$C$1062,"&lt;="&amp;O41,'m cost'!$D$3:$D$1062,"&lt;="&amp;N41)*3,_xlfn.MAXIFS('m cost'!$E$3:$E$1062,'m cost'!$B$3:$B$1062,C41,'m cost'!$C$3:$C$1062,"&lt;="&amp;O41,'m cost'!$D$3:$D$1062,"&lt;="&amp;N41)))</f>
        <v>1020</v>
      </c>
      <c r="L41" s="2">
        <f t="shared" si="6"/>
        <v>2040</v>
      </c>
      <c r="M41" s="2">
        <f t="shared" si="7"/>
        <v>800</v>
      </c>
      <c r="N41">
        <f t="shared" si="8"/>
        <v>1</v>
      </c>
      <c r="O41">
        <f t="shared" si="9"/>
        <v>2023</v>
      </c>
      <c r="P41" s="9">
        <f>IF(I41&gt;0,VLOOKUP(B41,'m cost'!A:G,6,FALSE)*I41,0)</f>
        <v>0</v>
      </c>
      <c r="Q41" t="str">
        <f t="shared" si="10"/>
        <v>l</v>
      </c>
      <c r="R41" s="2">
        <f t="shared" si="11"/>
        <v>-1240</v>
      </c>
    </row>
    <row r="42" spans="1:18" x14ac:dyDescent="0.2">
      <c r="A42" t="s">
        <v>25</v>
      </c>
      <c r="B42" s="9" t="str">
        <f>VLOOKUP(A42,'item cost'!A:D,2,FALSE)</f>
        <v>group 40</v>
      </c>
      <c r="C42" s="9" t="str">
        <f>VLOOKUP(D42,items!A:B,2,FALSE)</f>
        <v>item 40</v>
      </c>
      <c r="D42" t="s">
        <v>872</v>
      </c>
      <c r="E42" s="10"/>
      <c r="F42" s="10">
        <v>44957</v>
      </c>
      <c r="G42" t="s">
        <v>288</v>
      </c>
      <c r="I42">
        <v>6</v>
      </c>
      <c r="J42" s="2">
        <v>350</v>
      </c>
      <c r="K42" s="2">
        <f>IF(OR(B42="متنوع",B42="قطع غيار"),J42,IF(AND(B42="ceiling fan",J42&gt;500),_xlfn.MAXIFS('m cost'!$E$3:$E$1062,'m cost'!$B$3:$B$1062,C42,'m cost'!$C$3:$C$1062,"&lt;="&amp;O42,'m cost'!$D$3:$D$1062,"&lt;="&amp;N42)*3,_xlfn.MAXIFS('m cost'!$E$3:$E$1062,'m cost'!$B$3:$B$1062,C42,'m cost'!$C$3:$C$1062,"&lt;="&amp;O42,'m cost'!$D$3:$D$1062,"&lt;="&amp;N42)))</f>
        <v>335.03703703703707</v>
      </c>
      <c r="L42" s="2">
        <f t="shared" si="6"/>
        <v>2010.2222222222224</v>
      </c>
      <c r="M42" s="2">
        <f t="shared" si="7"/>
        <v>2100</v>
      </c>
      <c r="N42">
        <f t="shared" si="8"/>
        <v>1</v>
      </c>
      <c r="O42">
        <f t="shared" si="9"/>
        <v>2023</v>
      </c>
      <c r="P42" s="9">
        <f>IF(I42&gt;0,VLOOKUP(B42,'m cost'!A:G,6,FALSE)*I42,0)</f>
        <v>0</v>
      </c>
      <c r="Q42" t="str">
        <f t="shared" si="10"/>
        <v>p</v>
      </c>
      <c r="R42" s="2">
        <f t="shared" si="11"/>
        <v>89.777777777777601</v>
      </c>
    </row>
    <row r="43" spans="1:18" x14ac:dyDescent="0.2">
      <c r="A43" t="s">
        <v>51</v>
      </c>
      <c r="B43" s="9" t="str">
        <f>VLOOKUP(A43,'item cost'!A:D,2,FALSE)</f>
        <v>group 41</v>
      </c>
      <c r="C43" s="9" t="str">
        <f>VLOOKUP(D43,items!A:B,2,FALSE)</f>
        <v>item 41</v>
      </c>
      <c r="D43" t="s">
        <v>873</v>
      </c>
      <c r="E43" s="10"/>
      <c r="F43" s="10">
        <v>44957</v>
      </c>
      <c r="G43" t="s">
        <v>288</v>
      </c>
      <c r="I43">
        <v>8</v>
      </c>
      <c r="J43" s="2">
        <v>525</v>
      </c>
      <c r="K43" s="2">
        <f>IF(OR(B43="متنوع",B43="قطع غيار"),J43,IF(AND(B43="ceiling fan",J43&gt;500),_xlfn.MAXIFS('m cost'!$E$3:$E$1062,'m cost'!$B$3:$B$1062,C43,'m cost'!$C$3:$C$1062,"&lt;="&amp;O43,'m cost'!$D$3:$D$1062,"&lt;="&amp;N43)*3,_xlfn.MAXIFS('m cost'!$E$3:$E$1062,'m cost'!$B$3:$B$1062,C43,'m cost'!$C$3:$C$1062,"&lt;="&amp;O43,'m cost'!$D$3:$D$1062,"&lt;="&amp;N43)))</f>
        <v>214.81481481481484</v>
      </c>
      <c r="L43" s="2">
        <f t="shared" si="6"/>
        <v>1718.5185185185187</v>
      </c>
      <c r="M43" s="2">
        <f t="shared" si="7"/>
        <v>4200</v>
      </c>
      <c r="N43">
        <f t="shared" si="8"/>
        <v>1</v>
      </c>
      <c r="O43">
        <f t="shared" si="9"/>
        <v>2023</v>
      </c>
      <c r="P43" s="9">
        <f>IF(I43&gt;0,VLOOKUP(B43,'m cost'!A:G,6,FALSE)*I43,0)</f>
        <v>0</v>
      </c>
      <c r="Q43" t="str">
        <f t="shared" si="10"/>
        <v>p</v>
      </c>
      <c r="R43" s="2">
        <f t="shared" si="11"/>
        <v>2481.4814814814813</v>
      </c>
    </row>
    <row r="44" spans="1:18" x14ac:dyDescent="0.2">
      <c r="A44" t="s">
        <v>276</v>
      </c>
      <c r="B44" s="9" t="str">
        <f>VLOOKUP(A44,'item cost'!A:D,2,FALSE)</f>
        <v>group 42</v>
      </c>
      <c r="C44" s="9" t="str">
        <f>VLOOKUP(D44,items!A:B,2,FALSE)</f>
        <v>item 42</v>
      </c>
      <c r="D44" t="s">
        <v>874</v>
      </c>
      <c r="E44" s="10"/>
      <c r="F44" s="10">
        <v>44957</v>
      </c>
      <c r="G44" t="s">
        <v>288</v>
      </c>
      <c r="I44">
        <v>8</v>
      </c>
      <c r="J44" s="2">
        <v>525</v>
      </c>
      <c r="K44" s="2">
        <f>IF(OR(B44="متنوع",B44="قطع غيار"),J44,IF(AND(B44="ceiling fan",J44&gt;500),_xlfn.MAXIFS('m cost'!$E$3:$E$1062,'m cost'!$B$3:$B$1062,C44,'m cost'!$C$3:$C$1062,"&lt;="&amp;O44,'m cost'!$D$3:$D$1062,"&lt;="&amp;N44)*3,_xlfn.MAXIFS('m cost'!$E$3:$E$1062,'m cost'!$B$3:$B$1062,C44,'m cost'!$C$3:$C$1062,"&lt;="&amp;O44,'m cost'!$D$3:$D$1062,"&lt;="&amp;N44)))</f>
        <v>244.81481481481484</v>
      </c>
      <c r="L44" s="2">
        <f t="shared" si="6"/>
        <v>1958.5185185185187</v>
      </c>
      <c r="M44" s="2">
        <f t="shared" si="7"/>
        <v>4200</v>
      </c>
      <c r="N44">
        <f t="shared" si="8"/>
        <v>1</v>
      </c>
      <c r="O44">
        <f t="shared" si="9"/>
        <v>2023</v>
      </c>
      <c r="P44" s="9">
        <f>IF(I44&gt;0,VLOOKUP(B44,'m cost'!A:G,6,FALSE)*I44,0)</f>
        <v>0</v>
      </c>
      <c r="Q44" t="str">
        <f t="shared" si="10"/>
        <v>p</v>
      </c>
      <c r="R44" s="2">
        <f t="shared" si="11"/>
        <v>2241.4814814814813</v>
      </c>
    </row>
    <row r="45" spans="1:18" x14ac:dyDescent="0.2">
      <c r="A45" t="s">
        <v>70</v>
      </c>
      <c r="B45" s="9" t="str">
        <f>VLOOKUP(A45,'item cost'!A:D,2,FALSE)</f>
        <v>group 43</v>
      </c>
      <c r="C45" s="9" t="str">
        <f>VLOOKUP(D45,items!A:B,2,FALSE)</f>
        <v>item 43</v>
      </c>
      <c r="D45" t="s">
        <v>875</v>
      </c>
      <c r="E45" s="10"/>
      <c r="F45" s="10">
        <v>44934</v>
      </c>
      <c r="G45" t="s">
        <v>289</v>
      </c>
      <c r="I45">
        <v>100</v>
      </c>
      <c r="J45" s="2">
        <v>185</v>
      </c>
      <c r="K45" s="2">
        <f>IF(OR(B45="متنوع",B45="قطع غيار"),J45,IF(AND(B45="ceiling fan",J45&gt;500),_xlfn.MAXIFS('m cost'!$E$3:$E$1062,'m cost'!$B$3:$B$1062,C45,'m cost'!$C$3:$C$1062,"&lt;="&amp;O45,'m cost'!$D$3:$D$1062,"&lt;="&amp;N45)*3,_xlfn.MAXIFS('m cost'!$E$3:$E$1062,'m cost'!$B$3:$B$1062,C45,'m cost'!$C$3:$C$1062,"&lt;="&amp;O45,'m cost'!$D$3:$D$1062,"&lt;="&amp;N45)))</f>
        <v>193</v>
      </c>
      <c r="L45" s="2">
        <f t="shared" si="6"/>
        <v>19300</v>
      </c>
      <c r="M45" s="2">
        <f t="shared" si="7"/>
        <v>18500</v>
      </c>
      <c r="N45">
        <f t="shared" si="8"/>
        <v>1</v>
      </c>
      <c r="O45">
        <f t="shared" si="9"/>
        <v>2023</v>
      </c>
      <c r="P45" s="9">
        <f>IF(I45&gt;0,VLOOKUP(B45,'m cost'!A:G,6,FALSE)*I45,0)</f>
        <v>0</v>
      </c>
      <c r="Q45" t="str">
        <f t="shared" si="10"/>
        <v>l</v>
      </c>
      <c r="R45" s="2">
        <f t="shared" si="11"/>
        <v>-800</v>
      </c>
    </row>
    <row r="46" spans="1:18" x14ac:dyDescent="0.2">
      <c r="A46" t="s">
        <v>22</v>
      </c>
      <c r="B46" s="9" t="str">
        <f>VLOOKUP(A46,'item cost'!A:D,2,FALSE)</f>
        <v>group 44</v>
      </c>
      <c r="C46" s="9" t="str">
        <f>VLOOKUP(D46,items!A:B,2,FALSE)</f>
        <v>item 44</v>
      </c>
      <c r="D46" t="s">
        <v>876</v>
      </c>
      <c r="E46" s="10"/>
      <c r="F46" s="10">
        <v>44934</v>
      </c>
      <c r="G46" t="s">
        <v>289</v>
      </c>
      <c r="I46">
        <v>190</v>
      </c>
      <c r="J46" s="2">
        <v>360</v>
      </c>
      <c r="K46" s="2">
        <f>IF(OR(B46="متنوع",B46="قطع غيار"),J46,IF(AND(B46="ceiling fan",J46&gt;500),_xlfn.MAXIFS('m cost'!$E$3:$E$1062,'m cost'!$B$3:$B$1062,C46,'m cost'!$C$3:$C$1062,"&lt;="&amp;O46,'m cost'!$D$3:$D$1062,"&lt;="&amp;N46)*3,_xlfn.MAXIFS('m cost'!$E$3:$E$1062,'m cost'!$B$3:$B$1062,C46,'m cost'!$C$3:$C$1062,"&lt;="&amp;O46,'m cost'!$D$3:$D$1062,"&lt;="&amp;N46)))</f>
        <v>187.96296296296299</v>
      </c>
      <c r="L46" s="2">
        <f t="shared" si="6"/>
        <v>35712.962962962971</v>
      </c>
      <c r="M46" s="2">
        <f t="shared" si="7"/>
        <v>68400</v>
      </c>
      <c r="N46">
        <f t="shared" si="8"/>
        <v>1</v>
      </c>
      <c r="O46">
        <f t="shared" si="9"/>
        <v>2023</v>
      </c>
      <c r="P46" s="9">
        <f>IF(I46&gt;0,VLOOKUP(B46,'m cost'!A:G,6,FALSE)*I46,0)</f>
        <v>0</v>
      </c>
      <c r="Q46" t="str">
        <f t="shared" si="10"/>
        <v>p</v>
      </c>
      <c r="R46" s="2">
        <f t="shared" si="11"/>
        <v>32687.037037037029</v>
      </c>
    </row>
    <row r="47" spans="1:18" x14ac:dyDescent="0.2">
      <c r="A47" t="s">
        <v>27</v>
      </c>
      <c r="B47" s="9" t="str">
        <f>VLOOKUP(A47,'item cost'!A:D,2,FALSE)</f>
        <v>group 45</v>
      </c>
      <c r="C47" s="9" t="str">
        <f>VLOOKUP(D47,items!A:B,2,FALSE)</f>
        <v>item 45</v>
      </c>
      <c r="D47" t="s">
        <v>877</v>
      </c>
      <c r="E47" s="10"/>
      <c r="F47" s="10">
        <v>44934</v>
      </c>
      <c r="G47" t="s">
        <v>289</v>
      </c>
      <c r="I47">
        <v>200</v>
      </c>
      <c r="J47" s="2">
        <v>285</v>
      </c>
      <c r="K47" s="2">
        <f>IF(OR(B47="متنوع",B47="قطع غيار"),J47,IF(AND(B47="ceiling fan",J47&gt;500),_xlfn.MAXIFS('m cost'!$E$3:$E$1062,'m cost'!$B$3:$B$1062,C47,'m cost'!$C$3:$C$1062,"&lt;="&amp;O47,'m cost'!$D$3:$D$1062,"&lt;="&amp;N47)*3,_xlfn.MAXIFS('m cost'!$E$3:$E$1062,'m cost'!$B$3:$B$1062,C47,'m cost'!$C$3:$C$1062,"&lt;="&amp;O47,'m cost'!$D$3:$D$1062,"&lt;="&amp;N47)))</f>
        <v>187.96296296296299</v>
      </c>
      <c r="L47" s="2">
        <f t="shared" si="6"/>
        <v>37592.592592592599</v>
      </c>
      <c r="M47" s="2">
        <f t="shared" si="7"/>
        <v>57000</v>
      </c>
      <c r="N47">
        <f t="shared" si="8"/>
        <v>1</v>
      </c>
      <c r="O47">
        <f t="shared" si="9"/>
        <v>2023</v>
      </c>
      <c r="P47" s="9">
        <f>IF(I47&gt;0,VLOOKUP(B47,'m cost'!A:G,6,FALSE)*I47,0)</f>
        <v>0</v>
      </c>
      <c r="Q47" t="str">
        <f t="shared" si="10"/>
        <v>p</v>
      </c>
      <c r="R47" s="2">
        <f t="shared" si="11"/>
        <v>19407.407407407401</v>
      </c>
    </row>
    <row r="48" spans="1:18" x14ac:dyDescent="0.2">
      <c r="A48" t="s">
        <v>19</v>
      </c>
      <c r="B48" s="9" t="str">
        <f>VLOOKUP(A48,'item cost'!A:D,2,FALSE)</f>
        <v>group 46</v>
      </c>
      <c r="C48" s="9" t="str">
        <f>VLOOKUP(D48,items!A:B,2,FALSE)</f>
        <v>item 46</v>
      </c>
      <c r="D48" t="s">
        <v>878</v>
      </c>
      <c r="E48" s="10"/>
      <c r="F48" s="10">
        <v>44934</v>
      </c>
      <c r="G48" t="s">
        <v>242</v>
      </c>
      <c r="I48">
        <v>-5</v>
      </c>
      <c r="J48" s="2">
        <v>285</v>
      </c>
      <c r="K48" s="2">
        <f>IF(OR(B48="متنوع",B48="قطع غيار"),J48,IF(AND(B48="ceiling fan",J48&gt;500),_xlfn.MAXIFS('m cost'!$E$3:$E$1062,'m cost'!$B$3:$B$1062,C48,'m cost'!$C$3:$C$1062,"&lt;="&amp;O48,'m cost'!$D$3:$D$1062,"&lt;="&amp;N48)*3,_xlfn.MAXIFS('m cost'!$E$3:$E$1062,'m cost'!$B$3:$B$1062,C48,'m cost'!$C$3:$C$1062,"&lt;="&amp;O48,'m cost'!$D$3:$D$1062,"&lt;="&amp;N48)))</f>
        <v>775</v>
      </c>
      <c r="L48" s="2">
        <f t="shared" si="6"/>
        <v>-3875</v>
      </c>
      <c r="M48" s="2">
        <f t="shared" si="7"/>
        <v>-1425</v>
      </c>
      <c r="N48">
        <f t="shared" si="8"/>
        <v>1</v>
      </c>
      <c r="O48">
        <f t="shared" si="9"/>
        <v>2023</v>
      </c>
      <c r="P48" s="9">
        <f>IF(I48&gt;0,VLOOKUP(B48,'m cost'!A:G,6,FALSE)*I48,0)</f>
        <v>0</v>
      </c>
      <c r="Q48" t="str">
        <f t="shared" si="10"/>
        <v>p</v>
      </c>
      <c r="R48" s="2">
        <f t="shared" si="11"/>
        <v>2450</v>
      </c>
    </row>
    <row r="49" spans="1:18" x14ac:dyDescent="0.2">
      <c r="A49" t="s">
        <v>29</v>
      </c>
      <c r="B49" s="9" t="str">
        <f>VLOOKUP(A49,'item cost'!A:D,2,FALSE)</f>
        <v>group 47</v>
      </c>
      <c r="C49" s="9" t="str">
        <f>VLOOKUP(D49,items!A:B,2,FALSE)</f>
        <v>item 47</v>
      </c>
      <c r="D49" t="s">
        <v>879</v>
      </c>
      <c r="E49" s="10"/>
      <c r="F49" s="10">
        <v>44934</v>
      </c>
      <c r="G49" t="s">
        <v>242</v>
      </c>
      <c r="I49">
        <v>-2</v>
      </c>
      <c r="J49" s="2">
        <v>300</v>
      </c>
      <c r="K49" s="2">
        <f>IF(OR(B49="متنوع",B49="قطع غيار"),J49,IF(AND(B49="ceiling fan",J49&gt;500),_xlfn.MAXIFS('m cost'!$E$3:$E$1062,'m cost'!$B$3:$B$1062,C49,'m cost'!$C$3:$C$1062,"&lt;="&amp;O49,'m cost'!$D$3:$D$1062,"&lt;="&amp;N49)*3,_xlfn.MAXIFS('m cost'!$E$3:$E$1062,'m cost'!$B$3:$B$1062,C49,'m cost'!$C$3:$C$1062,"&lt;="&amp;O49,'m cost'!$D$3:$D$1062,"&lt;="&amp;N49)))</f>
        <v>205</v>
      </c>
      <c r="L49" s="2">
        <f t="shared" si="6"/>
        <v>-410</v>
      </c>
      <c r="M49" s="2">
        <f t="shared" si="7"/>
        <v>-600</v>
      </c>
      <c r="N49">
        <f t="shared" si="8"/>
        <v>1</v>
      </c>
      <c r="O49">
        <f t="shared" si="9"/>
        <v>2023</v>
      </c>
      <c r="P49" s="9">
        <f>IF(I49&gt;0,VLOOKUP(B49,'m cost'!A:G,6,FALSE)*I49,0)</f>
        <v>0</v>
      </c>
      <c r="Q49" t="str">
        <f t="shared" si="10"/>
        <v>l</v>
      </c>
      <c r="R49" s="2">
        <f t="shared" si="11"/>
        <v>-190</v>
      </c>
    </row>
    <row r="50" spans="1:18" x14ac:dyDescent="0.2">
      <c r="A50" t="s">
        <v>272</v>
      </c>
      <c r="B50" s="9" t="str">
        <f>VLOOKUP(A50,'item cost'!A:D,2,FALSE)</f>
        <v>group 48</v>
      </c>
      <c r="C50" s="9" t="str">
        <f>VLOOKUP(D50,items!A:B,2,FALSE)</f>
        <v>item 48</v>
      </c>
      <c r="D50" t="s">
        <v>880</v>
      </c>
      <c r="E50" s="10"/>
      <c r="F50" s="10">
        <v>44934</v>
      </c>
      <c r="G50" t="s">
        <v>242</v>
      </c>
      <c r="I50">
        <v>-1</v>
      </c>
      <c r="J50" s="2">
        <v>360</v>
      </c>
      <c r="K50" s="2">
        <f>IF(OR(B50="متنوع",B50="قطع غيار"),J50,IF(AND(B50="ceiling fan",J50&gt;500),_xlfn.MAXIFS('m cost'!$E$3:$E$1062,'m cost'!$B$3:$B$1062,C50,'m cost'!$C$3:$C$1062,"&lt;="&amp;O50,'m cost'!$D$3:$D$1062,"&lt;="&amp;N50)*3,_xlfn.MAXIFS('m cost'!$E$3:$E$1062,'m cost'!$B$3:$B$1062,C50,'m cost'!$C$3:$C$1062,"&lt;="&amp;O50,'m cost'!$D$3:$D$1062,"&lt;="&amp;N50)))</f>
        <v>640</v>
      </c>
      <c r="L50" s="2">
        <f t="shared" si="6"/>
        <v>-640</v>
      </c>
      <c r="M50" s="2">
        <f t="shared" si="7"/>
        <v>-360</v>
      </c>
      <c r="N50">
        <f t="shared" si="8"/>
        <v>1</v>
      </c>
      <c r="O50">
        <f t="shared" si="9"/>
        <v>2023</v>
      </c>
      <c r="P50" s="9">
        <f>IF(I50&gt;0,VLOOKUP(B50,'m cost'!A:G,6,FALSE)*I50,0)</f>
        <v>0</v>
      </c>
      <c r="Q50" t="str">
        <f t="shared" si="10"/>
        <v>p</v>
      </c>
      <c r="R50" s="2">
        <f t="shared" si="11"/>
        <v>280</v>
      </c>
    </row>
    <row r="51" spans="1:18" x14ac:dyDescent="0.2">
      <c r="A51" t="s">
        <v>41</v>
      </c>
      <c r="B51" s="9" t="str">
        <f>VLOOKUP(A51,'item cost'!A:D,2,FALSE)</f>
        <v>group 49</v>
      </c>
      <c r="C51" s="9" t="str">
        <f>VLOOKUP(D51,items!A:B,2,FALSE)</f>
        <v>item 49</v>
      </c>
      <c r="D51" t="s">
        <v>881</v>
      </c>
      <c r="E51" s="10"/>
      <c r="F51" s="10">
        <v>44947</v>
      </c>
      <c r="G51" t="s">
        <v>290</v>
      </c>
      <c r="I51">
        <v>2</v>
      </c>
      <c r="J51" s="2">
        <v>420</v>
      </c>
      <c r="K51" s="2">
        <f>IF(OR(B51="متنوع",B51="قطع غيار"),J51,IF(AND(B51="ceiling fan",J51&gt;500),_xlfn.MAXIFS('m cost'!$E$3:$E$1062,'m cost'!$B$3:$B$1062,C51,'m cost'!$C$3:$C$1062,"&lt;="&amp;O51,'m cost'!$D$3:$D$1062,"&lt;="&amp;N51)*3,_xlfn.MAXIFS('m cost'!$E$3:$E$1062,'m cost'!$B$3:$B$1062,C51,'m cost'!$C$3:$C$1062,"&lt;="&amp;O51,'m cost'!$D$3:$D$1062,"&lt;="&amp;N51)))</f>
        <v>237</v>
      </c>
      <c r="L51" s="2">
        <f t="shared" si="6"/>
        <v>474</v>
      </c>
      <c r="M51" s="2">
        <f t="shared" si="7"/>
        <v>840</v>
      </c>
      <c r="N51">
        <f t="shared" si="8"/>
        <v>1</v>
      </c>
      <c r="O51">
        <f t="shared" si="9"/>
        <v>2023</v>
      </c>
      <c r="P51" s="9">
        <f>IF(I51&gt;0,VLOOKUP(B51,'m cost'!A:G,6,FALSE)*I51,0)</f>
        <v>0</v>
      </c>
      <c r="Q51" t="str">
        <f t="shared" si="10"/>
        <v>p</v>
      </c>
      <c r="R51" s="2">
        <f t="shared" si="11"/>
        <v>366</v>
      </c>
    </row>
    <row r="52" spans="1:18" x14ac:dyDescent="0.2">
      <c r="A52" t="s">
        <v>73</v>
      </c>
      <c r="B52" s="9" t="str">
        <f>VLOOKUP(A52,'item cost'!A:D,2,FALSE)</f>
        <v>group 50</v>
      </c>
      <c r="C52" s="9" t="str">
        <f>VLOOKUP(D52,items!A:B,2,FALSE)</f>
        <v>item 50</v>
      </c>
      <c r="D52" t="s">
        <v>882</v>
      </c>
      <c r="E52" s="10"/>
      <c r="F52" s="10">
        <v>44947</v>
      </c>
      <c r="G52" t="s">
        <v>122</v>
      </c>
      <c r="I52">
        <v>-2</v>
      </c>
      <c r="J52" s="2">
        <v>420</v>
      </c>
      <c r="K52" s="2">
        <f>IF(OR(B52="متنوع",B52="قطع غيار"),J52,IF(AND(B52="ceiling fan",J52&gt;500),_xlfn.MAXIFS('m cost'!$E$3:$E$1062,'m cost'!$B$3:$B$1062,C52,'m cost'!$C$3:$C$1062,"&lt;="&amp;O52,'m cost'!$D$3:$D$1062,"&lt;="&amp;N52)*3,_xlfn.MAXIFS('m cost'!$E$3:$E$1062,'m cost'!$B$3:$B$1062,C52,'m cost'!$C$3:$C$1062,"&lt;="&amp;O52,'m cost'!$D$3:$D$1062,"&lt;="&amp;N52)))</f>
        <v>2128</v>
      </c>
      <c r="L52" s="2">
        <f t="shared" si="6"/>
        <v>-4256</v>
      </c>
      <c r="M52" s="2">
        <f t="shared" si="7"/>
        <v>-840</v>
      </c>
      <c r="N52">
        <f t="shared" si="8"/>
        <v>1</v>
      </c>
      <c r="O52">
        <f t="shared" si="9"/>
        <v>2023</v>
      </c>
      <c r="P52" s="9">
        <f>IF(I52&gt;0,VLOOKUP(B52,'m cost'!A:G,6,FALSE)*I52,0)</f>
        <v>0</v>
      </c>
      <c r="Q52" t="str">
        <f t="shared" si="10"/>
        <v>p</v>
      </c>
      <c r="R52" s="2">
        <f t="shared" si="11"/>
        <v>3416</v>
      </c>
    </row>
    <row r="53" spans="1:18" x14ac:dyDescent="0.2">
      <c r="A53" t="s">
        <v>35</v>
      </c>
      <c r="B53" s="9" t="str">
        <f>VLOOKUP(A53,'item cost'!A:D,2,FALSE)</f>
        <v>group 51</v>
      </c>
      <c r="C53" s="9" t="str">
        <f>VLOOKUP(D53,items!A:B,2,FALSE)</f>
        <v>item 51</v>
      </c>
      <c r="D53" t="s">
        <v>883</v>
      </c>
      <c r="E53" s="10"/>
      <c r="F53" s="10">
        <v>44935</v>
      </c>
      <c r="G53" t="s">
        <v>291</v>
      </c>
      <c r="I53">
        <v>18</v>
      </c>
      <c r="J53" s="2">
        <v>280</v>
      </c>
      <c r="K53" s="2">
        <f>IF(OR(B53="متنوع",B53="قطع غيار"),J53,IF(AND(B53="ceiling fan",J53&gt;500),_xlfn.MAXIFS('m cost'!$E$3:$E$1062,'m cost'!$B$3:$B$1062,C53,'m cost'!$C$3:$C$1062,"&lt;="&amp;O53,'m cost'!$D$3:$D$1062,"&lt;="&amp;N53)*3,_xlfn.MAXIFS('m cost'!$E$3:$E$1062,'m cost'!$B$3:$B$1062,C53,'m cost'!$C$3:$C$1062,"&lt;="&amp;O53,'m cost'!$D$3:$D$1062,"&lt;="&amp;N53)))</f>
        <v>2247</v>
      </c>
      <c r="L53" s="2">
        <f t="shared" si="6"/>
        <v>40446</v>
      </c>
      <c r="M53" s="2">
        <f t="shared" si="7"/>
        <v>5040</v>
      </c>
      <c r="N53">
        <f t="shared" si="8"/>
        <v>1</v>
      </c>
      <c r="O53">
        <f t="shared" si="9"/>
        <v>2023</v>
      </c>
      <c r="P53" s="9">
        <f>IF(I53&gt;0,VLOOKUP(B53,'m cost'!A:G,6,FALSE)*I53,0)</f>
        <v>0</v>
      </c>
      <c r="Q53" t="str">
        <f t="shared" si="10"/>
        <v>l</v>
      </c>
      <c r="R53" s="2">
        <f t="shared" si="11"/>
        <v>-35406</v>
      </c>
    </row>
    <row r="54" spans="1:18" x14ac:dyDescent="0.2">
      <c r="A54" t="s">
        <v>49</v>
      </c>
      <c r="B54" s="9" t="str">
        <f>VLOOKUP(A54,'item cost'!A:D,2,FALSE)</f>
        <v>group 52</v>
      </c>
      <c r="C54" s="9" t="str">
        <f>VLOOKUP(D54,items!A:B,2,FALSE)</f>
        <v>item 52</v>
      </c>
      <c r="D54" t="s">
        <v>884</v>
      </c>
      <c r="E54" s="10"/>
      <c r="F54" s="10">
        <v>44935</v>
      </c>
      <c r="G54" t="s">
        <v>291</v>
      </c>
      <c r="I54">
        <v>52</v>
      </c>
      <c r="J54" s="2">
        <v>360</v>
      </c>
      <c r="K54" s="2">
        <f>IF(OR(B54="متنوع",B54="قطع غيار"),J54,IF(AND(B54="ceiling fan",J54&gt;500),_xlfn.MAXIFS('m cost'!$E$3:$E$1062,'m cost'!$B$3:$B$1062,C54,'m cost'!$C$3:$C$1062,"&lt;="&amp;O54,'m cost'!$D$3:$D$1062,"&lt;="&amp;N54)*3,_xlfn.MAXIFS('m cost'!$E$3:$E$1062,'m cost'!$B$3:$B$1062,C54,'m cost'!$C$3:$C$1062,"&lt;="&amp;O54,'m cost'!$D$3:$D$1062,"&lt;="&amp;N54)))</f>
        <v>306</v>
      </c>
      <c r="L54" s="2">
        <f t="shared" si="6"/>
        <v>15912</v>
      </c>
      <c r="M54" s="2">
        <f t="shared" si="7"/>
        <v>18720</v>
      </c>
      <c r="N54">
        <f t="shared" si="8"/>
        <v>1</v>
      </c>
      <c r="O54">
        <f t="shared" si="9"/>
        <v>2023</v>
      </c>
      <c r="P54" s="9">
        <f>IF(I54&gt;0,VLOOKUP(B54,'m cost'!A:G,6,FALSE)*I54,0)</f>
        <v>0</v>
      </c>
      <c r="Q54" t="str">
        <f t="shared" si="10"/>
        <v>p</v>
      </c>
      <c r="R54" s="2">
        <f t="shared" si="11"/>
        <v>2808</v>
      </c>
    </row>
    <row r="55" spans="1:18" x14ac:dyDescent="0.2">
      <c r="A55" t="s">
        <v>42</v>
      </c>
      <c r="B55" s="9" t="str">
        <f>VLOOKUP(A55,'item cost'!A:D,2,FALSE)</f>
        <v>group 53</v>
      </c>
      <c r="C55" s="9" t="str">
        <f>VLOOKUP(D55,items!A:B,2,FALSE)</f>
        <v>item 53</v>
      </c>
      <c r="D55" t="s">
        <v>885</v>
      </c>
      <c r="E55" s="10"/>
      <c r="F55" s="10">
        <v>44935</v>
      </c>
      <c r="G55" t="s">
        <v>291</v>
      </c>
      <c r="I55">
        <v>20</v>
      </c>
      <c r="J55" s="2">
        <v>350</v>
      </c>
      <c r="K55" s="2">
        <f>IF(OR(B55="متنوع",B55="قطع غيار"),J55,IF(AND(B55="ceiling fan",J55&gt;500),_xlfn.MAXIFS('m cost'!$E$3:$E$1062,'m cost'!$B$3:$B$1062,C55,'m cost'!$C$3:$C$1062,"&lt;="&amp;O55,'m cost'!$D$3:$D$1062,"&lt;="&amp;N55)*3,_xlfn.MAXIFS('m cost'!$E$3:$E$1062,'m cost'!$B$3:$B$1062,C55,'m cost'!$C$3:$C$1062,"&lt;="&amp;O55,'m cost'!$D$3:$D$1062,"&lt;="&amp;N55)))</f>
        <v>253</v>
      </c>
      <c r="L55" s="2">
        <f t="shared" si="6"/>
        <v>5060</v>
      </c>
      <c r="M55" s="2">
        <f t="shared" si="7"/>
        <v>7000</v>
      </c>
      <c r="N55">
        <f t="shared" si="8"/>
        <v>1</v>
      </c>
      <c r="O55">
        <f t="shared" si="9"/>
        <v>2023</v>
      </c>
      <c r="P55" s="9">
        <f>IF(I55&gt;0,VLOOKUP(B55,'m cost'!A:G,6,FALSE)*I55,0)</f>
        <v>0</v>
      </c>
      <c r="Q55" t="str">
        <f t="shared" si="10"/>
        <v>p</v>
      </c>
      <c r="R55" s="2">
        <f t="shared" si="11"/>
        <v>1940</v>
      </c>
    </row>
    <row r="56" spans="1:18" x14ac:dyDescent="0.2">
      <c r="A56" t="s">
        <v>63</v>
      </c>
      <c r="B56" s="9" t="str">
        <f>VLOOKUP(A56,'item cost'!A:D,2,FALSE)</f>
        <v>group 54</v>
      </c>
      <c r="C56" s="9" t="str">
        <f>VLOOKUP(D56,items!A:B,2,FALSE)</f>
        <v>item 54</v>
      </c>
      <c r="D56" t="s">
        <v>886</v>
      </c>
      <c r="E56" s="10"/>
      <c r="F56" s="10">
        <v>44935</v>
      </c>
      <c r="G56" t="s">
        <v>291</v>
      </c>
      <c r="I56">
        <v>20</v>
      </c>
      <c r="J56" s="2">
        <v>400</v>
      </c>
      <c r="K56" s="2">
        <f>IF(OR(B56="متنوع",B56="قطع غيار"),J56,IF(AND(B56="ceiling fan",J56&gt;500),_xlfn.MAXIFS('m cost'!$E$3:$E$1062,'m cost'!$B$3:$B$1062,C56,'m cost'!$C$3:$C$1062,"&lt;="&amp;O56,'m cost'!$D$3:$D$1062,"&lt;="&amp;N56)*3,_xlfn.MAXIFS('m cost'!$E$3:$E$1062,'m cost'!$B$3:$B$1062,C56,'m cost'!$C$3:$C$1062,"&lt;="&amp;O56,'m cost'!$D$3:$D$1062,"&lt;="&amp;N56)))</f>
        <v>408</v>
      </c>
      <c r="L56" s="2">
        <f t="shared" si="6"/>
        <v>8160</v>
      </c>
      <c r="M56" s="2">
        <f t="shared" si="7"/>
        <v>8000</v>
      </c>
      <c r="N56">
        <f t="shared" si="8"/>
        <v>1</v>
      </c>
      <c r="O56">
        <f t="shared" si="9"/>
        <v>2023</v>
      </c>
      <c r="P56" s="9">
        <f>IF(I56&gt;0,VLOOKUP(B56,'m cost'!A:G,6,FALSE)*I56,0)</f>
        <v>0</v>
      </c>
      <c r="Q56" t="str">
        <f t="shared" si="10"/>
        <v>l</v>
      </c>
      <c r="R56" s="2">
        <f t="shared" si="11"/>
        <v>-160</v>
      </c>
    </row>
    <row r="57" spans="1:18" x14ac:dyDescent="0.2">
      <c r="A57" t="s">
        <v>32</v>
      </c>
      <c r="B57" s="9" t="str">
        <f>VLOOKUP(A57,'item cost'!A:D,2,FALSE)</f>
        <v>group 1</v>
      </c>
      <c r="C57" s="9" t="str">
        <f>VLOOKUP(D57,items!A:B,2,FALSE)</f>
        <v>item 1</v>
      </c>
      <c r="D57" t="s">
        <v>833</v>
      </c>
      <c r="E57" s="10"/>
      <c r="F57" s="10">
        <v>44935</v>
      </c>
      <c r="G57" t="s">
        <v>291</v>
      </c>
      <c r="I57">
        <v>32</v>
      </c>
      <c r="J57" s="2">
        <v>450</v>
      </c>
      <c r="K57" s="2">
        <f>IF(OR(B57="متنوع",B57="قطع غيار"),J57,IF(AND(B57="ceiling fan",J57&gt;500),_xlfn.MAXIFS('m cost'!$E$3:$E$1062,'m cost'!$B$3:$B$1062,C57,'m cost'!$C$3:$C$1062,"&lt;="&amp;O57,'m cost'!$D$3:$D$1062,"&lt;="&amp;N57)*3,_xlfn.MAXIFS('m cost'!$E$3:$E$1062,'m cost'!$B$3:$B$1062,C57,'m cost'!$C$3:$C$1062,"&lt;="&amp;O57,'m cost'!$D$3:$D$1062,"&lt;="&amp;N57)))</f>
        <v>1490</v>
      </c>
      <c r="L57" s="2">
        <f t="shared" si="6"/>
        <v>47680</v>
      </c>
      <c r="M57" s="2">
        <f t="shared" si="7"/>
        <v>14400</v>
      </c>
      <c r="N57">
        <f t="shared" si="8"/>
        <v>1</v>
      </c>
      <c r="O57">
        <f t="shared" si="9"/>
        <v>2023</v>
      </c>
      <c r="P57" s="9">
        <f>IF(I57&gt;0,VLOOKUP(B57,'m cost'!A:G,6,FALSE)*I57,0)</f>
        <v>1634.56</v>
      </c>
      <c r="Q57" t="str">
        <f t="shared" si="10"/>
        <v>l</v>
      </c>
      <c r="R57" s="2">
        <f t="shared" si="11"/>
        <v>-34914.559999999998</v>
      </c>
    </row>
    <row r="58" spans="1:18" x14ac:dyDescent="0.2">
      <c r="A58" t="s">
        <v>58</v>
      </c>
      <c r="B58" s="9" t="str">
        <f>VLOOKUP(A58,'item cost'!A:D,2,FALSE)</f>
        <v>group 2</v>
      </c>
      <c r="C58" s="9" t="str">
        <f>VLOOKUP(D58,items!A:B,2,FALSE)</f>
        <v>item 2</v>
      </c>
      <c r="D58" t="s">
        <v>834</v>
      </c>
      <c r="E58" s="10"/>
      <c r="F58" s="10">
        <v>44935</v>
      </c>
      <c r="G58" t="s">
        <v>291</v>
      </c>
      <c r="I58">
        <v>10</v>
      </c>
      <c r="J58" s="2">
        <v>1375</v>
      </c>
      <c r="K58" s="2">
        <f>IF(OR(B58="متنوع",B58="قطع غيار"),J58,IF(AND(B58="ceiling fan",J58&gt;500),_xlfn.MAXIFS('m cost'!$E$3:$E$1062,'m cost'!$B$3:$B$1062,C58,'m cost'!$C$3:$C$1062,"&lt;="&amp;O58,'m cost'!$D$3:$D$1062,"&lt;="&amp;N58)*3,_xlfn.MAXIFS('m cost'!$E$3:$E$1062,'m cost'!$B$3:$B$1062,C58,'m cost'!$C$3:$C$1062,"&lt;="&amp;O58,'m cost'!$D$3:$D$1062,"&lt;="&amp;N58)))</f>
        <v>257.64999999999998</v>
      </c>
      <c r="L58" s="2">
        <f t="shared" si="6"/>
        <v>2576.5</v>
      </c>
      <c r="M58" s="2">
        <f t="shared" si="7"/>
        <v>13750</v>
      </c>
      <c r="N58">
        <f t="shared" si="8"/>
        <v>1</v>
      </c>
      <c r="O58">
        <f t="shared" si="9"/>
        <v>2023</v>
      </c>
      <c r="P58" s="9">
        <f>IF(I58&gt;0,VLOOKUP(B58,'m cost'!A:G,6,FALSE)*I58,0)</f>
        <v>405.79999999999995</v>
      </c>
      <c r="Q58" t="str">
        <f t="shared" si="10"/>
        <v>p</v>
      </c>
      <c r="R58" s="2">
        <f t="shared" si="11"/>
        <v>10767.7</v>
      </c>
    </row>
    <row r="59" spans="1:18" x14ac:dyDescent="0.2">
      <c r="A59" t="s">
        <v>23</v>
      </c>
      <c r="B59" s="9" t="str">
        <f>VLOOKUP(A59,'item cost'!A:D,2,FALSE)</f>
        <v>group 3</v>
      </c>
      <c r="C59" s="9" t="str">
        <f>VLOOKUP(D59,items!A:B,2,FALSE)</f>
        <v>item 3</v>
      </c>
      <c r="D59" t="s">
        <v>835</v>
      </c>
      <c r="E59" s="10"/>
      <c r="F59" s="10">
        <v>44935</v>
      </c>
      <c r="G59" t="s">
        <v>291</v>
      </c>
      <c r="I59">
        <v>10</v>
      </c>
      <c r="J59" s="2">
        <v>2600</v>
      </c>
      <c r="K59" s="2">
        <f>IF(OR(B59="متنوع",B59="قطع غيار"),J59,IF(AND(B59="ceiling fan",J59&gt;500),_xlfn.MAXIFS('m cost'!$E$3:$E$1062,'m cost'!$B$3:$B$1062,C59,'m cost'!$C$3:$C$1062,"&lt;="&amp;O59,'m cost'!$D$3:$D$1062,"&lt;="&amp;N59)*3,_xlfn.MAXIFS('m cost'!$E$3:$E$1062,'m cost'!$B$3:$B$1062,C59,'m cost'!$C$3:$C$1062,"&lt;="&amp;O59,'m cost'!$D$3:$D$1062,"&lt;="&amp;N59)))</f>
        <v>424.87</v>
      </c>
      <c r="L59" s="2">
        <f t="shared" si="6"/>
        <v>4248.7</v>
      </c>
      <c r="M59" s="2">
        <f t="shared" si="7"/>
        <v>26000</v>
      </c>
      <c r="N59">
        <f t="shared" si="8"/>
        <v>1</v>
      </c>
      <c r="O59">
        <f t="shared" si="9"/>
        <v>2023</v>
      </c>
      <c r="P59" s="9">
        <f>IF(I59&gt;0,VLOOKUP(B59,'m cost'!A:G,6,FALSE)*I59,0)</f>
        <v>589.09999999999991</v>
      </c>
      <c r="Q59" t="str">
        <f t="shared" si="10"/>
        <v>p</v>
      </c>
      <c r="R59" s="2">
        <f t="shared" si="11"/>
        <v>21162.2</v>
      </c>
    </row>
    <row r="60" spans="1:18" x14ac:dyDescent="0.2">
      <c r="A60" t="s">
        <v>271</v>
      </c>
      <c r="B60" s="9" t="str">
        <f>VLOOKUP(A60,'item cost'!A:D,2,FALSE)</f>
        <v>group 4</v>
      </c>
      <c r="C60" s="9" t="str">
        <f>VLOOKUP(D60,items!A:B,2,FALSE)</f>
        <v>item 4</v>
      </c>
      <c r="D60" t="s">
        <v>836</v>
      </c>
      <c r="E60" s="10"/>
      <c r="F60" s="10">
        <v>44936</v>
      </c>
      <c r="G60" t="s">
        <v>292</v>
      </c>
      <c r="I60">
        <v>60</v>
      </c>
      <c r="J60" s="2">
        <v>2600</v>
      </c>
      <c r="K60" s="2">
        <f>IF(OR(B60="متنوع",B60="قطع غيار"),J60,IF(AND(B60="ceiling fan",J60&gt;500),_xlfn.MAXIFS('m cost'!$E$3:$E$1062,'m cost'!$B$3:$B$1062,C60,'m cost'!$C$3:$C$1062,"&lt;="&amp;O60,'m cost'!$D$3:$D$1062,"&lt;="&amp;N60)*3,_xlfn.MAXIFS('m cost'!$E$3:$E$1062,'m cost'!$B$3:$B$1062,C60,'m cost'!$C$3:$C$1062,"&lt;="&amp;O60,'m cost'!$D$3:$D$1062,"&lt;="&amp;N60)))</f>
        <v>1793</v>
      </c>
      <c r="L60" s="2">
        <f t="shared" si="6"/>
        <v>107580</v>
      </c>
      <c r="M60" s="2">
        <f t="shared" si="7"/>
        <v>156000</v>
      </c>
      <c r="N60">
        <f t="shared" si="8"/>
        <v>1</v>
      </c>
      <c r="O60">
        <f t="shared" si="9"/>
        <v>2023</v>
      </c>
      <c r="P60" s="9">
        <f>IF(I60&gt;0,VLOOKUP(B60,'m cost'!A:G,6,FALSE)*I60,0)</f>
        <v>2577.6</v>
      </c>
      <c r="Q60" t="str">
        <f t="shared" si="10"/>
        <v>p</v>
      </c>
      <c r="R60" s="2">
        <f t="shared" si="11"/>
        <v>45842.400000000001</v>
      </c>
    </row>
    <row r="61" spans="1:18" x14ac:dyDescent="0.2">
      <c r="A61" t="s">
        <v>26</v>
      </c>
      <c r="B61" s="9" t="str">
        <f>VLOOKUP(A61,'item cost'!A:D,2,FALSE)</f>
        <v>group 5</v>
      </c>
      <c r="C61" s="9" t="str">
        <f>VLOOKUP(D61,items!A:B,2,FALSE)</f>
        <v>item 5</v>
      </c>
      <c r="D61" t="s">
        <v>837</v>
      </c>
      <c r="E61" s="10"/>
      <c r="F61" s="10">
        <v>44936</v>
      </c>
      <c r="G61" t="s">
        <v>293</v>
      </c>
      <c r="I61">
        <v>20</v>
      </c>
      <c r="J61" s="2">
        <v>1425</v>
      </c>
      <c r="K61" s="2">
        <f>IF(OR(B61="متنوع",B61="قطع غيار"),J61,IF(AND(B61="ceiling fan",J61&gt;500),_xlfn.MAXIFS('m cost'!$E$3:$E$1062,'m cost'!$B$3:$B$1062,C61,'m cost'!$C$3:$C$1062,"&lt;="&amp;O61,'m cost'!$D$3:$D$1062,"&lt;="&amp;N61)*3,_xlfn.MAXIFS('m cost'!$E$3:$E$1062,'m cost'!$B$3:$B$1062,C61,'m cost'!$C$3:$C$1062,"&lt;="&amp;O61,'m cost'!$D$3:$D$1062,"&lt;="&amp;N61)))</f>
        <v>900</v>
      </c>
      <c r="L61" s="2">
        <f t="shared" si="6"/>
        <v>18000</v>
      </c>
      <c r="M61" s="2">
        <f t="shared" si="7"/>
        <v>28500</v>
      </c>
      <c r="N61">
        <f t="shared" si="8"/>
        <v>1</v>
      </c>
      <c r="O61">
        <f t="shared" si="9"/>
        <v>2023</v>
      </c>
      <c r="P61" s="9">
        <f>IF(I61&gt;0,VLOOKUP(B61,'m cost'!A:G,6,FALSE)*I61,0)</f>
        <v>640.79999999999995</v>
      </c>
      <c r="Q61" t="str">
        <f t="shared" si="10"/>
        <v>p</v>
      </c>
      <c r="R61" s="2">
        <f t="shared" si="11"/>
        <v>9859.2000000000007</v>
      </c>
    </row>
    <row r="62" spans="1:18" x14ac:dyDescent="0.2">
      <c r="A62" t="s">
        <v>66</v>
      </c>
      <c r="B62" s="9" t="str">
        <f>VLOOKUP(A62,'item cost'!A:D,2,FALSE)</f>
        <v>group 6</v>
      </c>
      <c r="C62" s="9" t="str">
        <f>VLOOKUP(D62,items!A:B,2,FALSE)</f>
        <v>item 6</v>
      </c>
      <c r="D62" t="s">
        <v>838</v>
      </c>
      <c r="E62" s="10"/>
      <c r="F62" s="10">
        <v>44936</v>
      </c>
      <c r="G62" t="s">
        <v>293</v>
      </c>
      <c r="I62">
        <v>10</v>
      </c>
      <c r="J62" s="2">
        <v>1375</v>
      </c>
      <c r="K62" s="2">
        <f>IF(OR(B62="متنوع",B62="قطع غيار"),J62,IF(AND(B62="ceiling fan",J62&gt;500),_xlfn.MAXIFS('m cost'!$E$3:$E$1062,'m cost'!$B$3:$B$1062,C62,'m cost'!$C$3:$C$1062,"&lt;="&amp;O62,'m cost'!$D$3:$D$1062,"&lt;="&amp;N62)*3,_xlfn.MAXIFS('m cost'!$E$3:$E$1062,'m cost'!$B$3:$B$1062,C62,'m cost'!$C$3:$C$1062,"&lt;="&amp;O62,'m cost'!$D$3:$D$1062,"&lt;="&amp;N62)))</f>
        <v>190</v>
      </c>
      <c r="L62" s="2">
        <f t="shared" si="6"/>
        <v>1900</v>
      </c>
      <c r="M62" s="2">
        <f t="shared" si="7"/>
        <v>13750</v>
      </c>
      <c r="N62">
        <f t="shared" si="8"/>
        <v>1</v>
      </c>
      <c r="O62">
        <f t="shared" si="9"/>
        <v>2023</v>
      </c>
      <c r="P62" s="9">
        <f>IF(I62&gt;0,VLOOKUP(B62,'m cost'!A:G,6,FALSE)*I62,0)</f>
        <v>1494.8</v>
      </c>
      <c r="Q62" t="str">
        <f t="shared" si="10"/>
        <v>p</v>
      </c>
      <c r="R62" s="2">
        <f t="shared" si="11"/>
        <v>10355.200000000001</v>
      </c>
    </row>
    <row r="63" spans="1:18" x14ac:dyDescent="0.2">
      <c r="A63" t="s">
        <v>40</v>
      </c>
      <c r="B63" s="9" t="str">
        <f>VLOOKUP(A63,'item cost'!A:D,2,FALSE)</f>
        <v>group 7</v>
      </c>
      <c r="C63" s="9" t="str">
        <f>VLOOKUP(D63,items!A:B,2,FALSE)</f>
        <v>item 7</v>
      </c>
      <c r="D63" t="s">
        <v>839</v>
      </c>
      <c r="E63" s="10"/>
      <c r="F63" s="10">
        <v>44936</v>
      </c>
      <c r="G63" t="s">
        <v>293</v>
      </c>
      <c r="I63">
        <v>30</v>
      </c>
      <c r="J63" s="2">
        <v>180</v>
      </c>
      <c r="K63" s="2">
        <f>IF(OR(B63="متنوع",B63="قطع غيار"),J63,IF(AND(B63="ceiling fan",J63&gt;500),_xlfn.MAXIFS('m cost'!$E$3:$E$1062,'m cost'!$B$3:$B$1062,C63,'m cost'!$C$3:$C$1062,"&lt;="&amp;O63,'m cost'!$D$3:$D$1062,"&lt;="&amp;N63)*3,_xlfn.MAXIFS('m cost'!$E$3:$E$1062,'m cost'!$B$3:$B$1062,C63,'m cost'!$C$3:$C$1062,"&lt;="&amp;O63,'m cost'!$D$3:$D$1062,"&lt;="&amp;N63)))</f>
        <v>260</v>
      </c>
      <c r="L63" s="2">
        <f t="shared" si="6"/>
        <v>7800</v>
      </c>
      <c r="M63" s="2">
        <f t="shared" si="7"/>
        <v>5400</v>
      </c>
      <c r="N63">
        <f t="shared" si="8"/>
        <v>1</v>
      </c>
      <c r="O63">
        <f t="shared" si="9"/>
        <v>2023</v>
      </c>
      <c r="P63" s="9">
        <f>IF(I63&gt;0,VLOOKUP(B63,'m cost'!A:G,6,FALSE)*I63,0)</f>
        <v>664.2</v>
      </c>
      <c r="Q63" t="str">
        <f t="shared" si="10"/>
        <v>l</v>
      </c>
      <c r="R63" s="2">
        <f t="shared" si="11"/>
        <v>-3064.2</v>
      </c>
    </row>
    <row r="64" spans="1:18" x14ac:dyDescent="0.2">
      <c r="A64" t="s">
        <v>61</v>
      </c>
      <c r="B64" s="9" t="str">
        <f>VLOOKUP(A64,'item cost'!A:D,2,FALSE)</f>
        <v>group 8</v>
      </c>
      <c r="C64" s="9" t="str">
        <f>VLOOKUP(D64,items!A:B,2,FALSE)</f>
        <v>item 8</v>
      </c>
      <c r="D64" t="s">
        <v>840</v>
      </c>
      <c r="E64" s="10"/>
      <c r="F64" s="10">
        <v>44936</v>
      </c>
      <c r="G64" t="s">
        <v>293</v>
      </c>
      <c r="I64">
        <v>103</v>
      </c>
      <c r="J64" s="2">
        <v>360</v>
      </c>
      <c r="K64" s="2">
        <f>IF(OR(B64="متنوع",B64="قطع غيار"),J64,IF(AND(B64="ceiling fan",J64&gt;500),_xlfn.MAXIFS('m cost'!$E$3:$E$1062,'m cost'!$B$3:$B$1062,C64,'m cost'!$C$3:$C$1062,"&lt;="&amp;O64,'m cost'!$D$3:$D$1062,"&lt;="&amp;N64)*3,_xlfn.MAXIFS('m cost'!$E$3:$E$1062,'m cost'!$B$3:$B$1062,C64,'m cost'!$C$3:$C$1062,"&lt;="&amp;O64,'m cost'!$D$3:$D$1062,"&lt;="&amp;N64)))</f>
        <v>1630</v>
      </c>
      <c r="L64" s="2">
        <f t="shared" si="6"/>
        <v>167890</v>
      </c>
      <c r="M64" s="2">
        <f t="shared" si="7"/>
        <v>37080</v>
      </c>
      <c r="N64">
        <f t="shared" si="8"/>
        <v>1</v>
      </c>
      <c r="O64">
        <f t="shared" si="9"/>
        <v>2023</v>
      </c>
      <c r="P64" s="9">
        <f>IF(I64&gt;0,VLOOKUP(B64,'m cost'!A:G,6,FALSE)*I64,0)</f>
        <v>6472.52</v>
      </c>
      <c r="Q64" t="str">
        <f t="shared" si="10"/>
        <v>l</v>
      </c>
      <c r="R64" s="2">
        <f t="shared" si="11"/>
        <v>-137282.51999999999</v>
      </c>
    </row>
    <row r="65" spans="1:18" x14ac:dyDescent="0.2">
      <c r="A65" t="s">
        <v>39</v>
      </c>
      <c r="B65" s="9" t="str">
        <f>VLOOKUP(A65,'item cost'!A:D,2,FALSE)</f>
        <v>group 9</v>
      </c>
      <c r="C65" s="9" t="str">
        <f>VLOOKUP(D65,items!A:B,2,FALSE)</f>
        <v>item 9</v>
      </c>
      <c r="D65" t="s">
        <v>841</v>
      </c>
      <c r="E65" s="10"/>
      <c r="F65" s="10">
        <v>44936</v>
      </c>
      <c r="G65" t="s">
        <v>293</v>
      </c>
      <c r="I65">
        <v>20</v>
      </c>
      <c r="J65" s="2">
        <v>275</v>
      </c>
      <c r="K65" s="2">
        <f>IF(OR(B65="متنوع",B65="قطع غيار"),J65,IF(AND(B65="ceiling fan",J65&gt;500),_xlfn.MAXIFS('m cost'!$E$3:$E$1062,'m cost'!$B$3:$B$1062,C65,'m cost'!$C$3:$C$1062,"&lt;="&amp;O65,'m cost'!$D$3:$D$1062,"&lt;="&amp;N65)*3,_xlfn.MAXIFS('m cost'!$E$3:$E$1062,'m cost'!$B$3:$B$1062,C65,'m cost'!$C$3:$C$1062,"&lt;="&amp;O65,'m cost'!$D$3:$D$1062,"&lt;="&amp;N65)))</f>
        <v>2007</v>
      </c>
      <c r="L65" s="2">
        <f t="shared" si="6"/>
        <v>40140</v>
      </c>
      <c r="M65" s="2">
        <f t="shared" si="7"/>
        <v>5500</v>
      </c>
      <c r="N65">
        <f t="shared" si="8"/>
        <v>1</v>
      </c>
      <c r="O65">
        <f t="shared" si="9"/>
        <v>2023</v>
      </c>
      <c r="P65" s="9">
        <f>IF(I65&gt;0,VLOOKUP(B65,'m cost'!A:G,6,FALSE)*I65,0)</f>
        <v>449.79999999999995</v>
      </c>
      <c r="Q65" t="str">
        <f t="shared" si="10"/>
        <v>l</v>
      </c>
      <c r="R65" s="2">
        <f t="shared" si="11"/>
        <v>-35089.800000000003</v>
      </c>
    </row>
    <row r="66" spans="1:18" x14ac:dyDescent="0.2">
      <c r="A66" t="s">
        <v>277</v>
      </c>
      <c r="B66" s="9" t="str">
        <f>VLOOKUP(A66,'item cost'!A:D,2,FALSE)</f>
        <v>group 10</v>
      </c>
      <c r="C66" s="9" t="str">
        <f>VLOOKUP(D66,items!A:B,2,FALSE)</f>
        <v>item 10</v>
      </c>
      <c r="D66" t="s">
        <v>842</v>
      </c>
      <c r="E66" s="10"/>
      <c r="F66" s="10">
        <v>44936</v>
      </c>
      <c r="G66" t="s">
        <v>293</v>
      </c>
      <c r="I66">
        <v>9</v>
      </c>
      <c r="J66" s="2">
        <v>465</v>
      </c>
      <c r="K66" s="2">
        <f>IF(OR(B66="متنوع",B66="قطع غيار"),J66,IF(AND(B66="ceiling fan",J66&gt;500),_xlfn.MAXIFS('m cost'!$E$3:$E$1062,'m cost'!$B$3:$B$1062,C66,'m cost'!$C$3:$C$1062,"&lt;="&amp;O66,'m cost'!$D$3:$D$1062,"&lt;="&amp;N66)*3,_xlfn.MAXIFS('m cost'!$E$3:$E$1062,'m cost'!$B$3:$B$1062,C66,'m cost'!$C$3:$C$1062,"&lt;="&amp;O66,'m cost'!$D$3:$D$1062,"&lt;="&amp;N66)))</f>
        <v>126.14814814814817</v>
      </c>
      <c r="L66" s="2">
        <f t="shared" si="6"/>
        <v>1135.3333333333335</v>
      </c>
      <c r="M66" s="2">
        <f t="shared" si="7"/>
        <v>4185</v>
      </c>
      <c r="N66">
        <f t="shared" si="8"/>
        <v>1</v>
      </c>
      <c r="O66">
        <f t="shared" si="9"/>
        <v>2023</v>
      </c>
      <c r="P66" s="9">
        <f>IF(I66&gt;0,VLOOKUP(B66,'m cost'!A:G,6,FALSE)*I66,0)</f>
        <v>561.87</v>
      </c>
      <c r="Q66" t="str">
        <f t="shared" si="10"/>
        <v>p</v>
      </c>
      <c r="R66" s="2">
        <f t="shared" si="11"/>
        <v>2487.7966666666666</v>
      </c>
    </row>
    <row r="67" spans="1:18" x14ac:dyDescent="0.2">
      <c r="A67" t="s">
        <v>53</v>
      </c>
      <c r="B67" s="9" t="str">
        <f>VLOOKUP(A67,'item cost'!A:D,2,FALSE)</f>
        <v>group 11</v>
      </c>
      <c r="C67" s="9" t="str">
        <f>VLOOKUP(D67,items!A:B,2,FALSE)</f>
        <v>item 11</v>
      </c>
      <c r="D67" t="s">
        <v>843</v>
      </c>
      <c r="E67" s="10"/>
      <c r="F67" s="10">
        <v>44937</v>
      </c>
      <c r="G67" t="s">
        <v>294</v>
      </c>
      <c r="I67">
        <v>84</v>
      </c>
      <c r="J67" s="2">
        <v>525</v>
      </c>
      <c r="K67" s="2">
        <f>IF(OR(B67="متنوع",B67="قطع غيار"),J67,IF(AND(B67="ceiling fan",J67&gt;500),_xlfn.MAXIFS('m cost'!$E$3:$E$1062,'m cost'!$B$3:$B$1062,C67,'m cost'!$C$3:$C$1062,"&lt;="&amp;O67,'m cost'!$D$3:$D$1062,"&lt;="&amp;N67)*3,_xlfn.MAXIFS('m cost'!$E$3:$E$1062,'m cost'!$B$3:$B$1062,C67,'m cost'!$C$3:$C$1062,"&lt;="&amp;O67,'m cost'!$D$3:$D$1062,"&lt;="&amp;N67)))</f>
        <v>339.00000000000006</v>
      </c>
      <c r="L67" s="2">
        <f t="shared" si="6"/>
        <v>28476.000000000004</v>
      </c>
      <c r="M67" s="2">
        <f t="shared" si="7"/>
        <v>44100</v>
      </c>
      <c r="N67">
        <f t="shared" si="8"/>
        <v>1</v>
      </c>
      <c r="O67">
        <f t="shared" si="9"/>
        <v>2023</v>
      </c>
      <c r="P67" s="9">
        <f>IF(I67&gt;0,VLOOKUP(B67,'m cost'!A:G,6,FALSE)*I67,0)</f>
        <v>1848.8400000000001</v>
      </c>
      <c r="Q67" t="str">
        <f t="shared" si="10"/>
        <v>p</v>
      </c>
      <c r="R67" s="2">
        <f t="shared" si="11"/>
        <v>13775.159999999996</v>
      </c>
    </row>
    <row r="68" spans="1:18" x14ac:dyDescent="0.2">
      <c r="A68" t="s">
        <v>54</v>
      </c>
      <c r="B68" s="9" t="str">
        <f>VLOOKUP(A68,'item cost'!A:D,2,FALSE)</f>
        <v>group 12</v>
      </c>
      <c r="C68" s="9" t="str">
        <f>VLOOKUP(D68,items!A:B,2,FALSE)</f>
        <v>item 12</v>
      </c>
      <c r="D68" t="s">
        <v>844</v>
      </c>
      <c r="E68" s="10"/>
      <c r="F68" s="10">
        <v>44937</v>
      </c>
      <c r="G68" t="s">
        <v>294</v>
      </c>
      <c r="I68">
        <v>25</v>
      </c>
      <c r="J68" s="2">
        <v>310</v>
      </c>
      <c r="K68" s="2">
        <f>IF(OR(B68="متنوع",B68="قطع غيار"),J68,IF(AND(B68="ceiling fan",J68&gt;500),_xlfn.MAXIFS('m cost'!$E$3:$E$1062,'m cost'!$B$3:$B$1062,C68,'m cost'!$C$3:$C$1062,"&lt;="&amp;O68,'m cost'!$D$3:$D$1062,"&lt;="&amp;N68)*3,_xlfn.MAXIFS('m cost'!$E$3:$E$1062,'m cost'!$B$3:$B$1062,C68,'m cost'!$C$3:$C$1062,"&lt;="&amp;O68,'m cost'!$D$3:$D$1062,"&lt;="&amp;N68)))</f>
        <v>388.11666666666673</v>
      </c>
      <c r="L68" s="2">
        <f t="shared" ref="L68:L131" si="12">I68*K68</f>
        <v>9702.9166666666679</v>
      </c>
      <c r="M68" s="2">
        <f t="shared" ref="M68:M131" si="13">J68*I68</f>
        <v>7750</v>
      </c>
      <c r="N68">
        <f t="shared" ref="N68:N131" si="14">MONTH(F68)</f>
        <v>1</v>
      </c>
      <c r="O68">
        <f t="shared" ref="O68:O131" si="15">YEAR(F68)</f>
        <v>2023</v>
      </c>
      <c r="P68" s="9">
        <f>IF(I68&gt;0,VLOOKUP(B68,'m cost'!A:G,6,FALSE)*I68,0)</f>
        <v>644.5</v>
      </c>
      <c r="Q68" t="str">
        <f t="shared" ref="Q68:Q131" si="16">IF(M68-L68-P68&gt;0,"p","l")</f>
        <v>l</v>
      </c>
      <c r="R68" s="2">
        <f t="shared" ref="R68:R131" si="17">M68-L68-P68</f>
        <v>-2597.4166666666679</v>
      </c>
    </row>
    <row r="69" spans="1:18" x14ac:dyDescent="0.2">
      <c r="A69" t="s">
        <v>72</v>
      </c>
      <c r="B69" s="9" t="str">
        <f>VLOOKUP(A69,'item cost'!A:D,2,FALSE)</f>
        <v>group 13</v>
      </c>
      <c r="C69" s="9" t="str">
        <f>VLOOKUP(D69,items!A:B,2,FALSE)</f>
        <v>item 13</v>
      </c>
      <c r="D69" t="s">
        <v>845</v>
      </c>
      <c r="E69" s="10"/>
      <c r="F69" s="10">
        <v>44937</v>
      </c>
      <c r="G69" t="s">
        <v>294</v>
      </c>
      <c r="I69">
        <v>29</v>
      </c>
      <c r="J69" s="2">
        <v>475</v>
      </c>
      <c r="K69" s="2">
        <f>IF(OR(B69="متنوع",B69="قطع غيار"),J69,IF(AND(B69="ceiling fan",J69&gt;500),_xlfn.MAXIFS('m cost'!$E$3:$E$1062,'m cost'!$B$3:$B$1062,C69,'m cost'!$C$3:$C$1062,"&lt;="&amp;O69,'m cost'!$D$3:$D$1062,"&lt;="&amp;N69)*3,_xlfn.MAXIFS('m cost'!$E$3:$E$1062,'m cost'!$B$3:$B$1062,C69,'m cost'!$C$3:$C$1062,"&lt;="&amp;O69,'m cost'!$D$3:$D$1062,"&lt;="&amp;N69)))</f>
        <v>450</v>
      </c>
      <c r="L69" s="2">
        <f t="shared" si="12"/>
        <v>13050</v>
      </c>
      <c r="M69" s="2">
        <f t="shared" si="13"/>
        <v>13775</v>
      </c>
      <c r="N69">
        <f t="shared" si="14"/>
        <v>1</v>
      </c>
      <c r="O69">
        <f t="shared" si="15"/>
        <v>2023</v>
      </c>
      <c r="P69" s="9">
        <f>IF(I69&gt;0,VLOOKUP(B69,'m cost'!A:G,6,FALSE)*I69,0)</f>
        <v>1208.43</v>
      </c>
      <c r="Q69" t="str">
        <f t="shared" si="16"/>
        <v>l</v>
      </c>
      <c r="R69" s="2">
        <f t="shared" si="17"/>
        <v>-483.43000000000006</v>
      </c>
    </row>
    <row r="70" spans="1:18" x14ac:dyDescent="0.2">
      <c r="A70" t="s">
        <v>38</v>
      </c>
      <c r="B70" s="9" t="str">
        <f>VLOOKUP(A70,'item cost'!A:D,2,FALSE)</f>
        <v>group 14</v>
      </c>
      <c r="C70" s="9" t="str">
        <f>VLOOKUP(D70,items!A:B,2,FALSE)</f>
        <v>item 14</v>
      </c>
      <c r="D70" t="s">
        <v>846</v>
      </c>
      <c r="E70" s="10"/>
      <c r="F70" s="10">
        <v>44937</v>
      </c>
      <c r="G70" t="s">
        <v>294</v>
      </c>
      <c r="I70">
        <v>30</v>
      </c>
      <c r="J70" s="2">
        <v>520</v>
      </c>
      <c r="K70" s="2">
        <f>IF(OR(B70="متنوع",B70="قطع غيار"),J70,IF(AND(B70="ceiling fan",J70&gt;500),_xlfn.MAXIFS('m cost'!$E$3:$E$1062,'m cost'!$B$3:$B$1062,C70,'m cost'!$C$3:$C$1062,"&lt;="&amp;O70,'m cost'!$D$3:$D$1062,"&lt;="&amp;N70)*3,_xlfn.MAXIFS('m cost'!$E$3:$E$1062,'m cost'!$B$3:$B$1062,C70,'m cost'!$C$3:$C$1062,"&lt;="&amp;O70,'m cost'!$D$3:$D$1062,"&lt;="&amp;N70)))</f>
        <v>273.88888888888891</v>
      </c>
      <c r="L70" s="2">
        <f t="shared" si="12"/>
        <v>8216.6666666666679</v>
      </c>
      <c r="M70" s="2">
        <f t="shared" si="13"/>
        <v>15600</v>
      </c>
      <c r="N70">
        <f t="shared" si="14"/>
        <v>1</v>
      </c>
      <c r="O70">
        <f t="shared" si="15"/>
        <v>2023</v>
      </c>
      <c r="P70" s="9">
        <f>IF(I70&gt;0,VLOOKUP(B70,'m cost'!A:G,6,FALSE)*I70,0)</f>
        <v>995.69999999999993</v>
      </c>
      <c r="Q70" t="str">
        <f t="shared" si="16"/>
        <v>p</v>
      </c>
      <c r="R70" s="2">
        <f t="shared" si="17"/>
        <v>6387.6333333333323</v>
      </c>
    </row>
    <row r="71" spans="1:18" x14ac:dyDescent="0.2">
      <c r="A71" t="s">
        <v>36</v>
      </c>
      <c r="B71" s="9" t="str">
        <f>VLOOKUP(A71,'item cost'!A:D,2,FALSE)</f>
        <v>group 15</v>
      </c>
      <c r="C71" s="9" t="str">
        <f>VLOOKUP(D71,items!A:B,2,FALSE)</f>
        <v>item 15</v>
      </c>
      <c r="D71" t="s">
        <v>847</v>
      </c>
      <c r="E71" s="10"/>
      <c r="F71" s="10">
        <v>44937</v>
      </c>
      <c r="G71" t="s">
        <v>294</v>
      </c>
      <c r="I71">
        <v>20</v>
      </c>
      <c r="J71" s="2">
        <v>550</v>
      </c>
      <c r="K71" s="2">
        <f>IF(OR(B71="متنوع",B71="قطع غيار"),J71,IF(AND(B71="ceiling fan",J71&gt;500),_xlfn.MAXIFS('m cost'!$E$3:$E$1062,'m cost'!$B$3:$B$1062,C71,'m cost'!$C$3:$C$1062,"&lt;="&amp;O71,'m cost'!$D$3:$D$1062,"&lt;="&amp;N71)*3,_xlfn.MAXIFS('m cost'!$E$3:$E$1062,'m cost'!$B$3:$B$1062,C71,'m cost'!$C$3:$C$1062,"&lt;="&amp;O71,'m cost'!$D$3:$D$1062,"&lt;="&amp;N71)))</f>
        <v>280</v>
      </c>
      <c r="L71" s="2">
        <f t="shared" si="12"/>
        <v>5600</v>
      </c>
      <c r="M71" s="2">
        <f t="shared" si="13"/>
        <v>11000</v>
      </c>
      <c r="N71">
        <f t="shared" si="14"/>
        <v>1</v>
      </c>
      <c r="O71">
        <f t="shared" si="15"/>
        <v>2023</v>
      </c>
      <c r="P71" s="9">
        <f>IF(I71&gt;0,VLOOKUP(B71,'m cost'!A:G,6,FALSE)*I71,0)</f>
        <v>530.4</v>
      </c>
      <c r="Q71" t="str">
        <f t="shared" si="16"/>
        <v>p</v>
      </c>
      <c r="R71" s="2">
        <f t="shared" si="17"/>
        <v>4869.6000000000004</v>
      </c>
    </row>
    <row r="72" spans="1:18" x14ac:dyDescent="0.2">
      <c r="A72" t="s">
        <v>30</v>
      </c>
      <c r="B72" s="9" t="str">
        <f>VLOOKUP(A72,'item cost'!A:D,2,FALSE)</f>
        <v>group 16</v>
      </c>
      <c r="C72" s="9" t="str">
        <f>VLOOKUP(D72,items!A:B,2,FALSE)</f>
        <v>item 16</v>
      </c>
      <c r="D72" t="s">
        <v>848</v>
      </c>
      <c r="E72" s="10"/>
      <c r="F72" s="10">
        <v>44937</v>
      </c>
      <c r="G72" t="s">
        <v>294</v>
      </c>
      <c r="I72">
        <v>20</v>
      </c>
      <c r="J72" s="2">
        <v>590</v>
      </c>
      <c r="K72" s="2">
        <f>IF(OR(B72="متنوع",B72="قطع غيار"),J72,IF(AND(B72="ceiling fan",J72&gt;500),_xlfn.MAXIFS('m cost'!$E$3:$E$1062,'m cost'!$B$3:$B$1062,C72,'m cost'!$C$3:$C$1062,"&lt;="&amp;O72,'m cost'!$D$3:$D$1062,"&lt;="&amp;N72)*3,_xlfn.MAXIFS('m cost'!$E$3:$E$1062,'m cost'!$B$3:$B$1062,C72,'m cost'!$C$3:$C$1062,"&lt;="&amp;O72,'m cost'!$D$3:$D$1062,"&lt;="&amp;N72)))</f>
        <v>340.26666666666671</v>
      </c>
      <c r="L72" s="2">
        <f t="shared" si="12"/>
        <v>6805.3333333333339</v>
      </c>
      <c r="M72" s="2">
        <f t="shared" si="13"/>
        <v>11800</v>
      </c>
      <c r="N72">
        <f t="shared" si="14"/>
        <v>1</v>
      </c>
      <c r="O72">
        <f t="shared" si="15"/>
        <v>2023</v>
      </c>
      <c r="P72" s="9">
        <f>IF(I72&gt;0,VLOOKUP(B72,'m cost'!A:G,6,FALSE)*I72,0)</f>
        <v>573.6</v>
      </c>
      <c r="Q72" t="str">
        <f t="shared" si="16"/>
        <v>p</v>
      </c>
      <c r="R72" s="2">
        <f t="shared" si="17"/>
        <v>4421.0666666666657</v>
      </c>
    </row>
    <row r="73" spans="1:18" x14ac:dyDescent="0.2">
      <c r="A73" t="s">
        <v>45</v>
      </c>
      <c r="B73" s="9" t="str">
        <f>VLOOKUP(A73,'item cost'!A:D,2,FALSE)</f>
        <v>group 17</v>
      </c>
      <c r="C73" s="9" t="str">
        <f>VLOOKUP(D73,items!A:B,2,FALSE)</f>
        <v>item 17</v>
      </c>
      <c r="D73" t="s">
        <v>849</v>
      </c>
      <c r="E73" s="10"/>
      <c r="F73" s="10">
        <v>44937</v>
      </c>
      <c r="G73" t="s">
        <v>294</v>
      </c>
      <c r="I73">
        <v>10</v>
      </c>
      <c r="J73" s="2">
        <v>2600</v>
      </c>
      <c r="K73" s="2">
        <f>IF(OR(B73="متنوع",B73="قطع غيار"),J73,IF(AND(B73="ceiling fan",J73&gt;500),_xlfn.MAXIFS('m cost'!$E$3:$E$1062,'m cost'!$B$3:$B$1062,C73,'m cost'!$C$3:$C$1062,"&lt;="&amp;O73,'m cost'!$D$3:$D$1062,"&lt;="&amp;N73)*3,_xlfn.MAXIFS('m cost'!$E$3:$E$1062,'m cost'!$B$3:$B$1062,C73,'m cost'!$C$3:$C$1062,"&lt;="&amp;O73,'m cost'!$D$3:$D$1062,"&lt;="&amp;N73)))</f>
        <v>350.54555555555561</v>
      </c>
      <c r="L73" s="2">
        <f t="shared" si="12"/>
        <v>3505.4555555555562</v>
      </c>
      <c r="M73" s="2">
        <f t="shared" si="13"/>
        <v>26000</v>
      </c>
      <c r="N73">
        <f t="shared" si="14"/>
        <v>1</v>
      </c>
      <c r="O73">
        <f t="shared" si="15"/>
        <v>2023</v>
      </c>
      <c r="P73" s="9">
        <f>IF(I73&gt;0,VLOOKUP(B73,'m cost'!A:G,6,FALSE)*I73,0)</f>
        <v>482.5</v>
      </c>
      <c r="Q73" t="str">
        <f t="shared" si="16"/>
        <v>p</v>
      </c>
      <c r="R73" s="2">
        <f t="shared" si="17"/>
        <v>22012.044444444444</v>
      </c>
    </row>
    <row r="74" spans="1:18" x14ac:dyDescent="0.2">
      <c r="A74" t="s">
        <v>21</v>
      </c>
      <c r="B74" s="9" t="str">
        <f>VLOOKUP(A74,'item cost'!A:D,2,FALSE)</f>
        <v>group 18</v>
      </c>
      <c r="C74" s="9" t="str">
        <f>VLOOKUP(D74,items!A:B,2,FALSE)</f>
        <v>item 18</v>
      </c>
      <c r="D74" t="s">
        <v>850</v>
      </c>
      <c r="E74" s="10"/>
      <c r="F74" s="10">
        <v>44937</v>
      </c>
      <c r="G74" t="s">
        <v>294</v>
      </c>
      <c r="I74">
        <v>4</v>
      </c>
      <c r="J74" s="2">
        <v>1075</v>
      </c>
      <c r="K74" s="2">
        <f>IF(OR(B74="متنوع",B74="قطع غيار"),J74,IF(AND(B74="ceiling fan",J74&gt;500),_xlfn.MAXIFS('m cost'!$E$3:$E$1062,'m cost'!$B$3:$B$1062,C74,'m cost'!$C$3:$C$1062,"&lt;="&amp;O74,'m cost'!$D$3:$D$1062,"&lt;="&amp;N74)*3,_xlfn.MAXIFS('m cost'!$E$3:$E$1062,'m cost'!$B$3:$B$1062,C74,'m cost'!$C$3:$C$1062,"&lt;="&amp;O74,'m cost'!$D$3:$D$1062,"&lt;="&amp;N74)))</f>
        <v>329.32952380952389</v>
      </c>
      <c r="L74" s="2">
        <f t="shared" si="12"/>
        <v>1317.3180952380956</v>
      </c>
      <c r="M74" s="2">
        <f t="shared" si="13"/>
        <v>4300</v>
      </c>
      <c r="N74">
        <f t="shared" si="14"/>
        <v>1</v>
      </c>
      <c r="O74">
        <f t="shared" si="15"/>
        <v>2023</v>
      </c>
      <c r="P74" s="9">
        <f>IF(I74&gt;0,VLOOKUP(B74,'m cost'!A:G,6,FALSE)*I74,0)</f>
        <v>552.64</v>
      </c>
      <c r="Q74" t="str">
        <f t="shared" si="16"/>
        <v>p</v>
      </c>
      <c r="R74" s="2">
        <f t="shared" si="17"/>
        <v>2430.0419047619048</v>
      </c>
    </row>
    <row r="75" spans="1:18" x14ac:dyDescent="0.2">
      <c r="A75" t="s">
        <v>275</v>
      </c>
      <c r="B75" s="9" t="str">
        <f>VLOOKUP(A75,'item cost'!A:D,2,FALSE)</f>
        <v>group 19</v>
      </c>
      <c r="C75" s="9" t="str">
        <f>VLOOKUP(D75,items!A:B,2,FALSE)</f>
        <v>item 19</v>
      </c>
      <c r="D75" t="s">
        <v>851</v>
      </c>
      <c r="E75" s="10"/>
      <c r="F75" s="10">
        <v>44940</v>
      </c>
      <c r="G75" t="s">
        <v>295</v>
      </c>
      <c r="I75">
        <v>18</v>
      </c>
      <c r="J75" s="2">
        <v>1375</v>
      </c>
      <c r="K75" s="2">
        <f>IF(OR(B75="متنوع",B75="قطع غيار"),J75,IF(AND(B75="ceiling fan",J75&gt;500),_xlfn.MAXIFS('m cost'!$E$3:$E$1062,'m cost'!$B$3:$B$1062,C75,'m cost'!$C$3:$C$1062,"&lt;="&amp;O75,'m cost'!$D$3:$D$1062,"&lt;="&amp;N75)*3,_xlfn.MAXIFS('m cost'!$E$3:$E$1062,'m cost'!$B$3:$B$1062,C75,'m cost'!$C$3:$C$1062,"&lt;="&amp;O75,'m cost'!$D$3:$D$1062,"&lt;="&amp;N75)))</f>
        <v>570</v>
      </c>
      <c r="L75" s="2">
        <f t="shared" si="12"/>
        <v>10260</v>
      </c>
      <c r="M75" s="2">
        <f t="shared" si="13"/>
        <v>24750</v>
      </c>
      <c r="N75">
        <f t="shared" si="14"/>
        <v>1</v>
      </c>
      <c r="O75">
        <f t="shared" si="15"/>
        <v>2023</v>
      </c>
      <c r="P75" s="9">
        <f>IF(I75&gt;0,VLOOKUP(B75,'m cost'!A:G,6,FALSE)*I75,0)</f>
        <v>395.46</v>
      </c>
      <c r="Q75" t="str">
        <f t="shared" si="16"/>
        <v>p</v>
      </c>
      <c r="R75" s="2">
        <f t="shared" si="17"/>
        <v>14094.54</v>
      </c>
    </row>
    <row r="76" spans="1:18" x14ac:dyDescent="0.2">
      <c r="A76" t="s">
        <v>17</v>
      </c>
      <c r="B76" s="9" t="str">
        <f>VLOOKUP(A76,'item cost'!A:D,2,FALSE)</f>
        <v>group 20</v>
      </c>
      <c r="C76" s="9" t="str">
        <f>VLOOKUP(D76,items!A:B,2,FALSE)</f>
        <v>item 20</v>
      </c>
      <c r="D76" t="s">
        <v>852</v>
      </c>
      <c r="E76" s="10"/>
      <c r="F76" s="10">
        <v>44940</v>
      </c>
      <c r="G76" t="s">
        <v>295</v>
      </c>
      <c r="I76">
        <v>25</v>
      </c>
      <c r="J76" s="2">
        <v>520</v>
      </c>
      <c r="K76" s="2">
        <f>IF(OR(B76="متنوع",B76="قطع غيار"),J76,IF(AND(B76="ceiling fan",J76&gt;500),_xlfn.MAXIFS('m cost'!$E$3:$E$1062,'m cost'!$B$3:$B$1062,C76,'m cost'!$C$3:$C$1062,"&lt;="&amp;O76,'m cost'!$D$3:$D$1062,"&lt;="&amp;N76)*3,_xlfn.MAXIFS('m cost'!$E$3:$E$1062,'m cost'!$B$3:$B$1062,C76,'m cost'!$C$3:$C$1062,"&lt;="&amp;O76,'m cost'!$D$3:$D$1062,"&lt;="&amp;N76)))</f>
        <v>260</v>
      </c>
      <c r="L76" s="2">
        <f t="shared" si="12"/>
        <v>6500</v>
      </c>
      <c r="M76" s="2">
        <f t="shared" si="13"/>
        <v>13000</v>
      </c>
      <c r="N76">
        <f t="shared" si="14"/>
        <v>1</v>
      </c>
      <c r="O76">
        <f t="shared" si="15"/>
        <v>2023</v>
      </c>
      <c r="P76" s="9">
        <f>IF(I76&gt;0,VLOOKUP(B76,'m cost'!A:G,6,FALSE)*I76,0)</f>
        <v>125</v>
      </c>
      <c r="Q76" t="str">
        <f t="shared" si="16"/>
        <v>p</v>
      </c>
      <c r="R76" s="2">
        <f t="shared" si="17"/>
        <v>6375</v>
      </c>
    </row>
    <row r="77" spans="1:18" x14ac:dyDescent="0.2">
      <c r="A77" t="s">
        <v>18</v>
      </c>
      <c r="B77" s="9" t="str">
        <f>VLOOKUP(A77,'item cost'!A:D,2,FALSE)</f>
        <v>group 21</v>
      </c>
      <c r="C77" s="9" t="str">
        <f>VLOOKUP(D77,items!A:B,2,FALSE)</f>
        <v>item 21</v>
      </c>
      <c r="D77" t="s">
        <v>853</v>
      </c>
      <c r="E77" s="10"/>
      <c r="F77" s="10">
        <v>44940</v>
      </c>
      <c r="G77" t="s">
        <v>295</v>
      </c>
      <c r="I77">
        <v>20</v>
      </c>
      <c r="J77" s="2">
        <v>180</v>
      </c>
      <c r="K77" s="2">
        <f>IF(OR(B77="متنوع",B77="قطع غيار"),J77,IF(AND(B77="ceiling fan",J77&gt;500),_xlfn.MAXIFS('m cost'!$E$3:$E$1062,'m cost'!$B$3:$B$1062,C77,'m cost'!$C$3:$C$1062,"&lt;="&amp;O77,'m cost'!$D$3:$D$1062,"&lt;="&amp;N77)*3,_xlfn.MAXIFS('m cost'!$E$3:$E$1062,'m cost'!$B$3:$B$1062,C77,'m cost'!$C$3:$C$1062,"&lt;="&amp;O77,'m cost'!$D$3:$D$1062,"&lt;="&amp;N77)))</f>
        <v>122.78968253968254</v>
      </c>
      <c r="L77" s="2">
        <f t="shared" si="12"/>
        <v>2455.7936507936511</v>
      </c>
      <c r="M77" s="2">
        <f t="shared" si="13"/>
        <v>3600</v>
      </c>
      <c r="N77">
        <f t="shared" si="14"/>
        <v>1</v>
      </c>
      <c r="O77">
        <f t="shared" si="15"/>
        <v>2023</v>
      </c>
      <c r="P77" s="9">
        <f>IF(I77&gt;0,VLOOKUP(B77,'m cost'!A:G,6,FALSE)*I77,0)</f>
        <v>0</v>
      </c>
      <c r="Q77" t="str">
        <f t="shared" si="16"/>
        <v>p</v>
      </c>
      <c r="R77" s="2">
        <f t="shared" si="17"/>
        <v>1144.2063492063489</v>
      </c>
    </row>
    <row r="78" spans="1:18" x14ac:dyDescent="0.2">
      <c r="A78" t="s">
        <v>24</v>
      </c>
      <c r="B78" s="9" t="str">
        <f>VLOOKUP(A78,'item cost'!A:D,2,FALSE)</f>
        <v>group 22</v>
      </c>
      <c r="C78" s="9" t="str">
        <f>VLOOKUP(D78,items!A:B,2,FALSE)</f>
        <v>item 22</v>
      </c>
      <c r="D78" t="s">
        <v>854</v>
      </c>
      <c r="E78" s="10"/>
      <c r="F78" s="10">
        <v>44940</v>
      </c>
      <c r="G78" t="s">
        <v>295</v>
      </c>
      <c r="I78">
        <v>18</v>
      </c>
      <c r="J78" s="2">
        <v>1175</v>
      </c>
      <c r="K78" s="2">
        <f>IF(OR(B78="متنوع",B78="قطع غيار"),J78,IF(AND(B78="ceiling fan",J78&gt;500),_xlfn.MAXIFS('m cost'!$E$3:$E$1062,'m cost'!$B$3:$B$1062,C78,'m cost'!$C$3:$C$1062,"&lt;="&amp;O78,'m cost'!$D$3:$D$1062,"&lt;="&amp;N78)*3,_xlfn.MAXIFS('m cost'!$E$3:$E$1062,'m cost'!$B$3:$B$1062,C78,'m cost'!$C$3:$C$1062,"&lt;="&amp;O78,'m cost'!$D$3:$D$1062,"&lt;="&amp;N78)))</f>
        <v>517</v>
      </c>
      <c r="L78" s="2">
        <f t="shared" si="12"/>
        <v>9306</v>
      </c>
      <c r="M78" s="2">
        <f t="shared" si="13"/>
        <v>21150</v>
      </c>
      <c r="N78">
        <f t="shared" si="14"/>
        <v>1</v>
      </c>
      <c r="O78">
        <f t="shared" si="15"/>
        <v>2023</v>
      </c>
      <c r="P78" s="9">
        <f>IF(I78&gt;0,VLOOKUP(B78,'m cost'!A:G,6,FALSE)*I78,0)</f>
        <v>18</v>
      </c>
      <c r="Q78" t="str">
        <f t="shared" si="16"/>
        <v>p</v>
      </c>
      <c r="R78" s="2">
        <f t="shared" si="17"/>
        <v>11826</v>
      </c>
    </row>
    <row r="79" spans="1:18" x14ac:dyDescent="0.2">
      <c r="A79" t="s">
        <v>60</v>
      </c>
      <c r="B79" s="9" t="str">
        <f>VLOOKUP(A79,'item cost'!A:D,2,FALSE)</f>
        <v>group 23</v>
      </c>
      <c r="C79" s="9" t="str">
        <f>VLOOKUP(D79,items!A:B,2,FALSE)</f>
        <v>item 23</v>
      </c>
      <c r="D79" t="s">
        <v>855</v>
      </c>
      <c r="E79" s="10"/>
      <c r="F79" s="10">
        <v>44940</v>
      </c>
      <c r="G79" t="s">
        <v>295</v>
      </c>
      <c r="I79">
        <v>6</v>
      </c>
      <c r="J79" s="2">
        <v>1650</v>
      </c>
      <c r="K79" s="2">
        <f>IF(OR(B79="متنوع",B79="قطع غيار"),J79,IF(AND(B79="ceiling fan",J79&gt;500),_xlfn.MAXIFS('m cost'!$E$3:$E$1062,'m cost'!$B$3:$B$1062,C79,'m cost'!$C$3:$C$1062,"&lt;="&amp;O79,'m cost'!$D$3:$D$1062,"&lt;="&amp;N79)*3,_xlfn.MAXIFS('m cost'!$E$3:$E$1062,'m cost'!$B$3:$B$1062,C79,'m cost'!$C$3:$C$1062,"&lt;="&amp;O79,'m cost'!$D$3:$D$1062,"&lt;="&amp;N79)))</f>
        <v>3666.8121693121693</v>
      </c>
      <c r="L79" s="2">
        <f t="shared" si="12"/>
        <v>22000.873015873018</v>
      </c>
      <c r="M79" s="2">
        <f t="shared" si="13"/>
        <v>9900</v>
      </c>
      <c r="N79">
        <f t="shared" si="14"/>
        <v>1</v>
      </c>
      <c r="O79">
        <f t="shared" si="15"/>
        <v>2023</v>
      </c>
      <c r="P79" s="9">
        <f>IF(I79&gt;0,VLOOKUP(B79,'m cost'!A:G,6,FALSE)*I79,0)</f>
        <v>12</v>
      </c>
      <c r="Q79" t="str">
        <f t="shared" si="16"/>
        <v>l</v>
      </c>
      <c r="R79" s="2">
        <f t="shared" si="17"/>
        <v>-12112.873015873018</v>
      </c>
    </row>
    <row r="80" spans="1:18" x14ac:dyDescent="0.2">
      <c r="A80" t="s">
        <v>43</v>
      </c>
      <c r="B80" s="9" t="str">
        <f>VLOOKUP(A80,'item cost'!A:D,2,FALSE)</f>
        <v>group 24</v>
      </c>
      <c r="C80" s="9" t="str">
        <f>VLOOKUP(D80,items!A:B,2,FALSE)</f>
        <v>item 24</v>
      </c>
      <c r="D80" t="s">
        <v>856</v>
      </c>
      <c r="E80" s="10"/>
      <c r="F80" s="10">
        <v>44940</v>
      </c>
      <c r="G80" t="s">
        <v>295</v>
      </c>
      <c r="I80">
        <v>20</v>
      </c>
      <c r="J80" s="2">
        <v>1425</v>
      </c>
      <c r="K80" s="2">
        <f>IF(OR(B80="متنوع",B80="قطع غيار"),J80,IF(AND(B80="ceiling fan",J80&gt;500),_xlfn.MAXIFS('m cost'!$E$3:$E$1062,'m cost'!$B$3:$B$1062,C80,'m cost'!$C$3:$C$1062,"&lt;="&amp;O80,'m cost'!$D$3:$D$1062,"&lt;="&amp;N80)*3,_xlfn.MAXIFS('m cost'!$E$3:$E$1062,'m cost'!$B$3:$B$1062,C80,'m cost'!$C$3:$C$1062,"&lt;="&amp;O80,'m cost'!$D$3:$D$1062,"&lt;="&amp;N80)))</f>
        <v>316.46825396825403</v>
      </c>
      <c r="L80" s="2">
        <f t="shared" si="12"/>
        <v>6329.3650793650804</v>
      </c>
      <c r="M80" s="2">
        <f t="shared" si="13"/>
        <v>28500</v>
      </c>
      <c r="N80">
        <f t="shared" si="14"/>
        <v>1</v>
      </c>
      <c r="O80">
        <f t="shared" si="15"/>
        <v>2023</v>
      </c>
      <c r="P80" s="9">
        <f>IF(I80&gt;0,VLOOKUP(B80,'m cost'!A:G,6,FALSE)*I80,0)</f>
        <v>10</v>
      </c>
      <c r="Q80" t="str">
        <f t="shared" si="16"/>
        <v>p</v>
      </c>
      <c r="R80" s="2">
        <f t="shared" si="17"/>
        <v>22160.634920634919</v>
      </c>
    </row>
    <row r="81" spans="1:18" x14ac:dyDescent="0.2">
      <c r="A81" t="s">
        <v>278</v>
      </c>
      <c r="B81" s="9" t="str">
        <f>VLOOKUP(A81,'item cost'!A:D,2,FALSE)</f>
        <v>group 25</v>
      </c>
      <c r="C81" s="9" t="str">
        <f>VLOOKUP(D81,items!A:B,2,FALSE)</f>
        <v>item 25</v>
      </c>
      <c r="D81" t="s">
        <v>857</v>
      </c>
      <c r="E81" s="10"/>
      <c r="F81" s="10">
        <v>44940</v>
      </c>
      <c r="G81" t="s">
        <v>295</v>
      </c>
      <c r="I81">
        <v>24</v>
      </c>
      <c r="J81" s="2">
        <v>310</v>
      </c>
      <c r="K81" s="2">
        <f>IF(OR(B81="متنوع",B81="قطع غيار"),J81,IF(AND(B81="ceiling fan",J81&gt;500),_xlfn.MAXIFS('m cost'!$E$3:$E$1062,'m cost'!$B$3:$B$1062,C81,'m cost'!$C$3:$C$1062,"&lt;="&amp;O81,'m cost'!$D$3:$D$1062,"&lt;="&amp;N81)*3,_xlfn.MAXIFS('m cost'!$E$3:$E$1062,'m cost'!$B$3:$B$1062,C81,'m cost'!$C$3:$C$1062,"&lt;="&amp;O81,'m cost'!$D$3:$D$1062,"&lt;="&amp;N81)))</f>
        <v>223.50174851190479</v>
      </c>
      <c r="L81" s="2">
        <f t="shared" si="12"/>
        <v>5364.041964285715</v>
      </c>
      <c r="M81" s="2">
        <f t="shared" si="13"/>
        <v>7440</v>
      </c>
      <c r="N81">
        <f t="shared" si="14"/>
        <v>1</v>
      </c>
      <c r="O81">
        <f t="shared" si="15"/>
        <v>2023</v>
      </c>
      <c r="P81" s="9">
        <f>IF(I81&gt;0,VLOOKUP(B81,'m cost'!A:G,6,FALSE)*I81,0)</f>
        <v>706.92</v>
      </c>
      <c r="Q81" t="str">
        <f t="shared" si="16"/>
        <v>p</v>
      </c>
      <c r="R81" s="2">
        <f t="shared" si="17"/>
        <v>1369.0380357142849</v>
      </c>
    </row>
    <row r="82" spans="1:18" x14ac:dyDescent="0.2">
      <c r="A82" t="s">
        <v>279</v>
      </c>
      <c r="B82" s="9" t="str">
        <f>VLOOKUP(A82,'item cost'!A:D,2,FALSE)</f>
        <v>group 26</v>
      </c>
      <c r="C82" s="9" t="str">
        <f>VLOOKUP(D82,items!A:B,2,FALSE)</f>
        <v>item 26</v>
      </c>
      <c r="D82" t="s">
        <v>858</v>
      </c>
      <c r="E82" s="10"/>
      <c r="F82" s="10">
        <v>44940</v>
      </c>
      <c r="G82" t="s">
        <v>295</v>
      </c>
      <c r="I82">
        <v>32</v>
      </c>
      <c r="J82" s="2">
        <v>465</v>
      </c>
      <c r="K82" s="2">
        <f>IF(OR(B82="متنوع",B82="قطع غيار"),J82,IF(AND(B82="ceiling fan",J82&gt;500),_xlfn.MAXIFS('m cost'!$E$3:$E$1062,'m cost'!$B$3:$B$1062,C82,'m cost'!$C$3:$C$1062,"&lt;="&amp;O82,'m cost'!$D$3:$D$1062,"&lt;="&amp;N82)*3,_xlfn.MAXIFS('m cost'!$E$3:$E$1062,'m cost'!$B$3:$B$1062,C82,'m cost'!$C$3:$C$1062,"&lt;="&amp;O82,'m cost'!$D$3:$D$1062,"&lt;="&amp;N82)))</f>
        <v>205.97652777777782</v>
      </c>
      <c r="L82" s="2">
        <f t="shared" si="12"/>
        <v>6591.2488888888902</v>
      </c>
      <c r="M82" s="2">
        <f t="shared" si="13"/>
        <v>14880</v>
      </c>
      <c r="N82">
        <f t="shared" si="14"/>
        <v>1</v>
      </c>
      <c r="O82">
        <f t="shared" si="15"/>
        <v>2023</v>
      </c>
      <c r="P82" s="9">
        <f>IF(I82&gt;0,VLOOKUP(B82,'m cost'!A:G,6,FALSE)*I82,0)</f>
        <v>160</v>
      </c>
      <c r="Q82" t="str">
        <f t="shared" si="16"/>
        <v>p</v>
      </c>
      <c r="R82" s="2">
        <f t="shared" si="17"/>
        <v>8128.7511111111089</v>
      </c>
    </row>
    <row r="83" spans="1:18" x14ac:dyDescent="0.2">
      <c r="A83" t="s">
        <v>46</v>
      </c>
      <c r="B83" s="9" t="str">
        <f>VLOOKUP(A83,'item cost'!A:D,2,FALSE)</f>
        <v>group 27</v>
      </c>
      <c r="C83" s="9" t="str">
        <f>VLOOKUP(D83,items!A:B,2,FALSE)</f>
        <v>item 27</v>
      </c>
      <c r="D83" t="s">
        <v>859</v>
      </c>
      <c r="E83" s="10"/>
      <c r="F83" s="10">
        <v>44940</v>
      </c>
      <c r="G83" t="s">
        <v>295</v>
      </c>
      <c r="I83">
        <v>10</v>
      </c>
      <c r="J83" s="2">
        <v>2500</v>
      </c>
      <c r="K83" s="2">
        <f>IF(OR(B83="متنوع",B83="قطع غيار"),J83,IF(AND(B83="ceiling fan",J83&gt;500),_xlfn.MAXIFS('m cost'!$E$3:$E$1062,'m cost'!$B$3:$B$1062,C83,'m cost'!$C$3:$C$1062,"&lt;="&amp;O83,'m cost'!$D$3:$D$1062,"&lt;="&amp;N83)*3,_xlfn.MAXIFS('m cost'!$E$3:$E$1062,'m cost'!$B$3:$B$1062,C83,'m cost'!$C$3:$C$1062,"&lt;="&amp;O83,'m cost'!$D$3:$D$1062,"&lt;="&amp;N83)))</f>
        <v>383</v>
      </c>
      <c r="L83" s="2">
        <f t="shared" si="12"/>
        <v>3830</v>
      </c>
      <c r="M83" s="2">
        <f t="shared" si="13"/>
        <v>25000</v>
      </c>
      <c r="N83">
        <f t="shared" si="14"/>
        <v>1</v>
      </c>
      <c r="O83">
        <f t="shared" si="15"/>
        <v>2023</v>
      </c>
      <c r="P83" s="9">
        <f>IF(I83&gt;0,VLOOKUP(B83,'m cost'!A:G,6,FALSE)*I83,0)</f>
        <v>0</v>
      </c>
      <c r="Q83" t="str">
        <f t="shared" si="16"/>
        <v>p</v>
      </c>
      <c r="R83" s="2">
        <f t="shared" si="17"/>
        <v>21170</v>
      </c>
    </row>
    <row r="84" spans="1:18" x14ac:dyDescent="0.2">
      <c r="A84" t="s">
        <v>37</v>
      </c>
      <c r="B84" s="9" t="str">
        <f>VLOOKUP(A84,'item cost'!A:D,2,FALSE)</f>
        <v>group 28</v>
      </c>
      <c r="C84" s="9" t="str">
        <f>VLOOKUP(D84,items!A:B,2,FALSE)</f>
        <v>item 28</v>
      </c>
      <c r="D84" t="s">
        <v>860</v>
      </c>
      <c r="E84" s="10"/>
      <c r="F84" s="10">
        <v>44942</v>
      </c>
      <c r="G84" t="s">
        <v>296</v>
      </c>
      <c r="I84">
        <v>30</v>
      </c>
      <c r="J84" s="2">
        <v>180</v>
      </c>
      <c r="K84" s="2">
        <f>IF(OR(B84="متنوع",B84="قطع غيار"),J84,IF(AND(B84="ceiling fan",J84&gt;500),_xlfn.MAXIFS('m cost'!$E$3:$E$1062,'m cost'!$B$3:$B$1062,C84,'m cost'!$C$3:$C$1062,"&lt;="&amp;O84,'m cost'!$D$3:$D$1062,"&lt;="&amp;N84)*3,_xlfn.MAXIFS('m cost'!$E$3:$E$1062,'m cost'!$B$3:$B$1062,C84,'m cost'!$C$3:$C$1062,"&lt;="&amp;O84,'m cost'!$D$3:$D$1062,"&lt;="&amp;N84)))</f>
        <v>127.99382716049386</v>
      </c>
      <c r="L84" s="2">
        <f t="shared" si="12"/>
        <v>3839.8148148148161</v>
      </c>
      <c r="M84" s="2">
        <f t="shared" si="13"/>
        <v>5400</v>
      </c>
      <c r="N84">
        <f t="shared" si="14"/>
        <v>1</v>
      </c>
      <c r="O84">
        <f t="shared" si="15"/>
        <v>2023</v>
      </c>
      <c r="P84" s="9">
        <f>IF(I84&gt;0,VLOOKUP(B84,'m cost'!A:G,6,FALSE)*I84,0)</f>
        <v>15</v>
      </c>
      <c r="Q84" t="str">
        <f t="shared" si="16"/>
        <v>p</v>
      </c>
      <c r="R84" s="2">
        <f t="shared" si="17"/>
        <v>1545.1851851851839</v>
      </c>
    </row>
    <row r="85" spans="1:18" x14ac:dyDescent="0.2">
      <c r="A85" t="s">
        <v>44</v>
      </c>
      <c r="B85" s="9" t="str">
        <f>VLOOKUP(A85,'item cost'!A:D,2,FALSE)</f>
        <v>group 29</v>
      </c>
      <c r="C85" s="9" t="str">
        <f>VLOOKUP(D85,items!A:B,2,FALSE)</f>
        <v>item 29</v>
      </c>
      <c r="D85" t="s">
        <v>861</v>
      </c>
      <c r="E85" s="10"/>
      <c r="F85" s="10">
        <v>44942</v>
      </c>
      <c r="G85" t="s">
        <v>296</v>
      </c>
      <c r="I85">
        <v>10</v>
      </c>
      <c r="J85" s="2">
        <v>2600</v>
      </c>
      <c r="K85" s="2">
        <f>IF(OR(B85="متنوع",B85="قطع غيار"),J85,IF(AND(B85="ceiling fan",J85&gt;500),_xlfn.MAXIFS('m cost'!$E$3:$E$1062,'m cost'!$B$3:$B$1062,C85,'m cost'!$C$3:$C$1062,"&lt;="&amp;O85,'m cost'!$D$3:$D$1062,"&lt;="&amp;N85)*3,_xlfn.MAXIFS('m cost'!$E$3:$E$1062,'m cost'!$B$3:$B$1062,C85,'m cost'!$C$3:$C$1062,"&lt;="&amp;O85,'m cost'!$D$3:$D$1062,"&lt;="&amp;N85)))</f>
        <v>139.5625</v>
      </c>
      <c r="L85" s="2">
        <f t="shared" si="12"/>
        <v>1395.625</v>
      </c>
      <c r="M85" s="2">
        <f t="shared" si="13"/>
        <v>26000</v>
      </c>
      <c r="N85">
        <f t="shared" si="14"/>
        <v>1</v>
      </c>
      <c r="O85">
        <f t="shared" si="15"/>
        <v>2023</v>
      </c>
      <c r="P85" s="9">
        <f>IF(I85&gt;0,VLOOKUP(B85,'m cost'!A:G,6,FALSE)*I85,0)</f>
        <v>50</v>
      </c>
      <c r="Q85" t="str">
        <f t="shared" si="16"/>
        <v>p</v>
      </c>
      <c r="R85" s="2">
        <f t="shared" si="17"/>
        <v>24554.375</v>
      </c>
    </row>
    <row r="86" spans="1:18" x14ac:dyDescent="0.2">
      <c r="A86" t="s">
        <v>280</v>
      </c>
      <c r="B86" s="9" t="str">
        <f>VLOOKUP(A86,'item cost'!A:D,2,FALSE)</f>
        <v>group 30</v>
      </c>
      <c r="C86" s="9" t="str">
        <f>VLOOKUP(D86,items!A:B,2,FALSE)</f>
        <v>item 30</v>
      </c>
      <c r="D86" t="s">
        <v>862</v>
      </c>
      <c r="E86" s="10"/>
      <c r="F86" s="10">
        <v>44942</v>
      </c>
      <c r="G86" t="s">
        <v>296</v>
      </c>
      <c r="I86">
        <v>20</v>
      </c>
      <c r="J86" s="2">
        <v>1250</v>
      </c>
      <c r="K86" s="2">
        <f>IF(OR(B86="متنوع",B86="قطع غيار"),J86,IF(AND(B86="ceiling fan",J86&gt;500),_xlfn.MAXIFS('m cost'!$E$3:$E$1062,'m cost'!$B$3:$B$1062,C86,'m cost'!$C$3:$C$1062,"&lt;="&amp;O86,'m cost'!$D$3:$D$1062,"&lt;="&amp;N86)*3,_xlfn.MAXIFS('m cost'!$E$3:$E$1062,'m cost'!$B$3:$B$1062,C86,'m cost'!$C$3:$C$1062,"&lt;="&amp;O86,'m cost'!$D$3:$D$1062,"&lt;="&amp;N86)))</f>
        <v>350.54555555555561</v>
      </c>
      <c r="L86" s="2">
        <f t="shared" si="12"/>
        <v>7010.9111111111124</v>
      </c>
      <c r="M86" s="2">
        <f t="shared" si="13"/>
        <v>25000</v>
      </c>
      <c r="N86">
        <f t="shared" si="14"/>
        <v>1</v>
      </c>
      <c r="O86">
        <f t="shared" si="15"/>
        <v>2023</v>
      </c>
      <c r="P86" s="9">
        <f>IF(I86&gt;0,VLOOKUP(B86,'m cost'!A:G,6,FALSE)*I86,0)</f>
        <v>100</v>
      </c>
      <c r="Q86" t="str">
        <f t="shared" si="16"/>
        <v>p</v>
      </c>
      <c r="R86" s="2">
        <f t="shared" si="17"/>
        <v>17889.088888888888</v>
      </c>
    </row>
    <row r="87" spans="1:18" x14ac:dyDescent="0.2">
      <c r="A87" t="s">
        <v>50</v>
      </c>
      <c r="B87" s="9" t="str">
        <f>VLOOKUP(A87,'item cost'!A:D,2,FALSE)</f>
        <v>group 31</v>
      </c>
      <c r="C87" s="9" t="str">
        <f>VLOOKUP(D87,items!A:B,2,FALSE)</f>
        <v>item 31</v>
      </c>
      <c r="D87" t="s">
        <v>863</v>
      </c>
      <c r="E87" s="10"/>
      <c r="F87" s="10">
        <v>44942</v>
      </c>
      <c r="G87" t="s">
        <v>296</v>
      </c>
      <c r="I87">
        <v>10</v>
      </c>
      <c r="J87" s="2">
        <v>1100</v>
      </c>
      <c r="K87" s="2">
        <f>IF(OR(B87="متنوع",B87="قطع غيار"),J87,IF(AND(B87="ceiling fan",J87&gt;500),_xlfn.MAXIFS('m cost'!$E$3:$E$1062,'m cost'!$B$3:$B$1062,C87,'m cost'!$C$3:$C$1062,"&lt;="&amp;O87,'m cost'!$D$3:$D$1062,"&lt;="&amp;N87)*3,_xlfn.MAXIFS('m cost'!$E$3:$E$1062,'m cost'!$B$3:$B$1062,C87,'m cost'!$C$3:$C$1062,"&lt;="&amp;O87,'m cost'!$D$3:$D$1062,"&lt;="&amp;N87)))</f>
        <v>891.17460317460325</v>
      </c>
      <c r="L87" s="2">
        <f t="shared" si="12"/>
        <v>8911.7460317460318</v>
      </c>
      <c r="M87" s="2">
        <f t="shared" si="13"/>
        <v>11000</v>
      </c>
      <c r="N87">
        <f t="shared" si="14"/>
        <v>1</v>
      </c>
      <c r="O87">
        <f t="shared" si="15"/>
        <v>2023</v>
      </c>
      <c r="P87" s="9">
        <f>IF(I87&gt;0,VLOOKUP(B87,'m cost'!A:G,6,FALSE)*I87,0)</f>
        <v>50</v>
      </c>
      <c r="Q87" t="str">
        <f t="shared" si="16"/>
        <v>p</v>
      </c>
      <c r="R87" s="2">
        <f t="shared" si="17"/>
        <v>2038.2539682539682</v>
      </c>
    </row>
    <row r="88" spans="1:18" x14ac:dyDescent="0.2">
      <c r="A88" t="s">
        <v>20</v>
      </c>
      <c r="B88" s="9" t="str">
        <f>VLOOKUP(A88,'item cost'!A:D,2,FALSE)</f>
        <v>group 32</v>
      </c>
      <c r="C88" s="9" t="str">
        <f>VLOOKUP(D88,items!A:B,2,FALSE)</f>
        <v>item 32</v>
      </c>
      <c r="D88" t="s">
        <v>864</v>
      </c>
      <c r="E88" s="10"/>
      <c r="F88" s="10">
        <v>44942</v>
      </c>
      <c r="G88" t="s">
        <v>296</v>
      </c>
      <c r="I88">
        <v>45</v>
      </c>
      <c r="J88" s="2">
        <v>470</v>
      </c>
      <c r="K88" s="2">
        <f>IF(OR(B88="متنوع",B88="قطع غيار"),J88,IF(AND(B88="ceiling fan",J88&gt;500),_xlfn.MAXIFS('m cost'!$E$3:$E$1062,'m cost'!$B$3:$B$1062,C88,'m cost'!$C$3:$C$1062,"&lt;="&amp;O88,'m cost'!$D$3:$D$1062,"&lt;="&amp;N88)*3,_xlfn.MAXIFS('m cost'!$E$3:$E$1062,'m cost'!$B$3:$B$1062,C88,'m cost'!$C$3:$C$1062,"&lt;="&amp;O88,'m cost'!$D$3:$D$1062,"&lt;="&amp;N88)))</f>
        <v>348.11507936507945</v>
      </c>
      <c r="L88" s="2">
        <f t="shared" si="12"/>
        <v>15665.178571428576</v>
      </c>
      <c r="M88" s="2">
        <f t="shared" si="13"/>
        <v>21150</v>
      </c>
      <c r="N88">
        <f t="shared" si="14"/>
        <v>1</v>
      </c>
      <c r="O88">
        <f t="shared" si="15"/>
        <v>2023</v>
      </c>
      <c r="P88" s="9">
        <f>IF(I88&gt;0,VLOOKUP(B88,'m cost'!A:G,6,FALSE)*I88,0)</f>
        <v>225</v>
      </c>
      <c r="Q88" t="str">
        <f t="shared" si="16"/>
        <v>p</v>
      </c>
      <c r="R88" s="2">
        <f t="shared" si="17"/>
        <v>5259.8214285714239</v>
      </c>
    </row>
    <row r="89" spans="1:18" x14ac:dyDescent="0.2">
      <c r="A89" t="s">
        <v>33</v>
      </c>
      <c r="B89" s="9" t="str">
        <f>VLOOKUP(A89,'item cost'!A:D,2,FALSE)</f>
        <v>group 33</v>
      </c>
      <c r="C89" s="9" t="str">
        <f>VLOOKUP(D89,items!A:B,2,FALSE)</f>
        <v>item 33</v>
      </c>
      <c r="D89" t="s">
        <v>865</v>
      </c>
      <c r="E89" s="10"/>
      <c r="F89" s="10">
        <v>44942</v>
      </c>
      <c r="G89" t="s">
        <v>296</v>
      </c>
      <c r="I89">
        <v>22</v>
      </c>
      <c r="J89" s="2">
        <v>520</v>
      </c>
      <c r="K89" s="2">
        <f>IF(OR(B89="متنوع",B89="قطع غيار"),J89,IF(AND(B89="ceiling fan",J89&gt;500),_xlfn.MAXIFS('m cost'!$E$3:$E$1062,'m cost'!$B$3:$B$1062,C89,'m cost'!$C$3:$C$1062,"&lt;="&amp;O89,'m cost'!$D$3:$D$1062,"&lt;="&amp;N89)*3,_xlfn.MAXIFS('m cost'!$E$3:$E$1062,'m cost'!$B$3:$B$1062,C89,'m cost'!$C$3:$C$1062,"&lt;="&amp;O89,'m cost'!$D$3:$D$1062,"&lt;="&amp;N89)))</f>
        <v>960</v>
      </c>
      <c r="L89" s="2">
        <f t="shared" si="12"/>
        <v>21120</v>
      </c>
      <c r="M89" s="2">
        <f t="shared" si="13"/>
        <v>11440</v>
      </c>
      <c r="N89">
        <f t="shared" si="14"/>
        <v>1</v>
      </c>
      <c r="O89">
        <f t="shared" si="15"/>
        <v>2023</v>
      </c>
      <c r="P89" s="9">
        <f>IF(I89&gt;0,VLOOKUP(B89,'m cost'!A:G,6,FALSE)*I89,0)</f>
        <v>110</v>
      </c>
      <c r="Q89" t="str">
        <f t="shared" si="16"/>
        <v>l</v>
      </c>
      <c r="R89" s="2">
        <f t="shared" si="17"/>
        <v>-9790</v>
      </c>
    </row>
    <row r="90" spans="1:18" x14ac:dyDescent="0.2">
      <c r="A90" t="s">
        <v>48</v>
      </c>
      <c r="B90" s="9" t="str">
        <f>VLOOKUP(A90,'item cost'!A:D,2,FALSE)</f>
        <v>group 34</v>
      </c>
      <c r="C90" s="9" t="str">
        <f>VLOOKUP(D90,items!A:B,2,FALSE)</f>
        <v>item 34</v>
      </c>
      <c r="D90" t="s">
        <v>866</v>
      </c>
      <c r="E90" s="10"/>
      <c r="F90" s="10">
        <v>44942</v>
      </c>
      <c r="G90" t="s">
        <v>296</v>
      </c>
      <c r="I90">
        <v>20</v>
      </c>
      <c r="J90" s="2">
        <v>275</v>
      </c>
      <c r="K90" s="2">
        <f>IF(OR(B90="متنوع",B90="قطع غيار"),J90,IF(AND(B90="ceiling fan",J90&gt;500),_xlfn.MAXIFS('m cost'!$E$3:$E$1062,'m cost'!$B$3:$B$1062,C90,'m cost'!$C$3:$C$1062,"&lt;="&amp;O90,'m cost'!$D$3:$D$1062,"&lt;="&amp;N90)*3,_xlfn.MAXIFS('m cost'!$E$3:$E$1062,'m cost'!$B$3:$B$1062,C90,'m cost'!$C$3:$C$1062,"&lt;="&amp;O90,'m cost'!$D$3:$D$1062,"&lt;="&amp;N90)))</f>
        <v>1445</v>
      </c>
      <c r="L90" s="2">
        <f t="shared" si="12"/>
        <v>28900</v>
      </c>
      <c r="M90" s="2">
        <f t="shared" si="13"/>
        <v>5500</v>
      </c>
      <c r="N90">
        <f t="shared" si="14"/>
        <v>1</v>
      </c>
      <c r="O90">
        <f t="shared" si="15"/>
        <v>2023</v>
      </c>
      <c r="P90" s="9">
        <f>IF(I90&gt;0,VLOOKUP(B90,'m cost'!A:G,6,FALSE)*I90,0)</f>
        <v>100</v>
      </c>
      <c r="Q90" t="str">
        <f t="shared" si="16"/>
        <v>l</v>
      </c>
      <c r="R90" s="2">
        <f t="shared" si="17"/>
        <v>-23500</v>
      </c>
    </row>
    <row r="91" spans="1:18" x14ac:dyDescent="0.2">
      <c r="A91" t="s">
        <v>28</v>
      </c>
      <c r="B91" s="9" t="str">
        <f>VLOOKUP(A91,'item cost'!A:D,2,FALSE)</f>
        <v>group 35</v>
      </c>
      <c r="C91" s="9" t="str">
        <f>VLOOKUP(D91,items!A:B,2,FALSE)</f>
        <v>item 35</v>
      </c>
      <c r="D91" t="s">
        <v>867</v>
      </c>
      <c r="E91" s="10"/>
      <c r="F91" s="10">
        <v>44942</v>
      </c>
      <c r="G91" t="s">
        <v>296</v>
      </c>
      <c r="I91">
        <v>11</v>
      </c>
      <c r="J91" s="2">
        <v>1000</v>
      </c>
      <c r="K91" s="2">
        <f>IF(OR(B91="متنوع",B91="قطع غيار"),J91,IF(AND(B91="ceiling fan",J91&gt;500),_xlfn.MAXIFS('m cost'!$E$3:$E$1062,'m cost'!$B$3:$B$1062,C91,'m cost'!$C$3:$C$1062,"&lt;="&amp;O91,'m cost'!$D$3:$D$1062,"&lt;="&amp;N91)*3,_xlfn.MAXIFS('m cost'!$E$3:$E$1062,'m cost'!$B$3:$B$1062,C91,'m cost'!$C$3:$C$1062,"&lt;="&amp;O91,'m cost'!$D$3:$D$1062,"&lt;="&amp;N91)))</f>
        <v>325.75216666666677</v>
      </c>
      <c r="L91" s="2">
        <f t="shared" si="12"/>
        <v>3583.2738333333346</v>
      </c>
      <c r="M91" s="2">
        <f t="shared" si="13"/>
        <v>11000</v>
      </c>
      <c r="N91">
        <f t="shared" si="14"/>
        <v>1</v>
      </c>
      <c r="O91">
        <f t="shared" si="15"/>
        <v>2023</v>
      </c>
      <c r="P91" s="9">
        <f>IF(I91&gt;0,VLOOKUP(B91,'m cost'!A:G,6,FALSE)*I91,0)</f>
        <v>55</v>
      </c>
      <c r="Q91" t="str">
        <f t="shared" si="16"/>
        <v>p</v>
      </c>
      <c r="R91" s="2">
        <f t="shared" si="17"/>
        <v>7361.7261666666654</v>
      </c>
    </row>
    <row r="92" spans="1:18" x14ac:dyDescent="0.2">
      <c r="A92" t="s">
        <v>274</v>
      </c>
      <c r="B92" s="9" t="str">
        <f>VLOOKUP(A92,'item cost'!A:D,2,FALSE)</f>
        <v>group 36</v>
      </c>
      <c r="C92" s="9" t="str">
        <f>VLOOKUP(D92,items!A:B,2,FALSE)</f>
        <v>item 36</v>
      </c>
      <c r="D92" t="s">
        <v>868</v>
      </c>
      <c r="E92" s="10"/>
      <c r="F92" s="10">
        <v>44942</v>
      </c>
      <c r="G92" t="s">
        <v>296</v>
      </c>
      <c r="I92">
        <v>1</v>
      </c>
      <c r="J92" s="2">
        <v>280</v>
      </c>
      <c r="K92" s="2">
        <f>IF(OR(B92="متنوع",B92="قطع غيار"),J92,IF(AND(B92="ceiling fan",J92&gt;500),_xlfn.MAXIFS('m cost'!$E$3:$E$1062,'m cost'!$B$3:$B$1062,C92,'m cost'!$C$3:$C$1062,"&lt;="&amp;O92,'m cost'!$D$3:$D$1062,"&lt;="&amp;N92)*3,_xlfn.MAXIFS('m cost'!$E$3:$E$1062,'m cost'!$B$3:$B$1062,C92,'m cost'!$C$3:$C$1062,"&lt;="&amp;O92,'m cost'!$D$3:$D$1062,"&lt;="&amp;N92)))</f>
        <v>189</v>
      </c>
      <c r="L92" s="2">
        <f t="shared" si="12"/>
        <v>189</v>
      </c>
      <c r="M92" s="2">
        <f t="shared" si="13"/>
        <v>280</v>
      </c>
      <c r="N92">
        <f t="shared" si="14"/>
        <v>1</v>
      </c>
      <c r="O92">
        <f t="shared" si="15"/>
        <v>2023</v>
      </c>
      <c r="P92" s="9">
        <f>IF(I92&gt;0,VLOOKUP(B92,'m cost'!A:G,6,FALSE)*I92,0)</f>
        <v>5</v>
      </c>
      <c r="Q92" t="str">
        <f t="shared" si="16"/>
        <v>p</v>
      </c>
      <c r="R92" s="2">
        <f t="shared" si="17"/>
        <v>86</v>
      </c>
    </row>
    <row r="93" spans="1:18" x14ac:dyDescent="0.2">
      <c r="A93" t="s">
        <v>52</v>
      </c>
      <c r="B93" s="9" t="str">
        <f>VLOOKUP(A93,'item cost'!A:D,2,FALSE)</f>
        <v>group 37</v>
      </c>
      <c r="C93" s="9" t="str">
        <f>VLOOKUP(D93,items!A:B,2,FALSE)</f>
        <v>item 37</v>
      </c>
      <c r="D93" t="s">
        <v>869</v>
      </c>
      <c r="E93" s="10"/>
      <c r="F93" s="10">
        <v>44942</v>
      </c>
      <c r="G93" t="s">
        <v>176</v>
      </c>
      <c r="I93">
        <v>-3</v>
      </c>
      <c r="J93" s="2">
        <v>360</v>
      </c>
      <c r="K93" s="2">
        <f>IF(OR(B93="متنوع",B93="قطع غيار"),J93,IF(AND(B93="ceiling fan",J93&gt;500),_xlfn.MAXIFS('m cost'!$E$3:$E$1062,'m cost'!$B$3:$B$1062,C93,'m cost'!$C$3:$C$1062,"&lt;="&amp;O93,'m cost'!$D$3:$D$1062,"&lt;="&amp;N93)*3,_xlfn.MAXIFS('m cost'!$E$3:$E$1062,'m cost'!$B$3:$B$1062,C93,'m cost'!$C$3:$C$1062,"&lt;="&amp;O93,'m cost'!$D$3:$D$1062,"&lt;="&amp;N93)))</f>
        <v>1486.2500000000002</v>
      </c>
      <c r="L93" s="2">
        <f t="shared" si="12"/>
        <v>-4458.7500000000009</v>
      </c>
      <c r="M93" s="2">
        <f t="shared" si="13"/>
        <v>-1080</v>
      </c>
      <c r="N93">
        <f t="shared" si="14"/>
        <v>1</v>
      </c>
      <c r="O93">
        <f t="shared" si="15"/>
        <v>2023</v>
      </c>
      <c r="P93" s="9">
        <f>IF(I93&gt;0,VLOOKUP(B93,'m cost'!A:G,6,FALSE)*I93,0)</f>
        <v>0</v>
      </c>
      <c r="Q93" t="str">
        <f t="shared" si="16"/>
        <v>p</v>
      </c>
      <c r="R93" s="2">
        <f t="shared" si="17"/>
        <v>3378.7500000000009</v>
      </c>
    </row>
    <row r="94" spans="1:18" x14ac:dyDescent="0.2">
      <c r="A94" t="s">
        <v>65</v>
      </c>
      <c r="B94" s="9" t="str">
        <f>VLOOKUP(A94,'item cost'!A:D,2,FALSE)</f>
        <v>group 38</v>
      </c>
      <c r="C94" s="9" t="str">
        <f>VLOOKUP(D94,items!A:B,2,FALSE)</f>
        <v>item 38</v>
      </c>
      <c r="D94" t="s">
        <v>870</v>
      </c>
      <c r="E94" s="10"/>
      <c r="F94" s="10">
        <v>44942</v>
      </c>
      <c r="G94" t="s">
        <v>176</v>
      </c>
      <c r="I94">
        <v>-1</v>
      </c>
      <c r="J94" s="2">
        <v>750</v>
      </c>
      <c r="K94" s="2">
        <f>IF(OR(B94="متنوع",B94="قطع غيار"),J94,IF(AND(B94="ceiling fan",J94&gt;500),_xlfn.MAXIFS('m cost'!$E$3:$E$1062,'m cost'!$B$3:$B$1062,C94,'m cost'!$C$3:$C$1062,"&lt;="&amp;O94,'m cost'!$D$3:$D$1062,"&lt;="&amp;N94)*3,_xlfn.MAXIFS('m cost'!$E$3:$E$1062,'m cost'!$B$3:$B$1062,C94,'m cost'!$C$3:$C$1062,"&lt;="&amp;O94,'m cost'!$D$3:$D$1062,"&lt;="&amp;N94)))</f>
        <v>1954.814814814815</v>
      </c>
      <c r="L94" s="2">
        <f t="shared" si="12"/>
        <v>-1954.814814814815</v>
      </c>
      <c r="M94" s="2">
        <f t="shared" si="13"/>
        <v>-750</v>
      </c>
      <c r="N94">
        <f t="shared" si="14"/>
        <v>1</v>
      </c>
      <c r="O94">
        <f t="shared" si="15"/>
        <v>2023</v>
      </c>
      <c r="P94" s="9">
        <f>IF(I94&gt;0,VLOOKUP(B94,'m cost'!A:G,6,FALSE)*I94,0)</f>
        <v>0</v>
      </c>
      <c r="Q94" t="str">
        <f t="shared" si="16"/>
        <v>p</v>
      </c>
      <c r="R94" s="2">
        <f t="shared" si="17"/>
        <v>1204.814814814815</v>
      </c>
    </row>
    <row r="95" spans="1:18" x14ac:dyDescent="0.2">
      <c r="A95" t="s">
        <v>62</v>
      </c>
      <c r="B95" s="9" t="str">
        <f>VLOOKUP(A95,'item cost'!A:D,2,FALSE)</f>
        <v>group 39</v>
      </c>
      <c r="C95" s="9" t="str">
        <f>VLOOKUP(D95,items!A:B,2,FALSE)</f>
        <v>item 39</v>
      </c>
      <c r="D95" t="s">
        <v>871</v>
      </c>
      <c r="E95" s="10"/>
      <c r="F95" s="10">
        <v>44943</v>
      </c>
      <c r="G95" t="s">
        <v>297</v>
      </c>
      <c r="I95">
        <v>25</v>
      </c>
      <c r="J95" s="2">
        <v>2550</v>
      </c>
      <c r="K95" s="2">
        <f>IF(OR(B95="متنوع",B95="قطع غيار"),J95,IF(AND(B95="ceiling fan",J95&gt;500),_xlfn.MAXIFS('m cost'!$E$3:$E$1062,'m cost'!$B$3:$B$1062,C95,'m cost'!$C$3:$C$1062,"&lt;="&amp;O95,'m cost'!$D$3:$D$1062,"&lt;="&amp;N95)*3,_xlfn.MAXIFS('m cost'!$E$3:$E$1062,'m cost'!$B$3:$B$1062,C95,'m cost'!$C$3:$C$1062,"&lt;="&amp;O95,'m cost'!$D$3:$D$1062,"&lt;="&amp;N95)))</f>
        <v>1020</v>
      </c>
      <c r="L95" s="2">
        <f t="shared" si="12"/>
        <v>25500</v>
      </c>
      <c r="M95" s="2">
        <f t="shared" si="13"/>
        <v>63750</v>
      </c>
      <c r="N95">
        <f t="shared" si="14"/>
        <v>1</v>
      </c>
      <c r="O95">
        <f t="shared" si="15"/>
        <v>2023</v>
      </c>
      <c r="P95" s="9">
        <f>IF(I95&gt;0,VLOOKUP(B95,'m cost'!A:G,6,FALSE)*I95,0)</f>
        <v>0</v>
      </c>
      <c r="Q95" t="str">
        <f t="shared" si="16"/>
        <v>p</v>
      </c>
      <c r="R95" s="2">
        <f t="shared" si="17"/>
        <v>38250</v>
      </c>
    </row>
    <row r="96" spans="1:18" x14ac:dyDescent="0.2">
      <c r="A96" t="s">
        <v>25</v>
      </c>
      <c r="B96" s="9" t="str">
        <f>VLOOKUP(A96,'item cost'!A:D,2,FALSE)</f>
        <v>group 40</v>
      </c>
      <c r="C96" s="9" t="str">
        <f>VLOOKUP(D96,items!A:B,2,FALSE)</f>
        <v>item 40</v>
      </c>
      <c r="D96" t="s">
        <v>872</v>
      </c>
      <c r="E96" s="10"/>
      <c r="F96" s="10">
        <v>44943</v>
      </c>
      <c r="G96" t="s">
        <v>297</v>
      </c>
      <c r="I96">
        <v>30</v>
      </c>
      <c r="J96" s="2">
        <v>1215</v>
      </c>
      <c r="K96" s="2">
        <f>IF(OR(B96="متنوع",B96="قطع غيار"),J96,IF(AND(B96="ceiling fan",J96&gt;500),_xlfn.MAXIFS('m cost'!$E$3:$E$1062,'m cost'!$B$3:$B$1062,C96,'m cost'!$C$3:$C$1062,"&lt;="&amp;O96,'m cost'!$D$3:$D$1062,"&lt;="&amp;N96)*3,_xlfn.MAXIFS('m cost'!$E$3:$E$1062,'m cost'!$B$3:$B$1062,C96,'m cost'!$C$3:$C$1062,"&lt;="&amp;O96,'m cost'!$D$3:$D$1062,"&lt;="&amp;N96)))</f>
        <v>335.03703703703707</v>
      </c>
      <c r="L96" s="2">
        <f t="shared" si="12"/>
        <v>10051.111111111111</v>
      </c>
      <c r="M96" s="2">
        <f t="shared" si="13"/>
        <v>36450</v>
      </c>
      <c r="N96">
        <f t="shared" si="14"/>
        <v>1</v>
      </c>
      <c r="O96">
        <f t="shared" si="15"/>
        <v>2023</v>
      </c>
      <c r="P96" s="9">
        <f>IF(I96&gt;0,VLOOKUP(B96,'m cost'!A:G,6,FALSE)*I96,0)</f>
        <v>0</v>
      </c>
      <c r="Q96" t="str">
        <f t="shared" si="16"/>
        <v>p</v>
      </c>
      <c r="R96" s="2">
        <f t="shared" si="17"/>
        <v>26398.888888888891</v>
      </c>
    </row>
    <row r="97" spans="1:18" x14ac:dyDescent="0.2">
      <c r="A97" t="s">
        <v>51</v>
      </c>
      <c r="B97" s="9" t="str">
        <f>VLOOKUP(A97,'item cost'!A:D,2,FALSE)</f>
        <v>group 41</v>
      </c>
      <c r="C97" s="9" t="str">
        <f>VLOOKUP(D97,items!A:B,2,FALSE)</f>
        <v>item 41</v>
      </c>
      <c r="D97" t="s">
        <v>873</v>
      </c>
      <c r="E97" s="10"/>
      <c r="F97" s="10">
        <v>44943</v>
      </c>
      <c r="G97" t="s">
        <v>297</v>
      </c>
      <c r="I97">
        <v>26</v>
      </c>
      <c r="J97" s="2">
        <v>310</v>
      </c>
      <c r="K97" s="2">
        <f>IF(OR(B97="متنوع",B97="قطع غيار"),J97,IF(AND(B97="ceiling fan",J97&gt;500),_xlfn.MAXIFS('m cost'!$E$3:$E$1062,'m cost'!$B$3:$B$1062,C97,'m cost'!$C$3:$C$1062,"&lt;="&amp;O97,'m cost'!$D$3:$D$1062,"&lt;="&amp;N97)*3,_xlfn.MAXIFS('m cost'!$E$3:$E$1062,'m cost'!$B$3:$B$1062,C97,'m cost'!$C$3:$C$1062,"&lt;="&amp;O97,'m cost'!$D$3:$D$1062,"&lt;="&amp;N97)))</f>
        <v>214.81481481481484</v>
      </c>
      <c r="L97" s="2">
        <f t="shared" si="12"/>
        <v>5585.1851851851861</v>
      </c>
      <c r="M97" s="2">
        <f t="shared" si="13"/>
        <v>8060</v>
      </c>
      <c r="N97">
        <f t="shared" si="14"/>
        <v>1</v>
      </c>
      <c r="O97">
        <f t="shared" si="15"/>
        <v>2023</v>
      </c>
      <c r="P97" s="9">
        <f>IF(I97&gt;0,VLOOKUP(B97,'m cost'!A:G,6,FALSE)*I97,0)</f>
        <v>0</v>
      </c>
      <c r="Q97" t="str">
        <f t="shared" si="16"/>
        <v>p</v>
      </c>
      <c r="R97" s="2">
        <f t="shared" si="17"/>
        <v>2474.8148148148139</v>
      </c>
    </row>
    <row r="98" spans="1:18" x14ac:dyDescent="0.2">
      <c r="A98" t="s">
        <v>276</v>
      </c>
      <c r="B98" s="9" t="str">
        <f>VLOOKUP(A98,'item cost'!A:D,2,FALSE)</f>
        <v>group 42</v>
      </c>
      <c r="C98" s="9" t="str">
        <f>VLOOKUP(D98,items!A:B,2,FALSE)</f>
        <v>item 42</v>
      </c>
      <c r="D98" t="s">
        <v>874</v>
      </c>
      <c r="E98" s="10"/>
      <c r="F98" s="10">
        <v>44943</v>
      </c>
      <c r="G98" t="s">
        <v>297</v>
      </c>
      <c r="I98">
        <v>10</v>
      </c>
      <c r="J98" s="2">
        <v>1000</v>
      </c>
      <c r="K98" s="2">
        <f>IF(OR(B98="متنوع",B98="قطع غيار"),J98,IF(AND(B98="ceiling fan",J98&gt;500),_xlfn.MAXIFS('m cost'!$E$3:$E$1062,'m cost'!$B$3:$B$1062,C98,'m cost'!$C$3:$C$1062,"&lt;="&amp;O98,'m cost'!$D$3:$D$1062,"&lt;="&amp;N98)*3,_xlfn.MAXIFS('m cost'!$E$3:$E$1062,'m cost'!$B$3:$B$1062,C98,'m cost'!$C$3:$C$1062,"&lt;="&amp;O98,'m cost'!$D$3:$D$1062,"&lt;="&amp;N98)))</f>
        <v>244.81481481481484</v>
      </c>
      <c r="L98" s="2">
        <f t="shared" si="12"/>
        <v>2448.1481481481483</v>
      </c>
      <c r="M98" s="2">
        <f t="shared" si="13"/>
        <v>10000</v>
      </c>
      <c r="N98">
        <f t="shared" si="14"/>
        <v>1</v>
      </c>
      <c r="O98">
        <f t="shared" si="15"/>
        <v>2023</v>
      </c>
      <c r="P98" s="9">
        <f>IF(I98&gt;0,VLOOKUP(B98,'m cost'!A:G,6,FALSE)*I98,0)</f>
        <v>0</v>
      </c>
      <c r="Q98" t="str">
        <f t="shared" si="16"/>
        <v>p</v>
      </c>
      <c r="R98" s="2">
        <f t="shared" si="17"/>
        <v>7551.8518518518522</v>
      </c>
    </row>
    <row r="99" spans="1:18" x14ac:dyDescent="0.2">
      <c r="A99" t="s">
        <v>70</v>
      </c>
      <c r="B99" s="9" t="str">
        <f>VLOOKUP(A99,'item cost'!A:D,2,FALSE)</f>
        <v>group 43</v>
      </c>
      <c r="C99" s="9" t="str">
        <f>VLOOKUP(D99,items!A:B,2,FALSE)</f>
        <v>item 43</v>
      </c>
      <c r="D99" t="s">
        <v>875</v>
      </c>
      <c r="E99" s="10"/>
      <c r="F99" s="10">
        <v>44943</v>
      </c>
      <c r="G99" t="s">
        <v>297</v>
      </c>
      <c r="I99">
        <v>5</v>
      </c>
      <c r="J99" s="2">
        <v>1350</v>
      </c>
      <c r="K99" s="2">
        <f>IF(OR(B99="متنوع",B99="قطع غيار"),J99,IF(AND(B99="ceiling fan",J99&gt;500),_xlfn.MAXIFS('m cost'!$E$3:$E$1062,'m cost'!$B$3:$B$1062,C99,'m cost'!$C$3:$C$1062,"&lt;="&amp;O99,'m cost'!$D$3:$D$1062,"&lt;="&amp;N99)*3,_xlfn.MAXIFS('m cost'!$E$3:$E$1062,'m cost'!$B$3:$B$1062,C99,'m cost'!$C$3:$C$1062,"&lt;="&amp;O99,'m cost'!$D$3:$D$1062,"&lt;="&amp;N99)))</f>
        <v>193</v>
      </c>
      <c r="L99" s="2">
        <f t="shared" si="12"/>
        <v>965</v>
      </c>
      <c r="M99" s="2">
        <f t="shared" si="13"/>
        <v>6750</v>
      </c>
      <c r="N99">
        <f t="shared" si="14"/>
        <v>1</v>
      </c>
      <c r="O99">
        <f t="shared" si="15"/>
        <v>2023</v>
      </c>
      <c r="P99" s="9">
        <f>IF(I99&gt;0,VLOOKUP(B99,'m cost'!A:G,6,FALSE)*I99,0)</f>
        <v>0</v>
      </c>
      <c r="Q99" t="str">
        <f t="shared" si="16"/>
        <v>p</v>
      </c>
      <c r="R99" s="2">
        <f t="shared" si="17"/>
        <v>5785</v>
      </c>
    </row>
    <row r="100" spans="1:18" x14ac:dyDescent="0.2">
      <c r="A100" t="s">
        <v>22</v>
      </c>
      <c r="B100" s="9" t="str">
        <f>VLOOKUP(A100,'item cost'!A:D,2,FALSE)</f>
        <v>group 44</v>
      </c>
      <c r="C100" s="9" t="str">
        <f>VLOOKUP(D100,items!A:B,2,FALSE)</f>
        <v>item 44</v>
      </c>
      <c r="D100" t="s">
        <v>876</v>
      </c>
      <c r="E100" s="10"/>
      <c r="F100" s="10">
        <v>44943</v>
      </c>
      <c r="G100" t="s">
        <v>298</v>
      </c>
      <c r="I100">
        <v>26</v>
      </c>
      <c r="J100" s="2">
        <v>360</v>
      </c>
      <c r="K100" s="2">
        <f>IF(OR(B100="متنوع",B100="قطع غيار"),J100,IF(AND(B100="ceiling fan",J100&gt;500),_xlfn.MAXIFS('m cost'!$E$3:$E$1062,'m cost'!$B$3:$B$1062,C100,'m cost'!$C$3:$C$1062,"&lt;="&amp;O100,'m cost'!$D$3:$D$1062,"&lt;="&amp;N100)*3,_xlfn.MAXIFS('m cost'!$E$3:$E$1062,'m cost'!$B$3:$B$1062,C100,'m cost'!$C$3:$C$1062,"&lt;="&amp;O100,'m cost'!$D$3:$D$1062,"&lt;="&amp;N100)))</f>
        <v>187.96296296296299</v>
      </c>
      <c r="L100" s="2">
        <f t="shared" si="12"/>
        <v>4887.0370370370374</v>
      </c>
      <c r="M100" s="2">
        <f t="shared" si="13"/>
        <v>9360</v>
      </c>
      <c r="N100">
        <f t="shared" si="14"/>
        <v>1</v>
      </c>
      <c r="O100">
        <f t="shared" si="15"/>
        <v>2023</v>
      </c>
      <c r="P100" s="9">
        <f>IF(I100&gt;0,VLOOKUP(B100,'m cost'!A:G,6,FALSE)*I100,0)</f>
        <v>0</v>
      </c>
      <c r="Q100" t="str">
        <f t="shared" si="16"/>
        <v>p</v>
      </c>
      <c r="R100" s="2">
        <f t="shared" si="17"/>
        <v>4472.9629629629626</v>
      </c>
    </row>
    <row r="101" spans="1:18" x14ac:dyDescent="0.2">
      <c r="A101" t="s">
        <v>27</v>
      </c>
      <c r="B101" s="9" t="str">
        <f>VLOOKUP(A101,'item cost'!A:D,2,FALSE)</f>
        <v>group 45</v>
      </c>
      <c r="C101" s="9" t="str">
        <f>VLOOKUP(D101,items!A:B,2,FALSE)</f>
        <v>item 45</v>
      </c>
      <c r="D101" t="s">
        <v>877</v>
      </c>
      <c r="E101" s="10"/>
      <c r="F101" s="10">
        <v>44943</v>
      </c>
      <c r="G101" t="s">
        <v>298</v>
      </c>
      <c r="I101">
        <v>15</v>
      </c>
      <c r="J101" s="2">
        <v>1350</v>
      </c>
      <c r="K101" s="2">
        <f>IF(OR(B101="متنوع",B101="قطع غيار"),J101,IF(AND(B101="ceiling fan",J101&gt;500),_xlfn.MAXIFS('m cost'!$E$3:$E$1062,'m cost'!$B$3:$B$1062,C101,'m cost'!$C$3:$C$1062,"&lt;="&amp;O101,'m cost'!$D$3:$D$1062,"&lt;="&amp;N101)*3,_xlfn.MAXIFS('m cost'!$E$3:$E$1062,'m cost'!$B$3:$B$1062,C101,'m cost'!$C$3:$C$1062,"&lt;="&amp;O101,'m cost'!$D$3:$D$1062,"&lt;="&amp;N101)))</f>
        <v>187.96296296296299</v>
      </c>
      <c r="L101" s="2">
        <f t="shared" si="12"/>
        <v>2819.4444444444448</v>
      </c>
      <c r="M101" s="2">
        <f t="shared" si="13"/>
        <v>20250</v>
      </c>
      <c r="N101">
        <f t="shared" si="14"/>
        <v>1</v>
      </c>
      <c r="O101">
        <f t="shared" si="15"/>
        <v>2023</v>
      </c>
      <c r="P101" s="9">
        <f>IF(I101&gt;0,VLOOKUP(B101,'m cost'!A:G,6,FALSE)*I101,0)</f>
        <v>0</v>
      </c>
      <c r="Q101" t="str">
        <f t="shared" si="16"/>
        <v>p</v>
      </c>
      <c r="R101" s="2">
        <f t="shared" si="17"/>
        <v>17430.555555555555</v>
      </c>
    </row>
    <row r="102" spans="1:18" x14ac:dyDescent="0.2">
      <c r="A102" t="s">
        <v>19</v>
      </c>
      <c r="B102" s="9" t="str">
        <f>VLOOKUP(A102,'item cost'!A:D,2,FALSE)</f>
        <v>group 46</v>
      </c>
      <c r="C102" s="9" t="str">
        <f>VLOOKUP(D102,items!A:B,2,FALSE)</f>
        <v>item 46</v>
      </c>
      <c r="D102" t="s">
        <v>878</v>
      </c>
      <c r="E102" s="10"/>
      <c r="F102" s="10">
        <v>44943</v>
      </c>
      <c r="G102" t="s">
        <v>298</v>
      </c>
      <c r="I102">
        <v>20</v>
      </c>
      <c r="J102" s="2">
        <v>180</v>
      </c>
      <c r="K102" s="2">
        <f>IF(OR(B102="متنوع",B102="قطع غيار"),J102,IF(AND(B102="ceiling fan",J102&gt;500),_xlfn.MAXIFS('m cost'!$E$3:$E$1062,'m cost'!$B$3:$B$1062,C102,'m cost'!$C$3:$C$1062,"&lt;="&amp;O102,'m cost'!$D$3:$D$1062,"&lt;="&amp;N102)*3,_xlfn.MAXIFS('m cost'!$E$3:$E$1062,'m cost'!$B$3:$B$1062,C102,'m cost'!$C$3:$C$1062,"&lt;="&amp;O102,'m cost'!$D$3:$D$1062,"&lt;="&amp;N102)))</f>
        <v>775</v>
      </c>
      <c r="L102" s="2">
        <f t="shared" si="12"/>
        <v>15500</v>
      </c>
      <c r="M102" s="2">
        <f t="shared" si="13"/>
        <v>3600</v>
      </c>
      <c r="N102">
        <f t="shared" si="14"/>
        <v>1</v>
      </c>
      <c r="O102">
        <f t="shared" si="15"/>
        <v>2023</v>
      </c>
      <c r="P102" s="9">
        <f>IF(I102&gt;0,VLOOKUP(B102,'m cost'!A:G,6,FALSE)*I102,0)</f>
        <v>0</v>
      </c>
      <c r="Q102" t="str">
        <f t="shared" si="16"/>
        <v>l</v>
      </c>
      <c r="R102" s="2">
        <f t="shared" si="17"/>
        <v>-11900</v>
      </c>
    </row>
    <row r="103" spans="1:18" x14ac:dyDescent="0.2">
      <c r="A103" t="s">
        <v>29</v>
      </c>
      <c r="B103" s="9" t="str">
        <f>VLOOKUP(A103,'item cost'!A:D,2,FALSE)</f>
        <v>group 47</v>
      </c>
      <c r="C103" s="9" t="str">
        <f>VLOOKUP(D103,items!A:B,2,FALSE)</f>
        <v>item 47</v>
      </c>
      <c r="D103" t="s">
        <v>879</v>
      </c>
      <c r="E103" s="10"/>
      <c r="F103" s="10">
        <v>44943</v>
      </c>
      <c r="G103" t="s">
        <v>298</v>
      </c>
      <c r="I103">
        <v>27</v>
      </c>
      <c r="J103" s="2">
        <v>1215</v>
      </c>
      <c r="K103" s="2">
        <f>IF(OR(B103="متنوع",B103="قطع غيار"),J103,IF(AND(B103="ceiling fan",J103&gt;500),_xlfn.MAXIFS('m cost'!$E$3:$E$1062,'m cost'!$B$3:$B$1062,C103,'m cost'!$C$3:$C$1062,"&lt;="&amp;O103,'m cost'!$D$3:$D$1062,"&lt;="&amp;N103)*3,_xlfn.MAXIFS('m cost'!$E$3:$E$1062,'m cost'!$B$3:$B$1062,C103,'m cost'!$C$3:$C$1062,"&lt;="&amp;O103,'m cost'!$D$3:$D$1062,"&lt;="&amp;N103)))</f>
        <v>205</v>
      </c>
      <c r="L103" s="2">
        <f t="shared" si="12"/>
        <v>5535</v>
      </c>
      <c r="M103" s="2">
        <f t="shared" si="13"/>
        <v>32805</v>
      </c>
      <c r="N103">
        <f t="shared" si="14"/>
        <v>1</v>
      </c>
      <c r="O103">
        <f t="shared" si="15"/>
        <v>2023</v>
      </c>
      <c r="P103" s="9">
        <f>IF(I103&gt;0,VLOOKUP(B103,'m cost'!A:G,6,FALSE)*I103,0)</f>
        <v>0</v>
      </c>
      <c r="Q103" t="str">
        <f t="shared" si="16"/>
        <v>p</v>
      </c>
      <c r="R103" s="2">
        <f t="shared" si="17"/>
        <v>27270</v>
      </c>
    </row>
    <row r="104" spans="1:18" x14ac:dyDescent="0.2">
      <c r="A104" t="s">
        <v>272</v>
      </c>
      <c r="B104" s="9" t="str">
        <f>VLOOKUP(A104,'item cost'!A:D,2,FALSE)</f>
        <v>group 48</v>
      </c>
      <c r="C104" s="9" t="str">
        <f>VLOOKUP(D104,items!A:B,2,FALSE)</f>
        <v>item 48</v>
      </c>
      <c r="D104" t="s">
        <v>880</v>
      </c>
      <c r="E104" s="10"/>
      <c r="F104" s="10">
        <v>44943</v>
      </c>
      <c r="G104" t="s">
        <v>298</v>
      </c>
      <c r="I104">
        <v>20</v>
      </c>
      <c r="J104" s="2">
        <v>2550</v>
      </c>
      <c r="K104" s="2">
        <f>IF(OR(B104="متنوع",B104="قطع غيار"),J104,IF(AND(B104="ceiling fan",J104&gt;500),_xlfn.MAXIFS('m cost'!$E$3:$E$1062,'m cost'!$B$3:$B$1062,C104,'m cost'!$C$3:$C$1062,"&lt;="&amp;O104,'m cost'!$D$3:$D$1062,"&lt;="&amp;N104)*3,_xlfn.MAXIFS('m cost'!$E$3:$E$1062,'m cost'!$B$3:$B$1062,C104,'m cost'!$C$3:$C$1062,"&lt;="&amp;O104,'m cost'!$D$3:$D$1062,"&lt;="&amp;N104)))</f>
        <v>640</v>
      </c>
      <c r="L104" s="2">
        <f t="shared" si="12"/>
        <v>12800</v>
      </c>
      <c r="M104" s="2">
        <f t="shared" si="13"/>
        <v>51000</v>
      </c>
      <c r="N104">
        <f t="shared" si="14"/>
        <v>1</v>
      </c>
      <c r="O104">
        <f t="shared" si="15"/>
        <v>2023</v>
      </c>
      <c r="P104" s="9">
        <f>IF(I104&gt;0,VLOOKUP(B104,'m cost'!A:G,6,FALSE)*I104,0)</f>
        <v>0</v>
      </c>
      <c r="Q104" t="str">
        <f t="shared" si="16"/>
        <v>p</v>
      </c>
      <c r="R104" s="2">
        <f t="shared" si="17"/>
        <v>38200</v>
      </c>
    </row>
    <row r="105" spans="1:18" x14ac:dyDescent="0.2">
      <c r="A105" t="s">
        <v>41</v>
      </c>
      <c r="B105" s="9" t="str">
        <f>VLOOKUP(A105,'item cost'!A:D,2,FALSE)</f>
        <v>group 49</v>
      </c>
      <c r="C105" s="9" t="str">
        <f>VLOOKUP(D105,items!A:B,2,FALSE)</f>
        <v>item 49</v>
      </c>
      <c r="D105" t="s">
        <v>881</v>
      </c>
      <c r="E105" s="10"/>
      <c r="F105" s="10">
        <v>44943</v>
      </c>
      <c r="G105" t="s">
        <v>298</v>
      </c>
      <c r="I105">
        <v>20</v>
      </c>
      <c r="J105" s="2">
        <v>280</v>
      </c>
      <c r="K105" s="2">
        <f>IF(OR(B105="متنوع",B105="قطع غيار"),J105,IF(AND(B105="ceiling fan",J105&gt;500),_xlfn.MAXIFS('m cost'!$E$3:$E$1062,'m cost'!$B$3:$B$1062,C105,'m cost'!$C$3:$C$1062,"&lt;="&amp;O105,'m cost'!$D$3:$D$1062,"&lt;="&amp;N105)*3,_xlfn.MAXIFS('m cost'!$E$3:$E$1062,'m cost'!$B$3:$B$1062,C105,'m cost'!$C$3:$C$1062,"&lt;="&amp;O105,'m cost'!$D$3:$D$1062,"&lt;="&amp;N105)))</f>
        <v>237</v>
      </c>
      <c r="L105" s="2">
        <f t="shared" si="12"/>
        <v>4740</v>
      </c>
      <c r="M105" s="2">
        <f t="shared" si="13"/>
        <v>5600</v>
      </c>
      <c r="N105">
        <f t="shared" si="14"/>
        <v>1</v>
      </c>
      <c r="O105">
        <f t="shared" si="15"/>
        <v>2023</v>
      </c>
      <c r="P105" s="9">
        <f>IF(I105&gt;0,VLOOKUP(B105,'m cost'!A:G,6,FALSE)*I105,0)</f>
        <v>0</v>
      </c>
      <c r="Q105" t="str">
        <f t="shared" si="16"/>
        <v>p</v>
      </c>
      <c r="R105" s="2">
        <f t="shared" si="17"/>
        <v>860</v>
      </c>
    </row>
    <row r="106" spans="1:18" x14ac:dyDescent="0.2">
      <c r="A106" t="s">
        <v>73</v>
      </c>
      <c r="B106" s="9" t="str">
        <f>VLOOKUP(A106,'item cost'!A:D,2,FALSE)</f>
        <v>group 50</v>
      </c>
      <c r="C106" s="9" t="str">
        <f>VLOOKUP(D106,items!A:B,2,FALSE)</f>
        <v>item 50</v>
      </c>
      <c r="D106" t="s">
        <v>882</v>
      </c>
      <c r="E106" s="10"/>
      <c r="F106" s="10">
        <v>44943</v>
      </c>
      <c r="G106" t="s">
        <v>298</v>
      </c>
      <c r="I106">
        <v>10</v>
      </c>
      <c r="J106" s="2">
        <v>1000</v>
      </c>
      <c r="K106" s="2">
        <f>IF(OR(B106="متنوع",B106="قطع غيار"),J106,IF(AND(B106="ceiling fan",J106&gt;500),_xlfn.MAXIFS('m cost'!$E$3:$E$1062,'m cost'!$B$3:$B$1062,C106,'m cost'!$C$3:$C$1062,"&lt;="&amp;O106,'m cost'!$D$3:$D$1062,"&lt;="&amp;N106)*3,_xlfn.MAXIFS('m cost'!$E$3:$E$1062,'m cost'!$B$3:$B$1062,C106,'m cost'!$C$3:$C$1062,"&lt;="&amp;O106,'m cost'!$D$3:$D$1062,"&lt;="&amp;N106)))</f>
        <v>2128</v>
      </c>
      <c r="L106" s="2">
        <f t="shared" si="12"/>
        <v>21280</v>
      </c>
      <c r="M106" s="2">
        <f t="shared" si="13"/>
        <v>10000</v>
      </c>
      <c r="N106">
        <f t="shared" si="14"/>
        <v>1</v>
      </c>
      <c r="O106">
        <f t="shared" si="15"/>
        <v>2023</v>
      </c>
      <c r="P106" s="9">
        <f>IF(I106&gt;0,VLOOKUP(B106,'m cost'!A:G,6,FALSE)*I106,0)</f>
        <v>0</v>
      </c>
      <c r="Q106" t="str">
        <f t="shared" si="16"/>
        <v>l</v>
      </c>
      <c r="R106" s="2">
        <f t="shared" si="17"/>
        <v>-11280</v>
      </c>
    </row>
    <row r="107" spans="1:18" x14ac:dyDescent="0.2">
      <c r="A107" t="s">
        <v>35</v>
      </c>
      <c r="B107" s="9" t="str">
        <f>VLOOKUP(A107,'item cost'!A:D,2,FALSE)</f>
        <v>group 51</v>
      </c>
      <c r="C107" s="9" t="str">
        <f>VLOOKUP(D107,items!A:B,2,FALSE)</f>
        <v>item 51</v>
      </c>
      <c r="D107" t="s">
        <v>883</v>
      </c>
      <c r="E107" s="10"/>
      <c r="F107" s="10">
        <v>44944</v>
      </c>
      <c r="G107" t="s">
        <v>299</v>
      </c>
      <c r="I107">
        <v>50</v>
      </c>
      <c r="J107" s="2">
        <v>520</v>
      </c>
      <c r="K107" s="2">
        <f>IF(OR(B107="متنوع",B107="قطع غيار"),J107,IF(AND(B107="ceiling fan",J107&gt;500),_xlfn.MAXIFS('m cost'!$E$3:$E$1062,'m cost'!$B$3:$B$1062,C107,'m cost'!$C$3:$C$1062,"&lt;="&amp;O107,'m cost'!$D$3:$D$1062,"&lt;="&amp;N107)*3,_xlfn.MAXIFS('m cost'!$E$3:$E$1062,'m cost'!$B$3:$B$1062,C107,'m cost'!$C$3:$C$1062,"&lt;="&amp;O107,'m cost'!$D$3:$D$1062,"&lt;="&amp;N107)))</f>
        <v>2247</v>
      </c>
      <c r="L107" s="2">
        <f t="shared" si="12"/>
        <v>112350</v>
      </c>
      <c r="M107" s="2">
        <f t="shared" si="13"/>
        <v>26000</v>
      </c>
      <c r="N107">
        <f t="shared" si="14"/>
        <v>1</v>
      </c>
      <c r="O107">
        <f t="shared" si="15"/>
        <v>2023</v>
      </c>
      <c r="P107" s="9">
        <f>IF(I107&gt;0,VLOOKUP(B107,'m cost'!A:G,6,FALSE)*I107,0)</f>
        <v>0</v>
      </c>
      <c r="Q107" t="str">
        <f t="shared" si="16"/>
        <v>l</v>
      </c>
      <c r="R107" s="2">
        <f t="shared" si="17"/>
        <v>-86350</v>
      </c>
    </row>
    <row r="108" spans="1:18" x14ac:dyDescent="0.2">
      <c r="A108" t="s">
        <v>49</v>
      </c>
      <c r="B108" s="9" t="str">
        <f>VLOOKUP(A108,'item cost'!A:D,2,FALSE)</f>
        <v>group 52</v>
      </c>
      <c r="C108" s="9" t="str">
        <f>VLOOKUP(D108,items!A:B,2,FALSE)</f>
        <v>item 52</v>
      </c>
      <c r="D108" t="s">
        <v>884</v>
      </c>
      <c r="E108" s="10"/>
      <c r="F108" s="10">
        <v>44944</v>
      </c>
      <c r="G108" t="s">
        <v>299</v>
      </c>
      <c r="I108">
        <v>31</v>
      </c>
      <c r="J108" s="2">
        <v>470</v>
      </c>
      <c r="K108" s="2">
        <f>IF(OR(B108="متنوع",B108="قطع غيار"),J108,IF(AND(B108="ceiling fan",J108&gt;500),_xlfn.MAXIFS('m cost'!$E$3:$E$1062,'m cost'!$B$3:$B$1062,C108,'m cost'!$C$3:$C$1062,"&lt;="&amp;O108,'m cost'!$D$3:$D$1062,"&lt;="&amp;N108)*3,_xlfn.MAXIFS('m cost'!$E$3:$E$1062,'m cost'!$B$3:$B$1062,C108,'m cost'!$C$3:$C$1062,"&lt;="&amp;O108,'m cost'!$D$3:$D$1062,"&lt;="&amp;N108)))</f>
        <v>306</v>
      </c>
      <c r="L108" s="2">
        <f t="shared" si="12"/>
        <v>9486</v>
      </c>
      <c r="M108" s="2">
        <f t="shared" si="13"/>
        <v>14570</v>
      </c>
      <c r="N108">
        <f t="shared" si="14"/>
        <v>1</v>
      </c>
      <c r="O108">
        <f t="shared" si="15"/>
        <v>2023</v>
      </c>
      <c r="P108" s="9">
        <f>IF(I108&gt;0,VLOOKUP(B108,'m cost'!A:G,6,FALSE)*I108,0)</f>
        <v>0</v>
      </c>
      <c r="Q108" t="str">
        <f t="shared" si="16"/>
        <v>p</v>
      </c>
      <c r="R108" s="2">
        <f t="shared" si="17"/>
        <v>5084</v>
      </c>
    </row>
    <row r="109" spans="1:18" x14ac:dyDescent="0.2">
      <c r="A109" t="s">
        <v>42</v>
      </c>
      <c r="B109" s="9" t="str">
        <f>VLOOKUP(A109,'item cost'!A:D,2,FALSE)</f>
        <v>group 53</v>
      </c>
      <c r="C109" s="9" t="str">
        <f>VLOOKUP(D109,items!A:B,2,FALSE)</f>
        <v>item 53</v>
      </c>
      <c r="D109" t="s">
        <v>885</v>
      </c>
      <c r="E109" s="10"/>
      <c r="F109" s="10">
        <v>44944</v>
      </c>
      <c r="G109" t="s">
        <v>299</v>
      </c>
      <c r="I109">
        <v>15</v>
      </c>
      <c r="J109" s="2">
        <v>2800</v>
      </c>
      <c r="K109" s="2">
        <f>IF(OR(B109="متنوع",B109="قطع غيار"),J109,IF(AND(B109="ceiling fan",J109&gt;500),_xlfn.MAXIFS('m cost'!$E$3:$E$1062,'m cost'!$B$3:$B$1062,C109,'m cost'!$C$3:$C$1062,"&lt;="&amp;O109,'m cost'!$D$3:$D$1062,"&lt;="&amp;N109)*3,_xlfn.MAXIFS('m cost'!$E$3:$E$1062,'m cost'!$B$3:$B$1062,C109,'m cost'!$C$3:$C$1062,"&lt;="&amp;O109,'m cost'!$D$3:$D$1062,"&lt;="&amp;N109)))</f>
        <v>253</v>
      </c>
      <c r="L109" s="2">
        <f t="shared" si="12"/>
        <v>3795</v>
      </c>
      <c r="M109" s="2">
        <f t="shared" si="13"/>
        <v>42000</v>
      </c>
      <c r="N109">
        <f t="shared" si="14"/>
        <v>1</v>
      </c>
      <c r="O109">
        <f t="shared" si="15"/>
        <v>2023</v>
      </c>
      <c r="P109" s="9">
        <f>IF(I109&gt;0,VLOOKUP(B109,'m cost'!A:G,6,FALSE)*I109,0)</f>
        <v>0</v>
      </c>
      <c r="Q109" t="str">
        <f t="shared" si="16"/>
        <v>p</v>
      </c>
      <c r="R109" s="2">
        <f t="shared" si="17"/>
        <v>38205</v>
      </c>
    </row>
    <row r="110" spans="1:18" x14ac:dyDescent="0.2">
      <c r="A110" t="s">
        <v>63</v>
      </c>
      <c r="B110" s="9" t="str">
        <f>VLOOKUP(A110,'item cost'!A:D,2,FALSE)</f>
        <v>group 54</v>
      </c>
      <c r="C110" s="9" t="str">
        <f>VLOOKUP(D110,items!A:B,2,FALSE)</f>
        <v>item 54</v>
      </c>
      <c r="D110" t="s">
        <v>886</v>
      </c>
      <c r="E110" s="10"/>
      <c r="F110" s="10">
        <v>44944</v>
      </c>
      <c r="G110" t="s">
        <v>299</v>
      </c>
      <c r="I110">
        <v>16</v>
      </c>
      <c r="J110" s="2">
        <v>1250</v>
      </c>
      <c r="K110" s="2">
        <f>IF(OR(B110="متنوع",B110="قطع غيار"),J110,IF(AND(B110="ceiling fan",J110&gt;500),_xlfn.MAXIFS('m cost'!$E$3:$E$1062,'m cost'!$B$3:$B$1062,C110,'m cost'!$C$3:$C$1062,"&lt;="&amp;O110,'m cost'!$D$3:$D$1062,"&lt;="&amp;N110)*3,_xlfn.MAXIFS('m cost'!$E$3:$E$1062,'m cost'!$B$3:$B$1062,C110,'m cost'!$C$3:$C$1062,"&lt;="&amp;O110,'m cost'!$D$3:$D$1062,"&lt;="&amp;N110)))</f>
        <v>408</v>
      </c>
      <c r="L110" s="2">
        <f t="shared" si="12"/>
        <v>6528</v>
      </c>
      <c r="M110" s="2">
        <f t="shared" si="13"/>
        <v>20000</v>
      </c>
      <c r="N110">
        <f t="shared" si="14"/>
        <v>1</v>
      </c>
      <c r="O110">
        <f t="shared" si="15"/>
        <v>2023</v>
      </c>
      <c r="P110" s="9">
        <f>IF(I110&gt;0,VLOOKUP(B110,'m cost'!A:G,6,FALSE)*I110,0)</f>
        <v>0</v>
      </c>
      <c r="Q110" t="str">
        <f t="shared" si="16"/>
        <v>p</v>
      </c>
      <c r="R110" s="2">
        <f t="shared" si="17"/>
        <v>13472</v>
      </c>
    </row>
    <row r="111" spans="1:18" x14ac:dyDescent="0.2">
      <c r="A111" t="s">
        <v>32</v>
      </c>
      <c r="B111" s="9" t="str">
        <f>VLOOKUP(A111,'item cost'!A:D,2,FALSE)</f>
        <v>group 1</v>
      </c>
      <c r="C111" s="9" t="str">
        <f>VLOOKUP(D111,items!A:B,2,FALSE)</f>
        <v>item 1</v>
      </c>
      <c r="D111" t="s">
        <v>833</v>
      </c>
      <c r="E111" s="10"/>
      <c r="F111" s="10">
        <v>44944</v>
      </c>
      <c r="G111" t="s">
        <v>299</v>
      </c>
      <c r="I111">
        <v>7</v>
      </c>
      <c r="J111" s="2">
        <v>1000</v>
      </c>
      <c r="K111" s="2">
        <f>IF(OR(B111="متنوع",B111="قطع غيار"),J111,IF(AND(B111="ceiling fan",J111&gt;500),_xlfn.MAXIFS('m cost'!$E$3:$E$1062,'m cost'!$B$3:$B$1062,C111,'m cost'!$C$3:$C$1062,"&lt;="&amp;O111,'m cost'!$D$3:$D$1062,"&lt;="&amp;N111)*3,_xlfn.MAXIFS('m cost'!$E$3:$E$1062,'m cost'!$B$3:$B$1062,C111,'m cost'!$C$3:$C$1062,"&lt;="&amp;O111,'m cost'!$D$3:$D$1062,"&lt;="&amp;N111)))</f>
        <v>1490</v>
      </c>
      <c r="L111" s="2">
        <f t="shared" si="12"/>
        <v>10430</v>
      </c>
      <c r="M111" s="2">
        <f t="shared" si="13"/>
        <v>7000</v>
      </c>
      <c r="N111">
        <f t="shared" si="14"/>
        <v>1</v>
      </c>
      <c r="O111">
        <f t="shared" si="15"/>
        <v>2023</v>
      </c>
      <c r="P111" s="9">
        <f>IF(I111&gt;0,VLOOKUP(B111,'m cost'!A:G,6,FALSE)*I111,0)</f>
        <v>357.56</v>
      </c>
      <c r="Q111" t="str">
        <f t="shared" si="16"/>
        <v>l</v>
      </c>
      <c r="R111" s="2">
        <f t="shared" si="17"/>
        <v>-3787.56</v>
      </c>
    </row>
    <row r="112" spans="1:18" x14ac:dyDescent="0.2">
      <c r="A112" t="s">
        <v>58</v>
      </c>
      <c r="B112" s="9" t="str">
        <f>VLOOKUP(A112,'item cost'!A:D,2,FALSE)</f>
        <v>group 2</v>
      </c>
      <c r="C112" s="9" t="str">
        <f>VLOOKUP(D112,items!A:B,2,FALSE)</f>
        <v>item 2</v>
      </c>
      <c r="D112" t="s">
        <v>834</v>
      </c>
      <c r="E112" s="10"/>
      <c r="F112" s="10">
        <v>44944</v>
      </c>
      <c r="G112" t="s">
        <v>299</v>
      </c>
      <c r="I112">
        <v>24</v>
      </c>
      <c r="J112" s="2">
        <v>470</v>
      </c>
      <c r="K112" s="2">
        <f>IF(OR(B112="متنوع",B112="قطع غيار"),J112,IF(AND(B112="ceiling fan",J112&gt;500),_xlfn.MAXIFS('m cost'!$E$3:$E$1062,'m cost'!$B$3:$B$1062,C112,'m cost'!$C$3:$C$1062,"&lt;="&amp;O112,'m cost'!$D$3:$D$1062,"&lt;="&amp;N112)*3,_xlfn.MAXIFS('m cost'!$E$3:$E$1062,'m cost'!$B$3:$B$1062,C112,'m cost'!$C$3:$C$1062,"&lt;="&amp;O112,'m cost'!$D$3:$D$1062,"&lt;="&amp;N112)))</f>
        <v>257.64999999999998</v>
      </c>
      <c r="L112" s="2">
        <f t="shared" si="12"/>
        <v>6183.5999999999995</v>
      </c>
      <c r="M112" s="2">
        <f t="shared" si="13"/>
        <v>11280</v>
      </c>
      <c r="N112">
        <f t="shared" si="14"/>
        <v>1</v>
      </c>
      <c r="O112">
        <f t="shared" si="15"/>
        <v>2023</v>
      </c>
      <c r="P112" s="9">
        <f>IF(I112&gt;0,VLOOKUP(B112,'m cost'!A:G,6,FALSE)*I112,0)</f>
        <v>973.92</v>
      </c>
      <c r="Q112" t="str">
        <f t="shared" si="16"/>
        <v>p</v>
      </c>
      <c r="R112" s="2">
        <f t="shared" si="17"/>
        <v>4122.4800000000005</v>
      </c>
    </row>
    <row r="113" spans="1:18" x14ac:dyDescent="0.2">
      <c r="A113" t="s">
        <v>23</v>
      </c>
      <c r="B113" s="9" t="str">
        <f>VLOOKUP(A113,'item cost'!A:D,2,FALSE)</f>
        <v>group 3</v>
      </c>
      <c r="C113" s="9" t="str">
        <f>VLOOKUP(D113,items!A:B,2,FALSE)</f>
        <v>item 3</v>
      </c>
      <c r="D113" t="s">
        <v>835</v>
      </c>
      <c r="E113" s="10"/>
      <c r="F113" s="10">
        <v>44944</v>
      </c>
      <c r="G113" t="s">
        <v>300</v>
      </c>
      <c r="I113">
        <v>-1</v>
      </c>
      <c r="J113" s="2">
        <v>310</v>
      </c>
      <c r="K113" s="2">
        <f>IF(OR(B113="متنوع",B113="قطع غيار"),J113,IF(AND(B113="ceiling fan",J113&gt;500),_xlfn.MAXIFS('m cost'!$E$3:$E$1062,'m cost'!$B$3:$B$1062,C113,'m cost'!$C$3:$C$1062,"&lt;="&amp;O113,'m cost'!$D$3:$D$1062,"&lt;="&amp;N113)*3,_xlfn.MAXIFS('m cost'!$E$3:$E$1062,'m cost'!$B$3:$B$1062,C113,'m cost'!$C$3:$C$1062,"&lt;="&amp;O113,'m cost'!$D$3:$D$1062,"&lt;="&amp;N113)))</f>
        <v>424.87</v>
      </c>
      <c r="L113" s="2">
        <f t="shared" si="12"/>
        <v>-424.87</v>
      </c>
      <c r="M113" s="2">
        <f t="shared" si="13"/>
        <v>-310</v>
      </c>
      <c r="N113">
        <f t="shared" si="14"/>
        <v>1</v>
      </c>
      <c r="O113">
        <f t="shared" si="15"/>
        <v>2023</v>
      </c>
      <c r="P113" s="9">
        <f>IF(I113&gt;0,VLOOKUP(B113,'m cost'!A:G,6,FALSE)*I113,0)</f>
        <v>0</v>
      </c>
      <c r="Q113" t="str">
        <f t="shared" si="16"/>
        <v>p</v>
      </c>
      <c r="R113" s="2">
        <f t="shared" si="17"/>
        <v>114.87</v>
      </c>
    </row>
    <row r="114" spans="1:18" x14ac:dyDescent="0.2">
      <c r="A114" t="s">
        <v>271</v>
      </c>
      <c r="B114" s="9" t="str">
        <f>VLOOKUP(A114,'item cost'!A:D,2,FALSE)</f>
        <v>group 4</v>
      </c>
      <c r="C114" s="9" t="str">
        <f>VLOOKUP(D114,items!A:B,2,FALSE)</f>
        <v>item 4</v>
      </c>
      <c r="D114" t="s">
        <v>836</v>
      </c>
      <c r="E114" s="10"/>
      <c r="F114" s="10">
        <v>44945</v>
      </c>
      <c r="G114" t="s">
        <v>301</v>
      </c>
      <c r="I114">
        <v>31</v>
      </c>
      <c r="J114" s="2">
        <v>470</v>
      </c>
      <c r="K114" s="2">
        <f>IF(OR(B114="متنوع",B114="قطع غيار"),J114,IF(AND(B114="ceiling fan",J114&gt;500),_xlfn.MAXIFS('m cost'!$E$3:$E$1062,'m cost'!$B$3:$B$1062,C114,'m cost'!$C$3:$C$1062,"&lt;="&amp;O114,'m cost'!$D$3:$D$1062,"&lt;="&amp;N114)*3,_xlfn.MAXIFS('m cost'!$E$3:$E$1062,'m cost'!$B$3:$B$1062,C114,'m cost'!$C$3:$C$1062,"&lt;="&amp;O114,'m cost'!$D$3:$D$1062,"&lt;="&amp;N114)))</f>
        <v>1793</v>
      </c>
      <c r="L114" s="2">
        <f t="shared" si="12"/>
        <v>55583</v>
      </c>
      <c r="M114" s="2">
        <f t="shared" si="13"/>
        <v>14570</v>
      </c>
      <c r="N114">
        <f t="shared" si="14"/>
        <v>1</v>
      </c>
      <c r="O114">
        <f t="shared" si="15"/>
        <v>2023</v>
      </c>
      <c r="P114" s="9">
        <f>IF(I114&gt;0,VLOOKUP(B114,'m cost'!A:G,6,FALSE)*I114,0)</f>
        <v>1331.76</v>
      </c>
      <c r="Q114" t="str">
        <f t="shared" si="16"/>
        <v>l</v>
      </c>
      <c r="R114" s="2">
        <f t="shared" si="17"/>
        <v>-42344.76</v>
      </c>
    </row>
    <row r="115" spans="1:18" x14ac:dyDescent="0.2">
      <c r="A115" t="s">
        <v>26</v>
      </c>
      <c r="B115" s="9" t="str">
        <f>VLOOKUP(A115,'item cost'!A:D,2,FALSE)</f>
        <v>group 5</v>
      </c>
      <c r="C115" s="9" t="str">
        <f>VLOOKUP(D115,items!A:B,2,FALSE)</f>
        <v>item 5</v>
      </c>
      <c r="D115" t="s">
        <v>837</v>
      </c>
      <c r="E115" s="10"/>
      <c r="F115" s="10">
        <v>44945</v>
      </c>
      <c r="G115" t="s">
        <v>301</v>
      </c>
      <c r="I115">
        <v>10</v>
      </c>
      <c r="J115" s="2">
        <v>1250</v>
      </c>
      <c r="K115" s="2">
        <f>IF(OR(B115="متنوع",B115="قطع غيار"),J115,IF(AND(B115="ceiling fan",J115&gt;500),_xlfn.MAXIFS('m cost'!$E$3:$E$1062,'m cost'!$B$3:$B$1062,C115,'m cost'!$C$3:$C$1062,"&lt;="&amp;O115,'m cost'!$D$3:$D$1062,"&lt;="&amp;N115)*3,_xlfn.MAXIFS('m cost'!$E$3:$E$1062,'m cost'!$B$3:$B$1062,C115,'m cost'!$C$3:$C$1062,"&lt;="&amp;O115,'m cost'!$D$3:$D$1062,"&lt;="&amp;N115)))</f>
        <v>900</v>
      </c>
      <c r="L115" s="2">
        <f t="shared" si="12"/>
        <v>9000</v>
      </c>
      <c r="M115" s="2">
        <f t="shared" si="13"/>
        <v>12500</v>
      </c>
      <c r="N115">
        <f t="shared" si="14"/>
        <v>1</v>
      </c>
      <c r="O115">
        <f t="shared" si="15"/>
        <v>2023</v>
      </c>
      <c r="P115" s="9">
        <f>IF(I115&gt;0,VLOOKUP(B115,'m cost'!A:G,6,FALSE)*I115,0)</f>
        <v>320.39999999999998</v>
      </c>
      <c r="Q115" t="str">
        <f t="shared" si="16"/>
        <v>p</v>
      </c>
      <c r="R115" s="2">
        <f t="shared" si="17"/>
        <v>3179.6</v>
      </c>
    </row>
    <row r="116" spans="1:18" x14ac:dyDescent="0.2">
      <c r="A116" t="s">
        <v>66</v>
      </c>
      <c r="B116" s="9" t="str">
        <f>VLOOKUP(A116,'item cost'!A:D,2,FALSE)</f>
        <v>group 6</v>
      </c>
      <c r="C116" s="9" t="str">
        <f>VLOOKUP(D116,items!A:B,2,FALSE)</f>
        <v>item 6</v>
      </c>
      <c r="D116" t="s">
        <v>838</v>
      </c>
      <c r="E116" s="10"/>
      <c r="F116" s="10">
        <v>44945</v>
      </c>
      <c r="G116" t="s">
        <v>301</v>
      </c>
      <c r="I116">
        <v>8</v>
      </c>
      <c r="J116" s="2">
        <v>1650</v>
      </c>
      <c r="K116" s="2">
        <f>IF(OR(B116="متنوع",B116="قطع غيار"),J116,IF(AND(B116="ceiling fan",J116&gt;500),_xlfn.MAXIFS('m cost'!$E$3:$E$1062,'m cost'!$B$3:$B$1062,C116,'m cost'!$C$3:$C$1062,"&lt;="&amp;O116,'m cost'!$D$3:$D$1062,"&lt;="&amp;N116)*3,_xlfn.MAXIFS('m cost'!$E$3:$E$1062,'m cost'!$B$3:$B$1062,C116,'m cost'!$C$3:$C$1062,"&lt;="&amp;O116,'m cost'!$D$3:$D$1062,"&lt;="&amp;N116)))</f>
        <v>190</v>
      </c>
      <c r="L116" s="2">
        <f t="shared" si="12"/>
        <v>1520</v>
      </c>
      <c r="M116" s="2">
        <f t="shared" si="13"/>
        <v>13200</v>
      </c>
      <c r="N116">
        <f t="shared" si="14"/>
        <v>1</v>
      </c>
      <c r="O116">
        <f t="shared" si="15"/>
        <v>2023</v>
      </c>
      <c r="P116" s="9">
        <f>IF(I116&gt;0,VLOOKUP(B116,'m cost'!A:G,6,FALSE)*I116,0)</f>
        <v>1195.8399999999999</v>
      </c>
      <c r="Q116" t="str">
        <f t="shared" si="16"/>
        <v>p</v>
      </c>
      <c r="R116" s="2">
        <f t="shared" si="17"/>
        <v>10484.16</v>
      </c>
    </row>
    <row r="117" spans="1:18" x14ac:dyDescent="0.2">
      <c r="A117" t="s">
        <v>40</v>
      </c>
      <c r="B117" s="9" t="str">
        <f>VLOOKUP(A117,'item cost'!A:D,2,FALSE)</f>
        <v>group 7</v>
      </c>
      <c r="C117" s="9" t="str">
        <f>VLOOKUP(D117,items!A:B,2,FALSE)</f>
        <v>item 7</v>
      </c>
      <c r="D117" t="s">
        <v>839</v>
      </c>
      <c r="E117" s="10"/>
      <c r="F117" s="10">
        <v>44945</v>
      </c>
      <c r="G117" t="s">
        <v>301</v>
      </c>
      <c r="I117">
        <v>10</v>
      </c>
      <c r="J117" s="2">
        <v>2800</v>
      </c>
      <c r="K117" s="2">
        <f>IF(OR(B117="متنوع",B117="قطع غيار"),J117,IF(AND(B117="ceiling fan",J117&gt;500),_xlfn.MAXIFS('m cost'!$E$3:$E$1062,'m cost'!$B$3:$B$1062,C117,'m cost'!$C$3:$C$1062,"&lt;="&amp;O117,'m cost'!$D$3:$D$1062,"&lt;="&amp;N117)*3,_xlfn.MAXIFS('m cost'!$E$3:$E$1062,'m cost'!$B$3:$B$1062,C117,'m cost'!$C$3:$C$1062,"&lt;="&amp;O117,'m cost'!$D$3:$D$1062,"&lt;="&amp;N117)))</f>
        <v>260</v>
      </c>
      <c r="L117" s="2">
        <f t="shared" si="12"/>
        <v>2600</v>
      </c>
      <c r="M117" s="2">
        <f t="shared" si="13"/>
        <v>28000</v>
      </c>
      <c r="N117">
        <f t="shared" si="14"/>
        <v>1</v>
      </c>
      <c r="O117">
        <f t="shared" si="15"/>
        <v>2023</v>
      </c>
      <c r="P117" s="9">
        <f>IF(I117&gt;0,VLOOKUP(B117,'m cost'!A:G,6,FALSE)*I117,0)</f>
        <v>221.4</v>
      </c>
      <c r="Q117" t="str">
        <f t="shared" si="16"/>
        <v>p</v>
      </c>
      <c r="R117" s="2">
        <f t="shared" si="17"/>
        <v>25178.6</v>
      </c>
    </row>
    <row r="118" spans="1:18" x14ac:dyDescent="0.2">
      <c r="A118" t="s">
        <v>61</v>
      </c>
      <c r="B118" s="9" t="str">
        <f>VLOOKUP(A118,'item cost'!A:D,2,FALSE)</f>
        <v>group 8</v>
      </c>
      <c r="C118" s="9" t="str">
        <f>VLOOKUP(D118,items!A:B,2,FALSE)</f>
        <v>item 8</v>
      </c>
      <c r="D118" t="s">
        <v>840</v>
      </c>
      <c r="E118" s="10"/>
      <c r="F118" s="10">
        <v>44945</v>
      </c>
      <c r="G118" t="s">
        <v>301</v>
      </c>
      <c r="I118">
        <v>37</v>
      </c>
      <c r="J118" s="2">
        <v>470</v>
      </c>
      <c r="K118" s="2">
        <f>IF(OR(B118="متنوع",B118="قطع غيار"),J118,IF(AND(B118="ceiling fan",J118&gt;500),_xlfn.MAXIFS('m cost'!$E$3:$E$1062,'m cost'!$B$3:$B$1062,C118,'m cost'!$C$3:$C$1062,"&lt;="&amp;O118,'m cost'!$D$3:$D$1062,"&lt;="&amp;N118)*3,_xlfn.MAXIFS('m cost'!$E$3:$E$1062,'m cost'!$B$3:$B$1062,C118,'m cost'!$C$3:$C$1062,"&lt;="&amp;O118,'m cost'!$D$3:$D$1062,"&lt;="&amp;N118)))</f>
        <v>1630</v>
      </c>
      <c r="L118" s="2">
        <f t="shared" si="12"/>
        <v>60310</v>
      </c>
      <c r="M118" s="2">
        <f t="shared" si="13"/>
        <v>17390</v>
      </c>
      <c r="N118">
        <f t="shared" si="14"/>
        <v>1</v>
      </c>
      <c r="O118">
        <f t="shared" si="15"/>
        <v>2023</v>
      </c>
      <c r="P118" s="9">
        <f>IF(I118&gt;0,VLOOKUP(B118,'m cost'!A:G,6,FALSE)*I118,0)</f>
        <v>2325.08</v>
      </c>
      <c r="Q118" t="str">
        <f t="shared" si="16"/>
        <v>l</v>
      </c>
      <c r="R118" s="2">
        <f t="shared" si="17"/>
        <v>-45245.08</v>
      </c>
    </row>
    <row r="119" spans="1:18" x14ac:dyDescent="0.2">
      <c r="A119" t="s">
        <v>39</v>
      </c>
      <c r="B119" s="9" t="str">
        <f>VLOOKUP(A119,'item cost'!A:D,2,FALSE)</f>
        <v>group 9</v>
      </c>
      <c r="C119" s="9" t="str">
        <f>VLOOKUP(D119,items!A:B,2,FALSE)</f>
        <v>item 9</v>
      </c>
      <c r="D119" t="s">
        <v>841</v>
      </c>
      <c r="E119" s="10"/>
      <c r="F119" s="10">
        <v>44945</v>
      </c>
      <c r="G119" t="s">
        <v>301</v>
      </c>
      <c r="I119">
        <v>20</v>
      </c>
      <c r="J119" s="2">
        <v>520</v>
      </c>
      <c r="K119" s="2">
        <f>IF(OR(B119="متنوع",B119="قطع غيار"),J119,IF(AND(B119="ceiling fan",J119&gt;500),_xlfn.MAXIFS('m cost'!$E$3:$E$1062,'m cost'!$B$3:$B$1062,C119,'m cost'!$C$3:$C$1062,"&lt;="&amp;O119,'m cost'!$D$3:$D$1062,"&lt;="&amp;N119)*3,_xlfn.MAXIFS('m cost'!$E$3:$E$1062,'m cost'!$B$3:$B$1062,C119,'m cost'!$C$3:$C$1062,"&lt;="&amp;O119,'m cost'!$D$3:$D$1062,"&lt;="&amp;N119)))</f>
        <v>2007</v>
      </c>
      <c r="L119" s="2">
        <f t="shared" si="12"/>
        <v>40140</v>
      </c>
      <c r="M119" s="2">
        <f t="shared" si="13"/>
        <v>10400</v>
      </c>
      <c r="N119">
        <f t="shared" si="14"/>
        <v>1</v>
      </c>
      <c r="O119">
        <f t="shared" si="15"/>
        <v>2023</v>
      </c>
      <c r="P119" s="9">
        <f>IF(I119&gt;0,VLOOKUP(B119,'m cost'!A:G,6,FALSE)*I119,0)</f>
        <v>449.79999999999995</v>
      </c>
      <c r="Q119" t="str">
        <f t="shared" si="16"/>
        <v>l</v>
      </c>
      <c r="R119" s="2">
        <f t="shared" si="17"/>
        <v>-30189.8</v>
      </c>
    </row>
    <row r="120" spans="1:18" x14ac:dyDescent="0.2">
      <c r="A120" t="s">
        <v>277</v>
      </c>
      <c r="B120" s="9" t="str">
        <f>VLOOKUP(A120,'item cost'!A:D,2,FALSE)</f>
        <v>group 10</v>
      </c>
      <c r="C120" s="9" t="str">
        <f>VLOOKUP(D120,items!A:B,2,FALSE)</f>
        <v>item 10</v>
      </c>
      <c r="D120" t="s">
        <v>842</v>
      </c>
      <c r="E120" s="10"/>
      <c r="F120" s="10">
        <v>44945</v>
      </c>
      <c r="G120" t="s">
        <v>301</v>
      </c>
      <c r="I120">
        <v>12</v>
      </c>
      <c r="J120" s="2">
        <v>1375</v>
      </c>
      <c r="K120" s="2">
        <f>IF(OR(B120="متنوع",B120="قطع غيار"),J120,IF(AND(B120="ceiling fan",J120&gt;500),_xlfn.MAXIFS('m cost'!$E$3:$E$1062,'m cost'!$B$3:$B$1062,C120,'m cost'!$C$3:$C$1062,"&lt;="&amp;O120,'m cost'!$D$3:$D$1062,"&lt;="&amp;N120)*3,_xlfn.MAXIFS('m cost'!$E$3:$E$1062,'m cost'!$B$3:$B$1062,C120,'m cost'!$C$3:$C$1062,"&lt;="&amp;O120,'m cost'!$D$3:$D$1062,"&lt;="&amp;N120)))</f>
        <v>126.14814814814817</v>
      </c>
      <c r="L120" s="2">
        <f t="shared" si="12"/>
        <v>1513.7777777777781</v>
      </c>
      <c r="M120" s="2">
        <f t="shared" si="13"/>
        <v>16500</v>
      </c>
      <c r="N120">
        <f t="shared" si="14"/>
        <v>1</v>
      </c>
      <c r="O120">
        <f t="shared" si="15"/>
        <v>2023</v>
      </c>
      <c r="P120" s="9">
        <f>IF(I120&gt;0,VLOOKUP(B120,'m cost'!A:G,6,FALSE)*I120,0)</f>
        <v>749.16</v>
      </c>
      <c r="Q120" t="str">
        <f t="shared" si="16"/>
        <v>p</v>
      </c>
      <c r="R120" s="2">
        <f t="shared" si="17"/>
        <v>14237.062222222223</v>
      </c>
    </row>
    <row r="121" spans="1:18" x14ac:dyDescent="0.2">
      <c r="A121" t="s">
        <v>53</v>
      </c>
      <c r="B121" s="9" t="str">
        <f>VLOOKUP(A121,'item cost'!A:D,2,FALSE)</f>
        <v>group 11</v>
      </c>
      <c r="C121" s="9" t="str">
        <f>VLOOKUP(D121,items!A:B,2,FALSE)</f>
        <v>item 11</v>
      </c>
      <c r="D121" t="s">
        <v>843</v>
      </c>
      <c r="E121" s="10"/>
      <c r="F121" s="10">
        <v>44947</v>
      </c>
      <c r="G121" t="s">
        <v>302</v>
      </c>
      <c r="I121">
        <v>26</v>
      </c>
      <c r="J121" s="2">
        <v>520</v>
      </c>
      <c r="K121" s="2">
        <f>IF(OR(B121="متنوع",B121="قطع غيار"),J121,IF(AND(B121="ceiling fan",J121&gt;500),_xlfn.MAXIFS('m cost'!$E$3:$E$1062,'m cost'!$B$3:$B$1062,C121,'m cost'!$C$3:$C$1062,"&lt;="&amp;O121,'m cost'!$D$3:$D$1062,"&lt;="&amp;N121)*3,_xlfn.MAXIFS('m cost'!$E$3:$E$1062,'m cost'!$B$3:$B$1062,C121,'m cost'!$C$3:$C$1062,"&lt;="&amp;O121,'m cost'!$D$3:$D$1062,"&lt;="&amp;N121)))</f>
        <v>339.00000000000006</v>
      </c>
      <c r="L121" s="2">
        <f t="shared" si="12"/>
        <v>8814.0000000000018</v>
      </c>
      <c r="M121" s="2">
        <f t="shared" si="13"/>
        <v>13520</v>
      </c>
      <c r="N121">
        <f t="shared" si="14"/>
        <v>1</v>
      </c>
      <c r="O121">
        <f t="shared" si="15"/>
        <v>2023</v>
      </c>
      <c r="P121" s="9">
        <f>IF(I121&gt;0,VLOOKUP(B121,'m cost'!A:G,6,FALSE)*I121,0)</f>
        <v>572.26</v>
      </c>
      <c r="Q121" t="str">
        <f t="shared" si="16"/>
        <v>p</v>
      </c>
      <c r="R121" s="2">
        <f t="shared" si="17"/>
        <v>4133.739999999998</v>
      </c>
    </row>
    <row r="122" spans="1:18" x14ac:dyDescent="0.2">
      <c r="A122" t="s">
        <v>54</v>
      </c>
      <c r="B122" s="9" t="str">
        <f>VLOOKUP(A122,'item cost'!A:D,2,FALSE)</f>
        <v>group 12</v>
      </c>
      <c r="C122" s="9" t="str">
        <f>VLOOKUP(D122,items!A:B,2,FALSE)</f>
        <v>item 12</v>
      </c>
      <c r="D122" t="s">
        <v>844</v>
      </c>
      <c r="E122" s="10"/>
      <c r="F122" s="10">
        <v>44947</v>
      </c>
      <c r="G122" t="s">
        <v>302</v>
      </c>
      <c r="I122">
        <v>26</v>
      </c>
      <c r="J122" s="2">
        <v>470</v>
      </c>
      <c r="K122" s="2">
        <f>IF(OR(B122="متنوع",B122="قطع غيار"),J122,IF(AND(B122="ceiling fan",J122&gt;500),_xlfn.MAXIFS('m cost'!$E$3:$E$1062,'m cost'!$B$3:$B$1062,C122,'m cost'!$C$3:$C$1062,"&lt;="&amp;O122,'m cost'!$D$3:$D$1062,"&lt;="&amp;N122)*3,_xlfn.MAXIFS('m cost'!$E$3:$E$1062,'m cost'!$B$3:$B$1062,C122,'m cost'!$C$3:$C$1062,"&lt;="&amp;O122,'m cost'!$D$3:$D$1062,"&lt;="&amp;N122)))</f>
        <v>388.11666666666673</v>
      </c>
      <c r="L122" s="2">
        <f t="shared" si="12"/>
        <v>10091.033333333335</v>
      </c>
      <c r="M122" s="2">
        <f t="shared" si="13"/>
        <v>12220</v>
      </c>
      <c r="N122">
        <f t="shared" si="14"/>
        <v>1</v>
      </c>
      <c r="O122">
        <f t="shared" si="15"/>
        <v>2023</v>
      </c>
      <c r="P122" s="9">
        <f>IF(I122&gt;0,VLOOKUP(B122,'m cost'!A:G,6,FALSE)*I122,0)</f>
        <v>670.28</v>
      </c>
      <c r="Q122" t="str">
        <f t="shared" si="16"/>
        <v>p</v>
      </c>
      <c r="R122" s="2">
        <f t="shared" si="17"/>
        <v>1458.6866666666654</v>
      </c>
    </row>
    <row r="123" spans="1:18" x14ac:dyDescent="0.2">
      <c r="A123" t="s">
        <v>72</v>
      </c>
      <c r="B123" s="9" t="str">
        <f>VLOOKUP(A123,'item cost'!A:D,2,FALSE)</f>
        <v>group 13</v>
      </c>
      <c r="C123" s="9" t="str">
        <f>VLOOKUP(D123,items!A:B,2,FALSE)</f>
        <v>item 13</v>
      </c>
      <c r="D123" t="s">
        <v>845</v>
      </c>
      <c r="E123" s="10"/>
      <c r="F123" s="10">
        <v>44947</v>
      </c>
      <c r="G123" t="s">
        <v>302</v>
      </c>
      <c r="I123">
        <v>20</v>
      </c>
      <c r="J123" s="2">
        <v>1425</v>
      </c>
      <c r="K123" s="2">
        <f>IF(OR(B123="متنوع",B123="قطع غيار"),J123,IF(AND(B123="ceiling fan",J123&gt;500),_xlfn.MAXIFS('m cost'!$E$3:$E$1062,'m cost'!$B$3:$B$1062,C123,'m cost'!$C$3:$C$1062,"&lt;="&amp;O123,'m cost'!$D$3:$D$1062,"&lt;="&amp;N123)*3,_xlfn.MAXIFS('m cost'!$E$3:$E$1062,'m cost'!$B$3:$B$1062,C123,'m cost'!$C$3:$C$1062,"&lt;="&amp;O123,'m cost'!$D$3:$D$1062,"&lt;="&amp;N123)))</f>
        <v>450</v>
      </c>
      <c r="L123" s="2">
        <f t="shared" si="12"/>
        <v>9000</v>
      </c>
      <c r="M123" s="2">
        <f t="shared" si="13"/>
        <v>28500</v>
      </c>
      <c r="N123">
        <f t="shared" si="14"/>
        <v>1</v>
      </c>
      <c r="O123">
        <f t="shared" si="15"/>
        <v>2023</v>
      </c>
      <c r="P123" s="9">
        <f>IF(I123&gt;0,VLOOKUP(B123,'m cost'!A:G,6,FALSE)*I123,0)</f>
        <v>833.40000000000009</v>
      </c>
      <c r="Q123" t="str">
        <f t="shared" si="16"/>
        <v>p</v>
      </c>
      <c r="R123" s="2">
        <f t="shared" si="17"/>
        <v>18666.599999999999</v>
      </c>
    </row>
    <row r="124" spans="1:18" x14ac:dyDescent="0.2">
      <c r="A124" t="s">
        <v>38</v>
      </c>
      <c r="B124" s="9" t="str">
        <f>VLOOKUP(A124,'item cost'!A:D,2,FALSE)</f>
        <v>group 14</v>
      </c>
      <c r="C124" s="9" t="str">
        <f>VLOOKUP(D124,items!A:B,2,FALSE)</f>
        <v>item 14</v>
      </c>
      <c r="D124" t="s">
        <v>846</v>
      </c>
      <c r="E124" s="10"/>
      <c r="F124" s="10">
        <v>44947</v>
      </c>
      <c r="G124" t="s">
        <v>302</v>
      </c>
      <c r="I124">
        <v>24</v>
      </c>
      <c r="J124" s="2">
        <v>525</v>
      </c>
      <c r="K124" s="2">
        <f>IF(OR(B124="متنوع",B124="قطع غيار"),J124,IF(AND(B124="ceiling fan",J124&gt;500),_xlfn.MAXIFS('m cost'!$E$3:$E$1062,'m cost'!$B$3:$B$1062,C124,'m cost'!$C$3:$C$1062,"&lt;="&amp;O124,'m cost'!$D$3:$D$1062,"&lt;="&amp;N124)*3,_xlfn.MAXIFS('m cost'!$E$3:$E$1062,'m cost'!$B$3:$B$1062,C124,'m cost'!$C$3:$C$1062,"&lt;="&amp;O124,'m cost'!$D$3:$D$1062,"&lt;="&amp;N124)))</f>
        <v>273.88888888888891</v>
      </c>
      <c r="L124" s="2">
        <f t="shared" si="12"/>
        <v>6573.3333333333339</v>
      </c>
      <c r="M124" s="2">
        <f t="shared" si="13"/>
        <v>12600</v>
      </c>
      <c r="N124">
        <f t="shared" si="14"/>
        <v>1</v>
      </c>
      <c r="O124">
        <f t="shared" si="15"/>
        <v>2023</v>
      </c>
      <c r="P124" s="9">
        <f>IF(I124&gt;0,VLOOKUP(B124,'m cost'!A:G,6,FALSE)*I124,0)</f>
        <v>796.56</v>
      </c>
      <c r="Q124" t="str">
        <f t="shared" si="16"/>
        <v>p</v>
      </c>
      <c r="R124" s="2">
        <f t="shared" si="17"/>
        <v>5230.1066666666666</v>
      </c>
    </row>
    <row r="125" spans="1:18" x14ac:dyDescent="0.2">
      <c r="A125" t="s">
        <v>36</v>
      </c>
      <c r="B125" s="9" t="str">
        <f>VLOOKUP(A125,'item cost'!A:D,2,FALSE)</f>
        <v>group 15</v>
      </c>
      <c r="C125" s="9" t="str">
        <f>VLOOKUP(D125,items!A:B,2,FALSE)</f>
        <v>item 15</v>
      </c>
      <c r="D125" t="s">
        <v>847</v>
      </c>
      <c r="E125" s="10"/>
      <c r="F125" s="10">
        <v>44947</v>
      </c>
      <c r="G125" t="s">
        <v>302</v>
      </c>
      <c r="I125">
        <v>5</v>
      </c>
      <c r="J125" s="2">
        <v>1375</v>
      </c>
      <c r="K125" s="2">
        <f>IF(OR(B125="متنوع",B125="قطع غيار"),J125,IF(AND(B125="ceiling fan",J125&gt;500),_xlfn.MAXIFS('m cost'!$E$3:$E$1062,'m cost'!$B$3:$B$1062,C125,'m cost'!$C$3:$C$1062,"&lt;="&amp;O125,'m cost'!$D$3:$D$1062,"&lt;="&amp;N125)*3,_xlfn.MAXIFS('m cost'!$E$3:$E$1062,'m cost'!$B$3:$B$1062,C125,'m cost'!$C$3:$C$1062,"&lt;="&amp;O125,'m cost'!$D$3:$D$1062,"&lt;="&amp;N125)))</f>
        <v>280</v>
      </c>
      <c r="L125" s="2">
        <f t="shared" si="12"/>
        <v>1400</v>
      </c>
      <c r="M125" s="2">
        <f t="shared" si="13"/>
        <v>6875</v>
      </c>
      <c r="N125">
        <f t="shared" si="14"/>
        <v>1</v>
      </c>
      <c r="O125">
        <f t="shared" si="15"/>
        <v>2023</v>
      </c>
      <c r="P125" s="9">
        <f>IF(I125&gt;0,VLOOKUP(B125,'m cost'!A:G,6,FALSE)*I125,0)</f>
        <v>132.6</v>
      </c>
      <c r="Q125" t="str">
        <f t="shared" si="16"/>
        <v>p</v>
      </c>
      <c r="R125" s="2">
        <f t="shared" si="17"/>
        <v>5342.4</v>
      </c>
    </row>
    <row r="126" spans="1:18" x14ac:dyDescent="0.2">
      <c r="A126" t="s">
        <v>30</v>
      </c>
      <c r="B126" s="9" t="str">
        <f>VLOOKUP(A126,'item cost'!A:D,2,FALSE)</f>
        <v>group 16</v>
      </c>
      <c r="C126" s="9" t="str">
        <f>VLOOKUP(D126,items!A:B,2,FALSE)</f>
        <v>item 16</v>
      </c>
      <c r="D126" t="s">
        <v>848</v>
      </c>
      <c r="E126" s="10"/>
      <c r="F126" s="10">
        <v>44947</v>
      </c>
      <c r="G126" t="s">
        <v>302</v>
      </c>
      <c r="I126">
        <v>25</v>
      </c>
      <c r="J126" s="2">
        <v>2800</v>
      </c>
      <c r="K126" s="2">
        <f>IF(OR(B126="متنوع",B126="قطع غيار"),J126,IF(AND(B126="ceiling fan",J126&gt;500),_xlfn.MAXIFS('m cost'!$E$3:$E$1062,'m cost'!$B$3:$B$1062,C126,'m cost'!$C$3:$C$1062,"&lt;="&amp;O126,'m cost'!$D$3:$D$1062,"&lt;="&amp;N126)*3,_xlfn.MAXIFS('m cost'!$E$3:$E$1062,'m cost'!$B$3:$B$1062,C126,'m cost'!$C$3:$C$1062,"&lt;="&amp;O126,'m cost'!$D$3:$D$1062,"&lt;="&amp;N126)))</f>
        <v>340.26666666666671</v>
      </c>
      <c r="L126" s="2">
        <f t="shared" si="12"/>
        <v>8506.6666666666679</v>
      </c>
      <c r="M126" s="2">
        <f t="shared" si="13"/>
        <v>70000</v>
      </c>
      <c r="N126">
        <f t="shared" si="14"/>
        <v>1</v>
      </c>
      <c r="O126">
        <f t="shared" si="15"/>
        <v>2023</v>
      </c>
      <c r="P126" s="9">
        <f>IF(I126&gt;0,VLOOKUP(B126,'m cost'!A:G,6,FALSE)*I126,0)</f>
        <v>717</v>
      </c>
      <c r="Q126" t="str">
        <f t="shared" si="16"/>
        <v>p</v>
      </c>
      <c r="R126" s="2">
        <f t="shared" si="17"/>
        <v>60776.333333333328</v>
      </c>
    </row>
    <row r="127" spans="1:18" x14ac:dyDescent="0.2">
      <c r="A127" t="s">
        <v>45</v>
      </c>
      <c r="B127" s="9" t="str">
        <f>VLOOKUP(A127,'item cost'!A:D,2,FALSE)</f>
        <v>group 17</v>
      </c>
      <c r="C127" s="9" t="str">
        <f>VLOOKUP(D127,items!A:B,2,FALSE)</f>
        <v>item 17</v>
      </c>
      <c r="D127" t="s">
        <v>849</v>
      </c>
      <c r="E127" s="10"/>
      <c r="F127" s="10">
        <v>44947</v>
      </c>
      <c r="G127" t="s">
        <v>302</v>
      </c>
      <c r="I127">
        <v>11</v>
      </c>
      <c r="J127" s="2">
        <v>1250</v>
      </c>
      <c r="K127" s="2">
        <f>IF(OR(B127="متنوع",B127="قطع غيار"),J127,IF(AND(B127="ceiling fan",J127&gt;500),_xlfn.MAXIFS('m cost'!$E$3:$E$1062,'m cost'!$B$3:$B$1062,C127,'m cost'!$C$3:$C$1062,"&lt;="&amp;O127,'m cost'!$D$3:$D$1062,"&lt;="&amp;N127)*3,_xlfn.MAXIFS('m cost'!$E$3:$E$1062,'m cost'!$B$3:$B$1062,C127,'m cost'!$C$3:$C$1062,"&lt;="&amp;O127,'m cost'!$D$3:$D$1062,"&lt;="&amp;N127)))</f>
        <v>350.54555555555561</v>
      </c>
      <c r="L127" s="2">
        <f t="shared" si="12"/>
        <v>3856.0011111111116</v>
      </c>
      <c r="M127" s="2">
        <f t="shared" si="13"/>
        <v>13750</v>
      </c>
      <c r="N127">
        <f t="shared" si="14"/>
        <v>1</v>
      </c>
      <c r="O127">
        <f t="shared" si="15"/>
        <v>2023</v>
      </c>
      <c r="P127" s="9">
        <f>IF(I127&gt;0,VLOOKUP(B127,'m cost'!A:G,6,FALSE)*I127,0)</f>
        <v>530.75</v>
      </c>
      <c r="Q127" t="str">
        <f t="shared" si="16"/>
        <v>p</v>
      </c>
      <c r="R127" s="2">
        <f t="shared" si="17"/>
        <v>9363.2488888888874</v>
      </c>
    </row>
    <row r="128" spans="1:18" x14ac:dyDescent="0.2">
      <c r="A128" t="s">
        <v>21</v>
      </c>
      <c r="B128" s="9" t="str">
        <f>VLOOKUP(A128,'item cost'!A:D,2,FALSE)</f>
        <v>group 18</v>
      </c>
      <c r="C128" s="9" t="str">
        <f>VLOOKUP(D128,items!A:B,2,FALSE)</f>
        <v>item 18</v>
      </c>
      <c r="D128" t="s">
        <v>850</v>
      </c>
      <c r="E128" s="10"/>
      <c r="F128" s="10">
        <v>44951</v>
      </c>
      <c r="G128" t="s">
        <v>303</v>
      </c>
      <c r="I128">
        <v>52</v>
      </c>
      <c r="J128" s="2">
        <v>520</v>
      </c>
      <c r="K128" s="2">
        <f>IF(OR(B128="متنوع",B128="قطع غيار"),J128,IF(AND(B128="ceiling fan",J128&gt;500),_xlfn.MAXIFS('m cost'!$E$3:$E$1062,'m cost'!$B$3:$B$1062,C128,'m cost'!$C$3:$C$1062,"&lt;="&amp;O128,'m cost'!$D$3:$D$1062,"&lt;="&amp;N128)*3,_xlfn.MAXIFS('m cost'!$E$3:$E$1062,'m cost'!$B$3:$B$1062,C128,'m cost'!$C$3:$C$1062,"&lt;="&amp;O128,'m cost'!$D$3:$D$1062,"&lt;="&amp;N128)))</f>
        <v>329.32952380952389</v>
      </c>
      <c r="L128" s="2">
        <f t="shared" si="12"/>
        <v>17125.135238095241</v>
      </c>
      <c r="M128" s="2">
        <f t="shared" si="13"/>
        <v>27040</v>
      </c>
      <c r="N128">
        <f t="shared" si="14"/>
        <v>1</v>
      </c>
      <c r="O128">
        <f t="shared" si="15"/>
        <v>2023</v>
      </c>
      <c r="P128" s="9">
        <f>IF(I128&gt;0,VLOOKUP(B128,'m cost'!A:G,6,FALSE)*I128,0)</f>
        <v>7184.32</v>
      </c>
      <c r="Q128" t="str">
        <f t="shared" si="16"/>
        <v>p</v>
      </c>
      <c r="R128" s="2">
        <f t="shared" si="17"/>
        <v>2730.5447619047591</v>
      </c>
    </row>
    <row r="129" spans="1:18" x14ac:dyDescent="0.2">
      <c r="A129" t="s">
        <v>275</v>
      </c>
      <c r="B129" s="9" t="str">
        <f>VLOOKUP(A129,'item cost'!A:D,2,FALSE)</f>
        <v>group 19</v>
      </c>
      <c r="C129" s="9" t="str">
        <f>VLOOKUP(D129,items!A:B,2,FALSE)</f>
        <v>item 19</v>
      </c>
      <c r="D129" t="s">
        <v>851</v>
      </c>
      <c r="E129" s="10"/>
      <c r="F129" s="10">
        <v>44951</v>
      </c>
      <c r="G129" t="s">
        <v>303</v>
      </c>
      <c r="I129">
        <v>52</v>
      </c>
      <c r="J129" s="2">
        <v>470</v>
      </c>
      <c r="K129" s="2">
        <f>IF(OR(B129="متنوع",B129="قطع غيار"),J129,IF(AND(B129="ceiling fan",J129&gt;500),_xlfn.MAXIFS('m cost'!$E$3:$E$1062,'m cost'!$B$3:$B$1062,C129,'m cost'!$C$3:$C$1062,"&lt;="&amp;O129,'m cost'!$D$3:$D$1062,"&lt;="&amp;N129)*3,_xlfn.MAXIFS('m cost'!$E$3:$E$1062,'m cost'!$B$3:$B$1062,C129,'m cost'!$C$3:$C$1062,"&lt;="&amp;O129,'m cost'!$D$3:$D$1062,"&lt;="&amp;N129)))</f>
        <v>570</v>
      </c>
      <c r="L129" s="2">
        <f t="shared" si="12"/>
        <v>29640</v>
      </c>
      <c r="M129" s="2">
        <f t="shared" si="13"/>
        <v>24440</v>
      </c>
      <c r="N129">
        <f t="shared" si="14"/>
        <v>1</v>
      </c>
      <c r="O129">
        <f t="shared" si="15"/>
        <v>2023</v>
      </c>
      <c r="P129" s="9">
        <f>IF(I129&gt;0,VLOOKUP(B129,'m cost'!A:G,6,FALSE)*I129,0)</f>
        <v>1142.44</v>
      </c>
      <c r="Q129" t="str">
        <f t="shared" si="16"/>
        <v>l</v>
      </c>
      <c r="R129" s="2">
        <f t="shared" si="17"/>
        <v>-6342.4400000000005</v>
      </c>
    </row>
    <row r="130" spans="1:18" x14ac:dyDescent="0.2">
      <c r="A130" t="s">
        <v>17</v>
      </c>
      <c r="B130" s="9" t="str">
        <f>VLOOKUP(A130,'item cost'!A:D,2,FALSE)</f>
        <v>group 20</v>
      </c>
      <c r="C130" s="9" t="str">
        <f>VLOOKUP(D130,items!A:B,2,FALSE)</f>
        <v>item 20</v>
      </c>
      <c r="D130" t="s">
        <v>852</v>
      </c>
      <c r="E130" s="10"/>
      <c r="F130" s="10">
        <v>44951</v>
      </c>
      <c r="G130" t="s">
        <v>303</v>
      </c>
      <c r="I130">
        <v>20</v>
      </c>
      <c r="J130" s="2">
        <v>1425</v>
      </c>
      <c r="K130" s="2">
        <f>IF(OR(B130="متنوع",B130="قطع غيار"),J130,IF(AND(B130="ceiling fan",J130&gt;500),_xlfn.MAXIFS('m cost'!$E$3:$E$1062,'m cost'!$B$3:$B$1062,C130,'m cost'!$C$3:$C$1062,"&lt;="&amp;O130,'m cost'!$D$3:$D$1062,"&lt;="&amp;N130)*3,_xlfn.MAXIFS('m cost'!$E$3:$E$1062,'m cost'!$B$3:$B$1062,C130,'m cost'!$C$3:$C$1062,"&lt;="&amp;O130,'m cost'!$D$3:$D$1062,"&lt;="&amp;N130)))</f>
        <v>260</v>
      </c>
      <c r="L130" s="2">
        <f t="shared" si="12"/>
        <v>5200</v>
      </c>
      <c r="M130" s="2">
        <f t="shared" si="13"/>
        <v>28500</v>
      </c>
      <c r="N130">
        <f t="shared" si="14"/>
        <v>1</v>
      </c>
      <c r="O130">
        <f t="shared" si="15"/>
        <v>2023</v>
      </c>
      <c r="P130" s="9">
        <f>IF(I130&gt;0,VLOOKUP(B130,'m cost'!A:G,6,FALSE)*I130,0)</f>
        <v>100</v>
      </c>
      <c r="Q130" t="str">
        <f t="shared" si="16"/>
        <v>p</v>
      </c>
      <c r="R130" s="2">
        <f t="shared" si="17"/>
        <v>23200</v>
      </c>
    </row>
    <row r="131" spans="1:18" x14ac:dyDescent="0.2">
      <c r="A131" t="s">
        <v>18</v>
      </c>
      <c r="B131" s="9" t="str">
        <f>VLOOKUP(A131,'item cost'!A:D,2,FALSE)</f>
        <v>group 21</v>
      </c>
      <c r="C131" s="9" t="str">
        <f>VLOOKUP(D131,items!A:B,2,FALSE)</f>
        <v>item 21</v>
      </c>
      <c r="D131" t="s">
        <v>853</v>
      </c>
      <c r="E131" s="10"/>
      <c r="F131" s="10">
        <v>44951</v>
      </c>
      <c r="G131" t="s">
        <v>303</v>
      </c>
      <c r="I131">
        <v>20</v>
      </c>
      <c r="J131" s="2">
        <v>1250</v>
      </c>
      <c r="K131" s="2">
        <f>IF(OR(B131="متنوع",B131="قطع غيار"),J131,IF(AND(B131="ceiling fan",J131&gt;500),_xlfn.MAXIFS('m cost'!$E$3:$E$1062,'m cost'!$B$3:$B$1062,C131,'m cost'!$C$3:$C$1062,"&lt;="&amp;O131,'m cost'!$D$3:$D$1062,"&lt;="&amp;N131)*3,_xlfn.MAXIFS('m cost'!$E$3:$E$1062,'m cost'!$B$3:$B$1062,C131,'m cost'!$C$3:$C$1062,"&lt;="&amp;O131,'m cost'!$D$3:$D$1062,"&lt;="&amp;N131)))</f>
        <v>122.78968253968254</v>
      </c>
      <c r="L131" s="2">
        <f t="shared" si="12"/>
        <v>2455.7936507936511</v>
      </c>
      <c r="M131" s="2">
        <f t="shared" si="13"/>
        <v>25000</v>
      </c>
      <c r="N131">
        <f t="shared" si="14"/>
        <v>1</v>
      </c>
      <c r="O131">
        <f t="shared" si="15"/>
        <v>2023</v>
      </c>
      <c r="P131" s="9">
        <f>IF(I131&gt;0,VLOOKUP(B131,'m cost'!A:G,6,FALSE)*I131,0)</f>
        <v>0</v>
      </c>
      <c r="Q131" t="str">
        <f t="shared" si="16"/>
        <v>p</v>
      </c>
      <c r="R131" s="2">
        <f t="shared" si="17"/>
        <v>22544.20634920635</v>
      </c>
    </row>
    <row r="132" spans="1:18" x14ac:dyDescent="0.2">
      <c r="A132" t="s">
        <v>24</v>
      </c>
      <c r="B132" s="9" t="str">
        <f>VLOOKUP(A132,'item cost'!A:D,2,FALSE)</f>
        <v>group 22</v>
      </c>
      <c r="C132" s="9" t="str">
        <f>VLOOKUP(D132,items!A:B,2,FALSE)</f>
        <v>item 22</v>
      </c>
      <c r="D132" t="s">
        <v>854</v>
      </c>
      <c r="E132" s="10"/>
      <c r="F132" s="10">
        <v>44952</v>
      </c>
      <c r="G132" t="s">
        <v>304</v>
      </c>
      <c r="I132">
        <v>65</v>
      </c>
      <c r="J132" s="2">
        <v>1400</v>
      </c>
      <c r="K132" s="2">
        <f>IF(OR(B132="متنوع",B132="قطع غيار"),J132,IF(AND(B132="ceiling fan",J132&gt;500),_xlfn.MAXIFS('m cost'!$E$3:$E$1062,'m cost'!$B$3:$B$1062,C132,'m cost'!$C$3:$C$1062,"&lt;="&amp;O132,'m cost'!$D$3:$D$1062,"&lt;="&amp;N132)*3,_xlfn.MAXIFS('m cost'!$E$3:$E$1062,'m cost'!$B$3:$B$1062,C132,'m cost'!$C$3:$C$1062,"&lt;="&amp;O132,'m cost'!$D$3:$D$1062,"&lt;="&amp;N132)))</f>
        <v>517</v>
      </c>
      <c r="L132" s="2">
        <f t="shared" ref="L132:L195" si="18">I132*K132</f>
        <v>33605</v>
      </c>
      <c r="M132" s="2">
        <f t="shared" ref="M132:M195" si="19">J132*I132</f>
        <v>91000</v>
      </c>
      <c r="N132">
        <f t="shared" ref="N132:N195" si="20">MONTH(F132)</f>
        <v>1</v>
      </c>
      <c r="O132">
        <f t="shared" ref="O132:O195" si="21">YEAR(F132)</f>
        <v>2023</v>
      </c>
      <c r="P132" s="9">
        <f>IF(I132&gt;0,VLOOKUP(B132,'m cost'!A:G,6,FALSE)*I132,0)</f>
        <v>65</v>
      </c>
      <c r="Q132" t="str">
        <f t="shared" ref="Q132:Q195" si="22">IF(M132-L132-P132&gt;0,"p","l")</f>
        <v>p</v>
      </c>
      <c r="R132" s="2">
        <f t="shared" ref="R132:R195" si="23">M132-L132-P132</f>
        <v>57330</v>
      </c>
    </row>
    <row r="133" spans="1:18" x14ac:dyDescent="0.2">
      <c r="A133" t="s">
        <v>60</v>
      </c>
      <c r="B133" s="9" t="str">
        <f>VLOOKUP(A133,'item cost'!A:D,2,FALSE)</f>
        <v>group 23</v>
      </c>
      <c r="C133" s="9" t="str">
        <f>VLOOKUP(D133,items!A:B,2,FALSE)</f>
        <v>item 23</v>
      </c>
      <c r="D133" t="s">
        <v>855</v>
      </c>
      <c r="E133" s="10"/>
      <c r="F133" s="10">
        <v>44952</v>
      </c>
      <c r="G133" t="s">
        <v>304</v>
      </c>
      <c r="I133">
        <v>40</v>
      </c>
      <c r="J133" s="2">
        <v>1222</v>
      </c>
      <c r="K133" s="2">
        <f>IF(OR(B133="متنوع",B133="قطع غيار"),J133,IF(AND(B133="ceiling fan",J133&gt;500),_xlfn.MAXIFS('m cost'!$E$3:$E$1062,'m cost'!$B$3:$B$1062,C133,'m cost'!$C$3:$C$1062,"&lt;="&amp;O133,'m cost'!$D$3:$D$1062,"&lt;="&amp;N133)*3,_xlfn.MAXIFS('m cost'!$E$3:$E$1062,'m cost'!$B$3:$B$1062,C133,'m cost'!$C$3:$C$1062,"&lt;="&amp;O133,'m cost'!$D$3:$D$1062,"&lt;="&amp;N133)))</f>
        <v>3666.8121693121693</v>
      </c>
      <c r="L133" s="2">
        <f t="shared" si="18"/>
        <v>146672.48677248677</v>
      </c>
      <c r="M133" s="2">
        <f t="shared" si="19"/>
        <v>48880</v>
      </c>
      <c r="N133">
        <f t="shared" si="20"/>
        <v>1</v>
      </c>
      <c r="O133">
        <f t="shared" si="21"/>
        <v>2023</v>
      </c>
      <c r="P133" s="9">
        <f>IF(I133&gt;0,VLOOKUP(B133,'m cost'!A:G,6,FALSE)*I133,0)</f>
        <v>80</v>
      </c>
      <c r="Q133" t="str">
        <f t="shared" si="22"/>
        <v>l</v>
      </c>
      <c r="R133" s="2">
        <f t="shared" si="23"/>
        <v>-97872.486772486765</v>
      </c>
    </row>
    <row r="134" spans="1:18" x14ac:dyDescent="0.2">
      <c r="A134" t="s">
        <v>43</v>
      </c>
      <c r="B134" s="9" t="str">
        <f>VLOOKUP(A134,'item cost'!A:D,2,FALSE)</f>
        <v>group 24</v>
      </c>
      <c r="C134" s="9" t="str">
        <f>VLOOKUP(D134,items!A:B,2,FALSE)</f>
        <v>item 24</v>
      </c>
      <c r="D134" t="s">
        <v>856</v>
      </c>
      <c r="E134" s="10"/>
      <c r="F134" s="10">
        <v>44956</v>
      </c>
      <c r="G134" t="s">
        <v>305</v>
      </c>
      <c r="I134">
        <v>60</v>
      </c>
      <c r="J134" s="2">
        <v>2700</v>
      </c>
      <c r="K134" s="2">
        <f>IF(OR(B134="متنوع",B134="قطع غيار"),J134,IF(AND(B134="ceiling fan",J134&gt;500),_xlfn.MAXIFS('m cost'!$E$3:$E$1062,'m cost'!$B$3:$B$1062,C134,'m cost'!$C$3:$C$1062,"&lt;="&amp;O134,'m cost'!$D$3:$D$1062,"&lt;="&amp;N134)*3,_xlfn.MAXIFS('m cost'!$E$3:$E$1062,'m cost'!$B$3:$B$1062,C134,'m cost'!$C$3:$C$1062,"&lt;="&amp;O134,'m cost'!$D$3:$D$1062,"&lt;="&amp;N134)))</f>
        <v>316.46825396825403</v>
      </c>
      <c r="L134" s="2">
        <f t="shared" si="18"/>
        <v>18988.09523809524</v>
      </c>
      <c r="M134" s="2">
        <f t="shared" si="19"/>
        <v>162000</v>
      </c>
      <c r="N134">
        <f t="shared" si="20"/>
        <v>1</v>
      </c>
      <c r="O134">
        <f t="shared" si="21"/>
        <v>2023</v>
      </c>
      <c r="P134" s="9">
        <f>IF(I134&gt;0,VLOOKUP(B134,'m cost'!A:G,6,FALSE)*I134,0)</f>
        <v>30</v>
      </c>
      <c r="Q134" t="str">
        <f t="shared" si="22"/>
        <v>p</v>
      </c>
      <c r="R134" s="2">
        <f t="shared" si="23"/>
        <v>142981.90476190476</v>
      </c>
    </row>
    <row r="135" spans="1:18" x14ac:dyDescent="0.2">
      <c r="A135" t="s">
        <v>278</v>
      </c>
      <c r="B135" s="9" t="str">
        <f>VLOOKUP(A135,'item cost'!A:D,2,FALSE)</f>
        <v>group 25</v>
      </c>
      <c r="C135" s="9" t="str">
        <f>VLOOKUP(D135,items!A:B,2,FALSE)</f>
        <v>item 25</v>
      </c>
      <c r="D135" t="s">
        <v>857</v>
      </c>
      <c r="E135" s="10"/>
      <c r="F135" s="10">
        <v>44956</v>
      </c>
      <c r="G135" t="s">
        <v>306</v>
      </c>
      <c r="I135">
        <v>20</v>
      </c>
      <c r="J135" s="2">
        <v>1250</v>
      </c>
      <c r="K135" s="2">
        <f>IF(OR(B135="متنوع",B135="قطع غيار"),J135,IF(AND(B135="ceiling fan",J135&gt;500),_xlfn.MAXIFS('m cost'!$E$3:$E$1062,'m cost'!$B$3:$B$1062,C135,'m cost'!$C$3:$C$1062,"&lt;="&amp;O135,'m cost'!$D$3:$D$1062,"&lt;="&amp;N135)*3,_xlfn.MAXIFS('m cost'!$E$3:$E$1062,'m cost'!$B$3:$B$1062,C135,'m cost'!$C$3:$C$1062,"&lt;="&amp;O135,'m cost'!$D$3:$D$1062,"&lt;="&amp;N135)))</f>
        <v>223.50174851190479</v>
      </c>
      <c r="L135" s="2">
        <f t="shared" si="18"/>
        <v>4470.0349702380954</v>
      </c>
      <c r="M135" s="2">
        <f t="shared" si="19"/>
        <v>25000</v>
      </c>
      <c r="N135">
        <f t="shared" si="20"/>
        <v>1</v>
      </c>
      <c r="O135">
        <f t="shared" si="21"/>
        <v>2023</v>
      </c>
      <c r="P135" s="9">
        <f>IF(I135&gt;0,VLOOKUP(B135,'m cost'!A:G,6,FALSE)*I135,0)</f>
        <v>589.09999999999991</v>
      </c>
      <c r="Q135" t="str">
        <f t="shared" si="22"/>
        <v>p</v>
      </c>
      <c r="R135" s="2">
        <f t="shared" si="23"/>
        <v>19940.865029761906</v>
      </c>
    </row>
    <row r="136" spans="1:18" x14ac:dyDescent="0.2">
      <c r="A136" t="s">
        <v>279</v>
      </c>
      <c r="B136" s="9" t="str">
        <f>VLOOKUP(A136,'item cost'!A:D,2,FALSE)</f>
        <v>group 26</v>
      </c>
      <c r="C136" s="9" t="str">
        <f>VLOOKUP(D136,items!A:B,2,FALSE)</f>
        <v>item 26</v>
      </c>
      <c r="D136" t="s">
        <v>858</v>
      </c>
      <c r="E136" s="10"/>
      <c r="F136" s="10">
        <v>44956</v>
      </c>
      <c r="G136" t="s">
        <v>306</v>
      </c>
      <c r="I136">
        <v>15</v>
      </c>
      <c r="J136" s="2">
        <v>1100</v>
      </c>
      <c r="K136" s="2">
        <f>IF(OR(B136="متنوع",B136="قطع غيار"),J136,IF(AND(B136="ceiling fan",J136&gt;500),_xlfn.MAXIFS('m cost'!$E$3:$E$1062,'m cost'!$B$3:$B$1062,C136,'m cost'!$C$3:$C$1062,"&lt;="&amp;O136,'m cost'!$D$3:$D$1062,"&lt;="&amp;N136)*3,_xlfn.MAXIFS('m cost'!$E$3:$E$1062,'m cost'!$B$3:$B$1062,C136,'m cost'!$C$3:$C$1062,"&lt;="&amp;O136,'m cost'!$D$3:$D$1062,"&lt;="&amp;N136)))</f>
        <v>205.97652777777782</v>
      </c>
      <c r="L136" s="2">
        <f t="shared" si="18"/>
        <v>3089.6479166666672</v>
      </c>
      <c r="M136" s="2">
        <f t="shared" si="19"/>
        <v>16500</v>
      </c>
      <c r="N136">
        <f t="shared" si="20"/>
        <v>1</v>
      </c>
      <c r="O136">
        <f t="shared" si="21"/>
        <v>2023</v>
      </c>
      <c r="P136" s="9">
        <f>IF(I136&gt;0,VLOOKUP(B136,'m cost'!A:G,6,FALSE)*I136,0)</f>
        <v>75</v>
      </c>
      <c r="Q136" t="str">
        <f t="shared" si="22"/>
        <v>p</v>
      </c>
      <c r="R136" s="2">
        <f t="shared" si="23"/>
        <v>13335.352083333333</v>
      </c>
    </row>
    <row r="137" spans="1:18" x14ac:dyDescent="0.2">
      <c r="A137" t="s">
        <v>46</v>
      </c>
      <c r="B137" s="9" t="str">
        <f>VLOOKUP(A137,'item cost'!A:D,2,FALSE)</f>
        <v>group 27</v>
      </c>
      <c r="C137" s="9" t="str">
        <f>VLOOKUP(D137,items!A:B,2,FALSE)</f>
        <v>item 27</v>
      </c>
      <c r="D137" t="s">
        <v>859</v>
      </c>
      <c r="E137" s="10"/>
      <c r="F137" s="10">
        <v>44956</v>
      </c>
      <c r="G137" t="s">
        <v>306</v>
      </c>
      <c r="I137">
        <v>9</v>
      </c>
      <c r="J137" s="2">
        <v>1050</v>
      </c>
      <c r="K137" s="2">
        <f>IF(OR(B137="متنوع",B137="قطع غيار"),J137,IF(AND(B137="ceiling fan",J137&gt;500),_xlfn.MAXIFS('m cost'!$E$3:$E$1062,'m cost'!$B$3:$B$1062,C137,'m cost'!$C$3:$C$1062,"&lt;="&amp;O137,'m cost'!$D$3:$D$1062,"&lt;="&amp;N137)*3,_xlfn.MAXIFS('m cost'!$E$3:$E$1062,'m cost'!$B$3:$B$1062,C137,'m cost'!$C$3:$C$1062,"&lt;="&amp;O137,'m cost'!$D$3:$D$1062,"&lt;="&amp;N137)))</f>
        <v>383</v>
      </c>
      <c r="L137" s="2">
        <f t="shared" si="18"/>
        <v>3447</v>
      </c>
      <c r="M137" s="2">
        <f t="shared" si="19"/>
        <v>9450</v>
      </c>
      <c r="N137">
        <f t="shared" si="20"/>
        <v>1</v>
      </c>
      <c r="O137">
        <f t="shared" si="21"/>
        <v>2023</v>
      </c>
      <c r="P137" s="9">
        <f>IF(I137&gt;0,VLOOKUP(B137,'m cost'!A:G,6,FALSE)*I137,0)</f>
        <v>0</v>
      </c>
      <c r="Q137" t="str">
        <f t="shared" si="22"/>
        <v>p</v>
      </c>
      <c r="R137" s="2">
        <f t="shared" si="23"/>
        <v>6003</v>
      </c>
    </row>
    <row r="138" spans="1:18" x14ac:dyDescent="0.2">
      <c r="A138" t="s">
        <v>37</v>
      </c>
      <c r="B138" s="9" t="str">
        <f>VLOOKUP(A138,'item cost'!A:D,2,FALSE)</f>
        <v>group 28</v>
      </c>
      <c r="C138" s="9" t="str">
        <f>VLOOKUP(D138,items!A:B,2,FALSE)</f>
        <v>item 28</v>
      </c>
      <c r="D138" t="s">
        <v>860</v>
      </c>
      <c r="E138" s="10"/>
      <c r="F138" s="10">
        <v>44956</v>
      </c>
      <c r="G138" t="s">
        <v>306</v>
      </c>
      <c r="I138">
        <v>30</v>
      </c>
      <c r="J138" s="2">
        <v>310</v>
      </c>
      <c r="K138" s="2">
        <f>IF(OR(B138="متنوع",B138="قطع غيار"),J138,IF(AND(B138="ceiling fan",J138&gt;500),_xlfn.MAXIFS('m cost'!$E$3:$E$1062,'m cost'!$B$3:$B$1062,C138,'m cost'!$C$3:$C$1062,"&lt;="&amp;O138,'m cost'!$D$3:$D$1062,"&lt;="&amp;N138)*3,_xlfn.MAXIFS('m cost'!$E$3:$E$1062,'m cost'!$B$3:$B$1062,C138,'m cost'!$C$3:$C$1062,"&lt;="&amp;O138,'m cost'!$D$3:$D$1062,"&lt;="&amp;N138)))</f>
        <v>127.99382716049386</v>
      </c>
      <c r="L138" s="2">
        <f t="shared" si="18"/>
        <v>3839.8148148148161</v>
      </c>
      <c r="M138" s="2">
        <f t="shared" si="19"/>
        <v>9300</v>
      </c>
      <c r="N138">
        <f t="shared" si="20"/>
        <v>1</v>
      </c>
      <c r="O138">
        <f t="shared" si="21"/>
        <v>2023</v>
      </c>
      <c r="P138" s="9">
        <f>IF(I138&gt;0,VLOOKUP(B138,'m cost'!A:G,6,FALSE)*I138,0)</f>
        <v>15</v>
      </c>
      <c r="Q138" t="str">
        <f t="shared" si="22"/>
        <v>p</v>
      </c>
      <c r="R138" s="2">
        <f t="shared" si="23"/>
        <v>5445.1851851851843</v>
      </c>
    </row>
    <row r="139" spans="1:18" x14ac:dyDescent="0.2">
      <c r="A139" t="s">
        <v>44</v>
      </c>
      <c r="B139" s="9" t="str">
        <f>VLOOKUP(A139,'item cost'!A:D,2,FALSE)</f>
        <v>group 29</v>
      </c>
      <c r="C139" s="9" t="str">
        <f>VLOOKUP(D139,items!A:B,2,FALSE)</f>
        <v>item 29</v>
      </c>
      <c r="D139" t="s">
        <v>861</v>
      </c>
      <c r="E139" s="10"/>
      <c r="F139" s="10">
        <v>44956</v>
      </c>
      <c r="G139" t="s">
        <v>306</v>
      </c>
      <c r="I139">
        <v>10</v>
      </c>
      <c r="J139" s="2">
        <v>2700</v>
      </c>
      <c r="K139" s="2">
        <f>IF(OR(B139="متنوع",B139="قطع غيار"),J139,IF(AND(B139="ceiling fan",J139&gt;500),_xlfn.MAXIFS('m cost'!$E$3:$E$1062,'m cost'!$B$3:$B$1062,C139,'m cost'!$C$3:$C$1062,"&lt;="&amp;O139,'m cost'!$D$3:$D$1062,"&lt;="&amp;N139)*3,_xlfn.MAXIFS('m cost'!$E$3:$E$1062,'m cost'!$B$3:$B$1062,C139,'m cost'!$C$3:$C$1062,"&lt;="&amp;O139,'m cost'!$D$3:$D$1062,"&lt;="&amp;N139)))</f>
        <v>139.5625</v>
      </c>
      <c r="L139" s="2">
        <f t="shared" si="18"/>
        <v>1395.625</v>
      </c>
      <c r="M139" s="2">
        <f t="shared" si="19"/>
        <v>27000</v>
      </c>
      <c r="N139">
        <f t="shared" si="20"/>
        <v>1</v>
      </c>
      <c r="O139">
        <f t="shared" si="21"/>
        <v>2023</v>
      </c>
      <c r="P139" s="9">
        <f>IF(I139&gt;0,VLOOKUP(B139,'m cost'!A:G,6,FALSE)*I139,0)</f>
        <v>50</v>
      </c>
      <c r="Q139" t="str">
        <f t="shared" si="22"/>
        <v>p</v>
      </c>
      <c r="R139" s="2">
        <f t="shared" si="23"/>
        <v>25554.375</v>
      </c>
    </row>
    <row r="140" spans="1:18" x14ac:dyDescent="0.2">
      <c r="A140" t="s">
        <v>280</v>
      </c>
      <c r="B140" s="9" t="str">
        <f>VLOOKUP(A140,'item cost'!A:D,2,FALSE)</f>
        <v>group 30</v>
      </c>
      <c r="C140" s="9" t="str">
        <f>VLOOKUP(D140,items!A:B,2,FALSE)</f>
        <v>item 30</v>
      </c>
      <c r="D140" t="s">
        <v>862</v>
      </c>
      <c r="E140" s="10"/>
      <c r="F140" s="10">
        <v>44956</v>
      </c>
      <c r="G140" t="s">
        <v>306</v>
      </c>
      <c r="I140">
        <v>35</v>
      </c>
      <c r="J140" s="2">
        <v>520</v>
      </c>
      <c r="K140" s="2">
        <f>IF(OR(B140="متنوع",B140="قطع غيار"),J140,IF(AND(B140="ceiling fan",J140&gt;500),_xlfn.MAXIFS('m cost'!$E$3:$E$1062,'m cost'!$B$3:$B$1062,C140,'m cost'!$C$3:$C$1062,"&lt;="&amp;O140,'m cost'!$D$3:$D$1062,"&lt;="&amp;N140)*3,_xlfn.MAXIFS('m cost'!$E$3:$E$1062,'m cost'!$B$3:$B$1062,C140,'m cost'!$C$3:$C$1062,"&lt;="&amp;O140,'m cost'!$D$3:$D$1062,"&lt;="&amp;N140)))</f>
        <v>350.54555555555561</v>
      </c>
      <c r="L140" s="2">
        <f t="shared" si="18"/>
        <v>12269.094444444447</v>
      </c>
      <c r="M140" s="2">
        <f t="shared" si="19"/>
        <v>18200</v>
      </c>
      <c r="N140">
        <f t="shared" si="20"/>
        <v>1</v>
      </c>
      <c r="O140">
        <f t="shared" si="21"/>
        <v>2023</v>
      </c>
      <c r="P140" s="9">
        <f>IF(I140&gt;0,VLOOKUP(B140,'m cost'!A:G,6,FALSE)*I140,0)</f>
        <v>175</v>
      </c>
      <c r="Q140" t="str">
        <f t="shared" si="22"/>
        <v>p</v>
      </c>
      <c r="R140" s="2">
        <f t="shared" si="23"/>
        <v>5755.9055555555533</v>
      </c>
    </row>
    <row r="141" spans="1:18" x14ac:dyDescent="0.2">
      <c r="A141" t="s">
        <v>50</v>
      </c>
      <c r="B141" s="9" t="str">
        <f>VLOOKUP(A141,'item cost'!A:D,2,FALSE)</f>
        <v>group 31</v>
      </c>
      <c r="C141" s="9" t="str">
        <f>VLOOKUP(D141,items!A:B,2,FALSE)</f>
        <v>item 31</v>
      </c>
      <c r="D141" t="s">
        <v>863</v>
      </c>
      <c r="E141" s="10"/>
      <c r="F141" s="10">
        <v>44957</v>
      </c>
      <c r="G141" t="s">
        <v>307</v>
      </c>
      <c r="I141">
        <v>20</v>
      </c>
      <c r="J141" s="2">
        <v>2700</v>
      </c>
      <c r="K141" s="2">
        <f>IF(OR(B141="متنوع",B141="قطع غيار"),J141,IF(AND(B141="ceiling fan",J141&gt;500),_xlfn.MAXIFS('m cost'!$E$3:$E$1062,'m cost'!$B$3:$B$1062,C141,'m cost'!$C$3:$C$1062,"&lt;="&amp;O141,'m cost'!$D$3:$D$1062,"&lt;="&amp;N141)*3,_xlfn.MAXIFS('m cost'!$E$3:$E$1062,'m cost'!$B$3:$B$1062,C141,'m cost'!$C$3:$C$1062,"&lt;="&amp;O141,'m cost'!$D$3:$D$1062,"&lt;="&amp;N141)))</f>
        <v>891.17460317460325</v>
      </c>
      <c r="L141" s="2">
        <f t="shared" si="18"/>
        <v>17823.492063492064</v>
      </c>
      <c r="M141" s="2">
        <f t="shared" si="19"/>
        <v>54000</v>
      </c>
      <c r="N141">
        <f t="shared" si="20"/>
        <v>1</v>
      </c>
      <c r="O141">
        <f t="shared" si="21"/>
        <v>2023</v>
      </c>
      <c r="P141" s="9">
        <f>IF(I141&gt;0,VLOOKUP(B141,'m cost'!A:G,6,FALSE)*I141,0)</f>
        <v>100</v>
      </c>
      <c r="Q141" t="str">
        <f t="shared" si="22"/>
        <v>p</v>
      </c>
      <c r="R141" s="2">
        <f t="shared" si="23"/>
        <v>36076.507936507936</v>
      </c>
    </row>
    <row r="142" spans="1:18" x14ac:dyDescent="0.2">
      <c r="A142" t="s">
        <v>20</v>
      </c>
      <c r="B142" s="9" t="str">
        <f>VLOOKUP(A142,'item cost'!A:D,2,FALSE)</f>
        <v>group 32</v>
      </c>
      <c r="C142" s="9" t="str">
        <f>VLOOKUP(D142,items!A:B,2,FALSE)</f>
        <v>item 32</v>
      </c>
      <c r="D142" t="s">
        <v>864</v>
      </c>
      <c r="E142" s="10"/>
      <c r="F142" s="10">
        <v>44957</v>
      </c>
      <c r="G142" t="s">
        <v>307</v>
      </c>
      <c r="I142">
        <v>32</v>
      </c>
      <c r="J142" s="2">
        <v>1250</v>
      </c>
      <c r="K142" s="2">
        <f>IF(OR(B142="متنوع",B142="قطع غيار"),J142,IF(AND(B142="ceiling fan",J142&gt;500),_xlfn.MAXIFS('m cost'!$E$3:$E$1062,'m cost'!$B$3:$B$1062,C142,'m cost'!$C$3:$C$1062,"&lt;="&amp;O142,'m cost'!$D$3:$D$1062,"&lt;="&amp;N142)*3,_xlfn.MAXIFS('m cost'!$E$3:$E$1062,'m cost'!$B$3:$B$1062,C142,'m cost'!$C$3:$C$1062,"&lt;="&amp;O142,'m cost'!$D$3:$D$1062,"&lt;="&amp;N142)))</f>
        <v>348.11507936507945</v>
      </c>
      <c r="L142" s="2">
        <f t="shared" si="18"/>
        <v>11139.682539682542</v>
      </c>
      <c r="M142" s="2">
        <f t="shared" si="19"/>
        <v>40000</v>
      </c>
      <c r="N142">
        <f t="shared" si="20"/>
        <v>1</v>
      </c>
      <c r="O142">
        <f t="shared" si="21"/>
        <v>2023</v>
      </c>
      <c r="P142" s="9">
        <f>IF(I142&gt;0,VLOOKUP(B142,'m cost'!A:G,6,FALSE)*I142,0)</f>
        <v>160</v>
      </c>
      <c r="Q142" t="str">
        <f t="shared" si="22"/>
        <v>p</v>
      </c>
      <c r="R142" s="2">
        <f t="shared" si="23"/>
        <v>28700.317460317456</v>
      </c>
    </row>
    <row r="143" spans="1:18" x14ac:dyDescent="0.2">
      <c r="A143" t="s">
        <v>33</v>
      </c>
      <c r="B143" s="9" t="str">
        <f>VLOOKUP(A143,'item cost'!A:D,2,FALSE)</f>
        <v>group 33</v>
      </c>
      <c r="C143" s="9" t="str">
        <f>VLOOKUP(D143,items!A:B,2,FALSE)</f>
        <v>item 33</v>
      </c>
      <c r="D143" t="s">
        <v>865</v>
      </c>
      <c r="E143" s="10"/>
      <c r="F143" s="10">
        <v>44957</v>
      </c>
      <c r="G143" t="s">
        <v>307</v>
      </c>
      <c r="I143">
        <v>23</v>
      </c>
      <c r="J143" s="2">
        <v>520</v>
      </c>
      <c r="K143" s="2">
        <f>IF(OR(B143="متنوع",B143="قطع غيار"),J143,IF(AND(B143="ceiling fan",J143&gt;500),_xlfn.MAXIFS('m cost'!$E$3:$E$1062,'m cost'!$B$3:$B$1062,C143,'m cost'!$C$3:$C$1062,"&lt;="&amp;O143,'m cost'!$D$3:$D$1062,"&lt;="&amp;N143)*3,_xlfn.MAXIFS('m cost'!$E$3:$E$1062,'m cost'!$B$3:$B$1062,C143,'m cost'!$C$3:$C$1062,"&lt;="&amp;O143,'m cost'!$D$3:$D$1062,"&lt;="&amp;N143)))</f>
        <v>960</v>
      </c>
      <c r="L143" s="2">
        <f t="shared" si="18"/>
        <v>22080</v>
      </c>
      <c r="M143" s="2">
        <f t="shared" si="19"/>
        <v>11960</v>
      </c>
      <c r="N143">
        <f t="shared" si="20"/>
        <v>1</v>
      </c>
      <c r="O143">
        <f t="shared" si="21"/>
        <v>2023</v>
      </c>
      <c r="P143" s="9">
        <f>IF(I143&gt;0,VLOOKUP(B143,'m cost'!A:G,6,FALSE)*I143,0)</f>
        <v>115</v>
      </c>
      <c r="Q143" t="str">
        <f t="shared" si="22"/>
        <v>l</v>
      </c>
      <c r="R143" s="2">
        <f t="shared" si="23"/>
        <v>-10235</v>
      </c>
    </row>
    <row r="144" spans="1:18" x14ac:dyDescent="0.2">
      <c r="A144" t="s">
        <v>48</v>
      </c>
      <c r="B144" s="9" t="str">
        <f>VLOOKUP(A144,'item cost'!A:D,2,FALSE)</f>
        <v>group 34</v>
      </c>
      <c r="C144" s="9" t="str">
        <f>VLOOKUP(D144,items!A:B,2,FALSE)</f>
        <v>item 34</v>
      </c>
      <c r="D144" t="s">
        <v>866</v>
      </c>
      <c r="E144" s="10"/>
      <c r="F144" s="10">
        <v>44957</v>
      </c>
      <c r="G144" t="s">
        <v>307</v>
      </c>
      <c r="I144">
        <v>24</v>
      </c>
      <c r="J144" s="2">
        <v>470</v>
      </c>
      <c r="K144" s="2">
        <f>IF(OR(B144="متنوع",B144="قطع غيار"),J144,IF(AND(B144="ceiling fan",J144&gt;500),_xlfn.MAXIFS('m cost'!$E$3:$E$1062,'m cost'!$B$3:$B$1062,C144,'m cost'!$C$3:$C$1062,"&lt;="&amp;O144,'m cost'!$D$3:$D$1062,"&lt;="&amp;N144)*3,_xlfn.MAXIFS('m cost'!$E$3:$E$1062,'m cost'!$B$3:$B$1062,C144,'m cost'!$C$3:$C$1062,"&lt;="&amp;O144,'m cost'!$D$3:$D$1062,"&lt;="&amp;N144)))</f>
        <v>1445</v>
      </c>
      <c r="L144" s="2">
        <f t="shared" si="18"/>
        <v>34680</v>
      </c>
      <c r="M144" s="2">
        <f t="shared" si="19"/>
        <v>11280</v>
      </c>
      <c r="N144">
        <f t="shared" si="20"/>
        <v>1</v>
      </c>
      <c r="O144">
        <f t="shared" si="21"/>
        <v>2023</v>
      </c>
      <c r="P144" s="9">
        <f>IF(I144&gt;0,VLOOKUP(B144,'m cost'!A:G,6,FALSE)*I144,0)</f>
        <v>120</v>
      </c>
      <c r="Q144" t="str">
        <f t="shared" si="22"/>
        <v>l</v>
      </c>
      <c r="R144" s="2">
        <f t="shared" si="23"/>
        <v>-23520</v>
      </c>
    </row>
    <row r="145" spans="1:18" x14ac:dyDescent="0.2">
      <c r="A145" t="s">
        <v>28</v>
      </c>
      <c r="B145" s="9" t="str">
        <f>VLOOKUP(A145,'item cost'!A:D,2,FALSE)</f>
        <v>group 35</v>
      </c>
      <c r="C145" s="9" t="str">
        <f>VLOOKUP(D145,items!A:B,2,FALSE)</f>
        <v>item 35</v>
      </c>
      <c r="D145" t="s">
        <v>867</v>
      </c>
      <c r="E145" s="10"/>
      <c r="F145" s="10">
        <v>44957</v>
      </c>
      <c r="G145" t="s">
        <v>307</v>
      </c>
      <c r="I145">
        <v>17</v>
      </c>
      <c r="J145" s="2">
        <v>310</v>
      </c>
      <c r="K145" s="2">
        <f>IF(OR(B145="متنوع",B145="قطع غيار"),J145,IF(AND(B145="ceiling fan",J145&gt;500),_xlfn.MAXIFS('m cost'!$E$3:$E$1062,'m cost'!$B$3:$B$1062,C145,'m cost'!$C$3:$C$1062,"&lt;="&amp;O145,'m cost'!$D$3:$D$1062,"&lt;="&amp;N145)*3,_xlfn.MAXIFS('m cost'!$E$3:$E$1062,'m cost'!$B$3:$B$1062,C145,'m cost'!$C$3:$C$1062,"&lt;="&amp;O145,'m cost'!$D$3:$D$1062,"&lt;="&amp;N145)))</f>
        <v>325.75216666666677</v>
      </c>
      <c r="L145" s="2">
        <f t="shared" si="18"/>
        <v>5537.7868333333354</v>
      </c>
      <c r="M145" s="2">
        <f t="shared" si="19"/>
        <v>5270</v>
      </c>
      <c r="N145">
        <f t="shared" si="20"/>
        <v>1</v>
      </c>
      <c r="O145">
        <f t="shared" si="21"/>
        <v>2023</v>
      </c>
      <c r="P145" s="9">
        <f>IF(I145&gt;0,VLOOKUP(B145,'m cost'!A:G,6,FALSE)*I145,0)</f>
        <v>85</v>
      </c>
      <c r="Q145" t="str">
        <f t="shared" si="22"/>
        <v>l</v>
      </c>
      <c r="R145" s="2">
        <f t="shared" si="23"/>
        <v>-352.78683333333538</v>
      </c>
    </row>
    <row r="146" spans="1:18" x14ac:dyDescent="0.2">
      <c r="A146" t="s">
        <v>274</v>
      </c>
      <c r="B146" s="9" t="str">
        <f>VLOOKUP(A146,'item cost'!A:D,2,FALSE)</f>
        <v>group 36</v>
      </c>
      <c r="C146" s="9" t="str">
        <f>VLOOKUP(D146,items!A:B,2,FALSE)</f>
        <v>item 36</v>
      </c>
      <c r="D146" t="s">
        <v>868</v>
      </c>
      <c r="E146" s="10"/>
      <c r="F146" s="10">
        <v>44957</v>
      </c>
      <c r="G146" t="s">
        <v>307</v>
      </c>
      <c r="I146">
        <v>14</v>
      </c>
      <c r="J146" s="2">
        <v>275</v>
      </c>
      <c r="K146" s="2">
        <f>IF(OR(B146="متنوع",B146="قطع غيار"),J146,IF(AND(B146="ceiling fan",J146&gt;500),_xlfn.MAXIFS('m cost'!$E$3:$E$1062,'m cost'!$B$3:$B$1062,C146,'m cost'!$C$3:$C$1062,"&lt;="&amp;O146,'m cost'!$D$3:$D$1062,"&lt;="&amp;N146)*3,_xlfn.MAXIFS('m cost'!$E$3:$E$1062,'m cost'!$B$3:$B$1062,C146,'m cost'!$C$3:$C$1062,"&lt;="&amp;O146,'m cost'!$D$3:$D$1062,"&lt;="&amp;N146)))</f>
        <v>189</v>
      </c>
      <c r="L146" s="2">
        <f t="shared" si="18"/>
        <v>2646</v>
      </c>
      <c r="M146" s="2">
        <f t="shared" si="19"/>
        <v>3850</v>
      </c>
      <c r="N146">
        <f t="shared" si="20"/>
        <v>1</v>
      </c>
      <c r="O146">
        <f t="shared" si="21"/>
        <v>2023</v>
      </c>
      <c r="P146" s="9">
        <f>IF(I146&gt;0,VLOOKUP(B146,'m cost'!A:G,6,FALSE)*I146,0)</f>
        <v>70</v>
      </c>
      <c r="Q146" t="str">
        <f t="shared" si="22"/>
        <v>p</v>
      </c>
      <c r="R146" s="2">
        <f t="shared" si="23"/>
        <v>1134</v>
      </c>
    </row>
    <row r="147" spans="1:18" x14ac:dyDescent="0.2">
      <c r="A147" t="s">
        <v>52</v>
      </c>
      <c r="B147" s="9" t="str">
        <f>VLOOKUP(A147,'item cost'!A:D,2,FALSE)</f>
        <v>group 37</v>
      </c>
      <c r="C147" s="9" t="str">
        <f>VLOOKUP(D147,items!A:B,2,FALSE)</f>
        <v>item 37</v>
      </c>
      <c r="D147" t="s">
        <v>869</v>
      </c>
      <c r="E147" s="10"/>
      <c r="F147" s="10">
        <v>44957</v>
      </c>
      <c r="G147" t="s">
        <v>308</v>
      </c>
      <c r="I147">
        <v>65</v>
      </c>
      <c r="J147" s="2">
        <v>530</v>
      </c>
      <c r="K147" s="2">
        <f>IF(OR(B147="متنوع",B147="قطع غيار"),J147,IF(AND(B147="ceiling fan",J147&gt;500),_xlfn.MAXIFS('m cost'!$E$3:$E$1062,'m cost'!$B$3:$B$1062,C147,'m cost'!$C$3:$C$1062,"&lt;="&amp;O147,'m cost'!$D$3:$D$1062,"&lt;="&amp;N147)*3,_xlfn.MAXIFS('m cost'!$E$3:$E$1062,'m cost'!$B$3:$B$1062,C147,'m cost'!$C$3:$C$1062,"&lt;="&amp;O147,'m cost'!$D$3:$D$1062,"&lt;="&amp;N147)))</f>
        <v>1486.2500000000002</v>
      </c>
      <c r="L147" s="2">
        <f t="shared" si="18"/>
        <v>96606.250000000015</v>
      </c>
      <c r="M147" s="2">
        <f t="shared" si="19"/>
        <v>34450</v>
      </c>
      <c r="N147">
        <f t="shared" si="20"/>
        <v>1</v>
      </c>
      <c r="O147">
        <f t="shared" si="21"/>
        <v>2023</v>
      </c>
      <c r="P147" s="9">
        <f>IF(I147&gt;0,VLOOKUP(B147,'m cost'!A:G,6,FALSE)*I147,0)</f>
        <v>325</v>
      </c>
      <c r="Q147" t="str">
        <f t="shared" si="22"/>
        <v>l</v>
      </c>
      <c r="R147" s="2">
        <f t="shared" si="23"/>
        <v>-62481.250000000015</v>
      </c>
    </row>
    <row r="148" spans="1:18" x14ac:dyDescent="0.2">
      <c r="A148" t="s">
        <v>65</v>
      </c>
      <c r="B148" s="9" t="str">
        <f>VLOOKUP(A148,'item cost'!A:D,2,FALSE)</f>
        <v>group 38</v>
      </c>
      <c r="C148" s="9" t="str">
        <f>VLOOKUP(D148,items!A:B,2,FALSE)</f>
        <v>item 38</v>
      </c>
      <c r="D148" t="s">
        <v>870</v>
      </c>
      <c r="E148" s="10"/>
      <c r="F148" s="10">
        <v>44957</v>
      </c>
      <c r="G148" t="s">
        <v>308</v>
      </c>
      <c r="I148">
        <v>65</v>
      </c>
      <c r="J148" s="2">
        <v>480</v>
      </c>
      <c r="K148" s="2">
        <f>IF(OR(B148="متنوع",B148="قطع غيار"),J148,IF(AND(B148="ceiling fan",J148&gt;500),_xlfn.MAXIFS('m cost'!$E$3:$E$1062,'m cost'!$B$3:$B$1062,C148,'m cost'!$C$3:$C$1062,"&lt;="&amp;O148,'m cost'!$D$3:$D$1062,"&lt;="&amp;N148)*3,_xlfn.MAXIFS('m cost'!$E$3:$E$1062,'m cost'!$B$3:$B$1062,C148,'m cost'!$C$3:$C$1062,"&lt;="&amp;O148,'m cost'!$D$3:$D$1062,"&lt;="&amp;N148)))</f>
        <v>1954.814814814815</v>
      </c>
      <c r="L148" s="2">
        <f t="shared" si="18"/>
        <v>127062.96296296298</v>
      </c>
      <c r="M148" s="2">
        <f t="shared" si="19"/>
        <v>31200</v>
      </c>
      <c r="N148">
        <f t="shared" si="20"/>
        <v>1</v>
      </c>
      <c r="O148">
        <f t="shared" si="21"/>
        <v>2023</v>
      </c>
      <c r="P148" s="9">
        <f>IF(I148&gt;0,VLOOKUP(B148,'m cost'!A:G,6,FALSE)*I148,0)</f>
        <v>0</v>
      </c>
      <c r="Q148" t="str">
        <f t="shared" si="22"/>
        <v>l</v>
      </c>
      <c r="R148" s="2">
        <f t="shared" si="23"/>
        <v>-95862.962962962978</v>
      </c>
    </row>
    <row r="149" spans="1:18" x14ac:dyDescent="0.2">
      <c r="A149" t="s">
        <v>62</v>
      </c>
      <c r="B149" s="9" t="str">
        <f>VLOOKUP(A149,'item cost'!A:D,2,FALSE)</f>
        <v>group 39</v>
      </c>
      <c r="C149" s="9" t="str">
        <f>VLOOKUP(D149,items!A:B,2,FALSE)</f>
        <v>item 39</v>
      </c>
      <c r="D149" t="s">
        <v>871</v>
      </c>
      <c r="E149" s="10"/>
      <c r="F149" s="10">
        <v>44957</v>
      </c>
      <c r="G149" t="s">
        <v>308</v>
      </c>
      <c r="I149">
        <v>15</v>
      </c>
      <c r="J149" s="2">
        <v>585</v>
      </c>
      <c r="K149" s="2">
        <f>IF(OR(B149="متنوع",B149="قطع غيار"),J149,IF(AND(B149="ceiling fan",J149&gt;500),_xlfn.MAXIFS('m cost'!$E$3:$E$1062,'m cost'!$B$3:$B$1062,C149,'m cost'!$C$3:$C$1062,"&lt;="&amp;O149,'m cost'!$D$3:$D$1062,"&lt;="&amp;N149)*3,_xlfn.MAXIFS('m cost'!$E$3:$E$1062,'m cost'!$B$3:$B$1062,C149,'m cost'!$C$3:$C$1062,"&lt;="&amp;O149,'m cost'!$D$3:$D$1062,"&lt;="&amp;N149)))</f>
        <v>1020</v>
      </c>
      <c r="L149" s="2">
        <f t="shared" si="18"/>
        <v>15300</v>
      </c>
      <c r="M149" s="2">
        <f t="shared" si="19"/>
        <v>8775</v>
      </c>
      <c r="N149">
        <f t="shared" si="20"/>
        <v>1</v>
      </c>
      <c r="O149">
        <f t="shared" si="21"/>
        <v>2023</v>
      </c>
      <c r="P149" s="9">
        <f>IF(I149&gt;0,VLOOKUP(B149,'m cost'!A:G,6,FALSE)*I149,0)</f>
        <v>0</v>
      </c>
      <c r="Q149" t="str">
        <f t="shared" si="22"/>
        <v>l</v>
      </c>
      <c r="R149" s="2">
        <f t="shared" si="23"/>
        <v>-6525</v>
      </c>
    </row>
    <row r="150" spans="1:18" x14ac:dyDescent="0.2">
      <c r="A150" t="s">
        <v>25</v>
      </c>
      <c r="B150" s="9" t="str">
        <f>VLOOKUP(A150,'item cost'!A:D,2,FALSE)</f>
        <v>group 40</v>
      </c>
      <c r="C150" s="9" t="str">
        <f>VLOOKUP(D150,items!A:B,2,FALSE)</f>
        <v>item 40</v>
      </c>
      <c r="D150" t="s">
        <v>872</v>
      </c>
      <c r="E150" s="10"/>
      <c r="F150" s="10">
        <v>44957</v>
      </c>
      <c r="G150" t="s">
        <v>308</v>
      </c>
      <c r="I150">
        <v>20</v>
      </c>
      <c r="J150" s="2">
        <v>530</v>
      </c>
      <c r="K150" s="2">
        <f>IF(OR(B150="متنوع",B150="قطع غيار"),J150,IF(AND(B150="ceiling fan",J150&gt;500),_xlfn.MAXIFS('m cost'!$E$3:$E$1062,'m cost'!$B$3:$B$1062,C150,'m cost'!$C$3:$C$1062,"&lt;="&amp;O150,'m cost'!$D$3:$D$1062,"&lt;="&amp;N150)*3,_xlfn.MAXIFS('m cost'!$E$3:$E$1062,'m cost'!$B$3:$B$1062,C150,'m cost'!$C$3:$C$1062,"&lt;="&amp;O150,'m cost'!$D$3:$D$1062,"&lt;="&amp;N150)))</f>
        <v>335.03703703703707</v>
      </c>
      <c r="L150" s="2">
        <f t="shared" si="18"/>
        <v>6700.7407407407409</v>
      </c>
      <c r="M150" s="2">
        <f t="shared" si="19"/>
        <v>10600</v>
      </c>
      <c r="N150">
        <f t="shared" si="20"/>
        <v>1</v>
      </c>
      <c r="O150">
        <f t="shared" si="21"/>
        <v>2023</v>
      </c>
      <c r="P150" s="9">
        <f>IF(I150&gt;0,VLOOKUP(B150,'m cost'!A:G,6,FALSE)*I150,0)</f>
        <v>0</v>
      </c>
      <c r="Q150" t="str">
        <f t="shared" si="22"/>
        <v>p</v>
      </c>
      <c r="R150" s="2">
        <f t="shared" si="23"/>
        <v>3899.2592592592591</v>
      </c>
    </row>
    <row r="151" spans="1:18" x14ac:dyDescent="0.2">
      <c r="A151" t="s">
        <v>51</v>
      </c>
      <c r="B151" s="9" t="str">
        <f>VLOOKUP(A151,'item cost'!A:D,2,FALSE)</f>
        <v>group 41</v>
      </c>
      <c r="C151" s="9" t="str">
        <f>VLOOKUP(D151,items!A:B,2,FALSE)</f>
        <v>item 41</v>
      </c>
      <c r="D151" t="s">
        <v>873</v>
      </c>
      <c r="E151" s="10"/>
      <c r="F151" s="10">
        <v>44957</v>
      </c>
      <c r="G151" t="s">
        <v>308</v>
      </c>
      <c r="I151">
        <v>25</v>
      </c>
      <c r="J151" s="2">
        <v>1375</v>
      </c>
      <c r="K151" s="2">
        <f>IF(OR(B151="متنوع",B151="قطع غيار"),J151,IF(AND(B151="ceiling fan",J151&gt;500),_xlfn.MAXIFS('m cost'!$E$3:$E$1062,'m cost'!$B$3:$B$1062,C151,'m cost'!$C$3:$C$1062,"&lt;="&amp;O151,'m cost'!$D$3:$D$1062,"&lt;="&amp;N151)*3,_xlfn.MAXIFS('m cost'!$E$3:$E$1062,'m cost'!$B$3:$B$1062,C151,'m cost'!$C$3:$C$1062,"&lt;="&amp;O151,'m cost'!$D$3:$D$1062,"&lt;="&amp;N151)))</f>
        <v>214.81481481481484</v>
      </c>
      <c r="L151" s="2">
        <f t="shared" si="18"/>
        <v>5370.3703703703713</v>
      </c>
      <c r="M151" s="2">
        <f t="shared" si="19"/>
        <v>34375</v>
      </c>
      <c r="N151">
        <f t="shared" si="20"/>
        <v>1</v>
      </c>
      <c r="O151">
        <f t="shared" si="21"/>
        <v>2023</v>
      </c>
      <c r="P151" s="9">
        <f>IF(I151&gt;0,VLOOKUP(B151,'m cost'!A:G,6,FALSE)*I151,0)</f>
        <v>0</v>
      </c>
      <c r="Q151" t="str">
        <f t="shared" si="22"/>
        <v>p</v>
      </c>
      <c r="R151" s="2">
        <f t="shared" si="23"/>
        <v>29004.629629629628</v>
      </c>
    </row>
    <row r="152" spans="1:18" x14ac:dyDescent="0.2">
      <c r="A152" t="s">
        <v>276</v>
      </c>
      <c r="B152" s="9" t="str">
        <f>VLOOKUP(A152,'item cost'!A:D,2,FALSE)</f>
        <v>group 42</v>
      </c>
      <c r="C152" s="9" t="str">
        <f>VLOOKUP(D152,items!A:B,2,FALSE)</f>
        <v>item 42</v>
      </c>
      <c r="D152" t="s">
        <v>874</v>
      </c>
      <c r="E152" s="10"/>
      <c r="F152" s="10">
        <v>44957</v>
      </c>
      <c r="G152" t="s">
        <v>308</v>
      </c>
      <c r="I152">
        <v>20</v>
      </c>
      <c r="J152" s="2">
        <v>1450</v>
      </c>
      <c r="K152" s="2">
        <f>IF(OR(B152="متنوع",B152="قطع غيار"),J152,IF(AND(B152="ceiling fan",J152&gt;500),_xlfn.MAXIFS('m cost'!$E$3:$E$1062,'m cost'!$B$3:$B$1062,C152,'m cost'!$C$3:$C$1062,"&lt;="&amp;O152,'m cost'!$D$3:$D$1062,"&lt;="&amp;N152)*3,_xlfn.MAXIFS('m cost'!$E$3:$E$1062,'m cost'!$B$3:$B$1062,C152,'m cost'!$C$3:$C$1062,"&lt;="&amp;O152,'m cost'!$D$3:$D$1062,"&lt;="&amp;N152)))</f>
        <v>244.81481481481484</v>
      </c>
      <c r="L152" s="2">
        <f t="shared" si="18"/>
        <v>4896.2962962962965</v>
      </c>
      <c r="M152" s="2">
        <f t="shared" si="19"/>
        <v>29000</v>
      </c>
      <c r="N152">
        <f t="shared" si="20"/>
        <v>1</v>
      </c>
      <c r="O152">
        <f t="shared" si="21"/>
        <v>2023</v>
      </c>
      <c r="P152" s="9">
        <f>IF(I152&gt;0,VLOOKUP(B152,'m cost'!A:G,6,FALSE)*I152,0)</f>
        <v>0</v>
      </c>
      <c r="Q152" t="str">
        <f t="shared" si="22"/>
        <v>p</v>
      </c>
      <c r="R152" s="2">
        <f t="shared" si="23"/>
        <v>24103.703703703704</v>
      </c>
    </row>
    <row r="153" spans="1:18" x14ac:dyDescent="0.2">
      <c r="A153" t="s">
        <v>70</v>
      </c>
      <c r="B153" s="9" t="str">
        <f>VLOOKUP(A153,'item cost'!A:D,2,FALSE)</f>
        <v>group 43</v>
      </c>
      <c r="C153" s="9" t="str">
        <f>VLOOKUP(D153,items!A:B,2,FALSE)</f>
        <v>item 43</v>
      </c>
      <c r="D153" t="s">
        <v>875</v>
      </c>
      <c r="E153" s="10"/>
      <c r="F153" s="10">
        <v>44957</v>
      </c>
      <c r="G153" t="s">
        <v>308</v>
      </c>
      <c r="I153">
        <v>10</v>
      </c>
      <c r="J153" s="2">
        <v>2700</v>
      </c>
      <c r="K153" s="2">
        <f>IF(OR(B153="متنوع",B153="قطع غيار"),J153,IF(AND(B153="ceiling fan",J153&gt;500),_xlfn.MAXIFS('m cost'!$E$3:$E$1062,'m cost'!$B$3:$B$1062,C153,'m cost'!$C$3:$C$1062,"&lt;="&amp;O153,'m cost'!$D$3:$D$1062,"&lt;="&amp;N153)*3,_xlfn.MAXIFS('m cost'!$E$3:$E$1062,'m cost'!$B$3:$B$1062,C153,'m cost'!$C$3:$C$1062,"&lt;="&amp;O153,'m cost'!$D$3:$D$1062,"&lt;="&amp;N153)))</f>
        <v>193</v>
      </c>
      <c r="L153" s="2">
        <f t="shared" si="18"/>
        <v>1930</v>
      </c>
      <c r="M153" s="2">
        <f t="shared" si="19"/>
        <v>27000</v>
      </c>
      <c r="N153">
        <f t="shared" si="20"/>
        <v>1</v>
      </c>
      <c r="O153">
        <f t="shared" si="21"/>
        <v>2023</v>
      </c>
      <c r="P153" s="9">
        <f>IF(I153&gt;0,VLOOKUP(B153,'m cost'!A:G,6,FALSE)*I153,0)</f>
        <v>0</v>
      </c>
      <c r="Q153" t="str">
        <f t="shared" si="22"/>
        <v>p</v>
      </c>
      <c r="R153" s="2">
        <f t="shared" si="23"/>
        <v>25070</v>
      </c>
    </row>
    <row r="154" spans="1:18" x14ac:dyDescent="0.2">
      <c r="A154" t="s">
        <v>22</v>
      </c>
      <c r="B154" s="9" t="str">
        <f>VLOOKUP(A154,'item cost'!A:D,2,FALSE)</f>
        <v>group 44</v>
      </c>
      <c r="C154" s="9" t="str">
        <f>VLOOKUP(D154,items!A:B,2,FALSE)</f>
        <v>item 44</v>
      </c>
      <c r="D154" t="s">
        <v>876</v>
      </c>
      <c r="E154" s="10"/>
      <c r="F154" s="10">
        <v>44957</v>
      </c>
      <c r="G154" t="s">
        <v>308</v>
      </c>
      <c r="I154">
        <v>10</v>
      </c>
      <c r="J154" s="2">
        <v>2600</v>
      </c>
      <c r="K154" s="2">
        <f>IF(OR(B154="متنوع",B154="قطع غيار"),J154,IF(AND(B154="ceiling fan",J154&gt;500),_xlfn.MAXIFS('m cost'!$E$3:$E$1062,'m cost'!$B$3:$B$1062,C154,'m cost'!$C$3:$C$1062,"&lt;="&amp;O154,'m cost'!$D$3:$D$1062,"&lt;="&amp;N154)*3,_xlfn.MAXIFS('m cost'!$E$3:$E$1062,'m cost'!$B$3:$B$1062,C154,'m cost'!$C$3:$C$1062,"&lt;="&amp;O154,'m cost'!$D$3:$D$1062,"&lt;="&amp;N154)))</f>
        <v>187.96296296296299</v>
      </c>
      <c r="L154" s="2">
        <f t="shared" si="18"/>
        <v>1879.62962962963</v>
      </c>
      <c r="M154" s="2">
        <f t="shared" si="19"/>
        <v>26000</v>
      </c>
      <c r="N154">
        <f t="shared" si="20"/>
        <v>1</v>
      </c>
      <c r="O154">
        <f t="shared" si="21"/>
        <v>2023</v>
      </c>
      <c r="P154" s="9">
        <f>IF(I154&gt;0,VLOOKUP(B154,'m cost'!A:G,6,FALSE)*I154,0)</f>
        <v>0</v>
      </c>
      <c r="Q154" t="str">
        <f t="shared" si="22"/>
        <v>p</v>
      </c>
      <c r="R154" s="2">
        <f t="shared" si="23"/>
        <v>24120.370370370369</v>
      </c>
    </row>
    <row r="155" spans="1:18" x14ac:dyDescent="0.2">
      <c r="A155" t="s">
        <v>27</v>
      </c>
      <c r="B155" s="9" t="str">
        <f>VLOOKUP(A155,'item cost'!A:D,2,FALSE)</f>
        <v>group 45</v>
      </c>
      <c r="C155" s="9" t="str">
        <f>VLOOKUP(D155,items!A:B,2,FALSE)</f>
        <v>item 45</v>
      </c>
      <c r="D155" t="s">
        <v>877</v>
      </c>
      <c r="E155" s="10"/>
      <c r="F155" s="10">
        <v>44957</v>
      </c>
      <c r="G155" t="s">
        <v>308</v>
      </c>
      <c r="I155">
        <v>10</v>
      </c>
      <c r="J155" s="2">
        <v>1450</v>
      </c>
      <c r="K155" s="2">
        <f>IF(OR(B155="متنوع",B155="قطع غيار"),J155,IF(AND(B155="ceiling fan",J155&gt;500),_xlfn.MAXIFS('m cost'!$E$3:$E$1062,'m cost'!$B$3:$B$1062,C155,'m cost'!$C$3:$C$1062,"&lt;="&amp;O155,'m cost'!$D$3:$D$1062,"&lt;="&amp;N155)*3,_xlfn.MAXIFS('m cost'!$E$3:$E$1062,'m cost'!$B$3:$B$1062,C155,'m cost'!$C$3:$C$1062,"&lt;="&amp;O155,'m cost'!$D$3:$D$1062,"&lt;="&amp;N155)))</f>
        <v>187.96296296296299</v>
      </c>
      <c r="L155" s="2">
        <f t="shared" si="18"/>
        <v>1879.62962962963</v>
      </c>
      <c r="M155" s="2">
        <f t="shared" si="19"/>
        <v>14500</v>
      </c>
      <c r="N155">
        <f t="shared" si="20"/>
        <v>1</v>
      </c>
      <c r="O155">
        <f t="shared" si="21"/>
        <v>2023</v>
      </c>
      <c r="P155" s="9">
        <f>IF(I155&gt;0,VLOOKUP(B155,'m cost'!A:G,6,FALSE)*I155,0)</f>
        <v>0</v>
      </c>
      <c r="Q155" t="str">
        <f t="shared" si="22"/>
        <v>p</v>
      </c>
      <c r="R155" s="2">
        <f t="shared" si="23"/>
        <v>12620.37037037037</v>
      </c>
    </row>
    <row r="156" spans="1:18" x14ac:dyDescent="0.2">
      <c r="A156" t="s">
        <v>19</v>
      </c>
      <c r="B156" s="9" t="str">
        <f>VLOOKUP(A156,'item cost'!A:D,2,FALSE)</f>
        <v>group 46</v>
      </c>
      <c r="C156" s="9" t="str">
        <f>VLOOKUP(D156,items!A:B,2,FALSE)</f>
        <v>item 46</v>
      </c>
      <c r="D156" t="s">
        <v>878</v>
      </c>
      <c r="E156" s="10"/>
      <c r="F156" s="10">
        <v>44957</v>
      </c>
      <c r="G156" t="s">
        <v>308</v>
      </c>
      <c r="I156">
        <v>10</v>
      </c>
      <c r="J156" s="2">
        <v>170</v>
      </c>
      <c r="K156" s="2">
        <f>IF(OR(B156="متنوع",B156="قطع غيار"),J156,IF(AND(B156="ceiling fan",J156&gt;500),_xlfn.MAXIFS('m cost'!$E$3:$E$1062,'m cost'!$B$3:$B$1062,C156,'m cost'!$C$3:$C$1062,"&lt;="&amp;O156,'m cost'!$D$3:$D$1062,"&lt;="&amp;N156)*3,_xlfn.MAXIFS('m cost'!$E$3:$E$1062,'m cost'!$B$3:$B$1062,C156,'m cost'!$C$3:$C$1062,"&lt;="&amp;O156,'m cost'!$D$3:$D$1062,"&lt;="&amp;N156)))</f>
        <v>775</v>
      </c>
      <c r="L156" s="2">
        <f t="shared" si="18"/>
        <v>7750</v>
      </c>
      <c r="M156" s="2">
        <f t="shared" si="19"/>
        <v>1700</v>
      </c>
      <c r="N156">
        <f t="shared" si="20"/>
        <v>1</v>
      </c>
      <c r="O156">
        <f t="shared" si="21"/>
        <v>2023</v>
      </c>
      <c r="P156" s="9">
        <f>IF(I156&gt;0,VLOOKUP(B156,'m cost'!A:G,6,FALSE)*I156,0)</f>
        <v>0</v>
      </c>
      <c r="Q156" t="str">
        <f t="shared" si="22"/>
        <v>l</v>
      </c>
      <c r="R156" s="2">
        <f t="shared" si="23"/>
        <v>-6050</v>
      </c>
    </row>
    <row r="157" spans="1:18" x14ac:dyDescent="0.2">
      <c r="A157" t="s">
        <v>29</v>
      </c>
      <c r="B157" s="9" t="str">
        <f>VLOOKUP(A157,'item cost'!A:D,2,FALSE)</f>
        <v>group 47</v>
      </c>
      <c r="C157" s="9" t="str">
        <f>VLOOKUP(D157,items!A:B,2,FALSE)</f>
        <v>item 47</v>
      </c>
      <c r="D157" t="s">
        <v>879</v>
      </c>
      <c r="E157" s="10"/>
      <c r="F157" s="10">
        <v>44942</v>
      </c>
      <c r="G157" t="s">
        <v>309</v>
      </c>
      <c r="I157">
        <v>5</v>
      </c>
      <c r="J157" s="2">
        <v>1600</v>
      </c>
      <c r="K157" s="2">
        <f>IF(OR(B157="متنوع",B157="قطع غيار"),J157,IF(AND(B157="ceiling fan",J157&gt;500),_xlfn.MAXIFS('m cost'!$E$3:$E$1062,'m cost'!$B$3:$B$1062,C157,'m cost'!$C$3:$C$1062,"&lt;="&amp;O157,'m cost'!$D$3:$D$1062,"&lt;="&amp;N157)*3,_xlfn.MAXIFS('m cost'!$E$3:$E$1062,'m cost'!$B$3:$B$1062,C157,'m cost'!$C$3:$C$1062,"&lt;="&amp;O157,'m cost'!$D$3:$D$1062,"&lt;="&amp;N157)))</f>
        <v>205</v>
      </c>
      <c r="L157" s="2">
        <f t="shared" si="18"/>
        <v>1025</v>
      </c>
      <c r="M157" s="2">
        <f t="shared" si="19"/>
        <v>8000</v>
      </c>
      <c r="N157">
        <f t="shared" si="20"/>
        <v>1</v>
      </c>
      <c r="O157">
        <f t="shared" si="21"/>
        <v>2023</v>
      </c>
      <c r="P157" s="9">
        <f>IF(I157&gt;0,VLOOKUP(B157,'m cost'!A:G,6,FALSE)*I157,0)</f>
        <v>0</v>
      </c>
      <c r="Q157" t="str">
        <f t="shared" si="22"/>
        <v>p</v>
      </c>
      <c r="R157" s="2">
        <f t="shared" si="23"/>
        <v>6975</v>
      </c>
    </row>
    <row r="158" spans="1:18" x14ac:dyDescent="0.2">
      <c r="A158" t="s">
        <v>272</v>
      </c>
      <c r="B158" s="9" t="str">
        <f>VLOOKUP(A158,'item cost'!A:D,2,FALSE)</f>
        <v>group 48</v>
      </c>
      <c r="C158" s="9" t="str">
        <f>VLOOKUP(D158,items!A:B,2,FALSE)</f>
        <v>item 48</v>
      </c>
      <c r="D158" t="s">
        <v>880</v>
      </c>
      <c r="E158" s="10"/>
      <c r="F158" s="10">
        <v>44942</v>
      </c>
      <c r="G158" t="s">
        <v>309</v>
      </c>
      <c r="I158">
        <v>5</v>
      </c>
      <c r="J158" s="2">
        <v>1200</v>
      </c>
      <c r="K158" s="2">
        <f>IF(OR(B158="متنوع",B158="قطع غيار"),J158,IF(AND(B158="ceiling fan",J158&gt;500),_xlfn.MAXIFS('m cost'!$E$3:$E$1062,'m cost'!$B$3:$B$1062,C158,'m cost'!$C$3:$C$1062,"&lt;="&amp;O158,'m cost'!$D$3:$D$1062,"&lt;="&amp;N158)*3,_xlfn.MAXIFS('m cost'!$E$3:$E$1062,'m cost'!$B$3:$B$1062,C158,'m cost'!$C$3:$C$1062,"&lt;="&amp;O158,'m cost'!$D$3:$D$1062,"&lt;="&amp;N158)))</f>
        <v>640</v>
      </c>
      <c r="L158" s="2">
        <f t="shared" si="18"/>
        <v>3200</v>
      </c>
      <c r="M158" s="2">
        <f t="shared" si="19"/>
        <v>6000</v>
      </c>
      <c r="N158">
        <f t="shared" si="20"/>
        <v>1</v>
      </c>
      <c r="O158">
        <f t="shared" si="21"/>
        <v>2023</v>
      </c>
      <c r="P158" s="9">
        <f>IF(I158&gt;0,VLOOKUP(B158,'m cost'!A:G,6,FALSE)*I158,0)</f>
        <v>0</v>
      </c>
      <c r="Q158" t="str">
        <f t="shared" si="22"/>
        <v>p</v>
      </c>
      <c r="R158" s="2">
        <f t="shared" si="23"/>
        <v>2800</v>
      </c>
    </row>
    <row r="159" spans="1:18" x14ac:dyDescent="0.2">
      <c r="A159" t="s">
        <v>41</v>
      </c>
      <c r="B159" s="9" t="str">
        <f>VLOOKUP(A159,'item cost'!A:D,2,FALSE)</f>
        <v>group 49</v>
      </c>
      <c r="C159" s="9" t="str">
        <f>VLOOKUP(D159,items!A:B,2,FALSE)</f>
        <v>item 49</v>
      </c>
      <c r="D159" t="s">
        <v>881</v>
      </c>
      <c r="E159" s="10"/>
      <c r="F159" s="10">
        <v>44942</v>
      </c>
      <c r="G159" t="s">
        <v>309</v>
      </c>
      <c r="I159">
        <v>10</v>
      </c>
      <c r="J159" s="2">
        <v>1350</v>
      </c>
      <c r="K159" s="2">
        <f>IF(OR(B159="متنوع",B159="قطع غيار"),J159,IF(AND(B159="ceiling fan",J159&gt;500),_xlfn.MAXIFS('m cost'!$E$3:$E$1062,'m cost'!$B$3:$B$1062,C159,'m cost'!$C$3:$C$1062,"&lt;="&amp;O159,'m cost'!$D$3:$D$1062,"&lt;="&amp;N159)*3,_xlfn.MAXIFS('m cost'!$E$3:$E$1062,'m cost'!$B$3:$B$1062,C159,'m cost'!$C$3:$C$1062,"&lt;="&amp;O159,'m cost'!$D$3:$D$1062,"&lt;="&amp;N159)))</f>
        <v>237</v>
      </c>
      <c r="L159" s="2">
        <f t="shared" si="18"/>
        <v>2370</v>
      </c>
      <c r="M159" s="2">
        <f t="shared" si="19"/>
        <v>13500</v>
      </c>
      <c r="N159">
        <f t="shared" si="20"/>
        <v>1</v>
      </c>
      <c r="O159">
        <f t="shared" si="21"/>
        <v>2023</v>
      </c>
      <c r="P159" s="9">
        <f>IF(I159&gt;0,VLOOKUP(B159,'m cost'!A:G,6,FALSE)*I159,0)</f>
        <v>0</v>
      </c>
      <c r="Q159" t="str">
        <f t="shared" si="22"/>
        <v>p</v>
      </c>
      <c r="R159" s="2">
        <f t="shared" si="23"/>
        <v>11130</v>
      </c>
    </row>
    <row r="160" spans="1:18" x14ac:dyDescent="0.2">
      <c r="A160" t="s">
        <v>73</v>
      </c>
      <c r="B160" s="9" t="str">
        <f>VLOOKUP(A160,'item cost'!A:D,2,FALSE)</f>
        <v>group 50</v>
      </c>
      <c r="C160" s="9" t="str">
        <f>VLOOKUP(D160,items!A:B,2,FALSE)</f>
        <v>item 50</v>
      </c>
      <c r="D160" t="s">
        <v>882</v>
      </c>
      <c r="E160" s="10"/>
      <c r="F160" s="10">
        <v>44942</v>
      </c>
      <c r="G160" t="s">
        <v>309</v>
      </c>
      <c r="I160">
        <v>20</v>
      </c>
      <c r="J160" s="2">
        <v>550</v>
      </c>
      <c r="K160" s="2">
        <f>IF(OR(B160="متنوع",B160="قطع غيار"),J160,IF(AND(B160="ceiling fan",J160&gt;500),_xlfn.MAXIFS('m cost'!$E$3:$E$1062,'m cost'!$B$3:$B$1062,C160,'m cost'!$C$3:$C$1062,"&lt;="&amp;O160,'m cost'!$D$3:$D$1062,"&lt;="&amp;N160)*3,_xlfn.MAXIFS('m cost'!$E$3:$E$1062,'m cost'!$B$3:$B$1062,C160,'m cost'!$C$3:$C$1062,"&lt;="&amp;O160,'m cost'!$D$3:$D$1062,"&lt;="&amp;N160)))</f>
        <v>2128</v>
      </c>
      <c r="L160" s="2">
        <f t="shared" si="18"/>
        <v>42560</v>
      </c>
      <c r="M160" s="2">
        <f t="shared" si="19"/>
        <v>11000</v>
      </c>
      <c r="N160">
        <f t="shared" si="20"/>
        <v>1</v>
      </c>
      <c r="O160">
        <f t="shared" si="21"/>
        <v>2023</v>
      </c>
      <c r="P160" s="9">
        <f>IF(I160&gt;0,VLOOKUP(B160,'m cost'!A:G,6,FALSE)*I160,0)</f>
        <v>0</v>
      </c>
      <c r="Q160" t="str">
        <f t="shared" si="22"/>
        <v>l</v>
      </c>
      <c r="R160" s="2">
        <f t="shared" si="23"/>
        <v>-31560</v>
      </c>
    </row>
    <row r="161" spans="1:18" x14ac:dyDescent="0.2">
      <c r="A161" t="s">
        <v>35</v>
      </c>
      <c r="B161" s="9" t="str">
        <f>VLOOKUP(A161,'item cost'!A:D,2,FALSE)</f>
        <v>group 51</v>
      </c>
      <c r="C161" s="9" t="str">
        <f>VLOOKUP(D161,items!A:B,2,FALSE)</f>
        <v>item 51</v>
      </c>
      <c r="D161" t="s">
        <v>883</v>
      </c>
      <c r="E161" s="10"/>
      <c r="F161" s="10">
        <v>44942</v>
      </c>
      <c r="G161" t="s">
        <v>309</v>
      </c>
      <c r="I161">
        <v>21</v>
      </c>
      <c r="J161" s="2">
        <v>270</v>
      </c>
      <c r="K161" s="2">
        <f>IF(OR(B161="متنوع",B161="قطع غيار"),J161,IF(AND(B161="ceiling fan",J161&gt;500),_xlfn.MAXIFS('m cost'!$E$3:$E$1062,'m cost'!$B$3:$B$1062,C161,'m cost'!$C$3:$C$1062,"&lt;="&amp;O161,'m cost'!$D$3:$D$1062,"&lt;="&amp;N161)*3,_xlfn.MAXIFS('m cost'!$E$3:$E$1062,'m cost'!$B$3:$B$1062,C161,'m cost'!$C$3:$C$1062,"&lt;="&amp;O161,'m cost'!$D$3:$D$1062,"&lt;="&amp;N161)))</f>
        <v>2247</v>
      </c>
      <c r="L161" s="2">
        <f t="shared" si="18"/>
        <v>47187</v>
      </c>
      <c r="M161" s="2">
        <f t="shared" si="19"/>
        <v>5670</v>
      </c>
      <c r="N161">
        <f t="shared" si="20"/>
        <v>1</v>
      </c>
      <c r="O161">
        <f t="shared" si="21"/>
        <v>2023</v>
      </c>
      <c r="P161" s="9">
        <f>IF(I161&gt;0,VLOOKUP(B161,'m cost'!A:G,6,FALSE)*I161,0)</f>
        <v>0</v>
      </c>
      <c r="Q161" t="str">
        <f t="shared" si="22"/>
        <v>l</v>
      </c>
      <c r="R161" s="2">
        <f t="shared" si="23"/>
        <v>-41517</v>
      </c>
    </row>
    <row r="162" spans="1:18" x14ac:dyDescent="0.2">
      <c r="A162" t="s">
        <v>49</v>
      </c>
      <c r="B162" s="9" t="str">
        <f>VLOOKUP(A162,'item cost'!A:D,2,FALSE)</f>
        <v>group 52</v>
      </c>
      <c r="C162" s="9" t="str">
        <f>VLOOKUP(D162,items!A:B,2,FALSE)</f>
        <v>item 52</v>
      </c>
      <c r="D162" t="s">
        <v>884</v>
      </c>
      <c r="E162" s="10"/>
      <c r="F162" s="10">
        <v>44942</v>
      </c>
      <c r="G162" t="s">
        <v>309</v>
      </c>
      <c r="I162">
        <v>11</v>
      </c>
      <c r="J162" s="2">
        <v>520</v>
      </c>
      <c r="K162" s="2">
        <f>IF(OR(B162="متنوع",B162="قطع غيار"),J162,IF(AND(B162="ceiling fan",J162&gt;500),_xlfn.MAXIFS('m cost'!$E$3:$E$1062,'m cost'!$B$3:$B$1062,C162,'m cost'!$C$3:$C$1062,"&lt;="&amp;O162,'m cost'!$D$3:$D$1062,"&lt;="&amp;N162)*3,_xlfn.MAXIFS('m cost'!$E$3:$E$1062,'m cost'!$B$3:$B$1062,C162,'m cost'!$C$3:$C$1062,"&lt;="&amp;O162,'m cost'!$D$3:$D$1062,"&lt;="&amp;N162)))</f>
        <v>306</v>
      </c>
      <c r="L162" s="2">
        <f t="shared" si="18"/>
        <v>3366</v>
      </c>
      <c r="M162" s="2">
        <f t="shared" si="19"/>
        <v>5720</v>
      </c>
      <c r="N162">
        <f t="shared" si="20"/>
        <v>1</v>
      </c>
      <c r="O162">
        <f t="shared" si="21"/>
        <v>2023</v>
      </c>
      <c r="P162" s="9">
        <f>IF(I162&gt;0,VLOOKUP(B162,'m cost'!A:G,6,FALSE)*I162,0)</f>
        <v>0</v>
      </c>
      <c r="Q162" t="str">
        <f t="shared" si="22"/>
        <v>p</v>
      </c>
      <c r="R162" s="2">
        <f t="shared" si="23"/>
        <v>2354</v>
      </c>
    </row>
    <row r="163" spans="1:18" x14ac:dyDescent="0.2">
      <c r="A163" t="s">
        <v>42</v>
      </c>
      <c r="B163" s="9" t="str">
        <f>VLOOKUP(A163,'item cost'!A:D,2,FALSE)</f>
        <v>group 53</v>
      </c>
      <c r="C163" s="9" t="str">
        <f>VLOOKUP(D163,items!A:B,2,FALSE)</f>
        <v>item 53</v>
      </c>
      <c r="D163" t="s">
        <v>885</v>
      </c>
      <c r="E163" s="10"/>
      <c r="F163" s="10">
        <v>44942</v>
      </c>
      <c r="G163" t="s">
        <v>309</v>
      </c>
      <c r="I163">
        <v>11</v>
      </c>
      <c r="J163" s="2">
        <v>470</v>
      </c>
      <c r="K163" s="2">
        <f>IF(OR(B163="متنوع",B163="قطع غيار"),J163,IF(AND(B163="ceiling fan",J163&gt;500),_xlfn.MAXIFS('m cost'!$E$3:$E$1062,'m cost'!$B$3:$B$1062,C163,'m cost'!$C$3:$C$1062,"&lt;="&amp;O163,'m cost'!$D$3:$D$1062,"&lt;="&amp;N163)*3,_xlfn.MAXIFS('m cost'!$E$3:$E$1062,'m cost'!$B$3:$B$1062,C163,'m cost'!$C$3:$C$1062,"&lt;="&amp;O163,'m cost'!$D$3:$D$1062,"&lt;="&amp;N163)))</f>
        <v>253</v>
      </c>
      <c r="L163" s="2">
        <f t="shared" si="18"/>
        <v>2783</v>
      </c>
      <c r="M163" s="2">
        <f t="shared" si="19"/>
        <v>5170</v>
      </c>
      <c r="N163">
        <f t="shared" si="20"/>
        <v>1</v>
      </c>
      <c r="O163">
        <f t="shared" si="21"/>
        <v>2023</v>
      </c>
      <c r="P163" s="9">
        <f>IF(I163&gt;0,VLOOKUP(B163,'m cost'!A:G,6,FALSE)*I163,0)</f>
        <v>0</v>
      </c>
      <c r="Q163" t="str">
        <f t="shared" si="22"/>
        <v>p</v>
      </c>
      <c r="R163" s="2">
        <f t="shared" si="23"/>
        <v>2387</v>
      </c>
    </row>
    <row r="164" spans="1:18" x14ac:dyDescent="0.2">
      <c r="A164" t="s">
        <v>63</v>
      </c>
      <c r="B164" s="9" t="str">
        <f>VLOOKUP(A164,'item cost'!A:D,2,FALSE)</f>
        <v>group 54</v>
      </c>
      <c r="C164" s="9" t="str">
        <f>VLOOKUP(D164,items!A:B,2,FALSE)</f>
        <v>item 54</v>
      </c>
      <c r="D164" t="s">
        <v>886</v>
      </c>
      <c r="E164" s="10"/>
      <c r="F164" s="10">
        <v>44942</v>
      </c>
      <c r="G164" t="s">
        <v>309</v>
      </c>
      <c r="I164">
        <v>5</v>
      </c>
      <c r="J164" s="2">
        <v>620</v>
      </c>
      <c r="K164" s="2">
        <f>IF(OR(B164="متنوع",B164="قطع غيار"),J164,IF(AND(B164="ceiling fan",J164&gt;500),_xlfn.MAXIFS('m cost'!$E$3:$E$1062,'m cost'!$B$3:$B$1062,C164,'m cost'!$C$3:$C$1062,"&lt;="&amp;O164,'m cost'!$D$3:$D$1062,"&lt;="&amp;N164)*3,_xlfn.MAXIFS('m cost'!$E$3:$E$1062,'m cost'!$B$3:$B$1062,C164,'m cost'!$C$3:$C$1062,"&lt;="&amp;O164,'m cost'!$D$3:$D$1062,"&lt;="&amp;N164)))</f>
        <v>408</v>
      </c>
      <c r="L164" s="2">
        <f t="shared" si="18"/>
        <v>2040</v>
      </c>
      <c r="M164" s="2">
        <f t="shared" si="19"/>
        <v>3100</v>
      </c>
      <c r="N164">
        <f t="shared" si="20"/>
        <v>1</v>
      </c>
      <c r="O164">
        <f t="shared" si="21"/>
        <v>2023</v>
      </c>
      <c r="P164" s="9">
        <f>IF(I164&gt;0,VLOOKUP(B164,'m cost'!A:G,6,FALSE)*I164,0)</f>
        <v>0</v>
      </c>
      <c r="Q164" t="str">
        <f t="shared" si="22"/>
        <v>p</v>
      </c>
      <c r="R164" s="2">
        <f t="shared" si="23"/>
        <v>1060</v>
      </c>
    </row>
    <row r="165" spans="1:18" x14ac:dyDescent="0.2">
      <c r="A165" t="s">
        <v>32</v>
      </c>
      <c r="B165" s="9" t="str">
        <f>VLOOKUP(A165,'item cost'!A:D,2,FALSE)</f>
        <v>group 1</v>
      </c>
      <c r="C165" s="9" t="str">
        <f>VLOOKUP(D165,items!A:B,2,FALSE)</f>
        <v>item 1</v>
      </c>
      <c r="D165" t="s">
        <v>833</v>
      </c>
      <c r="E165" s="10"/>
      <c r="F165" s="10">
        <v>44942</v>
      </c>
      <c r="G165" t="s">
        <v>309</v>
      </c>
      <c r="I165">
        <v>5</v>
      </c>
      <c r="J165" s="2">
        <v>520</v>
      </c>
      <c r="K165" s="2">
        <f>IF(OR(B165="متنوع",B165="قطع غيار"),J165,IF(AND(B165="ceiling fan",J165&gt;500),_xlfn.MAXIFS('m cost'!$E$3:$E$1062,'m cost'!$B$3:$B$1062,C165,'m cost'!$C$3:$C$1062,"&lt;="&amp;O165,'m cost'!$D$3:$D$1062,"&lt;="&amp;N165)*3,_xlfn.MAXIFS('m cost'!$E$3:$E$1062,'m cost'!$B$3:$B$1062,C165,'m cost'!$C$3:$C$1062,"&lt;="&amp;O165,'m cost'!$D$3:$D$1062,"&lt;="&amp;N165)))</f>
        <v>1490</v>
      </c>
      <c r="L165" s="2">
        <f t="shared" si="18"/>
        <v>7450</v>
      </c>
      <c r="M165" s="2">
        <f t="shared" si="19"/>
        <v>2600</v>
      </c>
      <c r="N165">
        <f t="shared" si="20"/>
        <v>1</v>
      </c>
      <c r="O165">
        <f t="shared" si="21"/>
        <v>2023</v>
      </c>
      <c r="P165" s="9">
        <f>IF(I165&gt;0,VLOOKUP(B165,'m cost'!A:G,6,FALSE)*I165,0)</f>
        <v>255.39999999999998</v>
      </c>
      <c r="Q165" t="str">
        <f t="shared" si="22"/>
        <v>l</v>
      </c>
      <c r="R165" s="2">
        <f t="shared" si="23"/>
        <v>-5105.3999999999996</v>
      </c>
    </row>
    <row r="166" spans="1:18" x14ac:dyDescent="0.2">
      <c r="A166" t="s">
        <v>58</v>
      </c>
      <c r="B166" s="9" t="str">
        <f>VLOOKUP(A166,'item cost'!A:D,2,FALSE)</f>
        <v>group 2</v>
      </c>
      <c r="C166" s="9" t="str">
        <f>VLOOKUP(D166,items!A:B,2,FALSE)</f>
        <v>item 2</v>
      </c>
      <c r="D166" t="s">
        <v>834</v>
      </c>
      <c r="E166" s="10"/>
      <c r="F166" s="10">
        <v>44942</v>
      </c>
      <c r="G166" t="s">
        <v>309</v>
      </c>
      <c r="I166">
        <v>10</v>
      </c>
      <c r="J166" s="2">
        <v>1000</v>
      </c>
      <c r="K166" s="2">
        <f>IF(OR(B166="متنوع",B166="قطع غيار"),J166,IF(AND(B166="ceiling fan",J166&gt;500),_xlfn.MAXIFS('m cost'!$E$3:$E$1062,'m cost'!$B$3:$B$1062,C166,'m cost'!$C$3:$C$1062,"&lt;="&amp;O166,'m cost'!$D$3:$D$1062,"&lt;="&amp;N166)*3,_xlfn.MAXIFS('m cost'!$E$3:$E$1062,'m cost'!$B$3:$B$1062,C166,'m cost'!$C$3:$C$1062,"&lt;="&amp;O166,'m cost'!$D$3:$D$1062,"&lt;="&amp;N166)))</f>
        <v>257.64999999999998</v>
      </c>
      <c r="L166" s="2">
        <f t="shared" si="18"/>
        <v>2576.5</v>
      </c>
      <c r="M166" s="2">
        <f t="shared" si="19"/>
        <v>10000</v>
      </c>
      <c r="N166">
        <f t="shared" si="20"/>
        <v>1</v>
      </c>
      <c r="O166">
        <f t="shared" si="21"/>
        <v>2023</v>
      </c>
      <c r="P166" s="9">
        <f>IF(I166&gt;0,VLOOKUP(B166,'m cost'!A:G,6,FALSE)*I166,0)</f>
        <v>405.79999999999995</v>
      </c>
      <c r="Q166" t="str">
        <f t="shared" si="22"/>
        <v>p</v>
      </c>
      <c r="R166" s="2">
        <f t="shared" si="23"/>
        <v>7017.7</v>
      </c>
    </row>
    <row r="167" spans="1:18" x14ac:dyDescent="0.2">
      <c r="A167" t="s">
        <v>23</v>
      </c>
      <c r="B167" s="9" t="str">
        <f>VLOOKUP(A167,'item cost'!A:D,2,FALSE)</f>
        <v>group 3</v>
      </c>
      <c r="C167" s="9" t="str">
        <f>VLOOKUP(D167,items!A:B,2,FALSE)</f>
        <v>item 3</v>
      </c>
      <c r="D167" t="s">
        <v>835</v>
      </c>
      <c r="E167" s="10"/>
      <c r="F167" s="10">
        <v>44942</v>
      </c>
      <c r="G167" t="s">
        <v>309</v>
      </c>
      <c r="I167">
        <v>5</v>
      </c>
      <c r="J167" s="2">
        <v>1450</v>
      </c>
      <c r="K167" s="2">
        <f>IF(OR(B167="متنوع",B167="قطع غيار"),J167,IF(AND(B167="ceiling fan",J167&gt;500),_xlfn.MAXIFS('m cost'!$E$3:$E$1062,'m cost'!$B$3:$B$1062,C167,'m cost'!$C$3:$C$1062,"&lt;="&amp;O167,'m cost'!$D$3:$D$1062,"&lt;="&amp;N167)*3,_xlfn.MAXIFS('m cost'!$E$3:$E$1062,'m cost'!$B$3:$B$1062,C167,'m cost'!$C$3:$C$1062,"&lt;="&amp;O167,'m cost'!$D$3:$D$1062,"&lt;="&amp;N167)))</f>
        <v>424.87</v>
      </c>
      <c r="L167" s="2">
        <f t="shared" si="18"/>
        <v>2124.35</v>
      </c>
      <c r="M167" s="2">
        <f t="shared" si="19"/>
        <v>7250</v>
      </c>
      <c r="N167">
        <f t="shared" si="20"/>
        <v>1</v>
      </c>
      <c r="O167">
        <f t="shared" si="21"/>
        <v>2023</v>
      </c>
      <c r="P167" s="9">
        <f>IF(I167&gt;0,VLOOKUP(B167,'m cost'!A:G,6,FALSE)*I167,0)</f>
        <v>294.54999999999995</v>
      </c>
      <c r="Q167" t="str">
        <f t="shared" si="22"/>
        <v>p</v>
      </c>
      <c r="R167" s="2">
        <f t="shared" si="23"/>
        <v>4831.0999999999995</v>
      </c>
    </row>
    <row r="168" spans="1:18" x14ac:dyDescent="0.2">
      <c r="A168" t="s">
        <v>271</v>
      </c>
      <c r="B168" s="9" t="str">
        <f>VLOOKUP(A168,'item cost'!A:D,2,FALSE)</f>
        <v>group 4</v>
      </c>
      <c r="C168" s="9" t="str">
        <f>VLOOKUP(D168,items!A:B,2,FALSE)</f>
        <v>item 4</v>
      </c>
      <c r="D168" t="s">
        <v>836</v>
      </c>
      <c r="E168" s="10"/>
      <c r="F168" s="10">
        <v>44942</v>
      </c>
      <c r="G168" t="s">
        <v>309</v>
      </c>
      <c r="I168">
        <v>15</v>
      </c>
      <c r="J168" s="2">
        <v>750</v>
      </c>
      <c r="K168" s="2">
        <f>IF(OR(B168="متنوع",B168="قطع غيار"),J168,IF(AND(B168="ceiling fan",J168&gt;500),_xlfn.MAXIFS('m cost'!$E$3:$E$1062,'m cost'!$B$3:$B$1062,C168,'m cost'!$C$3:$C$1062,"&lt;="&amp;O168,'m cost'!$D$3:$D$1062,"&lt;="&amp;N168)*3,_xlfn.MAXIFS('m cost'!$E$3:$E$1062,'m cost'!$B$3:$B$1062,C168,'m cost'!$C$3:$C$1062,"&lt;="&amp;O168,'m cost'!$D$3:$D$1062,"&lt;="&amp;N168)))</f>
        <v>1793</v>
      </c>
      <c r="L168" s="2">
        <f t="shared" si="18"/>
        <v>26895</v>
      </c>
      <c r="M168" s="2">
        <f t="shared" si="19"/>
        <v>11250</v>
      </c>
      <c r="N168">
        <f t="shared" si="20"/>
        <v>1</v>
      </c>
      <c r="O168">
        <f t="shared" si="21"/>
        <v>2023</v>
      </c>
      <c r="P168" s="9">
        <f>IF(I168&gt;0,VLOOKUP(B168,'m cost'!A:G,6,FALSE)*I168,0)</f>
        <v>644.4</v>
      </c>
      <c r="Q168" t="str">
        <f t="shared" si="22"/>
        <v>l</v>
      </c>
      <c r="R168" s="2">
        <f t="shared" si="23"/>
        <v>-16289.4</v>
      </c>
    </row>
    <row r="169" spans="1:18" x14ac:dyDescent="0.2">
      <c r="A169" t="s">
        <v>26</v>
      </c>
      <c r="B169" s="9" t="str">
        <f>VLOOKUP(A169,'item cost'!A:D,2,FALSE)</f>
        <v>group 5</v>
      </c>
      <c r="C169" s="9" t="str">
        <f>VLOOKUP(D169,items!A:B,2,FALSE)</f>
        <v>item 5</v>
      </c>
      <c r="D169" t="s">
        <v>837</v>
      </c>
      <c r="E169" s="10"/>
      <c r="F169" s="10">
        <v>44942</v>
      </c>
      <c r="G169" t="s">
        <v>309</v>
      </c>
      <c r="I169">
        <v>25</v>
      </c>
      <c r="J169" s="2">
        <v>360</v>
      </c>
      <c r="K169" s="2">
        <f>IF(OR(B169="متنوع",B169="قطع غيار"),J169,IF(AND(B169="ceiling fan",J169&gt;500),_xlfn.MAXIFS('m cost'!$E$3:$E$1062,'m cost'!$B$3:$B$1062,C169,'m cost'!$C$3:$C$1062,"&lt;="&amp;O169,'m cost'!$D$3:$D$1062,"&lt;="&amp;N169)*3,_xlfn.MAXIFS('m cost'!$E$3:$E$1062,'m cost'!$B$3:$B$1062,C169,'m cost'!$C$3:$C$1062,"&lt;="&amp;O169,'m cost'!$D$3:$D$1062,"&lt;="&amp;N169)))</f>
        <v>900</v>
      </c>
      <c r="L169" s="2">
        <f t="shared" si="18"/>
        <v>22500</v>
      </c>
      <c r="M169" s="2">
        <f t="shared" si="19"/>
        <v>9000</v>
      </c>
      <c r="N169">
        <f t="shared" si="20"/>
        <v>1</v>
      </c>
      <c r="O169">
        <f t="shared" si="21"/>
        <v>2023</v>
      </c>
      <c r="P169" s="9">
        <f>IF(I169&gt;0,VLOOKUP(B169,'m cost'!A:G,6,FALSE)*I169,0)</f>
        <v>801</v>
      </c>
      <c r="Q169" t="str">
        <f t="shared" si="22"/>
        <v>l</v>
      </c>
      <c r="R169" s="2">
        <f t="shared" si="23"/>
        <v>-14301</v>
      </c>
    </row>
    <row r="170" spans="1:18" x14ac:dyDescent="0.2">
      <c r="A170" t="s">
        <v>66</v>
      </c>
      <c r="B170" s="9" t="str">
        <f>VLOOKUP(A170,'item cost'!A:D,2,FALSE)</f>
        <v>group 6</v>
      </c>
      <c r="C170" s="9" t="str">
        <f>VLOOKUP(D170,items!A:B,2,FALSE)</f>
        <v>item 6</v>
      </c>
      <c r="D170" t="s">
        <v>838</v>
      </c>
      <c r="E170" s="10"/>
      <c r="F170" s="10">
        <v>44942</v>
      </c>
      <c r="G170" t="s">
        <v>309</v>
      </c>
      <c r="I170">
        <v>18</v>
      </c>
      <c r="J170" s="2">
        <v>280</v>
      </c>
      <c r="K170" s="2">
        <f>IF(OR(B170="متنوع",B170="قطع غيار"),J170,IF(AND(B170="ceiling fan",J170&gt;500),_xlfn.MAXIFS('m cost'!$E$3:$E$1062,'m cost'!$B$3:$B$1062,C170,'m cost'!$C$3:$C$1062,"&lt;="&amp;O170,'m cost'!$D$3:$D$1062,"&lt;="&amp;N170)*3,_xlfn.MAXIFS('m cost'!$E$3:$E$1062,'m cost'!$B$3:$B$1062,C170,'m cost'!$C$3:$C$1062,"&lt;="&amp;O170,'m cost'!$D$3:$D$1062,"&lt;="&amp;N170)))</f>
        <v>190</v>
      </c>
      <c r="L170" s="2">
        <f t="shared" si="18"/>
        <v>3420</v>
      </c>
      <c r="M170" s="2">
        <f t="shared" si="19"/>
        <v>5040</v>
      </c>
      <c r="N170">
        <f t="shared" si="20"/>
        <v>1</v>
      </c>
      <c r="O170">
        <f t="shared" si="21"/>
        <v>2023</v>
      </c>
      <c r="P170" s="9">
        <f>IF(I170&gt;0,VLOOKUP(B170,'m cost'!A:G,6,FALSE)*I170,0)</f>
        <v>2690.64</v>
      </c>
      <c r="Q170" t="str">
        <f t="shared" si="22"/>
        <v>l</v>
      </c>
      <c r="R170" s="2">
        <f t="shared" si="23"/>
        <v>-1070.6399999999999</v>
      </c>
    </row>
    <row r="171" spans="1:18" x14ac:dyDescent="0.2">
      <c r="A171" t="s">
        <v>40</v>
      </c>
      <c r="B171" s="9" t="str">
        <f>VLOOKUP(A171,'item cost'!A:D,2,FALSE)</f>
        <v>group 7</v>
      </c>
      <c r="C171" s="9" t="str">
        <f>VLOOKUP(D171,items!A:B,2,FALSE)</f>
        <v>item 7</v>
      </c>
      <c r="D171" t="s">
        <v>839</v>
      </c>
      <c r="E171" s="10"/>
      <c r="F171" s="10">
        <v>44947</v>
      </c>
      <c r="G171" t="s">
        <v>310</v>
      </c>
      <c r="I171">
        <v>25</v>
      </c>
      <c r="J171" s="2">
        <v>470</v>
      </c>
      <c r="K171" s="2">
        <f>IF(OR(B171="متنوع",B171="قطع غيار"),J171,IF(AND(B171="ceiling fan",J171&gt;500),_xlfn.MAXIFS('m cost'!$E$3:$E$1062,'m cost'!$B$3:$B$1062,C171,'m cost'!$C$3:$C$1062,"&lt;="&amp;O171,'m cost'!$D$3:$D$1062,"&lt;="&amp;N171)*3,_xlfn.MAXIFS('m cost'!$E$3:$E$1062,'m cost'!$B$3:$B$1062,C171,'m cost'!$C$3:$C$1062,"&lt;="&amp;O171,'m cost'!$D$3:$D$1062,"&lt;="&amp;N171)))</f>
        <v>260</v>
      </c>
      <c r="L171" s="2">
        <f t="shared" si="18"/>
        <v>6500</v>
      </c>
      <c r="M171" s="2">
        <f t="shared" si="19"/>
        <v>11750</v>
      </c>
      <c r="N171">
        <f t="shared" si="20"/>
        <v>1</v>
      </c>
      <c r="O171">
        <f t="shared" si="21"/>
        <v>2023</v>
      </c>
      <c r="P171" s="9">
        <f>IF(I171&gt;0,VLOOKUP(B171,'m cost'!A:G,6,FALSE)*I171,0)</f>
        <v>553.5</v>
      </c>
      <c r="Q171" t="str">
        <f t="shared" si="22"/>
        <v>p</v>
      </c>
      <c r="R171" s="2">
        <f t="shared" si="23"/>
        <v>4696.5</v>
      </c>
    </row>
    <row r="172" spans="1:18" x14ac:dyDescent="0.2">
      <c r="A172" t="s">
        <v>61</v>
      </c>
      <c r="B172" s="9" t="str">
        <f>VLOOKUP(A172,'item cost'!A:D,2,FALSE)</f>
        <v>group 8</v>
      </c>
      <c r="C172" s="9" t="str">
        <f>VLOOKUP(D172,items!A:B,2,FALSE)</f>
        <v>item 8</v>
      </c>
      <c r="D172" t="s">
        <v>840</v>
      </c>
      <c r="E172" s="10"/>
      <c r="F172" s="10">
        <v>44947</v>
      </c>
      <c r="G172" t="s">
        <v>310</v>
      </c>
      <c r="I172">
        <v>20</v>
      </c>
      <c r="J172" s="2">
        <v>270</v>
      </c>
      <c r="K172" s="2">
        <f>IF(OR(B172="متنوع",B172="قطع غيار"),J172,IF(AND(B172="ceiling fan",J172&gt;500),_xlfn.MAXIFS('m cost'!$E$3:$E$1062,'m cost'!$B$3:$B$1062,C172,'m cost'!$C$3:$C$1062,"&lt;="&amp;O172,'m cost'!$D$3:$D$1062,"&lt;="&amp;N172)*3,_xlfn.MAXIFS('m cost'!$E$3:$E$1062,'m cost'!$B$3:$B$1062,C172,'m cost'!$C$3:$C$1062,"&lt;="&amp;O172,'m cost'!$D$3:$D$1062,"&lt;="&amp;N172)))</f>
        <v>1630</v>
      </c>
      <c r="L172" s="2">
        <f t="shared" si="18"/>
        <v>32600</v>
      </c>
      <c r="M172" s="2">
        <f t="shared" si="19"/>
        <v>5400</v>
      </c>
      <c r="N172">
        <f t="shared" si="20"/>
        <v>1</v>
      </c>
      <c r="O172">
        <f t="shared" si="21"/>
        <v>2023</v>
      </c>
      <c r="P172" s="9">
        <f>IF(I172&gt;0,VLOOKUP(B172,'m cost'!A:G,6,FALSE)*I172,0)</f>
        <v>1256.8000000000002</v>
      </c>
      <c r="Q172" t="str">
        <f t="shared" si="22"/>
        <v>l</v>
      </c>
      <c r="R172" s="2">
        <f t="shared" si="23"/>
        <v>-28456.799999999999</v>
      </c>
    </row>
    <row r="173" spans="1:18" x14ac:dyDescent="0.2">
      <c r="A173" t="s">
        <v>39</v>
      </c>
      <c r="B173" s="9" t="str">
        <f>VLOOKUP(A173,'item cost'!A:D,2,FALSE)</f>
        <v>group 9</v>
      </c>
      <c r="C173" s="9" t="str">
        <f>VLOOKUP(D173,items!A:B,2,FALSE)</f>
        <v>item 9</v>
      </c>
      <c r="D173" t="s">
        <v>841</v>
      </c>
      <c r="E173" s="10"/>
      <c r="F173" s="10">
        <v>44947</v>
      </c>
      <c r="G173" t="s">
        <v>310</v>
      </c>
      <c r="I173">
        <v>5</v>
      </c>
      <c r="J173" s="2">
        <v>1650</v>
      </c>
      <c r="K173" s="2">
        <f>IF(OR(B173="متنوع",B173="قطع غيار"),J173,IF(AND(B173="ceiling fan",J173&gt;500),_xlfn.MAXIFS('m cost'!$E$3:$E$1062,'m cost'!$B$3:$B$1062,C173,'m cost'!$C$3:$C$1062,"&lt;="&amp;O173,'m cost'!$D$3:$D$1062,"&lt;="&amp;N173)*3,_xlfn.MAXIFS('m cost'!$E$3:$E$1062,'m cost'!$B$3:$B$1062,C173,'m cost'!$C$3:$C$1062,"&lt;="&amp;O173,'m cost'!$D$3:$D$1062,"&lt;="&amp;N173)))</f>
        <v>2007</v>
      </c>
      <c r="L173" s="2">
        <f t="shared" si="18"/>
        <v>10035</v>
      </c>
      <c r="M173" s="2">
        <f t="shared" si="19"/>
        <v>8250</v>
      </c>
      <c r="N173">
        <f t="shared" si="20"/>
        <v>1</v>
      </c>
      <c r="O173">
        <f t="shared" si="21"/>
        <v>2023</v>
      </c>
      <c r="P173" s="9">
        <f>IF(I173&gt;0,VLOOKUP(B173,'m cost'!A:G,6,FALSE)*I173,0)</f>
        <v>112.44999999999999</v>
      </c>
      <c r="Q173" t="str">
        <f t="shared" si="22"/>
        <v>l</v>
      </c>
      <c r="R173" s="2">
        <f t="shared" si="23"/>
        <v>-1897.45</v>
      </c>
    </row>
    <row r="174" spans="1:18" x14ac:dyDescent="0.2">
      <c r="A174" t="s">
        <v>277</v>
      </c>
      <c r="B174" s="9" t="str">
        <f>VLOOKUP(A174,'item cost'!A:D,2,FALSE)</f>
        <v>group 10</v>
      </c>
      <c r="C174" s="9" t="str">
        <f>VLOOKUP(D174,items!A:B,2,FALSE)</f>
        <v>item 10</v>
      </c>
      <c r="D174" t="s">
        <v>842</v>
      </c>
      <c r="E174" s="10"/>
      <c r="F174" s="10">
        <v>44947</v>
      </c>
      <c r="G174" t="s">
        <v>310</v>
      </c>
      <c r="I174">
        <v>28</v>
      </c>
      <c r="J174" s="2">
        <v>280</v>
      </c>
      <c r="K174" s="2">
        <f>IF(OR(B174="متنوع",B174="قطع غيار"),J174,IF(AND(B174="ceiling fan",J174&gt;500),_xlfn.MAXIFS('m cost'!$E$3:$E$1062,'m cost'!$B$3:$B$1062,C174,'m cost'!$C$3:$C$1062,"&lt;="&amp;O174,'m cost'!$D$3:$D$1062,"&lt;="&amp;N174)*3,_xlfn.MAXIFS('m cost'!$E$3:$E$1062,'m cost'!$B$3:$B$1062,C174,'m cost'!$C$3:$C$1062,"&lt;="&amp;O174,'m cost'!$D$3:$D$1062,"&lt;="&amp;N174)))</f>
        <v>126.14814814814817</v>
      </c>
      <c r="L174" s="2">
        <f t="shared" si="18"/>
        <v>3532.1481481481487</v>
      </c>
      <c r="M174" s="2">
        <f t="shared" si="19"/>
        <v>7840</v>
      </c>
      <c r="N174">
        <f t="shared" si="20"/>
        <v>1</v>
      </c>
      <c r="O174">
        <f t="shared" si="21"/>
        <v>2023</v>
      </c>
      <c r="P174" s="9">
        <f>IF(I174&gt;0,VLOOKUP(B174,'m cost'!A:G,6,FALSE)*I174,0)</f>
        <v>1748.04</v>
      </c>
      <c r="Q174" t="str">
        <f t="shared" si="22"/>
        <v>p</v>
      </c>
      <c r="R174" s="2">
        <f t="shared" si="23"/>
        <v>2559.8118518518513</v>
      </c>
    </row>
    <row r="175" spans="1:18" x14ac:dyDescent="0.2">
      <c r="A175" t="s">
        <v>53</v>
      </c>
      <c r="B175" s="9" t="str">
        <f>VLOOKUP(A175,'item cost'!A:D,2,FALSE)</f>
        <v>group 11</v>
      </c>
      <c r="C175" s="9" t="str">
        <f>VLOOKUP(D175,items!A:B,2,FALSE)</f>
        <v>item 11</v>
      </c>
      <c r="D175" t="s">
        <v>843</v>
      </c>
      <c r="E175" s="10"/>
      <c r="F175" s="10">
        <v>44947</v>
      </c>
      <c r="G175" t="s">
        <v>310</v>
      </c>
      <c r="I175">
        <v>27</v>
      </c>
      <c r="J175" s="2">
        <v>470</v>
      </c>
      <c r="K175" s="2">
        <f>IF(OR(B175="متنوع",B175="قطع غيار"),J175,IF(AND(B175="ceiling fan",J175&gt;500),_xlfn.MAXIFS('m cost'!$E$3:$E$1062,'m cost'!$B$3:$B$1062,C175,'m cost'!$C$3:$C$1062,"&lt;="&amp;O175,'m cost'!$D$3:$D$1062,"&lt;="&amp;N175)*3,_xlfn.MAXIFS('m cost'!$E$3:$E$1062,'m cost'!$B$3:$B$1062,C175,'m cost'!$C$3:$C$1062,"&lt;="&amp;O175,'m cost'!$D$3:$D$1062,"&lt;="&amp;N175)))</f>
        <v>339.00000000000006</v>
      </c>
      <c r="L175" s="2">
        <f t="shared" si="18"/>
        <v>9153.0000000000018</v>
      </c>
      <c r="M175" s="2">
        <f t="shared" si="19"/>
        <v>12690</v>
      </c>
      <c r="N175">
        <f t="shared" si="20"/>
        <v>1</v>
      </c>
      <c r="O175">
        <f t="shared" si="21"/>
        <v>2023</v>
      </c>
      <c r="P175" s="9">
        <f>IF(I175&gt;0,VLOOKUP(B175,'m cost'!A:G,6,FALSE)*I175,0)</f>
        <v>594.2700000000001</v>
      </c>
      <c r="Q175" t="str">
        <f t="shared" si="22"/>
        <v>p</v>
      </c>
      <c r="R175" s="2">
        <f t="shared" si="23"/>
        <v>2942.7299999999982</v>
      </c>
    </row>
    <row r="176" spans="1:18" x14ac:dyDescent="0.2">
      <c r="A176" t="s">
        <v>54</v>
      </c>
      <c r="B176" s="9" t="str">
        <f>VLOOKUP(A176,'item cost'!A:D,2,FALSE)</f>
        <v>group 12</v>
      </c>
      <c r="C176" s="9" t="str">
        <f>VLOOKUP(D176,items!A:B,2,FALSE)</f>
        <v>item 12</v>
      </c>
      <c r="D176" t="s">
        <v>844</v>
      </c>
      <c r="E176" s="10"/>
      <c r="F176" s="10">
        <v>44947</v>
      </c>
      <c r="G176" t="s">
        <v>310</v>
      </c>
      <c r="I176">
        <v>12</v>
      </c>
      <c r="J176" s="2">
        <v>1250</v>
      </c>
      <c r="K176" s="2">
        <f>IF(OR(B176="متنوع",B176="قطع غيار"),J176,IF(AND(B176="ceiling fan",J176&gt;500),_xlfn.MAXIFS('m cost'!$E$3:$E$1062,'m cost'!$B$3:$B$1062,C176,'m cost'!$C$3:$C$1062,"&lt;="&amp;O176,'m cost'!$D$3:$D$1062,"&lt;="&amp;N176)*3,_xlfn.MAXIFS('m cost'!$E$3:$E$1062,'m cost'!$B$3:$B$1062,C176,'m cost'!$C$3:$C$1062,"&lt;="&amp;O176,'m cost'!$D$3:$D$1062,"&lt;="&amp;N176)))</f>
        <v>388.11666666666673</v>
      </c>
      <c r="L176" s="2">
        <f t="shared" si="18"/>
        <v>4657.4000000000005</v>
      </c>
      <c r="M176" s="2">
        <f t="shared" si="19"/>
        <v>15000</v>
      </c>
      <c r="N176">
        <f t="shared" si="20"/>
        <v>1</v>
      </c>
      <c r="O176">
        <f t="shared" si="21"/>
        <v>2023</v>
      </c>
      <c r="P176" s="9">
        <f>IF(I176&gt;0,VLOOKUP(B176,'m cost'!A:G,6,FALSE)*I176,0)</f>
        <v>309.36</v>
      </c>
      <c r="Q176" t="str">
        <f t="shared" si="22"/>
        <v>p</v>
      </c>
      <c r="R176" s="2">
        <f t="shared" si="23"/>
        <v>10033.239999999998</v>
      </c>
    </row>
    <row r="177" spans="1:18" x14ac:dyDescent="0.2">
      <c r="A177" t="s">
        <v>72</v>
      </c>
      <c r="B177" s="9" t="str">
        <f>VLOOKUP(A177,'item cost'!A:D,2,FALSE)</f>
        <v>group 13</v>
      </c>
      <c r="C177" s="9" t="str">
        <f>VLOOKUP(D177,items!A:B,2,FALSE)</f>
        <v>item 13</v>
      </c>
      <c r="D177" t="s">
        <v>845</v>
      </c>
      <c r="E177" s="10"/>
      <c r="F177" s="10">
        <v>44947</v>
      </c>
      <c r="G177" t="s">
        <v>310</v>
      </c>
      <c r="I177">
        <v>10</v>
      </c>
      <c r="J177" s="2">
        <v>1650</v>
      </c>
      <c r="K177" s="2">
        <f>IF(OR(B177="متنوع",B177="قطع غيار"),J177,IF(AND(B177="ceiling fan",J177&gt;500),_xlfn.MAXIFS('m cost'!$E$3:$E$1062,'m cost'!$B$3:$B$1062,C177,'m cost'!$C$3:$C$1062,"&lt;="&amp;O177,'m cost'!$D$3:$D$1062,"&lt;="&amp;N177)*3,_xlfn.MAXIFS('m cost'!$E$3:$E$1062,'m cost'!$B$3:$B$1062,C177,'m cost'!$C$3:$C$1062,"&lt;="&amp;O177,'m cost'!$D$3:$D$1062,"&lt;="&amp;N177)))</f>
        <v>450</v>
      </c>
      <c r="L177" s="2">
        <f t="shared" si="18"/>
        <v>4500</v>
      </c>
      <c r="M177" s="2">
        <f t="shared" si="19"/>
        <v>16500</v>
      </c>
      <c r="N177">
        <f t="shared" si="20"/>
        <v>1</v>
      </c>
      <c r="O177">
        <f t="shared" si="21"/>
        <v>2023</v>
      </c>
      <c r="P177" s="9">
        <f>IF(I177&gt;0,VLOOKUP(B177,'m cost'!A:G,6,FALSE)*I177,0)</f>
        <v>416.70000000000005</v>
      </c>
      <c r="Q177" t="str">
        <f t="shared" si="22"/>
        <v>p</v>
      </c>
      <c r="R177" s="2">
        <f t="shared" si="23"/>
        <v>11583.3</v>
      </c>
    </row>
    <row r="178" spans="1:18" x14ac:dyDescent="0.2">
      <c r="A178" t="s">
        <v>38</v>
      </c>
      <c r="B178" s="9" t="str">
        <f>VLOOKUP(A178,'item cost'!A:D,2,FALSE)</f>
        <v>group 14</v>
      </c>
      <c r="C178" s="9" t="str">
        <f>VLOOKUP(D178,items!A:B,2,FALSE)</f>
        <v>item 14</v>
      </c>
      <c r="D178" t="s">
        <v>846</v>
      </c>
      <c r="E178" s="10"/>
      <c r="F178" s="10">
        <v>44947</v>
      </c>
      <c r="G178" t="s">
        <v>310</v>
      </c>
      <c r="I178">
        <v>16</v>
      </c>
      <c r="J178" s="2">
        <v>360</v>
      </c>
      <c r="K178" s="2">
        <f>IF(OR(B178="متنوع",B178="قطع غيار"),J178,IF(AND(B178="ceiling fan",J178&gt;500),_xlfn.MAXIFS('m cost'!$E$3:$E$1062,'m cost'!$B$3:$B$1062,C178,'m cost'!$C$3:$C$1062,"&lt;="&amp;O178,'m cost'!$D$3:$D$1062,"&lt;="&amp;N178)*3,_xlfn.MAXIFS('m cost'!$E$3:$E$1062,'m cost'!$B$3:$B$1062,C178,'m cost'!$C$3:$C$1062,"&lt;="&amp;O178,'m cost'!$D$3:$D$1062,"&lt;="&amp;N178)))</f>
        <v>273.88888888888891</v>
      </c>
      <c r="L178" s="2">
        <f t="shared" si="18"/>
        <v>4382.2222222222226</v>
      </c>
      <c r="M178" s="2">
        <f t="shared" si="19"/>
        <v>5760</v>
      </c>
      <c r="N178">
        <f t="shared" si="20"/>
        <v>1</v>
      </c>
      <c r="O178">
        <f t="shared" si="21"/>
        <v>2023</v>
      </c>
      <c r="P178" s="9">
        <f>IF(I178&gt;0,VLOOKUP(B178,'m cost'!A:G,6,FALSE)*I178,0)</f>
        <v>531.04</v>
      </c>
      <c r="Q178" t="str">
        <f t="shared" si="22"/>
        <v>p</v>
      </c>
      <c r="R178" s="2">
        <f t="shared" si="23"/>
        <v>846.73777777777741</v>
      </c>
    </row>
    <row r="179" spans="1:18" x14ac:dyDescent="0.2">
      <c r="A179" t="s">
        <v>36</v>
      </c>
      <c r="B179" s="9" t="str">
        <f>VLOOKUP(A179,'item cost'!A:D,2,FALSE)</f>
        <v>group 15</v>
      </c>
      <c r="C179" s="9" t="str">
        <f>VLOOKUP(D179,items!A:B,2,FALSE)</f>
        <v>item 15</v>
      </c>
      <c r="D179" t="s">
        <v>847</v>
      </c>
      <c r="E179" s="10"/>
      <c r="F179" s="10">
        <v>44947</v>
      </c>
      <c r="G179" t="s">
        <v>310</v>
      </c>
      <c r="I179">
        <v>5</v>
      </c>
      <c r="J179" s="2">
        <v>2800</v>
      </c>
      <c r="K179" s="2">
        <f>IF(OR(B179="متنوع",B179="قطع غيار"),J179,IF(AND(B179="ceiling fan",J179&gt;500),_xlfn.MAXIFS('m cost'!$E$3:$E$1062,'m cost'!$B$3:$B$1062,C179,'m cost'!$C$3:$C$1062,"&lt;="&amp;O179,'m cost'!$D$3:$D$1062,"&lt;="&amp;N179)*3,_xlfn.MAXIFS('m cost'!$E$3:$E$1062,'m cost'!$B$3:$B$1062,C179,'m cost'!$C$3:$C$1062,"&lt;="&amp;O179,'m cost'!$D$3:$D$1062,"&lt;="&amp;N179)))</f>
        <v>280</v>
      </c>
      <c r="L179" s="2">
        <f t="shared" si="18"/>
        <v>1400</v>
      </c>
      <c r="M179" s="2">
        <f t="shared" si="19"/>
        <v>14000</v>
      </c>
      <c r="N179">
        <f t="shared" si="20"/>
        <v>1</v>
      </c>
      <c r="O179">
        <f t="shared" si="21"/>
        <v>2023</v>
      </c>
      <c r="P179" s="9">
        <f>IF(I179&gt;0,VLOOKUP(B179,'m cost'!A:G,6,FALSE)*I179,0)</f>
        <v>132.6</v>
      </c>
      <c r="Q179" t="str">
        <f t="shared" si="22"/>
        <v>p</v>
      </c>
      <c r="R179" s="2">
        <f t="shared" si="23"/>
        <v>12467.4</v>
      </c>
    </row>
    <row r="180" spans="1:18" x14ac:dyDescent="0.2">
      <c r="A180" t="s">
        <v>30</v>
      </c>
      <c r="B180" s="9" t="str">
        <f>VLOOKUP(A180,'item cost'!A:D,2,FALSE)</f>
        <v>group 16</v>
      </c>
      <c r="C180" s="9" t="str">
        <f>VLOOKUP(D180,items!A:B,2,FALSE)</f>
        <v>item 16</v>
      </c>
      <c r="D180" t="s">
        <v>848</v>
      </c>
      <c r="E180" s="10"/>
      <c r="F180" s="10">
        <v>44934</v>
      </c>
      <c r="G180" t="s">
        <v>225</v>
      </c>
      <c r="I180">
        <v>0</v>
      </c>
      <c r="J180" s="2">
        <v>0</v>
      </c>
      <c r="K180" s="2">
        <f>IF(OR(B180="متنوع",B180="قطع غيار"),J180,IF(AND(B180="ceiling fan",J180&gt;500),_xlfn.MAXIFS('m cost'!$E$3:$E$1062,'m cost'!$B$3:$B$1062,C180,'m cost'!$C$3:$C$1062,"&lt;="&amp;O180,'m cost'!$D$3:$D$1062,"&lt;="&amp;N180)*3,_xlfn.MAXIFS('m cost'!$E$3:$E$1062,'m cost'!$B$3:$B$1062,C180,'m cost'!$C$3:$C$1062,"&lt;="&amp;O180,'m cost'!$D$3:$D$1062,"&lt;="&amp;N180)))</f>
        <v>340.26666666666671</v>
      </c>
      <c r="L180" s="2">
        <f t="shared" si="18"/>
        <v>0</v>
      </c>
      <c r="M180" s="2">
        <f t="shared" si="19"/>
        <v>0</v>
      </c>
      <c r="N180">
        <f t="shared" si="20"/>
        <v>1</v>
      </c>
      <c r="O180">
        <f t="shared" si="21"/>
        <v>2023</v>
      </c>
      <c r="P180" s="9">
        <f>IF(I180&gt;0,VLOOKUP(B180,'m cost'!A:G,6,FALSE)*I180,0)</f>
        <v>0</v>
      </c>
      <c r="Q180" t="str">
        <f t="shared" si="22"/>
        <v>l</v>
      </c>
      <c r="R180" s="2">
        <f t="shared" si="23"/>
        <v>0</v>
      </c>
    </row>
    <row r="181" spans="1:18" x14ac:dyDescent="0.2">
      <c r="A181" t="s">
        <v>45</v>
      </c>
      <c r="B181" s="9" t="str">
        <f>VLOOKUP(A181,'item cost'!A:D,2,FALSE)</f>
        <v>group 17</v>
      </c>
      <c r="C181" s="9" t="str">
        <f>VLOOKUP(D181,items!A:B,2,FALSE)</f>
        <v>item 17</v>
      </c>
      <c r="D181" t="s">
        <v>849</v>
      </c>
      <c r="E181" s="10"/>
      <c r="F181" s="10">
        <v>44935</v>
      </c>
      <c r="G181" t="s">
        <v>311</v>
      </c>
      <c r="I181">
        <v>50</v>
      </c>
      <c r="J181" s="2">
        <v>340</v>
      </c>
      <c r="K181" s="2">
        <f>IF(OR(B181="متنوع",B181="قطع غيار"),J181,IF(AND(B181="ceiling fan",J181&gt;500),_xlfn.MAXIFS('m cost'!$E$3:$E$1062,'m cost'!$B$3:$B$1062,C181,'m cost'!$C$3:$C$1062,"&lt;="&amp;O181,'m cost'!$D$3:$D$1062,"&lt;="&amp;N181)*3,_xlfn.MAXIFS('m cost'!$E$3:$E$1062,'m cost'!$B$3:$B$1062,C181,'m cost'!$C$3:$C$1062,"&lt;="&amp;O181,'m cost'!$D$3:$D$1062,"&lt;="&amp;N181)))</f>
        <v>350.54555555555561</v>
      </c>
      <c r="L181" s="2">
        <f t="shared" si="18"/>
        <v>17527.277777777781</v>
      </c>
      <c r="M181" s="2">
        <f t="shared" si="19"/>
        <v>17000</v>
      </c>
      <c r="N181">
        <f t="shared" si="20"/>
        <v>1</v>
      </c>
      <c r="O181">
        <f t="shared" si="21"/>
        <v>2023</v>
      </c>
      <c r="P181" s="9">
        <f>IF(I181&gt;0,VLOOKUP(B181,'m cost'!A:G,6,FALSE)*I181,0)</f>
        <v>2412.5</v>
      </c>
      <c r="Q181" t="str">
        <f t="shared" si="22"/>
        <v>l</v>
      </c>
      <c r="R181" s="2">
        <f t="shared" si="23"/>
        <v>-2939.777777777781</v>
      </c>
    </row>
    <row r="182" spans="1:18" x14ac:dyDescent="0.2">
      <c r="A182" t="s">
        <v>21</v>
      </c>
      <c r="B182" s="9" t="str">
        <f>VLOOKUP(A182,'item cost'!A:D,2,FALSE)</f>
        <v>group 18</v>
      </c>
      <c r="C182" s="9" t="str">
        <f>VLOOKUP(D182,items!A:B,2,FALSE)</f>
        <v>item 18</v>
      </c>
      <c r="D182" t="s">
        <v>850</v>
      </c>
      <c r="E182" s="10"/>
      <c r="F182" s="10">
        <v>44935</v>
      </c>
      <c r="G182" t="s">
        <v>311</v>
      </c>
      <c r="I182">
        <v>60</v>
      </c>
      <c r="J182" s="2">
        <v>400</v>
      </c>
      <c r="K182" s="2">
        <f>IF(OR(B182="متنوع",B182="قطع غيار"),J182,IF(AND(B182="ceiling fan",J182&gt;500),_xlfn.MAXIFS('m cost'!$E$3:$E$1062,'m cost'!$B$3:$B$1062,C182,'m cost'!$C$3:$C$1062,"&lt;="&amp;O182,'m cost'!$D$3:$D$1062,"&lt;="&amp;N182)*3,_xlfn.MAXIFS('m cost'!$E$3:$E$1062,'m cost'!$B$3:$B$1062,C182,'m cost'!$C$3:$C$1062,"&lt;="&amp;O182,'m cost'!$D$3:$D$1062,"&lt;="&amp;N182)))</f>
        <v>329.32952380952389</v>
      </c>
      <c r="L182" s="2">
        <f t="shared" si="18"/>
        <v>19759.771428571432</v>
      </c>
      <c r="M182" s="2">
        <f t="shared" si="19"/>
        <v>24000</v>
      </c>
      <c r="N182">
        <f t="shared" si="20"/>
        <v>1</v>
      </c>
      <c r="O182">
        <f t="shared" si="21"/>
        <v>2023</v>
      </c>
      <c r="P182" s="9">
        <f>IF(I182&gt;0,VLOOKUP(B182,'m cost'!A:G,6,FALSE)*I182,0)</f>
        <v>8289.6</v>
      </c>
      <c r="Q182" t="str">
        <f t="shared" si="22"/>
        <v>l</v>
      </c>
      <c r="R182" s="2">
        <f t="shared" si="23"/>
        <v>-4049.3714285714323</v>
      </c>
    </row>
    <row r="183" spans="1:18" x14ac:dyDescent="0.2">
      <c r="A183" t="s">
        <v>275</v>
      </c>
      <c r="B183" s="9" t="str">
        <f>VLOOKUP(A183,'item cost'!A:D,2,FALSE)</f>
        <v>group 19</v>
      </c>
      <c r="C183" s="9" t="str">
        <f>VLOOKUP(D183,items!A:B,2,FALSE)</f>
        <v>item 19</v>
      </c>
      <c r="D183" t="s">
        <v>851</v>
      </c>
      <c r="E183" s="10"/>
      <c r="F183" s="10">
        <v>44935</v>
      </c>
      <c r="G183" t="s">
        <v>311</v>
      </c>
      <c r="I183">
        <v>100</v>
      </c>
      <c r="J183" s="2">
        <v>180</v>
      </c>
      <c r="K183" s="2">
        <f>IF(OR(B183="متنوع",B183="قطع غيار"),J183,IF(AND(B183="ceiling fan",J183&gt;500),_xlfn.MAXIFS('m cost'!$E$3:$E$1062,'m cost'!$B$3:$B$1062,C183,'m cost'!$C$3:$C$1062,"&lt;="&amp;O183,'m cost'!$D$3:$D$1062,"&lt;="&amp;N183)*3,_xlfn.MAXIFS('m cost'!$E$3:$E$1062,'m cost'!$B$3:$B$1062,C183,'m cost'!$C$3:$C$1062,"&lt;="&amp;O183,'m cost'!$D$3:$D$1062,"&lt;="&amp;N183)))</f>
        <v>570</v>
      </c>
      <c r="L183" s="2">
        <f t="shared" si="18"/>
        <v>57000</v>
      </c>
      <c r="M183" s="2">
        <f t="shared" si="19"/>
        <v>18000</v>
      </c>
      <c r="N183">
        <f t="shared" si="20"/>
        <v>1</v>
      </c>
      <c r="O183">
        <f t="shared" si="21"/>
        <v>2023</v>
      </c>
      <c r="P183" s="9">
        <f>IF(I183&gt;0,VLOOKUP(B183,'m cost'!A:G,6,FALSE)*I183,0)</f>
        <v>2197</v>
      </c>
      <c r="Q183" t="str">
        <f t="shared" si="22"/>
        <v>l</v>
      </c>
      <c r="R183" s="2">
        <f t="shared" si="23"/>
        <v>-41197</v>
      </c>
    </row>
    <row r="184" spans="1:18" x14ac:dyDescent="0.2">
      <c r="A184" t="s">
        <v>17</v>
      </c>
      <c r="B184" s="9" t="str">
        <f>VLOOKUP(A184,'item cost'!A:D,2,FALSE)</f>
        <v>group 20</v>
      </c>
      <c r="C184" s="9" t="str">
        <f>VLOOKUP(D184,items!A:B,2,FALSE)</f>
        <v>item 20</v>
      </c>
      <c r="D184" t="s">
        <v>852</v>
      </c>
      <c r="E184" s="10"/>
      <c r="F184" s="10">
        <v>44935</v>
      </c>
      <c r="G184" t="s">
        <v>311</v>
      </c>
      <c r="I184">
        <v>50</v>
      </c>
      <c r="J184" s="2">
        <v>520</v>
      </c>
      <c r="K184" s="2">
        <f>IF(OR(B184="متنوع",B184="قطع غيار"),J184,IF(AND(B184="ceiling fan",J184&gt;500),_xlfn.MAXIFS('m cost'!$E$3:$E$1062,'m cost'!$B$3:$B$1062,C184,'m cost'!$C$3:$C$1062,"&lt;="&amp;O184,'m cost'!$D$3:$D$1062,"&lt;="&amp;N184)*3,_xlfn.MAXIFS('m cost'!$E$3:$E$1062,'m cost'!$B$3:$B$1062,C184,'m cost'!$C$3:$C$1062,"&lt;="&amp;O184,'m cost'!$D$3:$D$1062,"&lt;="&amp;N184)))</f>
        <v>260</v>
      </c>
      <c r="L184" s="2">
        <f t="shared" si="18"/>
        <v>13000</v>
      </c>
      <c r="M184" s="2">
        <f t="shared" si="19"/>
        <v>26000</v>
      </c>
      <c r="N184">
        <f t="shared" si="20"/>
        <v>1</v>
      </c>
      <c r="O184">
        <f t="shared" si="21"/>
        <v>2023</v>
      </c>
      <c r="P184" s="9">
        <f>IF(I184&gt;0,VLOOKUP(B184,'m cost'!A:G,6,FALSE)*I184,0)</f>
        <v>250</v>
      </c>
      <c r="Q184" t="str">
        <f t="shared" si="22"/>
        <v>p</v>
      </c>
      <c r="R184" s="2">
        <f t="shared" si="23"/>
        <v>12750</v>
      </c>
    </row>
    <row r="185" spans="1:18" x14ac:dyDescent="0.2">
      <c r="A185" t="s">
        <v>18</v>
      </c>
      <c r="B185" s="9" t="str">
        <f>VLOOKUP(A185,'item cost'!A:D,2,FALSE)</f>
        <v>group 21</v>
      </c>
      <c r="C185" s="9" t="str">
        <f>VLOOKUP(D185,items!A:B,2,FALSE)</f>
        <v>item 21</v>
      </c>
      <c r="D185" t="s">
        <v>853</v>
      </c>
      <c r="E185" s="10"/>
      <c r="F185" s="10">
        <v>44935</v>
      </c>
      <c r="G185" t="s">
        <v>311</v>
      </c>
      <c r="I185">
        <v>25</v>
      </c>
      <c r="J185" s="2">
        <v>475</v>
      </c>
      <c r="K185" s="2">
        <f>IF(OR(B185="متنوع",B185="قطع غيار"),J185,IF(AND(B185="ceiling fan",J185&gt;500),_xlfn.MAXIFS('m cost'!$E$3:$E$1062,'m cost'!$B$3:$B$1062,C185,'m cost'!$C$3:$C$1062,"&lt;="&amp;O185,'m cost'!$D$3:$D$1062,"&lt;="&amp;N185)*3,_xlfn.MAXIFS('m cost'!$E$3:$E$1062,'m cost'!$B$3:$B$1062,C185,'m cost'!$C$3:$C$1062,"&lt;="&amp;O185,'m cost'!$D$3:$D$1062,"&lt;="&amp;N185)))</f>
        <v>122.78968253968254</v>
      </c>
      <c r="L185" s="2">
        <f t="shared" si="18"/>
        <v>3069.7420634920636</v>
      </c>
      <c r="M185" s="2">
        <f t="shared" si="19"/>
        <v>11875</v>
      </c>
      <c r="N185">
        <f t="shared" si="20"/>
        <v>1</v>
      </c>
      <c r="O185">
        <f t="shared" si="21"/>
        <v>2023</v>
      </c>
      <c r="P185" s="9">
        <f>IF(I185&gt;0,VLOOKUP(B185,'m cost'!A:G,6,FALSE)*I185,0)</f>
        <v>0</v>
      </c>
      <c r="Q185" t="str">
        <f t="shared" si="22"/>
        <v>p</v>
      </c>
      <c r="R185" s="2">
        <f t="shared" si="23"/>
        <v>8805.2579365079364</v>
      </c>
    </row>
    <row r="186" spans="1:18" x14ac:dyDescent="0.2">
      <c r="A186" t="s">
        <v>24</v>
      </c>
      <c r="B186" s="9" t="str">
        <f>VLOOKUP(A186,'item cost'!A:D,2,FALSE)</f>
        <v>group 22</v>
      </c>
      <c r="C186" s="9" t="str">
        <f>VLOOKUP(D186,items!A:B,2,FALSE)</f>
        <v>item 22</v>
      </c>
      <c r="D186" t="s">
        <v>854</v>
      </c>
      <c r="E186" s="10"/>
      <c r="F186" s="10">
        <v>44935</v>
      </c>
      <c r="G186" t="s">
        <v>311</v>
      </c>
      <c r="I186">
        <v>25</v>
      </c>
      <c r="J186" s="2">
        <v>620</v>
      </c>
      <c r="K186" s="2">
        <f>IF(OR(B186="متنوع",B186="قطع غيار"),J186,IF(AND(B186="ceiling fan",J186&gt;500),_xlfn.MAXIFS('m cost'!$E$3:$E$1062,'m cost'!$B$3:$B$1062,C186,'m cost'!$C$3:$C$1062,"&lt;="&amp;O186,'m cost'!$D$3:$D$1062,"&lt;="&amp;N186)*3,_xlfn.MAXIFS('m cost'!$E$3:$E$1062,'m cost'!$B$3:$B$1062,C186,'m cost'!$C$3:$C$1062,"&lt;="&amp;O186,'m cost'!$D$3:$D$1062,"&lt;="&amp;N186)))</f>
        <v>517</v>
      </c>
      <c r="L186" s="2">
        <f t="shared" si="18"/>
        <v>12925</v>
      </c>
      <c r="M186" s="2">
        <f t="shared" si="19"/>
        <v>15500</v>
      </c>
      <c r="N186">
        <f t="shared" si="20"/>
        <v>1</v>
      </c>
      <c r="O186">
        <f t="shared" si="21"/>
        <v>2023</v>
      </c>
      <c r="P186" s="9">
        <f>IF(I186&gt;0,VLOOKUP(B186,'m cost'!A:G,6,FALSE)*I186,0)</f>
        <v>25</v>
      </c>
      <c r="Q186" t="str">
        <f t="shared" si="22"/>
        <v>p</v>
      </c>
      <c r="R186" s="2">
        <f t="shared" si="23"/>
        <v>2550</v>
      </c>
    </row>
    <row r="187" spans="1:18" x14ac:dyDescent="0.2">
      <c r="A187" t="s">
        <v>60</v>
      </c>
      <c r="B187" s="9" t="str">
        <f>VLOOKUP(A187,'item cost'!A:D,2,FALSE)</f>
        <v>group 23</v>
      </c>
      <c r="C187" s="9" t="str">
        <f>VLOOKUP(D187,items!A:B,2,FALSE)</f>
        <v>item 23</v>
      </c>
      <c r="D187" t="s">
        <v>855</v>
      </c>
      <c r="E187" s="10"/>
      <c r="F187" s="10">
        <v>44935</v>
      </c>
      <c r="G187" t="s">
        <v>311</v>
      </c>
      <c r="I187">
        <v>15</v>
      </c>
      <c r="J187" s="2">
        <v>1650</v>
      </c>
      <c r="K187" s="2">
        <f>IF(OR(B187="متنوع",B187="قطع غيار"),J187,IF(AND(B187="ceiling fan",J187&gt;500),_xlfn.MAXIFS('m cost'!$E$3:$E$1062,'m cost'!$B$3:$B$1062,C187,'m cost'!$C$3:$C$1062,"&lt;="&amp;O187,'m cost'!$D$3:$D$1062,"&lt;="&amp;N187)*3,_xlfn.MAXIFS('m cost'!$E$3:$E$1062,'m cost'!$B$3:$B$1062,C187,'m cost'!$C$3:$C$1062,"&lt;="&amp;O187,'m cost'!$D$3:$D$1062,"&lt;="&amp;N187)))</f>
        <v>3666.8121693121693</v>
      </c>
      <c r="L187" s="2">
        <f t="shared" si="18"/>
        <v>55002.182539682537</v>
      </c>
      <c r="M187" s="2">
        <f t="shared" si="19"/>
        <v>24750</v>
      </c>
      <c r="N187">
        <f t="shared" si="20"/>
        <v>1</v>
      </c>
      <c r="O187">
        <f t="shared" si="21"/>
        <v>2023</v>
      </c>
      <c r="P187" s="9">
        <f>IF(I187&gt;0,VLOOKUP(B187,'m cost'!A:G,6,FALSE)*I187,0)</f>
        <v>30</v>
      </c>
      <c r="Q187" t="str">
        <f t="shared" si="22"/>
        <v>l</v>
      </c>
      <c r="R187" s="2">
        <f t="shared" si="23"/>
        <v>-30282.182539682537</v>
      </c>
    </row>
    <row r="188" spans="1:18" x14ac:dyDescent="0.2">
      <c r="A188" t="s">
        <v>43</v>
      </c>
      <c r="B188" s="9" t="str">
        <f>VLOOKUP(A188,'item cost'!A:D,2,FALSE)</f>
        <v>group 24</v>
      </c>
      <c r="C188" s="9" t="str">
        <f>VLOOKUP(D188,items!A:B,2,FALSE)</f>
        <v>item 24</v>
      </c>
      <c r="D188" t="s">
        <v>856</v>
      </c>
      <c r="E188" s="10"/>
      <c r="F188" s="10">
        <v>44935</v>
      </c>
      <c r="G188" t="s">
        <v>311</v>
      </c>
      <c r="I188">
        <v>50</v>
      </c>
      <c r="J188" s="2">
        <v>360</v>
      </c>
      <c r="K188" s="2">
        <f>IF(OR(B188="متنوع",B188="قطع غيار"),J188,IF(AND(B188="ceiling fan",J188&gt;500),_xlfn.MAXIFS('m cost'!$E$3:$E$1062,'m cost'!$B$3:$B$1062,C188,'m cost'!$C$3:$C$1062,"&lt;="&amp;O188,'m cost'!$D$3:$D$1062,"&lt;="&amp;N188)*3,_xlfn.MAXIFS('m cost'!$E$3:$E$1062,'m cost'!$B$3:$B$1062,C188,'m cost'!$C$3:$C$1062,"&lt;="&amp;O188,'m cost'!$D$3:$D$1062,"&lt;="&amp;N188)))</f>
        <v>316.46825396825403</v>
      </c>
      <c r="L188" s="2">
        <f t="shared" si="18"/>
        <v>15823.412698412702</v>
      </c>
      <c r="M188" s="2">
        <f t="shared" si="19"/>
        <v>18000</v>
      </c>
      <c r="N188">
        <f t="shared" si="20"/>
        <v>1</v>
      </c>
      <c r="O188">
        <f t="shared" si="21"/>
        <v>2023</v>
      </c>
      <c r="P188" s="9">
        <f>IF(I188&gt;0,VLOOKUP(B188,'m cost'!A:G,6,FALSE)*I188,0)</f>
        <v>25</v>
      </c>
      <c r="Q188" t="str">
        <f t="shared" si="22"/>
        <v>p</v>
      </c>
      <c r="R188" s="2">
        <f t="shared" si="23"/>
        <v>2151.5873015872985</v>
      </c>
    </row>
    <row r="189" spans="1:18" x14ac:dyDescent="0.2">
      <c r="A189" t="s">
        <v>278</v>
      </c>
      <c r="B189" s="9" t="str">
        <f>VLOOKUP(A189,'item cost'!A:D,2,FALSE)</f>
        <v>group 25</v>
      </c>
      <c r="C189" s="9" t="str">
        <f>VLOOKUP(D189,items!A:B,2,FALSE)</f>
        <v>item 25</v>
      </c>
      <c r="D189" t="s">
        <v>857</v>
      </c>
      <c r="E189" s="10"/>
      <c r="F189" s="10">
        <v>44935</v>
      </c>
      <c r="G189" t="s">
        <v>311</v>
      </c>
      <c r="I189">
        <v>50</v>
      </c>
      <c r="J189" s="2">
        <v>380</v>
      </c>
      <c r="K189" s="2">
        <f>IF(OR(B189="متنوع",B189="قطع غيار"),J189,IF(AND(B189="ceiling fan",J189&gt;500),_xlfn.MAXIFS('m cost'!$E$3:$E$1062,'m cost'!$B$3:$B$1062,C189,'m cost'!$C$3:$C$1062,"&lt;="&amp;O189,'m cost'!$D$3:$D$1062,"&lt;="&amp;N189)*3,_xlfn.MAXIFS('m cost'!$E$3:$E$1062,'m cost'!$B$3:$B$1062,C189,'m cost'!$C$3:$C$1062,"&lt;="&amp;O189,'m cost'!$D$3:$D$1062,"&lt;="&amp;N189)))</f>
        <v>223.50174851190479</v>
      </c>
      <c r="L189" s="2">
        <f t="shared" si="18"/>
        <v>11175.08742559524</v>
      </c>
      <c r="M189" s="2">
        <f t="shared" si="19"/>
        <v>19000</v>
      </c>
      <c r="N189">
        <f t="shared" si="20"/>
        <v>1</v>
      </c>
      <c r="O189">
        <f t="shared" si="21"/>
        <v>2023</v>
      </c>
      <c r="P189" s="9">
        <f>IF(I189&gt;0,VLOOKUP(B189,'m cost'!A:G,6,FALSE)*I189,0)</f>
        <v>1472.75</v>
      </c>
      <c r="Q189" t="str">
        <f t="shared" si="22"/>
        <v>p</v>
      </c>
      <c r="R189" s="2">
        <f t="shared" si="23"/>
        <v>6352.1625744047597</v>
      </c>
    </row>
    <row r="190" spans="1:18" x14ac:dyDescent="0.2">
      <c r="A190" t="s">
        <v>279</v>
      </c>
      <c r="B190" s="9" t="str">
        <f>VLOOKUP(A190,'item cost'!A:D,2,FALSE)</f>
        <v>group 26</v>
      </c>
      <c r="C190" s="9" t="str">
        <f>VLOOKUP(D190,items!A:B,2,FALSE)</f>
        <v>item 26</v>
      </c>
      <c r="D190" t="s">
        <v>858</v>
      </c>
      <c r="E190" s="10"/>
      <c r="F190" s="10">
        <v>44935</v>
      </c>
      <c r="G190" t="s">
        <v>311</v>
      </c>
      <c r="I190">
        <v>50</v>
      </c>
      <c r="J190" s="2">
        <v>450</v>
      </c>
      <c r="K190" s="2">
        <f>IF(OR(B190="متنوع",B190="قطع غيار"),J190,IF(AND(B190="ceiling fan",J190&gt;500),_xlfn.MAXIFS('m cost'!$E$3:$E$1062,'m cost'!$B$3:$B$1062,C190,'m cost'!$C$3:$C$1062,"&lt;="&amp;O190,'m cost'!$D$3:$D$1062,"&lt;="&amp;N190)*3,_xlfn.MAXIFS('m cost'!$E$3:$E$1062,'m cost'!$B$3:$B$1062,C190,'m cost'!$C$3:$C$1062,"&lt;="&amp;O190,'m cost'!$D$3:$D$1062,"&lt;="&amp;N190)))</f>
        <v>205.97652777777782</v>
      </c>
      <c r="L190" s="2">
        <f t="shared" si="18"/>
        <v>10298.826388888891</v>
      </c>
      <c r="M190" s="2">
        <f t="shared" si="19"/>
        <v>22500</v>
      </c>
      <c r="N190">
        <f t="shared" si="20"/>
        <v>1</v>
      </c>
      <c r="O190">
        <f t="shared" si="21"/>
        <v>2023</v>
      </c>
      <c r="P190" s="9">
        <f>IF(I190&gt;0,VLOOKUP(B190,'m cost'!A:G,6,FALSE)*I190,0)</f>
        <v>250</v>
      </c>
      <c r="Q190" t="str">
        <f t="shared" si="22"/>
        <v>p</v>
      </c>
      <c r="R190" s="2">
        <f t="shared" si="23"/>
        <v>11951.173611111109</v>
      </c>
    </row>
    <row r="191" spans="1:18" x14ac:dyDescent="0.2">
      <c r="A191" t="s">
        <v>46</v>
      </c>
      <c r="B191" s="9" t="str">
        <f>VLOOKUP(A191,'item cost'!A:D,2,FALSE)</f>
        <v>group 27</v>
      </c>
      <c r="C191" s="9" t="str">
        <f>VLOOKUP(D191,items!A:B,2,FALSE)</f>
        <v>item 27</v>
      </c>
      <c r="D191" t="s">
        <v>859</v>
      </c>
      <c r="E191" s="10"/>
      <c r="F191" s="10">
        <v>44935</v>
      </c>
      <c r="G191" t="s">
        <v>311</v>
      </c>
      <c r="I191">
        <v>50</v>
      </c>
      <c r="J191" s="2">
        <v>240</v>
      </c>
      <c r="K191" s="2">
        <f>IF(OR(B191="متنوع",B191="قطع غيار"),J191,IF(AND(B191="ceiling fan",J191&gt;500),_xlfn.MAXIFS('m cost'!$E$3:$E$1062,'m cost'!$B$3:$B$1062,C191,'m cost'!$C$3:$C$1062,"&lt;="&amp;O191,'m cost'!$D$3:$D$1062,"&lt;="&amp;N191)*3,_xlfn.MAXIFS('m cost'!$E$3:$E$1062,'m cost'!$B$3:$B$1062,C191,'m cost'!$C$3:$C$1062,"&lt;="&amp;O191,'m cost'!$D$3:$D$1062,"&lt;="&amp;N191)))</f>
        <v>383</v>
      </c>
      <c r="L191" s="2">
        <f t="shared" si="18"/>
        <v>19150</v>
      </c>
      <c r="M191" s="2">
        <f t="shared" si="19"/>
        <v>12000</v>
      </c>
      <c r="N191">
        <f t="shared" si="20"/>
        <v>1</v>
      </c>
      <c r="O191">
        <f t="shared" si="21"/>
        <v>2023</v>
      </c>
      <c r="P191" s="9">
        <f>IF(I191&gt;0,VLOOKUP(B191,'m cost'!A:G,6,FALSE)*I191,0)</f>
        <v>0</v>
      </c>
      <c r="Q191" t="str">
        <f t="shared" si="22"/>
        <v>l</v>
      </c>
      <c r="R191" s="2">
        <f t="shared" si="23"/>
        <v>-7150</v>
      </c>
    </row>
    <row r="192" spans="1:18" x14ac:dyDescent="0.2">
      <c r="A192" t="s">
        <v>37</v>
      </c>
      <c r="B192" s="9" t="str">
        <f>VLOOKUP(A192,'item cost'!A:D,2,FALSE)</f>
        <v>group 28</v>
      </c>
      <c r="C192" s="9" t="str">
        <f>VLOOKUP(D192,items!A:B,2,FALSE)</f>
        <v>item 28</v>
      </c>
      <c r="D192" t="s">
        <v>860</v>
      </c>
      <c r="E192" s="10"/>
      <c r="F192" s="10">
        <v>44935</v>
      </c>
      <c r="G192" t="s">
        <v>311</v>
      </c>
      <c r="I192">
        <v>15</v>
      </c>
      <c r="J192" s="2">
        <v>2600</v>
      </c>
      <c r="K192" s="2">
        <f>IF(OR(B192="متنوع",B192="قطع غيار"),J192,IF(AND(B192="ceiling fan",J192&gt;500),_xlfn.MAXIFS('m cost'!$E$3:$E$1062,'m cost'!$B$3:$B$1062,C192,'m cost'!$C$3:$C$1062,"&lt;="&amp;O192,'m cost'!$D$3:$D$1062,"&lt;="&amp;N192)*3,_xlfn.MAXIFS('m cost'!$E$3:$E$1062,'m cost'!$B$3:$B$1062,C192,'m cost'!$C$3:$C$1062,"&lt;="&amp;O192,'m cost'!$D$3:$D$1062,"&lt;="&amp;N192)))</f>
        <v>127.99382716049386</v>
      </c>
      <c r="L192" s="2">
        <f t="shared" si="18"/>
        <v>1919.9074074074081</v>
      </c>
      <c r="M192" s="2">
        <f t="shared" si="19"/>
        <v>39000</v>
      </c>
      <c r="N192">
        <f t="shared" si="20"/>
        <v>1</v>
      </c>
      <c r="O192">
        <f t="shared" si="21"/>
        <v>2023</v>
      </c>
      <c r="P192" s="9">
        <f>IF(I192&gt;0,VLOOKUP(B192,'m cost'!A:G,6,FALSE)*I192,0)</f>
        <v>7.5</v>
      </c>
      <c r="Q192" t="str">
        <f t="shared" si="22"/>
        <v>p</v>
      </c>
      <c r="R192" s="2">
        <f t="shared" si="23"/>
        <v>37072.592592592591</v>
      </c>
    </row>
    <row r="193" spans="1:18" x14ac:dyDescent="0.2">
      <c r="A193" t="s">
        <v>44</v>
      </c>
      <c r="B193" s="9" t="str">
        <f>VLOOKUP(A193,'item cost'!A:D,2,FALSE)</f>
        <v>group 29</v>
      </c>
      <c r="C193" s="9" t="str">
        <f>VLOOKUP(D193,items!A:B,2,FALSE)</f>
        <v>item 29</v>
      </c>
      <c r="D193" t="s">
        <v>861</v>
      </c>
      <c r="E193" s="10"/>
      <c r="F193" s="10">
        <v>44935</v>
      </c>
      <c r="G193" t="s">
        <v>311</v>
      </c>
      <c r="I193">
        <v>20</v>
      </c>
      <c r="J193" s="2">
        <v>1000</v>
      </c>
      <c r="K193" s="2">
        <f>IF(OR(B193="متنوع",B193="قطع غيار"),J193,IF(AND(B193="ceiling fan",J193&gt;500),_xlfn.MAXIFS('m cost'!$E$3:$E$1062,'m cost'!$B$3:$B$1062,C193,'m cost'!$C$3:$C$1062,"&lt;="&amp;O193,'m cost'!$D$3:$D$1062,"&lt;="&amp;N193)*3,_xlfn.MAXIFS('m cost'!$E$3:$E$1062,'m cost'!$B$3:$B$1062,C193,'m cost'!$C$3:$C$1062,"&lt;="&amp;O193,'m cost'!$D$3:$D$1062,"&lt;="&amp;N193)))</f>
        <v>139.5625</v>
      </c>
      <c r="L193" s="2">
        <f t="shared" si="18"/>
        <v>2791.25</v>
      </c>
      <c r="M193" s="2">
        <f t="shared" si="19"/>
        <v>20000</v>
      </c>
      <c r="N193">
        <f t="shared" si="20"/>
        <v>1</v>
      </c>
      <c r="O193">
        <f t="shared" si="21"/>
        <v>2023</v>
      </c>
      <c r="P193" s="9">
        <f>IF(I193&gt;0,VLOOKUP(B193,'m cost'!A:G,6,FALSE)*I193,0)</f>
        <v>100</v>
      </c>
      <c r="Q193" t="str">
        <f t="shared" si="22"/>
        <v>p</v>
      </c>
      <c r="R193" s="2">
        <f t="shared" si="23"/>
        <v>17108.75</v>
      </c>
    </row>
    <row r="194" spans="1:18" x14ac:dyDescent="0.2">
      <c r="A194" t="s">
        <v>280</v>
      </c>
      <c r="B194" s="9" t="str">
        <f>VLOOKUP(A194,'item cost'!A:D,2,FALSE)</f>
        <v>group 30</v>
      </c>
      <c r="C194" s="9" t="str">
        <f>VLOOKUP(D194,items!A:B,2,FALSE)</f>
        <v>item 30</v>
      </c>
      <c r="D194" t="s">
        <v>862</v>
      </c>
      <c r="E194" s="10"/>
      <c r="F194" s="10">
        <v>44935</v>
      </c>
      <c r="G194" t="s">
        <v>311</v>
      </c>
      <c r="I194">
        <v>20</v>
      </c>
      <c r="J194" s="2">
        <v>1375</v>
      </c>
      <c r="K194" s="2">
        <f>IF(OR(B194="متنوع",B194="قطع غيار"),J194,IF(AND(B194="ceiling fan",J194&gt;500),_xlfn.MAXIFS('m cost'!$E$3:$E$1062,'m cost'!$B$3:$B$1062,C194,'m cost'!$C$3:$C$1062,"&lt;="&amp;O194,'m cost'!$D$3:$D$1062,"&lt;="&amp;N194)*3,_xlfn.MAXIFS('m cost'!$E$3:$E$1062,'m cost'!$B$3:$B$1062,C194,'m cost'!$C$3:$C$1062,"&lt;="&amp;O194,'m cost'!$D$3:$D$1062,"&lt;="&amp;N194)))</f>
        <v>350.54555555555561</v>
      </c>
      <c r="L194" s="2">
        <f t="shared" si="18"/>
        <v>7010.9111111111124</v>
      </c>
      <c r="M194" s="2">
        <f t="shared" si="19"/>
        <v>27500</v>
      </c>
      <c r="N194">
        <f t="shared" si="20"/>
        <v>1</v>
      </c>
      <c r="O194">
        <f t="shared" si="21"/>
        <v>2023</v>
      </c>
      <c r="P194" s="9">
        <f>IF(I194&gt;0,VLOOKUP(B194,'m cost'!A:G,6,FALSE)*I194,0)</f>
        <v>100</v>
      </c>
      <c r="Q194" t="str">
        <f t="shared" si="22"/>
        <v>p</v>
      </c>
      <c r="R194" s="2">
        <f t="shared" si="23"/>
        <v>20389.088888888888</v>
      </c>
    </row>
    <row r="195" spans="1:18" x14ac:dyDescent="0.2">
      <c r="A195" t="s">
        <v>50</v>
      </c>
      <c r="B195" s="9" t="str">
        <f>VLOOKUP(A195,'item cost'!A:D,2,FALSE)</f>
        <v>group 31</v>
      </c>
      <c r="C195" s="9" t="str">
        <f>VLOOKUP(D195,items!A:B,2,FALSE)</f>
        <v>item 31</v>
      </c>
      <c r="D195" t="s">
        <v>863</v>
      </c>
      <c r="E195" s="10"/>
      <c r="F195" s="10">
        <v>44935</v>
      </c>
      <c r="G195" t="s">
        <v>311</v>
      </c>
      <c r="I195">
        <v>15</v>
      </c>
      <c r="J195" s="2">
        <v>1500</v>
      </c>
      <c r="K195" s="2">
        <f>IF(OR(B195="متنوع",B195="قطع غيار"),J195,IF(AND(B195="ceiling fan",J195&gt;500),_xlfn.MAXIFS('m cost'!$E$3:$E$1062,'m cost'!$B$3:$B$1062,C195,'m cost'!$C$3:$C$1062,"&lt;="&amp;O195,'m cost'!$D$3:$D$1062,"&lt;="&amp;N195)*3,_xlfn.MAXIFS('m cost'!$E$3:$E$1062,'m cost'!$B$3:$B$1062,C195,'m cost'!$C$3:$C$1062,"&lt;="&amp;O195,'m cost'!$D$3:$D$1062,"&lt;="&amp;N195)))</f>
        <v>891.17460317460325</v>
      </c>
      <c r="L195" s="2">
        <f t="shared" si="18"/>
        <v>13367.61904761905</v>
      </c>
      <c r="M195" s="2">
        <f t="shared" si="19"/>
        <v>22500</v>
      </c>
      <c r="N195">
        <f t="shared" si="20"/>
        <v>1</v>
      </c>
      <c r="O195">
        <f t="shared" si="21"/>
        <v>2023</v>
      </c>
      <c r="P195" s="9">
        <f>IF(I195&gt;0,VLOOKUP(B195,'m cost'!A:G,6,FALSE)*I195,0)</f>
        <v>75</v>
      </c>
      <c r="Q195" t="str">
        <f t="shared" si="22"/>
        <v>p</v>
      </c>
      <c r="R195" s="2">
        <f t="shared" si="23"/>
        <v>9057.3809523809505</v>
      </c>
    </row>
    <row r="196" spans="1:18" x14ac:dyDescent="0.2">
      <c r="A196" t="s">
        <v>20</v>
      </c>
      <c r="B196" s="9" t="str">
        <f>VLOOKUP(A196,'item cost'!A:D,2,FALSE)</f>
        <v>group 32</v>
      </c>
      <c r="C196" s="9" t="str">
        <f>VLOOKUP(D196,items!A:B,2,FALSE)</f>
        <v>item 32</v>
      </c>
      <c r="D196" t="s">
        <v>864</v>
      </c>
      <c r="E196" s="10"/>
      <c r="F196" s="10">
        <v>44935</v>
      </c>
      <c r="G196" t="s">
        <v>311</v>
      </c>
      <c r="I196">
        <v>150</v>
      </c>
      <c r="J196" s="2">
        <v>360</v>
      </c>
      <c r="K196" s="2">
        <f>IF(OR(B196="متنوع",B196="قطع غيار"),J196,IF(AND(B196="ceiling fan",J196&gt;500),_xlfn.MAXIFS('m cost'!$E$3:$E$1062,'m cost'!$B$3:$B$1062,C196,'m cost'!$C$3:$C$1062,"&lt;="&amp;O196,'m cost'!$D$3:$D$1062,"&lt;="&amp;N196)*3,_xlfn.MAXIFS('m cost'!$E$3:$E$1062,'m cost'!$B$3:$B$1062,C196,'m cost'!$C$3:$C$1062,"&lt;="&amp;O196,'m cost'!$D$3:$D$1062,"&lt;="&amp;N196)))</f>
        <v>348.11507936507945</v>
      </c>
      <c r="L196" s="2">
        <f t="shared" ref="L196:L259" si="24">I196*K196</f>
        <v>52217.261904761916</v>
      </c>
      <c r="M196" s="2">
        <f t="shared" ref="M196:M259" si="25">J196*I196</f>
        <v>54000</v>
      </c>
      <c r="N196">
        <f t="shared" ref="N196:N259" si="26">MONTH(F196)</f>
        <v>1</v>
      </c>
      <c r="O196">
        <f t="shared" ref="O196:O259" si="27">YEAR(F196)</f>
        <v>2023</v>
      </c>
      <c r="P196" s="9">
        <f>IF(I196&gt;0,VLOOKUP(B196,'m cost'!A:G,6,FALSE)*I196,0)</f>
        <v>750</v>
      </c>
      <c r="Q196" t="str">
        <f t="shared" ref="Q196:Q259" si="28">IF(M196-L196-P196&gt;0,"p","l")</f>
        <v>p</v>
      </c>
      <c r="R196" s="2">
        <f t="shared" ref="R196:R259" si="29">M196-L196-P196</f>
        <v>1032.7380952380845</v>
      </c>
    </row>
    <row r="197" spans="1:18" x14ac:dyDescent="0.2">
      <c r="A197" t="s">
        <v>33</v>
      </c>
      <c r="B197" s="9" t="str">
        <f>VLOOKUP(A197,'item cost'!A:D,2,FALSE)</f>
        <v>group 33</v>
      </c>
      <c r="C197" s="9" t="str">
        <f>VLOOKUP(D197,items!A:B,2,FALSE)</f>
        <v>item 33</v>
      </c>
      <c r="D197" t="s">
        <v>865</v>
      </c>
      <c r="E197" s="10"/>
      <c r="F197" s="10">
        <v>44935</v>
      </c>
      <c r="G197" t="s">
        <v>311</v>
      </c>
      <c r="I197">
        <v>175</v>
      </c>
      <c r="J197" s="2">
        <v>280</v>
      </c>
      <c r="K197" s="2">
        <f>IF(OR(B197="متنوع",B197="قطع غيار"),J197,IF(AND(B197="ceiling fan",J197&gt;500),_xlfn.MAXIFS('m cost'!$E$3:$E$1062,'m cost'!$B$3:$B$1062,C197,'m cost'!$C$3:$C$1062,"&lt;="&amp;O197,'m cost'!$D$3:$D$1062,"&lt;="&amp;N197)*3,_xlfn.MAXIFS('m cost'!$E$3:$E$1062,'m cost'!$B$3:$B$1062,C197,'m cost'!$C$3:$C$1062,"&lt;="&amp;O197,'m cost'!$D$3:$D$1062,"&lt;="&amp;N197)))</f>
        <v>960</v>
      </c>
      <c r="L197" s="2">
        <f t="shared" si="24"/>
        <v>168000</v>
      </c>
      <c r="M197" s="2">
        <f t="shared" si="25"/>
        <v>49000</v>
      </c>
      <c r="N197">
        <f t="shared" si="26"/>
        <v>1</v>
      </c>
      <c r="O197">
        <f t="shared" si="27"/>
        <v>2023</v>
      </c>
      <c r="P197" s="9">
        <f>IF(I197&gt;0,VLOOKUP(B197,'m cost'!A:G,6,FALSE)*I197,0)</f>
        <v>875</v>
      </c>
      <c r="Q197" t="str">
        <f t="shared" si="28"/>
        <v>l</v>
      </c>
      <c r="R197" s="2">
        <f t="shared" si="29"/>
        <v>-119875</v>
      </c>
    </row>
    <row r="198" spans="1:18" x14ac:dyDescent="0.2">
      <c r="A198" t="s">
        <v>48</v>
      </c>
      <c r="B198" s="9" t="str">
        <f>VLOOKUP(A198,'item cost'!A:D,2,FALSE)</f>
        <v>group 34</v>
      </c>
      <c r="C198" s="9" t="str">
        <f>VLOOKUP(D198,items!A:B,2,FALSE)</f>
        <v>item 34</v>
      </c>
      <c r="D198" t="s">
        <v>866</v>
      </c>
      <c r="E198" s="10"/>
      <c r="F198" s="10">
        <v>44936</v>
      </c>
      <c r="G198" t="s">
        <v>312</v>
      </c>
      <c r="I198">
        <v>30</v>
      </c>
      <c r="J198" s="2">
        <v>465</v>
      </c>
      <c r="K198" s="2">
        <f>IF(OR(B198="متنوع",B198="قطع غيار"),J198,IF(AND(B198="ceiling fan",J198&gt;500),_xlfn.MAXIFS('m cost'!$E$3:$E$1062,'m cost'!$B$3:$B$1062,C198,'m cost'!$C$3:$C$1062,"&lt;="&amp;O198,'m cost'!$D$3:$D$1062,"&lt;="&amp;N198)*3,_xlfn.MAXIFS('m cost'!$E$3:$E$1062,'m cost'!$B$3:$B$1062,C198,'m cost'!$C$3:$C$1062,"&lt;="&amp;O198,'m cost'!$D$3:$D$1062,"&lt;="&amp;N198)))</f>
        <v>1445</v>
      </c>
      <c r="L198" s="2">
        <f t="shared" si="24"/>
        <v>43350</v>
      </c>
      <c r="M198" s="2">
        <f t="shared" si="25"/>
        <v>13950</v>
      </c>
      <c r="N198">
        <f t="shared" si="26"/>
        <v>1</v>
      </c>
      <c r="O198">
        <f t="shared" si="27"/>
        <v>2023</v>
      </c>
      <c r="P198" s="9">
        <f>IF(I198&gt;0,VLOOKUP(B198,'m cost'!A:G,6,FALSE)*I198,0)</f>
        <v>150</v>
      </c>
      <c r="Q198" t="str">
        <f t="shared" si="28"/>
        <v>l</v>
      </c>
      <c r="R198" s="2">
        <f t="shared" si="29"/>
        <v>-29550</v>
      </c>
    </row>
    <row r="199" spans="1:18" x14ac:dyDescent="0.2">
      <c r="A199" t="s">
        <v>28</v>
      </c>
      <c r="B199" s="9" t="str">
        <f>VLOOKUP(A199,'item cost'!A:D,2,FALSE)</f>
        <v>group 35</v>
      </c>
      <c r="C199" s="9" t="str">
        <f>VLOOKUP(D199,items!A:B,2,FALSE)</f>
        <v>item 35</v>
      </c>
      <c r="D199" t="s">
        <v>867</v>
      </c>
      <c r="E199" s="10"/>
      <c r="F199" s="10">
        <v>44936</v>
      </c>
      <c r="G199" t="s">
        <v>312</v>
      </c>
      <c r="I199">
        <v>30</v>
      </c>
      <c r="J199" s="2">
        <v>310</v>
      </c>
      <c r="K199" s="2">
        <f>IF(OR(B199="متنوع",B199="قطع غيار"),J199,IF(AND(B199="ceiling fan",J199&gt;500),_xlfn.MAXIFS('m cost'!$E$3:$E$1062,'m cost'!$B$3:$B$1062,C199,'m cost'!$C$3:$C$1062,"&lt;="&amp;O199,'m cost'!$D$3:$D$1062,"&lt;="&amp;N199)*3,_xlfn.MAXIFS('m cost'!$E$3:$E$1062,'m cost'!$B$3:$B$1062,C199,'m cost'!$C$3:$C$1062,"&lt;="&amp;O199,'m cost'!$D$3:$D$1062,"&lt;="&amp;N199)))</f>
        <v>325.75216666666677</v>
      </c>
      <c r="L199" s="2">
        <f t="shared" si="24"/>
        <v>9772.5650000000023</v>
      </c>
      <c r="M199" s="2">
        <f t="shared" si="25"/>
        <v>9300</v>
      </c>
      <c r="N199">
        <f t="shared" si="26"/>
        <v>1</v>
      </c>
      <c r="O199">
        <f t="shared" si="27"/>
        <v>2023</v>
      </c>
      <c r="P199" s="9">
        <f>IF(I199&gt;0,VLOOKUP(B199,'m cost'!A:G,6,FALSE)*I199,0)</f>
        <v>150</v>
      </c>
      <c r="Q199" t="str">
        <f t="shared" si="28"/>
        <v>l</v>
      </c>
      <c r="R199" s="2">
        <f t="shared" si="29"/>
        <v>-622.56500000000233</v>
      </c>
    </row>
    <row r="200" spans="1:18" x14ac:dyDescent="0.2">
      <c r="A200" t="s">
        <v>274</v>
      </c>
      <c r="B200" s="9" t="str">
        <f>VLOOKUP(A200,'item cost'!A:D,2,FALSE)</f>
        <v>group 36</v>
      </c>
      <c r="C200" s="9" t="str">
        <f>VLOOKUP(D200,items!A:B,2,FALSE)</f>
        <v>item 36</v>
      </c>
      <c r="D200" t="s">
        <v>868</v>
      </c>
      <c r="E200" s="10"/>
      <c r="F200" s="10">
        <v>44936</v>
      </c>
      <c r="G200" t="s">
        <v>312</v>
      </c>
      <c r="I200">
        <v>12</v>
      </c>
      <c r="J200" s="2">
        <v>2600</v>
      </c>
      <c r="K200" s="2">
        <f>IF(OR(B200="متنوع",B200="قطع غيار"),J200,IF(AND(B200="ceiling fan",J200&gt;500),_xlfn.MAXIFS('m cost'!$E$3:$E$1062,'m cost'!$B$3:$B$1062,C200,'m cost'!$C$3:$C$1062,"&lt;="&amp;O200,'m cost'!$D$3:$D$1062,"&lt;="&amp;N200)*3,_xlfn.MAXIFS('m cost'!$E$3:$E$1062,'m cost'!$B$3:$B$1062,C200,'m cost'!$C$3:$C$1062,"&lt;="&amp;O200,'m cost'!$D$3:$D$1062,"&lt;="&amp;N200)))</f>
        <v>189</v>
      </c>
      <c r="L200" s="2">
        <f t="shared" si="24"/>
        <v>2268</v>
      </c>
      <c r="M200" s="2">
        <f t="shared" si="25"/>
        <v>31200</v>
      </c>
      <c r="N200">
        <f t="shared" si="26"/>
        <v>1</v>
      </c>
      <c r="O200">
        <f t="shared" si="27"/>
        <v>2023</v>
      </c>
      <c r="P200" s="9">
        <f>IF(I200&gt;0,VLOOKUP(B200,'m cost'!A:G,6,FALSE)*I200,0)</f>
        <v>60</v>
      </c>
      <c r="Q200" t="str">
        <f t="shared" si="28"/>
        <v>p</v>
      </c>
      <c r="R200" s="2">
        <f t="shared" si="29"/>
        <v>28872</v>
      </c>
    </row>
    <row r="201" spans="1:18" x14ac:dyDescent="0.2">
      <c r="A201" t="s">
        <v>52</v>
      </c>
      <c r="B201" s="9" t="str">
        <f>VLOOKUP(A201,'item cost'!A:D,2,FALSE)</f>
        <v>group 37</v>
      </c>
      <c r="C201" s="9" t="str">
        <f>VLOOKUP(D201,items!A:B,2,FALSE)</f>
        <v>item 37</v>
      </c>
      <c r="D201" t="s">
        <v>869</v>
      </c>
      <c r="E201" s="10"/>
      <c r="F201" s="10">
        <v>44936</v>
      </c>
      <c r="G201" t="s">
        <v>312</v>
      </c>
      <c r="I201">
        <v>15</v>
      </c>
      <c r="J201" s="2">
        <v>1075</v>
      </c>
      <c r="K201" s="2">
        <f>IF(OR(B201="متنوع",B201="قطع غيار"),J201,IF(AND(B201="ceiling fan",J201&gt;500),_xlfn.MAXIFS('m cost'!$E$3:$E$1062,'m cost'!$B$3:$B$1062,C201,'m cost'!$C$3:$C$1062,"&lt;="&amp;O201,'m cost'!$D$3:$D$1062,"&lt;="&amp;N201)*3,_xlfn.MAXIFS('m cost'!$E$3:$E$1062,'m cost'!$B$3:$B$1062,C201,'m cost'!$C$3:$C$1062,"&lt;="&amp;O201,'m cost'!$D$3:$D$1062,"&lt;="&amp;N201)))</f>
        <v>1486.2500000000002</v>
      </c>
      <c r="L201" s="2">
        <f t="shared" si="24"/>
        <v>22293.750000000004</v>
      </c>
      <c r="M201" s="2">
        <f t="shared" si="25"/>
        <v>16125</v>
      </c>
      <c r="N201">
        <f t="shared" si="26"/>
        <v>1</v>
      </c>
      <c r="O201">
        <f t="shared" si="27"/>
        <v>2023</v>
      </c>
      <c r="P201" s="9">
        <f>IF(I201&gt;0,VLOOKUP(B201,'m cost'!A:G,6,FALSE)*I201,0)</f>
        <v>75</v>
      </c>
      <c r="Q201" t="str">
        <f t="shared" si="28"/>
        <v>l</v>
      </c>
      <c r="R201" s="2">
        <f t="shared" si="29"/>
        <v>-6243.7500000000036</v>
      </c>
    </row>
    <row r="202" spans="1:18" x14ac:dyDescent="0.2">
      <c r="A202" t="s">
        <v>65</v>
      </c>
      <c r="B202" s="9" t="str">
        <f>VLOOKUP(A202,'item cost'!A:D,2,FALSE)</f>
        <v>group 38</v>
      </c>
      <c r="C202" s="9" t="str">
        <f>VLOOKUP(D202,items!A:B,2,FALSE)</f>
        <v>item 38</v>
      </c>
      <c r="D202" t="s">
        <v>870</v>
      </c>
      <c r="E202" s="10"/>
      <c r="F202" s="10">
        <v>44942</v>
      </c>
      <c r="G202" t="s">
        <v>313</v>
      </c>
      <c r="I202">
        <v>50</v>
      </c>
      <c r="J202" s="2">
        <v>1375</v>
      </c>
      <c r="K202" s="2">
        <f>IF(OR(B202="متنوع",B202="قطع غيار"),J202,IF(AND(B202="ceiling fan",J202&gt;500),_xlfn.MAXIFS('m cost'!$E$3:$E$1062,'m cost'!$B$3:$B$1062,C202,'m cost'!$C$3:$C$1062,"&lt;="&amp;O202,'m cost'!$D$3:$D$1062,"&lt;="&amp;N202)*3,_xlfn.MAXIFS('m cost'!$E$3:$E$1062,'m cost'!$B$3:$B$1062,C202,'m cost'!$C$3:$C$1062,"&lt;="&amp;O202,'m cost'!$D$3:$D$1062,"&lt;="&amp;N202)))</f>
        <v>1954.814814814815</v>
      </c>
      <c r="L202" s="2">
        <f t="shared" si="24"/>
        <v>97740.740740740745</v>
      </c>
      <c r="M202" s="2">
        <f t="shared" si="25"/>
        <v>68750</v>
      </c>
      <c r="N202">
        <f t="shared" si="26"/>
        <v>1</v>
      </c>
      <c r="O202">
        <f t="shared" si="27"/>
        <v>2023</v>
      </c>
      <c r="P202" s="9">
        <f>IF(I202&gt;0,VLOOKUP(B202,'m cost'!A:G,6,FALSE)*I202,0)</f>
        <v>0</v>
      </c>
      <c r="Q202" t="str">
        <f t="shared" si="28"/>
        <v>l</v>
      </c>
      <c r="R202" s="2">
        <f t="shared" si="29"/>
        <v>-28990.740740740745</v>
      </c>
    </row>
    <row r="203" spans="1:18" x14ac:dyDescent="0.2">
      <c r="A203" t="s">
        <v>62</v>
      </c>
      <c r="B203" s="9" t="str">
        <f>VLOOKUP(A203,'item cost'!A:D,2,FALSE)</f>
        <v>group 39</v>
      </c>
      <c r="C203" s="9" t="str">
        <f>VLOOKUP(D203,items!A:B,2,FALSE)</f>
        <v>item 39</v>
      </c>
      <c r="D203" t="s">
        <v>871</v>
      </c>
      <c r="E203" s="10"/>
      <c r="F203" s="10">
        <v>44942</v>
      </c>
      <c r="G203" t="s">
        <v>313</v>
      </c>
      <c r="I203">
        <v>50</v>
      </c>
      <c r="J203" s="2">
        <v>340</v>
      </c>
      <c r="K203" s="2">
        <f>IF(OR(B203="متنوع",B203="قطع غيار"),J203,IF(AND(B203="ceiling fan",J203&gt;500),_xlfn.MAXIFS('m cost'!$E$3:$E$1062,'m cost'!$B$3:$B$1062,C203,'m cost'!$C$3:$C$1062,"&lt;="&amp;O203,'m cost'!$D$3:$D$1062,"&lt;="&amp;N203)*3,_xlfn.MAXIFS('m cost'!$E$3:$E$1062,'m cost'!$B$3:$B$1062,C203,'m cost'!$C$3:$C$1062,"&lt;="&amp;O203,'m cost'!$D$3:$D$1062,"&lt;="&amp;N203)))</f>
        <v>1020</v>
      </c>
      <c r="L203" s="2">
        <f t="shared" si="24"/>
        <v>51000</v>
      </c>
      <c r="M203" s="2">
        <f t="shared" si="25"/>
        <v>17000</v>
      </c>
      <c r="N203">
        <f t="shared" si="26"/>
        <v>1</v>
      </c>
      <c r="O203">
        <f t="shared" si="27"/>
        <v>2023</v>
      </c>
      <c r="P203" s="9">
        <f>IF(I203&gt;0,VLOOKUP(B203,'m cost'!A:G,6,FALSE)*I203,0)</f>
        <v>0</v>
      </c>
      <c r="Q203" t="str">
        <f t="shared" si="28"/>
        <v>l</v>
      </c>
      <c r="R203" s="2">
        <f t="shared" si="29"/>
        <v>-34000</v>
      </c>
    </row>
    <row r="204" spans="1:18" x14ac:dyDescent="0.2">
      <c r="A204" t="s">
        <v>25</v>
      </c>
      <c r="B204" s="9" t="str">
        <f>VLOOKUP(A204,'item cost'!A:D,2,FALSE)</f>
        <v>group 40</v>
      </c>
      <c r="C204" s="9" t="str">
        <f>VLOOKUP(D204,items!A:B,2,FALSE)</f>
        <v>item 40</v>
      </c>
      <c r="D204" t="s">
        <v>872</v>
      </c>
      <c r="E204" s="10"/>
      <c r="F204" s="10">
        <v>44942</v>
      </c>
      <c r="G204" t="s">
        <v>313</v>
      </c>
      <c r="I204">
        <v>50</v>
      </c>
      <c r="J204" s="2">
        <v>390</v>
      </c>
      <c r="K204" s="2">
        <f>IF(OR(B204="متنوع",B204="قطع غيار"),J204,IF(AND(B204="ceiling fan",J204&gt;500),_xlfn.MAXIFS('m cost'!$E$3:$E$1062,'m cost'!$B$3:$B$1062,C204,'m cost'!$C$3:$C$1062,"&lt;="&amp;O204,'m cost'!$D$3:$D$1062,"&lt;="&amp;N204)*3,_xlfn.MAXIFS('m cost'!$E$3:$E$1062,'m cost'!$B$3:$B$1062,C204,'m cost'!$C$3:$C$1062,"&lt;="&amp;O204,'m cost'!$D$3:$D$1062,"&lt;="&amp;N204)))</f>
        <v>335.03703703703707</v>
      </c>
      <c r="L204" s="2">
        <f t="shared" si="24"/>
        <v>16751.851851851854</v>
      </c>
      <c r="M204" s="2">
        <f t="shared" si="25"/>
        <v>19500</v>
      </c>
      <c r="N204">
        <f t="shared" si="26"/>
        <v>1</v>
      </c>
      <c r="O204">
        <f t="shared" si="27"/>
        <v>2023</v>
      </c>
      <c r="P204" s="9">
        <f>IF(I204&gt;0,VLOOKUP(B204,'m cost'!A:G,6,FALSE)*I204,0)</f>
        <v>0</v>
      </c>
      <c r="Q204" t="str">
        <f t="shared" si="28"/>
        <v>p</v>
      </c>
      <c r="R204" s="2">
        <f t="shared" si="29"/>
        <v>2748.148148148146</v>
      </c>
    </row>
    <row r="205" spans="1:18" x14ac:dyDescent="0.2">
      <c r="A205" t="s">
        <v>51</v>
      </c>
      <c r="B205" s="9" t="str">
        <f>VLOOKUP(A205,'item cost'!A:D,2,FALSE)</f>
        <v>group 41</v>
      </c>
      <c r="C205" s="9" t="str">
        <f>VLOOKUP(D205,items!A:B,2,FALSE)</f>
        <v>item 41</v>
      </c>
      <c r="D205" t="s">
        <v>873</v>
      </c>
      <c r="E205" s="10"/>
      <c r="F205" s="10">
        <v>44942</v>
      </c>
      <c r="G205" t="s">
        <v>313</v>
      </c>
      <c r="I205">
        <v>50</v>
      </c>
      <c r="J205" s="2">
        <v>180</v>
      </c>
      <c r="K205" s="2">
        <f>IF(OR(B205="متنوع",B205="قطع غيار"),J205,IF(AND(B205="ceiling fan",J205&gt;500),_xlfn.MAXIFS('m cost'!$E$3:$E$1062,'m cost'!$B$3:$B$1062,C205,'m cost'!$C$3:$C$1062,"&lt;="&amp;O205,'m cost'!$D$3:$D$1062,"&lt;="&amp;N205)*3,_xlfn.MAXIFS('m cost'!$E$3:$E$1062,'m cost'!$B$3:$B$1062,C205,'m cost'!$C$3:$C$1062,"&lt;="&amp;O205,'m cost'!$D$3:$D$1062,"&lt;="&amp;N205)))</f>
        <v>214.81481481481484</v>
      </c>
      <c r="L205" s="2">
        <f t="shared" si="24"/>
        <v>10740.740740740743</v>
      </c>
      <c r="M205" s="2">
        <f t="shared" si="25"/>
        <v>9000</v>
      </c>
      <c r="N205">
        <f t="shared" si="26"/>
        <v>1</v>
      </c>
      <c r="O205">
        <f t="shared" si="27"/>
        <v>2023</v>
      </c>
      <c r="P205" s="9">
        <f>IF(I205&gt;0,VLOOKUP(B205,'m cost'!A:G,6,FALSE)*I205,0)</f>
        <v>0</v>
      </c>
      <c r="Q205" t="str">
        <f t="shared" si="28"/>
        <v>l</v>
      </c>
      <c r="R205" s="2">
        <f t="shared" si="29"/>
        <v>-1740.7407407407427</v>
      </c>
    </row>
    <row r="206" spans="1:18" x14ac:dyDescent="0.2">
      <c r="A206" t="s">
        <v>276</v>
      </c>
      <c r="B206" s="9" t="str">
        <f>VLOOKUP(A206,'item cost'!A:D,2,FALSE)</f>
        <v>group 42</v>
      </c>
      <c r="C206" s="9" t="str">
        <f>VLOOKUP(D206,items!A:B,2,FALSE)</f>
        <v>item 42</v>
      </c>
      <c r="D206" t="s">
        <v>874</v>
      </c>
      <c r="E206" s="10"/>
      <c r="F206" s="10">
        <v>44942</v>
      </c>
      <c r="G206" t="s">
        <v>313</v>
      </c>
      <c r="I206">
        <v>150</v>
      </c>
      <c r="J206" s="2">
        <v>470</v>
      </c>
      <c r="K206" s="2">
        <f>IF(OR(B206="متنوع",B206="قطع غيار"),J206,IF(AND(B206="ceiling fan",J206&gt;500),_xlfn.MAXIFS('m cost'!$E$3:$E$1062,'m cost'!$B$3:$B$1062,C206,'m cost'!$C$3:$C$1062,"&lt;="&amp;O206,'m cost'!$D$3:$D$1062,"&lt;="&amp;N206)*3,_xlfn.MAXIFS('m cost'!$E$3:$E$1062,'m cost'!$B$3:$B$1062,C206,'m cost'!$C$3:$C$1062,"&lt;="&amp;O206,'m cost'!$D$3:$D$1062,"&lt;="&amp;N206)))</f>
        <v>244.81481481481484</v>
      </c>
      <c r="L206" s="2">
        <f t="shared" si="24"/>
        <v>36722.222222222226</v>
      </c>
      <c r="M206" s="2">
        <f t="shared" si="25"/>
        <v>70500</v>
      </c>
      <c r="N206">
        <f t="shared" si="26"/>
        <v>1</v>
      </c>
      <c r="O206">
        <f t="shared" si="27"/>
        <v>2023</v>
      </c>
      <c r="P206" s="9">
        <f>IF(I206&gt;0,VLOOKUP(B206,'m cost'!A:G,6,FALSE)*I206,0)</f>
        <v>0</v>
      </c>
      <c r="Q206" t="str">
        <f t="shared" si="28"/>
        <v>p</v>
      </c>
      <c r="R206" s="2">
        <f t="shared" si="29"/>
        <v>33777.777777777774</v>
      </c>
    </row>
    <row r="207" spans="1:18" x14ac:dyDescent="0.2">
      <c r="A207" t="s">
        <v>70</v>
      </c>
      <c r="B207" s="9" t="str">
        <f>VLOOKUP(A207,'item cost'!A:D,2,FALSE)</f>
        <v>group 43</v>
      </c>
      <c r="C207" s="9" t="str">
        <f>VLOOKUP(D207,items!A:B,2,FALSE)</f>
        <v>item 43</v>
      </c>
      <c r="D207" t="s">
        <v>875</v>
      </c>
      <c r="E207" s="10"/>
      <c r="F207" s="10">
        <v>44942</v>
      </c>
      <c r="G207" t="s">
        <v>313</v>
      </c>
      <c r="I207">
        <v>130</v>
      </c>
      <c r="J207" s="2">
        <v>520</v>
      </c>
      <c r="K207" s="2">
        <f>IF(OR(B207="متنوع",B207="قطع غيار"),J207,IF(AND(B207="ceiling fan",J207&gt;500),_xlfn.MAXIFS('m cost'!$E$3:$E$1062,'m cost'!$B$3:$B$1062,C207,'m cost'!$C$3:$C$1062,"&lt;="&amp;O207,'m cost'!$D$3:$D$1062,"&lt;="&amp;N207)*3,_xlfn.MAXIFS('m cost'!$E$3:$E$1062,'m cost'!$B$3:$B$1062,C207,'m cost'!$C$3:$C$1062,"&lt;="&amp;O207,'m cost'!$D$3:$D$1062,"&lt;="&amp;N207)))</f>
        <v>193</v>
      </c>
      <c r="L207" s="2">
        <f t="shared" si="24"/>
        <v>25090</v>
      </c>
      <c r="M207" s="2">
        <f t="shared" si="25"/>
        <v>67600</v>
      </c>
      <c r="N207">
        <f t="shared" si="26"/>
        <v>1</v>
      </c>
      <c r="O207">
        <f t="shared" si="27"/>
        <v>2023</v>
      </c>
      <c r="P207" s="9">
        <f>IF(I207&gt;0,VLOOKUP(B207,'m cost'!A:G,6,FALSE)*I207,0)</f>
        <v>0</v>
      </c>
      <c r="Q207" t="str">
        <f t="shared" si="28"/>
        <v>p</v>
      </c>
      <c r="R207" s="2">
        <f t="shared" si="29"/>
        <v>42510</v>
      </c>
    </row>
    <row r="208" spans="1:18" x14ac:dyDescent="0.2">
      <c r="A208" t="s">
        <v>22</v>
      </c>
      <c r="B208" s="9" t="str">
        <f>VLOOKUP(A208,'item cost'!A:D,2,FALSE)</f>
        <v>group 44</v>
      </c>
      <c r="C208" s="9" t="str">
        <f>VLOOKUP(D208,items!A:B,2,FALSE)</f>
        <v>item 44</v>
      </c>
      <c r="D208" t="s">
        <v>876</v>
      </c>
      <c r="E208" s="10"/>
      <c r="F208" s="10">
        <v>44942</v>
      </c>
      <c r="G208" t="s">
        <v>313</v>
      </c>
      <c r="I208">
        <v>100</v>
      </c>
      <c r="J208" s="2">
        <v>360</v>
      </c>
      <c r="K208" s="2">
        <f>IF(OR(B208="متنوع",B208="قطع غيار"),J208,IF(AND(B208="ceiling fan",J208&gt;500),_xlfn.MAXIFS('m cost'!$E$3:$E$1062,'m cost'!$B$3:$B$1062,C208,'m cost'!$C$3:$C$1062,"&lt;="&amp;O208,'m cost'!$D$3:$D$1062,"&lt;="&amp;N208)*3,_xlfn.MAXIFS('m cost'!$E$3:$E$1062,'m cost'!$B$3:$B$1062,C208,'m cost'!$C$3:$C$1062,"&lt;="&amp;O208,'m cost'!$D$3:$D$1062,"&lt;="&amp;N208)))</f>
        <v>187.96296296296299</v>
      </c>
      <c r="L208" s="2">
        <f t="shared" si="24"/>
        <v>18796.296296296299</v>
      </c>
      <c r="M208" s="2">
        <f t="shared" si="25"/>
        <v>36000</v>
      </c>
      <c r="N208">
        <f t="shared" si="26"/>
        <v>1</v>
      </c>
      <c r="O208">
        <f t="shared" si="27"/>
        <v>2023</v>
      </c>
      <c r="P208" s="9">
        <f>IF(I208&gt;0,VLOOKUP(B208,'m cost'!A:G,6,FALSE)*I208,0)</f>
        <v>0</v>
      </c>
      <c r="Q208" t="str">
        <f t="shared" si="28"/>
        <v>p</v>
      </c>
      <c r="R208" s="2">
        <f t="shared" si="29"/>
        <v>17203.703703703701</v>
      </c>
    </row>
    <row r="209" spans="1:18" x14ac:dyDescent="0.2">
      <c r="A209" t="s">
        <v>27</v>
      </c>
      <c r="B209" s="9" t="str">
        <f>VLOOKUP(A209,'item cost'!A:D,2,FALSE)</f>
        <v>group 45</v>
      </c>
      <c r="C209" s="9" t="str">
        <f>VLOOKUP(D209,items!A:B,2,FALSE)</f>
        <v>item 45</v>
      </c>
      <c r="D209" t="s">
        <v>877</v>
      </c>
      <c r="E209" s="10"/>
      <c r="F209" s="10">
        <v>44942</v>
      </c>
      <c r="G209" t="s">
        <v>313</v>
      </c>
      <c r="I209">
        <v>100</v>
      </c>
      <c r="J209" s="2">
        <v>280</v>
      </c>
      <c r="K209" s="2">
        <f>IF(OR(B209="متنوع",B209="قطع غيار"),J209,IF(AND(B209="ceiling fan",J209&gt;500),_xlfn.MAXIFS('m cost'!$E$3:$E$1062,'m cost'!$B$3:$B$1062,C209,'m cost'!$C$3:$C$1062,"&lt;="&amp;O209,'m cost'!$D$3:$D$1062,"&lt;="&amp;N209)*3,_xlfn.MAXIFS('m cost'!$E$3:$E$1062,'m cost'!$B$3:$B$1062,C209,'m cost'!$C$3:$C$1062,"&lt;="&amp;O209,'m cost'!$D$3:$D$1062,"&lt;="&amp;N209)))</f>
        <v>187.96296296296299</v>
      </c>
      <c r="L209" s="2">
        <f t="shared" si="24"/>
        <v>18796.296296296299</v>
      </c>
      <c r="M209" s="2">
        <f t="shared" si="25"/>
        <v>28000</v>
      </c>
      <c r="N209">
        <f t="shared" si="26"/>
        <v>1</v>
      </c>
      <c r="O209">
        <f t="shared" si="27"/>
        <v>2023</v>
      </c>
      <c r="P209" s="9">
        <f>IF(I209&gt;0,VLOOKUP(B209,'m cost'!A:G,6,FALSE)*I209,0)</f>
        <v>0</v>
      </c>
      <c r="Q209" t="str">
        <f t="shared" si="28"/>
        <v>p</v>
      </c>
      <c r="R209" s="2">
        <f t="shared" si="29"/>
        <v>9203.7037037037007</v>
      </c>
    </row>
    <row r="210" spans="1:18" x14ac:dyDescent="0.2">
      <c r="A210" t="s">
        <v>19</v>
      </c>
      <c r="B210" s="9" t="str">
        <f>VLOOKUP(A210,'item cost'!A:D,2,FALSE)</f>
        <v>group 46</v>
      </c>
      <c r="C210" s="9" t="str">
        <f>VLOOKUP(D210,items!A:B,2,FALSE)</f>
        <v>item 46</v>
      </c>
      <c r="D210" t="s">
        <v>878</v>
      </c>
      <c r="E210" s="10"/>
      <c r="F210" s="10">
        <v>44942</v>
      </c>
      <c r="G210" t="s">
        <v>313</v>
      </c>
      <c r="I210">
        <v>20</v>
      </c>
      <c r="J210" s="2">
        <v>2600</v>
      </c>
      <c r="K210" s="2">
        <f>IF(OR(B210="متنوع",B210="قطع غيار"),J210,IF(AND(B210="ceiling fan",J210&gt;500),_xlfn.MAXIFS('m cost'!$E$3:$E$1062,'m cost'!$B$3:$B$1062,C210,'m cost'!$C$3:$C$1062,"&lt;="&amp;O210,'m cost'!$D$3:$D$1062,"&lt;="&amp;N210)*3,_xlfn.MAXIFS('m cost'!$E$3:$E$1062,'m cost'!$B$3:$B$1062,C210,'m cost'!$C$3:$C$1062,"&lt;="&amp;O210,'m cost'!$D$3:$D$1062,"&lt;="&amp;N210)))</f>
        <v>775</v>
      </c>
      <c r="L210" s="2">
        <f t="shared" si="24"/>
        <v>15500</v>
      </c>
      <c r="M210" s="2">
        <f t="shared" si="25"/>
        <v>52000</v>
      </c>
      <c r="N210">
        <f t="shared" si="26"/>
        <v>1</v>
      </c>
      <c r="O210">
        <f t="shared" si="27"/>
        <v>2023</v>
      </c>
      <c r="P210" s="9">
        <f>IF(I210&gt;0,VLOOKUP(B210,'m cost'!A:G,6,FALSE)*I210,0)</f>
        <v>0</v>
      </c>
      <c r="Q210" t="str">
        <f t="shared" si="28"/>
        <v>p</v>
      </c>
      <c r="R210" s="2">
        <f t="shared" si="29"/>
        <v>36500</v>
      </c>
    </row>
    <row r="211" spans="1:18" x14ac:dyDescent="0.2">
      <c r="A211" t="s">
        <v>29</v>
      </c>
      <c r="B211" s="9" t="str">
        <f>VLOOKUP(A211,'item cost'!A:D,2,FALSE)</f>
        <v>group 47</v>
      </c>
      <c r="C211" s="9" t="str">
        <f>VLOOKUP(D211,items!A:B,2,FALSE)</f>
        <v>item 47</v>
      </c>
      <c r="D211" t="s">
        <v>879</v>
      </c>
      <c r="E211" s="10"/>
      <c r="F211" s="10">
        <v>44942</v>
      </c>
      <c r="G211" t="s">
        <v>313</v>
      </c>
      <c r="I211">
        <v>20</v>
      </c>
      <c r="J211" s="2">
        <v>1200</v>
      </c>
      <c r="K211" s="2">
        <f>IF(OR(B211="متنوع",B211="قطع غيار"),J211,IF(AND(B211="ceiling fan",J211&gt;500),_xlfn.MAXIFS('m cost'!$E$3:$E$1062,'m cost'!$B$3:$B$1062,C211,'m cost'!$C$3:$C$1062,"&lt;="&amp;O211,'m cost'!$D$3:$D$1062,"&lt;="&amp;N211)*3,_xlfn.MAXIFS('m cost'!$E$3:$E$1062,'m cost'!$B$3:$B$1062,C211,'m cost'!$C$3:$C$1062,"&lt;="&amp;O211,'m cost'!$D$3:$D$1062,"&lt;="&amp;N211)))</f>
        <v>205</v>
      </c>
      <c r="L211" s="2">
        <f t="shared" si="24"/>
        <v>4100</v>
      </c>
      <c r="M211" s="2">
        <f t="shared" si="25"/>
        <v>24000</v>
      </c>
      <c r="N211">
        <f t="shared" si="26"/>
        <v>1</v>
      </c>
      <c r="O211">
        <f t="shared" si="27"/>
        <v>2023</v>
      </c>
      <c r="P211" s="9">
        <f>IF(I211&gt;0,VLOOKUP(B211,'m cost'!A:G,6,FALSE)*I211,0)</f>
        <v>0</v>
      </c>
      <c r="Q211" t="str">
        <f t="shared" si="28"/>
        <v>p</v>
      </c>
      <c r="R211" s="2">
        <f t="shared" si="29"/>
        <v>19900</v>
      </c>
    </row>
    <row r="212" spans="1:18" x14ac:dyDescent="0.2">
      <c r="A212" t="s">
        <v>272</v>
      </c>
      <c r="B212" s="9" t="str">
        <f>VLOOKUP(A212,'item cost'!A:D,2,FALSE)</f>
        <v>group 48</v>
      </c>
      <c r="C212" s="9" t="str">
        <f>VLOOKUP(D212,items!A:B,2,FALSE)</f>
        <v>item 48</v>
      </c>
      <c r="D212" t="s">
        <v>880</v>
      </c>
      <c r="E212" s="10"/>
      <c r="F212" s="10">
        <v>44942</v>
      </c>
      <c r="G212" t="s">
        <v>313</v>
      </c>
      <c r="I212">
        <v>10</v>
      </c>
      <c r="J212" s="2">
        <v>1000</v>
      </c>
      <c r="K212" s="2">
        <f>IF(OR(B212="متنوع",B212="قطع غيار"),J212,IF(AND(B212="ceiling fan",J212&gt;500),_xlfn.MAXIFS('m cost'!$E$3:$E$1062,'m cost'!$B$3:$B$1062,C212,'m cost'!$C$3:$C$1062,"&lt;="&amp;O212,'m cost'!$D$3:$D$1062,"&lt;="&amp;N212)*3,_xlfn.MAXIFS('m cost'!$E$3:$E$1062,'m cost'!$B$3:$B$1062,C212,'m cost'!$C$3:$C$1062,"&lt;="&amp;O212,'m cost'!$D$3:$D$1062,"&lt;="&amp;N212)))</f>
        <v>640</v>
      </c>
      <c r="L212" s="2">
        <f t="shared" si="24"/>
        <v>6400</v>
      </c>
      <c r="M212" s="2">
        <f t="shared" si="25"/>
        <v>10000</v>
      </c>
      <c r="N212">
        <f t="shared" si="26"/>
        <v>1</v>
      </c>
      <c r="O212">
        <f t="shared" si="27"/>
        <v>2023</v>
      </c>
      <c r="P212" s="9">
        <f>IF(I212&gt;0,VLOOKUP(B212,'m cost'!A:G,6,FALSE)*I212,0)</f>
        <v>0</v>
      </c>
      <c r="Q212" t="str">
        <f t="shared" si="28"/>
        <v>p</v>
      </c>
      <c r="R212" s="2">
        <f t="shared" si="29"/>
        <v>3600</v>
      </c>
    </row>
    <row r="213" spans="1:18" x14ac:dyDescent="0.2">
      <c r="A213" t="s">
        <v>41</v>
      </c>
      <c r="B213" s="9" t="str">
        <f>VLOOKUP(A213,'item cost'!A:D,2,FALSE)</f>
        <v>group 49</v>
      </c>
      <c r="C213" s="9" t="str">
        <f>VLOOKUP(D213,items!A:B,2,FALSE)</f>
        <v>item 49</v>
      </c>
      <c r="D213" t="s">
        <v>881</v>
      </c>
      <c r="E213" s="10"/>
      <c r="F213" s="10">
        <v>44942</v>
      </c>
      <c r="G213" t="s">
        <v>313</v>
      </c>
      <c r="I213">
        <v>50</v>
      </c>
      <c r="J213" s="2">
        <v>470</v>
      </c>
      <c r="K213" s="2">
        <f>IF(OR(B213="متنوع",B213="قطع غيار"),J213,IF(AND(B213="ceiling fan",J213&gt;500),_xlfn.MAXIFS('m cost'!$E$3:$E$1062,'m cost'!$B$3:$B$1062,C213,'m cost'!$C$3:$C$1062,"&lt;="&amp;O213,'m cost'!$D$3:$D$1062,"&lt;="&amp;N213)*3,_xlfn.MAXIFS('m cost'!$E$3:$E$1062,'m cost'!$B$3:$B$1062,C213,'m cost'!$C$3:$C$1062,"&lt;="&amp;O213,'m cost'!$D$3:$D$1062,"&lt;="&amp;N213)))</f>
        <v>237</v>
      </c>
      <c r="L213" s="2">
        <f t="shared" si="24"/>
        <v>11850</v>
      </c>
      <c r="M213" s="2">
        <f t="shared" si="25"/>
        <v>23500</v>
      </c>
      <c r="N213">
        <f t="shared" si="26"/>
        <v>1</v>
      </c>
      <c r="O213">
        <f t="shared" si="27"/>
        <v>2023</v>
      </c>
      <c r="P213" s="9">
        <f>IF(I213&gt;0,VLOOKUP(B213,'m cost'!A:G,6,FALSE)*I213,0)</f>
        <v>0</v>
      </c>
      <c r="Q213" t="str">
        <f t="shared" si="28"/>
        <v>p</v>
      </c>
      <c r="R213" s="2">
        <f t="shared" si="29"/>
        <v>11650</v>
      </c>
    </row>
    <row r="214" spans="1:18" x14ac:dyDescent="0.2">
      <c r="A214" t="s">
        <v>73</v>
      </c>
      <c r="B214" s="9" t="str">
        <f>VLOOKUP(A214,'item cost'!A:D,2,FALSE)</f>
        <v>group 50</v>
      </c>
      <c r="C214" s="9" t="str">
        <f>VLOOKUP(D214,items!A:B,2,FALSE)</f>
        <v>item 50</v>
      </c>
      <c r="D214" t="s">
        <v>882</v>
      </c>
      <c r="E214" s="10"/>
      <c r="F214" s="10">
        <v>44942</v>
      </c>
      <c r="G214" t="s">
        <v>313</v>
      </c>
      <c r="I214">
        <v>82</v>
      </c>
      <c r="J214" s="2">
        <v>520</v>
      </c>
      <c r="K214" s="2">
        <f>IF(OR(B214="متنوع",B214="قطع غيار"),J214,IF(AND(B214="ceiling fan",J214&gt;500),_xlfn.MAXIFS('m cost'!$E$3:$E$1062,'m cost'!$B$3:$B$1062,C214,'m cost'!$C$3:$C$1062,"&lt;="&amp;O214,'m cost'!$D$3:$D$1062,"&lt;="&amp;N214)*3,_xlfn.MAXIFS('m cost'!$E$3:$E$1062,'m cost'!$B$3:$B$1062,C214,'m cost'!$C$3:$C$1062,"&lt;="&amp;O214,'m cost'!$D$3:$D$1062,"&lt;="&amp;N214)))</f>
        <v>2128</v>
      </c>
      <c r="L214" s="2">
        <f t="shared" si="24"/>
        <v>174496</v>
      </c>
      <c r="M214" s="2">
        <f t="shared" si="25"/>
        <v>42640</v>
      </c>
      <c r="N214">
        <f t="shared" si="26"/>
        <v>1</v>
      </c>
      <c r="O214">
        <f t="shared" si="27"/>
        <v>2023</v>
      </c>
      <c r="P214" s="9">
        <f>IF(I214&gt;0,VLOOKUP(B214,'m cost'!A:G,6,FALSE)*I214,0)</f>
        <v>0</v>
      </c>
      <c r="Q214" t="str">
        <f t="shared" si="28"/>
        <v>l</v>
      </c>
      <c r="R214" s="2">
        <f t="shared" si="29"/>
        <v>-131856</v>
      </c>
    </row>
    <row r="215" spans="1:18" x14ac:dyDescent="0.2">
      <c r="A215" t="s">
        <v>35</v>
      </c>
      <c r="B215" s="9" t="str">
        <f>VLOOKUP(A215,'item cost'!A:D,2,FALSE)</f>
        <v>group 51</v>
      </c>
      <c r="C215" s="9" t="str">
        <f>VLOOKUP(D215,items!A:B,2,FALSE)</f>
        <v>item 51</v>
      </c>
      <c r="D215" t="s">
        <v>883</v>
      </c>
      <c r="E215" s="10"/>
      <c r="F215" s="10">
        <v>44943</v>
      </c>
      <c r="G215" t="s">
        <v>314</v>
      </c>
      <c r="I215">
        <v>200</v>
      </c>
      <c r="J215" s="2">
        <v>520</v>
      </c>
      <c r="K215" s="2">
        <f>IF(OR(B215="متنوع",B215="قطع غيار"),J215,IF(AND(B215="ceiling fan",J215&gt;500),_xlfn.MAXIFS('m cost'!$E$3:$E$1062,'m cost'!$B$3:$B$1062,C215,'m cost'!$C$3:$C$1062,"&lt;="&amp;O215,'m cost'!$D$3:$D$1062,"&lt;="&amp;N215)*3,_xlfn.MAXIFS('m cost'!$E$3:$E$1062,'m cost'!$B$3:$B$1062,C215,'m cost'!$C$3:$C$1062,"&lt;="&amp;O215,'m cost'!$D$3:$D$1062,"&lt;="&amp;N215)))</f>
        <v>2247</v>
      </c>
      <c r="L215" s="2">
        <f t="shared" si="24"/>
        <v>449400</v>
      </c>
      <c r="M215" s="2">
        <f t="shared" si="25"/>
        <v>104000</v>
      </c>
      <c r="N215">
        <f t="shared" si="26"/>
        <v>1</v>
      </c>
      <c r="O215">
        <f t="shared" si="27"/>
        <v>2023</v>
      </c>
      <c r="P215" s="9">
        <f>IF(I215&gt;0,VLOOKUP(B215,'m cost'!A:G,6,FALSE)*I215,0)</f>
        <v>0</v>
      </c>
      <c r="Q215" t="str">
        <f t="shared" si="28"/>
        <v>l</v>
      </c>
      <c r="R215" s="2">
        <f t="shared" si="29"/>
        <v>-345400</v>
      </c>
    </row>
    <row r="216" spans="1:18" x14ac:dyDescent="0.2">
      <c r="A216" t="s">
        <v>49</v>
      </c>
      <c r="B216" s="9" t="str">
        <f>VLOOKUP(A216,'item cost'!A:D,2,FALSE)</f>
        <v>group 52</v>
      </c>
      <c r="C216" s="9" t="str">
        <f>VLOOKUP(D216,items!A:B,2,FALSE)</f>
        <v>item 52</v>
      </c>
      <c r="D216" t="s">
        <v>884</v>
      </c>
      <c r="E216" s="10"/>
      <c r="F216" s="10">
        <v>44943</v>
      </c>
      <c r="G216" t="s">
        <v>314</v>
      </c>
      <c r="I216">
        <v>210</v>
      </c>
      <c r="J216" s="2">
        <v>470</v>
      </c>
      <c r="K216" s="2">
        <f>IF(OR(B216="متنوع",B216="قطع غيار"),J216,IF(AND(B216="ceiling fan",J216&gt;500),_xlfn.MAXIFS('m cost'!$E$3:$E$1062,'m cost'!$B$3:$B$1062,C216,'m cost'!$C$3:$C$1062,"&lt;="&amp;O216,'m cost'!$D$3:$D$1062,"&lt;="&amp;N216)*3,_xlfn.MAXIFS('m cost'!$E$3:$E$1062,'m cost'!$B$3:$B$1062,C216,'m cost'!$C$3:$C$1062,"&lt;="&amp;O216,'m cost'!$D$3:$D$1062,"&lt;="&amp;N216)))</f>
        <v>306</v>
      </c>
      <c r="L216" s="2">
        <f t="shared" si="24"/>
        <v>64260</v>
      </c>
      <c r="M216" s="2">
        <f t="shared" si="25"/>
        <v>98700</v>
      </c>
      <c r="N216">
        <f t="shared" si="26"/>
        <v>1</v>
      </c>
      <c r="O216">
        <f t="shared" si="27"/>
        <v>2023</v>
      </c>
      <c r="P216" s="9">
        <f>IF(I216&gt;0,VLOOKUP(B216,'m cost'!A:G,6,FALSE)*I216,0)</f>
        <v>0</v>
      </c>
      <c r="Q216" t="str">
        <f t="shared" si="28"/>
        <v>p</v>
      </c>
      <c r="R216" s="2">
        <f t="shared" si="29"/>
        <v>34440</v>
      </c>
    </row>
    <row r="217" spans="1:18" x14ac:dyDescent="0.2">
      <c r="A217" t="s">
        <v>42</v>
      </c>
      <c r="B217" s="9" t="str">
        <f>VLOOKUP(A217,'item cost'!A:D,2,FALSE)</f>
        <v>group 53</v>
      </c>
      <c r="C217" s="9" t="str">
        <f>VLOOKUP(D217,items!A:B,2,FALSE)</f>
        <v>item 53</v>
      </c>
      <c r="D217" t="s">
        <v>885</v>
      </c>
      <c r="E217" s="10"/>
      <c r="F217" s="10">
        <v>44943</v>
      </c>
      <c r="G217" t="s">
        <v>314</v>
      </c>
      <c r="I217">
        <v>40</v>
      </c>
      <c r="J217" s="2">
        <v>350</v>
      </c>
      <c r="K217" s="2">
        <f>IF(OR(B217="متنوع",B217="قطع غيار"),J217,IF(AND(B217="ceiling fan",J217&gt;500),_xlfn.MAXIFS('m cost'!$E$3:$E$1062,'m cost'!$B$3:$B$1062,C217,'m cost'!$C$3:$C$1062,"&lt;="&amp;O217,'m cost'!$D$3:$D$1062,"&lt;="&amp;N217)*3,_xlfn.MAXIFS('m cost'!$E$3:$E$1062,'m cost'!$B$3:$B$1062,C217,'m cost'!$C$3:$C$1062,"&lt;="&amp;O217,'m cost'!$D$3:$D$1062,"&lt;="&amp;N217)))</f>
        <v>253</v>
      </c>
      <c r="L217" s="2">
        <f t="shared" si="24"/>
        <v>10120</v>
      </c>
      <c r="M217" s="2">
        <f t="shared" si="25"/>
        <v>14000</v>
      </c>
      <c r="N217">
        <f t="shared" si="26"/>
        <v>1</v>
      </c>
      <c r="O217">
        <f t="shared" si="27"/>
        <v>2023</v>
      </c>
      <c r="P217" s="9">
        <f>IF(I217&gt;0,VLOOKUP(B217,'m cost'!A:G,6,FALSE)*I217,0)</f>
        <v>0</v>
      </c>
      <c r="Q217" t="str">
        <f t="shared" si="28"/>
        <v>p</v>
      </c>
      <c r="R217" s="2">
        <f t="shared" si="29"/>
        <v>3880</v>
      </c>
    </row>
    <row r="218" spans="1:18" x14ac:dyDescent="0.2">
      <c r="A218" t="s">
        <v>63</v>
      </c>
      <c r="B218" s="9" t="str">
        <f>VLOOKUP(A218,'item cost'!A:D,2,FALSE)</f>
        <v>group 54</v>
      </c>
      <c r="C218" s="9" t="str">
        <f>VLOOKUP(D218,items!A:B,2,FALSE)</f>
        <v>item 54</v>
      </c>
      <c r="D218" t="s">
        <v>886</v>
      </c>
      <c r="E218" s="10"/>
      <c r="F218" s="10">
        <v>44943</v>
      </c>
      <c r="G218" t="s">
        <v>314</v>
      </c>
      <c r="I218">
        <v>40</v>
      </c>
      <c r="J218" s="2">
        <v>350</v>
      </c>
      <c r="K218" s="2">
        <f>IF(OR(B218="متنوع",B218="قطع غيار"),J218,IF(AND(B218="ceiling fan",J218&gt;500),_xlfn.MAXIFS('m cost'!$E$3:$E$1062,'m cost'!$B$3:$B$1062,C218,'m cost'!$C$3:$C$1062,"&lt;="&amp;O218,'m cost'!$D$3:$D$1062,"&lt;="&amp;N218)*3,_xlfn.MAXIFS('m cost'!$E$3:$E$1062,'m cost'!$B$3:$B$1062,C218,'m cost'!$C$3:$C$1062,"&lt;="&amp;O218,'m cost'!$D$3:$D$1062,"&lt;="&amp;N218)))</f>
        <v>408</v>
      </c>
      <c r="L218" s="2">
        <f t="shared" si="24"/>
        <v>16320</v>
      </c>
      <c r="M218" s="2">
        <f t="shared" si="25"/>
        <v>14000</v>
      </c>
      <c r="N218">
        <f t="shared" si="26"/>
        <v>1</v>
      </c>
      <c r="O218">
        <f t="shared" si="27"/>
        <v>2023</v>
      </c>
      <c r="P218" s="9">
        <f>IF(I218&gt;0,VLOOKUP(B218,'m cost'!A:G,6,FALSE)*I218,0)</f>
        <v>0</v>
      </c>
      <c r="Q218" t="str">
        <f t="shared" si="28"/>
        <v>l</v>
      </c>
      <c r="R218" s="2">
        <f t="shared" si="29"/>
        <v>-2320</v>
      </c>
    </row>
    <row r="219" spans="1:18" x14ac:dyDescent="0.2">
      <c r="A219" t="s">
        <v>32</v>
      </c>
      <c r="B219" s="9" t="str">
        <f>VLOOKUP(A219,'item cost'!A:D,2,FALSE)</f>
        <v>group 1</v>
      </c>
      <c r="C219" s="9" t="str">
        <f>VLOOKUP(D219,items!A:B,2,FALSE)</f>
        <v>item 1</v>
      </c>
      <c r="D219" t="s">
        <v>833</v>
      </c>
      <c r="E219" s="10"/>
      <c r="F219" s="10">
        <v>44943</v>
      </c>
      <c r="G219" t="s">
        <v>314</v>
      </c>
      <c r="I219">
        <v>31</v>
      </c>
      <c r="J219" s="2">
        <v>1375</v>
      </c>
      <c r="K219" s="2">
        <f>IF(OR(B219="متنوع",B219="قطع غيار"),J219,IF(AND(B219="ceiling fan",J219&gt;500),_xlfn.MAXIFS('m cost'!$E$3:$E$1062,'m cost'!$B$3:$B$1062,C219,'m cost'!$C$3:$C$1062,"&lt;="&amp;O219,'m cost'!$D$3:$D$1062,"&lt;="&amp;N219)*3,_xlfn.MAXIFS('m cost'!$E$3:$E$1062,'m cost'!$B$3:$B$1062,C219,'m cost'!$C$3:$C$1062,"&lt;="&amp;O219,'m cost'!$D$3:$D$1062,"&lt;="&amp;N219)))</f>
        <v>1490</v>
      </c>
      <c r="L219" s="2">
        <f t="shared" si="24"/>
        <v>46190</v>
      </c>
      <c r="M219" s="2">
        <f t="shared" si="25"/>
        <v>42625</v>
      </c>
      <c r="N219">
        <f t="shared" si="26"/>
        <v>1</v>
      </c>
      <c r="O219">
        <f t="shared" si="27"/>
        <v>2023</v>
      </c>
      <c r="P219" s="9">
        <f>IF(I219&gt;0,VLOOKUP(B219,'m cost'!A:G,6,FALSE)*I219,0)</f>
        <v>1583.48</v>
      </c>
      <c r="Q219" t="str">
        <f t="shared" si="28"/>
        <v>l</v>
      </c>
      <c r="R219" s="2">
        <f t="shared" si="29"/>
        <v>-5148.4799999999996</v>
      </c>
    </row>
    <row r="220" spans="1:18" x14ac:dyDescent="0.2">
      <c r="A220" t="s">
        <v>58</v>
      </c>
      <c r="B220" s="9" t="str">
        <f>VLOOKUP(A220,'item cost'!A:D,2,FALSE)</f>
        <v>group 2</v>
      </c>
      <c r="C220" s="9" t="str">
        <f>VLOOKUP(D220,items!A:B,2,FALSE)</f>
        <v>item 2</v>
      </c>
      <c r="D220" t="s">
        <v>834</v>
      </c>
      <c r="E220" s="10"/>
      <c r="F220" s="10">
        <v>44943</v>
      </c>
      <c r="G220" t="s">
        <v>314</v>
      </c>
      <c r="I220">
        <v>3</v>
      </c>
      <c r="J220" s="2">
        <v>2800</v>
      </c>
      <c r="K220" s="2">
        <f>IF(OR(B220="متنوع",B220="قطع غيار"),J220,IF(AND(B220="ceiling fan",J220&gt;500),_xlfn.MAXIFS('m cost'!$E$3:$E$1062,'m cost'!$B$3:$B$1062,C220,'m cost'!$C$3:$C$1062,"&lt;="&amp;O220,'m cost'!$D$3:$D$1062,"&lt;="&amp;N220)*3,_xlfn.MAXIFS('m cost'!$E$3:$E$1062,'m cost'!$B$3:$B$1062,C220,'m cost'!$C$3:$C$1062,"&lt;="&amp;O220,'m cost'!$D$3:$D$1062,"&lt;="&amp;N220)))</f>
        <v>257.64999999999998</v>
      </c>
      <c r="L220" s="2">
        <f t="shared" si="24"/>
        <v>772.94999999999993</v>
      </c>
      <c r="M220" s="2">
        <f t="shared" si="25"/>
        <v>8400</v>
      </c>
      <c r="N220">
        <f t="shared" si="26"/>
        <v>1</v>
      </c>
      <c r="O220">
        <f t="shared" si="27"/>
        <v>2023</v>
      </c>
      <c r="P220" s="9">
        <f>IF(I220&gt;0,VLOOKUP(B220,'m cost'!A:G,6,FALSE)*I220,0)</f>
        <v>121.74</v>
      </c>
      <c r="Q220" t="str">
        <f t="shared" si="28"/>
        <v>p</v>
      </c>
      <c r="R220" s="2">
        <f t="shared" si="29"/>
        <v>7505.31</v>
      </c>
    </row>
    <row r="221" spans="1:18" x14ac:dyDescent="0.2">
      <c r="A221" t="s">
        <v>23</v>
      </c>
      <c r="B221" s="9" t="str">
        <f>VLOOKUP(A221,'item cost'!A:D,2,FALSE)</f>
        <v>group 3</v>
      </c>
      <c r="C221" s="9" t="str">
        <f>VLOOKUP(D221,items!A:B,2,FALSE)</f>
        <v>item 3</v>
      </c>
      <c r="D221" t="s">
        <v>835</v>
      </c>
      <c r="E221" s="10"/>
      <c r="F221" s="10">
        <v>44943</v>
      </c>
      <c r="G221" t="s">
        <v>314</v>
      </c>
      <c r="I221">
        <v>50</v>
      </c>
      <c r="J221" s="2">
        <v>180</v>
      </c>
      <c r="K221" s="2">
        <f>IF(OR(B221="متنوع",B221="قطع غيار"),J221,IF(AND(B221="ceiling fan",J221&gt;500),_xlfn.MAXIFS('m cost'!$E$3:$E$1062,'m cost'!$B$3:$B$1062,C221,'m cost'!$C$3:$C$1062,"&lt;="&amp;O221,'m cost'!$D$3:$D$1062,"&lt;="&amp;N221)*3,_xlfn.MAXIFS('m cost'!$E$3:$E$1062,'m cost'!$B$3:$B$1062,C221,'m cost'!$C$3:$C$1062,"&lt;="&amp;O221,'m cost'!$D$3:$D$1062,"&lt;="&amp;N221)))</f>
        <v>424.87</v>
      </c>
      <c r="L221" s="2">
        <f t="shared" si="24"/>
        <v>21243.5</v>
      </c>
      <c r="M221" s="2">
        <f t="shared" si="25"/>
        <v>9000</v>
      </c>
      <c r="N221">
        <f t="shared" si="26"/>
        <v>1</v>
      </c>
      <c r="O221">
        <f t="shared" si="27"/>
        <v>2023</v>
      </c>
      <c r="P221" s="9">
        <f>IF(I221&gt;0,VLOOKUP(B221,'m cost'!A:G,6,FALSE)*I221,0)</f>
        <v>2945.5</v>
      </c>
      <c r="Q221" t="str">
        <f t="shared" si="28"/>
        <v>l</v>
      </c>
      <c r="R221" s="2">
        <f t="shared" si="29"/>
        <v>-15189</v>
      </c>
    </row>
    <row r="222" spans="1:18" x14ac:dyDescent="0.2">
      <c r="A222" t="s">
        <v>271</v>
      </c>
      <c r="B222" s="9" t="str">
        <f>VLOOKUP(A222,'item cost'!A:D,2,FALSE)</f>
        <v>group 4</v>
      </c>
      <c r="C222" s="9" t="str">
        <f>VLOOKUP(D222,items!A:B,2,FALSE)</f>
        <v>item 4</v>
      </c>
      <c r="D222" t="s">
        <v>836</v>
      </c>
      <c r="E222" s="10"/>
      <c r="F222" s="10">
        <v>44943</v>
      </c>
      <c r="G222" t="s">
        <v>315</v>
      </c>
      <c r="I222">
        <v>25</v>
      </c>
      <c r="J222" s="2">
        <v>1425</v>
      </c>
      <c r="K222" s="2">
        <f>IF(OR(B222="متنوع",B222="قطع غيار"),J222,IF(AND(B222="ceiling fan",J222&gt;500),_xlfn.MAXIFS('m cost'!$E$3:$E$1062,'m cost'!$B$3:$B$1062,C222,'m cost'!$C$3:$C$1062,"&lt;="&amp;O222,'m cost'!$D$3:$D$1062,"&lt;="&amp;N222)*3,_xlfn.MAXIFS('m cost'!$E$3:$E$1062,'m cost'!$B$3:$B$1062,C222,'m cost'!$C$3:$C$1062,"&lt;="&amp;O222,'m cost'!$D$3:$D$1062,"&lt;="&amp;N222)))</f>
        <v>1793</v>
      </c>
      <c r="L222" s="2">
        <f t="shared" si="24"/>
        <v>44825</v>
      </c>
      <c r="M222" s="2">
        <f t="shared" si="25"/>
        <v>35625</v>
      </c>
      <c r="N222">
        <f t="shared" si="26"/>
        <v>1</v>
      </c>
      <c r="O222">
        <f t="shared" si="27"/>
        <v>2023</v>
      </c>
      <c r="P222" s="9">
        <f>IF(I222&gt;0,VLOOKUP(B222,'m cost'!A:G,6,FALSE)*I222,0)</f>
        <v>1074</v>
      </c>
      <c r="Q222" t="str">
        <f t="shared" si="28"/>
        <v>l</v>
      </c>
      <c r="R222" s="2">
        <f t="shared" si="29"/>
        <v>-10274</v>
      </c>
    </row>
    <row r="223" spans="1:18" x14ac:dyDescent="0.2">
      <c r="A223" t="s">
        <v>26</v>
      </c>
      <c r="B223" s="9" t="str">
        <f>VLOOKUP(A223,'item cost'!A:D,2,FALSE)</f>
        <v>group 5</v>
      </c>
      <c r="C223" s="9" t="str">
        <f>VLOOKUP(D223,items!A:B,2,FALSE)</f>
        <v>item 5</v>
      </c>
      <c r="D223" t="s">
        <v>837</v>
      </c>
      <c r="E223" s="10"/>
      <c r="F223" s="10">
        <v>44943</v>
      </c>
      <c r="G223" t="s">
        <v>315</v>
      </c>
      <c r="I223">
        <v>70</v>
      </c>
      <c r="J223" s="2">
        <v>1200</v>
      </c>
      <c r="K223" s="2">
        <f>IF(OR(B223="متنوع",B223="قطع غيار"),J223,IF(AND(B223="ceiling fan",J223&gt;500),_xlfn.MAXIFS('m cost'!$E$3:$E$1062,'m cost'!$B$3:$B$1062,C223,'m cost'!$C$3:$C$1062,"&lt;="&amp;O223,'m cost'!$D$3:$D$1062,"&lt;="&amp;N223)*3,_xlfn.MAXIFS('m cost'!$E$3:$E$1062,'m cost'!$B$3:$B$1062,C223,'m cost'!$C$3:$C$1062,"&lt;="&amp;O223,'m cost'!$D$3:$D$1062,"&lt;="&amp;N223)))</f>
        <v>900</v>
      </c>
      <c r="L223" s="2">
        <f t="shared" si="24"/>
        <v>63000</v>
      </c>
      <c r="M223" s="2">
        <f t="shared" si="25"/>
        <v>84000</v>
      </c>
      <c r="N223">
        <f t="shared" si="26"/>
        <v>1</v>
      </c>
      <c r="O223">
        <f t="shared" si="27"/>
        <v>2023</v>
      </c>
      <c r="P223" s="9">
        <f>IF(I223&gt;0,VLOOKUP(B223,'m cost'!A:G,6,FALSE)*I223,0)</f>
        <v>2242.7999999999997</v>
      </c>
      <c r="Q223" t="str">
        <f t="shared" si="28"/>
        <v>p</v>
      </c>
      <c r="R223" s="2">
        <f t="shared" si="29"/>
        <v>18757.2</v>
      </c>
    </row>
    <row r="224" spans="1:18" x14ac:dyDescent="0.2">
      <c r="A224" t="s">
        <v>66</v>
      </c>
      <c r="B224" s="9" t="str">
        <f>VLOOKUP(A224,'item cost'!A:D,2,FALSE)</f>
        <v>group 6</v>
      </c>
      <c r="C224" s="9" t="str">
        <f>VLOOKUP(D224,items!A:B,2,FALSE)</f>
        <v>item 6</v>
      </c>
      <c r="D224" t="s">
        <v>838</v>
      </c>
      <c r="E224" s="10"/>
      <c r="F224" s="10">
        <v>44943</v>
      </c>
      <c r="G224" t="s">
        <v>315</v>
      </c>
      <c r="I224">
        <v>105</v>
      </c>
      <c r="J224" s="2">
        <v>280</v>
      </c>
      <c r="K224" s="2">
        <f>IF(OR(B224="متنوع",B224="قطع غيار"),J224,IF(AND(B224="ceiling fan",J224&gt;500),_xlfn.MAXIFS('m cost'!$E$3:$E$1062,'m cost'!$B$3:$B$1062,C224,'m cost'!$C$3:$C$1062,"&lt;="&amp;O224,'m cost'!$D$3:$D$1062,"&lt;="&amp;N224)*3,_xlfn.MAXIFS('m cost'!$E$3:$E$1062,'m cost'!$B$3:$B$1062,C224,'m cost'!$C$3:$C$1062,"&lt;="&amp;O224,'m cost'!$D$3:$D$1062,"&lt;="&amp;N224)))</f>
        <v>190</v>
      </c>
      <c r="L224" s="2">
        <f t="shared" si="24"/>
        <v>19950</v>
      </c>
      <c r="M224" s="2">
        <f t="shared" si="25"/>
        <v>29400</v>
      </c>
      <c r="N224">
        <f t="shared" si="26"/>
        <v>1</v>
      </c>
      <c r="O224">
        <f t="shared" si="27"/>
        <v>2023</v>
      </c>
      <c r="P224" s="9">
        <f>IF(I224&gt;0,VLOOKUP(B224,'m cost'!A:G,6,FALSE)*I224,0)</f>
        <v>15695.4</v>
      </c>
      <c r="Q224" t="str">
        <f t="shared" si="28"/>
        <v>l</v>
      </c>
      <c r="R224" s="2">
        <f t="shared" si="29"/>
        <v>-6245.4</v>
      </c>
    </row>
    <row r="225" spans="1:18" x14ac:dyDescent="0.2">
      <c r="A225" t="s">
        <v>40</v>
      </c>
      <c r="B225" s="9" t="str">
        <f>VLOOKUP(A225,'item cost'!A:D,2,FALSE)</f>
        <v>group 7</v>
      </c>
      <c r="C225" s="9" t="str">
        <f>VLOOKUP(D225,items!A:B,2,FALSE)</f>
        <v>item 7</v>
      </c>
      <c r="D225" t="s">
        <v>839</v>
      </c>
      <c r="E225" s="10"/>
      <c r="F225" s="10">
        <v>44943</v>
      </c>
      <c r="G225" t="s">
        <v>315</v>
      </c>
      <c r="I225">
        <v>50</v>
      </c>
      <c r="J225" s="2">
        <v>470</v>
      </c>
      <c r="K225" s="2">
        <f>IF(OR(B225="متنوع",B225="قطع غيار"),J225,IF(AND(B225="ceiling fan",J225&gt;500),_xlfn.MAXIFS('m cost'!$E$3:$E$1062,'m cost'!$B$3:$B$1062,C225,'m cost'!$C$3:$C$1062,"&lt;="&amp;O225,'m cost'!$D$3:$D$1062,"&lt;="&amp;N225)*3,_xlfn.MAXIFS('m cost'!$E$3:$E$1062,'m cost'!$B$3:$B$1062,C225,'m cost'!$C$3:$C$1062,"&lt;="&amp;O225,'m cost'!$D$3:$D$1062,"&lt;="&amp;N225)))</f>
        <v>260</v>
      </c>
      <c r="L225" s="2">
        <f t="shared" si="24"/>
        <v>13000</v>
      </c>
      <c r="M225" s="2">
        <f t="shared" si="25"/>
        <v>23500</v>
      </c>
      <c r="N225">
        <f t="shared" si="26"/>
        <v>1</v>
      </c>
      <c r="O225">
        <f t="shared" si="27"/>
        <v>2023</v>
      </c>
      <c r="P225" s="9">
        <f>IF(I225&gt;0,VLOOKUP(B225,'m cost'!A:G,6,FALSE)*I225,0)</f>
        <v>1107</v>
      </c>
      <c r="Q225" t="str">
        <f t="shared" si="28"/>
        <v>p</v>
      </c>
      <c r="R225" s="2">
        <f t="shared" si="29"/>
        <v>9393</v>
      </c>
    </row>
    <row r="226" spans="1:18" x14ac:dyDescent="0.2">
      <c r="A226" t="s">
        <v>61</v>
      </c>
      <c r="B226" s="9" t="str">
        <f>VLOOKUP(A226,'item cost'!A:D,2,FALSE)</f>
        <v>group 8</v>
      </c>
      <c r="C226" s="9" t="str">
        <f>VLOOKUP(D226,items!A:B,2,FALSE)</f>
        <v>item 8</v>
      </c>
      <c r="D226" t="s">
        <v>840</v>
      </c>
      <c r="E226" s="10"/>
      <c r="F226" s="10">
        <v>44943</v>
      </c>
      <c r="G226" t="s">
        <v>315</v>
      </c>
      <c r="I226">
        <v>25</v>
      </c>
      <c r="J226" s="2">
        <v>310</v>
      </c>
      <c r="K226" s="2">
        <f>IF(OR(B226="متنوع",B226="قطع غيار"),J226,IF(AND(B226="ceiling fan",J226&gt;500),_xlfn.MAXIFS('m cost'!$E$3:$E$1062,'m cost'!$B$3:$B$1062,C226,'m cost'!$C$3:$C$1062,"&lt;="&amp;O226,'m cost'!$D$3:$D$1062,"&lt;="&amp;N226)*3,_xlfn.MAXIFS('m cost'!$E$3:$E$1062,'m cost'!$B$3:$B$1062,C226,'m cost'!$C$3:$C$1062,"&lt;="&amp;O226,'m cost'!$D$3:$D$1062,"&lt;="&amp;N226)))</f>
        <v>1630</v>
      </c>
      <c r="L226" s="2">
        <f t="shared" si="24"/>
        <v>40750</v>
      </c>
      <c r="M226" s="2">
        <f t="shared" si="25"/>
        <v>7750</v>
      </c>
      <c r="N226">
        <f t="shared" si="26"/>
        <v>1</v>
      </c>
      <c r="O226">
        <f t="shared" si="27"/>
        <v>2023</v>
      </c>
      <c r="P226" s="9">
        <f>IF(I226&gt;0,VLOOKUP(B226,'m cost'!A:G,6,FALSE)*I226,0)</f>
        <v>1571</v>
      </c>
      <c r="Q226" t="str">
        <f t="shared" si="28"/>
        <v>l</v>
      </c>
      <c r="R226" s="2">
        <f t="shared" si="29"/>
        <v>-34571</v>
      </c>
    </row>
    <row r="227" spans="1:18" x14ac:dyDescent="0.2">
      <c r="A227" t="s">
        <v>39</v>
      </c>
      <c r="B227" s="9" t="str">
        <f>VLOOKUP(A227,'item cost'!A:D,2,FALSE)</f>
        <v>group 9</v>
      </c>
      <c r="C227" s="9" t="str">
        <f>VLOOKUP(D227,items!A:B,2,FALSE)</f>
        <v>item 9</v>
      </c>
      <c r="D227" t="s">
        <v>841</v>
      </c>
      <c r="E227" s="10"/>
      <c r="F227" s="10">
        <v>44943</v>
      </c>
      <c r="G227" t="s">
        <v>315</v>
      </c>
      <c r="I227">
        <v>60</v>
      </c>
      <c r="J227" s="2">
        <v>270</v>
      </c>
      <c r="K227" s="2">
        <f>IF(OR(B227="متنوع",B227="قطع غيار"),J227,IF(AND(B227="ceiling fan",J227&gt;500),_xlfn.MAXIFS('m cost'!$E$3:$E$1062,'m cost'!$B$3:$B$1062,C227,'m cost'!$C$3:$C$1062,"&lt;="&amp;O227,'m cost'!$D$3:$D$1062,"&lt;="&amp;N227)*3,_xlfn.MAXIFS('m cost'!$E$3:$E$1062,'m cost'!$B$3:$B$1062,C227,'m cost'!$C$3:$C$1062,"&lt;="&amp;O227,'m cost'!$D$3:$D$1062,"&lt;="&amp;N227)))</f>
        <v>2007</v>
      </c>
      <c r="L227" s="2">
        <f t="shared" si="24"/>
        <v>120420</v>
      </c>
      <c r="M227" s="2">
        <f t="shared" si="25"/>
        <v>16200</v>
      </c>
      <c r="N227">
        <f t="shared" si="26"/>
        <v>1</v>
      </c>
      <c r="O227">
        <f t="shared" si="27"/>
        <v>2023</v>
      </c>
      <c r="P227" s="9">
        <f>IF(I227&gt;0,VLOOKUP(B227,'m cost'!A:G,6,FALSE)*I227,0)</f>
        <v>1349.3999999999999</v>
      </c>
      <c r="Q227" t="str">
        <f t="shared" si="28"/>
        <v>l</v>
      </c>
      <c r="R227" s="2">
        <f t="shared" si="29"/>
        <v>-105569.4</v>
      </c>
    </row>
    <row r="228" spans="1:18" x14ac:dyDescent="0.2">
      <c r="A228" t="s">
        <v>277</v>
      </c>
      <c r="B228" s="9" t="str">
        <f>VLOOKUP(A228,'item cost'!A:D,2,FALSE)</f>
        <v>group 10</v>
      </c>
      <c r="C228" s="9" t="str">
        <f>VLOOKUP(D228,items!A:B,2,FALSE)</f>
        <v>item 10</v>
      </c>
      <c r="D228" t="s">
        <v>842</v>
      </c>
      <c r="E228" s="10"/>
      <c r="F228" s="10">
        <v>44943</v>
      </c>
      <c r="G228" t="s">
        <v>315</v>
      </c>
      <c r="I228">
        <v>15</v>
      </c>
      <c r="J228" s="2">
        <v>1500</v>
      </c>
      <c r="K228" s="2">
        <f>IF(OR(B228="متنوع",B228="قطع غيار"),J228,IF(AND(B228="ceiling fan",J228&gt;500),_xlfn.MAXIFS('m cost'!$E$3:$E$1062,'m cost'!$B$3:$B$1062,C228,'m cost'!$C$3:$C$1062,"&lt;="&amp;O228,'m cost'!$D$3:$D$1062,"&lt;="&amp;N228)*3,_xlfn.MAXIFS('m cost'!$E$3:$E$1062,'m cost'!$B$3:$B$1062,C228,'m cost'!$C$3:$C$1062,"&lt;="&amp;O228,'m cost'!$D$3:$D$1062,"&lt;="&amp;N228)))</f>
        <v>126.14814814814817</v>
      </c>
      <c r="L228" s="2">
        <f t="shared" si="24"/>
        <v>1892.2222222222224</v>
      </c>
      <c r="M228" s="2">
        <f t="shared" si="25"/>
        <v>22500</v>
      </c>
      <c r="N228">
        <f t="shared" si="26"/>
        <v>1</v>
      </c>
      <c r="O228">
        <f t="shared" si="27"/>
        <v>2023</v>
      </c>
      <c r="P228" s="9">
        <f>IF(I228&gt;0,VLOOKUP(B228,'m cost'!A:G,6,FALSE)*I228,0)</f>
        <v>936.45</v>
      </c>
      <c r="Q228" t="str">
        <f t="shared" si="28"/>
        <v>p</v>
      </c>
      <c r="R228" s="2">
        <f t="shared" si="29"/>
        <v>19671.327777777777</v>
      </c>
    </row>
    <row r="229" spans="1:18" x14ac:dyDescent="0.2">
      <c r="A229" t="s">
        <v>53</v>
      </c>
      <c r="B229" s="9" t="str">
        <f>VLOOKUP(A229,'item cost'!A:D,2,FALSE)</f>
        <v>group 11</v>
      </c>
      <c r="C229" s="9" t="str">
        <f>VLOOKUP(D229,items!A:B,2,FALSE)</f>
        <v>item 11</v>
      </c>
      <c r="D229" t="s">
        <v>843</v>
      </c>
      <c r="E229" s="10"/>
      <c r="F229" s="10">
        <v>44945</v>
      </c>
      <c r="G229" t="s">
        <v>316</v>
      </c>
      <c r="I229">
        <v>109</v>
      </c>
      <c r="J229" s="2">
        <v>520</v>
      </c>
      <c r="K229" s="2">
        <f>IF(OR(B229="متنوع",B229="قطع غيار"),J229,IF(AND(B229="ceiling fan",J229&gt;500),_xlfn.MAXIFS('m cost'!$E$3:$E$1062,'m cost'!$B$3:$B$1062,C229,'m cost'!$C$3:$C$1062,"&lt;="&amp;O229,'m cost'!$D$3:$D$1062,"&lt;="&amp;N229)*3,_xlfn.MAXIFS('m cost'!$E$3:$E$1062,'m cost'!$B$3:$B$1062,C229,'m cost'!$C$3:$C$1062,"&lt;="&amp;O229,'m cost'!$D$3:$D$1062,"&lt;="&amp;N229)))</f>
        <v>339.00000000000006</v>
      </c>
      <c r="L229" s="2">
        <f t="shared" si="24"/>
        <v>36951.000000000007</v>
      </c>
      <c r="M229" s="2">
        <f t="shared" si="25"/>
        <v>56680</v>
      </c>
      <c r="N229">
        <f t="shared" si="26"/>
        <v>1</v>
      </c>
      <c r="O229">
        <f t="shared" si="27"/>
        <v>2023</v>
      </c>
      <c r="P229" s="9">
        <f>IF(I229&gt;0,VLOOKUP(B229,'m cost'!A:G,6,FALSE)*I229,0)</f>
        <v>2399.09</v>
      </c>
      <c r="Q229" t="str">
        <f t="shared" si="28"/>
        <v>p</v>
      </c>
      <c r="R229" s="2">
        <f t="shared" si="29"/>
        <v>17329.909999999993</v>
      </c>
    </row>
    <row r="230" spans="1:18" x14ac:dyDescent="0.2">
      <c r="A230" t="s">
        <v>54</v>
      </c>
      <c r="B230" s="9" t="str">
        <f>VLOOKUP(A230,'item cost'!A:D,2,FALSE)</f>
        <v>group 12</v>
      </c>
      <c r="C230" s="9" t="str">
        <f>VLOOKUP(D230,items!A:B,2,FALSE)</f>
        <v>item 12</v>
      </c>
      <c r="D230" t="s">
        <v>844</v>
      </c>
      <c r="E230" s="10"/>
      <c r="F230" s="10">
        <v>44945</v>
      </c>
      <c r="G230" t="s">
        <v>316</v>
      </c>
      <c r="I230">
        <v>30</v>
      </c>
      <c r="J230" s="2">
        <v>2800</v>
      </c>
      <c r="K230" s="2">
        <f>IF(OR(B230="متنوع",B230="قطع غيار"),J230,IF(AND(B230="ceiling fan",J230&gt;500),_xlfn.MAXIFS('m cost'!$E$3:$E$1062,'m cost'!$B$3:$B$1062,C230,'m cost'!$C$3:$C$1062,"&lt;="&amp;O230,'m cost'!$D$3:$D$1062,"&lt;="&amp;N230)*3,_xlfn.MAXIFS('m cost'!$E$3:$E$1062,'m cost'!$B$3:$B$1062,C230,'m cost'!$C$3:$C$1062,"&lt;="&amp;O230,'m cost'!$D$3:$D$1062,"&lt;="&amp;N230)))</f>
        <v>388.11666666666673</v>
      </c>
      <c r="L230" s="2">
        <f t="shared" si="24"/>
        <v>11643.500000000002</v>
      </c>
      <c r="M230" s="2">
        <f t="shared" si="25"/>
        <v>84000</v>
      </c>
      <c r="N230">
        <f t="shared" si="26"/>
        <v>1</v>
      </c>
      <c r="O230">
        <f t="shared" si="27"/>
        <v>2023</v>
      </c>
      <c r="P230" s="9">
        <f>IF(I230&gt;0,VLOOKUP(B230,'m cost'!A:G,6,FALSE)*I230,0)</f>
        <v>773.40000000000009</v>
      </c>
      <c r="Q230" t="str">
        <f t="shared" si="28"/>
        <v>p</v>
      </c>
      <c r="R230" s="2">
        <f t="shared" si="29"/>
        <v>71583.100000000006</v>
      </c>
    </row>
    <row r="231" spans="1:18" x14ac:dyDescent="0.2">
      <c r="A231" t="s">
        <v>72</v>
      </c>
      <c r="B231" s="9" t="str">
        <f>VLOOKUP(A231,'item cost'!A:D,2,FALSE)</f>
        <v>group 13</v>
      </c>
      <c r="C231" s="9" t="str">
        <f>VLOOKUP(D231,items!A:B,2,FALSE)</f>
        <v>item 13</v>
      </c>
      <c r="D231" t="s">
        <v>845</v>
      </c>
      <c r="E231" s="10"/>
      <c r="F231" s="10">
        <v>44945</v>
      </c>
      <c r="G231" t="s">
        <v>316</v>
      </c>
      <c r="I231">
        <v>22</v>
      </c>
      <c r="J231" s="2">
        <v>1000</v>
      </c>
      <c r="K231" s="2">
        <f>IF(OR(B231="متنوع",B231="قطع غيار"),J231,IF(AND(B231="ceiling fan",J231&gt;500),_xlfn.MAXIFS('m cost'!$E$3:$E$1062,'m cost'!$B$3:$B$1062,C231,'m cost'!$C$3:$C$1062,"&lt;="&amp;O231,'m cost'!$D$3:$D$1062,"&lt;="&amp;N231)*3,_xlfn.MAXIFS('m cost'!$E$3:$E$1062,'m cost'!$B$3:$B$1062,C231,'m cost'!$C$3:$C$1062,"&lt;="&amp;O231,'m cost'!$D$3:$D$1062,"&lt;="&amp;N231)))</f>
        <v>450</v>
      </c>
      <c r="L231" s="2">
        <f t="shared" si="24"/>
        <v>9900</v>
      </c>
      <c r="M231" s="2">
        <f t="shared" si="25"/>
        <v>22000</v>
      </c>
      <c r="N231">
        <f t="shared" si="26"/>
        <v>1</v>
      </c>
      <c r="O231">
        <f t="shared" si="27"/>
        <v>2023</v>
      </c>
      <c r="P231" s="9">
        <f>IF(I231&gt;0,VLOOKUP(B231,'m cost'!A:G,6,FALSE)*I231,0)</f>
        <v>916.74</v>
      </c>
      <c r="Q231" t="str">
        <f t="shared" si="28"/>
        <v>p</v>
      </c>
      <c r="R231" s="2">
        <f t="shared" si="29"/>
        <v>11183.26</v>
      </c>
    </row>
    <row r="232" spans="1:18" x14ac:dyDescent="0.2">
      <c r="A232" t="s">
        <v>38</v>
      </c>
      <c r="B232" s="9" t="str">
        <f>VLOOKUP(A232,'item cost'!A:D,2,FALSE)</f>
        <v>group 14</v>
      </c>
      <c r="C232" s="9" t="str">
        <f>VLOOKUP(D232,items!A:B,2,FALSE)</f>
        <v>item 14</v>
      </c>
      <c r="D232" t="s">
        <v>846</v>
      </c>
      <c r="E232" s="10"/>
      <c r="F232" s="10">
        <v>44945</v>
      </c>
      <c r="G232" t="s">
        <v>316</v>
      </c>
      <c r="I232">
        <v>40</v>
      </c>
      <c r="J232" s="2">
        <v>1200</v>
      </c>
      <c r="K232" s="2">
        <f>IF(OR(B232="متنوع",B232="قطع غيار"),J232,IF(AND(B232="ceiling fan",J232&gt;500),_xlfn.MAXIFS('m cost'!$E$3:$E$1062,'m cost'!$B$3:$B$1062,C232,'m cost'!$C$3:$C$1062,"&lt;="&amp;O232,'m cost'!$D$3:$D$1062,"&lt;="&amp;N232)*3,_xlfn.MAXIFS('m cost'!$E$3:$E$1062,'m cost'!$B$3:$B$1062,C232,'m cost'!$C$3:$C$1062,"&lt;="&amp;O232,'m cost'!$D$3:$D$1062,"&lt;="&amp;N232)))</f>
        <v>273.88888888888891</v>
      </c>
      <c r="L232" s="2">
        <f t="shared" si="24"/>
        <v>10955.555555555557</v>
      </c>
      <c r="M232" s="2">
        <f t="shared" si="25"/>
        <v>48000</v>
      </c>
      <c r="N232">
        <f t="shared" si="26"/>
        <v>1</v>
      </c>
      <c r="O232">
        <f t="shared" si="27"/>
        <v>2023</v>
      </c>
      <c r="P232" s="9">
        <f>IF(I232&gt;0,VLOOKUP(B232,'m cost'!A:G,6,FALSE)*I232,0)</f>
        <v>1327.6</v>
      </c>
      <c r="Q232" t="str">
        <f t="shared" si="28"/>
        <v>p</v>
      </c>
      <c r="R232" s="2">
        <f t="shared" si="29"/>
        <v>35716.844444444447</v>
      </c>
    </row>
    <row r="233" spans="1:18" x14ac:dyDescent="0.2">
      <c r="A233" t="s">
        <v>36</v>
      </c>
      <c r="B233" s="9" t="str">
        <f>VLOOKUP(A233,'item cost'!A:D,2,FALSE)</f>
        <v>group 15</v>
      </c>
      <c r="C233" s="9" t="str">
        <f>VLOOKUP(D233,items!A:B,2,FALSE)</f>
        <v>item 15</v>
      </c>
      <c r="D233" t="s">
        <v>847</v>
      </c>
      <c r="E233" s="10"/>
      <c r="F233" s="10">
        <v>44945</v>
      </c>
      <c r="G233" t="s">
        <v>316</v>
      </c>
      <c r="I233">
        <v>10</v>
      </c>
      <c r="J233" s="2">
        <v>2500</v>
      </c>
      <c r="K233" s="2">
        <f>IF(OR(B233="متنوع",B233="قطع غيار"),J233,IF(AND(B233="ceiling fan",J233&gt;500),_xlfn.MAXIFS('m cost'!$E$3:$E$1062,'m cost'!$B$3:$B$1062,C233,'m cost'!$C$3:$C$1062,"&lt;="&amp;O233,'m cost'!$D$3:$D$1062,"&lt;="&amp;N233)*3,_xlfn.MAXIFS('m cost'!$E$3:$E$1062,'m cost'!$B$3:$B$1062,C233,'m cost'!$C$3:$C$1062,"&lt;="&amp;O233,'m cost'!$D$3:$D$1062,"&lt;="&amp;N233)))</f>
        <v>280</v>
      </c>
      <c r="L233" s="2">
        <f t="shared" si="24"/>
        <v>2800</v>
      </c>
      <c r="M233" s="2">
        <f t="shared" si="25"/>
        <v>25000</v>
      </c>
      <c r="N233">
        <f t="shared" si="26"/>
        <v>1</v>
      </c>
      <c r="O233">
        <f t="shared" si="27"/>
        <v>2023</v>
      </c>
      <c r="P233" s="9">
        <f>IF(I233&gt;0,VLOOKUP(B233,'m cost'!A:G,6,FALSE)*I233,0)</f>
        <v>265.2</v>
      </c>
      <c r="Q233" t="str">
        <f t="shared" si="28"/>
        <v>p</v>
      </c>
      <c r="R233" s="2">
        <f t="shared" si="29"/>
        <v>21934.799999999999</v>
      </c>
    </row>
    <row r="234" spans="1:18" x14ac:dyDescent="0.2">
      <c r="A234" t="s">
        <v>30</v>
      </c>
      <c r="B234" s="9" t="str">
        <f>VLOOKUP(A234,'item cost'!A:D,2,FALSE)</f>
        <v>group 16</v>
      </c>
      <c r="C234" s="9" t="str">
        <f>VLOOKUP(D234,items!A:B,2,FALSE)</f>
        <v>item 16</v>
      </c>
      <c r="D234" t="s">
        <v>848</v>
      </c>
      <c r="E234" s="10"/>
      <c r="F234" s="10">
        <v>44945</v>
      </c>
      <c r="G234" t="s">
        <v>316</v>
      </c>
      <c r="I234">
        <v>40</v>
      </c>
      <c r="J234" s="2">
        <v>375</v>
      </c>
      <c r="K234" s="2">
        <f>IF(OR(B234="متنوع",B234="قطع غيار"),J234,IF(AND(B234="ceiling fan",J234&gt;500),_xlfn.MAXIFS('m cost'!$E$3:$E$1062,'m cost'!$B$3:$B$1062,C234,'m cost'!$C$3:$C$1062,"&lt;="&amp;O234,'m cost'!$D$3:$D$1062,"&lt;="&amp;N234)*3,_xlfn.MAXIFS('m cost'!$E$3:$E$1062,'m cost'!$B$3:$B$1062,C234,'m cost'!$C$3:$C$1062,"&lt;="&amp;O234,'m cost'!$D$3:$D$1062,"&lt;="&amp;N234)))</f>
        <v>340.26666666666671</v>
      </c>
      <c r="L234" s="2">
        <f t="shared" si="24"/>
        <v>13610.666666666668</v>
      </c>
      <c r="M234" s="2">
        <f t="shared" si="25"/>
        <v>15000</v>
      </c>
      <c r="N234">
        <f t="shared" si="26"/>
        <v>1</v>
      </c>
      <c r="O234">
        <f t="shared" si="27"/>
        <v>2023</v>
      </c>
      <c r="P234" s="9">
        <f>IF(I234&gt;0,VLOOKUP(B234,'m cost'!A:G,6,FALSE)*I234,0)</f>
        <v>1147.2</v>
      </c>
      <c r="Q234" t="str">
        <f t="shared" si="28"/>
        <v>p</v>
      </c>
      <c r="R234" s="2">
        <f t="shared" si="29"/>
        <v>242.13333333333208</v>
      </c>
    </row>
    <row r="235" spans="1:18" x14ac:dyDescent="0.2">
      <c r="A235" t="s">
        <v>45</v>
      </c>
      <c r="B235" s="9" t="str">
        <f>VLOOKUP(A235,'item cost'!A:D,2,FALSE)</f>
        <v>group 17</v>
      </c>
      <c r="C235" s="9" t="str">
        <f>VLOOKUP(D235,items!A:B,2,FALSE)</f>
        <v>item 17</v>
      </c>
      <c r="D235" t="s">
        <v>849</v>
      </c>
      <c r="E235" s="10"/>
      <c r="F235" s="10">
        <v>44945</v>
      </c>
      <c r="G235" t="s">
        <v>316</v>
      </c>
      <c r="I235">
        <v>15</v>
      </c>
      <c r="J235" s="2">
        <v>1650</v>
      </c>
      <c r="K235" s="2">
        <f>IF(OR(B235="متنوع",B235="قطع غيار"),J235,IF(AND(B235="ceiling fan",J235&gt;500),_xlfn.MAXIFS('m cost'!$E$3:$E$1062,'m cost'!$B$3:$B$1062,C235,'m cost'!$C$3:$C$1062,"&lt;="&amp;O235,'m cost'!$D$3:$D$1062,"&lt;="&amp;N235)*3,_xlfn.MAXIFS('m cost'!$E$3:$E$1062,'m cost'!$B$3:$B$1062,C235,'m cost'!$C$3:$C$1062,"&lt;="&amp;O235,'m cost'!$D$3:$D$1062,"&lt;="&amp;N235)))</f>
        <v>350.54555555555561</v>
      </c>
      <c r="L235" s="2">
        <f t="shared" si="24"/>
        <v>5258.1833333333343</v>
      </c>
      <c r="M235" s="2">
        <f t="shared" si="25"/>
        <v>24750</v>
      </c>
      <c r="N235">
        <f t="shared" si="26"/>
        <v>1</v>
      </c>
      <c r="O235">
        <f t="shared" si="27"/>
        <v>2023</v>
      </c>
      <c r="P235" s="9">
        <f>IF(I235&gt;0,VLOOKUP(B235,'m cost'!A:G,6,FALSE)*I235,0)</f>
        <v>723.75</v>
      </c>
      <c r="Q235" t="str">
        <f t="shared" si="28"/>
        <v>p</v>
      </c>
      <c r="R235" s="2">
        <f t="shared" si="29"/>
        <v>18768.066666666666</v>
      </c>
    </row>
    <row r="236" spans="1:18" x14ac:dyDescent="0.2">
      <c r="A236" t="s">
        <v>21</v>
      </c>
      <c r="B236" s="9" t="str">
        <f>VLOOKUP(A236,'item cost'!A:D,2,FALSE)</f>
        <v>group 18</v>
      </c>
      <c r="C236" s="9" t="str">
        <f>VLOOKUP(D236,items!A:B,2,FALSE)</f>
        <v>item 18</v>
      </c>
      <c r="D236" t="s">
        <v>850</v>
      </c>
      <c r="E236" s="10"/>
      <c r="F236" s="10">
        <v>44945</v>
      </c>
      <c r="G236" t="s">
        <v>317</v>
      </c>
      <c r="I236">
        <v>42</v>
      </c>
      <c r="J236" s="2">
        <v>1425</v>
      </c>
      <c r="K236" s="2">
        <f>IF(OR(B236="متنوع",B236="قطع غيار"),J236,IF(AND(B236="ceiling fan",J236&gt;500),_xlfn.MAXIFS('m cost'!$E$3:$E$1062,'m cost'!$B$3:$B$1062,C236,'m cost'!$C$3:$C$1062,"&lt;="&amp;O236,'m cost'!$D$3:$D$1062,"&lt;="&amp;N236)*3,_xlfn.MAXIFS('m cost'!$E$3:$E$1062,'m cost'!$B$3:$B$1062,C236,'m cost'!$C$3:$C$1062,"&lt;="&amp;O236,'m cost'!$D$3:$D$1062,"&lt;="&amp;N236)))</f>
        <v>329.32952380952389</v>
      </c>
      <c r="L236" s="2">
        <f t="shared" si="24"/>
        <v>13831.840000000004</v>
      </c>
      <c r="M236" s="2">
        <f t="shared" si="25"/>
        <v>59850</v>
      </c>
      <c r="N236">
        <f t="shared" si="26"/>
        <v>1</v>
      </c>
      <c r="O236">
        <f t="shared" si="27"/>
        <v>2023</v>
      </c>
      <c r="P236" s="9">
        <f>IF(I236&gt;0,VLOOKUP(B236,'m cost'!A:G,6,FALSE)*I236,0)</f>
        <v>5802.72</v>
      </c>
      <c r="Q236" t="str">
        <f t="shared" si="28"/>
        <v>p</v>
      </c>
      <c r="R236" s="2">
        <f t="shared" si="29"/>
        <v>40215.439999999995</v>
      </c>
    </row>
    <row r="237" spans="1:18" x14ac:dyDescent="0.2">
      <c r="A237" t="s">
        <v>275</v>
      </c>
      <c r="B237" s="9" t="str">
        <f>VLOOKUP(A237,'item cost'!A:D,2,FALSE)</f>
        <v>group 19</v>
      </c>
      <c r="C237" s="9" t="str">
        <f>VLOOKUP(D237,items!A:B,2,FALSE)</f>
        <v>item 19</v>
      </c>
      <c r="D237" t="s">
        <v>851</v>
      </c>
      <c r="E237" s="10"/>
      <c r="F237" s="10">
        <v>44945</v>
      </c>
      <c r="G237" t="s">
        <v>317</v>
      </c>
      <c r="I237">
        <v>234</v>
      </c>
      <c r="J237" s="2">
        <v>470</v>
      </c>
      <c r="K237" s="2">
        <f>IF(OR(B237="متنوع",B237="قطع غيار"),J237,IF(AND(B237="ceiling fan",J237&gt;500),_xlfn.MAXIFS('m cost'!$E$3:$E$1062,'m cost'!$B$3:$B$1062,C237,'m cost'!$C$3:$C$1062,"&lt;="&amp;O237,'m cost'!$D$3:$D$1062,"&lt;="&amp;N237)*3,_xlfn.MAXIFS('m cost'!$E$3:$E$1062,'m cost'!$B$3:$B$1062,C237,'m cost'!$C$3:$C$1062,"&lt;="&amp;O237,'m cost'!$D$3:$D$1062,"&lt;="&amp;N237)))</f>
        <v>570</v>
      </c>
      <c r="L237" s="2">
        <f t="shared" si="24"/>
        <v>133380</v>
      </c>
      <c r="M237" s="2">
        <f t="shared" si="25"/>
        <v>109980</v>
      </c>
      <c r="N237">
        <f t="shared" si="26"/>
        <v>1</v>
      </c>
      <c r="O237">
        <f t="shared" si="27"/>
        <v>2023</v>
      </c>
      <c r="P237" s="9">
        <f>IF(I237&gt;0,VLOOKUP(B237,'m cost'!A:G,6,FALSE)*I237,0)</f>
        <v>5140.9799999999996</v>
      </c>
      <c r="Q237" t="str">
        <f t="shared" si="28"/>
        <v>l</v>
      </c>
      <c r="R237" s="2">
        <f t="shared" si="29"/>
        <v>-28540.98</v>
      </c>
    </row>
    <row r="238" spans="1:18" x14ac:dyDescent="0.2">
      <c r="A238" t="s">
        <v>17</v>
      </c>
      <c r="B238" s="9" t="str">
        <f>VLOOKUP(A238,'item cost'!A:D,2,FALSE)</f>
        <v>group 20</v>
      </c>
      <c r="C238" s="9" t="str">
        <f>VLOOKUP(D238,items!A:B,2,FALSE)</f>
        <v>item 20</v>
      </c>
      <c r="D238" t="s">
        <v>852</v>
      </c>
      <c r="E238" s="10"/>
      <c r="F238" s="10">
        <v>44945</v>
      </c>
      <c r="G238" t="s">
        <v>317</v>
      </c>
      <c r="I238">
        <v>133</v>
      </c>
      <c r="J238" s="2">
        <v>520</v>
      </c>
      <c r="K238" s="2">
        <f>IF(OR(B238="متنوع",B238="قطع غيار"),J238,IF(AND(B238="ceiling fan",J238&gt;500),_xlfn.MAXIFS('m cost'!$E$3:$E$1062,'m cost'!$B$3:$B$1062,C238,'m cost'!$C$3:$C$1062,"&lt;="&amp;O238,'m cost'!$D$3:$D$1062,"&lt;="&amp;N238)*3,_xlfn.MAXIFS('m cost'!$E$3:$E$1062,'m cost'!$B$3:$B$1062,C238,'m cost'!$C$3:$C$1062,"&lt;="&amp;O238,'m cost'!$D$3:$D$1062,"&lt;="&amp;N238)))</f>
        <v>260</v>
      </c>
      <c r="L238" s="2">
        <f t="shared" si="24"/>
        <v>34580</v>
      </c>
      <c r="M238" s="2">
        <f t="shared" si="25"/>
        <v>69160</v>
      </c>
      <c r="N238">
        <f t="shared" si="26"/>
        <v>1</v>
      </c>
      <c r="O238">
        <f t="shared" si="27"/>
        <v>2023</v>
      </c>
      <c r="P238" s="9">
        <f>IF(I238&gt;0,VLOOKUP(B238,'m cost'!A:G,6,FALSE)*I238,0)</f>
        <v>665</v>
      </c>
      <c r="Q238" t="str">
        <f t="shared" si="28"/>
        <v>p</v>
      </c>
      <c r="R238" s="2">
        <f t="shared" si="29"/>
        <v>33915</v>
      </c>
    </row>
    <row r="239" spans="1:18" x14ac:dyDescent="0.2">
      <c r="A239" t="s">
        <v>18</v>
      </c>
      <c r="B239" s="9" t="str">
        <f>VLOOKUP(A239,'item cost'!A:D,2,FALSE)</f>
        <v>group 21</v>
      </c>
      <c r="C239" s="9" t="str">
        <f>VLOOKUP(D239,items!A:B,2,FALSE)</f>
        <v>item 21</v>
      </c>
      <c r="D239" t="s">
        <v>853</v>
      </c>
      <c r="E239" s="10"/>
      <c r="F239" s="10">
        <v>44947</v>
      </c>
      <c r="G239" t="s">
        <v>318</v>
      </c>
      <c r="I239">
        <v>215</v>
      </c>
      <c r="J239" s="2">
        <v>470</v>
      </c>
      <c r="K239" s="2">
        <f>IF(OR(B239="متنوع",B239="قطع غيار"),J239,IF(AND(B239="ceiling fan",J239&gt;500),_xlfn.MAXIFS('m cost'!$E$3:$E$1062,'m cost'!$B$3:$B$1062,C239,'m cost'!$C$3:$C$1062,"&lt;="&amp;O239,'m cost'!$D$3:$D$1062,"&lt;="&amp;N239)*3,_xlfn.MAXIFS('m cost'!$E$3:$E$1062,'m cost'!$B$3:$B$1062,C239,'m cost'!$C$3:$C$1062,"&lt;="&amp;O239,'m cost'!$D$3:$D$1062,"&lt;="&amp;N239)))</f>
        <v>122.78968253968254</v>
      </c>
      <c r="L239" s="2">
        <f t="shared" si="24"/>
        <v>26399.781746031746</v>
      </c>
      <c r="M239" s="2">
        <f t="shared" si="25"/>
        <v>101050</v>
      </c>
      <c r="N239">
        <f t="shared" si="26"/>
        <v>1</v>
      </c>
      <c r="O239">
        <f t="shared" si="27"/>
        <v>2023</v>
      </c>
      <c r="P239" s="9">
        <f>IF(I239&gt;0,VLOOKUP(B239,'m cost'!A:G,6,FALSE)*I239,0)</f>
        <v>0</v>
      </c>
      <c r="Q239" t="str">
        <f t="shared" si="28"/>
        <v>p</v>
      </c>
      <c r="R239" s="2">
        <f t="shared" si="29"/>
        <v>74650.218253968254</v>
      </c>
    </row>
    <row r="240" spans="1:18" x14ac:dyDescent="0.2">
      <c r="A240" t="s">
        <v>24</v>
      </c>
      <c r="B240" s="9" t="str">
        <f>VLOOKUP(A240,'item cost'!A:D,2,FALSE)</f>
        <v>group 22</v>
      </c>
      <c r="C240" s="9" t="str">
        <f>VLOOKUP(D240,items!A:B,2,FALSE)</f>
        <v>item 22</v>
      </c>
      <c r="D240" t="s">
        <v>854</v>
      </c>
      <c r="E240" s="10"/>
      <c r="F240" s="10">
        <v>44947</v>
      </c>
      <c r="G240" t="s">
        <v>318</v>
      </c>
      <c r="I240">
        <v>20</v>
      </c>
      <c r="J240" s="2">
        <v>2800</v>
      </c>
      <c r="K240" s="2">
        <f>IF(OR(B240="متنوع",B240="قطع غيار"),J240,IF(AND(B240="ceiling fan",J240&gt;500),_xlfn.MAXIFS('m cost'!$E$3:$E$1062,'m cost'!$B$3:$B$1062,C240,'m cost'!$C$3:$C$1062,"&lt;="&amp;O240,'m cost'!$D$3:$D$1062,"&lt;="&amp;N240)*3,_xlfn.MAXIFS('m cost'!$E$3:$E$1062,'m cost'!$B$3:$B$1062,C240,'m cost'!$C$3:$C$1062,"&lt;="&amp;O240,'m cost'!$D$3:$D$1062,"&lt;="&amp;N240)))</f>
        <v>517</v>
      </c>
      <c r="L240" s="2">
        <f t="shared" si="24"/>
        <v>10340</v>
      </c>
      <c r="M240" s="2">
        <f t="shared" si="25"/>
        <v>56000</v>
      </c>
      <c r="N240">
        <f t="shared" si="26"/>
        <v>1</v>
      </c>
      <c r="O240">
        <f t="shared" si="27"/>
        <v>2023</v>
      </c>
      <c r="P240" s="9">
        <f>IF(I240&gt;0,VLOOKUP(B240,'m cost'!A:G,6,FALSE)*I240,0)</f>
        <v>20</v>
      </c>
      <c r="Q240" t="str">
        <f t="shared" si="28"/>
        <v>p</v>
      </c>
      <c r="R240" s="2">
        <f t="shared" si="29"/>
        <v>45640</v>
      </c>
    </row>
    <row r="241" spans="1:18" x14ac:dyDescent="0.2">
      <c r="A241" t="s">
        <v>60</v>
      </c>
      <c r="B241" s="9" t="str">
        <f>VLOOKUP(A241,'item cost'!A:D,2,FALSE)</f>
        <v>group 23</v>
      </c>
      <c r="C241" s="9" t="str">
        <f>VLOOKUP(D241,items!A:B,2,FALSE)</f>
        <v>item 23</v>
      </c>
      <c r="D241" t="s">
        <v>855</v>
      </c>
      <c r="E241" s="10"/>
      <c r="F241" s="10">
        <v>44947</v>
      </c>
      <c r="G241" t="s">
        <v>318</v>
      </c>
      <c r="I241">
        <v>65</v>
      </c>
      <c r="J241" s="2">
        <v>590</v>
      </c>
      <c r="K241" s="2">
        <f>IF(OR(B241="متنوع",B241="قطع غيار"),J241,IF(AND(B241="ceiling fan",J241&gt;500),_xlfn.MAXIFS('m cost'!$E$3:$E$1062,'m cost'!$B$3:$B$1062,C241,'m cost'!$C$3:$C$1062,"&lt;="&amp;O241,'m cost'!$D$3:$D$1062,"&lt;="&amp;N241)*3,_xlfn.MAXIFS('m cost'!$E$3:$E$1062,'m cost'!$B$3:$B$1062,C241,'m cost'!$C$3:$C$1062,"&lt;="&amp;O241,'m cost'!$D$3:$D$1062,"&lt;="&amp;N241)))</f>
        <v>3666.8121693121693</v>
      </c>
      <c r="L241" s="2">
        <f t="shared" si="24"/>
        <v>238342.79100529102</v>
      </c>
      <c r="M241" s="2">
        <f t="shared" si="25"/>
        <v>38350</v>
      </c>
      <c r="N241">
        <f t="shared" si="26"/>
        <v>1</v>
      </c>
      <c r="O241">
        <f t="shared" si="27"/>
        <v>2023</v>
      </c>
      <c r="P241" s="9">
        <f>IF(I241&gt;0,VLOOKUP(B241,'m cost'!A:G,6,FALSE)*I241,0)</f>
        <v>130</v>
      </c>
      <c r="Q241" t="str">
        <f t="shared" si="28"/>
        <v>l</v>
      </c>
      <c r="R241" s="2">
        <f t="shared" si="29"/>
        <v>-200122.79100529102</v>
      </c>
    </row>
    <row r="242" spans="1:18" x14ac:dyDescent="0.2">
      <c r="A242" t="s">
        <v>43</v>
      </c>
      <c r="B242" s="9" t="str">
        <f>VLOOKUP(A242,'item cost'!A:D,2,FALSE)</f>
        <v>group 24</v>
      </c>
      <c r="C242" s="9" t="str">
        <f>VLOOKUP(D242,items!A:B,2,FALSE)</f>
        <v>item 24</v>
      </c>
      <c r="D242" t="s">
        <v>856</v>
      </c>
      <c r="E242" s="10"/>
      <c r="F242" s="10">
        <v>44947</v>
      </c>
      <c r="G242" t="s">
        <v>318</v>
      </c>
      <c r="I242">
        <v>50</v>
      </c>
      <c r="J242" s="2">
        <v>270</v>
      </c>
      <c r="K242" s="2">
        <f>IF(OR(B242="متنوع",B242="قطع غيار"),J242,IF(AND(B242="ceiling fan",J242&gt;500),_xlfn.MAXIFS('m cost'!$E$3:$E$1062,'m cost'!$B$3:$B$1062,C242,'m cost'!$C$3:$C$1062,"&lt;="&amp;O242,'m cost'!$D$3:$D$1062,"&lt;="&amp;N242)*3,_xlfn.MAXIFS('m cost'!$E$3:$E$1062,'m cost'!$B$3:$B$1062,C242,'m cost'!$C$3:$C$1062,"&lt;="&amp;O242,'m cost'!$D$3:$D$1062,"&lt;="&amp;N242)))</f>
        <v>316.46825396825403</v>
      </c>
      <c r="L242" s="2">
        <f t="shared" si="24"/>
        <v>15823.412698412702</v>
      </c>
      <c r="M242" s="2">
        <f t="shared" si="25"/>
        <v>13500</v>
      </c>
      <c r="N242">
        <f t="shared" si="26"/>
        <v>1</v>
      </c>
      <c r="O242">
        <f t="shared" si="27"/>
        <v>2023</v>
      </c>
      <c r="P242" s="9">
        <f>IF(I242&gt;0,VLOOKUP(B242,'m cost'!A:G,6,FALSE)*I242,0)</f>
        <v>25</v>
      </c>
      <c r="Q242" t="str">
        <f t="shared" si="28"/>
        <v>l</v>
      </c>
      <c r="R242" s="2">
        <f t="shared" si="29"/>
        <v>-2348.4126984127015</v>
      </c>
    </row>
    <row r="243" spans="1:18" x14ac:dyDescent="0.2">
      <c r="A243" t="s">
        <v>278</v>
      </c>
      <c r="B243" s="9" t="str">
        <f>VLOOKUP(A243,'item cost'!A:D,2,FALSE)</f>
        <v>group 25</v>
      </c>
      <c r="C243" s="9" t="str">
        <f>VLOOKUP(D243,items!A:B,2,FALSE)</f>
        <v>item 25</v>
      </c>
      <c r="D243" t="s">
        <v>857</v>
      </c>
      <c r="E243" s="10"/>
      <c r="F243" s="10">
        <v>44947</v>
      </c>
      <c r="G243" t="s">
        <v>318</v>
      </c>
      <c r="I243">
        <v>10</v>
      </c>
      <c r="J243" s="2">
        <v>1375</v>
      </c>
      <c r="K243" s="2">
        <f>IF(OR(B243="متنوع",B243="قطع غيار"),J243,IF(AND(B243="ceiling fan",J243&gt;500),_xlfn.MAXIFS('m cost'!$E$3:$E$1062,'m cost'!$B$3:$B$1062,C243,'m cost'!$C$3:$C$1062,"&lt;="&amp;O243,'m cost'!$D$3:$D$1062,"&lt;="&amp;N243)*3,_xlfn.MAXIFS('m cost'!$E$3:$E$1062,'m cost'!$B$3:$B$1062,C243,'m cost'!$C$3:$C$1062,"&lt;="&amp;O243,'m cost'!$D$3:$D$1062,"&lt;="&amp;N243)))</f>
        <v>223.50174851190479</v>
      </c>
      <c r="L243" s="2">
        <f t="shared" si="24"/>
        <v>2235.0174851190477</v>
      </c>
      <c r="M243" s="2">
        <f t="shared" si="25"/>
        <v>13750</v>
      </c>
      <c r="N243">
        <f t="shared" si="26"/>
        <v>1</v>
      </c>
      <c r="O243">
        <f t="shared" si="27"/>
        <v>2023</v>
      </c>
      <c r="P243" s="9">
        <f>IF(I243&gt;0,VLOOKUP(B243,'m cost'!A:G,6,FALSE)*I243,0)</f>
        <v>294.54999999999995</v>
      </c>
      <c r="Q243" t="str">
        <f t="shared" si="28"/>
        <v>p</v>
      </c>
      <c r="R243" s="2">
        <f t="shared" si="29"/>
        <v>11220.432514880953</v>
      </c>
    </row>
    <row r="244" spans="1:18" x14ac:dyDescent="0.2">
      <c r="A244" t="s">
        <v>279</v>
      </c>
      <c r="B244" s="9" t="str">
        <f>VLOOKUP(A244,'item cost'!A:D,2,FALSE)</f>
        <v>group 26</v>
      </c>
      <c r="C244" s="9" t="str">
        <f>VLOOKUP(D244,items!A:B,2,FALSE)</f>
        <v>item 26</v>
      </c>
      <c r="D244" t="s">
        <v>858</v>
      </c>
      <c r="E244" s="10"/>
      <c r="F244" s="10">
        <v>44947</v>
      </c>
      <c r="G244" t="s">
        <v>318</v>
      </c>
      <c r="I244">
        <v>20</v>
      </c>
      <c r="J244" s="2">
        <v>510</v>
      </c>
      <c r="K244" s="2">
        <f>IF(OR(B244="متنوع",B244="قطع غيار"),J244,IF(AND(B244="ceiling fan",J244&gt;500),_xlfn.MAXIFS('m cost'!$E$3:$E$1062,'m cost'!$B$3:$B$1062,C244,'m cost'!$C$3:$C$1062,"&lt;="&amp;O244,'m cost'!$D$3:$D$1062,"&lt;="&amp;N244)*3,_xlfn.MAXIFS('m cost'!$E$3:$E$1062,'m cost'!$B$3:$B$1062,C244,'m cost'!$C$3:$C$1062,"&lt;="&amp;O244,'m cost'!$D$3:$D$1062,"&lt;="&amp;N244)))</f>
        <v>205.97652777777782</v>
      </c>
      <c r="L244" s="2">
        <f t="shared" si="24"/>
        <v>4119.530555555556</v>
      </c>
      <c r="M244" s="2">
        <f t="shared" si="25"/>
        <v>10200</v>
      </c>
      <c r="N244">
        <f t="shared" si="26"/>
        <v>1</v>
      </c>
      <c r="O244">
        <f t="shared" si="27"/>
        <v>2023</v>
      </c>
      <c r="P244" s="9">
        <f>IF(I244&gt;0,VLOOKUP(B244,'m cost'!A:G,6,FALSE)*I244,0)</f>
        <v>100</v>
      </c>
      <c r="Q244" t="str">
        <f t="shared" si="28"/>
        <v>p</v>
      </c>
      <c r="R244" s="2">
        <f t="shared" si="29"/>
        <v>5980.469444444444</v>
      </c>
    </row>
    <row r="245" spans="1:18" x14ac:dyDescent="0.2">
      <c r="A245" t="s">
        <v>46</v>
      </c>
      <c r="B245" s="9" t="str">
        <f>VLOOKUP(A245,'item cost'!A:D,2,FALSE)</f>
        <v>group 27</v>
      </c>
      <c r="C245" s="9" t="str">
        <f>VLOOKUP(D245,items!A:B,2,FALSE)</f>
        <v>item 27</v>
      </c>
      <c r="D245" t="s">
        <v>859</v>
      </c>
      <c r="E245" s="10"/>
      <c r="F245" s="10">
        <v>44947</v>
      </c>
      <c r="G245" t="s">
        <v>318</v>
      </c>
      <c r="I245">
        <v>20</v>
      </c>
      <c r="J245" s="2">
        <v>350</v>
      </c>
      <c r="K245" s="2">
        <f>IF(OR(B245="متنوع",B245="قطع غيار"),J245,IF(AND(B245="ceiling fan",J245&gt;500),_xlfn.MAXIFS('m cost'!$E$3:$E$1062,'m cost'!$B$3:$B$1062,C245,'m cost'!$C$3:$C$1062,"&lt;="&amp;O245,'m cost'!$D$3:$D$1062,"&lt;="&amp;N245)*3,_xlfn.MAXIFS('m cost'!$E$3:$E$1062,'m cost'!$B$3:$B$1062,C245,'m cost'!$C$3:$C$1062,"&lt;="&amp;O245,'m cost'!$D$3:$D$1062,"&lt;="&amp;N245)))</f>
        <v>383</v>
      </c>
      <c r="L245" s="2">
        <f t="shared" si="24"/>
        <v>7660</v>
      </c>
      <c r="M245" s="2">
        <f t="shared" si="25"/>
        <v>7000</v>
      </c>
      <c r="N245">
        <f t="shared" si="26"/>
        <v>1</v>
      </c>
      <c r="O245">
        <f t="shared" si="27"/>
        <v>2023</v>
      </c>
      <c r="P245" s="9">
        <f>IF(I245&gt;0,VLOOKUP(B245,'m cost'!A:G,6,FALSE)*I245,0)</f>
        <v>0</v>
      </c>
      <c r="Q245" t="str">
        <f t="shared" si="28"/>
        <v>l</v>
      </c>
      <c r="R245" s="2">
        <f t="shared" si="29"/>
        <v>-660</v>
      </c>
    </row>
    <row r="246" spans="1:18" x14ac:dyDescent="0.2">
      <c r="A246" t="s">
        <v>37</v>
      </c>
      <c r="B246" s="9" t="str">
        <f>VLOOKUP(A246,'item cost'!A:D,2,FALSE)</f>
        <v>group 28</v>
      </c>
      <c r="C246" s="9" t="str">
        <f>VLOOKUP(D246,items!A:B,2,FALSE)</f>
        <v>item 28</v>
      </c>
      <c r="D246" t="s">
        <v>860</v>
      </c>
      <c r="E246" s="10"/>
      <c r="F246" s="10">
        <v>44947</v>
      </c>
      <c r="G246" t="s">
        <v>318</v>
      </c>
      <c r="I246">
        <v>50</v>
      </c>
      <c r="J246" s="2">
        <v>520</v>
      </c>
      <c r="K246" s="2">
        <f>IF(OR(B246="متنوع",B246="قطع غيار"),J246,IF(AND(B246="ceiling fan",J246&gt;500),_xlfn.MAXIFS('m cost'!$E$3:$E$1062,'m cost'!$B$3:$B$1062,C246,'m cost'!$C$3:$C$1062,"&lt;="&amp;O246,'m cost'!$D$3:$D$1062,"&lt;="&amp;N246)*3,_xlfn.MAXIFS('m cost'!$E$3:$E$1062,'m cost'!$B$3:$B$1062,C246,'m cost'!$C$3:$C$1062,"&lt;="&amp;O246,'m cost'!$D$3:$D$1062,"&lt;="&amp;N246)))</f>
        <v>127.99382716049386</v>
      </c>
      <c r="L246" s="2">
        <f t="shared" si="24"/>
        <v>6399.6913580246928</v>
      </c>
      <c r="M246" s="2">
        <f t="shared" si="25"/>
        <v>26000</v>
      </c>
      <c r="N246">
        <f t="shared" si="26"/>
        <v>1</v>
      </c>
      <c r="O246">
        <f t="shared" si="27"/>
        <v>2023</v>
      </c>
      <c r="P246" s="9">
        <f>IF(I246&gt;0,VLOOKUP(B246,'m cost'!A:G,6,FALSE)*I246,0)</f>
        <v>25</v>
      </c>
      <c r="Q246" t="str">
        <f t="shared" si="28"/>
        <v>p</v>
      </c>
      <c r="R246" s="2">
        <f t="shared" si="29"/>
        <v>19575.308641975309</v>
      </c>
    </row>
    <row r="247" spans="1:18" x14ac:dyDescent="0.2">
      <c r="A247" t="s">
        <v>44</v>
      </c>
      <c r="B247" s="9" t="str">
        <f>VLOOKUP(A247,'item cost'!A:D,2,FALSE)</f>
        <v>group 29</v>
      </c>
      <c r="C247" s="9" t="str">
        <f>VLOOKUP(D247,items!A:B,2,FALSE)</f>
        <v>item 29</v>
      </c>
      <c r="D247" t="s">
        <v>861</v>
      </c>
      <c r="E247" s="10"/>
      <c r="F247" s="10">
        <v>44947</v>
      </c>
      <c r="G247" t="s">
        <v>318</v>
      </c>
      <c r="I247">
        <v>6</v>
      </c>
      <c r="J247" s="2">
        <v>2500</v>
      </c>
      <c r="K247" s="2">
        <f>IF(OR(B247="متنوع",B247="قطع غيار"),J247,IF(AND(B247="ceiling fan",J247&gt;500),_xlfn.MAXIFS('m cost'!$E$3:$E$1062,'m cost'!$B$3:$B$1062,C247,'m cost'!$C$3:$C$1062,"&lt;="&amp;O247,'m cost'!$D$3:$D$1062,"&lt;="&amp;N247)*3,_xlfn.MAXIFS('m cost'!$E$3:$E$1062,'m cost'!$B$3:$B$1062,C247,'m cost'!$C$3:$C$1062,"&lt;="&amp;O247,'m cost'!$D$3:$D$1062,"&lt;="&amp;N247)))</f>
        <v>139.5625</v>
      </c>
      <c r="L247" s="2">
        <f t="shared" si="24"/>
        <v>837.375</v>
      </c>
      <c r="M247" s="2">
        <f t="shared" si="25"/>
        <v>15000</v>
      </c>
      <c r="N247">
        <f t="shared" si="26"/>
        <v>1</v>
      </c>
      <c r="O247">
        <f t="shared" si="27"/>
        <v>2023</v>
      </c>
      <c r="P247" s="9">
        <f>IF(I247&gt;0,VLOOKUP(B247,'m cost'!A:G,6,FALSE)*I247,0)</f>
        <v>30</v>
      </c>
      <c r="Q247" t="str">
        <f t="shared" si="28"/>
        <v>p</v>
      </c>
      <c r="R247" s="2">
        <f t="shared" si="29"/>
        <v>14132.625</v>
      </c>
    </row>
    <row r="248" spans="1:18" x14ac:dyDescent="0.2">
      <c r="A248" t="s">
        <v>280</v>
      </c>
      <c r="B248" s="9" t="str">
        <f>VLOOKUP(A248,'item cost'!A:D,2,FALSE)</f>
        <v>group 30</v>
      </c>
      <c r="C248" s="9" t="str">
        <f>VLOOKUP(D248,items!A:B,2,FALSE)</f>
        <v>item 30</v>
      </c>
      <c r="D248" t="s">
        <v>862</v>
      </c>
      <c r="E248" s="10"/>
      <c r="F248" s="10">
        <v>44947</v>
      </c>
      <c r="G248" t="s">
        <v>318</v>
      </c>
      <c r="I248">
        <v>232</v>
      </c>
      <c r="J248" s="2">
        <v>520</v>
      </c>
      <c r="K248" s="2">
        <f>IF(OR(B248="متنوع",B248="قطع غيار"),J248,IF(AND(B248="ceiling fan",J248&gt;500),_xlfn.MAXIFS('m cost'!$E$3:$E$1062,'m cost'!$B$3:$B$1062,C248,'m cost'!$C$3:$C$1062,"&lt;="&amp;O248,'m cost'!$D$3:$D$1062,"&lt;="&amp;N248)*3,_xlfn.MAXIFS('m cost'!$E$3:$E$1062,'m cost'!$B$3:$B$1062,C248,'m cost'!$C$3:$C$1062,"&lt;="&amp;O248,'m cost'!$D$3:$D$1062,"&lt;="&amp;N248)))</f>
        <v>350.54555555555561</v>
      </c>
      <c r="L248" s="2">
        <f t="shared" si="24"/>
        <v>81326.568888888898</v>
      </c>
      <c r="M248" s="2">
        <f t="shared" si="25"/>
        <v>120640</v>
      </c>
      <c r="N248">
        <f t="shared" si="26"/>
        <v>1</v>
      </c>
      <c r="O248">
        <f t="shared" si="27"/>
        <v>2023</v>
      </c>
      <c r="P248" s="9">
        <f>IF(I248&gt;0,VLOOKUP(B248,'m cost'!A:G,6,FALSE)*I248,0)</f>
        <v>1160</v>
      </c>
      <c r="Q248" t="str">
        <f t="shared" si="28"/>
        <v>p</v>
      </c>
      <c r="R248" s="2">
        <f t="shared" si="29"/>
        <v>38153.431111111102</v>
      </c>
    </row>
    <row r="249" spans="1:18" x14ac:dyDescent="0.2">
      <c r="A249" t="s">
        <v>50</v>
      </c>
      <c r="B249" s="9" t="str">
        <f>VLOOKUP(A249,'item cost'!A:D,2,FALSE)</f>
        <v>group 31</v>
      </c>
      <c r="C249" s="9" t="str">
        <f>VLOOKUP(D249,items!A:B,2,FALSE)</f>
        <v>item 31</v>
      </c>
      <c r="D249" t="s">
        <v>863</v>
      </c>
      <c r="E249" s="10"/>
      <c r="F249" s="10">
        <v>44947</v>
      </c>
      <c r="G249" t="s">
        <v>318</v>
      </c>
      <c r="I249">
        <v>60</v>
      </c>
      <c r="J249" s="2">
        <v>1425</v>
      </c>
      <c r="K249" s="2">
        <f>IF(OR(B249="متنوع",B249="قطع غيار"),J249,IF(AND(B249="ceiling fan",J249&gt;500),_xlfn.MAXIFS('m cost'!$E$3:$E$1062,'m cost'!$B$3:$B$1062,C249,'m cost'!$C$3:$C$1062,"&lt;="&amp;O249,'m cost'!$D$3:$D$1062,"&lt;="&amp;N249)*3,_xlfn.MAXIFS('m cost'!$E$3:$E$1062,'m cost'!$B$3:$B$1062,C249,'m cost'!$C$3:$C$1062,"&lt;="&amp;O249,'m cost'!$D$3:$D$1062,"&lt;="&amp;N249)))</f>
        <v>891.17460317460325</v>
      </c>
      <c r="L249" s="2">
        <f t="shared" si="24"/>
        <v>53470.476190476198</v>
      </c>
      <c r="M249" s="2">
        <f t="shared" si="25"/>
        <v>85500</v>
      </c>
      <c r="N249">
        <f t="shared" si="26"/>
        <v>1</v>
      </c>
      <c r="O249">
        <f t="shared" si="27"/>
        <v>2023</v>
      </c>
      <c r="P249" s="9">
        <f>IF(I249&gt;0,VLOOKUP(B249,'m cost'!A:G,6,FALSE)*I249,0)</f>
        <v>300</v>
      </c>
      <c r="Q249" t="str">
        <f t="shared" si="28"/>
        <v>p</v>
      </c>
      <c r="R249" s="2">
        <f t="shared" si="29"/>
        <v>31729.523809523802</v>
      </c>
    </row>
    <row r="250" spans="1:18" x14ac:dyDescent="0.2">
      <c r="A250" t="s">
        <v>20</v>
      </c>
      <c r="B250" s="9" t="str">
        <f>VLOOKUP(A250,'item cost'!A:D,2,FALSE)</f>
        <v>group 32</v>
      </c>
      <c r="C250" s="9" t="str">
        <f>VLOOKUP(D250,items!A:B,2,FALSE)</f>
        <v>item 32</v>
      </c>
      <c r="D250" t="s">
        <v>864</v>
      </c>
      <c r="E250" s="10"/>
      <c r="F250" s="10">
        <v>44947</v>
      </c>
      <c r="G250" t="s">
        <v>91</v>
      </c>
      <c r="I250">
        <v>-7</v>
      </c>
      <c r="J250" s="2">
        <v>510</v>
      </c>
      <c r="K250" s="2">
        <f>IF(OR(B250="متنوع",B250="قطع غيار"),J250,IF(AND(B250="ceiling fan",J250&gt;500),_xlfn.MAXIFS('m cost'!$E$3:$E$1062,'m cost'!$B$3:$B$1062,C250,'m cost'!$C$3:$C$1062,"&lt;="&amp;O250,'m cost'!$D$3:$D$1062,"&lt;="&amp;N250)*3,_xlfn.MAXIFS('m cost'!$E$3:$E$1062,'m cost'!$B$3:$B$1062,C250,'m cost'!$C$3:$C$1062,"&lt;="&amp;O250,'m cost'!$D$3:$D$1062,"&lt;="&amp;N250)))</f>
        <v>348.11507936507945</v>
      </c>
      <c r="L250" s="2">
        <f t="shared" si="24"/>
        <v>-2436.8055555555561</v>
      </c>
      <c r="M250" s="2">
        <f t="shared" si="25"/>
        <v>-3570</v>
      </c>
      <c r="N250">
        <f t="shared" si="26"/>
        <v>1</v>
      </c>
      <c r="O250">
        <f t="shared" si="27"/>
        <v>2023</v>
      </c>
      <c r="P250" s="9">
        <f>IF(I250&gt;0,VLOOKUP(B250,'m cost'!A:G,6,FALSE)*I250,0)</f>
        <v>0</v>
      </c>
      <c r="Q250" t="str">
        <f t="shared" si="28"/>
        <v>l</v>
      </c>
      <c r="R250" s="2">
        <f t="shared" si="29"/>
        <v>-1133.1944444444439</v>
      </c>
    </row>
    <row r="251" spans="1:18" x14ac:dyDescent="0.2">
      <c r="A251" t="s">
        <v>33</v>
      </c>
      <c r="B251" s="9" t="str">
        <f>VLOOKUP(A251,'item cost'!A:D,2,FALSE)</f>
        <v>group 33</v>
      </c>
      <c r="C251" s="9" t="str">
        <f>VLOOKUP(D251,items!A:B,2,FALSE)</f>
        <v>item 33</v>
      </c>
      <c r="D251" t="s">
        <v>865</v>
      </c>
      <c r="E251" s="10"/>
      <c r="F251" s="10">
        <v>44947</v>
      </c>
      <c r="G251" t="s">
        <v>91</v>
      </c>
      <c r="I251">
        <v>-4</v>
      </c>
      <c r="J251" s="2">
        <v>310</v>
      </c>
      <c r="K251" s="2">
        <f>IF(OR(B251="متنوع",B251="قطع غيار"),J251,IF(AND(B251="ceiling fan",J251&gt;500),_xlfn.MAXIFS('m cost'!$E$3:$E$1062,'m cost'!$B$3:$B$1062,C251,'m cost'!$C$3:$C$1062,"&lt;="&amp;O251,'m cost'!$D$3:$D$1062,"&lt;="&amp;N251)*3,_xlfn.MAXIFS('m cost'!$E$3:$E$1062,'m cost'!$B$3:$B$1062,C251,'m cost'!$C$3:$C$1062,"&lt;="&amp;O251,'m cost'!$D$3:$D$1062,"&lt;="&amp;N251)))</f>
        <v>960</v>
      </c>
      <c r="L251" s="2">
        <f t="shared" si="24"/>
        <v>-3840</v>
      </c>
      <c r="M251" s="2">
        <f t="shared" si="25"/>
        <v>-1240</v>
      </c>
      <c r="N251">
        <f t="shared" si="26"/>
        <v>1</v>
      </c>
      <c r="O251">
        <f t="shared" si="27"/>
        <v>2023</v>
      </c>
      <c r="P251" s="9">
        <f>IF(I251&gt;0,VLOOKUP(B251,'m cost'!A:G,6,FALSE)*I251,0)</f>
        <v>0</v>
      </c>
      <c r="Q251" t="str">
        <f t="shared" si="28"/>
        <v>p</v>
      </c>
      <c r="R251" s="2">
        <f t="shared" si="29"/>
        <v>2600</v>
      </c>
    </row>
    <row r="252" spans="1:18" x14ac:dyDescent="0.2">
      <c r="A252" t="s">
        <v>48</v>
      </c>
      <c r="B252" s="9" t="str">
        <f>VLOOKUP(A252,'item cost'!A:D,2,FALSE)</f>
        <v>group 34</v>
      </c>
      <c r="C252" s="9" t="str">
        <f>VLOOKUP(D252,items!A:B,2,FALSE)</f>
        <v>item 34</v>
      </c>
      <c r="D252" t="s">
        <v>866</v>
      </c>
      <c r="E252" s="10"/>
      <c r="F252" s="10">
        <v>44947</v>
      </c>
      <c r="G252" t="s">
        <v>91</v>
      </c>
      <c r="I252">
        <v>-6</v>
      </c>
      <c r="J252" s="2">
        <v>470</v>
      </c>
      <c r="K252" s="2">
        <f>IF(OR(B252="متنوع",B252="قطع غيار"),J252,IF(AND(B252="ceiling fan",J252&gt;500),_xlfn.MAXIFS('m cost'!$E$3:$E$1062,'m cost'!$B$3:$B$1062,C252,'m cost'!$C$3:$C$1062,"&lt;="&amp;O252,'m cost'!$D$3:$D$1062,"&lt;="&amp;N252)*3,_xlfn.MAXIFS('m cost'!$E$3:$E$1062,'m cost'!$B$3:$B$1062,C252,'m cost'!$C$3:$C$1062,"&lt;="&amp;O252,'m cost'!$D$3:$D$1062,"&lt;="&amp;N252)))</f>
        <v>1445</v>
      </c>
      <c r="L252" s="2">
        <f t="shared" si="24"/>
        <v>-8670</v>
      </c>
      <c r="M252" s="2">
        <f t="shared" si="25"/>
        <v>-2820</v>
      </c>
      <c r="N252">
        <f t="shared" si="26"/>
        <v>1</v>
      </c>
      <c r="O252">
        <f t="shared" si="27"/>
        <v>2023</v>
      </c>
      <c r="P252" s="9">
        <f>IF(I252&gt;0,VLOOKUP(B252,'m cost'!A:G,6,FALSE)*I252,0)</f>
        <v>0</v>
      </c>
      <c r="Q252" t="str">
        <f t="shared" si="28"/>
        <v>p</v>
      </c>
      <c r="R252" s="2">
        <f t="shared" si="29"/>
        <v>5850</v>
      </c>
    </row>
    <row r="253" spans="1:18" x14ac:dyDescent="0.2">
      <c r="A253" t="s">
        <v>28</v>
      </c>
      <c r="B253" s="9" t="str">
        <f>VLOOKUP(A253,'item cost'!A:D,2,FALSE)</f>
        <v>group 35</v>
      </c>
      <c r="C253" s="9" t="str">
        <f>VLOOKUP(D253,items!A:B,2,FALSE)</f>
        <v>item 35</v>
      </c>
      <c r="D253" t="s">
        <v>867</v>
      </c>
      <c r="E253" s="10"/>
      <c r="F253" s="10">
        <v>44947</v>
      </c>
      <c r="G253" t="s">
        <v>91</v>
      </c>
      <c r="I253">
        <v>-7</v>
      </c>
      <c r="J253" s="2">
        <v>590</v>
      </c>
      <c r="K253" s="2">
        <f>IF(OR(B253="متنوع",B253="قطع غيار"),J253,IF(AND(B253="ceiling fan",J253&gt;500),_xlfn.MAXIFS('m cost'!$E$3:$E$1062,'m cost'!$B$3:$B$1062,C253,'m cost'!$C$3:$C$1062,"&lt;="&amp;O253,'m cost'!$D$3:$D$1062,"&lt;="&amp;N253)*3,_xlfn.MAXIFS('m cost'!$E$3:$E$1062,'m cost'!$B$3:$B$1062,C253,'m cost'!$C$3:$C$1062,"&lt;="&amp;O253,'m cost'!$D$3:$D$1062,"&lt;="&amp;N253)))</f>
        <v>325.75216666666677</v>
      </c>
      <c r="L253" s="2">
        <f t="shared" si="24"/>
        <v>-2280.2651666666675</v>
      </c>
      <c r="M253" s="2">
        <f t="shared" si="25"/>
        <v>-4130</v>
      </c>
      <c r="N253">
        <f t="shared" si="26"/>
        <v>1</v>
      </c>
      <c r="O253">
        <f t="shared" si="27"/>
        <v>2023</v>
      </c>
      <c r="P253" s="9">
        <f>IF(I253&gt;0,VLOOKUP(B253,'m cost'!A:G,6,FALSE)*I253,0)</f>
        <v>0</v>
      </c>
      <c r="Q253" t="str">
        <f t="shared" si="28"/>
        <v>l</v>
      </c>
      <c r="R253" s="2">
        <f t="shared" si="29"/>
        <v>-1849.7348333333325</v>
      </c>
    </row>
    <row r="254" spans="1:18" x14ac:dyDescent="0.2">
      <c r="A254" t="s">
        <v>274</v>
      </c>
      <c r="B254" s="9" t="str">
        <f>VLOOKUP(A254,'item cost'!A:D,2,FALSE)</f>
        <v>group 36</v>
      </c>
      <c r="C254" s="9" t="str">
        <f>VLOOKUP(D254,items!A:B,2,FALSE)</f>
        <v>item 36</v>
      </c>
      <c r="D254" t="s">
        <v>868</v>
      </c>
      <c r="E254" s="10"/>
      <c r="F254" s="10">
        <v>44947</v>
      </c>
      <c r="G254" t="s">
        <v>91</v>
      </c>
      <c r="I254">
        <v>-2</v>
      </c>
      <c r="J254" s="2">
        <v>1200</v>
      </c>
      <c r="K254" s="2">
        <f>IF(OR(B254="متنوع",B254="قطع غيار"),J254,IF(AND(B254="ceiling fan",J254&gt;500),_xlfn.MAXIFS('m cost'!$E$3:$E$1062,'m cost'!$B$3:$B$1062,C254,'m cost'!$C$3:$C$1062,"&lt;="&amp;O254,'m cost'!$D$3:$D$1062,"&lt;="&amp;N254)*3,_xlfn.MAXIFS('m cost'!$E$3:$E$1062,'m cost'!$B$3:$B$1062,C254,'m cost'!$C$3:$C$1062,"&lt;="&amp;O254,'m cost'!$D$3:$D$1062,"&lt;="&amp;N254)))</f>
        <v>189</v>
      </c>
      <c r="L254" s="2">
        <f t="shared" si="24"/>
        <v>-378</v>
      </c>
      <c r="M254" s="2">
        <f t="shared" si="25"/>
        <v>-2400</v>
      </c>
      <c r="N254">
        <f t="shared" si="26"/>
        <v>1</v>
      </c>
      <c r="O254">
        <f t="shared" si="27"/>
        <v>2023</v>
      </c>
      <c r="P254" s="9">
        <f>IF(I254&gt;0,VLOOKUP(B254,'m cost'!A:G,6,FALSE)*I254,0)</f>
        <v>0</v>
      </c>
      <c r="Q254" t="str">
        <f t="shared" si="28"/>
        <v>l</v>
      </c>
      <c r="R254" s="2">
        <f t="shared" si="29"/>
        <v>-2022</v>
      </c>
    </row>
    <row r="255" spans="1:18" x14ac:dyDescent="0.2">
      <c r="A255" t="s">
        <v>52</v>
      </c>
      <c r="B255" s="9" t="str">
        <f>VLOOKUP(A255,'item cost'!A:D,2,FALSE)</f>
        <v>group 37</v>
      </c>
      <c r="C255" s="9" t="str">
        <f>VLOOKUP(D255,items!A:B,2,FALSE)</f>
        <v>item 37</v>
      </c>
      <c r="D255" t="s">
        <v>869</v>
      </c>
      <c r="E255" s="10"/>
      <c r="F255" s="10">
        <v>44947</v>
      </c>
      <c r="G255" t="s">
        <v>91</v>
      </c>
      <c r="I255">
        <v>-4</v>
      </c>
      <c r="J255" s="2">
        <v>1075</v>
      </c>
      <c r="K255" s="2">
        <f>IF(OR(B255="متنوع",B255="قطع غيار"),J255,IF(AND(B255="ceiling fan",J255&gt;500),_xlfn.MAXIFS('m cost'!$E$3:$E$1062,'m cost'!$B$3:$B$1062,C255,'m cost'!$C$3:$C$1062,"&lt;="&amp;O255,'m cost'!$D$3:$D$1062,"&lt;="&amp;N255)*3,_xlfn.MAXIFS('m cost'!$E$3:$E$1062,'m cost'!$B$3:$B$1062,C255,'m cost'!$C$3:$C$1062,"&lt;="&amp;O255,'m cost'!$D$3:$D$1062,"&lt;="&amp;N255)))</f>
        <v>1486.2500000000002</v>
      </c>
      <c r="L255" s="2">
        <f t="shared" si="24"/>
        <v>-5945.0000000000009</v>
      </c>
      <c r="M255" s="2">
        <f t="shared" si="25"/>
        <v>-4300</v>
      </c>
      <c r="N255">
        <f t="shared" si="26"/>
        <v>1</v>
      </c>
      <c r="O255">
        <f t="shared" si="27"/>
        <v>2023</v>
      </c>
      <c r="P255" s="9">
        <f>IF(I255&gt;0,VLOOKUP(B255,'m cost'!A:G,6,FALSE)*I255,0)</f>
        <v>0</v>
      </c>
      <c r="Q255" t="str">
        <f t="shared" si="28"/>
        <v>p</v>
      </c>
      <c r="R255" s="2">
        <f t="shared" si="29"/>
        <v>1645.0000000000009</v>
      </c>
    </row>
    <row r="256" spans="1:18" x14ac:dyDescent="0.2">
      <c r="A256" t="s">
        <v>65</v>
      </c>
      <c r="B256" s="9" t="str">
        <f>VLOOKUP(A256,'item cost'!A:D,2,FALSE)</f>
        <v>group 38</v>
      </c>
      <c r="C256" s="9" t="str">
        <f>VLOOKUP(D256,items!A:B,2,FALSE)</f>
        <v>item 38</v>
      </c>
      <c r="D256" t="s">
        <v>870</v>
      </c>
      <c r="E256" s="10"/>
      <c r="F256" s="10">
        <v>44947</v>
      </c>
      <c r="G256" t="s">
        <v>91</v>
      </c>
      <c r="I256">
        <v>-1</v>
      </c>
      <c r="J256" s="2">
        <v>1000</v>
      </c>
      <c r="K256" s="2">
        <f>IF(OR(B256="متنوع",B256="قطع غيار"),J256,IF(AND(B256="ceiling fan",J256&gt;500),_xlfn.MAXIFS('m cost'!$E$3:$E$1062,'m cost'!$B$3:$B$1062,C256,'m cost'!$C$3:$C$1062,"&lt;="&amp;O256,'m cost'!$D$3:$D$1062,"&lt;="&amp;N256)*3,_xlfn.MAXIFS('m cost'!$E$3:$E$1062,'m cost'!$B$3:$B$1062,C256,'m cost'!$C$3:$C$1062,"&lt;="&amp;O256,'m cost'!$D$3:$D$1062,"&lt;="&amp;N256)))</f>
        <v>1954.814814814815</v>
      </c>
      <c r="L256" s="2">
        <f t="shared" si="24"/>
        <v>-1954.814814814815</v>
      </c>
      <c r="M256" s="2">
        <f t="shared" si="25"/>
        <v>-1000</v>
      </c>
      <c r="N256">
        <f t="shared" si="26"/>
        <v>1</v>
      </c>
      <c r="O256">
        <f t="shared" si="27"/>
        <v>2023</v>
      </c>
      <c r="P256" s="9">
        <f>IF(I256&gt;0,VLOOKUP(B256,'m cost'!A:G,6,FALSE)*I256,0)</f>
        <v>0</v>
      </c>
      <c r="Q256" t="str">
        <f t="shared" si="28"/>
        <v>p</v>
      </c>
      <c r="R256" s="2">
        <f t="shared" si="29"/>
        <v>954.81481481481501</v>
      </c>
    </row>
    <row r="257" spans="1:18" x14ac:dyDescent="0.2">
      <c r="A257" t="s">
        <v>62</v>
      </c>
      <c r="B257" s="9" t="str">
        <f>VLOOKUP(A257,'item cost'!A:D,2,FALSE)</f>
        <v>group 39</v>
      </c>
      <c r="C257" s="9" t="str">
        <f>VLOOKUP(D257,items!A:B,2,FALSE)</f>
        <v>item 39</v>
      </c>
      <c r="D257" t="s">
        <v>871</v>
      </c>
      <c r="E257" s="10"/>
      <c r="F257" s="10">
        <v>44947</v>
      </c>
      <c r="G257" t="s">
        <v>91</v>
      </c>
      <c r="I257">
        <v>-1</v>
      </c>
      <c r="J257" s="2">
        <v>2800</v>
      </c>
      <c r="K257" s="2">
        <f>IF(OR(B257="متنوع",B257="قطع غيار"),J257,IF(AND(B257="ceiling fan",J257&gt;500),_xlfn.MAXIFS('m cost'!$E$3:$E$1062,'m cost'!$B$3:$B$1062,C257,'m cost'!$C$3:$C$1062,"&lt;="&amp;O257,'m cost'!$D$3:$D$1062,"&lt;="&amp;N257)*3,_xlfn.MAXIFS('m cost'!$E$3:$E$1062,'m cost'!$B$3:$B$1062,C257,'m cost'!$C$3:$C$1062,"&lt;="&amp;O257,'m cost'!$D$3:$D$1062,"&lt;="&amp;N257)))</f>
        <v>1020</v>
      </c>
      <c r="L257" s="2">
        <f t="shared" si="24"/>
        <v>-1020</v>
      </c>
      <c r="M257" s="2">
        <f t="shared" si="25"/>
        <v>-2800</v>
      </c>
      <c r="N257">
        <f t="shared" si="26"/>
        <v>1</v>
      </c>
      <c r="O257">
        <f t="shared" si="27"/>
        <v>2023</v>
      </c>
      <c r="P257" s="9">
        <f>IF(I257&gt;0,VLOOKUP(B257,'m cost'!A:G,6,FALSE)*I257,0)</f>
        <v>0</v>
      </c>
      <c r="Q257" t="str">
        <f t="shared" si="28"/>
        <v>l</v>
      </c>
      <c r="R257" s="2">
        <f t="shared" si="29"/>
        <v>-1780</v>
      </c>
    </row>
    <row r="258" spans="1:18" x14ac:dyDescent="0.2">
      <c r="A258" t="s">
        <v>25</v>
      </c>
      <c r="B258" s="9" t="str">
        <f>VLOOKUP(A258,'item cost'!A:D,2,FALSE)</f>
        <v>group 40</v>
      </c>
      <c r="C258" s="9" t="str">
        <f>VLOOKUP(D258,items!A:B,2,FALSE)</f>
        <v>item 40</v>
      </c>
      <c r="D258" t="s">
        <v>872</v>
      </c>
      <c r="E258" s="10"/>
      <c r="F258" s="10">
        <v>44947</v>
      </c>
      <c r="G258" t="s">
        <v>91</v>
      </c>
      <c r="I258">
        <v>-6</v>
      </c>
      <c r="J258" s="2">
        <v>2600</v>
      </c>
      <c r="K258" s="2">
        <f>IF(OR(B258="متنوع",B258="قطع غيار"),J258,IF(AND(B258="ceiling fan",J258&gt;500),_xlfn.MAXIFS('m cost'!$E$3:$E$1062,'m cost'!$B$3:$B$1062,C258,'m cost'!$C$3:$C$1062,"&lt;="&amp;O258,'m cost'!$D$3:$D$1062,"&lt;="&amp;N258)*3,_xlfn.MAXIFS('m cost'!$E$3:$E$1062,'m cost'!$B$3:$B$1062,C258,'m cost'!$C$3:$C$1062,"&lt;="&amp;O258,'m cost'!$D$3:$D$1062,"&lt;="&amp;N258)))</f>
        <v>335.03703703703707</v>
      </c>
      <c r="L258" s="2">
        <f t="shared" si="24"/>
        <v>-2010.2222222222224</v>
      </c>
      <c r="M258" s="2">
        <f t="shared" si="25"/>
        <v>-15600</v>
      </c>
      <c r="N258">
        <f t="shared" si="26"/>
        <v>1</v>
      </c>
      <c r="O258">
        <f t="shared" si="27"/>
        <v>2023</v>
      </c>
      <c r="P258" s="9">
        <f>IF(I258&gt;0,VLOOKUP(B258,'m cost'!A:G,6,FALSE)*I258,0)</f>
        <v>0</v>
      </c>
      <c r="Q258" t="str">
        <f t="shared" si="28"/>
        <v>l</v>
      </c>
      <c r="R258" s="2">
        <f t="shared" si="29"/>
        <v>-13589.777777777777</v>
      </c>
    </row>
    <row r="259" spans="1:18" x14ac:dyDescent="0.2">
      <c r="A259" t="s">
        <v>51</v>
      </c>
      <c r="B259" s="9" t="str">
        <f>VLOOKUP(A259,'item cost'!A:D,2,FALSE)</f>
        <v>group 41</v>
      </c>
      <c r="C259" s="9" t="str">
        <f>VLOOKUP(D259,items!A:B,2,FALSE)</f>
        <v>item 41</v>
      </c>
      <c r="D259" t="s">
        <v>873</v>
      </c>
      <c r="E259" s="10"/>
      <c r="F259" s="10">
        <v>44947</v>
      </c>
      <c r="G259" t="s">
        <v>91</v>
      </c>
      <c r="I259">
        <v>-2</v>
      </c>
      <c r="J259" s="2">
        <v>1375</v>
      </c>
      <c r="K259" s="2">
        <f>IF(OR(B259="متنوع",B259="قطع غيار"),J259,IF(AND(B259="ceiling fan",J259&gt;500),_xlfn.MAXIFS('m cost'!$E$3:$E$1062,'m cost'!$B$3:$B$1062,C259,'m cost'!$C$3:$C$1062,"&lt;="&amp;O259,'m cost'!$D$3:$D$1062,"&lt;="&amp;N259)*3,_xlfn.MAXIFS('m cost'!$E$3:$E$1062,'m cost'!$B$3:$B$1062,C259,'m cost'!$C$3:$C$1062,"&lt;="&amp;O259,'m cost'!$D$3:$D$1062,"&lt;="&amp;N259)))</f>
        <v>214.81481481481484</v>
      </c>
      <c r="L259" s="2">
        <f t="shared" si="24"/>
        <v>-429.62962962962968</v>
      </c>
      <c r="M259" s="2">
        <f t="shared" si="25"/>
        <v>-2750</v>
      </c>
      <c r="N259">
        <f t="shared" si="26"/>
        <v>1</v>
      </c>
      <c r="O259">
        <f t="shared" si="27"/>
        <v>2023</v>
      </c>
      <c r="P259" s="9">
        <f>IF(I259&gt;0,VLOOKUP(B259,'m cost'!A:G,6,FALSE)*I259,0)</f>
        <v>0</v>
      </c>
      <c r="Q259" t="str">
        <f t="shared" si="28"/>
        <v>l</v>
      </c>
      <c r="R259" s="2">
        <f t="shared" si="29"/>
        <v>-2320.3703703703704</v>
      </c>
    </row>
    <row r="260" spans="1:18" x14ac:dyDescent="0.2">
      <c r="A260" t="s">
        <v>276</v>
      </c>
      <c r="B260" s="9" t="str">
        <f>VLOOKUP(A260,'item cost'!A:D,2,FALSE)</f>
        <v>group 42</v>
      </c>
      <c r="C260" s="9" t="str">
        <f>VLOOKUP(D260,items!A:B,2,FALSE)</f>
        <v>item 42</v>
      </c>
      <c r="D260" t="s">
        <v>874</v>
      </c>
      <c r="E260" s="10"/>
      <c r="F260" s="10">
        <v>44947</v>
      </c>
      <c r="G260" t="s">
        <v>91</v>
      </c>
      <c r="I260">
        <v>-4</v>
      </c>
      <c r="J260" s="2">
        <v>875</v>
      </c>
      <c r="K260" s="2">
        <f>IF(OR(B260="متنوع",B260="قطع غيار"),J260,IF(AND(B260="ceiling fan",J260&gt;500),_xlfn.MAXIFS('m cost'!$E$3:$E$1062,'m cost'!$B$3:$B$1062,C260,'m cost'!$C$3:$C$1062,"&lt;="&amp;O260,'m cost'!$D$3:$D$1062,"&lt;="&amp;N260)*3,_xlfn.MAXIFS('m cost'!$E$3:$E$1062,'m cost'!$B$3:$B$1062,C260,'m cost'!$C$3:$C$1062,"&lt;="&amp;O260,'m cost'!$D$3:$D$1062,"&lt;="&amp;N260)))</f>
        <v>244.81481481481484</v>
      </c>
      <c r="L260" s="2">
        <f t="shared" ref="L260:L323" si="30">I260*K260</f>
        <v>-979.25925925925935</v>
      </c>
      <c r="M260" s="2">
        <f t="shared" ref="M260:M323" si="31">J260*I260</f>
        <v>-3500</v>
      </c>
      <c r="N260">
        <f t="shared" ref="N260:N323" si="32">MONTH(F260)</f>
        <v>1</v>
      </c>
      <c r="O260">
        <f t="shared" ref="O260:O323" si="33">YEAR(F260)</f>
        <v>2023</v>
      </c>
      <c r="P260" s="9">
        <f>IF(I260&gt;0,VLOOKUP(B260,'m cost'!A:G,6,FALSE)*I260,0)</f>
        <v>0</v>
      </c>
      <c r="Q260" t="str">
        <f t="shared" ref="Q260:Q323" si="34">IF(M260-L260-P260&gt;0,"p","l")</f>
        <v>l</v>
      </c>
      <c r="R260" s="2">
        <f t="shared" ref="R260:R323" si="35">M260-L260-P260</f>
        <v>-2520.7407407407409</v>
      </c>
    </row>
    <row r="261" spans="1:18" x14ac:dyDescent="0.2">
      <c r="A261" t="s">
        <v>70</v>
      </c>
      <c r="B261" s="9" t="str">
        <f>VLOOKUP(A261,'item cost'!A:D,2,FALSE)</f>
        <v>group 43</v>
      </c>
      <c r="C261" s="9" t="str">
        <f>VLOOKUP(D261,items!A:B,2,FALSE)</f>
        <v>item 43</v>
      </c>
      <c r="D261" t="s">
        <v>875</v>
      </c>
      <c r="E261" s="10"/>
      <c r="F261" s="10">
        <v>44947</v>
      </c>
      <c r="G261" t="s">
        <v>91</v>
      </c>
      <c r="I261">
        <v>-10</v>
      </c>
      <c r="J261" s="2">
        <v>180</v>
      </c>
      <c r="K261" s="2">
        <f>IF(OR(B261="متنوع",B261="قطع غيار"),J261,IF(AND(B261="ceiling fan",J261&gt;500),_xlfn.MAXIFS('m cost'!$E$3:$E$1062,'m cost'!$B$3:$B$1062,C261,'m cost'!$C$3:$C$1062,"&lt;="&amp;O261,'m cost'!$D$3:$D$1062,"&lt;="&amp;N261)*3,_xlfn.MAXIFS('m cost'!$E$3:$E$1062,'m cost'!$B$3:$B$1062,C261,'m cost'!$C$3:$C$1062,"&lt;="&amp;O261,'m cost'!$D$3:$D$1062,"&lt;="&amp;N261)))</f>
        <v>193</v>
      </c>
      <c r="L261" s="2">
        <f t="shared" si="30"/>
        <v>-1930</v>
      </c>
      <c r="M261" s="2">
        <f t="shared" si="31"/>
        <v>-1800</v>
      </c>
      <c r="N261">
        <f t="shared" si="32"/>
        <v>1</v>
      </c>
      <c r="O261">
        <f t="shared" si="33"/>
        <v>2023</v>
      </c>
      <c r="P261" s="9">
        <f>IF(I261&gt;0,VLOOKUP(B261,'m cost'!A:G,6,FALSE)*I261,0)</f>
        <v>0</v>
      </c>
      <c r="Q261" t="str">
        <f t="shared" si="34"/>
        <v>p</v>
      </c>
      <c r="R261" s="2">
        <f t="shared" si="35"/>
        <v>130</v>
      </c>
    </row>
    <row r="262" spans="1:18" x14ac:dyDescent="0.2">
      <c r="A262" t="s">
        <v>22</v>
      </c>
      <c r="B262" s="9" t="str">
        <f>VLOOKUP(A262,'item cost'!A:D,2,FALSE)</f>
        <v>group 44</v>
      </c>
      <c r="C262" s="9" t="str">
        <f>VLOOKUP(D262,items!A:B,2,FALSE)</f>
        <v>item 44</v>
      </c>
      <c r="D262" t="s">
        <v>876</v>
      </c>
      <c r="E262" s="10"/>
      <c r="F262" s="10">
        <v>44947</v>
      </c>
      <c r="G262" t="s">
        <v>91</v>
      </c>
      <c r="I262">
        <v>-4</v>
      </c>
      <c r="J262" s="2">
        <v>280</v>
      </c>
      <c r="K262" s="2">
        <f>IF(OR(B262="متنوع",B262="قطع غيار"),J262,IF(AND(B262="ceiling fan",J262&gt;500),_xlfn.MAXIFS('m cost'!$E$3:$E$1062,'m cost'!$B$3:$B$1062,C262,'m cost'!$C$3:$C$1062,"&lt;="&amp;O262,'m cost'!$D$3:$D$1062,"&lt;="&amp;N262)*3,_xlfn.MAXIFS('m cost'!$E$3:$E$1062,'m cost'!$B$3:$B$1062,C262,'m cost'!$C$3:$C$1062,"&lt;="&amp;O262,'m cost'!$D$3:$D$1062,"&lt;="&amp;N262)))</f>
        <v>187.96296296296299</v>
      </c>
      <c r="L262" s="2">
        <f t="shared" si="30"/>
        <v>-751.85185185185196</v>
      </c>
      <c r="M262" s="2">
        <f t="shared" si="31"/>
        <v>-1120</v>
      </c>
      <c r="N262">
        <f t="shared" si="32"/>
        <v>1</v>
      </c>
      <c r="O262">
        <f t="shared" si="33"/>
        <v>2023</v>
      </c>
      <c r="P262" s="9">
        <f>IF(I262&gt;0,VLOOKUP(B262,'m cost'!A:G,6,FALSE)*I262,0)</f>
        <v>0</v>
      </c>
      <c r="Q262" t="str">
        <f t="shared" si="34"/>
        <v>l</v>
      </c>
      <c r="R262" s="2">
        <f t="shared" si="35"/>
        <v>-368.14814814814804</v>
      </c>
    </row>
    <row r="263" spans="1:18" x14ac:dyDescent="0.2">
      <c r="A263" t="s">
        <v>27</v>
      </c>
      <c r="B263" s="9" t="str">
        <f>VLOOKUP(A263,'item cost'!A:D,2,FALSE)</f>
        <v>group 45</v>
      </c>
      <c r="C263" s="9" t="str">
        <f>VLOOKUP(D263,items!A:B,2,FALSE)</f>
        <v>item 45</v>
      </c>
      <c r="D263" t="s">
        <v>877</v>
      </c>
      <c r="E263" s="10"/>
      <c r="F263" s="10">
        <v>44947</v>
      </c>
      <c r="G263" t="s">
        <v>91</v>
      </c>
      <c r="I263">
        <v>-8</v>
      </c>
      <c r="J263" s="2">
        <v>340</v>
      </c>
      <c r="K263" s="2">
        <f>IF(OR(B263="متنوع",B263="قطع غيار"),J263,IF(AND(B263="ceiling fan",J263&gt;500),_xlfn.MAXIFS('m cost'!$E$3:$E$1062,'m cost'!$B$3:$B$1062,C263,'m cost'!$C$3:$C$1062,"&lt;="&amp;O263,'m cost'!$D$3:$D$1062,"&lt;="&amp;N263)*3,_xlfn.MAXIFS('m cost'!$E$3:$E$1062,'m cost'!$B$3:$B$1062,C263,'m cost'!$C$3:$C$1062,"&lt;="&amp;O263,'m cost'!$D$3:$D$1062,"&lt;="&amp;N263)))</f>
        <v>187.96296296296299</v>
      </c>
      <c r="L263" s="2">
        <f t="shared" si="30"/>
        <v>-1503.7037037037039</v>
      </c>
      <c r="M263" s="2">
        <f t="shared" si="31"/>
        <v>-2720</v>
      </c>
      <c r="N263">
        <f t="shared" si="32"/>
        <v>1</v>
      </c>
      <c r="O263">
        <f t="shared" si="33"/>
        <v>2023</v>
      </c>
      <c r="P263" s="9">
        <f>IF(I263&gt;0,VLOOKUP(B263,'m cost'!A:G,6,FALSE)*I263,0)</f>
        <v>0</v>
      </c>
      <c r="Q263" t="str">
        <f t="shared" si="34"/>
        <v>l</v>
      </c>
      <c r="R263" s="2">
        <f t="shared" si="35"/>
        <v>-1216.2962962962961</v>
      </c>
    </row>
    <row r="264" spans="1:18" x14ac:dyDescent="0.2">
      <c r="A264" t="s">
        <v>19</v>
      </c>
      <c r="B264" s="9" t="str">
        <f>VLOOKUP(A264,'item cost'!A:D,2,FALSE)</f>
        <v>group 46</v>
      </c>
      <c r="C264" s="9" t="str">
        <f>VLOOKUP(D264,items!A:B,2,FALSE)</f>
        <v>item 46</v>
      </c>
      <c r="D264" t="s">
        <v>878</v>
      </c>
      <c r="E264" s="10"/>
      <c r="F264" s="10">
        <v>44947</v>
      </c>
      <c r="G264" t="s">
        <v>91</v>
      </c>
      <c r="I264">
        <v>-5</v>
      </c>
      <c r="J264" s="2">
        <v>390</v>
      </c>
      <c r="K264" s="2">
        <f>IF(OR(B264="متنوع",B264="قطع غيار"),J264,IF(AND(B264="ceiling fan",J264&gt;500),_xlfn.MAXIFS('m cost'!$E$3:$E$1062,'m cost'!$B$3:$B$1062,C264,'m cost'!$C$3:$C$1062,"&lt;="&amp;O264,'m cost'!$D$3:$D$1062,"&lt;="&amp;N264)*3,_xlfn.MAXIFS('m cost'!$E$3:$E$1062,'m cost'!$B$3:$B$1062,C264,'m cost'!$C$3:$C$1062,"&lt;="&amp;O264,'m cost'!$D$3:$D$1062,"&lt;="&amp;N264)))</f>
        <v>775</v>
      </c>
      <c r="L264" s="2">
        <f t="shared" si="30"/>
        <v>-3875</v>
      </c>
      <c r="M264" s="2">
        <f t="shared" si="31"/>
        <v>-1950</v>
      </c>
      <c r="N264">
        <f t="shared" si="32"/>
        <v>1</v>
      </c>
      <c r="O264">
        <f t="shared" si="33"/>
        <v>2023</v>
      </c>
      <c r="P264" s="9">
        <f>IF(I264&gt;0,VLOOKUP(B264,'m cost'!A:G,6,FALSE)*I264,0)</f>
        <v>0</v>
      </c>
      <c r="Q264" t="str">
        <f t="shared" si="34"/>
        <v>p</v>
      </c>
      <c r="R264" s="2">
        <f t="shared" si="35"/>
        <v>1925</v>
      </c>
    </row>
    <row r="265" spans="1:18" x14ac:dyDescent="0.2">
      <c r="A265" t="s">
        <v>29</v>
      </c>
      <c r="B265" s="9" t="str">
        <f>VLOOKUP(A265,'item cost'!A:D,2,FALSE)</f>
        <v>group 47</v>
      </c>
      <c r="C265" s="9" t="str">
        <f>VLOOKUP(D265,items!A:B,2,FALSE)</f>
        <v>item 47</v>
      </c>
      <c r="D265" t="s">
        <v>879</v>
      </c>
      <c r="E265" s="10"/>
      <c r="F265" s="10">
        <v>44947</v>
      </c>
      <c r="G265" t="s">
        <v>91</v>
      </c>
      <c r="I265">
        <v>-1</v>
      </c>
      <c r="J265" s="2">
        <v>225</v>
      </c>
      <c r="K265" s="2">
        <f>IF(OR(B265="متنوع",B265="قطع غيار"),J265,IF(AND(B265="ceiling fan",J265&gt;500),_xlfn.MAXIFS('m cost'!$E$3:$E$1062,'m cost'!$B$3:$B$1062,C265,'m cost'!$C$3:$C$1062,"&lt;="&amp;O265,'m cost'!$D$3:$D$1062,"&lt;="&amp;N265)*3,_xlfn.MAXIFS('m cost'!$E$3:$E$1062,'m cost'!$B$3:$B$1062,C265,'m cost'!$C$3:$C$1062,"&lt;="&amp;O265,'m cost'!$D$3:$D$1062,"&lt;="&amp;N265)))</f>
        <v>205</v>
      </c>
      <c r="L265" s="2">
        <f t="shared" si="30"/>
        <v>-205</v>
      </c>
      <c r="M265" s="2">
        <f t="shared" si="31"/>
        <v>-225</v>
      </c>
      <c r="N265">
        <f t="shared" si="32"/>
        <v>1</v>
      </c>
      <c r="O265">
        <f t="shared" si="33"/>
        <v>2023</v>
      </c>
      <c r="P265" s="9">
        <f>IF(I265&gt;0,VLOOKUP(B265,'m cost'!A:G,6,FALSE)*I265,0)</f>
        <v>0</v>
      </c>
      <c r="Q265" t="str">
        <f t="shared" si="34"/>
        <v>l</v>
      </c>
      <c r="R265" s="2">
        <f t="shared" si="35"/>
        <v>-20</v>
      </c>
    </row>
    <row r="266" spans="1:18" x14ac:dyDescent="0.2">
      <c r="A266" t="s">
        <v>272</v>
      </c>
      <c r="B266" s="9" t="str">
        <f>VLOOKUP(A266,'item cost'!A:D,2,FALSE)</f>
        <v>group 48</v>
      </c>
      <c r="C266" s="9" t="str">
        <f>VLOOKUP(D266,items!A:B,2,FALSE)</f>
        <v>item 48</v>
      </c>
      <c r="D266" t="s">
        <v>880</v>
      </c>
      <c r="E266" s="10"/>
      <c r="F266" s="10">
        <v>44947</v>
      </c>
      <c r="G266" t="s">
        <v>91</v>
      </c>
      <c r="I266">
        <v>-17</v>
      </c>
      <c r="J266" s="2">
        <v>360</v>
      </c>
      <c r="K266" s="2">
        <f>IF(OR(B266="متنوع",B266="قطع غيار"),J266,IF(AND(B266="ceiling fan",J266&gt;500),_xlfn.MAXIFS('m cost'!$E$3:$E$1062,'m cost'!$B$3:$B$1062,C266,'m cost'!$C$3:$C$1062,"&lt;="&amp;O266,'m cost'!$D$3:$D$1062,"&lt;="&amp;N266)*3,_xlfn.MAXIFS('m cost'!$E$3:$E$1062,'m cost'!$B$3:$B$1062,C266,'m cost'!$C$3:$C$1062,"&lt;="&amp;O266,'m cost'!$D$3:$D$1062,"&lt;="&amp;N266)))</f>
        <v>640</v>
      </c>
      <c r="L266" s="2">
        <f t="shared" si="30"/>
        <v>-10880</v>
      </c>
      <c r="M266" s="2">
        <f t="shared" si="31"/>
        <v>-6120</v>
      </c>
      <c r="N266">
        <f t="shared" si="32"/>
        <v>1</v>
      </c>
      <c r="O266">
        <f t="shared" si="33"/>
        <v>2023</v>
      </c>
      <c r="P266" s="9">
        <f>IF(I266&gt;0,VLOOKUP(B266,'m cost'!A:G,6,FALSE)*I266,0)</f>
        <v>0</v>
      </c>
      <c r="Q266" t="str">
        <f t="shared" si="34"/>
        <v>p</v>
      </c>
      <c r="R266" s="2">
        <f t="shared" si="35"/>
        <v>4760</v>
      </c>
    </row>
    <row r="267" spans="1:18" x14ac:dyDescent="0.2">
      <c r="A267" t="s">
        <v>41</v>
      </c>
      <c r="B267" s="9" t="str">
        <f>VLOOKUP(A267,'item cost'!A:D,2,FALSE)</f>
        <v>group 49</v>
      </c>
      <c r="C267" s="9" t="str">
        <f>VLOOKUP(D267,items!A:B,2,FALSE)</f>
        <v>item 49</v>
      </c>
      <c r="D267" t="s">
        <v>881</v>
      </c>
      <c r="E267" s="10"/>
      <c r="F267" s="10">
        <v>44947</v>
      </c>
      <c r="G267" t="s">
        <v>91</v>
      </c>
      <c r="I267">
        <v>-11</v>
      </c>
      <c r="J267" s="2">
        <v>350</v>
      </c>
      <c r="K267" s="2">
        <f>IF(OR(B267="متنوع",B267="قطع غيار"),J267,IF(AND(B267="ceiling fan",J267&gt;500),_xlfn.MAXIFS('m cost'!$E$3:$E$1062,'m cost'!$B$3:$B$1062,C267,'m cost'!$C$3:$C$1062,"&lt;="&amp;O267,'m cost'!$D$3:$D$1062,"&lt;="&amp;N267)*3,_xlfn.MAXIFS('m cost'!$E$3:$E$1062,'m cost'!$B$3:$B$1062,C267,'m cost'!$C$3:$C$1062,"&lt;="&amp;O267,'m cost'!$D$3:$D$1062,"&lt;="&amp;N267)))</f>
        <v>237</v>
      </c>
      <c r="L267" s="2">
        <f t="shared" si="30"/>
        <v>-2607</v>
      </c>
      <c r="M267" s="2">
        <f t="shared" si="31"/>
        <v>-3850</v>
      </c>
      <c r="N267">
        <f t="shared" si="32"/>
        <v>1</v>
      </c>
      <c r="O267">
        <f t="shared" si="33"/>
        <v>2023</v>
      </c>
      <c r="P267" s="9">
        <f>IF(I267&gt;0,VLOOKUP(B267,'m cost'!A:G,6,FALSE)*I267,0)</f>
        <v>0</v>
      </c>
      <c r="Q267" t="str">
        <f t="shared" si="34"/>
        <v>l</v>
      </c>
      <c r="R267" s="2">
        <f t="shared" si="35"/>
        <v>-1243</v>
      </c>
    </row>
    <row r="268" spans="1:18" x14ac:dyDescent="0.2">
      <c r="A268" t="s">
        <v>73</v>
      </c>
      <c r="B268" s="9" t="str">
        <f>VLOOKUP(A268,'item cost'!A:D,2,FALSE)</f>
        <v>group 50</v>
      </c>
      <c r="C268" s="9" t="str">
        <f>VLOOKUP(D268,items!A:B,2,FALSE)</f>
        <v>item 50</v>
      </c>
      <c r="D268" t="s">
        <v>882</v>
      </c>
      <c r="E268" s="10"/>
      <c r="F268" s="10">
        <v>44947</v>
      </c>
      <c r="G268" t="s">
        <v>91</v>
      </c>
      <c r="I268">
        <v>-1</v>
      </c>
      <c r="J268" s="2">
        <v>350</v>
      </c>
      <c r="K268" s="2">
        <f>IF(OR(B268="متنوع",B268="قطع غيار"),J268,IF(AND(B268="ceiling fan",J268&gt;500),_xlfn.MAXIFS('m cost'!$E$3:$E$1062,'m cost'!$B$3:$B$1062,C268,'m cost'!$C$3:$C$1062,"&lt;="&amp;O268,'m cost'!$D$3:$D$1062,"&lt;="&amp;N268)*3,_xlfn.MAXIFS('m cost'!$E$3:$E$1062,'m cost'!$B$3:$B$1062,C268,'m cost'!$C$3:$C$1062,"&lt;="&amp;O268,'m cost'!$D$3:$D$1062,"&lt;="&amp;N268)))</f>
        <v>2128</v>
      </c>
      <c r="L268" s="2">
        <f t="shared" si="30"/>
        <v>-2128</v>
      </c>
      <c r="M268" s="2">
        <f t="shared" si="31"/>
        <v>-350</v>
      </c>
      <c r="N268">
        <f t="shared" si="32"/>
        <v>1</v>
      </c>
      <c r="O268">
        <f t="shared" si="33"/>
        <v>2023</v>
      </c>
      <c r="P268" s="9">
        <f>IF(I268&gt;0,VLOOKUP(B268,'m cost'!A:G,6,FALSE)*I268,0)</f>
        <v>0</v>
      </c>
      <c r="Q268" t="str">
        <f t="shared" si="34"/>
        <v>p</v>
      </c>
      <c r="R268" s="2">
        <f t="shared" si="35"/>
        <v>1778</v>
      </c>
    </row>
    <row r="269" spans="1:18" x14ac:dyDescent="0.2">
      <c r="A269" t="s">
        <v>35</v>
      </c>
      <c r="B269" s="9" t="str">
        <f>VLOOKUP(A269,'item cost'!A:D,2,FALSE)</f>
        <v>group 51</v>
      </c>
      <c r="C269" s="9" t="str">
        <f>VLOOKUP(D269,items!A:B,2,FALSE)</f>
        <v>item 51</v>
      </c>
      <c r="D269" t="s">
        <v>883</v>
      </c>
      <c r="E269" s="10"/>
      <c r="F269" s="10">
        <v>44947</v>
      </c>
      <c r="G269" t="s">
        <v>91</v>
      </c>
      <c r="I269">
        <v>-4</v>
      </c>
      <c r="J269" s="2">
        <v>270</v>
      </c>
      <c r="K269" s="2">
        <f>IF(OR(B269="متنوع",B269="قطع غيار"),J269,IF(AND(B269="ceiling fan",J269&gt;500),_xlfn.MAXIFS('m cost'!$E$3:$E$1062,'m cost'!$B$3:$B$1062,C269,'m cost'!$C$3:$C$1062,"&lt;="&amp;O269,'m cost'!$D$3:$D$1062,"&lt;="&amp;N269)*3,_xlfn.MAXIFS('m cost'!$E$3:$E$1062,'m cost'!$B$3:$B$1062,C269,'m cost'!$C$3:$C$1062,"&lt;="&amp;O269,'m cost'!$D$3:$D$1062,"&lt;="&amp;N269)))</f>
        <v>2247</v>
      </c>
      <c r="L269" s="2">
        <f t="shared" si="30"/>
        <v>-8988</v>
      </c>
      <c r="M269" s="2">
        <f t="shared" si="31"/>
        <v>-1080</v>
      </c>
      <c r="N269">
        <f t="shared" si="32"/>
        <v>1</v>
      </c>
      <c r="O269">
        <f t="shared" si="33"/>
        <v>2023</v>
      </c>
      <c r="P269" s="9">
        <f>IF(I269&gt;0,VLOOKUP(B269,'m cost'!A:G,6,FALSE)*I269,0)</f>
        <v>0</v>
      </c>
      <c r="Q269" t="str">
        <f t="shared" si="34"/>
        <v>p</v>
      </c>
      <c r="R269" s="2">
        <f t="shared" si="35"/>
        <v>7908</v>
      </c>
    </row>
    <row r="270" spans="1:18" x14ac:dyDescent="0.2">
      <c r="A270" t="s">
        <v>49</v>
      </c>
      <c r="B270" s="9" t="str">
        <f>VLOOKUP(A270,'item cost'!A:D,2,FALSE)</f>
        <v>group 52</v>
      </c>
      <c r="C270" s="9" t="str">
        <f>VLOOKUP(D270,items!A:B,2,FALSE)</f>
        <v>item 52</v>
      </c>
      <c r="D270" t="s">
        <v>884</v>
      </c>
      <c r="E270" s="10"/>
      <c r="F270" s="10">
        <v>44947</v>
      </c>
      <c r="G270" t="s">
        <v>91</v>
      </c>
      <c r="I270">
        <v>-10</v>
      </c>
      <c r="J270" s="2">
        <v>270</v>
      </c>
      <c r="K270" s="2">
        <f>IF(OR(B270="متنوع",B270="قطع غيار"),J270,IF(AND(B270="ceiling fan",J270&gt;500),_xlfn.MAXIFS('m cost'!$E$3:$E$1062,'m cost'!$B$3:$B$1062,C270,'m cost'!$C$3:$C$1062,"&lt;="&amp;O270,'m cost'!$D$3:$D$1062,"&lt;="&amp;N270)*3,_xlfn.MAXIFS('m cost'!$E$3:$E$1062,'m cost'!$B$3:$B$1062,C270,'m cost'!$C$3:$C$1062,"&lt;="&amp;O270,'m cost'!$D$3:$D$1062,"&lt;="&amp;N270)))</f>
        <v>306</v>
      </c>
      <c r="L270" s="2">
        <f t="shared" si="30"/>
        <v>-3060</v>
      </c>
      <c r="M270" s="2">
        <f t="shared" si="31"/>
        <v>-2700</v>
      </c>
      <c r="N270">
        <f t="shared" si="32"/>
        <v>1</v>
      </c>
      <c r="O270">
        <f t="shared" si="33"/>
        <v>2023</v>
      </c>
      <c r="P270" s="9">
        <f>IF(I270&gt;0,VLOOKUP(B270,'m cost'!A:G,6,FALSE)*I270,0)</f>
        <v>0</v>
      </c>
      <c r="Q270" t="str">
        <f t="shared" si="34"/>
        <v>p</v>
      </c>
      <c r="R270" s="2">
        <f t="shared" si="35"/>
        <v>360</v>
      </c>
    </row>
    <row r="271" spans="1:18" x14ac:dyDescent="0.2">
      <c r="A271" t="s">
        <v>42</v>
      </c>
      <c r="B271" s="9" t="str">
        <f>VLOOKUP(A271,'item cost'!A:D,2,FALSE)</f>
        <v>group 53</v>
      </c>
      <c r="C271" s="9" t="str">
        <f>VLOOKUP(D271,items!A:B,2,FALSE)</f>
        <v>item 53</v>
      </c>
      <c r="D271" t="s">
        <v>885</v>
      </c>
      <c r="E271" s="10"/>
      <c r="F271" s="10">
        <v>44947</v>
      </c>
      <c r="G271" t="s">
        <v>91</v>
      </c>
      <c r="I271">
        <v>-1</v>
      </c>
      <c r="J271" s="2">
        <v>475</v>
      </c>
      <c r="K271" s="2">
        <f>IF(OR(B271="متنوع",B271="قطع غيار"),J271,IF(AND(B271="ceiling fan",J271&gt;500),_xlfn.MAXIFS('m cost'!$E$3:$E$1062,'m cost'!$B$3:$B$1062,C271,'m cost'!$C$3:$C$1062,"&lt;="&amp;O271,'m cost'!$D$3:$D$1062,"&lt;="&amp;N271)*3,_xlfn.MAXIFS('m cost'!$E$3:$E$1062,'m cost'!$B$3:$B$1062,C271,'m cost'!$C$3:$C$1062,"&lt;="&amp;O271,'m cost'!$D$3:$D$1062,"&lt;="&amp;N271)))</f>
        <v>253</v>
      </c>
      <c r="L271" s="2">
        <f t="shared" si="30"/>
        <v>-253</v>
      </c>
      <c r="M271" s="2">
        <f t="shared" si="31"/>
        <v>-475</v>
      </c>
      <c r="N271">
        <f t="shared" si="32"/>
        <v>1</v>
      </c>
      <c r="O271">
        <f t="shared" si="33"/>
        <v>2023</v>
      </c>
      <c r="P271" s="9">
        <f>IF(I271&gt;0,VLOOKUP(B271,'m cost'!A:G,6,FALSE)*I271,0)</f>
        <v>0</v>
      </c>
      <c r="Q271" t="str">
        <f t="shared" si="34"/>
        <v>l</v>
      </c>
      <c r="R271" s="2">
        <f t="shared" si="35"/>
        <v>-222</v>
      </c>
    </row>
    <row r="272" spans="1:18" x14ac:dyDescent="0.2">
      <c r="A272" t="s">
        <v>63</v>
      </c>
      <c r="B272" s="9" t="str">
        <f>VLOOKUP(A272,'item cost'!A:D,2,FALSE)</f>
        <v>group 54</v>
      </c>
      <c r="C272" s="9" t="str">
        <f>VLOOKUP(D272,items!A:B,2,FALSE)</f>
        <v>item 54</v>
      </c>
      <c r="D272" t="s">
        <v>886</v>
      </c>
      <c r="E272" s="10"/>
      <c r="F272" s="10">
        <v>44947</v>
      </c>
      <c r="G272" t="s">
        <v>91</v>
      </c>
      <c r="I272">
        <v>-1</v>
      </c>
      <c r="J272" s="2">
        <v>1650</v>
      </c>
      <c r="K272" s="2">
        <f>IF(OR(B272="متنوع",B272="قطع غيار"),J272,IF(AND(B272="ceiling fan",J272&gt;500),_xlfn.MAXIFS('m cost'!$E$3:$E$1062,'m cost'!$B$3:$B$1062,C272,'m cost'!$C$3:$C$1062,"&lt;="&amp;O272,'m cost'!$D$3:$D$1062,"&lt;="&amp;N272)*3,_xlfn.MAXIFS('m cost'!$E$3:$E$1062,'m cost'!$B$3:$B$1062,C272,'m cost'!$C$3:$C$1062,"&lt;="&amp;O272,'m cost'!$D$3:$D$1062,"&lt;="&amp;N272)))</f>
        <v>408</v>
      </c>
      <c r="L272" s="2">
        <f t="shared" si="30"/>
        <v>-408</v>
      </c>
      <c r="M272" s="2">
        <f t="shared" si="31"/>
        <v>-1650</v>
      </c>
      <c r="N272">
        <f t="shared" si="32"/>
        <v>1</v>
      </c>
      <c r="O272">
        <f t="shared" si="33"/>
        <v>2023</v>
      </c>
      <c r="P272" s="9">
        <f>IF(I272&gt;0,VLOOKUP(B272,'m cost'!A:G,6,FALSE)*I272,0)</f>
        <v>0</v>
      </c>
      <c r="Q272" t="str">
        <f t="shared" si="34"/>
        <v>l</v>
      </c>
      <c r="R272" s="2">
        <f t="shared" si="35"/>
        <v>-1242</v>
      </c>
    </row>
    <row r="273" spans="1:18" x14ac:dyDescent="0.2">
      <c r="A273" t="s">
        <v>32</v>
      </c>
      <c r="B273" s="9" t="str">
        <f>VLOOKUP(A273,'item cost'!A:D,2,FALSE)</f>
        <v>group 1</v>
      </c>
      <c r="C273" s="9" t="str">
        <f>VLOOKUP(D273,items!A:B,2,FALSE)</f>
        <v>item 1</v>
      </c>
      <c r="D273" t="s">
        <v>833</v>
      </c>
      <c r="E273" s="10"/>
      <c r="F273" s="10">
        <v>44947</v>
      </c>
      <c r="G273" t="s">
        <v>91</v>
      </c>
      <c r="I273">
        <v>-8</v>
      </c>
      <c r="J273" s="2">
        <v>380</v>
      </c>
      <c r="K273" s="2">
        <f>IF(OR(B273="متنوع",B273="قطع غيار"),J273,IF(AND(B273="ceiling fan",J273&gt;500),_xlfn.MAXIFS('m cost'!$E$3:$E$1062,'m cost'!$B$3:$B$1062,C273,'m cost'!$C$3:$C$1062,"&lt;="&amp;O273,'m cost'!$D$3:$D$1062,"&lt;="&amp;N273)*3,_xlfn.MAXIFS('m cost'!$E$3:$E$1062,'m cost'!$B$3:$B$1062,C273,'m cost'!$C$3:$C$1062,"&lt;="&amp;O273,'m cost'!$D$3:$D$1062,"&lt;="&amp;N273)))</f>
        <v>1490</v>
      </c>
      <c r="L273" s="2">
        <f t="shared" si="30"/>
        <v>-11920</v>
      </c>
      <c r="M273" s="2">
        <f t="shared" si="31"/>
        <v>-3040</v>
      </c>
      <c r="N273">
        <f t="shared" si="32"/>
        <v>1</v>
      </c>
      <c r="O273">
        <f t="shared" si="33"/>
        <v>2023</v>
      </c>
      <c r="P273" s="9">
        <f>IF(I273&gt;0,VLOOKUP(B273,'m cost'!A:G,6,FALSE)*I273,0)</f>
        <v>0</v>
      </c>
      <c r="Q273" t="str">
        <f t="shared" si="34"/>
        <v>p</v>
      </c>
      <c r="R273" s="2">
        <f t="shared" si="35"/>
        <v>8880</v>
      </c>
    </row>
    <row r="274" spans="1:18" x14ac:dyDescent="0.2">
      <c r="A274" t="s">
        <v>58</v>
      </c>
      <c r="B274" s="9" t="str">
        <f>VLOOKUP(A274,'item cost'!A:D,2,FALSE)</f>
        <v>group 2</v>
      </c>
      <c r="C274" s="9" t="str">
        <f>VLOOKUP(D274,items!A:B,2,FALSE)</f>
        <v>item 2</v>
      </c>
      <c r="D274" t="s">
        <v>834</v>
      </c>
      <c r="E274" s="10"/>
      <c r="F274" s="10">
        <v>44947</v>
      </c>
      <c r="G274" t="s">
        <v>91</v>
      </c>
      <c r="I274">
        <v>-3</v>
      </c>
      <c r="J274" s="2">
        <v>230</v>
      </c>
      <c r="K274" s="2">
        <f>IF(OR(B274="متنوع",B274="قطع غيار"),J274,IF(AND(B274="ceiling fan",J274&gt;500),_xlfn.MAXIFS('m cost'!$E$3:$E$1062,'m cost'!$B$3:$B$1062,C274,'m cost'!$C$3:$C$1062,"&lt;="&amp;O274,'m cost'!$D$3:$D$1062,"&lt;="&amp;N274)*3,_xlfn.MAXIFS('m cost'!$E$3:$E$1062,'m cost'!$B$3:$B$1062,C274,'m cost'!$C$3:$C$1062,"&lt;="&amp;O274,'m cost'!$D$3:$D$1062,"&lt;="&amp;N274)))</f>
        <v>257.64999999999998</v>
      </c>
      <c r="L274" s="2">
        <f t="shared" si="30"/>
        <v>-772.94999999999993</v>
      </c>
      <c r="M274" s="2">
        <f t="shared" si="31"/>
        <v>-690</v>
      </c>
      <c r="N274">
        <f t="shared" si="32"/>
        <v>1</v>
      </c>
      <c r="O274">
        <f t="shared" si="33"/>
        <v>2023</v>
      </c>
      <c r="P274" s="9">
        <f>IF(I274&gt;0,VLOOKUP(B274,'m cost'!A:G,6,FALSE)*I274,0)</f>
        <v>0</v>
      </c>
      <c r="Q274" t="str">
        <f t="shared" si="34"/>
        <v>p</v>
      </c>
      <c r="R274" s="2">
        <f t="shared" si="35"/>
        <v>82.949999999999932</v>
      </c>
    </row>
    <row r="275" spans="1:18" x14ac:dyDescent="0.2">
      <c r="A275" t="s">
        <v>23</v>
      </c>
      <c r="B275" s="9" t="str">
        <f>VLOOKUP(A275,'item cost'!A:D,2,FALSE)</f>
        <v>group 3</v>
      </c>
      <c r="C275" s="9" t="str">
        <f>VLOOKUP(D275,items!A:B,2,FALSE)</f>
        <v>item 3</v>
      </c>
      <c r="D275" t="s">
        <v>835</v>
      </c>
      <c r="E275" s="10"/>
      <c r="F275" s="10">
        <v>44947</v>
      </c>
      <c r="G275" t="s">
        <v>91</v>
      </c>
      <c r="I275">
        <v>-1</v>
      </c>
      <c r="J275" s="2">
        <v>160</v>
      </c>
      <c r="K275" s="2">
        <f>IF(OR(B275="متنوع",B275="قطع غيار"),J275,IF(AND(B275="ceiling fan",J275&gt;500),_xlfn.MAXIFS('m cost'!$E$3:$E$1062,'m cost'!$B$3:$B$1062,C275,'m cost'!$C$3:$C$1062,"&lt;="&amp;O275,'m cost'!$D$3:$D$1062,"&lt;="&amp;N275)*3,_xlfn.MAXIFS('m cost'!$E$3:$E$1062,'m cost'!$B$3:$B$1062,C275,'m cost'!$C$3:$C$1062,"&lt;="&amp;O275,'m cost'!$D$3:$D$1062,"&lt;="&amp;N275)))</f>
        <v>424.87</v>
      </c>
      <c r="L275" s="2">
        <f t="shared" si="30"/>
        <v>-424.87</v>
      </c>
      <c r="M275" s="2">
        <f t="shared" si="31"/>
        <v>-160</v>
      </c>
      <c r="N275">
        <f t="shared" si="32"/>
        <v>1</v>
      </c>
      <c r="O275">
        <f t="shared" si="33"/>
        <v>2023</v>
      </c>
      <c r="P275" s="9">
        <f>IF(I275&gt;0,VLOOKUP(B275,'m cost'!A:G,6,FALSE)*I275,0)</f>
        <v>0</v>
      </c>
      <c r="Q275" t="str">
        <f t="shared" si="34"/>
        <v>p</v>
      </c>
      <c r="R275" s="2">
        <f t="shared" si="35"/>
        <v>264.87</v>
      </c>
    </row>
    <row r="276" spans="1:18" x14ac:dyDescent="0.2">
      <c r="A276" t="s">
        <v>271</v>
      </c>
      <c r="B276" s="9" t="str">
        <f>VLOOKUP(A276,'item cost'!A:D,2,FALSE)</f>
        <v>group 4</v>
      </c>
      <c r="C276" s="9" t="str">
        <f>VLOOKUP(D276,items!A:B,2,FALSE)</f>
        <v>item 4</v>
      </c>
      <c r="D276" t="s">
        <v>836</v>
      </c>
      <c r="E276" s="10"/>
      <c r="F276" s="10">
        <v>44947</v>
      </c>
      <c r="G276" t="s">
        <v>91</v>
      </c>
      <c r="I276">
        <v>-2</v>
      </c>
      <c r="J276" s="2">
        <v>1150</v>
      </c>
      <c r="K276" s="2">
        <f>IF(OR(B276="متنوع",B276="قطع غيار"),J276,IF(AND(B276="ceiling fan",J276&gt;500),_xlfn.MAXIFS('m cost'!$E$3:$E$1062,'m cost'!$B$3:$B$1062,C276,'m cost'!$C$3:$C$1062,"&lt;="&amp;O276,'m cost'!$D$3:$D$1062,"&lt;="&amp;N276)*3,_xlfn.MAXIFS('m cost'!$E$3:$E$1062,'m cost'!$B$3:$B$1062,C276,'m cost'!$C$3:$C$1062,"&lt;="&amp;O276,'m cost'!$D$3:$D$1062,"&lt;="&amp;N276)))</f>
        <v>1793</v>
      </c>
      <c r="L276" s="2">
        <f t="shared" si="30"/>
        <v>-3586</v>
      </c>
      <c r="M276" s="2">
        <f t="shared" si="31"/>
        <v>-2300</v>
      </c>
      <c r="N276">
        <f t="shared" si="32"/>
        <v>1</v>
      </c>
      <c r="O276">
        <f t="shared" si="33"/>
        <v>2023</v>
      </c>
      <c r="P276" s="9">
        <f>IF(I276&gt;0,VLOOKUP(B276,'m cost'!A:G,6,FALSE)*I276,0)</f>
        <v>0</v>
      </c>
      <c r="Q276" t="str">
        <f t="shared" si="34"/>
        <v>p</v>
      </c>
      <c r="R276" s="2">
        <f t="shared" si="35"/>
        <v>1286</v>
      </c>
    </row>
    <row r="277" spans="1:18" x14ac:dyDescent="0.2">
      <c r="A277" t="s">
        <v>26</v>
      </c>
      <c r="B277" s="9" t="str">
        <f>VLOOKUP(A277,'item cost'!A:D,2,FALSE)</f>
        <v>group 5</v>
      </c>
      <c r="C277" s="9" t="str">
        <f>VLOOKUP(D277,items!A:B,2,FALSE)</f>
        <v>item 5</v>
      </c>
      <c r="D277" t="s">
        <v>837</v>
      </c>
      <c r="E277" s="10"/>
      <c r="F277" s="10">
        <v>44947</v>
      </c>
      <c r="G277" t="s">
        <v>91</v>
      </c>
      <c r="I277">
        <v>-11</v>
      </c>
      <c r="J277" s="2">
        <v>520</v>
      </c>
      <c r="K277" s="2">
        <f>IF(OR(B277="متنوع",B277="قطع غيار"),J277,IF(AND(B277="ceiling fan",J277&gt;500),_xlfn.MAXIFS('m cost'!$E$3:$E$1062,'m cost'!$B$3:$B$1062,C277,'m cost'!$C$3:$C$1062,"&lt;="&amp;O277,'m cost'!$D$3:$D$1062,"&lt;="&amp;N277)*3,_xlfn.MAXIFS('m cost'!$E$3:$E$1062,'m cost'!$B$3:$B$1062,C277,'m cost'!$C$3:$C$1062,"&lt;="&amp;O277,'m cost'!$D$3:$D$1062,"&lt;="&amp;N277)))</f>
        <v>900</v>
      </c>
      <c r="L277" s="2">
        <f t="shared" si="30"/>
        <v>-9900</v>
      </c>
      <c r="M277" s="2">
        <f t="shared" si="31"/>
        <v>-5720</v>
      </c>
      <c r="N277">
        <f t="shared" si="32"/>
        <v>1</v>
      </c>
      <c r="O277">
        <f t="shared" si="33"/>
        <v>2023</v>
      </c>
      <c r="P277" s="9">
        <f>IF(I277&gt;0,VLOOKUP(B277,'m cost'!A:G,6,FALSE)*I277,0)</f>
        <v>0</v>
      </c>
      <c r="Q277" t="str">
        <f t="shared" si="34"/>
        <v>p</v>
      </c>
      <c r="R277" s="2">
        <f t="shared" si="35"/>
        <v>4180</v>
      </c>
    </row>
    <row r="278" spans="1:18" x14ac:dyDescent="0.2">
      <c r="A278" t="s">
        <v>66</v>
      </c>
      <c r="B278" s="9" t="str">
        <f>VLOOKUP(A278,'item cost'!A:D,2,FALSE)</f>
        <v>group 6</v>
      </c>
      <c r="C278" s="9" t="str">
        <f>VLOOKUP(D278,items!A:B,2,FALSE)</f>
        <v>item 6</v>
      </c>
      <c r="D278" t="s">
        <v>838</v>
      </c>
      <c r="E278" s="10"/>
      <c r="F278" s="10">
        <v>44947</v>
      </c>
      <c r="G278" t="s">
        <v>91</v>
      </c>
      <c r="I278">
        <v>-1</v>
      </c>
      <c r="J278" s="2">
        <v>240</v>
      </c>
      <c r="K278" s="2">
        <f>IF(OR(B278="متنوع",B278="قطع غيار"),J278,IF(AND(B278="ceiling fan",J278&gt;500),_xlfn.MAXIFS('m cost'!$E$3:$E$1062,'m cost'!$B$3:$B$1062,C278,'m cost'!$C$3:$C$1062,"&lt;="&amp;O278,'m cost'!$D$3:$D$1062,"&lt;="&amp;N278)*3,_xlfn.MAXIFS('m cost'!$E$3:$E$1062,'m cost'!$B$3:$B$1062,C278,'m cost'!$C$3:$C$1062,"&lt;="&amp;O278,'m cost'!$D$3:$D$1062,"&lt;="&amp;N278)))</f>
        <v>190</v>
      </c>
      <c r="L278" s="2">
        <f t="shared" si="30"/>
        <v>-190</v>
      </c>
      <c r="M278" s="2">
        <f t="shared" si="31"/>
        <v>-240</v>
      </c>
      <c r="N278">
        <f t="shared" si="32"/>
        <v>1</v>
      </c>
      <c r="O278">
        <f t="shared" si="33"/>
        <v>2023</v>
      </c>
      <c r="P278" s="9">
        <f>IF(I278&gt;0,VLOOKUP(B278,'m cost'!A:G,6,FALSE)*I278,0)</f>
        <v>0</v>
      </c>
      <c r="Q278" t="str">
        <f t="shared" si="34"/>
        <v>l</v>
      </c>
      <c r="R278" s="2">
        <f t="shared" si="35"/>
        <v>-50</v>
      </c>
    </row>
    <row r="279" spans="1:18" x14ac:dyDescent="0.2">
      <c r="A279" t="s">
        <v>40</v>
      </c>
      <c r="B279" s="9" t="str">
        <f>VLOOKUP(A279,'item cost'!A:D,2,FALSE)</f>
        <v>group 7</v>
      </c>
      <c r="C279" s="9" t="str">
        <f>VLOOKUP(D279,items!A:B,2,FALSE)</f>
        <v>item 7</v>
      </c>
      <c r="D279" t="s">
        <v>839</v>
      </c>
      <c r="E279" s="10"/>
      <c r="F279" s="10">
        <v>44947</v>
      </c>
      <c r="G279" t="s">
        <v>91</v>
      </c>
      <c r="I279">
        <v>-10</v>
      </c>
      <c r="J279" s="2">
        <v>520</v>
      </c>
      <c r="K279" s="2">
        <f>IF(OR(B279="متنوع",B279="قطع غيار"),J279,IF(AND(B279="ceiling fan",J279&gt;500),_xlfn.MAXIFS('m cost'!$E$3:$E$1062,'m cost'!$B$3:$B$1062,C279,'m cost'!$C$3:$C$1062,"&lt;="&amp;O279,'m cost'!$D$3:$D$1062,"&lt;="&amp;N279)*3,_xlfn.MAXIFS('m cost'!$E$3:$E$1062,'m cost'!$B$3:$B$1062,C279,'m cost'!$C$3:$C$1062,"&lt;="&amp;O279,'m cost'!$D$3:$D$1062,"&lt;="&amp;N279)))</f>
        <v>260</v>
      </c>
      <c r="L279" s="2">
        <f t="shared" si="30"/>
        <v>-2600</v>
      </c>
      <c r="M279" s="2">
        <f t="shared" si="31"/>
        <v>-5200</v>
      </c>
      <c r="N279">
        <f t="shared" si="32"/>
        <v>1</v>
      </c>
      <c r="O279">
        <f t="shared" si="33"/>
        <v>2023</v>
      </c>
      <c r="P279" s="9">
        <f>IF(I279&gt;0,VLOOKUP(B279,'m cost'!A:G,6,FALSE)*I279,0)</f>
        <v>0</v>
      </c>
      <c r="Q279" t="str">
        <f t="shared" si="34"/>
        <v>l</v>
      </c>
      <c r="R279" s="2">
        <f t="shared" si="35"/>
        <v>-2600</v>
      </c>
    </row>
    <row r="280" spans="1:18" x14ac:dyDescent="0.2">
      <c r="A280" t="s">
        <v>61</v>
      </c>
      <c r="B280" s="9" t="str">
        <f>VLOOKUP(A280,'item cost'!A:D,2,FALSE)</f>
        <v>group 8</v>
      </c>
      <c r="C280" s="9" t="str">
        <f>VLOOKUP(D280,items!A:B,2,FALSE)</f>
        <v>item 8</v>
      </c>
      <c r="D280" t="s">
        <v>840</v>
      </c>
      <c r="E280" s="10"/>
      <c r="F280" s="10">
        <v>44950</v>
      </c>
      <c r="G280" t="s">
        <v>319</v>
      </c>
      <c r="I280">
        <v>50</v>
      </c>
      <c r="J280" s="2">
        <v>1250</v>
      </c>
      <c r="K280" s="2">
        <f>IF(OR(B280="متنوع",B280="قطع غيار"),J280,IF(AND(B280="ceiling fan",J280&gt;500),_xlfn.MAXIFS('m cost'!$E$3:$E$1062,'m cost'!$B$3:$B$1062,C280,'m cost'!$C$3:$C$1062,"&lt;="&amp;O280,'m cost'!$D$3:$D$1062,"&lt;="&amp;N280)*3,_xlfn.MAXIFS('m cost'!$E$3:$E$1062,'m cost'!$B$3:$B$1062,C280,'m cost'!$C$3:$C$1062,"&lt;="&amp;O280,'m cost'!$D$3:$D$1062,"&lt;="&amp;N280)))</f>
        <v>1630</v>
      </c>
      <c r="L280" s="2">
        <f t="shared" si="30"/>
        <v>81500</v>
      </c>
      <c r="M280" s="2">
        <f t="shared" si="31"/>
        <v>62500</v>
      </c>
      <c r="N280">
        <f t="shared" si="32"/>
        <v>1</v>
      </c>
      <c r="O280">
        <f t="shared" si="33"/>
        <v>2023</v>
      </c>
      <c r="P280" s="9">
        <f>IF(I280&gt;0,VLOOKUP(B280,'m cost'!A:G,6,FALSE)*I280,0)</f>
        <v>3142</v>
      </c>
      <c r="Q280" t="str">
        <f t="shared" si="34"/>
        <v>l</v>
      </c>
      <c r="R280" s="2">
        <f t="shared" si="35"/>
        <v>-22142</v>
      </c>
    </row>
    <row r="281" spans="1:18" x14ac:dyDescent="0.2">
      <c r="A281" t="s">
        <v>39</v>
      </c>
      <c r="B281" s="9" t="str">
        <f>VLOOKUP(A281,'item cost'!A:D,2,FALSE)</f>
        <v>group 9</v>
      </c>
      <c r="C281" s="9" t="str">
        <f>VLOOKUP(D281,items!A:B,2,FALSE)</f>
        <v>item 9</v>
      </c>
      <c r="D281" t="s">
        <v>841</v>
      </c>
      <c r="E281" s="10"/>
      <c r="F281" s="10">
        <v>44950</v>
      </c>
      <c r="G281" t="s">
        <v>319</v>
      </c>
      <c r="I281">
        <v>35</v>
      </c>
      <c r="J281" s="2">
        <v>1000</v>
      </c>
      <c r="K281" s="2">
        <f>IF(OR(B281="متنوع",B281="قطع غيار"),J281,IF(AND(B281="ceiling fan",J281&gt;500),_xlfn.MAXIFS('m cost'!$E$3:$E$1062,'m cost'!$B$3:$B$1062,C281,'m cost'!$C$3:$C$1062,"&lt;="&amp;O281,'m cost'!$D$3:$D$1062,"&lt;="&amp;N281)*3,_xlfn.MAXIFS('m cost'!$E$3:$E$1062,'m cost'!$B$3:$B$1062,C281,'m cost'!$C$3:$C$1062,"&lt;="&amp;O281,'m cost'!$D$3:$D$1062,"&lt;="&amp;N281)))</f>
        <v>2007</v>
      </c>
      <c r="L281" s="2">
        <f t="shared" si="30"/>
        <v>70245</v>
      </c>
      <c r="M281" s="2">
        <f t="shared" si="31"/>
        <v>35000</v>
      </c>
      <c r="N281">
        <f t="shared" si="32"/>
        <v>1</v>
      </c>
      <c r="O281">
        <f t="shared" si="33"/>
        <v>2023</v>
      </c>
      <c r="P281" s="9">
        <f>IF(I281&gt;0,VLOOKUP(B281,'m cost'!A:G,6,FALSE)*I281,0)</f>
        <v>787.15</v>
      </c>
      <c r="Q281" t="str">
        <f t="shared" si="34"/>
        <v>l</v>
      </c>
      <c r="R281" s="2">
        <f t="shared" si="35"/>
        <v>-36032.15</v>
      </c>
    </row>
    <row r="282" spans="1:18" x14ac:dyDescent="0.2">
      <c r="A282" t="s">
        <v>277</v>
      </c>
      <c r="B282" s="9" t="str">
        <f>VLOOKUP(A282,'item cost'!A:D,2,FALSE)</f>
        <v>group 10</v>
      </c>
      <c r="C282" s="9" t="str">
        <f>VLOOKUP(D282,items!A:B,2,FALSE)</f>
        <v>item 10</v>
      </c>
      <c r="D282" t="s">
        <v>842</v>
      </c>
      <c r="E282" s="10"/>
      <c r="F282" s="10">
        <v>44950</v>
      </c>
      <c r="G282" t="s">
        <v>319</v>
      </c>
      <c r="I282">
        <v>15</v>
      </c>
      <c r="J282" s="2">
        <v>2800</v>
      </c>
      <c r="K282" s="2">
        <f>IF(OR(B282="متنوع",B282="قطع غيار"),J282,IF(AND(B282="ceiling fan",J282&gt;500),_xlfn.MAXIFS('m cost'!$E$3:$E$1062,'m cost'!$B$3:$B$1062,C282,'m cost'!$C$3:$C$1062,"&lt;="&amp;O282,'m cost'!$D$3:$D$1062,"&lt;="&amp;N282)*3,_xlfn.MAXIFS('m cost'!$E$3:$E$1062,'m cost'!$B$3:$B$1062,C282,'m cost'!$C$3:$C$1062,"&lt;="&amp;O282,'m cost'!$D$3:$D$1062,"&lt;="&amp;N282)))</f>
        <v>126.14814814814817</v>
      </c>
      <c r="L282" s="2">
        <f t="shared" si="30"/>
        <v>1892.2222222222224</v>
      </c>
      <c r="M282" s="2">
        <f t="shared" si="31"/>
        <v>42000</v>
      </c>
      <c r="N282">
        <f t="shared" si="32"/>
        <v>1</v>
      </c>
      <c r="O282">
        <f t="shared" si="33"/>
        <v>2023</v>
      </c>
      <c r="P282" s="9">
        <f>IF(I282&gt;0,VLOOKUP(B282,'m cost'!A:G,6,FALSE)*I282,0)</f>
        <v>936.45</v>
      </c>
      <c r="Q282" t="str">
        <f t="shared" si="34"/>
        <v>p</v>
      </c>
      <c r="R282" s="2">
        <f t="shared" si="35"/>
        <v>39171.327777777784</v>
      </c>
    </row>
    <row r="283" spans="1:18" x14ac:dyDescent="0.2">
      <c r="A283" t="s">
        <v>53</v>
      </c>
      <c r="B283" s="9" t="str">
        <f>VLOOKUP(A283,'item cost'!A:D,2,FALSE)</f>
        <v>group 11</v>
      </c>
      <c r="C283" s="9" t="str">
        <f>VLOOKUP(D283,items!A:B,2,FALSE)</f>
        <v>item 11</v>
      </c>
      <c r="D283" t="s">
        <v>843</v>
      </c>
      <c r="E283" s="10"/>
      <c r="F283" s="10">
        <v>44950</v>
      </c>
      <c r="G283" t="s">
        <v>319</v>
      </c>
      <c r="I283">
        <v>15</v>
      </c>
      <c r="J283" s="2">
        <v>2600</v>
      </c>
      <c r="K283" s="2">
        <f>IF(OR(B283="متنوع",B283="قطع غيار"),J283,IF(AND(B283="ceiling fan",J283&gt;500),_xlfn.MAXIFS('m cost'!$E$3:$E$1062,'m cost'!$B$3:$B$1062,C283,'m cost'!$C$3:$C$1062,"&lt;="&amp;O283,'m cost'!$D$3:$D$1062,"&lt;="&amp;N283)*3,_xlfn.MAXIFS('m cost'!$E$3:$E$1062,'m cost'!$B$3:$B$1062,C283,'m cost'!$C$3:$C$1062,"&lt;="&amp;O283,'m cost'!$D$3:$D$1062,"&lt;="&amp;N283)))</f>
        <v>339.00000000000006</v>
      </c>
      <c r="L283" s="2">
        <f t="shared" si="30"/>
        <v>5085.0000000000009</v>
      </c>
      <c r="M283" s="2">
        <f t="shared" si="31"/>
        <v>39000</v>
      </c>
      <c r="N283">
        <f t="shared" si="32"/>
        <v>1</v>
      </c>
      <c r="O283">
        <f t="shared" si="33"/>
        <v>2023</v>
      </c>
      <c r="P283" s="9">
        <f>IF(I283&gt;0,VLOOKUP(B283,'m cost'!A:G,6,FALSE)*I283,0)</f>
        <v>330.15000000000003</v>
      </c>
      <c r="Q283" t="str">
        <f t="shared" si="34"/>
        <v>p</v>
      </c>
      <c r="R283" s="2">
        <f t="shared" si="35"/>
        <v>33584.85</v>
      </c>
    </row>
    <row r="284" spans="1:18" x14ac:dyDescent="0.2">
      <c r="A284" t="s">
        <v>54</v>
      </c>
      <c r="B284" s="9" t="str">
        <f>VLOOKUP(A284,'item cost'!A:D,2,FALSE)</f>
        <v>group 12</v>
      </c>
      <c r="C284" s="9" t="str">
        <f>VLOOKUP(D284,items!A:B,2,FALSE)</f>
        <v>item 12</v>
      </c>
      <c r="D284" t="s">
        <v>844</v>
      </c>
      <c r="E284" s="10"/>
      <c r="F284" s="10">
        <v>44950</v>
      </c>
      <c r="G284" t="s">
        <v>319</v>
      </c>
      <c r="I284">
        <v>10</v>
      </c>
      <c r="J284" s="2">
        <v>2500</v>
      </c>
      <c r="K284" s="2">
        <f>IF(OR(B284="متنوع",B284="قطع غيار"),J284,IF(AND(B284="ceiling fan",J284&gt;500),_xlfn.MAXIFS('m cost'!$E$3:$E$1062,'m cost'!$B$3:$B$1062,C284,'m cost'!$C$3:$C$1062,"&lt;="&amp;O284,'m cost'!$D$3:$D$1062,"&lt;="&amp;N284)*3,_xlfn.MAXIFS('m cost'!$E$3:$E$1062,'m cost'!$B$3:$B$1062,C284,'m cost'!$C$3:$C$1062,"&lt;="&amp;O284,'m cost'!$D$3:$D$1062,"&lt;="&amp;N284)))</f>
        <v>388.11666666666673</v>
      </c>
      <c r="L284" s="2">
        <f t="shared" si="30"/>
        <v>3881.1666666666674</v>
      </c>
      <c r="M284" s="2">
        <f t="shared" si="31"/>
        <v>25000</v>
      </c>
      <c r="N284">
        <f t="shared" si="32"/>
        <v>1</v>
      </c>
      <c r="O284">
        <f t="shared" si="33"/>
        <v>2023</v>
      </c>
      <c r="P284" s="9">
        <f>IF(I284&gt;0,VLOOKUP(B284,'m cost'!A:G,6,FALSE)*I284,0)</f>
        <v>257.8</v>
      </c>
      <c r="Q284" t="str">
        <f t="shared" si="34"/>
        <v>p</v>
      </c>
      <c r="R284" s="2">
        <f t="shared" si="35"/>
        <v>20861.033333333333</v>
      </c>
    </row>
    <row r="285" spans="1:18" x14ac:dyDescent="0.2">
      <c r="A285" t="s">
        <v>72</v>
      </c>
      <c r="B285" s="9" t="str">
        <f>VLOOKUP(A285,'item cost'!A:D,2,FALSE)</f>
        <v>group 13</v>
      </c>
      <c r="C285" s="9" t="str">
        <f>VLOOKUP(D285,items!A:B,2,FALSE)</f>
        <v>item 13</v>
      </c>
      <c r="D285" t="s">
        <v>845</v>
      </c>
      <c r="E285" s="10"/>
      <c r="F285" s="10">
        <v>44950</v>
      </c>
      <c r="G285" t="s">
        <v>320</v>
      </c>
      <c r="I285">
        <v>130</v>
      </c>
      <c r="J285" s="2">
        <v>470</v>
      </c>
      <c r="K285" s="2">
        <f>IF(OR(B285="متنوع",B285="قطع غيار"),J285,IF(AND(B285="ceiling fan",J285&gt;500),_xlfn.MAXIFS('m cost'!$E$3:$E$1062,'m cost'!$B$3:$B$1062,C285,'m cost'!$C$3:$C$1062,"&lt;="&amp;O285,'m cost'!$D$3:$D$1062,"&lt;="&amp;N285)*3,_xlfn.MAXIFS('m cost'!$E$3:$E$1062,'m cost'!$B$3:$B$1062,C285,'m cost'!$C$3:$C$1062,"&lt;="&amp;O285,'m cost'!$D$3:$D$1062,"&lt;="&amp;N285)))</f>
        <v>450</v>
      </c>
      <c r="L285" s="2">
        <f t="shared" si="30"/>
        <v>58500</v>
      </c>
      <c r="M285" s="2">
        <f t="shared" si="31"/>
        <v>61100</v>
      </c>
      <c r="N285">
        <f t="shared" si="32"/>
        <v>1</v>
      </c>
      <c r="O285">
        <f t="shared" si="33"/>
        <v>2023</v>
      </c>
      <c r="P285" s="9">
        <f>IF(I285&gt;0,VLOOKUP(B285,'m cost'!A:G,6,FALSE)*I285,0)</f>
        <v>5417.1</v>
      </c>
      <c r="Q285" t="str">
        <f t="shared" si="34"/>
        <v>l</v>
      </c>
      <c r="R285" s="2">
        <f t="shared" si="35"/>
        <v>-2817.1000000000004</v>
      </c>
    </row>
    <row r="286" spans="1:18" x14ac:dyDescent="0.2">
      <c r="A286" t="s">
        <v>38</v>
      </c>
      <c r="B286" s="9" t="str">
        <f>VLOOKUP(A286,'item cost'!A:D,2,FALSE)</f>
        <v>group 14</v>
      </c>
      <c r="C286" s="9" t="str">
        <f>VLOOKUP(D286,items!A:B,2,FALSE)</f>
        <v>item 14</v>
      </c>
      <c r="D286" t="s">
        <v>846</v>
      </c>
      <c r="E286" s="10"/>
      <c r="F286" s="10">
        <v>44950</v>
      </c>
      <c r="G286" t="s">
        <v>320</v>
      </c>
      <c r="I286">
        <v>210</v>
      </c>
      <c r="J286" s="2">
        <v>520</v>
      </c>
      <c r="K286" s="2">
        <f>IF(OR(B286="متنوع",B286="قطع غيار"),J286,IF(AND(B286="ceiling fan",J286&gt;500),_xlfn.MAXIFS('m cost'!$E$3:$E$1062,'m cost'!$B$3:$B$1062,C286,'m cost'!$C$3:$C$1062,"&lt;="&amp;O286,'m cost'!$D$3:$D$1062,"&lt;="&amp;N286)*3,_xlfn.MAXIFS('m cost'!$E$3:$E$1062,'m cost'!$B$3:$B$1062,C286,'m cost'!$C$3:$C$1062,"&lt;="&amp;O286,'m cost'!$D$3:$D$1062,"&lt;="&amp;N286)))</f>
        <v>273.88888888888891</v>
      </c>
      <c r="L286" s="2">
        <f t="shared" si="30"/>
        <v>57516.666666666672</v>
      </c>
      <c r="M286" s="2">
        <f t="shared" si="31"/>
        <v>109200</v>
      </c>
      <c r="N286">
        <f t="shared" si="32"/>
        <v>1</v>
      </c>
      <c r="O286">
        <f t="shared" si="33"/>
        <v>2023</v>
      </c>
      <c r="P286" s="9">
        <f>IF(I286&gt;0,VLOOKUP(B286,'m cost'!A:G,6,FALSE)*I286,0)</f>
        <v>6969.9</v>
      </c>
      <c r="Q286" t="str">
        <f t="shared" si="34"/>
        <v>p</v>
      </c>
      <c r="R286" s="2">
        <f t="shared" si="35"/>
        <v>44713.433333333327</v>
      </c>
    </row>
    <row r="287" spans="1:18" x14ac:dyDescent="0.2">
      <c r="A287" t="s">
        <v>36</v>
      </c>
      <c r="B287" s="9" t="str">
        <f>VLOOKUP(A287,'item cost'!A:D,2,FALSE)</f>
        <v>group 15</v>
      </c>
      <c r="C287" s="9" t="str">
        <f>VLOOKUP(D287,items!A:B,2,FALSE)</f>
        <v>item 15</v>
      </c>
      <c r="D287" t="s">
        <v>847</v>
      </c>
      <c r="E287" s="10"/>
      <c r="F287" s="10">
        <v>44950</v>
      </c>
      <c r="G287" t="s">
        <v>320</v>
      </c>
      <c r="I287">
        <v>40</v>
      </c>
      <c r="J287" s="2">
        <v>1425</v>
      </c>
      <c r="K287" s="2">
        <f>IF(OR(B287="متنوع",B287="قطع غيار"),J287,IF(AND(B287="ceiling fan",J287&gt;500),_xlfn.MAXIFS('m cost'!$E$3:$E$1062,'m cost'!$B$3:$B$1062,C287,'m cost'!$C$3:$C$1062,"&lt;="&amp;O287,'m cost'!$D$3:$D$1062,"&lt;="&amp;N287)*3,_xlfn.MAXIFS('m cost'!$E$3:$E$1062,'m cost'!$B$3:$B$1062,C287,'m cost'!$C$3:$C$1062,"&lt;="&amp;O287,'m cost'!$D$3:$D$1062,"&lt;="&amp;N287)))</f>
        <v>280</v>
      </c>
      <c r="L287" s="2">
        <f t="shared" si="30"/>
        <v>11200</v>
      </c>
      <c r="M287" s="2">
        <f t="shared" si="31"/>
        <v>57000</v>
      </c>
      <c r="N287">
        <f t="shared" si="32"/>
        <v>1</v>
      </c>
      <c r="O287">
        <f t="shared" si="33"/>
        <v>2023</v>
      </c>
      <c r="P287" s="9">
        <f>IF(I287&gt;0,VLOOKUP(B287,'m cost'!A:G,6,FALSE)*I287,0)</f>
        <v>1060.8</v>
      </c>
      <c r="Q287" t="str">
        <f t="shared" si="34"/>
        <v>p</v>
      </c>
      <c r="R287" s="2">
        <f t="shared" si="35"/>
        <v>44739.199999999997</v>
      </c>
    </row>
    <row r="288" spans="1:18" x14ac:dyDescent="0.2">
      <c r="A288" t="s">
        <v>30</v>
      </c>
      <c r="B288" s="9" t="str">
        <f>VLOOKUP(A288,'item cost'!A:D,2,FALSE)</f>
        <v>group 16</v>
      </c>
      <c r="C288" s="9" t="str">
        <f>VLOOKUP(D288,items!A:B,2,FALSE)</f>
        <v>item 16</v>
      </c>
      <c r="D288" t="s">
        <v>848</v>
      </c>
      <c r="E288" s="10"/>
      <c r="F288" s="10">
        <v>44950</v>
      </c>
      <c r="G288" t="s">
        <v>320</v>
      </c>
      <c r="I288">
        <v>30</v>
      </c>
      <c r="J288" s="2">
        <v>1500</v>
      </c>
      <c r="K288" s="2">
        <f>IF(OR(B288="متنوع",B288="قطع غيار"),J288,IF(AND(B288="ceiling fan",J288&gt;500),_xlfn.MAXIFS('m cost'!$E$3:$E$1062,'m cost'!$B$3:$B$1062,C288,'m cost'!$C$3:$C$1062,"&lt;="&amp;O288,'m cost'!$D$3:$D$1062,"&lt;="&amp;N288)*3,_xlfn.MAXIFS('m cost'!$E$3:$E$1062,'m cost'!$B$3:$B$1062,C288,'m cost'!$C$3:$C$1062,"&lt;="&amp;O288,'m cost'!$D$3:$D$1062,"&lt;="&amp;N288)))</f>
        <v>340.26666666666671</v>
      </c>
      <c r="L288" s="2">
        <f t="shared" si="30"/>
        <v>10208.000000000002</v>
      </c>
      <c r="M288" s="2">
        <f t="shared" si="31"/>
        <v>45000</v>
      </c>
      <c r="N288">
        <f t="shared" si="32"/>
        <v>1</v>
      </c>
      <c r="O288">
        <f t="shared" si="33"/>
        <v>2023</v>
      </c>
      <c r="P288" s="9">
        <f>IF(I288&gt;0,VLOOKUP(B288,'m cost'!A:G,6,FALSE)*I288,0)</f>
        <v>860.4</v>
      </c>
      <c r="Q288" t="str">
        <f t="shared" si="34"/>
        <v>p</v>
      </c>
      <c r="R288" s="2">
        <f t="shared" si="35"/>
        <v>33931.599999999999</v>
      </c>
    </row>
    <row r="289" spans="1:18" x14ac:dyDescent="0.2">
      <c r="A289" t="s">
        <v>45</v>
      </c>
      <c r="B289" s="9" t="str">
        <f>VLOOKUP(A289,'item cost'!A:D,2,FALSE)</f>
        <v>group 17</v>
      </c>
      <c r="C289" s="9" t="str">
        <f>VLOOKUP(D289,items!A:B,2,FALSE)</f>
        <v>item 17</v>
      </c>
      <c r="D289" t="s">
        <v>849</v>
      </c>
      <c r="E289" s="10"/>
      <c r="F289" s="10">
        <v>44954</v>
      </c>
      <c r="G289" t="s">
        <v>321</v>
      </c>
      <c r="I289">
        <v>70</v>
      </c>
      <c r="J289" s="2">
        <v>470</v>
      </c>
      <c r="K289" s="2">
        <f>IF(OR(B289="متنوع",B289="قطع غيار"),J289,IF(AND(B289="ceiling fan",J289&gt;500),_xlfn.MAXIFS('m cost'!$E$3:$E$1062,'m cost'!$B$3:$B$1062,C289,'m cost'!$C$3:$C$1062,"&lt;="&amp;O289,'m cost'!$D$3:$D$1062,"&lt;="&amp;N289)*3,_xlfn.MAXIFS('m cost'!$E$3:$E$1062,'m cost'!$B$3:$B$1062,C289,'m cost'!$C$3:$C$1062,"&lt;="&amp;O289,'m cost'!$D$3:$D$1062,"&lt;="&amp;N289)))</f>
        <v>350.54555555555561</v>
      </c>
      <c r="L289" s="2">
        <f t="shared" si="30"/>
        <v>24538.188888888893</v>
      </c>
      <c r="M289" s="2">
        <f t="shared" si="31"/>
        <v>32900</v>
      </c>
      <c r="N289">
        <f t="shared" si="32"/>
        <v>1</v>
      </c>
      <c r="O289">
        <f t="shared" si="33"/>
        <v>2023</v>
      </c>
      <c r="P289" s="9">
        <f>IF(I289&gt;0,VLOOKUP(B289,'m cost'!A:G,6,FALSE)*I289,0)</f>
        <v>3377.5</v>
      </c>
      <c r="Q289" t="str">
        <f t="shared" si="34"/>
        <v>p</v>
      </c>
      <c r="R289" s="2">
        <f t="shared" si="35"/>
        <v>4984.3111111111066</v>
      </c>
    </row>
    <row r="290" spans="1:18" x14ac:dyDescent="0.2">
      <c r="A290" t="s">
        <v>21</v>
      </c>
      <c r="B290" s="9" t="str">
        <f>VLOOKUP(A290,'item cost'!A:D,2,FALSE)</f>
        <v>group 18</v>
      </c>
      <c r="C290" s="9" t="str">
        <f>VLOOKUP(D290,items!A:B,2,FALSE)</f>
        <v>item 18</v>
      </c>
      <c r="D290" t="s">
        <v>850</v>
      </c>
      <c r="E290" s="10"/>
      <c r="F290" s="10">
        <v>44954</v>
      </c>
      <c r="G290" t="s">
        <v>321</v>
      </c>
      <c r="I290">
        <v>50</v>
      </c>
      <c r="J290" s="2">
        <v>2700</v>
      </c>
      <c r="K290" s="2">
        <f>IF(OR(B290="متنوع",B290="قطع غيار"),J290,IF(AND(B290="ceiling fan",J290&gt;500),_xlfn.MAXIFS('m cost'!$E$3:$E$1062,'m cost'!$B$3:$B$1062,C290,'m cost'!$C$3:$C$1062,"&lt;="&amp;O290,'m cost'!$D$3:$D$1062,"&lt;="&amp;N290)*3,_xlfn.MAXIFS('m cost'!$E$3:$E$1062,'m cost'!$B$3:$B$1062,C290,'m cost'!$C$3:$C$1062,"&lt;="&amp;O290,'m cost'!$D$3:$D$1062,"&lt;="&amp;N290)))</f>
        <v>329.32952380952389</v>
      </c>
      <c r="L290" s="2">
        <f t="shared" si="30"/>
        <v>16466.476190476194</v>
      </c>
      <c r="M290" s="2">
        <f t="shared" si="31"/>
        <v>135000</v>
      </c>
      <c r="N290">
        <f t="shared" si="32"/>
        <v>1</v>
      </c>
      <c r="O290">
        <f t="shared" si="33"/>
        <v>2023</v>
      </c>
      <c r="P290" s="9">
        <f>IF(I290&gt;0,VLOOKUP(B290,'m cost'!A:G,6,FALSE)*I290,0)</f>
        <v>6908</v>
      </c>
      <c r="Q290" t="str">
        <f t="shared" si="34"/>
        <v>p</v>
      </c>
      <c r="R290" s="2">
        <f t="shared" si="35"/>
        <v>111625.5238095238</v>
      </c>
    </row>
    <row r="291" spans="1:18" x14ac:dyDescent="0.2">
      <c r="A291" t="s">
        <v>275</v>
      </c>
      <c r="B291" s="9" t="str">
        <f>VLOOKUP(A291,'item cost'!A:D,2,FALSE)</f>
        <v>group 19</v>
      </c>
      <c r="C291" s="9" t="str">
        <f>VLOOKUP(D291,items!A:B,2,FALSE)</f>
        <v>item 19</v>
      </c>
      <c r="D291" t="s">
        <v>851</v>
      </c>
      <c r="E291" s="10"/>
      <c r="F291" s="10">
        <v>44954</v>
      </c>
      <c r="G291" t="s">
        <v>321</v>
      </c>
      <c r="I291">
        <v>25</v>
      </c>
      <c r="J291" s="2">
        <v>1650</v>
      </c>
      <c r="K291" s="2">
        <f>IF(OR(B291="متنوع",B291="قطع غيار"),J291,IF(AND(B291="ceiling fan",J291&gt;500),_xlfn.MAXIFS('m cost'!$E$3:$E$1062,'m cost'!$B$3:$B$1062,C291,'m cost'!$C$3:$C$1062,"&lt;="&amp;O291,'m cost'!$D$3:$D$1062,"&lt;="&amp;N291)*3,_xlfn.MAXIFS('m cost'!$E$3:$E$1062,'m cost'!$B$3:$B$1062,C291,'m cost'!$C$3:$C$1062,"&lt;="&amp;O291,'m cost'!$D$3:$D$1062,"&lt;="&amp;N291)))</f>
        <v>570</v>
      </c>
      <c r="L291" s="2">
        <f t="shared" si="30"/>
        <v>14250</v>
      </c>
      <c r="M291" s="2">
        <f t="shared" si="31"/>
        <v>41250</v>
      </c>
      <c r="N291">
        <f t="shared" si="32"/>
        <v>1</v>
      </c>
      <c r="O291">
        <f t="shared" si="33"/>
        <v>2023</v>
      </c>
      <c r="P291" s="9">
        <f>IF(I291&gt;0,VLOOKUP(B291,'m cost'!A:G,6,FALSE)*I291,0)</f>
        <v>549.25</v>
      </c>
      <c r="Q291" t="str">
        <f t="shared" si="34"/>
        <v>p</v>
      </c>
      <c r="R291" s="2">
        <f t="shared" si="35"/>
        <v>26450.75</v>
      </c>
    </row>
    <row r="292" spans="1:18" x14ac:dyDescent="0.2">
      <c r="A292" t="s">
        <v>17</v>
      </c>
      <c r="B292" s="9" t="str">
        <f>VLOOKUP(A292,'item cost'!A:D,2,FALSE)</f>
        <v>group 20</v>
      </c>
      <c r="C292" s="9" t="str">
        <f>VLOOKUP(D292,items!A:B,2,FALSE)</f>
        <v>item 20</v>
      </c>
      <c r="D292" t="s">
        <v>852</v>
      </c>
      <c r="E292" s="10"/>
      <c r="F292" s="10">
        <v>44954</v>
      </c>
      <c r="G292" t="s">
        <v>321</v>
      </c>
      <c r="I292">
        <v>50</v>
      </c>
      <c r="J292" s="2">
        <v>270</v>
      </c>
      <c r="K292" s="2">
        <f>IF(OR(B292="متنوع",B292="قطع غيار"),J292,IF(AND(B292="ceiling fan",J292&gt;500),_xlfn.MAXIFS('m cost'!$E$3:$E$1062,'m cost'!$B$3:$B$1062,C292,'m cost'!$C$3:$C$1062,"&lt;="&amp;O292,'m cost'!$D$3:$D$1062,"&lt;="&amp;N292)*3,_xlfn.MAXIFS('m cost'!$E$3:$E$1062,'m cost'!$B$3:$B$1062,C292,'m cost'!$C$3:$C$1062,"&lt;="&amp;O292,'m cost'!$D$3:$D$1062,"&lt;="&amp;N292)))</f>
        <v>260</v>
      </c>
      <c r="L292" s="2">
        <f t="shared" si="30"/>
        <v>13000</v>
      </c>
      <c r="M292" s="2">
        <f t="shared" si="31"/>
        <v>13500</v>
      </c>
      <c r="N292">
        <f t="shared" si="32"/>
        <v>1</v>
      </c>
      <c r="O292">
        <f t="shared" si="33"/>
        <v>2023</v>
      </c>
      <c r="P292" s="9">
        <f>IF(I292&gt;0,VLOOKUP(B292,'m cost'!A:G,6,FALSE)*I292,0)</f>
        <v>250</v>
      </c>
      <c r="Q292" t="str">
        <f t="shared" si="34"/>
        <v>p</v>
      </c>
      <c r="R292" s="2">
        <f t="shared" si="35"/>
        <v>250</v>
      </c>
    </row>
    <row r="293" spans="1:18" x14ac:dyDescent="0.2">
      <c r="A293" t="s">
        <v>18</v>
      </c>
      <c r="B293" s="9" t="str">
        <f>VLOOKUP(A293,'item cost'!A:D,2,FALSE)</f>
        <v>group 21</v>
      </c>
      <c r="C293" s="9" t="str">
        <f>VLOOKUP(D293,items!A:B,2,FALSE)</f>
        <v>item 21</v>
      </c>
      <c r="D293" t="s">
        <v>853</v>
      </c>
      <c r="E293" s="10"/>
      <c r="F293" s="10">
        <v>44954</v>
      </c>
      <c r="G293" t="s">
        <v>321</v>
      </c>
      <c r="I293">
        <v>50</v>
      </c>
      <c r="J293" s="2">
        <v>470</v>
      </c>
      <c r="K293" s="2">
        <f>IF(OR(B293="متنوع",B293="قطع غيار"),J293,IF(AND(B293="ceiling fan",J293&gt;500),_xlfn.MAXIFS('m cost'!$E$3:$E$1062,'m cost'!$B$3:$B$1062,C293,'m cost'!$C$3:$C$1062,"&lt;="&amp;O293,'m cost'!$D$3:$D$1062,"&lt;="&amp;N293)*3,_xlfn.MAXIFS('m cost'!$E$3:$E$1062,'m cost'!$B$3:$B$1062,C293,'m cost'!$C$3:$C$1062,"&lt;="&amp;O293,'m cost'!$D$3:$D$1062,"&lt;="&amp;N293)))</f>
        <v>122.78968253968254</v>
      </c>
      <c r="L293" s="2">
        <f t="shared" si="30"/>
        <v>6139.4841269841272</v>
      </c>
      <c r="M293" s="2">
        <f t="shared" si="31"/>
        <v>23500</v>
      </c>
      <c r="N293">
        <f t="shared" si="32"/>
        <v>1</v>
      </c>
      <c r="O293">
        <f t="shared" si="33"/>
        <v>2023</v>
      </c>
      <c r="P293" s="9">
        <f>IF(I293&gt;0,VLOOKUP(B293,'m cost'!A:G,6,FALSE)*I293,0)</f>
        <v>0</v>
      </c>
      <c r="Q293" t="str">
        <f t="shared" si="34"/>
        <v>p</v>
      </c>
      <c r="R293" s="2">
        <f t="shared" si="35"/>
        <v>17360.515873015873</v>
      </c>
    </row>
    <row r="294" spans="1:18" x14ac:dyDescent="0.2">
      <c r="A294" t="s">
        <v>24</v>
      </c>
      <c r="B294" s="9" t="str">
        <f>VLOOKUP(A294,'item cost'!A:D,2,FALSE)</f>
        <v>group 22</v>
      </c>
      <c r="C294" s="9" t="str">
        <f>VLOOKUP(D294,items!A:B,2,FALSE)</f>
        <v>item 22</v>
      </c>
      <c r="D294" t="s">
        <v>854</v>
      </c>
      <c r="E294" s="10"/>
      <c r="F294" s="10">
        <v>44954</v>
      </c>
      <c r="G294" t="s">
        <v>321</v>
      </c>
      <c r="I294">
        <v>25</v>
      </c>
      <c r="J294" s="2">
        <v>1100</v>
      </c>
      <c r="K294" s="2">
        <f>IF(OR(B294="متنوع",B294="قطع غيار"),J294,IF(AND(B294="ceiling fan",J294&gt;500),_xlfn.MAXIFS('m cost'!$E$3:$E$1062,'m cost'!$B$3:$B$1062,C294,'m cost'!$C$3:$C$1062,"&lt;="&amp;O294,'m cost'!$D$3:$D$1062,"&lt;="&amp;N294)*3,_xlfn.MAXIFS('m cost'!$E$3:$E$1062,'m cost'!$B$3:$B$1062,C294,'m cost'!$C$3:$C$1062,"&lt;="&amp;O294,'m cost'!$D$3:$D$1062,"&lt;="&amp;N294)))</f>
        <v>517</v>
      </c>
      <c r="L294" s="2">
        <f t="shared" si="30"/>
        <v>12925</v>
      </c>
      <c r="M294" s="2">
        <f t="shared" si="31"/>
        <v>27500</v>
      </c>
      <c r="N294">
        <f t="shared" si="32"/>
        <v>1</v>
      </c>
      <c r="O294">
        <f t="shared" si="33"/>
        <v>2023</v>
      </c>
      <c r="P294" s="9">
        <f>IF(I294&gt;0,VLOOKUP(B294,'m cost'!A:G,6,FALSE)*I294,0)</f>
        <v>25</v>
      </c>
      <c r="Q294" t="str">
        <f t="shared" si="34"/>
        <v>p</v>
      </c>
      <c r="R294" s="2">
        <f t="shared" si="35"/>
        <v>14550</v>
      </c>
    </row>
    <row r="295" spans="1:18" x14ac:dyDescent="0.2">
      <c r="A295" t="s">
        <v>60</v>
      </c>
      <c r="B295" s="9" t="str">
        <f>VLOOKUP(A295,'item cost'!A:D,2,FALSE)</f>
        <v>group 23</v>
      </c>
      <c r="C295" s="9" t="str">
        <f>VLOOKUP(D295,items!A:B,2,FALSE)</f>
        <v>item 23</v>
      </c>
      <c r="D295" t="s">
        <v>855</v>
      </c>
      <c r="E295" s="10"/>
      <c r="F295" s="10">
        <v>44954</v>
      </c>
      <c r="G295" t="s">
        <v>321</v>
      </c>
      <c r="I295">
        <v>25</v>
      </c>
      <c r="J295" s="2">
        <v>1000</v>
      </c>
      <c r="K295" s="2">
        <f>IF(OR(B295="متنوع",B295="قطع غيار"),J295,IF(AND(B295="ceiling fan",J295&gt;500),_xlfn.MAXIFS('m cost'!$E$3:$E$1062,'m cost'!$B$3:$B$1062,C295,'m cost'!$C$3:$C$1062,"&lt;="&amp;O295,'m cost'!$D$3:$D$1062,"&lt;="&amp;N295)*3,_xlfn.MAXIFS('m cost'!$E$3:$E$1062,'m cost'!$B$3:$B$1062,C295,'m cost'!$C$3:$C$1062,"&lt;="&amp;O295,'m cost'!$D$3:$D$1062,"&lt;="&amp;N295)))</f>
        <v>3666.8121693121693</v>
      </c>
      <c r="L295" s="2">
        <f t="shared" si="30"/>
        <v>91670.304232804236</v>
      </c>
      <c r="M295" s="2">
        <f t="shared" si="31"/>
        <v>25000</v>
      </c>
      <c r="N295">
        <f t="shared" si="32"/>
        <v>1</v>
      </c>
      <c r="O295">
        <f t="shared" si="33"/>
        <v>2023</v>
      </c>
      <c r="P295" s="9">
        <f>IF(I295&gt;0,VLOOKUP(B295,'m cost'!A:G,6,FALSE)*I295,0)</f>
        <v>50</v>
      </c>
      <c r="Q295" t="str">
        <f t="shared" si="34"/>
        <v>l</v>
      </c>
      <c r="R295" s="2">
        <f t="shared" si="35"/>
        <v>-66720.304232804236</v>
      </c>
    </row>
    <row r="296" spans="1:18" x14ac:dyDescent="0.2">
      <c r="A296" t="s">
        <v>43</v>
      </c>
      <c r="B296" s="9" t="str">
        <f>VLOOKUP(A296,'item cost'!A:D,2,FALSE)</f>
        <v>group 24</v>
      </c>
      <c r="C296" s="9" t="str">
        <f>VLOOKUP(D296,items!A:B,2,FALSE)</f>
        <v>item 24</v>
      </c>
      <c r="D296" t="s">
        <v>856</v>
      </c>
      <c r="E296" s="10"/>
      <c r="F296" s="10">
        <v>44954</v>
      </c>
      <c r="G296" t="s">
        <v>321</v>
      </c>
      <c r="I296">
        <v>25</v>
      </c>
      <c r="J296" s="2">
        <v>1250</v>
      </c>
      <c r="K296" s="2">
        <f>IF(OR(B296="متنوع",B296="قطع غيار"),J296,IF(AND(B296="ceiling fan",J296&gt;500),_xlfn.MAXIFS('m cost'!$E$3:$E$1062,'m cost'!$B$3:$B$1062,C296,'m cost'!$C$3:$C$1062,"&lt;="&amp;O296,'m cost'!$D$3:$D$1062,"&lt;="&amp;N296)*3,_xlfn.MAXIFS('m cost'!$E$3:$E$1062,'m cost'!$B$3:$B$1062,C296,'m cost'!$C$3:$C$1062,"&lt;="&amp;O296,'m cost'!$D$3:$D$1062,"&lt;="&amp;N296)))</f>
        <v>316.46825396825403</v>
      </c>
      <c r="L296" s="2">
        <f t="shared" si="30"/>
        <v>7911.7063492063508</v>
      </c>
      <c r="M296" s="2">
        <f t="shared" si="31"/>
        <v>31250</v>
      </c>
      <c r="N296">
        <f t="shared" si="32"/>
        <v>1</v>
      </c>
      <c r="O296">
        <f t="shared" si="33"/>
        <v>2023</v>
      </c>
      <c r="P296" s="9">
        <f>IF(I296&gt;0,VLOOKUP(B296,'m cost'!A:G,6,FALSE)*I296,0)</f>
        <v>12.5</v>
      </c>
      <c r="Q296" t="str">
        <f t="shared" si="34"/>
        <v>p</v>
      </c>
      <c r="R296" s="2">
        <f t="shared" si="35"/>
        <v>23325.79365079365</v>
      </c>
    </row>
    <row r="297" spans="1:18" x14ac:dyDescent="0.2">
      <c r="A297" t="s">
        <v>278</v>
      </c>
      <c r="B297" s="9" t="str">
        <f>VLOOKUP(A297,'item cost'!A:D,2,FALSE)</f>
        <v>group 25</v>
      </c>
      <c r="C297" s="9" t="str">
        <f>VLOOKUP(D297,items!A:B,2,FALSE)</f>
        <v>item 25</v>
      </c>
      <c r="D297" t="s">
        <v>857</v>
      </c>
      <c r="E297" s="10"/>
      <c r="F297" s="10">
        <v>44954</v>
      </c>
      <c r="G297" t="s">
        <v>322</v>
      </c>
      <c r="I297">
        <v>130</v>
      </c>
      <c r="J297" s="2">
        <v>470</v>
      </c>
      <c r="K297" s="2">
        <f>IF(OR(B297="متنوع",B297="قطع غيار"),J297,IF(AND(B297="ceiling fan",J297&gt;500),_xlfn.MAXIFS('m cost'!$E$3:$E$1062,'m cost'!$B$3:$B$1062,C297,'m cost'!$C$3:$C$1062,"&lt;="&amp;O297,'m cost'!$D$3:$D$1062,"&lt;="&amp;N297)*3,_xlfn.MAXIFS('m cost'!$E$3:$E$1062,'m cost'!$B$3:$B$1062,C297,'m cost'!$C$3:$C$1062,"&lt;="&amp;O297,'m cost'!$D$3:$D$1062,"&lt;="&amp;N297)))</f>
        <v>223.50174851190479</v>
      </c>
      <c r="L297" s="2">
        <f t="shared" si="30"/>
        <v>29055.227306547622</v>
      </c>
      <c r="M297" s="2">
        <f t="shared" si="31"/>
        <v>61100</v>
      </c>
      <c r="N297">
        <f t="shared" si="32"/>
        <v>1</v>
      </c>
      <c r="O297">
        <f t="shared" si="33"/>
        <v>2023</v>
      </c>
      <c r="P297" s="9">
        <f>IF(I297&gt;0,VLOOKUP(B297,'m cost'!A:G,6,FALSE)*I297,0)</f>
        <v>3829.1499999999996</v>
      </c>
      <c r="Q297" t="str">
        <f t="shared" si="34"/>
        <v>p</v>
      </c>
      <c r="R297" s="2">
        <f t="shared" si="35"/>
        <v>28215.62269345238</v>
      </c>
    </row>
    <row r="298" spans="1:18" x14ac:dyDescent="0.2">
      <c r="A298" t="s">
        <v>279</v>
      </c>
      <c r="B298" s="9" t="str">
        <f>VLOOKUP(A298,'item cost'!A:D,2,FALSE)</f>
        <v>group 26</v>
      </c>
      <c r="C298" s="9" t="str">
        <f>VLOOKUP(D298,items!A:B,2,FALSE)</f>
        <v>item 26</v>
      </c>
      <c r="D298" t="s">
        <v>858</v>
      </c>
      <c r="E298" s="10"/>
      <c r="F298" s="10">
        <v>44954</v>
      </c>
      <c r="G298" t="s">
        <v>322</v>
      </c>
      <c r="I298">
        <v>230</v>
      </c>
      <c r="J298" s="2">
        <v>520</v>
      </c>
      <c r="K298" s="2">
        <f>IF(OR(B298="متنوع",B298="قطع غيار"),J298,IF(AND(B298="ceiling fan",J298&gt;500),_xlfn.MAXIFS('m cost'!$E$3:$E$1062,'m cost'!$B$3:$B$1062,C298,'m cost'!$C$3:$C$1062,"&lt;="&amp;O298,'m cost'!$D$3:$D$1062,"&lt;="&amp;N298)*3,_xlfn.MAXIFS('m cost'!$E$3:$E$1062,'m cost'!$B$3:$B$1062,C298,'m cost'!$C$3:$C$1062,"&lt;="&amp;O298,'m cost'!$D$3:$D$1062,"&lt;="&amp;N298)))</f>
        <v>205.97652777777782</v>
      </c>
      <c r="L298" s="2">
        <f t="shared" si="30"/>
        <v>47374.601388888899</v>
      </c>
      <c r="M298" s="2">
        <f t="shared" si="31"/>
        <v>119600</v>
      </c>
      <c r="N298">
        <f t="shared" si="32"/>
        <v>1</v>
      </c>
      <c r="O298">
        <f t="shared" si="33"/>
        <v>2023</v>
      </c>
      <c r="P298" s="9">
        <f>IF(I298&gt;0,VLOOKUP(B298,'m cost'!A:G,6,FALSE)*I298,0)</f>
        <v>1150</v>
      </c>
      <c r="Q298" t="str">
        <f t="shared" si="34"/>
        <v>p</v>
      </c>
      <c r="R298" s="2">
        <f t="shared" si="35"/>
        <v>71075.398611111101</v>
      </c>
    </row>
    <row r="299" spans="1:18" x14ac:dyDescent="0.2">
      <c r="A299" t="s">
        <v>46</v>
      </c>
      <c r="B299" s="9" t="str">
        <f>VLOOKUP(A299,'item cost'!A:D,2,FALSE)</f>
        <v>group 27</v>
      </c>
      <c r="C299" s="9" t="str">
        <f>VLOOKUP(D299,items!A:B,2,FALSE)</f>
        <v>item 27</v>
      </c>
      <c r="D299" t="s">
        <v>859</v>
      </c>
      <c r="E299" s="10"/>
      <c r="F299" s="10">
        <v>44954</v>
      </c>
      <c r="G299" t="s">
        <v>322</v>
      </c>
      <c r="I299">
        <v>51</v>
      </c>
      <c r="J299" s="2">
        <v>1425</v>
      </c>
      <c r="K299" s="2">
        <f>IF(OR(B299="متنوع",B299="قطع غيار"),J299,IF(AND(B299="ceiling fan",J299&gt;500),_xlfn.MAXIFS('m cost'!$E$3:$E$1062,'m cost'!$B$3:$B$1062,C299,'m cost'!$C$3:$C$1062,"&lt;="&amp;O299,'m cost'!$D$3:$D$1062,"&lt;="&amp;N299)*3,_xlfn.MAXIFS('m cost'!$E$3:$E$1062,'m cost'!$B$3:$B$1062,C299,'m cost'!$C$3:$C$1062,"&lt;="&amp;O299,'m cost'!$D$3:$D$1062,"&lt;="&amp;N299)))</f>
        <v>383</v>
      </c>
      <c r="L299" s="2">
        <f t="shared" si="30"/>
        <v>19533</v>
      </c>
      <c r="M299" s="2">
        <f t="shared" si="31"/>
        <v>72675</v>
      </c>
      <c r="N299">
        <f t="shared" si="32"/>
        <v>1</v>
      </c>
      <c r="O299">
        <f t="shared" si="33"/>
        <v>2023</v>
      </c>
      <c r="P299" s="9">
        <f>IF(I299&gt;0,VLOOKUP(B299,'m cost'!A:G,6,FALSE)*I299,0)</f>
        <v>0</v>
      </c>
      <c r="Q299" t="str">
        <f t="shared" si="34"/>
        <v>p</v>
      </c>
      <c r="R299" s="2">
        <f t="shared" si="35"/>
        <v>53142</v>
      </c>
    </row>
    <row r="300" spans="1:18" x14ac:dyDescent="0.2">
      <c r="A300" t="s">
        <v>37</v>
      </c>
      <c r="B300" s="9" t="str">
        <f>VLOOKUP(A300,'item cost'!A:D,2,FALSE)</f>
        <v>group 28</v>
      </c>
      <c r="C300" s="9" t="str">
        <f>VLOOKUP(D300,items!A:B,2,FALSE)</f>
        <v>item 28</v>
      </c>
      <c r="D300" t="s">
        <v>860</v>
      </c>
      <c r="E300" s="10"/>
      <c r="F300" s="10">
        <v>44934</v>
      </c>
      <c r="G300" t="s">
        <v>323</v>
      </c>
      <c r="I300">
        <v>50</v>
      </c>
      <c r="J300" s="2">
        <v>340</v>
      </c>
      <c r="K300" s="2">
        <f>IF(OR(B300="متنوع",B300="قطع غيار"),J300,IF(AND(B300="ceiling fan",J300&gt;500),_xlfn.MAXIFS('m cost'!$E$3:$E$1062,'m cost'!$B$3:$B$1062,C300,'m cost'!$C$3:$C$1062,"&lt;="&amp;O300,'m cost'!$D$3:$D$1062,"&lt;="&amp;N300)*3,_xlfn.MAXIFS('m cost'!$E$3:$E$1062,'m cost'!$B$3:$B$1062,C300,'m cost'!$C$3:$C$1062,"&lt;="&amp;O300,'m cost'!$D$3:$D$1062,"&lt;="&amp;N300)))</f>
        <v>127.99382716049386</v>
      </c>
      <c r="L300" s="2">
        <f t="shared" si="30"/>
        <v>6399.6913580246928</v>
      </c>
      <c r="M300" s="2">
        <f t="shared" si="31"/>
        <v>17000</v>
      </c>
      <c r="N300">
        <f t="shared" si="32"/>
        <v>1</v>
      </c>
      <c r="O300">
        <f t="shared" si="33"/>
        <v>2023</v>
      </c>
      <c r="P300" s="9">
        <f>IF(I300&gt;0,VLOOKUP(B300,'m cost'!A:G,6,FALSE)*I300,0)</f>
        <v>25</v>
      </c>
      <c r="Q300" t="str">
        <f t="shared" si="34"/>
        <v>p</v>
      </c>
      <c r="R300" s="2">
        <f t="shared" si="35"/>
        <v>10575.308641975307</v>
      </c>
    </row>
    <row r="301" spans="1:18" x14ac:dyDescent="0.2">
      <c r="A301" t="s">
        <v>44</v>
      </c>
      <c r="B301" s="9" t="str">
        <f>VLOOKUP(A301,'item cost'!A:D,2,FALSE)</f>
        <v>group 29</v>
      </c>
      <c r="C301" s="9" t="str">
        <f>VLOOKUP(D301,items!A:B,2,FALSE)</f>
        <v>item 29</v>
      </c>
      <c r="D301" t="s">
        <v>861</v>
      </c>
      <c r="E301" s="10"/>
      <c r="F301" s="10">
        <v>44934</v>
      </c>
      <c r="G301" t="s">
        <v>323</v>
      </c>
      <c r="I301">
        <v>25</v>
      </c>
      <c r="J301" s="2">
        <v>2550</v>
      </c>
      <c r="K301" s="2">
        <f>IF(OR(B301="متنوع",B301="قطع غيار"),J301,IF(AND(B301="ceiling fan",J301&gt;500),_xlfn.MAXIFS('m cost'!$E$3:$E$1062,'m cost'!$B$3:$B$1062,C301,'m cost'!$C$3:$C$1062,"&lt;="&amp;O301,'m cost'!$D$3:$D$1062,"&lt;="&amp;N301)*3,_xlfn.MAXIFS('m cost'!$E$3:$E$1062,'m cost'!$B$3:$B$1062,C301,'m cost'!$C$3:$C$1062,"&lt;="&amp;O301,'m cost'!$D$3:$D$1062,"&lt;="&amp;N301)))</f>
        <v>139.5625</v>
      </c>
      <c r="L301" s="2">
        <f t="shared" si="30"/>
        <v>3489.0625</v>
      </c>
      <c r="M301" s="2">
        <f t="shared" si="31"/>
        <v>63750</v>
      </c>
      <c r="N301">
        <f t="shared" si="32"/>
        <v>1</v>
      </c>
      <c r="O301">
        <f t="shared" si="33"/>
        <v>2023</v>
      </c>
      <c r="P301" s="9">
        <f>IF(I301&gt;0,VLOOKUP(B301,'m cost'!A:G,6,FALSE)*I301,0)</f>
        <v>125</v>
      </c>
      <c r="Q301" t="str">
        <f t="shared" si="34"/>
        <v>p</v>
      </c>
      <c r="R301" s="2">
        <f t="shared" si="35"/>
        <v>60135.9375</v>
      </c>
    </row>
    <row r="302" spans="1:18" x14ac:dyDescent="0.2">
      <c r="A302" t="s">
        <v>280</v>
      </c>
      <c r="B302" s="9" t="str">
        <f>VLOOKUP(A302,'item cost'!A:D,2,FALSE)</f>
        <v>group 30</v>
      </c>
      <c r="C302" s="9" t="str">
        <f>VLOOKUP(D302,items!A:B,2,FALSE)</f>
        <v>item 30</v>
      </c>
      <c r="D302" t="s">
        <v>862</v>
      </c>
      <c r="E302" s="10"/>
      <c r="F302" s="10">
        <v>44934</v>
      </c>
      <c r="G302" t="s">
        <v>323</v>
      </c>
      <c r="I302">
        <v>30</v>
      </c>
      <c r="J302" s="2">
        <v>290</v>
      </c>
      <c r="K302" s="2">
        <f>IF(OR(B302="متنوع",B302="قطع غيار"),J302,IF(AND(B302="ceiling fan",J302&gt;500),_xlfn.MAXIFS('m cost'!$E$3:$E$1062,'m cost'!$B$3:$B$1062,C302,'m cost'!$C$3:$C$1062,"&lt;="&amp;O302,'m cost'!$D$3:$D$1062,"&lt;="&amp;N302)*3,_xlfn.MAXIFS('m cost'!$E$3:$E$1062,'m cost'!$B$3:$B$1062,C302,'m cost'!$C$3:$C$1062,"&lt;="&amp;O302,'m cost'!$D$3:$D$1062,"&lt;="&amp;N302)))</f>
        <v>350.54555555555561</v>
      </c>
      <c r="L302" s="2">
        <f t="shared" si="30"/>
        <v>10516.366666666669</v>
      </c>
      <c r="M302" s="2">
        <f t="shared" si="31"/>
        <v>8700</v>
      </c>
      <c r="N302">
        <f t="shared" si="32"/>
        <v>1</v>
      </c>
      <c r="O302">
        <f t="shared" si="33"/>
        <v>2023</v>
      </c>
      <c r="P302" s="9">
        <f>IF(I302&gt;0,VLOOKUP(B302,'m cost'!A:G,6,FALSE)*I302,0)</f>
        <v>150</v>
      </c>
      <c r="Q302" t="str">
        <f t="shared" si="34"/>
        <v>l</v>
      </c>
      <c r="R302" s="2">
        <f t="shared" si="35"/>
        <v>-1966.3666666666686</v>
      </c>
    </row>
    <row r="303" spans="1:18" x14ac:dyDescent="0.2">
      <c r="A303" t="s">
        <v>50</v>
      </c>
      <c r="B303" s="9" t="str">
        <f>VLOOKUP(A303,'item cost'!A:D,2,FALSE)</f>
        <v>group 31</v>
      </c>
      <c r="C303" s="9" t="str">
        <f>VLOOKUP(D303,items!A:B,2,FALSE)</f>
        <v>item 31</v>
      </c>
      <c r="D303" t="s">
        <v>863</v>
      </c>
      <c r="E303" s="10"/>
      <c r="F303" s="10">
        <v>44934</v>
      </c>
      <c r="G303" t="s">
        <v>173</v>
      </c>
      <c r="I303">
        <v>-2</v>
      </c>
      <c r="J303" s="2">
        <v>340</v>
      </c>
      <c r="K303" s="2">
        <f>IF(OR(B303="متنوع",B303="قطع غيار"),J303,IF(AND(B303="ceiling fan",J303&gt;500),_xlfn.MAXIFS('m cost'!$E$3:$E$1062,'m cost'!$B$3:$B$1062,C303,'m cost'!$C$3:$C$1062,"&lt;="&amp;O303,'m cost'!$D$3:$D$1062,"&lt;="&amp;N303)*3,_xlfn.MAXIFS('m cost'!$E$3:$E$1062,'m cost'!$B$3:$B$1062,C303,'m cost'!$C$3:$C$1062,"&lt;="&amp;O303,'m cost'!$D$3:$D$1062,"&lt;="&amp;N303)))</f>
        <v>891.17460317460325</v>
      </c>
      <c r="L303" s="2">
        <f t="shared" si="30"/>
        <v>-1782.3492063492065</v>
      </c>
      <c r="M303" s="2">
        <f t="shared" si="31"/>
        <v>-680</v>
      </c>
      <c r="N303">
        <f t="shared" si="32"/>
        <v>1</v>
      </c>
      <c r="O303">
        <f t="shared" si="33"/>
        <v>2023</v>
      </c>
      <c r="P303" s="9">
        <f>IF(I303&gt;0,VLOOKUP(B303,'m cost'!A:G,6,FALSE)*I303,0)</f>
        <v>0</v>
      </c>
      <c r="Q303" t="str">
        <f t="shared" si="34"/>
        <v>p</v>
      </c>
      <c r="R303" s="2">
        <f t="shared" si="35"/>
        <v>1102.3492063492065</v>
      </c>
    </row>
    <row r="304" spans="1:18" x14ac:dyDescent="0.2">
      <c r="A304" t="s">
        <v>20</v>
      </c>
      <c r="B304" s="9" t="str">
        <f>VLOOKUP(A304,'item cost'!A:D,2,FALSE)</f>
        <v>group 32</v>
      </c>
      <c r="C304" s="9" t="str">
        <f>VLOOKUP(D304,items!A:B,2,FALSE)</f>
        <v>item 32</v>
      </c>
      <c r="D304" t="s">
        <v>864</v>
      </c>
      <c r="E304" s="10"/>
      <c r="F304" s="10">
        <v>44934</v>
      </c>
      <c r="G304" t="s">
        <v>173</v>
      </c>
      <c r="I304">
        <v>-1</v>
      </c>
      <c r="J304" s="2">
        <v>280</v>
      </c>
      <c r="K304" s="2">
        <f>IF(OR(B304="متنوع",B304="قطع غيار"),J304,IF(AND(B304="ceiling fan",J304&gt;500),_xlfn.MAXIFS('m cost'!$E$3:$E$1062,'m cost'!$B$3:$B$1062,C304,'m cost'!$C$3:$C$1062,"&lt;="&amp;O304,'m cost'!$D$3:$D$1062,"&lt;="&amp;N304)*3,_xlfn.MAXIFS('m cost'!$E$3:$E$1062,'m cost'!$B$3:$B$1062,C304,'m cost'!$C$3:$C$1062,"&lt;="&amp;O304,'m cost'!$D$3:$D$1062,"&lt;="&amp;N304)))</f>
        <v>348.11507936507945</v>
      </c>
      <c r="L304" s="2">
        <f t="shared" si="30"/>
        <v>-348.11507936507945</v>
      </c>
      <c r="M304" s="2">
        <f t="shared" si="31"/>
        <v>-280</v>
      </c>
      <c r="N304">
        <f t="shared" si="32"/>
        <v>1</v>
      </c>
      <c r="O304">
        <f t="shared" si="33"/>
        <v>2023</v>
      </c>
      <c r="P304" s="9">
        <f>IF(I304&gt;0,VLOOKUP(B304,'m cost'!A:G,6,FALSE)*I304,0)</f>
        <v>0</v>
      </c>
      <c r="Q304" t="str">
        <f t="shared" si="34"/>
        <v>p</v>
      </c>
      <c r="R304" s="2">
        <f t="shared" si="35"/>
        <v>68.115079365079453</v>
      </c>
    </row>
    <row r="305" spans="1:18" x14ac:dyDescent="0.2">
      <c r="A305" t="s">
        <v>33</v>
      </c>
      <c r="B305" s="9" t="str">
        <f>VLOOKUP(A305,'item cost'!A:D,2,FALSE)</f>
        <v>group 33</v>
      </c>
      <c r="C305" s="9" t="str">
        <f>VLOOKUP(D305,items!A:B,2,FALSE)</f>
        <v>item 33</v>
      </c>
      <c r="D305" t="s">
        <v>865</v>
      </c>
      <c r="E305" s="10"/>
      <c r="F305" s="10">
        <v>44934</v>
      </c>
      <c r="G305" t="s">
        <v>173</v>
      </c>
      <c r="I305">
        <v>-1</v>
      </c>
      <c r="J305" s="2">
        <v>520</v>
      </c>
      <c r="K305" s="2">
        <f>IF(OR(B305="متنوع",B305="قطع غيار"),J305,IF(AND(B305="ceiling fan",J305&gt;500),_xlfn.MAXIFS('m cost'!$E$3:$E$1062,'m cost'!$B$3:$B$1062,C305,'m cost'!$C$3:$C$1062,"&lt;="&amp;O305,'m cost'!$D$3:$D$1062,"&lt;="&amp;N305)*3,_xlfn.MAXIFS('m cost'!$E$3:$E$1062,'m cost'!$B$3:$B$1062,C305,'m cost'!$C$3:$C$1062,"&lt;="&amp;O305,'m cost'!$D$3:$D$1062,"&lt;="&amp;N305)))</f>
        <v>960</v>
      </c>
      <c r="L305" s="2">
        <f t="shared" si="30"/>
        <v>-960</v>
      </c>
      <c r="M305" s="2">
        <f t="shared" si="31"/>
        <v>-520</v>
      </c>
      <c r="N305">
        <f t="shared" si="32"/>
        <v>1</v>
      </c>
      <c r="O305">
        <f t="shared" si="33"/>
        <v>2023</v>
      </c>
      <c r="P305" s="9">
        <f>IF(I305&gt;0,VLOOKUP(B305,'m cost'!A:G,6,FALSE)*I305,0)</f>
        <v>0</v>
      </c>
      <c r="Q305" t="str">
        <f t="shared" si="34"/>
        <v>p</v>
      </c>
      <c r="R305" s="2">
        <f t="shared" si="35"/>
        <v>440</v>
      </c>
    </row>
    <row r="306" spans="1:18" x14ac:dyDescent="0.2">
      <c r="A306" t="s">
        <v>48</v>
      </c>
      <c r="B306" s="9" t="str">
        <f>VLOOKUP(A306,'item cost'!A:D,2,FALSE)</f>
        <v>group 34</v>
      </c>
      <c r="C306" s="9" t="str">
        <f>VLOOKUP(D306,items!A:B,2,FALSE)</f>
        <v>item 34</v>
      </c>
      <c r="D306" t="s">
        <v>866</v>
      </c>
      <c r="E306" s="10"/>
      <c r="F306" s="10">
        <v>44940</v>
      </c>
      <c r="G306" t="s">
        <v>324</v>
      </c>
      <c r="I306">
        <v>30</v>
      </c>
      <c r="J306" s="2">
        <v>2550</v>
      </c>
      <c r="K306" s="2">
        <f>IF(OR(B306="متنوع",B306="قطع غيار"),J306,IF(AND(B306="ceiling fan",J306&gt;500),_xlfn.MAXIFS('m cost'!$E$3:$E$1062,'m cost'!$B$3:$B$1062,C306,'m cost'!$C$3:$C$1062,"&lt;="&amp;O306,'m cost'!$D$3:$D$1062,"&lt;="&amp;N306)*3,_xlfn.MAXIFS('m cost'!$E$3:$E$1062,'m cost'!$B$3:$B$1062,C306,'m cost'!$C$3:$C$1062,"&lt;="&amp;O306,'m cost'!$D$3:$D$1062,"&lt;="&amp;N306)))</f>
        <v>1445</v>
      </c>
      <c r="L306" s="2">
        <f t="shared" si="30"/>
        <v>43350</v>
      </c>
      <c r="M306" s="2">
        <f t="shared" si="31"/>
        <v>76500</v>
      </c>
      <c r="N306">
        <f t="shared" si="32"/>
        <v>1</v>
      </c>
      <c r="O306">
        <f t="shared" si="33"/>
        <v>2023</v>
      </c>
      <c r="P306" s="9">
        <f>IF(I306&gt;0,VLOOKUP(B306,'m cost'!A:G,6,FALSE)*I306,0)</f>
        <v>150</v>
      </c>
      <c r="Q306" t="str">
        <f t="shared" si="34"/>
        <v>p</v>
      </c>
      <c r="R306" s="2">
        <f t="shared" si="35"/>
        <v>33000</v>
      </c>
    </row>
    <row r="307" spans="1:18" x14ac:dyDescent="0.2">
      <c r="A307" t="s">
        <v>28</v>
      </c>
      <c r="B307" s="9" t="str">
        <f>VLOOKUP(A307,'item cost'!A:D,2,FALSE)</f>
        <v>group 35</v>
      </c>
      <c r="C307" s="9" t="str">
        <f>VLOOKUP(D307,items!A:B,2,FALSE)</f>
        <v>item 35</v>
      </c>
      <c r="D307" t="s">
        <v>867</v>
      </c>
      <c r="E307" s="10"/>
      <c r="F307" s="10">
        <v>44940</v>
      </c>
      <c r="G307" t="s">
        <v>324</v>
      </c>
      <c r="I307">
        <v>23</v>
      </c>
      <c r="J307" s="2">
        <v>1200</v>
      </c>
      <c r="K307" s="2">
        <f>IF(OR(B307="متنوع",B307="قطع غيار"),J307,IF(AND(B307="ceiling fan",J307&gt;500),_xlfn.MAXIFS('m cost'!$E$3:$E$1062,'m cost'!$B$3:$B$1062,C307,'m cost'!$C$3:$C$1062,"&lt;="&amp;O307,'m cost'!$D$3:$D$1062,"&lt;="&amp;N307)*3,_xlfn.MAXIFS('m cost'!$E$3:$E$1062,'m cost'!$B$3:$B$1062,C307,'m cost'!$C$3:$C$1062,"&lt;="&amp;O307,'m cost'!$D$3:$D$1062,"&lt;="&amp;N307)))</f>
        <v>325.75216666666677</v>
      </c>
      <c r="L307" s="2">
        <f t="shared" si="30"/>
        <v>7492.2998333333353</v>
      </c>
      <c r="M307" s="2">
        <f t="shared" si="31"/>
        <v>27600</v>
      </c>
      <c r="N307">
        <f t="shared" si="32"/>
        <v>1</v>
      </c>
      <c r="O307">
        <f t="shared" si="33"/>
        <v>2023</v>
      </c>
      <c r="P307" s="9">
        <f>IF(I307&gt;0,VLOOKUP(B307,'m cost'!A:G,6,FALSE)*I307,0)</f>
        <v>115</v>
      </c>
      <c r="Q307" t="str">
        <f t="shared" si="34"/>
        <v>p</v>
      </c>
      <c r="R307" s="2">
        <f t="shared" si="35"/>
        <v>19992.700166666666</v>
      </c>
    </row>
    <row r="308" spans="1:18" x14ac:dyDescent="0.2">
      <c r="A308" t="s">
        <v>274</v>
      </c>
      <c r="B308" s="9" t="str">
        <f>VLOOKUP(A308,'item cost'!A:D,2,FALSE)</f>
        <v>group 36</v>
      </c>
      <c r="C308" s="9" t="str">
        <f>VLOOKUP(D308,items!A:B,2,FALSE)</f>
        <v>item 36</v>
      </c>
      <c r="D308" t="s">
        <v>868</v>
      </c>
      <c r="E308" s="10"/>
      <c r="F308" s="10">
        <v>44940</v>
      </c>
      <c r="G308" t="s">
        <v>324</v>
      </c>
      <c r="I308">
        <v>10</v>
      </c>
      <c r="J308" s="2">
        <v>1050</v>
      </c>
      <c r="K308" s="2">
        <f>IF(OR(B308="متنوع",B308="قطع غيار"),J308,IF(AND(B308="ceiling fan",J308&gt;500),_xlfn.MAXIFS('m cost'!$E$3:$E$1062,'m cost'!$B$3:$B$1062,C308,'m cost'!$C$3:$C$1062,"&lt;="&amp;O308,'m cost'!$D$3:$D$1062,"&lt;="&amp;N308)*3,_xlfn.MAXIFS('m cost'!$E$3:$E$1062,'m cost'!$B$3:$B$1062,C308,'m cost'!$C$3:$C$1062,"&lt;="&amp;O308,'m cost'!$D$3:$D$1062,"&lt;="&amp;N308)))</f>
        <v>189</v>
      </c>
      <c r="L308" s="2">
        <f t="shared" si="30"/>
        <v>1890</v>
      </c>
      <c r="M308" s="2">
        <f t="shared" si="31"/>
        <v>10500</v>
      </c>
      <c r="N308">
        <f t="shared" si="32"/>
        <v>1</v>
      </c>
      <c r="O308">
        <f t="shared" si="33"/>
        <v>2023</v>
      </c>
      <c r="P308" s="9">
        <f>IF(I308&gt;0,VLOOKUP(B308,'m cost'!A:G,6,FALSE)*I308,0)</f>
        <v>50</v>
      </c>
      <c r="Q308" t="str">
        <f t="shared" si="34"/>
        <v>p</v>
      </c>
      <c r="R308" s="2">
        <f t="shared" si="35"/>
        <v>8560</v>
      </c>
    </row>
    <row r="309" spans="1:18" x14ac:dyDescent="0.2">
      <c r="A309" t="s">
        <v>52</v>
      </c>
      <c r="B309" s="9" t="str">
        <f>VLOOKUP(A309,'item cost'!A:D,2,FALSE)</f>
        <v>group 37</v>
      </c>
      <c r="C309" s="9" t="str">
        <f>VLOOKUP(D309,items!A:B,2,FALSE)</f>
        <v>item 37</v>
      </c>
      <c r="D309" t="s">
        <v>869</v>
      </c>
      <c r="E309" s="10"/>
      <c r="F309" s="10">
        <v>44940</v>
      </c>
      <c r="G309" t="s">
        <v>324</v>
      </c>
      <c r="I309">
        <v>10</v>
      </c>
      <c r="J309" s="2">
        <v>1100</v>
      </c>
      <c r="K309" s="2">
        <f>IF(OR(B309="متنوع",B309="قطع غيار"),J309,IF(AND(B309="ceiling fan",J309&gt;500),_xlfn.MAXIFS('m cost'!$E$3:$E$1062,'m cost'!$B$3:$B$1062,C309,'m cost'!$C$3:$C$1062,"&lt;="&amp;O309,'m cost'!$D$3:$D$1062,"&lt;="&amp;N309)*3,_xlfn.MAXIFS('m cost'!$E$3:$E$1062,'m cost'!$B$3:$B$1062,C309,'m cost'!$C$3:$C$1062,"&lt;="&amp;O309,'m cost'!$D$3:$D$1062,"&lt;="&amp;N309)))</f>
        <v>1486.2500000000002</v>
      </c>
      <c r="L309" s="2">
        <f t="shared" si="30"/>
        <v>14862.500000000002</v>
      </c>
      <c r="M309" s="2">
        <f t="shared" si="31"/>
        <v>11000</v>
      </c>
      <c r="N309">
        <f t="shared" si="32"/>
        <v>1</v>
      </c>
      <c r="O309">
        <f t="shared" si="33"/>
        <v>2023</v>
      </c>
      <c r="P309" s="9">
        <f>IF(I309&gt;0,VLOOKUP(B309,'m cost'!A:G,6,FALSE)*I309,0)</f>
        <v>50</v>
      </c>
      <c r="Q309" t="str">
        <f t="shared" si="34"/>
        <v>l</v>
      </c>
      <c r="R309" s="2">
        <f t="shared" si="35"/>
        <v>-3912.5000000000018</v>
      </c>
    </row>
    <row r="310" spans="1:18" x14ac:dyDescent="0.2">
      <c r="A310" t="s">
        <v>65</v>
      </c>
      <c r="B310" s="9" t="str">
        <f>VLOOKUP(A310,'item cost'!A:D,2,FALSE)</f>
        <v>group 38</v>
      </c>
      <c r="C310" s="9" t="str">
        <f>VLOOKUP(D310,items!A:B,2,FALSE)</f>
        <v>item 38</v>
      </c>
      <c r="D310" t="s">
        <v>870</v>
      </c>
      <c r="E310" s="10"/>
      <c r="F310" s="10">
        <v>44940</v>
      </c>
      <c r="G310" t="s">
        <v>324</v>
      </c>
      <c r="I310">
        <v>50</v>
      </c>
      <c r="J310" s="2">
        <v>180</v>
      </c>
      <c r="K310" s="2">
        <f>IF(OR(B310="متنوع",B310="قطع غيار"),J310,IF(AND(B310="ceiling fan",J310&gt;500),_xlfn.MAXIFS('m cost'!$E$3:$E$1062,'m cost'!$B$3:$B$1062,C310,'m cost'!$C$3:$C$1062,"&lt;="&amp;O310,'m cost'!$D$3:$D$1062,"&lt;="&amp;N310)*3,_xlfn.MAXIFS('m cost'!$E$3:$E$1062,'m cost'!$B$3:$B$1062,C310,'m cost'!$C$3:$C$1062,"&lt;="&amp;O310,'m cost'!$D$3:$D$1062,"&lt;="&amp;N310)))</f>
        <v>1954.814814814815</v>
      </c>
      <c r="L310" s="2">
        <f t="shared" si="30"/>
        <v>97740.740740740745</v>
      </c>
      <c r="M310" s="2">
        <f t="shared" si="31"/>
        <v>9000</v>
      </c>
      <c r="N310">
        <f t="shared" si="32"/>
        <v>1</v>
      </c>
      <c r="O310">
        <f t="shared" si="33"/>
        <v>2023</v>
      </c>
      <c r="P310" s="9">
        <f>IF(I310&gt;0,VLOOKUP(B310,'m cost'!A:G,6,FALSE)*I310,0)</f>
        <v>0</v>
      </c>
      <c r="Q310" t="str">
        <f t="shared" si="34"/>
        <v>l</v>
      </c>
      <c r="R310" s="2">
        <f t="shared" si="35"/>
        <v>-88740.740740740745</v>
      </c>
    </row>
    <row r="311" spans="1:18" x14ac:dyDescent="0.2">
      <c r="A311" t="s">
        <v>62</v>
      </c>
      <c r="B311" s="9" t="str">
        <f>VLOOKUP(A311,'item cost'!A:D,2,FALSE)</f>
        <v>group 39</v>
      </c>
      <c r="C311" s="9" t="str">
        <f>VLOOKUP(D311,items!A:B,2,FALSE)</f>
        <v>item 39</v>
      </c>
      <c r="D311" t="s">
        <v>871</v>
      </c>
      <c r="E311" s="10"/>
      <c r="F311" s="10">
        <v>44942</v>
      </c>
      <c r="G311" t="s">
        <v>325</v>
      </c>
      <c r="I311">
        <v>30</v>
      </c>
      <c r="J311" s="2">
        <v>1200</v>
      </c>
      <c r="K311" s="2">
        <f>IF(OR(B311="متنوع",B311="قطع غيار"),J311,IF(AND(B311="ceiling fan",J311&gt;500),_xlfn.MAXIFS('m cost'!$E$3:$E$1062,'m cost'!$B$3:$B$1062,C311,'m cost'!$C$3:$C$1062,"&lt;="&amp;O311,'m cost'!$D$3:$D$1062,"&lt;="&amp;N311)*3,_xlfn.MAXIFS('m cost'!$E$3:$E$1062,'m cost'!$B$3:$B$1062,C311,'m cost'!$C$3:$C$1062,"&lt;="&amp;O311,'m cost'!$D$3:$D$1062,"&lt;="&amp;N311)))</f>
        <v>1020</v>
      </c>
      <c r="L311" s="2">
        <f t="shared" si="30"/>
        <v>30600</v>
      </c>
      <c r="M311" s="2">
        <f t="shared" si="31"/>
        <v>36000</v>
      </c>
      <c r="N311">
        <f t="shared" si="32"/>
        <v>1</v>
      </c>
      <c r="O311">
        <f t="shared" si="33"/>
        <v>2023</v>
      </c>
      <c r="P311" s="9">
        <f>IF(I311&gt;0,VLOOKUP(B311,'m cost'!A:G,6,FALSE)*I311,0)</f>
        <v>0</v>
      </c>
      <c r="Q311" t="str">
        <f t="shared" si="34"/>
        <v>p</v>
      </c>
      <c r="R311" s="2">
        <f t="shared" si="35"/>
        <v>5400</v>
      </c>
    </row>
    <row r="312" spans="1:18" x14ac:dyDescent="0.2">
      <c r="A312" t="s">
        <v>25</v>
      </c>
      <c r="B312" s="9" t="str">
        <f>VLOOKUP(A312,'item cost'!A:D,2,FALSE)</f>
        <v>group 40</v>
      </c>
      <c r="C312" s="9" t="str">
        <f>VLOOKUP(D312,items!A:B,2,FALSE)</f>
        <v>item 40</v>
      </c>
      <c r="D312" t="s">
        <v>872</v>
      </c>
      <c r="E312" s="10"/>
      <c r="F312" s="10">
        <v>44942</v>
      </c>
      <c r="G312" t="s">
        <v>325</v>
      </c>
      <c r="I312">
        <v>30</v>
      </c>
      <c r="J312" s="2">
        <v>2550</v>
      </c>
      <c r="K312" s="2">
        <f>IF(OR(B312="متنوع",B312="قطع غيار"),J312,IF(AND(B312="ceiling fan",J312&gt;500),_xlfn.MAXIFS('m cost'!$E$3:$E$1062,'m cost'!$B$3:$B$1062,C312,'m cost'!$C$3:$C$1062,"&lt;="&amp;O312,'m cost'!$D$3:$D$1062,"&lt;="&amp;N312)*3,_xlfn.MAXIFS('m cost'!$E$3:$E$1062,'m cost'!$B$3:$B$1062,C312,'m cost'!$C$3:$C$1062,"&lt;="&amp;O312,'m cost'!$D$3:$D$1062,"&lt;="&amp;N312)))</f>
        <v>335.03703703703707</v>
      </c>
      <c r="L312" s="2">
        <f t="shared" si="30"/>
        <v>10051.111111111111</v>
      </c>
      <c r="M312" s="2">
        <f t="shared" si="31"/>
        <v>76500</v>
      </c>
      <c r="N312">
        <f t="shared" si="32"/>
        <v>1</v>
      </c>
      <c r="O312">
        <f t="shared" si="33"/>
        <v>2023</v>
      </c>
      <c r="P312" s="9">
        <f>IF(I312&gt;0,VLOOKUP(B312,'m cost'!A:G,6,FALSE)*I312,0)</f>
        <v>0</v>
      </c>
      <c r="Q312" t="str">
        <f t="shared" si="34"/>
        <v>p</v>
      </c>
      <c r="R312" s="2">
        <f t="shared" si="35"/>
        <v>66448.888888888891</v>
      </c>
    </row>
    <row r="313" spans="1:18" x14ac:dyDescent="0.2">
      <c r="A313" t="s">
        <v>51</v>
      </c>
      <c r="B313" s="9" t="str">
        <f>VLOOKUP(A313,'item cost'!A:D,2,FALSE)</f>
        <v>group 41</v>
      </c>
      <c r="C313" s="9" t="str">
        <f>VLOOKUP(D313,items!A:B,2,FALSE)</f>
        <v>item 41</v>
      </c>
      <c r="D313" t="s">
        <v>873</v>
      </c>
      <c r="E313" s="10"/>
      <c r="F313" s="10">
        <v>44942</v>
      </c>
      <c r="G313" t="s">
        <v>325</v>
      </c>
      <c r="I313">
        <v>50</v>
      </c>
      <c r="J313" s="2">
        <v>460</v>
      </c>
      <c r="K313" s="2">
        <f>IF(OR(B313="متنوع",B313="قطع غيار"),J313,IF(AND(B313="ceiling fan",J313&gt;500),_xlfn.MAXIFS('m cost'!$E$3:$E$1062,'m cost'!$B$3:$B$1062,C313,'m cost'!$C$3:$C$1062,"&lt;="&amp;O313,'m cost'!$D$3:$D$1062,"&lt;="&amp;N313)*3,_xlfn.MAXIFS('m cost'!$E$3:$E$1062,'m cost'!$B$3:$B$1062,C313,'m cost'!$C$3:$C$1062,"&lt;="&amp;O313,'m cost'!$D$3:$D$1062,"&lt;="&amp;N313)))</f>
        <v>214.81481481481484</v>
      </c>
      <c r="L313" s="2">
        <f t="shared" si="30"/>
        <v>10740.740740740743</v>
      </c>
      <c r="M313" s="2">
        <f t="shared" si="31"/>
        <v>23000</v>
      </c>
      <c r="N313">
        <f t="shared" si="32"/>
        <v>1</v>
      </c>
      <c r="O313">
        <f t="shared" si="33"/>
        <v>2023</v>
      </c>
      <c r="P313" s="9">
        <f>IF(I313&gt;0,VLOOKUP(B313,'m cost'!A:G,6,FALSE)*I313,0)</f>
        <v>0</v>
      </c>
      <c r="Q313" t="str">
        <f t="shared" si="34"/>
        <v>p</v>
      </c>
      <c r="R313" s="2">
        <f t="shared" si="35"/>
        <v>12259.259259259257</v>
      </c>
    </row>
    <row r="314" spans="1:18" x14ac:dyDescent="0.2">
      <c r="A314" t="s">
        <v>276</v>
      </c>
      <c r="B314" s="9" t="str">
        <f>VLOOKUP(A314,'item cost'!A:D,2,FALSE)</f>
        <v>group 42</v>
      </c>
      <c r="C314" s="9" t="str">
        <f>VLOOKUP(D314,items!A:B,2,FALSE)</f>
        <v>item 42</v>
      </c>
      <c r="D314" t="s">
        <v>874</v>
      </c>
      <c r="E314" s="10"/>
      <c r="F314" s="10">
        <v>44942</v>
      </c>
      <c r="G314" t="s">
        <v>325</v>
      </c>
      <c r="I314">
        <v>10</v>
      </c>
      <c r="J314" s="2">
        <v>1050</v>
      </c>
      <c r="K314" s="2">
        <f>IF(OR(B314="متنوع",B314="قطع غيار"),J314,IF(AND(B314="ceiling fan",J314&gt;500),_xlfn.MAXIFS('m cost'!$E$3:$E$1062,'m cost'!$B$3:$B$1062,C314,'m cost'!$C$3:$C$1062,"&lt;="&amp;O314,'m cost'!$D$3:$D$1062,"&lt;="&amp;N314)*3,_xlfn.MAXIFS('m cost'!$E$3:$E$1062,'m cost'!$B$3:$B$1062,C314,'m cost'!$C$3:$C$1062,"&lt;="&amp;O314,'m cost'!$D$3:$D$1062,"&lt;="&amp;N314)))</f>
        <v>244.81481481481484</v>
      </c>
      <c r="L314" s="2">
        <f t="shared" si="30"/>
        <v>2448.1481481481483</v>
      </c>
      <c r="M314" s="2">
        <f t="shared" si="31"/>
        <v>10500</v>
      </c>
      <c r="N314">
        <f t="shared" si="32"/>
        <v>1</v>
      </c>
      <c r="O314">
        <f t="shared" si="33"/>
        <v>2023</v>
      </c>
      <c r="P314" s="9">
        <f>IF(I314&gt;0,VLOOKUP(B314,'m cost'!A:G,6,FALSE)*I314,0)</f>
        <v>0</v>
      </c>
      <c r="Q314" t="str">
        <f t="shared" si="34"/>
        <v>p</v>
      </c>
      <c r="R314" s="2">
        <f t="shared" si="35"/>
        <v>8051.8518518518522</v>
      </c>
    </row>
    <row r="315" spans="1:18" x14ac:dyDescent="0.2">
      <c r="A315" t="s">
        <v>70</v>
      </c>
      <c r="B315" s="9" t="str">
        <f>VLOOKUP(A315,'item cost'!A:D,2,FALSE)</f>
        <v>group 43</v>
      </c>
      <c r="C315" s="9" t="str">
        <f>VLOOKUP(D315,items!A:B,2,FALSE)</f>
        <v>item 43</v>
      </c>
      <c r="D315" t="s">
        <v>875</v>
      </c>
      <c r="E315" s="10"/>
      <c r="F315" s="10">
        <v>44942</v>
      </c>
      <c r="G315" t="s">
        <v>325</v>
      </c>
      <c r="I315">
        <v>40</v>
      </c>
      <c r="J315" s="2">
        <v>265</v>
      </c>
      <c r="K315" s="2">
        <f>IF(OR(B315="متنوع",B315="قطع غيار"),J315,IF(AND(B315="ceiling fan",J315&gt;500),_xlfn.MAXIFS('m cost'!$E$3:$E$1062,'m cost'!$B$3:$B$1062,C315,'m cost'!$C$3:$C$1062,"&lt;="&amp;O315,'m cost'!$D$3:$D$1062,"&lt;="&amp;N315)*3,_xlfn.MAXIFS('m cost'!$E$3:$E$1062,'m cost'!$B$3:$B$1062,C315,'m cost'!$C$3:$C$1062,"&lt;="&amp;O315,'m cost'!$D$3:$D$1062,"&lt;="&amp;N315)))</f>
        <v>193</v>
      </c>
      <c r="L315" s="2">
        <f t="shared" si="30"/>
        <v>7720</v>
      </c>
      <c r="M315" s="2">
        <f t="shared" si="31"/>
        <v>10600</v>
      </c>
      <c r="N315">
        <f t="shared" si="32"/>
        <v>1</v>
      </c>
      <c r="O315">
        <f t="shared" si="33"/>
        <v>2023</v>
      </c>
      <c r="P315" s="9">
        <f>IF(I315&gt;0,VLOOKUP(B315,'m cost'!A:G,6,FALSE)*I315,0)</f>
        <v>0</v>
      </c>
      <c r="Q315" t="str">
        <f t="shared" si="34"/>
        <v>p</v>
      </c>
      <c r="R315" s="2">
        <f t="shared" si="35"/>
        <v>2880</v>
      </c>
    </row>
    <row r="316" spans="1:18" x14ac:dyDescent="0.2">
      <c r="A316" t="s">
        <v>22</v>
      </c>
      <c r="B316" s="9" t="str">
        <f>VLOOKUP(A316,'item cost'!A:D,2,FALSE)</f>
        <v>group 44</v>
      </c>
      <c r="C316" s="9" t="str">
        <f>VLOOKUP(D316,items!A:B,2,FALSE)</f>
        <v>item 44</v>
      </c>
      <c r="D316" t="s">
        <v>876</v>
      </c>
      <c r="E316" s="10"/>
      <c r="F316" s="10">
        <v>44951</v>
      </c>
      <c r="G316" t="s">
        <v>326</v>
      </c>
      <c r="I316">
        <v>40</v>
      </c>
      <c r="J316" s="2">
        <v>2650</v>
      </c>
      <c r="K316" s="2">
        <f>IF(OR(B316="متنوع",B316="قطع غيار"),J316,IF(AND(B316="ceiling fan",J316&gt;500),_xlfn.MAXIFS('m cost'!$E$3:$E$1062,'m cost'!$B$3:$B$1062,C316,'m cost'!$C$3:$C$1062,"&lt;="&amp;O316,'m cost'!$D$3:$D$1062,"&lt;="&amp;N316)*3,_xlfn.MAXIFS('m cost'!$E$3:$E$1062,'m cost'!$B$3:$B$1062,C316,'m cost'!$C$3:$C$1062,"&lt;="&amp;O316,'m cost'!$D$3:$D$1062,"&lt;="&amp;N316)))</f>
        <v>187.96296296296299</v>
      </c>
      <c r="L316" s="2">
        <f t="shared" si="30"/>
        <v>7518.5185185185201</v>
      </c>
      <c r="M316" s="2">
        <f t="shared" si="31"/>
        <v>106000</v>
      </c>
      <c r="N316">
        <f t="shared" si="32"/>
        <v>1</v>
      </c>
      <c r="O316">
        <f t="shared" si="33"/>
        <v>2023</v>
      </c>
      <c r="P316" s="9">
        <f>IF(I316&gt;0,VLOOKUP(B316,'m cost'!A:G,6,FALSE)*I316,0)</f>
        <v>0</v>
      </c>
      <c r="Q316" t="str">
        <f t="shared" si="34"/>
        <v>p</v>
      </c>
      <c r="R316" s="2">
        <f t="shared" si="35"/>
        <v>98481.481481481474</v>
      </c>
    </row>
    <row r="317" spans="1:18" x14ac:dyDescent="0.2">
      <c r="A317" t="s">
        <v>27</v>
      </c>
      <c r="B317" s="9" t="str">
        <f>VLOOKUP(A317,'item cost'!A:D,2,FALSE)</f>
        <v>group 45</v>
      </c>
      <c r="C317" s="9" t="str">
        <f>VLOOKUP(D317,items!A:B,2,FALSE)</f>
        <v>item 45</v>
      </c>
      <c r="D317" t="s">
        <v>877</v>
      </c>
      <c r="E317" s="10"/>
      <c r="F317" s="10">
        <v>44951</v>
      </c>
      <c r="G317" t="s">
        <v>326</v>
      </c>
      <c r="I317">
        <v>3</v>
      </c>
      <c r="J317" s="2">
        <v>2750</v>
      </c>
      <c r="K317" s="2">
        <f>IF(OR(B317="متنوع",B317="قطع غيار"),J317,IF(AND(B317="ceiling fan",J317&gt;500),_xlfn.MAXIFS('m cost'!$E$3:$E$1062,'m cost'!$B$3:$B$1062,C317,'m cost'!$C$3:$C$1062,"&lt;="&amp;O317,'m cost'!$D$3:$D$1062,"&lt;="&amp;N317)*3,_xlfn.MAXIFS('m cost'!$E$3:$E$1062,'m cost'!$B$3:$B$1062,C317,'m cost'!$C$3:$C$1062,"&lt;="&amp;O317,'m cost'!$D$3:$D$1062,"&lt;="&amp;N317)))</f>
        <v>187.96296296296299</v>
      </c>
      <c r="L317" s="2">
        <f t="shared" si="30"/>
        <v>563.88888888888891</v>
      </c>
      <c r="M317" s="2">
        <f t="shared" si="31"/>
        <v>8250</v>
      </c>
      <c r="N317">
        <f t="shared" si="32"/>
        <v>1</v>
      </c>
      <c r="O317">
        <f t="shared" si="33"/>
        <v>2023</v>
      </c>
      <c r="P317" s="9">
        <f>IF(I317&gt;0,VLOOKUP(B317,'m cost'!A:G,6,FALSE)*I317,0)</f>
        <v>0</v>
      </c>
      <c r="Q317" t="str">
        <f t="shared" si="34"/>
        <v>p</v>
      </c>
      <c r="R317" s="2">
        <f t="shared" si="35"/>
        <v>7686.1111111111113</v>
      </c>
    </row>
    <row r="318" spans="1:18" x14ac:dyDescent="0.2">
      <c r="A318" t="s">
        <v>19</v>
      </c>
      <c r="B318" s="9" t="str">
        <f>VLOOKUP(A318,'item cost'!A:D,2,FALSE)</f>
        <v>group 46</v>
      </c>
      <c r="C318" s="9" t="str">
        <f>VLOOKUP(D318,items!A:B,2,FALSE)</f>
        <v>item 46</v>
      </c>
      <c r="D318" t="s">
        <v>878</v>
      </c>
      <c r="E318" s="10"/>
      <c r="F318" s="10">
        <v>44951</v>
      </c>
      <c r="G318" t="s">
        <v>326</v>
      </c>
      <c r="I318">
        <v>5</v>
      </c>
      <c r="J318" s="2">
        <v>2650</v>
      </c>
      <c r="K318" s="2">
        <f>IF(OR(B318="متنوع",B318="قطع غيار"),J318,IF(AND(B318="ceiling fan",J318&gt;500),_xlfn.MAXIFS('m cost'!$E$3:$E$1062,'m cost'!$B$3:$B$1062,C318,'m cost'!$C$3:$C$1062,"&lt;="&amp;O318,'m cost'!$D$3:$D$1062,"&lt;="&amp;N318)*3,_xlfn.MAXIFS('m cost'!$E$3:$E$1062,'m cost'!$B$3:$B$1062,C318,'m cost'!$C$3:$C$1062,"&lt;="&amp;O318,'m cost'!$D$3:$D$1062,"&lt;="&amp;N318)))</f>
        <v>775</v>
      </c>
      <c r="L318" s="2">
        <f t="shared" si="30"/>
        <v>3875</v>
      </c>
      <c r="M318" s="2">
        <f t="shared" si="31"/>
        <v>13250</v>
      </c>
      <c r="N318">
        <f t="shared" si="32"/>
        <v>1</v>
      </c>
      <c r="O318">
        <f t="shared" si="33"/>
        <v>2023</v>
      </c>
      <c r="P318" s="9">
        <f>IF(I318&gt;0,VLOOKUP(B318,'m cost'!A:G,6,FALSE)*I318,0)</f>
        <v>0</v>
      </c>
      <c r="Q318" t="str">
        <f t="shared" si="34"/>
        <v>p</v>
      </c>
      <c r="R318" s="2">
        <f t="shared" si="35"/>
        <v>9375</v>
      </c>
    </row>
    <row r="319" spans="1:18" x14ac:dyDescent="0.2">
      <c r="A319" t="s">
        <v>29</v>
      </c>
      <c r="B319" s="9" t="str">
        <f>VLOOKUP(A319,'item cost'!A:D,2,FALSE)</f>
        <v>group 47</v>
      </c>
      <c r="C319" s="9" t="str">
        <f>VLOOKUP(D319,items!A:B,2,FALSE)</f>
        <v>item 47</v>
      </c>
      <c r="D319" t="s">
        <v>879</v>
      </c>
      <c r="E319" s="10"/>
      <c r="F319" s="10">
        <v>44951</v>
      </c>
      <c r="G319" t="s">
        <v>326</v>
      </c>
      <c r="I319">
        <v>40</v>
      </c>
      <c r="J319" s="2">
        <v>260</v>
      </c>
      <c r="K319" s="2">
        <f>IF(OR(B319="متنوع",B319="قطع غيار"),J319,IF(AND(B319="ceiling fan",J319&gt;500),_xlfn.MAXIFS('m cost'!$E$3:$E$1062,'m cost'!$B$3:$B$1062,C319,'m cost'!$C$3:$C$1062,"&lt;="&amp;O319,'m cost'!$D$3:$D$1062,"&lt;="&amp;N319)*3,_xlfn.MAXIFS('m cost'!$E$3:$E$1062,'m cost'!$B$3:$B$1062,C319,'m cost'!$C$3:$C$1062,"&lt;="&amp;O319,'m cost'!$D$3:$D$1062,"&lt;="&amp;N319)))</f>
        <v>205</v>
      </c>
      <c r="L319" s="2">
        <f t="shared" si="30"/>
        <v>8200</v>
      </c>
      <c r="M319" s="2">
        <f t="shared" si="31"/>
        <v>10400</v>
      </c>
      <c r="N319">
        <f t="shared" si="32"/>
        <v>1</v>
      </c>
      <c r="O319">
        <f t="shared" si="33"/>
        <v>2023</v>
      </c>
      <c r="P319" s="9">
        <f>IF(I319&gt;0,VLOOKUP(B319,'m cost'!A:G,6,FALSE)*I319,0)</f>
        <v>0</v>
      </c>
      <c r="Q319" t="str">
        <f t="shared" si="34"/>
        <v>p</v>
      </c>
      <c r="R319" s="2">
        <f t="shared" si="35"/>
        <v>2200</v>
      </c>
    </row>
    <row r="320" spans="1:18" x14ac:dyDescent="0.2">
      <c r="A320" t="s">
        <v>272</v>
      </c>
      <c r="B320" s="9" t="str">
        <f>VLOOKUP(A320,'item cost'!A:D,2,FALSE)</f>
        <v>group 48</v>
      </c>
      <c r="C320" s="9" t="str">
        <f>VLOOKUP(D320,items!A:B,2,FALSE)</f>
        <v>item 48</v>
      </c>
      <c r="D320" t="s">
        <v>880</v>
      </c>
      <c r="E320" s="10"/>
      <c r="F320" s="10">
        <v>44951</v>
      </c>
      <c r="G320" t="s">
        <v>326</v>
      </c>
      <c r="I320">
        <v>25</v>
      </c>
      <c r="J320" s="2">
        <v>1200</v>
      </c>
      <c r="K320" s="2">
        <f>IF(OR(B320="متنوع",B320="قطع غيار"),J320,IF(AND(B320="ceiling fan",J320&gt;500),_xlfn.MAXIFS('m cost'!$E$3:$E$1062,'m cost'!$B$3:$B$1062,C320,'m cost'!$C$3:$C$1062,"&lt;="&amp;O320,'m cost'!$D$3:$D$1062,"&lt;="&amp;N320)*3,_xlfn.MAXIFS('m cost'!$E$3:$E$1062,'m cost'!$B$3:$B$1062,C320,'m cost'!$C$3:$C$1062,"&lt;="&amp;O320,'m cost'!$D$3:$D$1062,"&lt;="&amp;N320)))</f>
        <v>640</v>
      </c>
      <c r="L320" s="2">
        <f t="shared" si="30"/>
        <v>16000</v>
      </c>
      <c r="M320" s="2">
        <f t="shared" si="31"/>
        <v>30000</v>
      </c>
      <c r="N320">
        <f t="shared" si="32"/>
        <v>1</v>
      </c>
      <c r="O320">
        <f t="shared" si="33"/>
        <v>2023</v>
      </c>
      <c r="P320" s="9">
        <f>IF(I320&gt;0,VLOOKUP(B320,'m cost'!A:G,6,FALSE)*I320,0)</f>
        <v>0</v>
      </c>
      <c r="Q320" t="str">
        <f t="shared" si="34"/>
        <v>p</v>
      </c>
      <c r="R320" s="2">
        <f t="shared" si="35"/>
        <v>14000</v>
      </c>
    </row>
    <row r="321" spans="1:18" x14ac:dyDescent="0.2">
      <c r="A321" t="s">
        <v>41</v>
      </c>
      <c r="B321" s="9" t="str">
        <f>VLOOKUP(A321,'item cost'!A:D,2,FALSE)</f>
        <v>group 49</v>
      </c>
      <c r="C321" s="9" t="str">
        <f>VLOOKUP(D321,items!A:B,2,FALSE)</f>
        <v>item 49</v>
      </c>
      <c r="D321" t="s">
        <v>881</v>
      </c>
      <c r="E321" s="10"/>
      <c r="F321" s="10">
        <v>44951</v>
      </c>
      <c r="G321" t="s">
        <v>326</v>
      </c>
      <c r="I321">
        <v>10</v>
      </c>
      <c r="J321" s="2">
        <v>2550</v>
      </c>
      <c r="K321" s="2">
        <f>IF(OR(B321="متنوع",B321="قطع غيار"),J321,IF(AND(B321="ceiling fan",J321&gt;500),_xlfn.MAXIFS('m cost'!$E$3:$E$1062,'m cost'!$B$3:$B$1062,C321,'m cost'!$C$3:$C$1062,"&lt;="&amp;O321,'m cost'!$D$3:$D$1062,"&lt;="&amp;N321)*3,_xlfn.MAXIFS('m cost'!$E$3:$E$1062,'m cost'!$B$3:$B$1062,C321,'m cost'!$C$3:$C$1062,"&lt;="&amp;O321,'m cost'!$D$3:$D$1062,"&lt;="&amp;N321)))</f>
        <v>237</v>
      </c>
      <c r="L321" s="2">
        <f t="shared" si="30"/>
        <v>2370</v>
      </c>
      <c r="M321" s="2">
        <f t="shared" si="31"/>
        <v>25500</v>
      </c>
      <c r="N321">
        <f t="shared" si="32"/>
        <v>1</v>
      </c>
      <c r="O321">
        <f t="shared" si="33"/>
        <v>2023</v>
      </c>
      <c r="P321" s="9">
        <f>IF(I321&gt;0,VLOOKUP(B321,'m cost'!A:G,6,FALSE)*I321,0)</f>
        <v>0</v>
      </c>
      <c r="Q321" t="str">
        <f t="shared" si="34"/>
        <v>p</v>
      </c>
      <c r="R321" s="2">
        <f t="shared" si="35"/>
        <v>23130</v>
      </c>
    </row>
    <row r="322" spans="1:18" x14ac:dyDescent="0.2">
      <c r="A322" t="s">
        <v>73</v>
      </c>
      <c r="B322" s="9" t="str">
        <f>VLOOKUP(A322,'item cost'!A:D,2,FALSE)</f>
        <v>group 50</v>
      </c>
      <c r="C322" s="9" t="str">
        <f>VLOOKUP(D322,items!A:B,2,FALSE)</f>
        <v>item 50</v>
      </c>
      <c r="D322" t="s">
        <v>882</v>
      </c>
      <c r="E322" s="10"/>
      <c r="F322" s="10">
        <v>44951</v>
      </c>
      <c r="G322" t="s">
        <v>126</v>
      </c>
      <c r="I322">
        <v>-3</v>
      </c>
      <c r="J322" s="2">
        <v>290</v>
      </c>
      <c r="K322" s="2">
        <f>IF(OR(B322="متنوع",B322="قطع غيار"),J322,IF(AND(B322="ceiling fan",J322&gt;500),_xlfn.MAXIFS('m cost'!$E$3:$E$1062,'m cost'!$B$3:$B$1062,C322,'m cost'!$C$3:$C$1062,"&lt;="&amp;O322,'m cost'!$D$3:$D$1062,"&lt;="&amp;N322)*3,_xlfn.MAXIFS('m cost'!$E$3:$E$1062,'m cost'!$B$3:$B$1062,C322,'m cost'!$C$3:$C$1062,"&lt;="&amp;O322,'m cost'!$D$3:$D$1062,"&lt;="&amp;N322)))</f>
        <v>2128</v>
      </c>
      <c r="L322" s="2">
        <f t="shared" si="30"/>
        <v>-6384</v>
      </c>
      <c r="M322" s="2">
        <f t="shared" si="31"/>
        <v>-870</v>
      </c>
      <c r="N322">
        <f t="shared" si="32"/>
        <v>1</v>
      </c>
      <c r="O322">
        <f t="shared" si="33"/>
        <v>2023</v>
      </c>
      <c r="P322" s="9">
        <f>IF(I322&gt;0,VLOOKUP(B322,'m cost'!A:G,6,FALSE)*I322,0)</f>
        <v>0</v>
      </c>
      <c r="Q322" t="str">
        <f t="shared" si="34"/>
        <v>p</v>
      </c>
      <c r="R322" s="2">
        <f t="shared" si="35"/>
        <v>5514</v>
      </c>
    </row>
    <row r="323" spans="1:18" x14ac:dyDescent="0.2">
      <c r="A323" t="s">
        <v>35</v>
      </c>
      <c r="B323" s="9" t="str">
        <f>VLOOKUP(A323,'item cost'!A:D,2,FALSE)</f>
        <v>group 51</v>
      </c>
      <c r="C323" s="9" t="str">
        <f>VLOOKUP(D323,items!A:B,2,FALSE)</f>
        <v>item 51</v>
      </c>
      <c r="D323" t="s">
        <v>883</v>
      </c>
      <c r="E323" s="10"/>
      <c r="F323" s="10">
        <v>44951</v>
      </c>
      <c r="G323" t="s">
        <v>126</v>
      </c>
      <c r="I323">
        <v>-2</v>
      </c>
      <c r="J323" s="2">
        <v>280</v>
      </c>
      <c r="K323" s="2">
        <f>IF(OR(B323="متنوع",B323="قطع غيار"),J323,IF(AND(B323="ceiling fan",J323&gt;500),_xlfn.MAXIFS('m cost'!$E$3:$E$1062,'m cost'!$B$3:$B$1062,C323,'m cost'!$C$3:$C$1062,"&lt;="&amp;O323,'m cost'!$D$3:$D$1062,"&lt;="&amp;N323)*3,_xlfn.MAXIFS('m cost'!$E$3:$E$1062,'m cost'!$B$3:$B$1062,C323,'m cost'!$C$3:$C$1062,"&lt;="&amp;O323,'m cost'!$D$3:$D$1062,"&lt;="&amp;N323)))</f>
        <v>2247</v>
      </c>
      <c r="L323" s="2">
        <f t="shared" si="30"/>
        <v>-4494</v>
      </c>
      <c r="M323" s="2">
        <f t="shared" si="31"/>
        <v>-560</v>
      </c>
      <c r="N323">
        <f t="shared" si="32"/>
        <v>1</v>
      </c>
      <c r="O323">
        <f t="shared" si="33"/>
        <v>2023</v>
      </c>
      <c r="P323" s="9">
        <f>IF(I323&gt;0,VLOOKUP(B323,'m cost'!A:G,6,FALSE)*I323,0)</f>
        <v>0</v>
      </c>
      <c r="Q323" t="str">
        <f t="shared" si="34"/>
        <v>p</v>
      </c>
      <c r="R323" s="2">
        <f t="shared" si="35"/>
        <v>3934</v>
      </c>
    </row>
    <row r="324" spans="1:18" x14ac:dyDescent="0.2">
      <c r="A324" t="s">
        <v>49</v>
      </c>
      <c r="B324" s="9" t="str">
        <f>VLOOKUP(A324,'item cost'!A:D,2,FALSE)</f>
        <v>group 52</v>
      </c>
      <c r="C324" s="9" t="str">
        <f>VLOOKUP(D324,items!A:B,2,FALSE)</f>
        <v>item 52</v>
      </c>
      <c r="D324" t="s">
        <v>884</v>
      </c>
      <c r="E324" s="10"/>
      <c r="F324" s="10">
        <v>44951</v>
      </c>
      <c r="G324" t="s">
        <v>126</v>
      </c>
      <c r="I324">
        <v>-1</v>
      </c>
      <c r="J324" s="2">
        <v>180</v>
      </c>
      <c r="K324" s="2">
        <f>IF(OR(B324="متنوع",B324="قطع غيار"),J324,IF(AND(B324="ceiling fan",J324&gt;500),_xlfn.MAXIFS('m cost'!$E$3:$E$1062,'m cost'!$B$3:$B$1062,C324,'m cost'!$C$3:$C$1062,"&lt;="&amp;O324,'m cost'!$D$3:$D$1062,"&lt;="&amp;N324)*3,_xlfn.MAXIFS('m cost'!$E$3:$E$1062,'m cost'!$B$3:$B$1062,C324,'m cost'!$C$3:$C$1062,"&lt;="&amp;O324,'m cost'!$D$3:$D$1062,"&lt;="&amp;N324)))</f>
        <v>306</v>
      </c>
      <c r="L324" s="2">
        <f t="shared" ref="L324:L387" si="36">I324*K324</f>
        <v>-306</v>
      </c>
      <c r="M324" s="2">
        <f t="shared" ref="M324:M387" si="37">J324*I324</f>
        <v>-180</v>
      </c>
      <c r="N324">
        <f t="shared" ref="N324:N387" si="38">MONTH(F324)</f>
        <v>1</v>
      </c>
      <c r="O324">
        <f t="shared" ref="O324:O387" si="39">YEAR(F324)</f>
        <v>2023</v>
      </c>
      <c r="P324" s="9">
        <f>IF(I324&gt;0,VLOOKUP(B324,'m cost'!A:G,6,FALSE)*I324,0)</f>
        <v>0</v>
      </c>
      <c r="Q324" t="str">
        <f t="shared" ref="Q324:Q387" si="40">IF(M324-L324-P324&gt;0,"p","l")</f>
        <v>p</v>
      </c>
      <c r="R324" s="2">
        <f t="shared" ref="R324:R387" si="41">M324-L324-P324</f>
        <v>126</v>
      </c>
    </row>
    <row r="325" spans="1:18" x14ac:dyDescent="0.2">
      <c r="A325" t="s">
        <v>42</v>
      </c>
      <c r="B325" s="9" t="str">
        <f>VLOOKUP(A325,'item cost'!A:D,2,FALSE)</f>
        <v>group 53</v>
      </c>
      <c r="C325" s="9" t="str">
        <f>VLOOKUP(D325,items!A:B,2,FALSE)</f>
        <v>item 53</v>
      </c>
      <c r="D325" t="s">
        <v>885</v>
      </c>
      <c r="E325" s="10"/>
      <c r="F325" s="10">
        <v>44951</v>
      </c>
      <c r="G325" t="s">
        <v>126</v>
      </c>
      <c r="I325">
        <v>-1</v>
      </c>
      <c r="J325" s="2">
        <v>385</v>
      </c>
      <c r="K325" s="2">
        <f>IF(OR(B325="متنوع",B325="قطع غيار"),J325,IF(AND(B325="ceiling fan",J325&gt;500),_xlfn.MAXIFS('m cost'!$E$3:$E$1062,'m cost'!$B$3:$B$1062,C325,'m cost'!$C$3:$C$1062,"&lt;="&amp;O325,'m cost'!$D$3:$D$1062,"&lt;="&amp;N325)*3,_xlfn.MAXIFS('m cost'!$E$3:$E$1062,'m cost'!$B$3:$B$1062,C325,'m cost'!$C$3:$C$1062,"&lt;="&amp;O325,'m cost'!$D$3:$D$1062,"&lt;="&amp;N325)))</f>
        <v>253</v>
      </c>
      <c r="L325" s="2">
        <f t="shared" si="36"/>
        <v>-253</v>
      </c>
      <c r="M325" s="2">
        <f t="shared" si="37"/>
        <v>-385</v>
      </c>
      <c r="N325">
        <f t="shared" si="38"/>
        <v>1</v>
      </c>
      <c r="O325">
        <f t="shared" si="39"/>
        <v>2023</v>
      </c>
      <c r="P325" s="9">
        <f>IF(I325&gt;0,VLOOKUP(B325,'m cost'!A:G,6,FALSE)*I325,0)</f>
        <v>0</v>
      </c>
      <c r="Q325" t="str">
        <f t="shared" si="40"/>
        <v>l</v>
      </c>
      <c r="R325" s="2">
        <f t="shared" si="41"/>
        <v>-132</v>
      </c>
    </row>
    <row r="326" spans="1:18" x14ac:dyDescent="0.2">
      <c r="A326" t="s">
        <v>63</v>
      </c>
      <c r="B326" s="9" t="str">
        <f>VLOOKUP(A326,'item cost'!A:D,2,FALSE)</f>
        <v>group 54</v>
      </c>
      <c r="C326" s="9" t="str">
        <f>VLOOKUP(D326,items!A:B,2,FALSE)</f>
        <v>item 54</v>
      </c>
      <c r="D326" t="s">
        <v>886</v>
      </c>
      <c r="E326" s="10"/>
      <c r="F326" s="10">
        <v>44951</v>
      </c>
      <c r="G326" t="s">
        <v>126</v>
      </c>
      <c r="I326">
        <v>-1</v>
      </c>
      <c r="J326" s="2">
        <v>520</v>
      </c>
      <c r="K326" s="2">
        <f>IF(OR(B326="متنوع",B326="قطع غيار"),J326,IF(AND(B326="ceiling fan",J326&gt;500),_xlfn.MAXIFS('m cost'!$E$3:$E$1062,'m cost'!$B$3:$B$1062,C326,'m cost'!$C$3:$C$1062,"&lt;="&amp;O326,'m cost'!$D$3:$D$1062,"&lt;="&amp;N326)*3,_xlfn.MAXIFS('m cost'!$E$3:$E$1062,'m cost'!$B$3:$B$1062,C326,'m cost'!$C$3:$C$1062,"&lt;="&amp;O326,'m cost'!$D$3:$D$1062,"&lt;="&amp;N326)))</f>
        <v>408</v>
      </c>
      <c r="L326" s="2">
        <f t="shared" si="36"/>
        <v>-408</v>
      </c>
      <c r="M326" s="2">
        <f t="shared" si="37"/>
        <v>-520</v>
      </c>
      <c r="N326">
        <f t="shared" si="38"/>
        <v>1</v>
      </c>
      <c r="O326">
        <f t="shared" si="39"/>
        <v>2023</v>
      </c>
      <c r="P326" s="9">
        <f>IF(I326&gt;0,VLOOKUP(B326,'m cost'!A:G,6,FALSE)*I326,0)</f>
        <v>0</v>
      </c>
      <c r="Q326" t="str">
        <f t="shared" si="40"/>
        <v>l</v>
      </c>
      <c r="R326" s="2">
        <f t="shared" si="41"/>
        <v>-112</v>
      </c>
    </row>
    <row r="327" spans="1:18" x14ac:dyDescent="0.2">
      <c r="A327" t="s">
        <v>32</v>
      </c>
      <c r="B327" s="9" t="str">
        <f>VLOOKUP(A327,'item cost'!A:D,2,FALSE)</f>
        <v>group 1</v>
      </c>
      <c r="C327" s="9" t="str">
        <f>VLOOKUP(D327,items!A:B,2,FALSE)</f>
        <v>item 1</v>
      </c>
      <c r="D327" t="s">
        <v>833</v>
      </c>
      <c r="E327" s="10"/>
      <c r="F327" s="10">
        <v>44951</v>
      </c>
      <c r="G327" t="s">
        <v>126</v>
      </c>
      <c r="I327">
        <v>-1</v>
      </c>
      <c r="J327" s="2">
        <v>260</v>
      </c>
      <c r="K327" s="2">
        <f>IF(OR(B327="متنوع",B327="قطع غيار"),J327,IF(AND(B327="ceiling fan",J327&gt;500),_xlfn.MAXIFS('m cost'!$E$3:$E$1062,'m cost'!$B$3:$B$1062,C327,'m cost'!$C$3:$C$1062,"&lt;="&amp;O327,'m cost'!$D$3:$D$1062,"&lt;="&amp;N327)*3,_xlfn.MAXIFS('m cost'!$E$3:$E$1062,'m cost'!$B$3:$B$1062,C327,'m cost'!$C$3:$C$1062,"&lt;="&amp;O327,'m cost'!$D$3:$D$1062,"&lt;="&amp;N327)))</f>
        <v>1490</v>
      </c>
      <c r="L327" s="2">
        <f t="shared" si="36"/>
        <v>-1490</v>
      </c>
      <c r="M327" s="2">
        <f t="shared" si="37"/>
        <v>-260</v>
      </c>
      <c r="N327">
        <f t="shared" si="38"/>
        <v>1</v>
      </c>
      <c r="O327">
        <f t="shared" si="39"/>
        <v>2023</v>
      </c>
      <c r="P327" s="9">
        <f>IF(I327&gt;0,VLOOKUP(B327,'m cost'!A:G,6,FALSE)*I327,0)</f>
        <v>0</v>
      </c>
      <c r="Q327" t="str">
        <f t="shared" si="40"/>
        <v>p</v>
      </c>
      <c r="R327" s="2">
        <f t="shared" si="41"/>
        <v>1230</v>
      </c>
    </row>
    <row r="328" spans="1:18" x14ac:dyDescent="0.2">
      <c r="A328" t="s">
        <v>58</v>
      </c>
      <c r="B328" s="9" t="str">
        <f>VLOOKUP(A328,'item cost'!A:D,2,FALSE)</f>
        <v>group 2</v>
      </c>
      <c r="C328" s="9" t="str">
        <f>VLOOKUP(D328,items!A:B,2,FALSE)</f>
        <v>item 2</v>
      </c>
      <c r="D328" t="s">
        <v>834</v>
      </c>
      <c r="E328" s="10"/>
      <c r="F328" s="10">
        <v>44935</v>
      </c>
      <c r="G328" t="s">
        <v>327</v>
      </c>
      <c r="I328">
        <v>150</v>
      </c>
      <c r="J328" s="2">
        <v>180</v>
      </c>
      <c r="K328" s="2">
        <f>IF(OR(B328="متنوع",B328="قطع غيار"),J328,IF(AND(B328="ceiling fan",J328&gt;500),_xlfn.MAXIFS('m cost'!$E$3:$E$1062,'m cost'!$B$3:$B$1062,C328,'m cost'!$C$3:$C$1062,"&lt;="&amp;O328,'m cost'!$D$3:$D$1062,"&lt;="&amp;N328)*3,_xlfn.MAXIFS('m cost'!$E$3:$E$1062,'m cost'!$B$3:$B$1062,C328,'m cost'!$C$3:$C$1062,"&lt;="&amp;O328,'m cost'!$D$3:$D$1062,"&lt;="&amp;N328)))</f>
        <v>257.64999999999998</v>
      </c>
      <c r="L328" s="2">
        <f t="shared" si="36"/>
        <v>38647.5</v>
      </c>
      <c r="M328" s="2">
        <f t="shared" si="37"/>
        <v>27000</v>
      </c>
      <c r="N328">
        <f t="shared" si="38"/>
        <v>1</v>
      </c>
      <c r="O328">
        <f t="shared" si="39"/>
        <v>2023</v>
      </c>
      <c r="P328" s="9">
        <f>IF(I328&gt;0,VLOOKUP(B328,'m cost'!A:G,6,FALSE)*I328,0)</f>
        <v>6087</v>
      </c>
      <c r="Q328" t="str">
        <f t="shared" si="40"/>
        <v>l</v>
      </c>
      <c r="R328" s="2">
        <f t="shared" si="41"/>
        <v>-17734.5</v>
      </c>
    </row>
    <row r="329" spans="1:18" x14ac:dyDescent="0.2">
      <c r="A329" t="s">
        <v>23</v>
      </c>
      <c r="B329" s="9" t="str">
        <f>VLOOKUP(A329,'item cost'!A:D,2,FALSE)</f>
        <v>group 3</v>
      </c>
      <c r="C329" s="9" t="str">
        <f>VLOOKUP(D329,items!A:B,2,FALSE)</f>
        <v>item 3</v>
      </c>
      <c r="D329" t="s">
        <v>835</v>
      </c>
      <c r="E329" s="10"/>
      <c r="F329" s="10">
        <v>44935</v>
      </c>
      <c r="G329" t="s">
        <v>327</v>
      </c>
      <c r="I329">
        <v>140</v>
      </c>
      <c r="J329" s="2">
        <v>360</v>
      </c>
      <c r="K329" s="2">
        <f>IF(OR(B329="متنوع",B329="قطع غيار"),J329,IF(AND(B329="ceiling fan",J329&gt;500),_xlfn.MAXIFS('m cost'!$E$3:$E$1062,'m cost'!$B$3:$B$1062,C329,'m cost'!$C$3:$C$1062,"&lt;="&amp;O329,'m cost'!$D$3:$D$1062,"&lt;="&amp;N329)*3,_xlfn.MAXIFS('m cost'!$E$3:$E$1062,'m cost'!$B$3:$B$1062,C329,'m cost'!$C$3:$C$1062,"&lt;="&amp;O329,'m cost'!$D$3:$D$1062,"&lt;="&amp;N329)))</f>
        <v>424.87</v>
      </c>
      <c r="L329" s="2">
        <f t="shared" si="36"/>
        <v>59481.8</v>
      </c>
      <c r="M329" s="2">
        <f t="shared" si="37"/>
        <v>50400</v>
      </c>
      <c r="N329">
        <f t="shared" si="38"/>
        <v>1</v>
      </c>
      <c r="O329">
        <f t="shared" si="39"/>
        <v>2023</v>
      </c>
      <c r="P329" s="9">
        <f>IF(I329&gt;0,VLOOKUP(B329,'m cost'!A:G,6,FALSE)*I329,0)</f>
        <v>8247.4</v>
      </c>
      <c r="Q329" t="str">
        <f t="shared" si="40"/>
        <v>l</v>
      </c>
      <c r="R329" s="2">
        <f t="shared" si="41"/>
        <v>-17329.200000000004</v>
      </c>
    </row>
    <row r="330" spans="1:18" x14ac:dyDescent="0.2">
      <c r="A330" t="s">
        <v>271</v>
      </c>
      <c r="B330" s="9" t="str">
        <f>VLOOKUP(A330,'item cost'!A:D,2,FALSE)</f>
        <v>group 4</v>
      </c>
      <c r="C330" s="9" t="str">
        <f>VLOOKUP(D330,items!A:B,2,FALSE)</f>
        <v>item 4</v>
      </c>
      <c r="D330" t="s">
        <v>836</v>
      </c>
      <c r="E330" s="10"/>
      <c r="F330" s="10">
        <v>44935</v>
      </c>
      <c r="G330" t="s">
        <v>327</v>
      </c>
      <c r="I330">
        <v>100</v>
      </c>
      <c r="J330" s="2">
        <v>240</v>
      </c>
      <c r="K330" s="2">
        <f>IF(OR(B330="متنوع",B330="قطع غيار"),J330,IF(AND(B330="ceiling fan",J330&gt;500),_xlfn.MAXIFS('m cost'!$E$3:$E$1062,'m cost'!$B$3:$B$1062,C330,'m cost'!$C$3:$C$1062,"&lt;="&amp;O330,'m cost'!$D$3:$D$1062,"&lt;="&amp;N330)*3,_xlfn.MAXIFS('m cost'!$E$3:$E$1062,'m cost'!$B$3:$B$1062,C330,'m cost'!$C$3:$C$1062,"&lt;="&amp;O330,'m cost'!$D$3:$D$1062,"&lt;="&amp;N330)))</f>
        <v>1793</v>
      </c>
      <c r="L330" s="2">
        <f t="shared" si="36"/>
        <v>179300</v>
      </c>
      <c r="M330" s="2">
        <f t="shared" si="37"/>
        <v>24000</v>
      </c>
      <c r="N330">
        <f t="shared" si="38"/>
        <v>1</v>
      </c>
      <c r="O330">
        <f t="shared" si="39"/>
        <v>2023</v>
      </c>
      <c r="P330" s="9">
        <f>IF(I330&gt;0,VLOOKUP(B330,'m cost'!A:G,6,FALSE)*I330,0)</f>
        <v>4296</v>
      </c>
      <c r="Q330" t="str">
        <f t="shared" si="40"/>
        <v>l</v>
      </c>
      <c r="R330" s="2">
        <f t="shared" si="41"/>
        <v>-159596</v>
      </c>
    </row>
    <row r="331" spans="1:18" x14ac:dyDescent="0.2">
      <c r="A331" t="s">
        <v>26</v>
      </c>
      <c r="B331" s="9" t="str">
        <f>VLOOKUP(A331,'item cost'!A:D,2,FALSE)</f>
        <v>group 5</v>
      </c>
      <c r="C331" s="9" t="str">
        <f>VLOOKUP(D331,items!A:B,2,FALSE)</f>
        <v>item 5</v>
      </c>
      <c r="D331" t="s">
        <v>837</v>
      </c>
      <c r="E331" s="10"/>
      <c r="F331" s="10">
        <v>44935</v>
      </c>
      <c r="G331" t="s">
        <v>327</v>
      </c>
      <c r="I331">
        <v>10</v>
      </c>
      <c r="J331" s="2">
        <v>2600</v>
      </c>
      <c r="K331" s="2">
        <f>IF(OR(B331="متنوع",B331="قطع غيار"),J331,IF(AND(B331="ceiling fan",J331&gt;500),_xlfn.MAXIFS('m cost'!$E$3:$E$1062,'m cost'!$B$3:$B$1062,C331,'m cost'!$C$3:$C$1062,"&lt;="&amp;O331,'m cost'!$D$3:$D$1062,"&lt;="&amp;N331)*3,_xlfn.MAXIFS('m cost'!$E$3:$E$1062,'m cost'!$B$3:$B$1062,C331,'m cost'!$C$3:$C$1062,"&lt;="&amp;O331,'m cost'!$D$3:$D$1062,"&lt;="&amp;N331)))</f>
        <v>900</v>
      </c>
      <c r="L331" s="2">
        <f t="shared" si="36"/>
        <v>9000</v>
      </c>
      <c r="M331" s="2">
        <f t="shared" si="37"/>
        <v>26000</v>
      </c>
      <c r="N331">
        <f t="shared" si="38"/>
        <v>1</v>
      </c>
      <c r="O331">
        <f t="shared" si="39"/>
        <v>2023</v>
      </c>
      <c r="P331" s="9">
        <f>IF(I331&gt;0,VLOOKUP(B331,'m cost'!A:G,6,FALSE)*I331,0)</f>
        <v>320.39999999999998</v>
      </c>
      <c r="Q331" t="str">
        <f t="shared" si="40"/>
        <v>p</v>
      </c>
      <c r="R331" s="2">
        <f t="shared" si="41"/>
        <v>16679.599999999999</v>
      </c>
    </row>
    <row r="332" spans="1:18" x14ac:dyDescent="0.2">
      <c r="A332" t="s">
        <v>66</v>
      </c>
      <c r="B332" s="9" t="str">
        <f>VLOOKUP(A332,'item cost'!A:D,2,FALSE)</f>
        <v>group 6</v>
      </c>
      <c r="C332" s="9" t="str">
        <f>VLOOKUP(D332,items!A:B,2,FALSE)</f>
        <v>item 6</v>
      </c>
      <c r="D332" t="s">
        <v>838</v>
      </c>
      <c r="E332" s="10"/>
      <c r="F332" s="10">
        <v>44935</v>
      </c>
      <c r="G332" t="s">
        <v>327</v>
      </c>
      <c r="I332">
        <v>10</v>
      </c>
      <c r="J332" s="2">
        <v>1650</v>
      </c>
      <c r="K332" s="2">
        <f>IF(OR(B332="متنوع",B332="قطع غيار"),J332,IF(AND(B332="ceiling fan",J332&gt;500),_xlfn.MAXIFS('m cost'!$E$3:$E$1062,'m cost'!$B$3:$B$1062,C332,'m cost'!$C$3:$C$1062,"&lt;="&amp;O332,'m cost'!$D$3:$D$1062,"&lt;="&amp;N332)*3,_xlfn.MAXIFS('m cost'!$E$3:$E$1062,'m cost'!$B$3:$B$1062,C332,'m cost'!$C$3:$C$1062,"&lt;="&amp;O332,'m cost'!$D$3:$D$1062,"&lt;="&amp;N332)))</f>
        <v>190</v>
      </c>
      <c r="L332" s="2">
        <f t="shared" si="36"/>
        <v>1900</v>
      </c>
      <c r="M332" s="2">
        <f t="shared" si="37"/>
        <v>16500</v>
      </c>
      <c r="N332">
        <f t="shared" si="38"/>
        <v>1</v>
      </c>
      <c r="O332">
        <f t="shared" si="39"/>
        <v>2023</v>
      </c>
      <c r="P332" s="9">
        <f>IF(I332&gt;0,VLOOKUP(B332,'m cost'!A:G,6,FALSE)*I332,0)</f>
        <v>1494.8</v>
      </c>
      <c r="Q332" t="str">
        <f t="shared" si="40"/>
        <v>p</v>
      </c>
      <c r="R332" s="2">
        <f t="shared" si="41"/>
        <v>13105.2</v>
      </c>
    </row>
    <row r="333" spans="1:18" x14ac:dyDescent="0.2">
      <c r="A333" t="s">
        <v>40</v>
      </c>
      <c r="B333" s="9" t="str">
        <f>VLOOKUP(A333,'item cost'!A:D,2,FALSE)</f>
        <v>group 7</v>
      </c>
      <c r="C333" s="9" t="str">
        <f>VLOOKUP(D333,items!A:B,2,FALSE)</f>
        <v>item 7</v>
      </c>
      <c r="D333" t="s">
        <v>839</v>
      </c>
      <c r="E333" s="10"/>
      <c r="F333" s="10">
        <v>44935</v>
      </c>
      <c r="G333" t="s">
        <v>327</v>
      </c>
      <c r="I333">
        <v>10</v>
      </c>
      <c r="J333" s="2">
        <v>1250</v>
      </c>
      <c r="K333" s="2">
        <f>IF(OR(B333="متنوع",B333="قطع غيار"),J333,IF(AND(B333="ceiling fan",J333&gt;500),_xlfn.MAXIFS('m cost'!$E$3:$E$1062,'m cost'!$B$3:$B$1062,C333,'m cost'!$C$3:$C$1062,"&lt;="&amp;O333,'m cost'!$D$3:$D$1062,"&lt;="&amp;N333)*3,_xlfn.MAXIFS('m cost'!$E$3:$E$1062,'m cost'!$B$3:$B$1062,C333,'m cost'!$C$3:$C$1062,"&lt;="&amp;O333,'m cost'!$D$3:$D$1062,"&lt;="&amp;N333)))</f>
        <v>260</v>
      </c>
      <c r="L333" s="2">
        <f t="shared" si="36"/>
        <v>2600</v>
      </c>
      <c r="M333" s="2">
        <f t="shared" si="37"/>
        <v>12500</v>
      </c>
      <c r="N333">
        <f t="shared" si="38"/>
        <v>1</v>
      </c>
      <c r="O333">
        <f t="shared" si="39"/>
        <v>2023</v>
      </c>
      <c r="P333" s="9">
        <f>IF(I333&gt;0,VLOOKUP(B333,'m cost'!A:G,6,FALSE)*I333,0)</f>
        <v>221.4</v>
      </c>
      <c r="Q333" t="str">
        <f t="shared" si="40"/>
        <v>p</v>
      </c>
      <c r="R333" s="2">
        <f t="shared" si="41"/>
        <v>9678.6</v>
      </c>
    </row>
    <row r="334" spans="1:18" x14ac:dyDescent="0.2">
      <c r="A334" t="s">
        <v>61</v>
      </c>
      <c r="B334" s="9" t="str">
        <f>VLOOKUP(A334,'item cost'!A:D,2,FALSE)</f>
        <v>group 8</v>
      </c>
      <c r="C334" s="9" t="str">
        <f>VLOOKUP(D334,items!A:B,2,FALSE)</f>
        <v>item 8</v>
      </c>
      <c r="D334" t="s">
        <v>840</v>
      </c>
      <c r="E334" s="10"/>
      <c r="F334" s="10">
        <v>44935</v>
      </c>
      <c r="G334" t="s">
        <v>327</v>
      </c>
      <c r="I334">
        <v>50</v>
      </c>
      <c r="J334" s="2">
        <v>1000</v>
      </c>
      <c r="K334" s="2">
        <f>IF(OR(B334="متنوع",B334="قطع غيار"),J334,IF(AND(B334="ceiling fan",J334&gt;500),_xlfn.MAXIFS('m cost'!$E$3:$E$1062,'m cost'!$B$3:$B$1062,C334,'m cost'!$C$3:$C$1062,"&lt;="&amp;O334,'m cost'!$D$3:$D$1062,"&lt;="&amp;N334)*3,_xlfn.MAXIFS('m cost'!$E$3:$E$1062,'m cost'!$B$3:$B$1062,C334,'m cost'!$C$3:$C$1062,"&lt;="&amp;O334,'m cost'!$D$3:$D$1062,"&lt;="&amp;N334)))</f>
        <v>1630</v>
      </c>
      <c r="L334" s="2">
        <f t="shared" si="36"/>
        <v>81500</v>
      </c>
      <c r="M334" s="2">
        <f t="shared" si="37"/>
        <v>50000</v>
      </c>
      <c r="N334">
        <f t="shared" si="38"/>
        <v>1</v>
      </c>
      <c r="O334">
        <f t="shared" si="39"/>
        <v>2023</v>
      </c>
      <c r="P334" s="9">
        <f>IF(I334&gt;0,VLOOKUP(B334,'m cost'!A:G,6,FALSE)*I334,0)</f>
        <v>3142</v>
      </c>
      <c r="Q334" t="str">
        <f t="shared" si="40"/>
        <v>l</v>
      </c>
      <c r="R334" s="2">
        <f t="shared" si="41"/>
        <v>-34642</v>
      </c>
    </row>
    <row r="335" spans="1:18" x14ac:dyDescent="0.2">
      <c r="A335" t="s">
        <v>39</v>
      </c>
      <c r="B335" s="9" t="str">
        <f>VLOOKUP(A335,'item cost'!A:D,2,FALSE)</f>
        <v>group 9</v>
      </c>
      <c r="C335" s="9" t="str">
        <f>VLOOKUP(D335,items!A:B,2,FALSE)</f>
        <v>item 9</v>
      </c>
      <c r="D335" t="s">
        <v>841</v>
      </c>
      <c r="E335" s="10"/>
      <c r="F335" s="10">
        <v>44935</v>
      </c>
      <c r="G335" t="s">
        <v>88</v>
      </c>
      <c r="I335">
        <v>-3</v>
      </c>
      <c r="J335" s="2">
        <v>1150</v>
      </c>
      <c r="K335" s="2">
        <f>IF(OR(B335="متنوع",B335="قطع غيار"),J335,IF(AND(B335="ceiling fan",J335&gt;500),_xlfn.MAXIFS('m cost'!$E$3:$E$1062,'m cost'!$B$3:$B$1062,C335,'m cost'!$C$3:$C$1062,"&lt;="&amp;O335,'m cost'!$D$3:$D$1062,"&lt;="&amp;N335)*3,_xlfn.MAXIFS('m cost'!$E$3:$E$1062,'m cost'!$B$3:$B$1062,C335,'m cost'!$C$3:$C$1062,"&lt;="&amp;O335,'m cost'!$D$3:$D$1062,"&lt;="&amp;N335)))</f>
        <v>2007</v>
      </c>
      <c r="L335" s="2">
        <f t="shared" si="36"/>
        <v>-6021</v>
      </c>
      <c r="M335" s="2">
        <f t="shared" si="37"/>
        <v>-3450</v>
      </c>
      <c r="N335">
        <f t="shared" si="38"/>
        <v>1</v>
      </c>
      <c r="O335">
        <f t="shared" si="39"/>
        <v>2023</v>
      </c>
      <c r="P335" s="9">
        <f>IF(I335&gt;0,VLOOKUP(B335,'m cost'!A:G,6,FALSE)*I335,0)</f>
        <v>0</v>
      </c>
      <c r="Q335" t="str">
        <f t="shared" si="40"/>
        <v>p</v>
      </c>
      <c r="R335" s="2">
        <f t="shared" si="41"/>
        <v>2571</v>
      </c>
    </row>
    <row r="336" spans="1:18" x14ac:dyDescent="0.2">
      <c r="A336" t="s">
        <v>277</v>
      </c>
      <c r="B336" s="9" t="str">
        <f>VLOOKUP(A336,'item cost'!A:D,2,FALSE)</f>
        <v>group 10</v>
      </c>
      <c r="C336" s="9" t="str">
        <f>VLOOKUP(D336,items!A:B,2,FALSE)</f>
        <v>item 10</v>
      </c>
      <c r="D336" t="s">
        <v>842</v>
      </c>
      <c r="E336" s="10"/>
      <c r="F336" s="10">
        <v>44935</v>
      </c>
      <c r="G336" t="s">
        <v>88</v>
      </c>
      <c r="I336">
        <v>-1</v>
      </c>
      <c r="J336" s="2">
        <v>1000</v>
      </c>
      <c r="K336" s="2">
        <f>IF(OR(B336="متنوع",B336="قطع غيار"),J336,IF(AND(B336="ceiling fan",J336&gt;500),_xlfn.MAXIFS('m cost'!$E$3:$E$1062,'m cost'!$B$3:$B$1062,C336,'m cost'!$C$3:$C$1062,"&lt;="&amp;O336,'m cost'!$D$3:$D$1062,"&lt;="&amp;N336)*3,_xlfn.MAXIFS('m cost'!$E$3:$E$1062,'m cost'!$B$3:$B$1062,C336,'m cost'!$C$3:$C$1062,"&lt;="&amp;O336,'m cost'!$D$3:$D$1062,"&lt;="&amp;N336)))</f>
        <v>126.14814814814817</v>
      </c>
      <c r="L336" s="2">
        <f t="shared" si="36"/>
        <v>-126.14814814814817</v>
      </c>
      <c r="M336" s="2">
        <f t="shared" si="37"/>
        <v>-1000</v>
      </c>
      <c r="N336">
        <f t="shared" si="38"/>
        <v>1</v>
      </c>
      <c r="O336">
        <f t="shared" si="39"/>
        <v>2023</v>
      </c>
      <c r="P336" s="9">
        <f>IF(I336&gt;0,VLOOKUP(B336,'m cost'!A:G,6,FALSE)*I336,0)</f>
        <v>0</v>
      </c>
      <c r="Q336" t="str">
        <f t="shared" si="40"/>
        <v>l</v>
      </c>
      <c r="R336" s="2">
        <f t="shared" si="41"/>
        <v>-873.85185185185185</v>
      </c>
    </row>
    <row r="337" spans="1:18" x14ac:dyDescent="0.2">
      <c r="A337" t="s">
        <v>53</v>
      </c>
      <c r="B337" s="9" t="str">
        <f>VLOOKUP(A337,'item cost'!A:D,2,FALSE)</f>
        <v>group 11</v>
      </c>
      <c r="C337" s="9" t="str">
        <f>VLOOKUP(D337,items!A:B,2,FALSE)</f>
        <v>item 11</v>
      </c>
      <c r="D337" t="s">
        <v>843</v>
      </c>
      <c r="E337" s="10"/>
      <c r="F337" s="10">
        <v>44935</v>
      </c>
      <c r="G337" t="s">
        <v>88</v>
      </c>
      <c r="I337">
        <v>-1</v>
      </c>
      <c r="J337" s="2">
        <v>600</v>
      </c>
      <c r="K337" s="2">
        <f>IF(OR(B337="متنوع",B337="قطع غيار"),J337,IF(AND(B337="ceiling fan",J337&gt;500),_xlfn.MAXIFS('m cost'!$E$3:$E$1062,'m cost'!$B$3:$B$1062,C337,'m cost'!$C$3:$C$1062,"&lt;="&amp;O337,'m cost'!$D$3:$D$1062,"&lt;="&amp;N337)*3,_xlfn.MAXIFS('m cost'!$E$3:$E$1062,'m cost'!$B$3:$B$1062,C337,'m cost'!$C$3:$C$1062,"&lt;="&amp;O337,'m cost'!$D$3:$D$1062,"&lt;="&amp;N337)))</f>
        <v>339.00000000000006</v>
      </c>
      <c r="L337" s="2">
        <f t="shared" si="36"/>
        <v>-339.00000000000006</v>
      </c>
      <c r="M337" s="2">
        <f t="shared" si="37"/>
        <v>-600</v>
      </c>
      <c r="N337">
        <f t="shared" si="38"/>
        <v>1</v>
      </c>
      <c r="O337">
        <f t="shared" si="39"/>
        <v>2023</v>
      </c>
      <c r="P337" s="9">
        <f>IF(I337&gt;0,VLOOKUP(B337,'m cost'!A:G,6,FALSE)*I337,0)</f>
        <v>0</v>
      </c>
      <c r="Q337" t="str">
        <f t="shared" si="40"/>
        <v>l</v>
      </c>
      <c r="R337" s="2">
        <f t="shared" si="41"/>
        <v>-260.99999999999994</v>
      </c>
    </row>
    <row r="338" spans="1:18" x14ac:dyDescent="0.2">
      <c r="A338" t="s">
        <v>54</v>
      </c>
      <c r="B338" s="9" t="str">
        <f>VLOOKUP(A338,'item cost'!A:D,2,FALSE)</f>
        <v>group 12</v>
      </c>
      <c r="C338" s="9" t="str">
        <f>VLOOKUP(D338,items!A:B,2,FALSE)</f>
        <v>item 12</v>
      </c>
      <c r="D338" t="s">
        <v>844</v>
      </c>
      <c r="E338" s="10"/>
      <c r="F338" s="10">
        <v>44935</v>
      </c>
      <c r="G338" t="s">
        <v>88</v>
      </c>
      <c r="I338">
        <v>-1</v>
      </c>
      <c r="J338" s="2">
        <v>235</v>
      </c>
      <c r="K338" s="2">
        <f>IF(OR(B338="متنوع",B338="قطع غيار"),J338,IF(AND(B338="ceiling fan",J338&gt;500),_xlfn.MAXIFS('m cost'!$E$3:$E$1062,'m cost'!$B$3:$B$1062,C338,'m cost'!$C$3:$C$1062,"&lt;="&amp;O338,'m cost'!$D$3:$D$1062,"&lt;="&amp;N338)*3,_xlfn.MAXIFS('m cost'!$E$3:$E$1062,'m cost'!$B$3:$B$1062,C338,'m cost'!$C$3:$C$1062,"&lt;="&amp;O338,'m cost'!$D$3:$D$1062,"&lt;="&amp;N338)))</f>
        <v>388.11666666666673</v>
      </c>
      <c r="L338" s="2">
        <f t="shared" si="36"/>
        <v>-388.11666666666673</v>
      </c>
      <c r="M338" s="2">
        <f t="shared" si="37"/>
        <v>-235</v>
      </c>
      <c r="N338">
        <f t="shared" si="38"/>
        <v>1</v>
      </c>
      <c r="O338">
        <f t="shared" si="39"/>
        <v>2023</v>
      </c>
      <c r="P338" s="9">
        <f>IF(I338&gt;0,VLOOKUP(B338,'m cost'!A:G,6,FALSE)*I338,0)</f>
        <v>0</v>
      </c>
      <c r="Q338" t="str">
        <f t="shared" si="40"/>
        <v>p</v>
      </c>
      <c r="R338" s="2">
        <f t="shared" si="41"/>
        <v>153.11666666666673</v>
      </c>
    </row>
    <row r="339" spans="1:18" x14ac:dyDescent="0.2">
      <c r="A339" t="s">
        <v>72</v>
      </c>
      <c r="B339" s="9" t="str">
        <f>VLOOKUP(A339,'item cost'!A:D,2,FALSE)</f>
        <v>group 13</v>
      </c>
      <c r="C339" s="9" t="str">
        <f>VLOOKUP(D339,items!A:B,2,FALSE)</f>
        <v>item 13</v>
      </c>
      <c r="D339" t="s">
        <v>845</v>
      </c>
      <c r="E339" s="10"/>
      <c r="F339" s="10">
        <v>44935</v>
      </c>
      <c r="G339" t="s">
        <v>88</v>
      </c>
      <c r="I339">
        <v>-2</v>
      </c>
      <c r="J339" s="2">
        <v>460</v>
      </c>
      <c r="K339" s="2">
        <f>IF(OR(B339="متنوع",B339="قطع غيار"),J339,IF(AND(B339="ceiling fan",J339&gt;500),_xlfn.MAXIFS('m cost'!$E$3:$E$1062,'m cost'!$B$3:$B$1062,C339,'m cost'!$C$3:$C$1062,"&lt;="&amp;O339,'m cost'!$D$3:$D$1062,"&lt;="&amp;N339)*3,_xlfn.MAXIFS('m cost'!$E$3:$E$1062,'m cost'!$B$3:$B$1062,C339,'m cost'!$C$3:$C$1062,"&lt;="&amp;O339,'m cost'!$D$3:$D$1062,"&lt;="&amp;N339)))</f>
        <v>450</v>
      </c>
      <c r="L339" s="2">
        <f t="shared" si="36"/>
        <v>-900</v>
      </c>
      <c r="M339" s="2">
        <f t="shared" si="37"/>
        <v>-920</v>
      </c>
      <c r="N339">
        <f t="shared" si="38"/>
        <v>1</v>
      </c>
      <c r="O339">
        <f t="shared" si="39"/>
        <v>2023</v>
      </c>
      <c r="P339" s="9">
        <f>IF(I339&gt;0,VLOOKUP(B339,'m cost'!A:G,6,FALSE)*I339,0)</f>
        <v>0</v>
      </c>
      <c r="Q339" t="str">
        <f t="shared" si="40"/>
        <v>l</v>
      </c>
      <c r="R339" s="2">
        <f t="shared" si="41"/>
        <v>-20</v>
      </c>
    </row>
    <row r="340" spans="1:18" x14ac:dyDescent="0.2">
      <c r="A340" t="s">
        <v>38</v>
      </c>
      <c r="B340" s="9" t="str">
        <f>VLOOKUP(A340,'item cost'!A:D,2,FALSE)</f>
        <v>group 14</v>
      </c>
      <c r="C340" s="9" t="str">
        <f>VLOOKUP(D340,items!A:B,2,FALSE)</f>
        <v>item 14</v>
      </c>
      <c r="D340" t="s">
        <v>846</v>
      </c>
      <c r="E340" s="10"/>
      <c r="F340" s="10">
        <v>44935</v>
      </c>
      <c r="G340" t="s">
        <v>88</v>
      </c>
      <c r="I340">
        <v>-3</v>
      </c>
      <c r="J340" s="2">
        <v>180</v>
      </c>
      <c r="K340" s="2">
        <f>IF(OR(B340="متنوع",B340="قطع غيار"),J340,IF(AND(B340="ceiling fan",J340&gt;500),_xlfn.MAXIFS('m cost'!$E$3:$E$1062,'m cost'!$B$3:$B$1062,C340,'m cost'!$C$3:$C$1062,"&lt;="&amp;O340,'m cost'!$D$3:$D$1062,"&lt;="&amp;N340)*3,_xlfn.MAXIFS('m cost'!$E$3:$E$1062,'m cost'!$B$3:$B$1062,C340,'m cost'!$C$3:$C$1062,"&lt;="&amp;O340,'m cost'!$D$3:$D$1062,"&lt;="&amp;N340)))</f>
        <v>273.88888888888891</v>
      </c>
      <c r="L340" s="2">
        <f t="shared" si="36"/>
        <v>-821.66666666666674</v>
      </c>
      <c r="M340" s="2">
        <f t="shared" si="37"/>
        <v>-540</v>
      </c>
      <c r="N340">
        <f t="shared" si="38"/>
        <v>1</v>
      </c>
      <c r="O340">
        <f t="shared" si="39"/>
        <v>2023</v>
      </c>
      <c r="P340" s="9">
        <f>IF(I340&gt;0,VLOOKUP(B340,'m cost'!A:G,6,FALSE)*I340,0)</f>
        <v>0</v>
      </c>
      <c r="Q340" t="str">
        <f t="shared" si="40"/>
        <v>p</v>
      </c>
      <c r="R340" s="2">
        <f t="shared" si="41"/>
        <v>281.66666666666674</v>
      </c>
    </row>
    <row r="341" spans="1:18" x14ac:dyDescent="0.2">
      <c r="A341" t="s">
        <v>36</v>
      </c>
      <c r="B341" s="9" t="str">
        <f>VLOOKUP(A341,'item cost'!A:D,2,FALSE)</f>
        <v>group 15</v>
      </c>
      <c r="C341" s="9" t="str">
        <f>VLOOKUP(D341,items!A:B,2,FALSE)</f>
        <v>item 15</v>
      </c>
      <c r="D341" t="s">
        <v>847</v>
      </c>
      <c r="E341" s="10"/>
      <c r="F341" s="10">
        <v>44935</v>
      </c>
      <c r="G341" t="s">
        <v>88</v>
      </c>
      <c r="I341">
        <v>-3</v>
      </c>
      <c r="J341" s="2">
        <v>280</v>
      </c>
      <c r="K341" s="2">
        <f>IF(OR(B341="متنوع",B341="قطع غيار"),J341,IF(AND(B341="ceiling fan",J341&gt;500),_xlfn.MAXIFS('m cost'!$E$3:$E$1062,'m cost'!$B$3:$B$1062,C341,'m cost'!$C$3:$C$1062,"&lt;="&amp;O341,'m cost'!$D$3:$D$1062,"&lt;="&amp;N341)*3,_xlfn.MAXIFS('m cost'!$E$3:$E$1062,'m cost'!$B$3:$B$1062,C341,'m cost'!$C$3:$C$1062,"&lt;="&amp;O341,'m cost'!$D$3:$D$1062,"&lt;="&amp;N341)))</f>
        <v>280</v>
      </c>
      <c r="L341" s="2">
        <f t="shared" si="36"/>
        <v>-840</v>
      </c>
      <c r="M341" s="2">
        <f t="shared" si="37"/>
        <v>-840</v>
      </c>
      <c r="N341">
        <f t="shared" si="38"/>
        <v>1</v>
      </c>
      <c r="O341">
        <f t="shared" si="39"/>
        <v>2023</v>
      </c>
      <c r="P341" s="9">
        <f>IF(I341&gt;0,VLOOKUP(B341,'m cost'!A:G,6,FALSE)*I341,0)</f>
        <v>0</v>
      </c>
      <c r="Q341" t="str">
        <f t="shared" si="40"/>
        <v>l</v>
      </c>
      <c r="R341" s="2">
        <f t="shared" si="41"/>
        <v>0</v>
      </c>
    </row>
    <row r="342" spans="1:18" x14ac:dyDescent="0.2">
      <c r="A342" t="s">
        <v>30</v>
      </c>
      <c r="B342" s="9" t="str">
        <f>VLOOKUP(A342,'item cost'!A:D,2,FALSE)</f>
        <v>group 16</v>
      </c>
      <c r="C342" s="9" t="str">
        <f>VLOOKUP(D342,items!A:B,2,FALSE)</f>
        <v>item 16</v>
      </c>
      <c r="D342" t="s">
        <v>848</v>
      </c>
      <c r="E342" s="10"/>
      <c r="F342" s="10">
        <v>44935</v>
      </c>
      <c r="G342" t="s">
        <v>88</v>
      </c>
      <c r="I342">
        <v>-2</v>
      </c>
      <c r="J342" s="2">
        <v>360</v>
      </c>
      <c r="K342" s="2">
        <f>IF(OR(B342="متنوع",B342="قطع غيار"),J342,IF(AND(B342="ceiling fan",J342&gt;500),_xlfn.MAXIFS('m cost'!$E$3:$E$1062,'m cost'!$B$3:$B$1062,C342,'m cost'!$C$3:$C$1062,"&lt;="&amp;O342,'m cost'!$D$3:$D$1062,"&lt;="&amp;N342)*3,_xlfn.MAXIFS('m cost'!$E$3:$E$1062,'m cost'!$B$3:$B$1062,C342,'m cost'!$C$3:$C$1062,"&lt;="&amp;O342,'m cost'!$D$3:$D$1062,"&lt;="&amp;N342)))</f>
        <v>340.26666666666671</v>
      </c>
      <c r="L342" s="2">
        <f t="shared" si="36"/>
        <v>-680.53333333333342</v>
      </c>
      <c r="M342" s="2">
        <f t="shared" si="37"/>
        <v>-720</v>
      </c>
      <c r="N342">
        <f t="shared" si="38"/>
        <v>1</v>
      </c>
      <c r="O342">
        <f t="shared" si="39"/>
        <v>2023</v>
      </c>
      <c r="P342" s="9">
        <f>IF(I342&gt;0,VLOOKUP(B342,'m cost'!A:G,6,FALSE)*I342,0)</f>
        <v>0</v>
      </c>
      <c r="Q342" t="str">
        <f t="shared" si="40"/>
        <v>l</v>
      </c>
      <c r="R342" s="2">
        <f t="shared" si="41"/>
        <v>-39.466666666666583</v>
      </c>
    </row>
    <row r="343" spans="1:18" x14ac:dyDescent="0.2">
      <c r="A343" t="s">
        <v>45</v>
      </c>
      <c r="B343" s="9" t="str">
        <f>VLOOKUP(A343,'item cost'!A:D,2,FALSE)</f>
        <v>group 17</v>
      </c>
      <c r="C343" s="9" t="str">
        <f>VLOOKUP(D343,items!A:B,2,FALSE)</f>
        <v>item 17</v>
      </c>
      <c r="D343" t="s">
        <v>849</v>
      </c>
      <c r="E343" s="10"/>
      <c r="F343" s="10">
        <v>44935</v>
      </c>
      <c r="G343" t="s">
        <v>88</v>
      </c>
      <c r="I343">
        <v>-1</v>
      </c>
      <c r="J343" s="2">
        <v>260</v>
      </c>
      <c r="K343" s="2">
        <f>IF(OR(B343="متنوع",B343="قطع غيار"),J343,IF(AND(B343="ceiling fan",J343&gt;500),_xlfn.MAXIFS('m cost'!$E$3:$E$1062,'m cost'!$B$3:$B$1062,C343,'m cost'!$C$3:$C$1062,"&lt;="&amp;O343,'m cost'!$D$3:$D$1062,"&lt;="&amp;N343)*3,_xlfn.MAXIFS('m cost'!$E$3:$E$1062,'m cost'!$B$3:$B$1062,C343,'m cost'!$C$3:$C$1062,"&lt;="&amp;O343,'m cost'!$D$3:$D$1062,"&lt;="&amp;N343)))</f>
        <v>350.54555555555561</v>
      </c>
      <c r="L343" s="2">
        <f t="shared" si="36"/>
        <v>-350.54555555555561</v>
      </c>
      <c r="M343" s="2">
        <f t="shared" si="37"/>
        <v>-260</v>
      </c>
      <c r="N343">
        <f t="shared" si="38"/>
        <v>1</v>
      </c>
      <c r="O343">
        <f t="shared" si="39"/>
        <v>2023</v>
      </c>
      <c r="P343" s="9">
        <f>IF(I343&gt;0,VLOOKUP(B343,'m cost'!A:G,6,FALSE)*I343,0)</f>
        <v>0</v>
      </c>
      <c r="Q343" t="str">
        <f t="shared" si="40"/>
        <v>p</v>
      </c>
      <c r="R343" s="2">
        <f t="shared" si="41"/>
        <v>90.545555555555609</v>
      </c>
    </row>
    <row r="344" spans="1:18" x14ac:dyDescent="0.2">
      <c r="A344" t="s">
        <v>21</v>
      </c>
      <c r="B344" s="9" t="str">
        <f>VLOOKUP(A344,'item cost'!A:D,2,FALSE)</f>
        <v>group 18</v>
      </c>
      <c r="C344" s="9" t="str">
        <f>VLOOKUP(D344,items!A:B,2,FALSE)</f>
        <v>item 18</v>
      </c>
      <c r="D344" t="s">
        <v>850</v>
      </c>
      <c r="E344" s="10"/>
      <c r="F344" s="10">
        <v>44942</v>
      </c>
      <c r="G344" t="s">
        <v>328</v>
      </c>
      <c r="I344">
        <v>100</v>
      </c>
      <c r="J344" s="2">
        <v>1200</v>
      </c>
      <c r="K344" s="2">
        <f>IF(OR(B344="متنوع",B344="قطع غيار"),J344,IF(AND(B344="ceiling fan",J344&gt;500),_xlfn.MAXIFS('m cost'!$E$3:$E$1062,'m cost'!$B$3:$B$1062,C344,'m cost'!$C$3:$C$1062,"&lt;="&amp;O344,'m cost'!$D$3:$D$1062,"&lt;="&amp;N344)*3,_xlfn.MAXIFS('m cost'!$E$3:$E$1062,'m cost'!$B$3:$B$1062,C344,'m cost'!$C$3:$C$1062,"&lt;="&amp;O344,'m cost'!$D$3:$D$1062,"&lt;="&amp;N344)))</f>
        <v>329.32952380952389</v>
      </c>
      <c r="L344" s="2">
        <f t="shared" si="36"/>
        <v>32932.952380952389</v>
      </c>
      <c r="M344" s="2">
        <f t="shared" si="37"/>
        <v>120000</v>
      </c>
      <c r="N344">
        <f t="shared" si="38"/>
        <v>1</v>
      </c>
      <c r="O344">
        <f t="shared" si="39"/>
        <v>2023</v>
      </c>
      <c r="P344" s="9">
        <f>IF(I344&gt;0,VLOOKUP(B344,'m cost'!A:G,6,FALSE)*I344,0)</f>
        <v>13816</v>
      </c>
      <c r="Q344" t="str">
        <f t="shared" si="40"/>
        <v>p</v>
      </c>
      <c r="R344" s="2">
        <f t="shared" si="41"/>
        <v>73251.047619047604</v>
      </c>
    </row>
    <row r="345" spans="1:18" x14ac:dyDescent="0.2">
      <c r="A345" t="s">
        <v>275</v>
      </c>
      <c r="B345" s="9" t="str">
        <f>VLOOKUP(A345,'item cost'!A:D,2,FALSE)</f>
        <v>group 19</v>
      </c>
      <c r="C345" s="9" t="str">
        <f>VLOOKUP(D345,items!A:B,2,FALSE)</f>
        <v>item 19</v>
      </c>
      <c r="D345" t="s">
        <v>851</v>
      </c>
      <c r="E345" s="10"/>
      <c r="F345" s="10">
        <v>44942</v>
      </c>
      <c r="G345" t="s">
        <v>328</v>
      </c>
      <c r="I345">
        <v>100</v>
      </c>
      <c r="J345" s="2">
        <v>265</v>
      </c>
      <c r="K345" s="2">
        <f>IF(OR(B345="متنوع",B345="قطع غيار"),J345,IF(AND(B345="ceiling fan",J345&gt;500),_xlfn.MAXIFS('m cost'!$E$3:$E$1062,'m cost'!$B$3:$B$1062,C345,'m cost'!$C$3:$C$1062,"&lt;="&amp;O345,'m cost'!$D$3:$D$1062,"&lt;="&amp;N345)*3,_xlfn.MAXIFS('m cost'!$E$3:$E$1062,'m cost'!$B$3:$B$1062,C345,'m cost'!$C$3:$C$1062,"&lt;="&amp;O345,'m cost'!$D$3:$D$1062,"&lt;="&amp;N345)))</f>
        <v>570</v>
      </c>
      <c r="L345" s="2">
        <f t="shared" si="36"/>
        <v>57000</v>
      </c>
      <c r="M345" s="2">
        <f t="shared" si="37"/>
        <v>26500</v>
      </c>
      <c r="N345">
        <f t="shared" si="38"/>
        <v>1</v>
      </c>
      <c r="O345">
        <f t="shared" si="39"/>
        <v>2023</v>
      </c>
      <c r="P345" s="9">
        <f>IF(I345&gt;0,VLOOKUP(B345,'m cost'!A:G,6,FALSE)*I345,0)</f>
        <v>2197</v>
      </c>
      <c r="Q345" t="str">
        <f t="shared" si="40"/>
        <v>l</v>
      </c>
      <c r="R345" s="2">
        <f t="shared" si="41"/>
        <v>-32697</v>
      </c>
    </row>
    <row r="346" spans="1:18" x14ac:dyDescent="0.2">
      <c r="A346" t="s">
        <v>17</v>
      </c>
      <c r="B346" s="9" t="str">
        <f>VLOOKUP(A346,'item cost'!A:D,2,FALSE)</f>
        <v>group 20</v>
      </c>
      <c r="C346" s="9" t="str">
        <f>VLOOKUP(D346,items!A:B,2,FALSE)</f>
        <v>item 20</v>
      </c>
      <c r="D346" t="s">
        <v>852</v>
      </c>
      <c r="E346" s="10"/>
      <c r="F346" s="10">
        <v>44944</v>
      </c>
      <c r="G346" t="s">
        <v>329</v>
      </c>
      <c r="I346">
        <v>100</v>
      </c>
      <c r="J346" s="2">
        <v>520</v>
      </c>
      <c r="K346" s="2">
        <f>IF(OR(B346="متنوع",B346="قطع غيار"),J346,IF(AND(B346="ceiling fan",J346&gt;500),_xlfn.MAXIFS('m cost'!$E$3:$E$1062,'m cost'!$B$3:$B$1062,C346,'m cost'!$C$3:$C$1062,"&lt;="&amp;O346,'m cost'!$D$3:$D$1062,"&lt;="&amp;N346)*3,_xlfn.MAXIFS('m cost'!$E$3:$E$1062,'m cost'!$B$3:$B$1062,C346,'m cost'!$C$3:$C$1062,"&lt;="&amp;O346,'m cost'!$D$3:$D$1062,"&lt;="&amp;N346)))</f>
        <v>260</v>
      </c>
      <c r="L346" s="2">
        <f t="shared" si="36"/>
        <v>26000</v>
      </c>
      <c r="M346" s="2">
        <f t="shared" si="37"/>
        <v>52000</v>
      </c>
      <c r="N346">
        <f t="shared" si="38"/>
        <v>1</v>
      </c>
      <c r="O346">
        <f t="shared" si="39"/>
        <v>2023</v>
      </c>
      <c r="P346" s="9">
        <f>IF(I346&gt;0,VLOOKUP(B346,'m cost'!A:G,6,FALSE)*I346,0)</f>
        <v>500</v>
      </c>
      <c r="Q346" t="str">
        <f t="shared" si="40"/>
        <v>p</v>
      </c>
      <c r="R346" s="2">
        <f t="shared" si="41"/>
        <v>25500</v>
      </c>
    </row>
    <row r="347" spans="1:18" x14ac:dyDescent="0.2">
      <c r="A347" t="s">
        <v>18</v>
      </c>
      <c r="B347" s="9" t="str">
        <f>VLOOKUP(A347,'item cost'!A:D,2,FALSE)</f>
        <v>group 21</v>
      </c>
      <c r="C347" s="9" t="str">
        <f>VLOOKUP(D347,items!A:B,2,FALSE)</f>
        <v>item 21</v>
      </c>
      <c r="D347" t="s">
        <v>853</v>
      </c>
      <c r="E347" s="10"/>
      <c r="F347" s="10">
        <v>44944</v>
      </c>
      <c r="G347" t="s">
        <v>329</v>
      </c>
      <c r="I347">
        <v>100</v>
      </c>
      <c r="J347" s="2">
        <v>470</v>
      </c>
      <c r="K347" s="2">
        <f>IF(OR(B347="متنوع",B347="قطع غيار"),J347,IF(AND(B347="ceiling fan",J347&gt;500),_xlfn.MAXIFS('m cost'!$E$3:$E$1062,'m cost'!$B$3:$B$1062,C347,'m cost'!$C$3:$C$1062,"&lt;="&amp;O347,'m cost'!$D$3:$D$1062,"&lt;="&amp;N347)*3,_xlfn.MAXIFS('m cost'!$E$3:$E$1062,'m cost'!$B$3:$B$1062,C347,'m cost'!$C$3:$C$1062,"&lt;="&amp;O347,'m cost'!$D$3:$D$1062,"&lt;="&amp;N347)))</f>
        <v>122.78968253968254</v>
      </c>
      <c r="L347" s="2">
        <f t="shared" si="36"/>
        <v>12278.968253968254</v>
      </c>
      <c r="M347" s="2">
        <f t="shared" si="37"/>
        <v>47000</v>
      </c>
      <c r="N347">
        <f t="shared" si="38"/>
        <v>1</v>
      </c>
      <c r="O347">
        <f t="shared" si="39"/>
        <v>2023</v>
      </c>
      <c r="P347" s="9">
        <f>IF(I347&gt;0,VLOOKUP(B347,'m cost'!A:G,6,FALSE)*I347,0)</f>
        <v>0</v>
      </c>
      <c r="Q347" t="str">
        <f t="shared" si="40"/>
        <v>p</v>
      </c>
      <c r="R347" s="2">
        <f t="shared" si="41"/>
        <v>34721.031746031746</v>
      </c>
    </row>
    <row r="348" spans="1:18" x14ac:dyDescent="0.2">
      <c r="A348" t="s">
        <v>24</v>
      </c>
      <c r="B348" s="9" t="str">
        <f>VLOOKUP(A348,'item cost'!A:D,2,FALSE)</f>
        <v>group 22</v>
      </c>
      <c r="C348" s="9" t="str">
        <f>VLOOKUP(D348,items!A:B,2,FALSE)</f>
        <v>item 22</v>
      </c>
      <c r="D348" t="s">
        <v>854</v>
      </c>
      <c r="E348" s="10"/>
      <c r="F348" s="10">
        <v>44944</v>
      </c>
      <c r="G348" t="s">
        <v>329</v>
      </c>
      <c r="I348">
        <v>50</v>
      </c>
      <c r="J348" s="2">
        <v>260</v>
      </c>
      <c r="K348" s="2">
        <f>IF(OR(B348="متنوع",B348="قطع غيار"),J348,IF(AND(B348="ceiling fan",J348&gt;500),_xlfn.MAXIFS('m cost'!$E$3:$E$1062,'m cost'!$B$3:$B$1062,C348,'m cost'!$C$3:$C$1062,"&lt;="&amp;O348,'m cost'!$D$3:$D$1062,"&lt;="&amp;N348)*3,_xlfn.MAXIFS('m cost'!$E$3:$E$1062,'m cost'!$B$3:$B$1062,C348,'m cost'!$C$3:$C$1062,"&lt;="&amp;O348,'m cost'!$D$3:$D$1062,"&lt;="&amp;N348)))</f>
        <v>517</v>
      </c>
      <c r="L348" s="2">
        <f t="shared" si="36"/>
        <v>25850</v>
      </c>
      <c r="M348" s="2">
        <f t="shared" si="37"/>
        <v>13000</v>
      </c>
      <c r="N348">
        <f t="shared" si="38"/>
        <v>1</v>
      </c>
      <c r="O348">
        <f t="shared" si="39"/>
        <v>2023</v>
      </c>
      <c r="P348" s="9">
        <f>IF(I348&gt;0,VLOOKUP(B348,'m cost'!A:G,6,FALSE)*I348,0)</f>
        <v>50</v>
      </c>
      <c r="Q348" t="str">
        <f t="shared" si="40"/>
        <v>l</v>
      </c>
      <c r="R348" s="2">
        <f t="shared" si="41"/>
        <v>-12900</v>
      </c>
    </row>
    <row r="349" spans="1:18" x14ac:dyDescent="0.2">
      <c r="A349" t="s">
        <v>60</v>
      </c>
      <c r="B349" s="9" t="str">
        <f>VLOOKUP(A349,'item cost'!A:D,2,FALSE)</f>
        <v>group 23</v>
      </c>
      <c r="C349" s="9" t="str">
        <f>VLOOKUP(D349,items!A:B,2,FALSE)</f>
        <v>item 23</v>
      </c>
      <c r="D349" t="s">
        <v>855</v>
      </c>
      <c r="E349" s="10"/>
      <c r="F349" s="10">
        <v>44944</v>
      </c>
      <c r="G349" t="s">
        <v>329</v>
      </c>
      <c r="I349">
        <v>32</v>
      </c>
      <c r="J349" s="2">
        <v>290</v>
      </c>
      <c r="K349" s="2">
        <f>IF(OR(B349="متنوع",B349="قطع غيار"),J349,IF(AND(B349="ceiling fan",J349&gt;500),_xlfn.MAXIFS('m cost'!$E$3:$E$1062,'m cost'!$B$3:$B$1062,C349,'m cost'!$C$3:$C$1062,"&lt;="&amp;O349,'m cost'!$D$3:$D$1062,"&lt;="&amp;N349)*3,_xlfn.MAXIFS('m cost'!$E$3:$E$1062,'m cost'!$B$3:$B$1062,C349,'m cost'!$C$3:$C$1062,"&lt;="&amp;O349,'m cost'!$D$3:$D$1062,"&lt;="&amp;N349)))</f>
        <v>3666.8121693121693</v>
      </c>
      <c r="L349" s="2">
        <f t="shared" si="36"/>
        <v>117337.98941798942</v>
      </c>
      <c r="M349" s="2">
        <f t="shared" si="37"/>
        <v>9280</v>
      </c>
      <c r="N349">
        <f t="shared" si="38"/>
        <v>1</v>
      </c>
      <c r="O349">
        <f t="shared" si="39"/>
        <v>2023</v>
      </c>
      <c r="P349" s="9">
        <f>IF(I349&gt;0,VLOOKUP(B349,'m cost'!A:G,6,FALSE)*I349,0)</f>
        <v>64</v>
      </c>
      <c r="Q349" t="str">
        <f t="shared" si="40"/>
        <v>l</v>
      </c>
      <c r="R349" s="2">
        <f t="shared" si="41"/>
        <v>-108121.98941798942</v>
      </c>
    </row>
    <row r="350" spans="1:18" x14ac:dyDescent="0.2">
      <c r="A350" t="s">
        <v>43</v>
      </c>
      <c r="B350" s="9" t="str">
        <f>VLOOKUP(A350,'item cost'!A:D,2,FALSE)</f>
        <v>group 24</v>
      </c>
      <c r="C350" s="9" t="str">
        <f>VLOOKUP(D350,items!A:B,2,FALSE)</f>
        <v>item 24</v>
      </c>
      <c r="D350" t="s">
        <v>856</v>
      </c>
      <c r="E350" s="10"/>
      <c r="F350" s="10">
        <v>44944</v>
      </c>
      <c r="G350" t="s">
        <v>329</v>
      </c>
      <c r="I350">
        <v>50</v>
      </c>
      <c r="J350" s="2">
        <v>460</v>
      </c>
      <c r="K350" s="2">
        <f>IF(OR(B350="متنوع",B350="قطع غيار"),J350,IF(AND(B350="ceiling fan",J350&gt;500),_xlfn.MAXIFS('m cost'!$E$3:$E$1062,'m cost'!$B$3:$B$1062,C350,'m cost'!$C$3:$C$1062,"&lt;="&amp;O350,'m cost'!$D$3:$D$1062,"&lt;="&amp;N350)*3,_xlfn.MAXIFS('m cost'!$E$3:$E$1062,'m cost'!$B$3:$B$1062,C350,'m cost'!$C$3:$C$1062,"&lt;="&amp;O350,'m cost'!$D$3:$D$1062,"&lt;="&amp;N350)))</f>
        <v>316.46825396825403</v>
      </c>
      <c r="L350" s="2">
        <f t="shared" si="36"/>
        <v>15823.412698412702</v>
      </c>
      <c r="M350" s="2">
        <f t="shared" si="37"/>
        <v>23000</v>
      </c>
      <c r="N350">
        <f t="shared" si="38"/>
        <v>1</v>
      </c>
      <c r="O350">
        <f t="shared" si="39"/>
        <v>2023</v>
      </c>
      <c r="P350" s="9">
        <f>IF(I350&gt;0,VLOOKUP(B350,'m cost'!A:G,6,FALSE)*I350,0)</f>
        <v>25</v>
      </c>
      <c r="Q350" t="str">
        <f t="shared" si="40"/>
        <v>p</v>
      </c>
      <c r="R350" s="2">
        <f t="shared" si="41"/>
        <v>7151.5873015872985</v>
      </c>
    </row>
    <row r="351" spans="1:18" x14ac:dyDescent="0.2">
      <c r="A351" t="s">
        <v>278</v>
      </c>
      <c r="B351" s="9" t="str">
        <f>VLOOKUP(A351,'item cost'!A:D,2,FALSE)</f>
        <v>group 25</v>
      </c>
      <c r="C351" s="9" t="str">
        <f>VLOOKUP(D351,items!A:B,2,FALSE)</f>
        <v>item 25</v>
      </c>
      <c r="D351" t="s">
        <v>857</v>
      </c>
      <c r="E351" s="10"/>
      <c r="F351" s="10">
        <v>44944</v>
      </c>
      <c r="G351" t="s">
        <v>329</v>
      </c>
      <c r="I351">
        <v>40</v>
      </c>
      <c r="J351" s="2">
        <v>350</v>
      </c>
      <c r="K351" s="2">
        <f>IF(OR(B351="متنوع",B351="قطع غيار"),J351,IF(AND(B351="ceiling fan",J351&gt;500),_xlfn.MAXIFS('m cost'!$E$3:$E$1062,'m cost'!$B$3:$B$1062,C351,'m cost'!$C$3:$C$1062,"&lt;="&amp;O351,'m cost'!$D$3:$D$1062,"&lt;="&amp;N351)*3,_xlfn.MAXIFS('m cost'!$E$3:$E$1062,'m cost'!$B$3:$B$1062,C351,'m cost'!$C$3:$C$1062,"&lt;="&amp;O351,'m cost'!$D$3:$D$1062,"&lt;="&amp;N351)))</f>
        <v>223.50174851190479</v>
      </c>
      <c r="L351" s="2">
        <f t="shared" si="36"/>
        <v>8940.0699404761908</v>
      </c>
      <c r="M351" s="2">
        <f t="shared" si="37"/>
        <v>14000</v>
      </c>
      <c r="N351">
        <f t="shared" si="38"/>
        <v>1</v>
      </c>
      <c r="O351">
        <f t="shared" si="39"/>
        <v>2023</v>
      </c>
      <c r="P351" s="9">
        <f>IF(I351&gt;0,VLOOKUP(B351,'m cost'!A:G,6,FALSE)*I351,0)</f>
        <v>1178.1999999999998</v>
      </c>
      <c r="Q351" t="str">
        <f t="shared" si="40"/>
        <v>p</v>
      </c>
      <c r="R351" s="2">
        <f t="shared" si="41"/>
        <v>3881.7300595238094</v>
      </c>
    </row>
    <row r="352" spans="1:18" x14ac:dyDescent="0.2">
      <c r="A352" t="s">
        <v>279</v>
      </c>
      <c r="B352" s="9" t="str">
        <f>VLOOKUP(A352,'item cost'!A:D,2,FALSE)</f>
        <v>group 26</v>
      </c>
      <c r="C352" s="9" t="str">
        <f>VLOOKUP(D352,items!A:B,2,FALSE)</f>
        <v>item 26</v>
      </c>
      <c r="D352" t="s">
        <v>858</v>
      </c>
      <c r="E352" s="10"/>
      <c r="F352" s="10">
        <v>44944</v>
      </c>
      <c r="G352" t="s">
        <v>329</v>
      </c>
      <c r="I352">
        <v>10</v>
      </c>
      <c r="J352" s="2">
        <v>1600</v>
      </c>
      <c r="K352" s="2">
        <f>IF(OR(B352="متنوع",B352="قطع غيار"),J352,IF(AND(B352="ceiling fan",J352&gt;500),_xlfn.MAXIFS('m cost'!$E$3:$E$1062,'m cost'!$B$3:$B$1062,C352,'m cost'!$C$3:$C$1062,"&lt;="&amp;O352,'m cost'!$D$3:$D$1062,"&lt;="&amp;N352)*3,_xlfn.MAXIFS('m cost'!$E$3:$E$1062,'m cost'!$B$3:$B$1062,C352,'m cost'!$C$3:$C$1062,"&lt;="&amp;O352,'m cost'!$D$3:$D$1062,"&lt;="&amp;N352)))</f>
        <v>205.97652777777782</v>
      </c>
      <c r="L352" s="2">
        <f t="shared" si="36"/>
        <v>2059.765277777778</v>
      </c>
      <c r="M352" s="2">
        <f t="shared" si="37"/>
        <v>16000</v>
      </c>
      <c r="N352">
        <f t="shared" si="38"/>
        <v>1</v>
      </c>
      <c r="O352">
        <f t="shared" si="39"/>
        <v>2023</v>
      </c>
      <c r="P352" s="9">
        <f>IF(I352&gt;0,VLOOKUP(B352,'m cost'!A:G,6,FALSE)*I352,0)</f>
        <v>50</v>
      </c>
      <c r="Q352" t="str">
        <f t="shared" si="40"/>
        <v>p</v>
      </c>
      <c r="R352" s="2">
        <f t="shared" si="41"/>
        <v>13890.234722222222</v>
      </c>
    </row>
    <row r="353" spans="1:18" x14ac:dyDescent="0.2">
      <c r="A353" t="s">
        <v>46</v>
      </c>
      <c r="B353" s="9" t="str">
        <f>VLOOKUP(A353,'item cost'!A:D,2,FALSE)</f>
        <v>group 27</v>
      </c>
      <c r="C353" s="9" t="str">
        <f>VLOOKUP(D353,items!A:B,2,FALSE)</f>
        <v>item 27</v>
      </c>
      <c r="D353" t="s">
        <v>859</v>
      </c>
      <c r="E353" s="10"/>
      <c r="F353" s="10">
        <v>44944</v>
      </c>
      <c r="G353" t="s">
        <v>246</v>
      </c>
      <c r="I353">
        <v>-3</v>
      </c>
      <c r="J353" s="2">
        <v>360</v>
      </c>
      <c r="K353" s="2">
        <f>IF(OR(B353="متنوع",B353="قطع غيار"),J353,IF(AND(B353="ceiling fan",J353&gt;500),_xlfn.MAXIFS('m cost'!$E$3:$E$1062,'m cost'!$B$3:$B$1062,C353,'m cost'!$C$3:$C$1062,"&lt;="&amp;O353,'m cost'!$D$3:$D$1062,"&lt;="&amp;N353)*3,_xlfn.MAXIFS('m cost'!$E$3:$E$1062,'m cost'!$B$3:$B$1062,C353,'m cost'!$C$3:$C$1062,"&lt;="&amp;O353,'m cost'!$D$3:$D$1062,"&lt;="&amp;N353)))</f>
        <v>383</v>
      </c>
      <c r="L353" s="2">
        <f t="shared" si="36"/>
        <v>-1149</v>
      </c>
      <c r="M353" s="2">
        <f t="shared" si="37"/>
        <v>-1080</v>
      </c>
      <c r="N353">
        <f t="shared" si="38"/>
        <v>1</v>
      </c>
      <c r="O353">
        <f t="shared" si="39"/>
        <v>2023</v>
      </c>
      <c r="P353" s="9">
        <f>IF(I353&gt;0,VLOOKUP(B353,'m cost'!A:G,6,FALSE)*I353,0)</f>
        <v>0</v>
      </c>
      <c r="Q353" t="str">
        <f t="shared" si="40"/>
        <v>p</v>
      </c>
      <c r="R353" s="2">
        <f t="shared" si="41"/>
        <v>69</v>
      </c>
    </row>
    <row r="354" spans="1:18" x14ac:dyDescent="0.2">
      <c r="A354" t="s">
        <v>37</v>
      </c>
      <c r="B354" s="9" t="str">
        <f>VLOOKUP(A354,'item cost'!A:D,2,FALSE)</f>
        <v>group 28</v>
      </c>
      <c r="C354" s="9" t="str">
        <f>VLOOKUP(D354,items!A:B,2,FALSE)</f>
        <v>item 28</v>
      </c>
      <c r="D354" t="s">
        <v>860</v>
      </c>
      <c r="E354" s="10"/>
      <c r="F354" s="10">
        <v>44944</v>
      </c>
      <c r="G354" t="s">
        <v>246</v>
      </c>
      <c r="I354">
        <v>-3</v>
      </c>
      <c r="J354" s="2">
        <v>280</v>
      </c>
      <c r="K354" s="2">
        <f>IF(OR(B354="متنوع",B354="قطع غيار"),J354,IF(AND(B354="ceiling fan",J354&gt;500),_xlfn.MAXIFS('m cost'!$E$3:$E$1062,'m cost'!$B$3:$B$1062,C354,'m cost'!$C$3:$C$1062,"&lt;="&amp;O354,'m cost'!$D$3:$D$1062,"&lt;="&amp;N354)*3,_xlfn.MAXIFS('m cost'!$E$3:$E$1062,'m cost'!$B$3:$B$1062,C354,'m cost'!$C$3:$C$1062,"&lt;="&amp;O354,'m cost'!$D$3:$D$1062,"&lt;="&amp;N354)))</f>
        <v>127.99382716049386</v>
      </c>
      <c r="L354" s="2">
        <f t="shared" si="36"/>
        <v>-383.98148148148158</v>
      </c>
      <c r="M354" s="2">
        <f t="shared" si="37"/>
        <v>-840</v>
      </c>
      <c r="N354">
        <f t="shared" si="38"/>
        <v>1</v>
      </c>
      <c r="O354">
        <f t="shared" si="39"/>
        <v>2023</v>
      </c>
      <c r="P354" s="9">
        <f>IF(I354&gt;0,VLOOKUP(B354,'m cost'!A:G,6,FALSE)*I354,0)</f>
        <v>0</v>
      </c>
      <c r="Q354" t="str">
        <f t="shared" si="40"/>
        <v>l</v>
      </c>
      <c r="R354" s="2">
        <f t="shared" si="41"/>
        <v>-456.01851851851842</v>
      </c>
    </row>
    <row r="355" spans="1:18" x14ac:dyDescent="0.2">
      <c r="A355" t="s">
        <v>44</v>
      </c>
      <c r="B355" s="9" t="str">
        <f>VLOOKUP(A355,'item cost'!A:D,2,FALSE)</f>
        <v>group 29</v>
      </c>
      <c r="C355" s="9" t="str">
        <f>VLOOKUP(D355,items!A:B,2,FALSE)</f>
        <v>item 29</v>
      </c>
      <c r="D355" t="s">
        <v>861</v>
      </c>
      <c r="E355" s="10"/>
      <c r="F355" s="10">
        <v>44944</v>
      </c>
      <c r="G355" t="s">
        <v>246</v>
      </c>
      <c r="I355">
        <v>-3</v>
      </c>
      <c r="J355" s="2">
        <v>350</v>
      </c>
      <c r="K355" s="2">
        <f>IF(OR(B355="متنوع",B355="قطع غيار"),J355,IF(AND(B355="ceiling fan",J355&gt;500),_xlfn.MAXIFS('m cost'!$E$3:$E$1062,'m cost'!$B$3:$B$1062,C355,'m cost'!$C$3:$C$1062,"&lt;="&amp;O355,'m cost'!$D$3:$D$1062,"&lt;="&amp;N355)*3,_xlfn.MAXIFS('m cost'!$E$3:$E$1062,'m cost'!$B$3:$B$1062,C355,'m cost'!$C$3:$C$1062,"&lt;="&amp;O355,'m cost'!$D$3:$D$1062,"&lt;="&amp;N355)))</f>
        <v>139.5625</v>
      </c>
      <c r="L355" s="2">
        <f t="shared" si="36"/>
        <v>-418.6875</v>
      </c>
      <c r="M355" s="2">
        <f t="shared" si="37"/>
        <v>-1050</v>
      </c>
      <c r="N355">
        <f t="shared" si="38"/>
        <v>1</v>
      </c>
      <c r="O355">
        <f t="shared" si="39"/>
        <v>2023</v>
      </c>
      <c r="P355" s="9">
        <f>IF(I355&gt;0,VLOOKUP(B355,'m cost'!A:G,6,FALSE)*I355,0)</f>
        <v>0</v>
      </c>
      <c r="Q355" t="str">
        <f t="shared" si="40"/>
        <v>l</v>
      </c>
      <c r="R355" s="2">
        <f t="shared" si="41"/>
        <v>-631.3125</v>
      </c>
    </row>
    <row r="356" spans="1:18" x14ac:dyDescent="0.2">
      <c r="A356" t="s">
        <v>280</v>
      </c>
      <c r="B356" s="9" t="str">
        <f>VLOOKUP(A356,'item cost'!A:D,2,FALSE)</f>
        <v>group 30</v>
      </c>
      <c r="C356" s="9" t="str">
        <f>VLOOKUP(D356,items!A:B,2,FALSE)</f>
        <v>item 30</v>
      </c>
      <c r="D356" t="s">
        <v>862</v>
      </c>
      <c r="E356" s="10"/>
      <c r="F356" s="10">
        <v>44944</v>
      </c>
      <c r="G356" t="s">
        <v>246</v>
      </c>
      <c r="I356">
        <v>-1</v>
      </c>
      <c r="J356" s="2">
        <v>400</v>
      </c>
      <c r="K356" s="2">
        <f>IF(OR(B356="متنوع",B356="قطع غيار"),J356,IF(AND(B356="ceiling fan",J356&gt;500),_xlfn.MAXIFS('m cost'!$E$3:$E$1062,'m cost'!$B$3:$B$1062,C356,'m cost'!$C$3:$C$1062,"&lt;="&amp;O356,'m cost'!$D$3:$D$1062,"&lt;="&amp;N356)*3,_xlfn.MAXIFS('m cost'!$E$3:$E$1062,'m cost'!$B$3:$B$1062,C356,'m cost'!$C$3:$C$1062,"&lt;="&amp;O356,'m cost'!$D$3:$D$1062,"&lt;="&amp;N356)))</f>
        <v>350.54555555555561</v>
      </c>
      <c r="L356" s="2">
        <f t="shared" si="36"/>
        <v>-350.54555555555561</v>
      </c>
      <c r="M356" s="2">
        <f t="shared" si="37"/>
        <v>-400</v>
      </c>
      <c r="N356">
        <f t="shared" si="38"/>
        <v>1</v>
      </c>
      <c r="O356">
        <f t="shared" si="39"/>
        <v>2023</v>
      </c>
      <c r="P356" s="9">
        <f>IF(I356&gt;0,VLOOKUP(B356,'m cost'!A:G,6,FALSE)*I356,0)</f>
        <v>0</v>
      </c>
      <c r="Q356" t="str">
        <f t="shared" si="40"/>
        <v>l</v>
      </c>
      <c r="R356" s="2">
        <f t="shared" si="41"/>
        <v>-49.454444444444391</v>
      </c>
    </row>
    <row r="357" spans="1:18" x14ac:dyDescent="0.2">
      <c r="A357" t="s">
        <v>50</v>
      </c>
      <c r="B357" s="9" t="str">
        <f>VLOOKUP(A357,'item cost'!A:D,2,FALSE)</f>
        <v>group 31</v>
      </c>
      <c r="C357" s="9" t="str">
        <f>VLOOKUP(D357,items!A:B,2,FALSE)</f>
        <v>item 31</v>
      </c>
      <c r="D357" t="s">
        <v>863</v>
      </c>
      <c r="E357" s="10"/>
      <c r="F357" s="10">
        <v>44944</v>
      </c>
      <c r="G357" t="s">
        <v>246</v>
      </c>
      <c r="I357">
        <v>-1</v>
      </c>
      <c r="J357" s="2">
        <v>180</v>
      </c>
      <c r="K357" s="2">
        <f>IF(OR(B357="متنوع",B357="قطع غيار"),J357,IF(AND(B357="ceiling fan",J357&gt;500),_xlfn.MAXIFS('m cost'!$E$3:$E$1062,'m cost'!$B$3:$B$1062,C357,'m cost'!$C$3:$C$1062,"&lt;="&amp;O357,'m cost'!$D$3:$D$1062,"&lt;="&amp;N357)*3,_xlfn.MAXIFS('m cost'!$E$3:$E$1062,'m cost'!$B$3:$B$1062,C357,'m cost'!$C$3:$C$1062,"&lt;="&amp;O357,'m cost'!$D$3:$D$1062,"&lt;="&amp;N357)))</f>
        <v>891.17460317460325</v>
      </c>
      <c r="L357" s="2">
        <f t="shared" si="36"/>
        <v>-891.17460317460325</v>
      </c>
      <c r="M357" s="2">
        <f t="shared" si="37"/>
        <v>-180</v>
      </c>
      <c r="N357">
        <f t="shared" si="38"/>
        <v>1</v>
      </c>
      <c r="O357">
        <f t="shared" si="39"/>
        <v>2023</v>
      </c>
      <c r="P357" s="9">
        <f>IF(I357&gt;0,VLOOKUP(B357,'m cost'!A:G,6,FALSE)*I357,0)</f>
        <v>0</v>
      </c>
      <c r="Q357" t="str">
        <f t="shared" si="40"/>
        <v>p</v>
      </c>
      <c r="R357" s="2">
        <f t="shared" si="41"/>
        <v>711.17460317460325</v>
      </c>
    </row>
    <row r="358" spans="1:18" x14ac:dyDescent="0.2">
      <c r="A358" t="s">
        <v>20</v>
      </c>
      <c r="B358" s="9" t="str">
        <f>VLOOKUP(A358,'item cost'!A:D,2,FALSE)</f>
        <v>group 32</v>
      </c>
      <c r="C358" s="9" t="str">
        <f>VLOOKUP(D358,items!A:B,2,FALSE)</f>
        <v>item 32</v>
      </c>
      <c r="D358" t="s">
        <v>864</v>
      </c>
      <c r="E358" s="10"/>
      <c r="F358" s="10">
        <v>44944</v>
      </c>
      <c r="G358" t="s">
        <v>246</v>
      </c>
      <c r="I358">
        <v>-1</v>
      </c>
      <c r="J358" s="2">
        <v>1000</v>
      </c>
      <c r="K358" s="2">
        <f>IF(OR(B358="متنوع",B358="قطع غيار"),J358,IF(AND(B358="ceiling fan",J358&gt;500),_xlfn.MAXIFS('m cost'!$E$3:$E$1062,'m cost'!$B$3:$B$1062,C358,'m cost'!$C$3:$C$1062,"&lt;="&amp;O358,'m cost'!$D$3:$D$1062,"&lt;="&amp;N358)*3,_xlfn.MAXIFS('m cost'!$E$3:$E$1062,'m cost'!$B$3:$B$1062,C358,'m cost'!$C$3:$C$1062,"&lt;="&amp;O358,'m cost'!$D$3:$D$1062,"&lt;="&amp;N358)))</f>
        <v>348.11507936507945</v>
      </c>
      <c r="L358" s="2">
        <f t="shared" si="36"/>
        <v>-348.11507936507945</v>
      </c>
      <c r="M358" s="2">
        <f t="shared" si="37"/>
        <v>-1000</v>
      </c>
      <c r="N358">
        <f t="shared" si="38"/>
        <v>1</v>
      </c>
      <c r="O358">
        <f t="shared" si="39"/>
        <v>2023</v>
      </c>
      <c r="P358" s="9">
        <f>IF(I358&gt;0,VLOOKUP(B358,'m cost'!A:G,6,FALSE)*I358,0)</f>
        <v>0</v>
      </c>
      <c r="Q358" t="str">
        <f t="shared" si="40"/>
        <v>l</v>
      </c>
      <c r="R358" s="2">
        <f t="shared" si="41"/>
        <v>-651.88492063492049</v>
      </c>
    </row>
    <row r="359" spans="1:18" x14ac:dyDescent="0.2">
      <c r="A359" t="s">
        <v>33</v>
      </c>
      <c r="B359" s="9" t="str">
        <f>VLOOKUP(A359,'item cost'!A:D,2,FALSE)</f>
        <v>group 33</v>
      </c>
      <c r="C359" s="9" t="str">
        <f>VLOOKUP(D359,items!A:B,2,FALSE)</f>
        <v>item 33</v>
      </c>
      <c r="D359" t="s">
        <v>865</v>
      </c>
      <c r="E359" s="10"/>
      <c r="F359" s="10">
        <v>44944</v>
      </c>
      <c r="G359" t="s">
        <v>246</v>
      </c>
      <c r="I359">
        <v>-1</v>
      </c>
      <c r="J359" s="2">
        <v>2600</v>
      </c>
      <c r="K359" s="2">
        <f>IF(OR(B359="متنوع",B359="قطع غيار"),J359,IF(AND(B359="ceiling fan",J359&gt;500),_xlfn.MAXIFS('m cost'!$E$3:$E$1062,'m cost'!$B$3:$B$1062,C359,'m cost'!$C$3:$C$1062,"&lt;="&amp;O359,'m cost'!$D$3:$D$1062,"&lt;="&amp;N359)*3,_xlfn.MAXIFS('m cost'!$E$3:$E$1062,'m cost'!$B$3:$B$1062,C359,'m cost'!$C$3:$C$1062,"&lt;="&amp;O359,'m cost'!$D$3:$D$1062,"&lt;="&amp;N359)))</f>
        <v>960</v>
      </c>
      <c r="L359" s="2">
        <f t="shared" si="36"/>
        <v>-960</v>
      </c>
      <c r="M359" s="2">
        <f t="shared" si="37"/>
        <v>-2600</v>
      </c>
      <c r="N359">
        <f t="shared" si="38"/>
        <v>1</v>
      </c>
      <c r="O359">
        <f t="shared" si="39"/>
        <v>2023</v>
      </c>
      <c r="P359" s="9">
        <f>IF(I359&gt;0,VLOOKUP(B359,'m cost'!A:G,6,FALSE)*I359,0)</f>
        <v>0</v>
      </c>
      <c r="Q359" t="str">
        <f t="shared" si="40"/>
        <v>l</v>
      </c>
      <c r="R359" s="2">
        <f t="shared" si="41"/>
        <v>-1640</v>
      </c>
    </row>
    <row r="360" spans="1:18" x14ac:dyDescent="0.2">
      <c r="A360" t="s">
        <v>48</v>
      </c>
      <c r="B360" s="9" t="str">
        <f>VLOOKUP(A360,'item cost'!A:D,2,FALSE)</f>
        <v>group 34</v>
      </c>
      <c r="C360" s="9" t="str">
        <f>VLOOKUP(D360,items!A:B,2,FALSE)</f>
        <v>item 34</v>
      </c>
      <c r="D360" t="s">
        <v>866</v>
      </c>
      <c r="E360" s="10"/>
      <c r="F360" s="10">
        <v>44951</v>
      </c>
      <c r="G360" t="s">
        <v>330</v>
      </c>
      <c r="I360">
        <v>150</v>
      </c>
      <c r="J360" s="2">
        <v>520</v>
      </c>
      <c r="K360" s="2">
        <f>IF(OR(B360="متنوع",B360="قطع غيار"),J360,IF(AND(B360="ceiling fan",J360&gt;500),_xlfn.MAXIFS('m cost'!$E$3:$E$1062,'m cost'!$B$3:$B$1062,C360,'m cost'!$C$3:$C$1062,"&lt;="&amp;O360,'m cost'!$D$3:$D$1062,"&lt;="&amp;N360)*3,_xlfn.MAXIFS('m cost'!$E$3:$E$1062,'m cost'!$B$3:$B$1062,C360,'m cost'!$C$3:$C$1062,"&lt;="&amp;O360,'m cost'!$D$3:$D$1062,"&lt;="&amp;N360)))</f>
        <v>1445</v>
      </c>
      <c r="L360" s="2">
        <f t="shared" si="36"/>
        <v>216750</v>
      </c>
      <c r="M360" s="2">
        <f t="shared" si="37"/>
        <v>78000</v>
      </c>
      <c r="N360">
        <f t="shared" si="38"/>
        <v>1</v>
      </c>
      <c r="O360">
        <f t="shared" si="39"/>
        <v>2023</v>
      </c>
      <c r="P360" s="9">
        <f>IF(I360&gt;0,VLOOKUP(B360,'m cost'!A:G,6,FALSE)*I360,0)</f>
        <v>750</v>
      </c>
      <c r="Q360" t="str">
        <f t="shared" si="40"/>
        <v>l</v>
      </c>
      <c r="R360" s="2">
        <f t="shared" si="41"/>
        <v>-139500</v>
      </c>
    </row>
    <row r="361" spans="1:18" x14ac:dyDescent="0.2">
      <c r="A361" t="s">
        <v>28</v>
      </c>
      <c r="B361" s="9" t="str">
        <f>VLOOKUP(A361,'item cost'!A:D,2,FALSE)</f>
        <v>group 35</v>
      </c>
      <c r="C361" s="9" t="str">
        <f>VLOOKUP(D361,items!A:B,2,FALSE)</f>
        <v>item 35</v>
      </c>
      <c r="D361" t="s">
        <v>867</v>
      </c>
      <c r="E361" s="10"/>
      <c r="F361" s="10">
        <v>44951</v>
      </c>
      <c r="G361" t="s">
        <v>330</v>
      </c>
      <c r="I361">
        <v>150</v>
      </c>
      <c r="J361" s="2">
        <v>470</v>
      </c>
      <c r="K361" s="2">
        <f>IF(OR(B361="متنوع",B361="قطع غيار"),J361,IF(AND(B361="ceiling fan",J361&gt;500),_xlfn.MAXIFS('m cost'!$E$3:$E$1062,'m cost'!$B$3:$B$1062,C361,'m cost'!$C$3:$C$1062,"&lt;="&amp;O361,'m cost'!$D$3:$D$1062,"&lt;="&amp;N361)*3,_xlfn.MAXIFS('m cost'!$E$3:$E$1062,'m cost'!$B$3:$B$1062,C361,'m cost'!$C$3:$C$1062,"&lt;="&amp;O361,'m cost'!$D$3:$D$1062,"&lt;="&amp;N361)))</f>
        <v>325.75216666666677</v>
      </c>
      <c r="L361" s="2">
        <f t="shared" si="36"/>
        <v>48862.825000000012</v>
      </c>
      <c r="M361" s="2">
        <f t="shared" si="37"/>
        <v>70500</v>
      </c>
      <c r="N361">
        <f t="shared" si="38"/>
        <v>1</v>
      </c>
      <c r="O361">
        <f t="shared" si="39"/>
        <v>2023</v>
      </c>
      <c r="P361" s="9">
        <f>IF(I361&gt;0,VLOOKUP(B361,'m cost'!A:G,6,FALSE)*I361,0)</f>
        <v>750</v>
      </c>
      <c r="Q361" t="str">
        <f t="shared" si="40"/>
        <v>p</v>
      </c>
      <c r="R361" s="2">
        <f t="shared" si="41"/>
        <v>20887.174999999988</v>
      </c>
    </row>
    <row r="362" spans="1:18" x14ac:dyDescent="0.2">
      <c r="A362" t="s">
        <v>274</v>
      </c>
      <c r="B362" s="9" t="str">
        <f>VLOOKUP(A362,'item cost'!A:D,2,FALSE)</f>
        <v>group 36</v>
      </c>
      <c r="C362" s="9" t="str">
        <f>VLOOKUP(D362,items!A:B,2,FALSE)</f>
        <v>item 36</v>
      </c>
      <c r="D362" t="s">
        <v>868</v>
      </c>
      <c r="E362" s="10"/>
      <c r="F362" s="10">
        <v>44951</v>
      </c>
      <c r="G362" t="s">
        <v>330</v>
      </c>
      <c r="I362">
        <v>20</v>
      </c>
      <c r="J362" s="2">
        <v>2700</v>
      </c>
      <c r="K362" s="2">
        <f>IF(OR(B362="متنوع",B362="قطع غيار"),J362,IF(AND(B362="ceiling fan",J362&gt;500),_xlfn.MAXIFS('m cost'!$E$3:$E$1062,'m cost'!$B$3:$B$1062,C362,'m cost'!$C$3:$C$1062,"&lt;="&amp;O362,'m cost'!$D$3:$D$1062,"&lt;="&amp;N362)*3,_xlfn.MAXIFS('m cost'!$E$3:$E$1062,'m cost'!$B$3:$B$1062,C362,'m cost'!$C$3:$C$1062,"&lt;="&amp;O362,'m cost'!$D$3:$D$1062,"&lt;="&amp;N362)))</f>
        <v>189</v>
      </c>
      <c r="L362" s="2">
        <f t="shared" si="36"/>
        <v>3780</v>
      </c>
      <c r="M362" s="2">
        <f t="shared" si="37"/>
        <v>54000</v>
      </c>
      <c r="N362">
        <f t="shared" si="38"/>
        <v>1</v>
      </c>
      <c r="O362">
        <f t="shared" si="39"/>
        <v>2023</v>
      </c>
      <c r="P362" s="9">
        <f>IF(I362&gt;0,VLOOKUP(B362,'m cost'!A:G,6,FALSE)*I362,0)</f>
        <v>100</v>
      </c>
      <c r="Q362" t="str">
        <f t="shared" si="40"/>
        <v>p</v>
      </c>
      <c r="R362" s="2">
        <f t="shared" si="41"/>
        <v>50120</v>
      </c>
    </row>
    <row r="363" spans="1:18" x14ac:dyDescent="0.2">
      <c r="A363" t="s">
        <v>52</v>
      </c>
      <c r="B363" s="9" t="str">
        <f>VLOOKUP(A363,'item cost'!A:D,2,FALSE)</f>
        <v>group 37</v>
      </c>
      <c r="C363" s="9" t="str">
        <f>VLOOKUP(D363,items!A:B,2,FALSE)</f>
        <v>item 37</v>
      </c>
      <c r="D363" t="s">
        <v>869</v>
      </c>
      <c r="E363" s="10"/>
      <c r="F363" s="10">
        <v>44951</v>
      </c>
      <c r="G363" t="s">
        <v>330</v>
      </c>
      <c r="I363">
        <v>10</v>
      </c>
      <c r="J363" s="2">
        <v>2600</v>
      </c>
      <c r="K363" s="2">
        <f>IF(OR(B363="متنوع",B363="قطع غيار"),J363,IF(AND(B363="ceiling fan",J363&gt;500),_xlfn.MAXIFS('m cost'!$E$3:$E$1062,'m cost'!$B$3:$B$1062,C363,'m cost'!$C$3:$C$1062,"&lt;="&amp;O363,'m cost'!$D$3:$D$1062,"&lt;="&amp;N363)*3,_xlfn.MAXIFS('m cost'!$E$3:$E$1062,'m cost'!$B$3:$B$1062,C363,'m cost'!$C$3:$C$1062,"&lt;="&amp;O363,'m cost'!$D$3:$D$1062,"&lt;="&amp;N363)))</f>
        <v>1486.2500000000002</v>
      </c>
      <c r="L363" s="2">
        <f t="shared" si="36"/>
        <v>14862.500000000002</v>
      </c>
      <c r="M363" s="2">
        <f t="shared" si="37"/>
        <v>26000</v>
      </c>
      <c r="N363">
        <f t="shared" si="38"/>
        <v>1</v>
      </c>
      <c r="O363">
        <f t="shared" si="39"/>
        <v>2023</v>
      </c>
      <c r="P363" s="9">
        <f>IF(I363&gt;0,VLOOKUP(B363,'m cost'!A:G,6,FALSE)*I363,0)</f>
        <v>50</v>
      </c>
      <c r="Q363" t="str">
        <f t="shared" si="40"/>
        <v>p</v>
      </c>
      <c r="R363" s="2">
        <f t="shared" si="41"/>
        <v>11087.499999999998</v>
      </c>
    </row>
    <row r="364" spans="1:18" x14ac:dyDescent="0.2">
      <c r="A364" t="s">
        <v>65</v>
      </c>
      <c r="B364" s="9" t="str">
        <f>VLOOKUP(A364,'item cost'!A:D,2,FALSE)</f>
        <v>group 38</v>
      </c>
      <c r="C364" s="9" t="str">
        <f>VLOOKUP(D364,items!A:B,2,FALSE)</f>
        <v>item 38</v>
      </c>
      <c r="D364" t="s">
        <v>870</v>
      </c>
      <c r="E364" s="10"/>
      <c r="F364" s="10">
        <v>44951</v>
      </c>
      <c r="G364" t="s">
        <v>330</v>
      </c>
      <c r="I364">
        <v>10</v>
      </c>
      <c r="J364" s="2">
        <v>1600</v>
      </c>
      <c r="K364" s="2">
        <f>IF(OR(B364="متنوع",B364="قطع غيار"),J364,IF(AND(B364="ceiling fan",J364&gt;500),_xlfn.MAXIFS('m cost'!$E$3:$E$1062,'m cost'!$B$3:$B$1062,C364,'m cost'!$C$3:$C$1062,"&lt;="&amp;O364,'m cost'!$D$3:$D$1062,"&lt;="&amp;N364)*3,_xlfn.MAXIFS('m cost'!$E$3:$E$1062,'m cost'!$B$3:$B$1062,C364,'m cost'!$C$3:$C$1062,"&lt;="&amp;O364,'m cost'!$D$3:$D$1062,"&lt;="&amp;N364)))</f>
        <v>1954.814814814815</v>
      </c>
      <c r="L364" s="2">
        <f t="shared" si="36"/>
        <v>19548.14814814815</v>
      </c>
      <c r="M364" s="2">
        <f t="shared" si="37"/>
        <v>16000</v>
      </c>
      <c r="N364">
        <f t="shared" si="38"/>
        <v>1</v>
      </c>
      <c r="O364">
        <f t="shared" si="39"/>
        <v>2023</v>
      </c>
      <c r="P364" s="9">
        <f>IF(I364&gt;0,VLOOKUP(B364,'m cost'!A:G,6,FALSE)*I364,0)</f>
        <v>0</v>
      </c>
      <c r="Q364" t="str">
        <f t="shared" si="40"/>
        <v>l</v>
      </c>
      <c r="R364" s="2">
        <f t="shared" si="41"/>
        <v>-3548.1481481481496</v>
      </c>
    </row>
    <row r="365" spans="1:18" x14ac:dyDescent="0.2">
      <c r="A365" t="s">
        <v>62</v>
      </c>
      <c r="B365" s="9" t="str">
        <f>VLOOKUP(A365,'item cost'!A:D,2,FALSE)</f>
        <v>group 39</v>
      </c>
      <c r="C365" s="9" t="str">
        <f>VLOOKUP(D365,items!A:B,2,FALSE)</f>
        <v>item 39</v>
      </c>
      <c r="D365" t="s">
        <v>871</v>
      </c>
      <c r="E365" s="10"/>
      <c r="F365" s="10">
        <v>44951</v>
      </c>
      <c r="G365" t="s">
        <v>125</v>
      </c>
      <c r="I365">
        <v>-6</v>
      </c>
      <c r="J365" s="2">
        <v>280</v>
      </c>
      <c r="K365" s="2">
        <f>IF(OR(B365="متنوع",B365="قطع غيار"),J365,IF(AND(B365="ceiling fan",J365&gt;500),_xlfn.MAXIFS('m cost'!$E$3:$E$1062,'m cost'!$B$3:$B$1062,C365,'m cost'!$C$3:$C$1062,"&lt;="&amp;O365,'m cost'!$D$3:$D$1062,"&lt;="&amp;N365)*3,_xlfn.MAXIFS('m cost'!$E$3:$E$1062,'m cost'!$B$3:$B$1062,C365,'m cost'!$C$3:$C$1062,"&lt;="&amp;O365,'m cost'!$D$3:$D$1062,"&lt;="&amp;N365)))</f>
        <v>1020</v>
      </c>
      <c r="L365" s="2">
        <f t="shared" si="36"/>
        <v>-6120</v>
      </c>
      <c r="M365" s="2">
        <f t="shared" si="37"/>
        <v>-1680</v>
      </c>
      <c r="N365">
        <f t="shared" si="38"/>
        <v>1</v>
      </c>
      <c r="O365">
        <f t="shared" si="39"/>
        <v>2023</v>
      </c>
      <c r="P365" s="9">
        <f>IF(I365&gt;0,VLOOKUP(B365,'m cost'!A:G,6,FALSE)*I365,0)</f>
        <v>0</v>
      </c>
      <c r="Q365" t="str">
        <f t="shared" si="40"/>
        <v>p</v>
      </c>
      <c r="R365" s="2">
        <f t="shared" si="41"/>
        <v>4440</v>
      </c>
    </row>
    <row r="366" spans="1:18" x14ac:dyDescent="0.2">
      <c r="A366" t="s">
        <v>25</v>
      </c>
      <c r="B366" s="9" t="str">
        <f>VLOOKUP(A366,'item cost'!A:D,2,FALSE)</f>
        <v>group 40</v>
      </c>
      <c r="C366" s="9" t="str">
        <f>VLOOKUP(D366,items!A:B,2,FALSE)</f>
        <v>item 40</v>
      </c>
      <c r="D366" t="s">
        <v>872</v>
      </c>
      <c r="E366" s="10"/>
      <c r="F366" s="10">
        <v>44951</v>
      </c>
      <c r="G366" t="s">
        <v>125</v>
      </c>
      <c r="I366">
        <v>-3</v>
      </c>
      <c r="J366" s="2">
        <v>360</v>
      </c>
      <c r="K366" s="2">
        <f>IF(OR(B366="متنوع",B366="قطع غيار"),J366,IF(AND(B366="ceiling fan",J366&gt;500),_xlfn.MAXIFS('m cost'!$E$3:$E$1062,'m cost'!$B$3:$B$1062,C366,'m cost'!$C$3:$C$1062,"&lt;="&amp;O366,'m cost'!$D$3:$D$1062,"&lt;="&amp;N366)*3,_xlfn.MAXIFS('m cost'!$E$3:$E$1062,'m cost'!$B$3:$B$1062,C366,'m cost'!$C$3:$C$1062,"&lt;="&amp;O366,'m cost'!$D$3:$D$1062,"&lt;="&amp;N366)))</f>
        <v>335.03703703703707</v>
      </c>
      <c r="L366" s="2">
        <f t="shared" si="36"/>
        <v>-1005.1111111111112</v>
      </c>
      <c r="M366" s="2">
        <f t="shared" si="37"/>
        <v>-1080</v>
      </c>
      <c r="N366">
        <f t="shared" si="38"/>
        <v>1</v>
      </c>
      <c r="O366">
        <f t="shared" si="39"/>
        <v>2023</v>
      </c>
      <c r="P366" s="9">
        <f>IF(I366&gt;0,VLOOKUP(B366,'m cost'!A:G,6,FALSE)*I366,0)</f>
        <v>0</v>
      </c>
      <c r="Q366" t="str">
        <f t="shared" si="40"/>
        <v>l</v>
      </c>
      <c r="R366" s="2">
        <f t="shared" si="41"/>
        <v>-74.8888888888888</v>
      </c>
    </row>
    <row r="367" spans="1:18" x14ac:dyDescent="0.2">
      <c r="A367" t="s">
        <v>51</v>
      </c>
      <c r="B367" s="9" t="str">
        <f>VLOOKUP(A367,'item cost'!A:D,2,FALSE)</f>
        <v>group 41</v>
      </c>
      <c r="C367" s="9" t="str">
        <f>VLOOKUP(D367,items!A:B,2,FALSE)</f>
        <v>item 41</v>
      </c>
      <c r="D367" t="s">
        <v>873</v>
      </c>
      <c r="E367" s="10"/>
      <c r="F367" s="10">
        <v>44951</v>
      </c>
      <c r="G367" t="s">
        <v>125</v>
      </c>
      <c r="I367">
        <v>-1</v>
      </c>
      <c r="J367" s="2">
        <v>1150</v>
      </c>
      <c r="K367" s="2">
        <f>IF(OR(B367="متنوع",B367="قطع غيار"),J367,IF(AND(B367="ceiling fan",J367&gt;500),_xlfn.MAXIFS('m cost'!$E$3:$E$1062,'m cost'!$B$3:$B$1062,C367,'m cost'!$C$3:$C$1062,"&lt;="&amp;O367,'m cost'!$D$3:$D$1062,"&lt;="&amp;N367)*3,_xlfn.MAXIFS('m cost'!$E$3:$E$1062,'m cost'!$B$3:$B$1062,C367,'m cost'!$C$3:$C$1062,"&lt;="&amp;O367,'m cost'!$D$3:$D$1062,"&lt;="&amp;N367)))</f>
        <v>214.81481481481484</v>
      </c>
      <c r="L367" s="2">
        <f t="shared" si="36"/>
        <v>-214.81481481481484</v>
      </c>
      <c r="M367" s="2">
        <f t="shared" si="37"/>
        <v>-1150</v>
      </c>
      <c r="N367">
        <f t="shared" si="38"/>
        <v>1</v>
      </c>
      <c r="O367">
        <f t="shared" si="39"/>
        <v>2023</v>
      </c>
      <c r="P367" s="9">
        <f>IF(I367&gt;0,VLOOKUP(B367,'m cost'!A:G,6,FALSE)*I367,0)</f>
        <v>0</v>
      </c>
      <c r="Q367" t="str">
        <f t="shared" si="40"/>
        <v>l</v>
      </c>
      <c r="R367" s="2">
        <f t="shared" si="41"/>
        <v>-935.18518518518522</v>
      </c>
    </row>
    <row r="368" spans="1:18" x14ac:dyDescent="0.2">
      <c r="A368" t="s">
        <v>276</v>
      </c>
      <c r="B368" s="9" t="str">
        <f>VLOOKUP(A368,'item cost'!A:D,2,FALSE)</f>
        <v>group 42</v>
      </c>
      <c r="C368" s="9" t="str">
        <f>VLOOKUP(D368,items!A:B,2,FALSE)</f>
        <v>item 42</v>
      </c>
      <c r="D368" t="s">
        <v>874</v>
      </c>
      <c r="E368" s="10"/>
      <c r="F368" s="10">
        <v>44951</v>
      </c>
      <c r="G368" t="s">
        <v>125</v>
      </c>
      <c r="I368">
        <v>-1</v>
      </c>
      <c r="J368" s="2">
        <v>400</v>
      </c>
      <c r="K368" s="2">
        <f>IF(OR(B368="متنوع",B368="قطع غيار"),J368,IF(AND(B368="ceiling fan",J368&gt;500),_xlfn.MAXIFS('m cost'!$E$3:$E$1062,'m cost'!$B$3:$B$1062,C368,'m cost'!$C$3:$C$1062,"&lt;="&amp;O368,'m cost'!$D$3:$D$1062,"&lt;="&amp;N368)*3,_xlfn.MAXIFS('m cost'!$E$3:$E$1062,'m cost'!$B$3:$B$1062,C368,'m cost'!$C$3:$C$1062,"&lt;="&amp;O368,'m cost'!$D$3:$D$1062,"&lt;="&amp;N368)))</f>
        <v>244.81481481481484</v>
      </c>
      <c r="L368" s="2">
        <f t="shared" si="36"/>
        <v>-244.81481481481484</v>
      </c>
      <c r="M368" s="2">
        <f t="shared" si="37"/>
        <v>-400</v>
      </c>
      <c r="N368">
        <f t="shared" si="38"/>
        <v>1</v>
      </c>
      <c r="O368">
        <f t="shared" si="39"/>
        <v>2023</v>
      </c>
      <c r="P368" s="9">
        <f>IF(I368&gt;0,VLOOKUP(B368,'m cost'!A:G,6,FALSE)*I368,0)</f>
        <v>0</v>
      </c>
      <c r="Q368" t="str">
        <f t="shared" si="40"/>
        <v>l</v>
      </c>
      <c r="R368" s="2">
        <f t="shared" si="41"/>
        <v>-155.18518518518516</v>
      </c>
    </row>
    <row r="369" spans="1:18" x14ac:dyDescent="0.2">
      <c r="A369" t="s">
        <v>70</v>
      </c>
      <c r="B369" s="9" t="str">
        <f>VLOOKUP(A369,'item cost'!A:D,2,FALSE)</f>
        <v>group 43</v>
      </c>
      <c r="C369" s="9" t="str">
        <f>VLOOKUP(D369,items!A:B,2,FALSE)</f>
        <v>item 43</v>
      </c>
      <c r="D369" t="s">
        <v>875</v>
      </c>
      <c r="E369" s="10"/>
      <c r="F369" s="10">
        <v>44951</v>
      </c>
      <c r="G369" t="s">
        <v>125</v>
      </c>
      <c r="I369">
        <v>-1</v>
      </c>
      <c r="J369" s="2">
        <v>950</v>
      </c>
      <c r="K369" s="2">
        <f>IF(OR(B369="متنوع",B369="قطع غيار"),J369,IF(AND(B369="ceiling fan",J369&gt;500),_xlfn.MAXIFS('m cost'!$E$3:$E$1062,'m cost'!$B$3:$B$1062,C369,'m cost'!$C$3:$C$1062,"&lt;="&amp;O369,'m cost'!$D$3:$D$1062,"&lt;="&amp;N369)*3,_xlfn.MAXIFS('m cost'!$E$3:$E$1062,'m cost'!$B$3:$B$1062,C369,'m cost'!$C$3:$C$1062,"&lt;="&amp;O369,'m cost'!$D$3:$D$1062,"&lt;="&amp;N369)))</f>
        <v>193</v>
      </c>
      <c r="L369" s="2">
        <f t="shared" si="36"/>
        <v>-193</v>
      </c>
      <c r="M369" s="2">
        <f t="shared" si="37"/>
        <v>-950</v>
      </c>
      <c r="N369">
        <f t="shared" si="38"/>
        <v>1</v>
      </c>
      <c r="O369">
        <f t="shared" si="39"/>
        <v>2023</v>
      </c>
      <c r="P369" s="9">
        <f>IF(I369&gt;0,VLOOKUP(B369,'m cost'!A:G,6,FALSE)*I369,0)</f>
        <v>0</v>
      </c>
      <c r="Q369" t="str">
        <f t="shared" si="40"/>
        <v>l</v>
      </c>
      <c r="R369" s="2">
        <f t="shared" si="41"/>
        <v>-757</v>
      </c>
    </row>
    <row r="370" spans="1:18" x14ac:dyDescent="0.2">
      <c r="A370" t="s">
        <v>22</v>
      </c>
      <c r="B370" s="9" t="str">
        <f>VLOOKUP(A370,'item cost'!A:D,2,FALSE)</f>
        <v>group 44</v>
      </c>
      <c r="C370" s="9" t="str">
        <f>VLOOKUP(D370,items!A:B,2,FALSE)</f>
        <v>item 44</v>
      </c>
      <c r="D370" t="s">
        <v>876</v>
      </c>
      <c r="E370" s="10"/>
      <c r="F370" s="10">
        <v>44951</v>
      </c>
      <c r="G370" t="s">
        <v>125</v>
      </c>
      <c r="I370">
        <v>-3</v>
      </c>
      <c r="J370" s="2">
        <v>460</v>
      </c>
      <c r="K370" s="2">
        <f>IF(OR(B370="متنوع",B370="قطع غيار"),J370,IF(AND(B370="ceiling fan",J370&gt;500),_xlfn.MAXIFS('m cost'!$E$3:$E$1062,'m cost'!$B$3:$B$1062,C370,'m cost'!$C$3:$C$1062,"&lt;="&amp;O370,'m cost'!$D$3:$D$1062,"&lt;="&amp;N370)*3,_xlfn.MAXIFS('m cost'!$E$3:$E$1062,'m cost'!$B$3:$B$1062,C370,'m cost'!$C$3:$C$1062,"&lt;="&amp;O370,'m cost'!$D$3:$D$1062,"&lt;="&amp;N370)))</f>
        <v>187.96296296296299</v>
      </c>
      <c r="L370" s="2">
        <f t="shared" si="36"/>
        <v>-563.88888888888891</v>
      </c>
      <c r="M370" s="2">
        <f t="shared" si="37"/>
        <v>-1380</v>
      </c>
      <c r="N370">
        <f t="shared" si="38"/>
        <v>1</v>
      </c>
      <c r="O370">
        <f t="shared" si="39"/>
        <v>2023</v>
      </c>
      <c r="P370" s="9">
        <f>IF(I370&gt;0,VLOOKUP(B370,'m cost'!A:G,6,FALSE)*I370,0)</f>
        <v>0</v>
      </c>
      <c r="Q370" t="str">
        <f t="shared" si="40"/>
        <v>l</v>
      </c>
      <c r="R370" s="2">
        <f t="shared" si="41"/>
        <v>-816.11111111111109</v>
      </c>
    </row>
    <row r="371" spans="1:18" x14ac:dyDescent="0.2">
      <c r="A371" t="s">
        <v>27</v>
      </c>
      <c r="B371" s="9" t="str">
        <f>VLOOKUP(A371,'item cost'!A:D,2,FALSE)</f>
        <v>group 45</v>
      </c>
      <c r="C371" s="9" t="str">
        <f>VLOOKUP(D371,items!A:B,2,FALSE)</f>
        <v>item 45</v>
      </c>
      <c r="D371" t="s">
        <v>877</v>
      </c>
      <c r="E371" s="10"/>
      <c r="F371" s="10">
        <v>44951</v>
      </c>
      <c r="G371" t="s">
        <v>125</v>
      </c>
      <c r="I371">
        <v>-2</v>
      </c>
      <c r="J371" s="2">
        <v>260</v>
      </c>
      <c r="K371" s="2">
        <f>IF(OR(B371="متنوع",B371="قطع غيار"),J371,IF(AND(B371="ceiling fan",J371&gt;500),_xlfn.MAXIFS('m cost'!$E$3:$E$1062,'m cost'!$B$3:$B$1062,C371,'m cost'!$C$3:$C$1062,"&lt;="&amp;O371,'m cost'!$D$3:$D$1062,"&lt;="&amp;N371)*3,_xlfn.MAXIFS('m cost'!$E$3:$E$1062,'m cost'!$B$3:$B$1062,C371,'m cost'!$C$3:$C$1062,"&lt;="&amp;O371,'m cost'!$D$3:$D$1062,"&lt;="&amp;N371)))</f>
        <v>187.96296296296299</v>
      </c>
      <c r="L371" s="2">
        <f t="shared" si="36"/>
        <v>-375.92592592592598</v>
      </c>
      <c r="M371" s="2">
        <f t="shared" si="37"/>
        <v>-520</v>
      </c>
      <c r="N371">
        <f t="shared" si="38"/>
        <v>1</v>
      </c>
      <c r="O371">
        <f t="shared" si="39"/>
        <v>2023</v>
      </c>
      <c r="P371" s="9">
        <f>IF(I371&gt;0,VLOOKUP(B371,'m cost'!A:G,6,FALSE)*I371,0)</f>
        <v>0</v>
      </c>
      <c r="Q371" t="str">
        <f t="shared" si="40"/>
        <v>l</v>
      </c>
      <c r="R371" s="2">
        <f t="shared" si="41"/>
        <v>-144.07407407407402</v>
      </c>
    </row>
    <row r="372" spans="1:18" x14ac:dyDescent="0.2">
      <c r="A372" t="s">
        <v>19</v>
      </c>
      <c r="B372" s="9" t="str">
        <f>VLOOKUP(A372,'item cost'!A:D,2,FALSE)</f>
        <v>group 46</v>
      </c>
      <c r="C372" s="9" t="str">
        <f>VLOOKUP(D372,items!A:B,2,FALSE)</f>
        <v>item 46</v>
      </c>
      <c r="D372" t="s">
        <v>878</v>
      </c>
      <c r="E372" s="10"/>
      <c r="F372" s="10">
        <v>44951</v>
      </c>
      <c r="G372" t="s">
        <v>125</v>
      </c>
      <c r="I372">
        <v>-1</v>
      </c>
      <c r="J372" s="2">
        <v>225</v>
      </c>
      <c r="K372" s="2">
        <f>IF(OR(B372="متنوع",B372="قطع غيار"),J372,IF(AND(B372="ceiling fan",J372&gt;500),_xlfn.MAXIFS('m cost'!$E$3:$E$1062,'m cost'!$B$3:$B$1062,C372,'m cost'!$C$3:$C$1062,"&lt;="&amp;O372,'m cost'!$D$3:$D$1062,"&lt;="&amp;N372)*3,_xlfn.MAXIFS('m cost'!$E$3:$E$1062,'m cost'!$B$3:$B$1062,C372,'m cost'!$C$3:$C$1062,"&lt;="&amp;O372,'m cost'!$D$3:$D$1062,"&lt;="&amp;N372)))</f>
        <v>775</v>
      </c>
      <c r="L372" s="2">
        <f t="shared" si="36"/>
        <v>-775</v>
      </c>
      <c r="M372" s="2">
        <f t="shared" si="37"/>
        <v>-225</v>
      </c>
      <c r="N372">
        <f t="shared" si="38"/>
        <v>1</v>
      </c>
      <c r="O372">
        <f t="shared" si="39"/>
        <v>2023</v>
      </c>
      <c r="P372" s="9">
        <f>IF(I372&gt;0,VLOOKUP(B372,'m cost'!A:G,6,FALSE)*I372,0)</f>
        <v>0</v>
      </c>
      <c r="Q372" t="str">
        <f t="shared" si="40"/>
        <v>p</v>
      </c>
      <c r="R372" s="2">
        <f t="shared" si="41"/>
        <v>550</v>
      </c>
    </row>
    <row r="373" spans="1:18" x14ac:dyDescent="0.2">
      <c r="A373" t="s">
        <v>29</v>
      </c>
      <c r="B373" s="9" t="str">
        <f>VLOOKUP(A373,'item cost'!A:D,2,FALSE)</f>
        <v>group 47</v>
      </c>
      <c r="C373" s="9" t="str">
        <f>VLOOKUP(D373,items!A:B,2,FALSE)</f>
        <v>item 47</v>
      </c>
      <c r="D373" t="s">
        <v>879</v>
      </c>
      <c r="E373" s="10"/>
      <c r="F373" s="10">
        <v>44951</v>
      </c>
      <c r="G373" t="s">
        <v>125</v>
      </c>
      <c r="I373">
        <v>-1</v>
      </c>
      <c r="J373" s="2">
        <v>260</v>
      </c>
      <c r="K373" s="2">
        <f>IF(OR(B373="متنوع",B373="قطع غيار"),J373,IF(AND(B373="ceiling fan",J373&gt;500),_xlfn.MAXIFS('m cost'!$E$3:$E$1062,'m cost'!$B$3:$B$1062,C373,'m cost'!$C$3:$C$1062,"&lt;="&amp;O373,'m cost'!$D$3:$D$1062,"&lt;="&amp;N373)*3,_xlfn.MAXIFS('m cost'!$E$3:$E$1062,'m cost'!$B$3:$B$1062,C373,'m cost'!$C$3:$C$1062,"&lt;="&amp;O373,'m cost'!$D$3:$D$1062,"&lt;="&amp;N373)))</f>
        <v>205</v>
      </c>
      <c r="L373" s="2">
        <f t="shared" si="36"/>
        <v>-205</v>
      </c>
      <c r="M373" s="2">
        <f t="shared" si="37"/>
        <v>-260</v>
      </c>
      <c r="N373">
        <f t="shared" si="38"/>
        <v>1</v>
      </c>
      <c r="O373">
        <f t="shared" si="39"/>
        <v>2023</v>
      </c>
      <c r="P373" s="9">
        <f>IF(I373&gt;0,VLOOKUP(B373,'m cost'!A:G,6,FALSE)*I373,0)</f>
        <v>0</v>
      </c>
      <c r="Q373" t="str">
        <f t="shared" si="40"/>
        <v>l</v>
      </c>
      <c r="R373" s="2">
        <f t="shared" si="41"/>
        <v>-55</v>
      </c>
    </row>
    <row r="374" spans="1:18" x14ac:dyDescent="0.2">
      <c r="A374" t="s">
        <v>272</v>
      </c>
      <c r="B374" s="9" t="str">
        <f>VLOOKUP(A374,'item cost'!A:D,2,FALSE)</f>
        <v>group 48</v>
      </c>
      <c r="C374" s="9" t="str">
        <f>VLOOKUP(D374,items!A:B,2,FALSE)</f>
        <v>item 48</v>
      </c>
      <c r="D374" t="s">
        <v>880</v>
      </c>
      <c r="E374" s="10"/>
      <c r="F374" s="10">
        <v>44951</v>
      </c>
      <c r="G374" t="s">
        <v>125</v>
      </c>
      <c r="I374">
        <v>-1</v>
      </c>
      <c r="J374" s="2">
        <v>520</v>
      </c>
      <c r="K374" s="2">
        <f>IF(OR(B374="متنوع",B374="قطع غيار"),J374,IF(AND(B374="ceiling fan",J374&gt;500),_xlfn.MAXIFS('m cost'!$E$3:$E$1062,'m cost'!$B$3:$B$1062,C374,'m cost'!$C$3:$C$1062,"&lt;="&amp;O374,'m cost'!$D$3:$D$1062,"&lt;="&amp;N374)*3,_xlfn.MAXIFS('m cost'!$E$3:$E$1062,'m cost'!$B$3:$B$1062,C374,'m cost'!$C$3:$C$1062,"&lt;="&amp;O374,'m cost'!$D$3:$D$1062,"&lt;="&amp;N374)))</f>
        <v>640</v>
      </c>
      <c r="L374" s="2">
        <f t="shared" si="36"/>
        <v>-640</v>
      </c>
      <c r="M374" s="2">
        <f t="shared" si="37"/>
        <v>-520</v>
      </c>
      <c r="N374">
        <f t="shared" si="38"/>
        <v>1</v>
      </c>
      <c r="O374">
        <f t="shared" si="39"/>
        <v>2023</v>
      </c>
      <c r="P374" s="9">
        <f>IF(I374&gt;0,VLOOKUP(B374,'m cost'!A:G,6,FALSE)*I374,0)</f>
        <v>0</v>
      </c>
      <c r="Q374" t="str">
        <f t="shared" si="40"/>
        <v>p</v>
      </c>
      <c r="R374" s="2">
        <f t="shared" si="41"/>
        <v>120</v>
      </c>
    </row>
    <row r="375" spans="1:18" x14ac:dyDescent="0.2">
      <c r="A375" t="s">
        <v>41</v>
      </c>
      <c r="B375" s="9" t="str">
        <f>VLOOKUP(A375,'item cost'!A:D,2,FALSE)</f>
        <v>group 49</v>
      </c>
      <c r="C375" s="9" t="str">
        <f>VLOOKUP(D375,items!A:B,2,FALSE)</f>
        <v>item 49</v>
      </c>
      <c r="D375" t="s">
        <v>881</v>
      </c>
      <c r="E375" s="10"/>
      <c r="F375" s="10">
        <v>44945</v>
      </c>
      <c r="G375" t="s">
        <v>331</v>
      </c>
      <c r="I375">
        <v>50</v>
      </c>
      <c r="J375" s="2">
        <v>2775</v>
      </c>
      <c r="K375" s="2">
        <f>IF(OR(B375="متنوع",B375="قطع غيار"),J375,IF(AND(B375="ceiling fan",J375&gt;500),_xlfn.MAXIFS('m cost'!$E$3:$E$1062,'m cost'!$B$3:$B$1062,C375,'m cost'!$C$3:$C$1062,"&lt;="&amp;O375,'m cost'!$D$3:$D$1062,"&lt;="&amp;N375)*3,_xlfn.MAXIFS('m cost'!$E$3:$E$1062,'m cost'!$B$3:$B$1062,C375,'m cost'!$C$3:$C$1062,"&lt;="&amp;O375,'m cost'!$D$3:$D$1062,"&lt;="&amp;N375)))</f>
        <v>237</v>
      </c>
      <c r="L375" s="2">
        <f t="shared" si="36"/>
        <v>11850</v>
      </c>
      <c r="M375" s="2">
        <f t="shared" si="37"/>
        <v>138750</v>
      </c>
      <c r="N375">
        <f t="shared" si="38"/>
        <v>1</v>
      </c>
      <c r="O375">
        <f t="shared" si="39"/>
        <v>2023</v>
      </c>
      <c r="P375" s="9">
        <f>IF(I375&gt;0,VLOOKUP(B375,'m cost'!A:G,6,FALSE)*I375,0)</f>
        <v>0</v>
      </c>
      <c r="Q375" t="str">
        <f t="shared" si="40"/>
        <v>p</v>
      </c>
      <c r="R375" s="2">
        <f t="shared" si="41"/>
        <v>126900</v>
      </c>
    </row>
    <row r="376" spans="1:18" x14ac:dyDescent="0.2">
      <c r="A376" t="s">
        <v>73</v>
      </c>
      <c r="B376" s="9" t="str">
        <f>VLOOKUP(A376,'item cost'!A:D,2,FALSE)</f>
        <v>group 50</v>
      </c>
      <c r="C376" s="9" t="str">
        <f>VLOOKUP(D376,items!A:B,2,FALSE)</f>
        <v>item 50</v>
      </c>
      <c r="D376" t="s">
        <v>882</v>
      </c>
      <c r="E376" s="10"/>
      <c r="F376" s="10">
        <v>44936</v>
      </c>
      <c r="G376" t="s">
        <v>332</v>
      </c>
      <c r="I376">
        <v>47</v>
      </c>
      <c r="J376" s="2">
        <v>1000</v>
      </c>
      <c r="K376" s="2">
        <f>IF(OR(B376="متنوع",B376="قطع غيار"),J376,IF(AND(B376="ceiling fan",J376&gt;500),_xlfn.MAXIFS('m cost'!$E$3:$E$1062,'m cost'!$B$3:$B$1062,C376,'m cost'!$C$3:$C$1062,"&lt;="&amp;O376,'m cost'!$D$3:$D$1062,"&lt;="&amp;N376)*3,_xlfn.MAXIFS('m cost'!$E$3:$E$1062,'m cost'!$B$3:$B$1062,C376,'m cost'!$C$3:$C$1062,"&lt;="&amp;O376,'m cost'!$D$3:$D$1062,"&lt;="&amp;N376)))</f>
        <v>2128</v>
      </c>
      <c r="L376" s="2">
        <f t="shared" si="36"/>
        <v>100016</v>
      </c>
      <c r="M376" s="2">
        <f t="shared" si="37"/>
        <v>47000</v>
      </c>
      <c r="N376">
        <f t="shared" si="38"/>
        <v>1</v>
      </c>
      <c r="O376">
        <f t="shared" si="39"/>
        <v>2023</v>
      </c>
      <c r="P376" s="9">
        <f>IF(I376&gt;0,VLOOKUP(B376,'m cost'!A:G,6,FALSE)*I376,0)</f>
        <v>0</v>
      </c>
      <c r="Q376" t="str">
        <f t="shared" si="40"/>
        <v>l</v>
      </c>
      <c r="R376" s="2">
        <f t="shared" si="41"/>
        <v>-53016</v>
      </c>
    </row>
    <row r="377" spans="1:18" x14ac:dyDescent="0.2">
      <c r="A377" t="s">
        <v>35</v>
      </c>
      <c r="B377" s="9" t="str">
        <f>VLOOKUP(A377,'item cost'!A:D,2,FALSE)</f>
        <v>group 51</v>
      </c>
      <c r="C377" s="9" t="str">
        <f>VLOOKUP(D377,items!A:B,2,FALSE)</f>
        <v>item 51</v>
      </c>
      <c r="D377" t="s">
        <v>883</v>
      </c>
      <c r="E377" s="10"/>
      <c r="F377" s="10">
        <v>44936</v>
      </c>
      <c r="G377" t="s">
        <v>332</v>
      </c>
      <c r="I377">
        <v>50</v>
      </c>
      <c r="J377" s="2">
        <v>1050</v>
      </c>
      <c r="K377" s="2">
        <f>IF(OR(B377="متنوع",B377="قطع غيار"),J377,IF(AND(B377="ceiling fan",J377&gt;500),_xlfn.MAXIFS('m cost'!$E$3:$E$1062,'m cost'!$B$3:$B$1062,C377,'m cost'!$C$3:$C$1062,"&lt;="&amp;O377,'m cost'!$D$3:$D$1062,"&lt;="&amp;N377)*3,_xlfn.MAXIFS('m cost'!$E$3:$E$1062,'m cost'!$B$3:$B$1062,C377,'m cost'!$C$3:$C$1062,"&lt;="&amp;O377,'m cost'!$D$3:$D$1062,"&lt;="&amp;N377)))</f>
        <v>2247</v>
      </c>
      <c r="L377" s="2">
        <f t="shared" si="36"/>
        <v>112350</v>
      </c>
      <c r="M377" s="2">
        <f t="shared" si="37"/>
        <v>52500</v>
      </c>
      <c r="N377">
        <f t="shared" si="38"/>
        <v>1</v>
      </c>
      <c r="O377">
        <f t="shared" si="39"/>
        <v>2023</v>
      </c>
      <c r="P377" s="9">
        <f>IF(I377&gt;0,VLOOKUP(B377,'m cost'!A:G,6,FALSE)*I377,0)</f>
        <v>0</v>
      </c>
      <c r="Q377" t="str">
        <f t="shared" si="40"/>
        <v>l</v>
      </c>
      <c r="R377" s="2">
        <f t="shared" si="41"/>
        <v>-59850</v>
      </c>
    </row>
    <row r="378" spans="1:18" x14ac:dyDescent="0.2">
      <c r="A378" t="s">
        <v>49</v>
      </c>
      <c r="B378" s="9" t="str">
        <f>VLOOKUP(A378,'item cost'!A:D,2,FALSE)</f>
        <v>group 52</v>
      </c>
      <c r="C378" s="9" t="str">
        <f>VLOOKUP(D378,items!A:B,2,FALSE)</f>
        <v>item 52</v>
      </c>
      <c r="D378" t="s">
        <v>884</v>
      </c>
      <c r="E378" s="10"/>
      <c r="F378" s="10">
        <v>44936</v>
      </c>
      <c r="G378" t="s">
        <v>332</v>
      </c>
      <c r="I378">
        <v>200</v>
      </c>
      <c r="J378" s="2">
        <v>235</v>
      </c>
      <c r="K378" s="2">
        <f>IF(OR(B378="متنوع",B378="قطع غيار"),J378,IF(AND(B378="ceiling fan",J378&gt;500),_xlfn.MAXIFS('m cost'!$E$3:$E$1062,'m cost'!$B$3:$B$1062,C378,'m cost'!$C$3:$C$1062,"&lt;="&amp;O378,'m cost'!$D$3:$D$1062,"&lt;="&amp;N378)*3,_xlfn.MAXIFS('m cost'!$E$3:$E$1062,'m cost'!$B$3:$B$1062,C378,'m cost'!$C$3:$C$1062,"&lt;="&amp;O378,'m cost'!$D$3:$D$1062,"&lt;="&amp;N378)))</f>
        <v>306</v>
      </c>
      <c r="L378" s="2">
        <f t="shared" si="36"/>
        <v>61200</v>
      </c>
      <c r="M378" s="2">
        <f t="shared" si="37"/>
        <v>47000</v>
      </c>
      <c r="N378">
        <f t="shared" si="38"/>
        <v>1</v>
      </c>
      <c r="O378">
        <f t="shared" si="39"/>
        <v>2023</v>
      </c>
      <c r="P378" s="9">
        <f>IF(I378&gt;0,VLOOKUP(B378,'m cost'!A:G,6,FALSE)*I378,0)</f>
        <v>0</v>
      </c>
      <c r="Q378" t="str">
        <f t="shared" si="40"/>
        <v>l</v>
      </c>
      <c r="R378" s="2">
        <f t="shared" si="41"/>
        <v>-14200</v>
      </c>
    </row>
    <row r="379" spans="1:18" x14ac:dyDescent="0.2">
      <c r="A379" t="s">
        <v>42</v>
      </c>
      <c r="B379" s="9" t="str">
        <f>VLOOKUP(A379,'item cost'!A:D,2,FALSE)</f>
        <v>group 53</v>
      </c>
      <c r="C379" s="9" t="str">
        <f>VLOOKUP(D379,items!A:B,2,FALSE)</f>
        <v>item 53</v>
      </c>
      <c r="D379" t="s">
        <v>885</v>
      </c>
      <c r="E379" s="10"/>
      <c r="F379" s="10">
        <v>44936</v>
      </c>
      <c r="G379" t="s">
        <v>332</v>
      </c>
      <c r="I379">
        <v>10</v>
      </c>
      <c r="J379" s="2">
        <v>2550</v>
      </c>
      <c r="K379" s="2">
        <f>IF(OR(B379="متنوع",B379="قطع غيار"),J379,IF(AND(B379="ceiling fan",J379&gt;500),_xlfn.MAXIFS('m cost'!$E$3:$E$1062,'m cost'!$B$3:$B$1062,C379,'m cost'!$C$3:$C$1062,"&lt;="&amp;O379,'m cost'!$D$3:$D$1062,"&lt;="&amp;N379)*3,_xlfn.MAXIFS('m cost'!$E$3:$E$1062,'m cost'!$B$3:$B$1062,C379,'m cost'!$C$3:$C$1062,"&lt;="&amp;O379,'m cost'!$D$3:$D$1062,"&lt;="&amp;N379)))</f>
        <v>253</v>
      </c>
      <c r="L379" s="2">
        <f t="shared" si="36"/>
        <v>2530</v>
      </c>
      <c r="M379" s="2">
        <f t="shared" si="37"/>
        <v>25500</v>
      </c>
      <c r="N379">
        <f t="shared" si="38"/>
        <v>1</v>
      </c>
      <c r="O379">
        <f t="shared" si="39"/>
        <v>2023</v>
      </c>
      <c r="P379" s="9">
        <f>IF(I379&gt;0,VLOOKUP(B379,'m cost'!A:G,6,FALSE)*I379,0)</f>
        <v>0</v>
      </c>
      <c r="Q379" t="str">
        <f t="shared" si="40"/>
        <v>p</v>
      </c>
      <c r="R379" s="2">
        <f t="shared" si="41"/>
        <v>22970</v>
      </c>
    </row>
    <row r="380" spans="1:18" x14ac:dyDescent="0.2">
      <c r="A380" t="s">
        <v>63</v>
      </c>
      <c r="B380" s="9" t="str">
        <f>VLOOKUP(A380,'item cost'!A:D,2,FALSE)</f>
        <v>group 54</v>
      </c>
      <c r="C380" s="9" t="str">
        <f>VLOOKUP(D380,items!A:B,2,FALSE)</f>
        <v>item 54</v>
      </c>
      <c r="D380" t="s">
        <v>886</v>
      </c>
      <c r="E380" s="10"/>
      <c r="F380" s="10">
        <v>44936</v>
      </c>
      <c r="G380" t="s">
        <v>266</v>
      </c>
      <c r="I380">
        <v>-5</v>
      </c>
      <c r="J380" s="2">
        <v>235</v>
      </c>
      <c r="K380" s="2">
        <f>IF(OR(B380="متنوع",B380="قطع غيار"),J380,IF(AND(B380="ceiling fan",J380&gt;500),_xlfn.MAXIFS('m cost'!$E$3:$E$1062,'m cost'!$B$3:$B$1062,C380,'m cost'!$C$3:$C$1062,"&lt;="&amp;O380,'m cost'!$D$3:$D$1062,"&lt;="&amp;N380)*3,_xlfn.MAXIFS('m cost'!$E$3:$E$1062,'m cost'!$B$3:$B$1062,C380,'m cost'!$C$3:$C$1062,"&lt;="&amp;O380,'m cost'!$D$3:$D$1062,"&lt;="&amp;N380)))</f>
        <v>408</v>
      </c>
      <c r="L380" s="2">
        <f t="shared" si="36"/>
        <v>-2040</v>
      </c>
      <c r="M380" s="2">
        <f t="shared" si="37"/>
        <v>-1175</v>
      </c>
      <c r="N380">
        <f t="shared" si="38"/>
        <v>1</v>
      </c>
      <c r="O380">
        <f t="shared" si="39"/>
        <v>2023</v>
      </c>
      <c r="P380" s="9">
        <f>IF(I380&gt;0,VLOOKUP(B380,'m cost'!A:G,6,FALSE)*I380,0)</f>
        <v>0</v>
      </c>
      <c r="Q380" t="str">
        <f t="shared" si="40"/>
        <v>p</v>
      </c>
      <c r="R380" s="2">
        <f t="shared" si="41"/>
        <v>865</v>
      </c>
    </row>
    <row r="381" spans="1:18" x14ac:dyDescent="0.2">
      <c r="A381" t="s">
        <v>32</v>
      </c>
      <c r="B381" s="9" t="str">
        <f>VLOOKUP(A381,'item cost'!A:D,2,FALSE)</f>
        <v>group 1</v>
      </c>
      <c r="C381" s="9" t="str">
        <f>VLOOKUP(D381,items!A:B,2,FALSE)</f>
        <v>item 1</v>
      </c>
      <c r="D381" t="s">
        <v>833</v>
      </c>
      <c r="E381" s="10"/>
      <c r="F381" s="10">
        <v>44942</v>
      </c>
      <c r="G381" t="s">
        <v>333</v>
      </c>
      <c r="I381">
        <v>100</v>
      </c>
      <c r="J381" s="2">
        <v>1200</v>
      </c>
      <c r="K381" s="2">
        <f>IF(OR(B381="متنوع",B381="قطع غيار"),J381,IF(AND(B381="ceiling fan",J381&gt;500),_xlfn.MAXIFS('m cost'!$E$3:$E$1062,'m cost'!$B$3:$B$1062,C381,'m cost'!$C$3:$C$1062,"&lt;="&amp;O381,'m cost'!$D$3:$D$1062,"&lt;="&amp;N381)*3,_xlfn.MAXIFS('m cost'!$E$3:$E$1062,'m cost'!$B$3:$B$1062,C381,'m cost'!$C$3:$C$1062,"&lt;="&amp;O381,'m cost'!$D$3:$D$1062,"&lt;="&amp;N381)))</f>
        <v>1490</v>
      </c>
      <c r="L381" s="2">
        <f t="shared" si="36"/>
        <v>149000</v>
      </c>
      <c r="M381" s="2">
        <f t="shared" si="37"/>
        <v>120000</v>
      </c>
      <c r="N381">
        <f t="shared" si="38"/>
        <v>1</v>
      </c>
      <c r="O381">
        <f t="shared" si="39"/>
        <v>2023</v>
      </c>
      <c r="P381" s="9">
        <f>IF(I381&gt;0,VLOOKUP(B381,'m cost'!A:G,6,FALSE)*I381,0)</f>
        <v>5108</v>
      </c>
      <c r="Q381" t="str">
        <f t="shared" si="40"/>
        <v>l</v>
      </c>
      <c r="R381" s="2">
        <f t="shared" si="41"/>
        <v>-34108</v>
      </c>
    </row>
    <row r="382" spans="1:18" x14ac:dyDescent="0.2">
      <c r="A382" t="s">
        <v>58</v>
      </c>
      <c r="B382" s="9" t="str">
        <f>VLOOKUP(A382,'item cost'!A:D,2,FALSE)</f>
        <v>group 2</v>
      </c>
      <c r="C382" s="9" t="str">
        <f>VLOOKUP(D382,items!A:B,2,FALSE)</f>
        <v>item 2</v>
      </c>
      <c r="D382" t="s">
        <v>834</v>
      </c>
      <c r="E382" s="10"/>
      <c r="F382" s="10">
        <v>44934</v>
      </c>
      <c r="G382" t="s">
        <v>334</v>
      </c>
      <c r="I382">
        <v>150</v>
      </c>
      <c r="J382" s="2">
        <v>460</v>
      </c>
      <c r="K382" s="2">
        <f>IF(OR(B382="متنوع",B382="قطع غيار"),J382,IF(AND(B382="ceiling fan",J382&gt;500),_xlfn.MAXIFS('m cost'!$E$3:$E$1062,'m cost'!$B$3:$B$1062,C382,'m cost'!$C$3:$C$1062,"&lt;="&amp;O382,'m cost'!$D$3:$D$1062,"&lt;="&amp;N382)*3,_xlfn.MAXIFS('m cost'!$E$3:$E$1062,'m cost'!$B$3:$B$1062,C382,'m cost'!$C$3:$C$1062,"&lt;="&amp;O382,'m cost'!$D$3:$D$1062,"&lt;="&amp;N382)))</f>
        <v>257.64999999999998</v>
      </c>
      <c r="L382" s="2">
        <f t="shared" si="36"/>
        <v>38647.5</v>
      </c>
      <c r="M382" s="2">
        <f t="shared" si="37"/>
        <v>69000</v>
      </c>
      <c r="N382">
        <f t="shared" si="38"/>
        <v>1</v>
      </c>
      <c r="O382">
        <f t="shared" si="39"/>
        <v>2023</v>
      </c>
      <c r="P382" s="9">
        <f>IF(I382&gt;0,VLOOKUP(B382,'m cost'!A:G,6,FALSE)*I382,0)</f>
        <v>6087</v>
      </c>
      <c r="Q382" t="str">
        <f t="shared" si="40"/>
        <v>p</v>
      </c>
      <c r="R382" s="2">
        <f t="shared" si="41"/>
        <v>24265.5</v>
      </c>
    </row>
    <row r="383" spans="1:18" x14ac:dyDescent="0.2">
      <c r="A383" t="s">
        <v>23</v>
      </c>
      <c r="B383" s="9" t="str">
        <f>VLOOKUP(A383,'item cost'!A:D,2,FALSE)</f>
        <v>group 3</v>
      </c>
      <c r="C383" s="9" t="str">
        <f>VLOOKUP(D383,items!A:B,2,FALSE)</f>
        <v>item 3</v>
      </c>
      <c r="D383" t="s">
        <v>835</v>
      </c>
      <c r="E383" s="10"/>
      <c r="F383" s="10">
        <v>44934</v>
      </c>
      <c r="G383" t="s">
        <v>334</v>
      </c>
      <c r="I383">
        <v>50</v>
      </c>
      <c r="J383" s="2">
        <v>240</v>
      </c>
      <c r="K383" s="2">
        <f>IF(OR(B383="متنوع",B383="قطع غيار"),J383,IF(AND(B383="ceiling fan",J383&gt;500),_xlfn.MAXIFS('m cost'!$E$3:$E$1062,'m cost'!$B$3:$B$1062,C383,'m cost'!$C$3:$C$1062,"&lt;="&amp;O383,'m cost'!$D$3:$D$1062,"&lt;="&amp;N383)*3,_xlfn.MAXIFS('m cost'!$E$3:$E$1062,'m cost'!$B$3:$B$1062,C383,'m cost'!$C$3:$C$1062,"&lt;="&amp;O383,'m cost'!$D$3:$D$1062,"&lt;="&amp;N383)))</f>
        <v>424.87</v>
      </c>
      <c r="L383" s="2">
        <f t="shared" si="36"/>
        <v>21243.5</v>
      </c>
      <c r="M383" s="2">
        <f t="shared" si="37"/>
        <v>12000</v>
      </c>
      <c r="N383">
        <f t="shared" si="38"/>
        <v>1</v>
      </c>
      <c r="O383">
        <f t="shared" si="39"/>
        <v>2023</v>
      </c>
      <c r="P383" s="9">
        <f>IF(I383&gt;0,VLOOKUP(B383,'m cost'!A:G,6,FALSE)*I383,0)</f>
        <v>2945.5</v>
      </c>
      <c r="Q383" t="str">
        <f t="shared" si="40"/>
        <v>l</v>
      </c>
      <c r="R383" s="2">
        <f t="shared" si="41"/>
        <v>-12189</v>
      </c>
    </row>
    <row r="384" spans="1:18" x14ac:dyDescent="0.2">
      <c r="A384" t="s">
        <v>271</v>
      </c>
      <c r="B384" s="9" t="str">
        <f>VLOOKUP(A384,'item cost'!A:D,2,FALSE)</f>
        <v>group 4</v>
      </c>
      <c r="C384" s="9" t="str">
        <f>VLOOKUP(D384,items!A:B,2,FALSE)</f>
        <v>item 4</v>
      </c>
      <c r="D384" t="s">
        <v>836</v>
      </c>
      <c r="E384" s="10"/>
      <c r="F384" s="10">
        <v>44934</v>
      </c>
      <c r="G384" t="s">
        <v>334</v>
      </c>
      <c r="I384">
        <v>50</v>
      </c>
      <c r="J384" s="2">
        <v>350</v>
      </c>
      <c r="K384" s="2">
        <f>IF(OR(B384="متنوع",B384="قطع غيار"),J384,IF(AND(B384="ceiling fan",J384&gt;500),_xlfn.MAXIFS('m cost'!$E$3:$E$1062,'m cost'!$B$3:$B$1062,C384,'m cost'!$C$3:$C$1062,"&lt;="&amp;O384,'m cost'!$D$3:$D$1062,"&lt;="&amp;N384)*3,_xlfn.MAXIFS('m cost'!$E$3:$E$1062,'m cost'!$B$3:$B$1062,C384,'m cost'!$C$3:$C$1062,"&lt;="&amp;O384,'m cost'!$D$3:$D$1062,"&lt;="&amp;N384)))</f>
        <v>1793</v>
      </c>
      <c r="L384" s="2">
        <f t="shared" si="36"/>
        <v>89650</v>
      </c>
      <c r="M384" s="2">
        <f t="shared" si="37"/>
        <v>17500</v>
      </c>
      <c r="N384">
        <f t="shared" si="38"/>
        <v>1</v>
      </c>
      <c r="O384">
        <f t="shared" si="39"/>
        <v>2023</v>
      </c>
      <c r="P384" s="9">
        <f>IF(I384&gt;0,VLOOKUP(B384,'m cost'!A:G,6,FALSE)*I384,0)</f>
        <v>2148</v>
      </c>
      <c r="Q384" t="str">
        <f t="shared" si="40"/>
        <v>l</v>
      </c>
      <c r="R384" s="2">
        <f t="shared" si="41"/>
        <v>-74298</v>
      </c>
    </row>
    <row r="385" spans="1:18" x14ac:dyDescent="0.2">
      <c r="A385" t="s">
        <v>26</v>
      </c>
      <c r="B385" s="9" t="str">
        <f>VLOOKUP(A385,'item cost'!A:D,2,FALSE)</f>
        <v>group 5</v>
      </c>
      <c r="C385" s="9" t="str">
        <f>VLOOKUP(D385,items!A:B,2,FALSE)</f>
        <v>item 5</v>
      </c>
      <c r="D385" t="s">
        <v>837</v>
      </c>
      <c r="E385" s="10"/>
      <c r="F385" s="10">
        <v>44934</v>
      </c>
      <c r="G385" t="s">
        <v>334</v>
      </c>
      <c r="I385">
        <v>50</v>
      </c>
      <c r="J385" s="2">
        <v>380</v>
      </c>
      <c r="K385" s="2">
        <f>IF(OR(B385="متنوع",B385="قطع غيار"),J385,IF(AND(B385="ceiling fan",J385&gt;500),_xlfn.MAXIFS('m cost'!$E$3:$E$1062,'m cost'!$B$3:$B$1062,C385,'m cost'!$C$3:$C$1062,"&lt;="&amp;O385,'m cost'!$D$3:$D$1062,"&lt;="&amp;N385)*3,_xlfn.MAXIFS('m cost'!$E$3:$E$1062,'m cost'!$B$3:$B$1062,C385,'m cost'!$C$3:$C$1062,"&lt;="&amp;O385,'m cost'!$D$3:$D$1062,"&lt;="&amp;N385)))</f>
        <v>900</v>
      </c>
      <c r="L385" s="2">
        <f t="shared" si="36"/>
        <v>45000</v>
      </c>
      <c r="M385" s="2">
        <f t="shared" si="37"/>
        <v>19000</v>
      </c>
      <c r="N385">
        <f t="shared" si="38"/>
        <v>1</v>
      </c>
      <c r="O385">
        <f t="shared" si="39"/>
        <v>2023</v>
      </c>
      <c r="P385" s="9">
        <f>IF(I385&gt;0,VLOOKUP(B385,'m cost'!A:G,6,FALSE)*I385,0)</f>
        <v>1602</v>
      </c>
      <c r="Q385" t="str">
        <f t="shared" si="40"/>
        <v>l</v>
      </c>
      <c r="R385" s="2">
        <f t="shared" si="41"/>
        <v>-27602</v>
      </c>
    </row>
    <row r="386" spans="1:18" x14ac:dyDescent="0.2">
      <c r="A386" t="s">
        <v>66</v>
      </c>
      <c r="B386" s="9" t="str">
        <f>VLOOKUP(A386,'item cost'!A:D,2,FALSE)</f>
        <v>group 6</v>
      </c>
      <c r="C386" s="9" t="str">
        <f>VLOOKUP(D386,items!A:B,2,FALSE)</f>
        <v>item 6</v>
      </c>
      <c r="D386" t="s">
        <v>838</v>
      </c>
      <c r="E386" s="10"/>
      <c r="F386" s="10">
        <v>44934</v>
      </c>
      <c r="G386" t="s">
        <v>334</v>
      </c>
      <c r="I386">
        <v>24</v>
      </c>
      <c r="J386" s="2">
        <v>350</v>
      </c>
      <c r="K386" s="2">
        <f>IF(OR(B386="متنوع",B386="قطع غيار"),J386,IF(AND(B386="ceiling fan",J386&gt;500),_xlfn.MAXIFS('m cost'!$E$3:$E$1062,'m cost'!$B$3:$B$1062,C386,'m cost'!$C$3:$C$1062,"&lt;="&amp;O386,'m cost'!$D$3:$D$1062,"&lt;="&amp;N386)*3,_xlfn.MAXIFS('m cost'!$E$3:$E$1062,'m cost'!$B$3:$B$1062,C386,'m cost'!$C$3:$C$1062,"&lt;="&amp;O386,'m cost'!$D$3:$D$1062,"&lt;="&amp;N386)))</f>
        <v>190</v>
      </c>
      <c r="L386" s="2">
        <f t="shared" si="36"/>
        <v>4560</v>
      </c>
      <c r="M386" s="2">
        <f t="shared" si="37"/>
        <v>8400</v>
      </c>
      <c r="N386">
        <f t="shared" si="38"/>
        <v>1</v>
      </c>
      <c r="O386">
        <f t="shared" si="39"/>
        <v>2023</v>
      </c>
      <c r="P386" s="9">
        <f>IF(I386&gt;0,VLOOKUP(B386,'m cost'!A:G,6,FALSE)*I386,0)</f>
        <v>3587.5199999999995</v>
      </c>
      <c r="Q386" t="str">
        <f t="shared" si="40"/>
        <v>p</v>
      </c>
      <c r="R386" s="2">
        <f t="shared" si="41"/>
        <v>252.48000000000047</v>
      </c>
    </row>
    <row r="387" spans="1:18" x14ac:dyDescent="0.2">
      <c r="A387" t="s">
        <v>40</v>
      </c>
      <c r="B387" s="9" t="str">
        <f>VLOOKUP(A387,'item cost'!A:D,2,FALSE)</f>
        <v>group 7</v>
      </c>
      <c r="C387" s="9" t="str">
        <f>VLOOKUP(D387,items!A:B,2,FALSE)</f>
        <v>item 7</v>
      </c>
      <c r="D387" t="s">
        <v>839</v>
      </c>
      <c r="E387" s="10"/>
      <c r="F387" s="10">
        <v>44934</v>
      </c>
      <c r="G387" t="s">
        <v>334</v>
      </c>
      <c r="I387">
        <v>48</v>
      </c>
      <c r="J387" s="2">
        <v>350</v>
      </c>
      <c r="K387" s="2">
        <f>IF(OR(B387="متنوع",B387="قطع غيار"),J387,IF(AND(B387="ceiling fan",J387&gt;500),_xlfn.MAXIFS('m cost'!$E$3:$E$1062,'m cost'!$B$3:$B$1062,C387,'m cost'!$C$3:$C$1062,"&lt;="&amp;O387,'m cost'!$D$3:$D$1062,"&lt;="&amp;N387)*3,_xlfn.MAXIFS('m cost'!$E$3:$E$1062,'m cost'!$B$3:$B$1062,C387,'m cost'!$C$3:$C$1062,"&lt;="&amp;O387,'m cost'!$D$3:$D$1062,"&lt;="&amp;N387)))</f>
        <v>260</v>
      </c>
      <c r="L387" s="2">
        <f t="shared" si="36"/>
        <v>12480</v>
      </c>
      <c r="M387" s="2">
        <f t="shared" si="37"/>
        <v>16800</v>
      </c>
      <c r="N387">
        <f t="shared" si="38"/>
        <v>1</v>
      </c>
      <c r="O387">
        <f t="shared" si="39"/>
        <v>2023</v>
      </c>
      <c r="P387" s="9">
        <f>IF(I387&gt;0,VLOOKUP(B387,'m cost'!A:G,6,FALSE)*I387,0)</f>
        <v>1062.72</v>
      </c>
      <c r="Q387" t="str">
        <f t="shared" si="40"/>
        <v>p</v>
      </c>
      <c r="R387" s="2">
        <f t="shared" si="41"/>
        <v>3257.2799999999997</v>
      </c>
    </row>
    <row r="388" spans="1:18" x14ac:dyDescent="0.2">
      <c r="A388" t="s">
        <v>61</v>
      </c>
      <c r="B388" s="9" t="str">
        <f>VLOOKUP(A388,'item cost'!A:D,2,FALSE)</f>
        <v>group 8</v>
      </c>
      <c r="C388" s="9" t="str">
        <f>VLOOKUP(D388,items!A:B,2,FALSE)</f>
        <v>item 8</v>
      </c>
      <c r="D388" t="s">
        <v>840</v>
      </c>
      <c r="E388" s="10"/>
      <c r="F388" s="10">
        <v>44934</v>
      </c>
      <c r="G388" t="s">
        <v>334</v>
      </c>
      <c r="I388">
        <v>24</v>
      </c>
      <c r="J388" s="2">
        <v>350</v>
      </c>
      <c r="K388" s="2">
        <f>IF(OR(B388="متنوع",B388="قطع غيار"),J388,IF(AND(B388="ceiling fan",J388&gt;500),_xlfn.MAXIFS('m cost'!$E$3:$E$1062,'m cost'!$B$3:$B$1062,C388,'m cost'!$C$3:$C$1062,"&lt;="&amp;O388,'m cost'!$D$3:$D$1062,"&lt;="&amp;N388)*3,_xlfn.MAXIFS('m cost'!$E$3:$E$1062,'m cost'!$B$3:$B$1062,C388,'m cost'!$C$3:$C$1062,"&lt;="&amp;O388,'m cost'!$D$3:$D$1062,"&lt;="&amp;N388)))</f>
        <v>1630</v>
      </c>
      <c r="L388" s="2">
        <f t="shared" ref="L388:L451" si="42">I388*K388</f>
        <v>39120</v>
      </c>
      <c r="M388" s="2">
        <f t="shared" ref="M388:M451" si="43">J388*I388</f>
        <v>8400</v>
      </c>
      <c r="N388">
        <f t="shared" ref="N388:N451" si="44">MONTH(F388)</f>
        <v>1</v>
      </c>
      <c r="O388">
        <f t="shared" ref="O388:O451" si="45">YEAR(F388)</f>
        <v>2023</v>
      </c>
      <c r="P388" s="9">
        <f>IF(I388&gt;0,VLOOKUP(B388,'m cost'!A:G,6,FALSE)*I388,0)</f>
        <v>1508.16</v>
      </c>
      <c r="Q388" t="str">
        <f t="shared" ref="Q388:Q451" si="46">IF(M388-L388-P388&gt;0,"p","l")</f>
        <v>l</v>
      </c>
      <c r="R388" s="2">
        <f t="shared" ref="R388:R451" si="47">M388-L388-P388</f>
        <v>-32228.16</v>
      </c>
    </row>
    <row r="389" spans="1:18" x14ac:dyDescent="0.2">
      <c r="A389" t="s">
        <v>39</v>
      </c>
      <c r="B389" s="9" t="str">
        <f>VLOOKUP(A389,'item cost'!A:D,2,FALSE)</f>
        <v>group 9</v>
      </c>
      <c r="C389" s="9" t="str">
        <f>VLOOKUP(D389,items!A:B,2,FALSE)</f>
        <v>item 9</v>
      </c>
      <c r="D389" t="s">
        <v>841</v>
      </c>
      <c r="E389" s="10"/>
      <c r="F389" s="10">
        <v>44937</v>
      </c>
      <c r="G389" t="s">
        <v>335</v>
      </c>
      <c r="I389">
        <v>208</v>
      </c>
      <c r="J389" s="2">
        <v>350</v>
      </c>
      <c r="K389" s="2">
        <f>IF(OR(B389="متنوع",B389="قطع غيار"),J389,IF(AND(B389="ceiling fan",J389&gt;500),_xlfn.MAXIFS('m cost'!$E$3:$E$1062,'m cost'!$B$3:$B$1062,C389,'m cost'!$C$3:$C$1062,"&lt;="&amp;O389,'m cost'!$D$3:$D$1062,"&lt;="&amp;N389)*3,_xlfn.MAXIFS('m cost'!$E$3:$E$1062,'m cost'!$B$3:$B$1062,C389,'m cost'!$C$3:$C$1062,"&lt;="&amp;O389,'m cost'!$D$3:$D$1062,"&lt;="&amp;N389)))</f>
        <v>2007</v>
      </c>
      <c r="L389" s="2">
        <f t="shared" si="42"/>
        <v>417456</v>
      </c>
      <c r="M389" s="2">
        <f t="shared" si="43"/>
        <v>72800</v>
      </c>
      <c r="N389">
        <f t="shared" si="44"/>
        <v>1</v>
      </c>
      <c r="O389">
        <f t="shared" si="45"/>
        <v>2023</v>
      </c>
      <c r="P389" s="9">
        <f>IF(I389&gt;0,VLOOKUP(B389,'m cost'!A:G,6,FALSE)*I389,0)</f>
        <v>4677.92</v>
      </c>
      <c r="Q389" t="str">
        <f t="shared" si="46"/>
        <v>l</v>
      </c>
      <c r="R389" s="2">
        <f t="shared" si="47"/>
        <v>-349333.92</v>
      </c>
    </row>
    <row r="390" spans="1:18" x14ac:dyDescent="0.2">
      <c r="A390" t="s">
        <v>277</v>
      </c>
      <c r="B390" s="9" t="str">
        <f>VLOOKUP(A390,'item cost'!A:D,2,FALSE)</f>
        <v>group 10</v>
      </c>
      <c r="C390" s="9" t="str">
        <f>VLOOKUP(D390,items!A:B,2,FALSE)</f>
        <v>item 10</v>
      </c>
      <c r="D390" t="s">
        <v>842</v>
      </c>
      <c r="E390" s="10"/>
      <c r="F390" s="10">
        <v>44934</v>
      </c>
      <c r="G390" t="s">
        <v>336</v>
      </c>
      <c r="I390">
        <v>15</v>
      </c>
      <c r="J390" s="2">
        <v>1500</v>
      </c>
      <c r="K390" s="2">
        <f>IF(OR(B390="متنوع",B390="قطع غيار"),J390,IF(AND(B390="ceiling fan",J390&gt;500),_xlfn.MAXIFS('m cost'!$E$3:$E$1062,'m cost'!$B$3:$B$1062,C390,'m cost'!$C$3:$C$1062,"&lt;="&amp;O390,'m cost'!$D$3:$D$1062,"&lt;="&amp;N390)*3,_xlfn.MAXIFS('m cost'!$E$3:$E$1062,'m cost'!$B$3:$B$1062,C390,'m cost'!$C$3:$C$1062,"&lt;="&amp;O390,'m cost'!$D$3:$D$1062,"&lt;="&amp;N390)))</f>
        <v>126.14814814814817</v>
      </c>
      <c r="L390" s="2">
        <f t="shared" si="42"/>
        <v>1892.2222222222224</v>
      </c>
      <c r="M390" s="2">
        <f t="shared" si="43"/>
        <v>22500</v>
      </c>
      <c r="N390">
        <f t="shared" si="44"/>
        <v>1</v>
      </c>
      <c r="O390">
        <f t="shared" si="45"/>
        <v>2023</v>
      </c>
      <c r="P390" s="9">
        <f>IF(I390&gt;0,VLOOKUP(B390,'m cost'!A:G,6,FALSE)*I390,0)</f>
        <v>936.45</v>
      </c>
      <c r="Q390" t="str">
        <f t="shared" si="46"/>
        <v>p</v>
      </c>
      <c r="R390" s="2">
        <f t="shared" si="47"/>
        <v>19671.327777777777</v>
      </c>
    </row>
    <row r="391" spans="1:18" x14ac:dyDescent="0.2">
      <c r="A391" t="s">
        <v>53</v>
      </c>
      <c r="B391" s="9" t="str">
        <f>VLOOKUP(A391,'item cost'!A:D,2,FALSE)</f>
        <v>group 11</v>
      </c>
      <c r="C391" s="9" t="str">
        <f>VLOOKUP(D391,items!A:B,2,FALSE)</f>
        <v>item 11</v>
      </c>
      <c r="D391" t="s">
        <v>843</v>
      </c>
      <c r="E391" s="10"/>
      <c r="F391" s="10">
        <v>44934</v>
      </c>
      <c r="G391" t="s">
        <v>336</v>
      </c>
      <c r="I391">
        <v>25</v>
      </c>
      <c r="J391" s="2">
        <v>260</v>
      </c>
      <c r="K391" s="2">
        <f>IF(OR(B391="متنوع",B391="قطع غيار"),J391,IF(AND(B391="ceiling fan",J391&gt;500),_xlfn.MAXIFS('m cost'!$E$3:$E$1062,'m cost'!$B$3:$B$1062,C391,'m cost'!$C$3:$C$1062,"&lt;="&amp;O391,'m cost'!$D$3:$D$1062,"&lt;="&amp;N391)*3,_xlfn.MAXIFS('m cost'!$E$3:$E$1062,'m cost'!$B$3:$B$1062,C391,'m cost'!$C$3:$C$1062,"&lt;="&amp;O391,'m cost'!$D$3:$D$1062,"&lt;="&amp;N391)))</f>
        <v>339.00000000000006</v>
      </c>
      <c r="L391" s="2">
        <f t="shared" si="42"/>
        <v>8475.0000000000018</v>
      </c>
      <c r="M391" s="2">
        <f t="shared" si="43"/>
        <v>6500</v>
      </c>
      <c r="N391">
        <f t="shared" si="44"/>
        <v>1</v>
      </c>
      <c r="O391">
        <f t="shared" si="45"/>
        <v>2023</v>
      </c>
      <c r="P391" s="9">
        <f>IF(I391&gt;0,VLOOKUP(B391,'m cost'!A:G,6,FALSE)*I391,0)</f>
        <v>550.25</v>
      </c>
      <c r="Q391" t="str">
        <f t="shared" si="46"/>
        <v>l</v>
      </c>
      <c r="R391" s="2">
        <f t="shared" si="47"/>
        <v>-2525.2500000000018</v>
      </c>
    </row>
    <row r="392" spans="1:18" x14ac:dyDescent="0.2">
      <c r="A392" t="s">
        <v>54</v>
      </c>
      <c r="B392" s="9" t="str">
        <f>VLOOKUP(A392,'item cost'!A:D,2,FALSE)</f>
        <v>group 12</v>
      </c>
      <c r="C392" s="9" t="str">
        <f>VLOOKUP(D392,items!A:B,2,FALSE)</f>
        <v>item 12</v>
      </c>
      <c r="D392" t="s">
        <v>844</v>
      </c>
      <c r="E392" s="10"/>
      <c r="F392" s="10">
        <v>44934</v>
      </c>
      <c r="G392" t="s">
        <v>336</v>
      </c>
      <c r="I392">
        <v>50</v>
      </c>
      <c r="J392" s="2">
        <v>360</v>
      </c>
      <c r="K392" s="2">
        <f>IF(OR(B392="متنوع",B392="قطع غيار"),J392,IF(AND(B392="ceiling fan",J392&gt;500),_xlfn.MAXIFS('m cost'!$E$3:$E$1062,'m cost'!$B$3:$B$1062,C392,'m cost'!$C$3:$C$1062,"&lt;="&amp;O392,'m cost'!$D$3:$D$1062,"&lt;="&amp;N392)*3,_xlfn.MAXIFS('m cost'!$E$3:$E$1062,'m cost'!$B$3:$B$1062,C392,'m cost'!$C$3:$C$1062,"&lt;="&amp;O392,'m cost'!$D$3:$D$1062,"&lt;="&amp;N392)))</f>
        <v>388.11666666666673</v>
      </c>
      <c r="L392" s="2">
        <f t="shared" si="42"/>
        <v>19405.833333333336</v>
      </c>
      <c r="M392" s="2">
        <f t="shared" si="43"/>
        <v>18000</v>
      </c>
      <c r="N392">
        <f t="shared" si="44"/>
        <v>1</v>
      </c>
      <c r="O392">
        <f t="shared" si="45"/>
        <v>2023</v>
      </c>
      <c r="P392" s="9">
        <f>IF(I392&gt;0,VLOOKUP(B392,'m cost'!A:G,6,FALSE)*I392,0)</f>
        <v>1289</v>
      </c>
      <c r="Q392" t="str">
        <f t="shared" si="46"/>
        <v>l</v>
      </c>
      <c r="R392" s="2">
        <f t="shared" si="47"/>
        <v>-2694.8333333333358</v>
      </c>
    </row>
    <row r="393" spans="1:18" x14ac:dyDescent="0.2">
      <c r="A393" t="s">
        <v>72</v>
      </c>
      <c r="B393" s="9" t="str">
        <f>VLOOKUP(A393,'item cost'!A:D,2,FALSE)</f>
        <v>group 13</v>
      </c>
      <c r="C393" s="9" t="str">
        <f>VLOOKUP(D393,items!A:B,2,FALSE)</f>
        <v>item 13</v>
      </c>
      <c r="D393" t="s">
        <v>845</v>
      </c>
      <c r="E393" s="10"/>
      <c r="F393" s="10">
        <v>44934</v>
      </c>
      <c r="G393" t="s">
        <v>336</v>
      </c>
      <c r="I393">
        <v>30</v>
      </c>
      <c r="J393" s="2">
        <v>340</v>
      </c>
      <c r="K393" s="2">
        <f>IF(OR(B393="متنوع",B393="قطع غيار"),J393,IF(AND(B393="ceiling fan",J393&gt;500),_xlfn.MAXIFS('m cost'!$E$3:$E$1062,'m cost'!$B$3:$B$1062,C393,'m cost'!$C$3:$C$1062,"&lt;="&amp;O393,'m cost'!$D$3:$D$1062,"&lt;="&amp;N393)*3,_xlfn.MAXIFS('m cost'!$E$3:$E$1062,'m cost'!$B$3:$B$1062,C393,'m cost'!$C$3:$C$1062,"&lt;="&amp;O393,'m cost'!$D$3:$D$1062,"&lt;="&amp;N393)))</f>
        <v>450</v>
      </c>
      <c r="L393" s="2">
        <f t="shared" si="42"/>
        <v>13500</v>
      </c>
      <c r="M393" s="2">
        <f t="shared" si="43"/>
        <v>10200</v>
      </c>
      <c r="N393">
        <f t="shared" si="44"/>
        <v>1</v>
      </c>
      <c r="O393">
        <f t="shared" si="45"/>
        <v>2023</v>
      </c>
      <c r="P393" s="9">
        <f>IF(I393&gt;0,VLOOKUP(B393,'m cost'!A:G,6,FALSE)*I393,0)</f>
        <v>1250.1000000000001</v>
      </c>
      <c r="Q393" t="str">
        <f t="shared" si="46"/>
        <v>l</v>
      </c>
      <c r="R393" s="2">
        <f t="shared" si="47"/>
        <v>-4550.1000000000004</v>
      </c>
    </row>
    <row r="394" spans="1:18" x14ac:dyDescent="0.2">
      <c r="A394" t="s">
        <v>38</v>
      </c>
      <c r="B394" s="9" t="str">
        <f>VLOOKUP(A394,'item cost'!A:D,2,FALSE)</f>
        <v>group 14</v>
      </c>
      <c r="C394" s="9" t="str">
        <f>VLOOKUP(D394,items!A:B,2,FALSE)</f>
        <v>item 14</v>
      </c>
      <c r="D394" t="s">
        <v>846</v>
      </c>
      <c r="E394" s="10"/>
      <c r="F394" s="10">
        <v>44934</v>
      </c>
      <c r="G394" t="s">
        <v>336</v>
      </c>
      <c r="I394">
        <v>25</v>
      </c>
      <c r="J394" s="2">
        <v>160</v>
      </c>
      <c r="K394" s="2">
        <f>IF(OR(B394="متنوع",B394="قطع غيار"),J394,IF(AND(B394="ceiling fan",J394&gt;500),_xlfn.MAXIFS('m cost'!$E$3:$E$1062,'m cost'!$B$3:$B$1062,C394,'m cost'!$C$3:$C$1062,"&lt;="&amp;O394,'m cost'!$D$3:$D$1062,"&lt;="&amp;N394)*3,_xlfn.MAXIFS('m cost'!$E$3:$E$1062,'m cost'!$B$3:$B$1062,C394,'m cost'!$C$3:$C$1062,"&lt;="&amp;O394,'m cost'!$D$3:$D$1062,"&lt;="&amp;N394)))</f>
        <v>273.88888888888891</v>
      </c>
      <c r="L394" s="2">
        <f t="shared" si="42"/>
        <v>6847.2222222222226</v>
      </c>
      <c r="M394" s="2">
        <f t="shared" si="43"/>
        <v>4000</v>
      </c>
      <c r="N394">
        <f t="shared" si="44"/>
        <v>1</v>
      </c>
      <c r="O394">
        <f t="shared" si="45"/>
        <v>2023</v>
      </c>
      <c r="P394" s="9">
        <f>IF(I394&gt;0,VLOOKUP(B394,'m cost'!A:G,6,FALSE)*I394,0)</f>
        <v>829.75</v>
      </c>
      <c r="Q394" t="str">
        <f t="shared" si="46"/>
        <v>l</v>
      </c>
      <c r="R394" s="2">
        <f t="shared" si="47"/>
        <v>-3676.9722222222226</v>
      </c>
    </row>
    <row r="395" spans="1:18" x14ac:dyDescent="0.2">
      <c r="A395" t="s">
        <v>36</v>
      </c>
      <c r="B395" s="9" t="str">
        <f>VLOOKUP(A395,'item cost'!A:D,2,FALSE)</f>
        <v>group 15</v>
      </c>
      <c r="C395" s="9" t="str">
        <f>VLOOKUP(D395,items!A:B,2,FALSE)</f>
        <v>item 15</v>
      </c>
      <c r="D395" t="s">
        <v>847</v>
      </c>
      <c r="E395" s="10"/>
      <c r="F395" s="10">
        <v>44934</v>
      </c>
      <c r="G395" t="s">
        <v>336</v>
      </c>
      <c r="I395">
        <v>50</v>
      </c>
      <c r="J395" s="2">
        <v>175</v>
      </c>
      <c r="K395" s="2">
        <f>IF(OR(B395="متنوع",B395="قطع غيار"),J395,IF(AND(B395="ceiling fan",J395&gt;500),_xlfn.MAXIFS('m cost'!$E$3:$E$1062,'m cost'!$B$3:$B$1062,C395,'m cost'!$C$3:$C$1062,"&lt;="&amp;O395,'m cost'!$D$3:$D$1062,"&lt;="&amp;N395)*3,_xlfn.MAXIFS('m cost'!$E$3:$E$1062,'m cost'!$B$3:$B$1062,C395,'m cost'!$C$3:$C$1062,"&lt;="&amp;O395,'m cost'!$D$3:$D$1062,"&lt;="&amp;N395)))</f>
        <v>280</v>
      </c>
      <c r="L395" s="2">
        <f t="shared" si="42"/>
        <v>14000</v>
      </c>
      <c r="M395" s="2">
        <f t="shared" si="43"/>
        <v>8750</v>
      </c>
      <c r="N395">
        <f t="shared" si="44"/>
        <v>1</v>
      </c>
      <c r="O395">
        <f t="shared" si="45"/>
        <v>2023</v>
      </c>
      <c r="P395" s="9">
        <f>IF(I395&gt;0,VLOOKUP(B395,'m cost'!A:G,6,FALSE)*I395,0)</f>
        <v>1326</v>
      </c>
      <c r="Q395" t="str">
        <f t="shared" si="46"/>
        <v>l</v>
      </c>
      <c r="R395" s="2">
        <f t="shared" si="47"/>
        <v>-6576</v>
      </c>
    </row>
    <row r="396" spans="1:18" x14ac:dyDescent="0.2">
      <c r="A396" t="s">
        <v>30</v>
      </c>
      <c r="B396" s="9" t="str">
        <f>VLOOKUP(A396,'item cost'!A:D,2,FALSE)</f>
        <v>group 16</v>
      </c>
      <c r="C396" s="9" t="str">
        <f>VLOOKUP(D396,items!A:B,2,FALSE)</f>
        <v>item 16</v>
      </c>
      <c r="D396" t="s">
        <v>848</v>
      </c>
      <c r="E396" s="10"/>
      <c r="F396" s="10">
        <v>44934</v>
      </c>
      <c r="G396" t="s">
        <v>336</v>
      </c>
      <c r="I396">
        <v>20</v>
      </c>
      <c r="J396" s="2">
        <v>470</v>
      </c>
      <c r="K396" s="2">
        <f>IF(OR(B396="متنوع",B396="قطع غيار"),J396,IF(AND(B396="ceiling fan",J396&gt;500),_xlfn.MAXIFS('m cost'!$E$3:$E$1062,'m cost'!$B$3:$B$1062,C396,'m cost'!$C$3:$C$1062,"&lt;="&amp;O396,'m cost'!$D$3:$D$1062,"&lt;="&amp;N396)*3,_xlfn.MAXIFS('m cost'!$E$3:$E$1062,'m cost'!$B$3:$B$1062,C396,'m cost'!$C$3:$C$1062,"&lt;="&amp;O396,'m cost'!$D$3:$D$1062,"&lt;="&amp;N396)))</f>
        <v>340.26666666666671</v>
      </c>
      <c r="L396" s="2">
        <f t="shared" si="42"/>
        <v>6805.3333333333339</v>
      </c>
      <c r="M396" s="2">
        <f t="shared" si="43"/>
        <v>9400</v>
      </c>
      <c r="N396">
        <f t="shared" si="44"/>
        <v>1</v>
      </c>
      <c r="O396">
        <f t="shared" si="45"/>
        <v>2023</v>
      </c>
      <c r="P396" s="9">
        <f>IF(I396&gt;0,VLOOKUP(B396,'m cost'!A:G,6,FALSE)*I396,0)</f>
        <v>573.6</v>
      </c>
      <c r="Q396" t="str">
        <f t="shared" si="46"/>
        <v>p</v>
      </c>
      <c r="R396" s="2">
        <f t="shared" si="47"/>
        <v>2021.0666666666662</v>
      </c>
    </row>
    <row r="397" spans="1:18" x14ac:dyDescent="0.2">
      <c r="A397" t="s">
        <v>45</v>
      </c>
      <c r="B397" s="9" t="str">
        <f>VLOOKUP(A397,'item cost'!A:D,2,FALSE)</f>
        <v>group 17</v>
      </c>
      <c r="C397" s="9" t="str">
        <f>VLOOKUP(D397,items!A:B,2,FALSE)</f>
        <v>item 17</v>
      </c>
      <c r="D397" t="s">
        <v>849</v>
      </c>
      <c r="E397" s="10"/>
      <c r="F397" s="10">
        <v>44934</v>
      </c>
      <c r="G397" t="s">
        <v>336</v>
      </c>
      <c r="I397">
        <v>5</v>
      </c>
      <c r="J397" s="2">
        <v>520</v>
      </c>
      <c r="K397" s="2">
        <f>IF(OR(B397="متنوع",B397="قطع غيار"),J397,IF(AND(B397="ceiling fan",J397&gt;500),_xlfn.MAXIFS('m cost'!$E$3:$E$1062,'m cost'!$B$3:$B$1062,C397,'m cost'!$C$3:$C$1062,"&lt;="&amp;O397,'m cost'!$D$3:$D$1062,"&lt;="&amp;N397)*3,_xlfn.MAXIFS('m cost'!$E$3:$E$1062,'m cost'!$B$3:$B$1062,C397,'m cost'!$C$3:$C$1062,"&lt;="&amp;O397,'m cost'!$D$3:$D$1062,"&lt;="&amp;N397)))</f>
        <v>350.54555555555561</v>
      </c>
      <c r="L397" s="2">
        <f t="shared" si="42"/>
        <v>1752.7277777777781</v>
      </c>
      <c r="M397" s="2">
        <f t="shared" si="43"/>
        <v>2600</v>
      </c>
      <c r="N397">
        <f t="shared" si="44"/>
        <v>1</v>
      </c>
      <c r="O397">
        <f t="shared" si="45"/>
        <v>2023</v>
      </c>
      <c r="P397" s="9">
        <f>IF(I397&gt;0,VLOOKUP(B397,'m cost'!A:G,6,FALSE)*I397,0)</f>
        <v>241.25</v>
      </c>
      <c r="Q397" t="str">
        <f t="shared" si="46"/>
        <v>p</v>
      </c>
      <c r="R397" s="2">
        <f t="shared" si="47"/>
        <v>606.0222222222219</v>
      </c>
    </row>
    <row r="398" spans="1:18" x14ac:dyDescent="0.2">
      <c r="A398" t="s">
        <v>21</v>
      </c>
      <c r="B398" s="9" t="str">
        <f>VLOOKUP(A398,'item cost'!A:D,2,FALSE)</f>
        <v>group 18</v>
      </c>
      <c r="C398" s="9" t="str">
        <f>VLOOKUP(D398,items!A:B,2,FALSE)</f>
        <v>item 18</v>
      </c>
      <c r="D398" t="s">
        <v>850</v>
      </c>
      <c r="E398" s="10"/>
      <c r="F398" s="10">
        <v>44934</v>
      </c>
      <c r="G398" t="s">
        <v>336</v>
      </c>
      <c r="I398">
        <v>200</v>
      </c>
      <c r="J398" s="2">
        <v>275</v>
      </c>
      <c r="K398" s="2">
        <f>IF(OR(B398="متنوع",B398="قطع غيار"),J398,IF(AND(B398="ceiling fan",J398&gt;500),_xlfn.MAXIFS('m cost'!$E$3:$E$1062,'m cost'!$B$3:$B$1062,C398,'m cost'!$C$3:$C$1062,"&lt;="&amp;O398,'m cost'!$D$3:$D$1062,"&lt;="&amp;N398)*3,_xlfn.MAXIFS('m cost'!$E$3:$E$1062,'m cost'!$B$3:$B$1062,C398,'m cost'!$C$3:$C$1062,"&lt;="&amp;O398,'m cost'!$D$3:$D$1062,"&lt;="&amp;N398)))</f>
        <v>329.32952380952389</v>
      </c>
      <c r="L398" s="2">
        <f t="shared" si="42"/>
        <v>65865.904761904778</v>
      </c>
      <c r="M398" s="2">
        <f t="shared" si="43"/>
        <v>55000</v>
      </c>
      <c r="N398">
        <f t="shared" si="44"/>
        <v>1</v>
      </c>
      <c r="O398">
        <f t="shared" si="45"/>
        <v>2023</v>
      </c>
      <c r="P398" s="9">
        <f>IF(I398&gt;0,VLOOKUP(B398,'m cost'!A:G,6,FALSE)*I398,0)</f>
        <v>27632</v>
      </c>
      <c r="Q398" t="str">
        <f t="shared" si="46"/>
        <v>l</v>
      </c>
      <c r="R398" s="2">
        <f t="shared" si="47"/>
        <v>-38497.904761904778</v>
      </c>
    </row>
    <row r="399" spans="1:18" x14ac:dyDescent="0.2">
      <c r="A399" t="s">
        <v>275</v>
      </c>
      <c r="B399" s="9" t="str">
        <f>VLOOKUP(A399,'item cost'!A:D,2,FALSE)</f>
        <v>group 19</v>
      </c>
      <c r="C399" s="9" t="str">
        <f>VLOOKUP(D399,items!A:B,2,FALSE)</f>
        <v>item 19</v>
      </c>
      <c r="D399" t="s">
        <v>851</v>
      </c>
      <c r="E399" s="10"/>
      <c r="F399" s="10">
        <v>44934</v>
      </c>
      <c r="G399" t="s">
        <v>337</v>
      </c>
      <c r="I399">
        <v>-2</v>
      </c>
      <c r="J399" s="2">
        <v>450</v>
      </c>
      <c r="K399" s="2">
        <f>IF(OR(B399="متنوع",B399="قطع غيار"),J399,IF(AND(B399="ceiling fan",J399&gt;500),_xlfn.MAXIFS('m cost'!$E$3:$E$1062,'m cost'!$B$3:$B$1062,C399,'m cost'!$C$3:$C$1062,"&lt;="&amp;O399,'m cost'!$D$3:$D$1062,"&lt;="&amp;N399)*3,_xlfn.MAXIFS('m cost'!$E$3:$E$1062,'m cost'!$B$3:$B$1062,C399,'m cost'!$C$3:$C$1062,"&lt;="&amp;O399,'m cost'!$D$3:$D$1062,"&lt;="&amp;N399)))</f>
        <v>570</v>
      </c>
      <c r="L399" s="2">
        <f t="shared" si="42"/>
        <v>-1140</v>
      </c>
      <c r="M399" s="2">
        <f t="shared" si="43"/>
        <v>-900</v>
      </c>
      <c r="N399">
        <f t="shared" si="44"/>
        <v>1</v>
      </c>
      <c r="O399">
        <f t="shared" si="45"/>
        <v>2023</v>
      </c>
      <c r="P399" s="9">
        <f>IF(I399&gt;0,VLOOKUP(B399,'m cost'!A:G,6,FALSE)*I399,0)</f>
        <v>0</v>
      </c>
      <c r="Q399" t="str">
        <f t="shared" si="46"/>
        <v>p</v>
      </c>
      <c r="R399" s="2">
        <f t="shared" si="47"/>
        <v>240</v>
      </c>
    </row>
    <row r="400" spans="1:18" x14ac:dyDescent="0.2">
      <c r="A400" t="s">
        <v>17</v>
      </c>
      <c r="B400" s="9" t="str">
        <f>VLOOKUP(A400,'item cost'!A:D,2,FALSE)</f>
        <v>group 20</v>
      </c>
      <c r="C400" s="9" t="str">
        <f>VLOOKUP(D400,items!A:B,2,FALSE)</f>
        <v>item 20</v>
      </c>
      <c r="D400" t="s">
        <v>852</v>
      </c>
      <c r="E400" s="10"/>
      <c r="F400" s="10">
        <v>44934</v>
      </c>
      <c r="G400" t="s">
        <v>337</v>
      </c>
      <c r="I400">
        <v>-4</v>
      </c>
      <c r="J400" s="2">
        <v>355</v>
      </c>
      <c r="K400" s="2">
        <f>IF(OR(B400="متنوع",B400="قطع غيار"),J400,IF(AND(B400="ceiling fan",J400&gt;500),_xlfn.MAXIFS('m cost'!$E$3:$E$1062,'m cost'!$B$3:$B$1062,C400,'m cost'!$C$3:$C$1062,"&lt;="&amp;O400,'m cost'!$D$3:$D$1062,"&lt;="&amp;N400)*3,_xlfn.MAXIFS('m cost'!$E$3:$E$1062,'m cost'!$B$3:$B$1062,C400,'m cost'!$C$3:$C$1062,"&lt;="&amp;O400,'m cost'!$D$3:$D$1062,"&lt;="&amp;N400)))</f>
        <v>260</v>
      </c>
      <c r="L400" s="2">
        <f t="shared" si="42"/>
        <v>-1040</v>
      </c>
      <c r="M400" s="2">
        <f t="shared" si="43"/>
        <v>-1420</v>
      </c>
      <c r="N400">
        <f t="shared" si="44"/>
        <v>1</v>
      </c>
      <c r="O400">
        <f t="shared" si="45"/>
        <v>2023</v>
      </c>
      <c r="P400" s="9">
        <f>IF(I400&gt;0,VLOOKUP(B400,'m cost'!A:G,6,FALSE)*I400,0)</f>
        <v>0</v>
      </c>
      <c r="Q400" t="str">
        <f t="shared" si="46"/>
        <v>l</v>
      </c>
      <c r="R400" s="2">
        <f t="shared" si="47"/>
        <v>-380</v>
      </c>
    </row>
    <row r="401" spans="1:18" x14ac:dyDescent="0.2">
      <c r="A401" t="s">
        <v>18</v>
      </c>
      <c r="B401" s="9" t="str">
        <f>VLOOKUP(A401,'item cost'!A:D,2,FALSE)</f>
        <v>group 21</v>
      </c>
      <c r="C401" s="9" t="str">
        <f>VLOOKUP(D401,items!A:B,2,FALSE)</f>
        <v>item 21</v>
      </c>
      <c r="D401" t="s">
        <v>853</v>
      </c>
      <c r="E401" s="10"/>
      <c r="F401" s="10">
        <v>44934</v>
      </c>
      <c r="G401" t="s">
        <v>337</v>
      </c>
      <c r="I401">
        <v>-2</v>
      </c>
      <c r="J401" s="2">
        <v>175</v>
      </c>
      <c r="K401" s="2">
        <f>IF(OR(B401="متنوع",B401="قطع غيار"),J401,IF(AND(B401="ceiling fan",J401&gt;500),_xlfn.MAXIFS('m cost'!$E$3:$E$1062,'m cost'!$B$3:$B$1062,C401,'m cost'!$C$3:$C$1062,"&lt;="&amp;O401,'m cost'!$D$3:$D$1062,"&lt;="&amp;N401)*3,_xlfn.MAXIFS('m cost'!$E$3:$E$1062,'m cost'!$B$3:$B$1062,C401,'m cost'!$C$3:$C$1062,"&lt;="&amp;O401,'m cost'!$D$3:$D$1062,"&lt;="&amp;N401)))</f>
        <v>122.78968253968254</v>
      </c>
      <c r="L401" s="2">
        <f t="shared" si="42"/>
        <v>-245.57936507936509</v>
      </c>
      <c r="M401" s="2">
        <f t="shared" si="43"/>
        <v>-350</v>
      </c>
      <c r="N401">
        <f t="shared" si="44"/>
        <v>1</v>
      </c>
      <c r="O401">
        <f t="shared" si="45"/>
        <v>2023</v>
      </c>
      <c r="P401" s="9">
        <f>IF(I401&gt;0,VLOOKUP(B401,'m cost'!A:G,6,FALSE)*I401,0)</f>
        <v>0</v>
      </c>
      <c r="Q401" t="str">
        <f t="shared" si="46"/>
        <v>l</v>
      </c>
      <c r="R401" s="2">
        <f t="shared" si="47"/>
        <v>-104.42063492063491</v>
      </c>
    </row>
    <row r="402" spans="1:18" x14ac:dyDescent="0.2">
      <c r="A402" t="s">
        <v>24</v>
      </c>
      <c r="B402" s="9" t="str">
        <f>VLOOKUP(A402,'item cost'!A:D,2,FALSE)</f>
        <v>group 22</v>
      </c>
      <c r="C402" s="9" t="str">
        <f>VLOOKUP(D402,items!A:B,2,FALSE)</f>
        <v>item 22</v>
      </c>
      <c r="D402" t="s">
        <v>854</v>
      </c>
      <c r="E402" s="10"/>
      <c r="F402" s="10">
        <v>44934</v>
      </c>
      <c r="G402" t="s">
        <v>337</v>
      </c>
      <c r="I402">
        <v>-2</v>
      </c>
      <c r="J402" s="2">
        <v>335</v>
      </c>
      <c r="K402" s="2">
        <f>IF(OR(B402="متنوع",B402="قطع غيار"),J402,IF(AND(B402="ceiling fan",J402&gt;500),_xlfn.MAXIFS('m cost'!$E$3:$E$1062,'m cost'!$B$3:$B$1062,C402,'m cost'!$C$3:$C$1062,"&lt;="&amp;O402,'m cost'!$D$3:$D$1062,"&lt;="&amp;N402)*3,_xlfn.MAXIFS('m cost'!$E$3:$E$1062,'m cost'!$B$3:$B$1062,C402,'m cost'!$C$3:$C$1062,"&lt;="&amp;O402,'m cost'!$D$3:$D$1062,"&lt;="&amp;N402)))</f>
        <v>517</v>
      </c>
      <c r="L402" s="2">
        <f t="shared" si="42"/>
        <v>-1034</v>
      </c>
      <c r="M402" s="2">
        <f t="shared" si="43"/>
        <v>-670</v>
      </c>
      <c r="N402">
        <f t="shared" si="44"/>
        <v>1</v>
      </c>
      <c r="O402">
        <f t="shared" si="45"/>
        <v>2023</v>
      </c>
      <c r="P402" s="9">
        <f>IF(I402&gt;0,VLOOKUP(B402,'m cost'!A:G,6,FALSE)*I402,0)</f>
        <v>0</v>
      </c>
      <c r="Q402" t="str">
        <f t="shared" si="46"/>
        <v>p</v>
      </c>
      <c r="R402" s="2">
        <f t="shared" si="47"/>
        <v>364</v>
      </c>
    </row>
    <row r="403" spans="1:18" x14ac:dyDescent="0.2">
      <c r="A403" t="s">
        <v>60</v>
      </c>
      <c r="B403" s="9" t="str">
        <f>VLOOKUP(A403,'item cost'!A:D,2,FALSE)</f>
        <v>group 23</v>
      </c>
      <c r="C403" s="9" t="str">
        <f>VLOOKUP(D403,items!A:B,2,FALSE)</f>
        <v>item 23</v>
      </c>
      <c r="D403" t="s">
        <v>855</v>
      </c>
      <c r="E403" s="10"/>
      <c r="F403" s="10">
        <v>44934</v>
      </c>
      <c r="G403" t="s">
        <v>337</v>
      </c>
      <c r="I403">
        <v>-2</v>
      </c>
      <c r="J403" s="2">
        <v>260</v>
      </c>
      <c r="K403" s="2">
        <f>IF(OR(B403="متنوع",B403="قطع غيار"),J403,IF(AND(B403="ceiling fan",J403&gt;500),_xlfn.MAXIFS('m cost'!$E$3:$E$1062,'m cost'!$B$3:$B$1062,C403,'m cost'!$C$3:$C$1062,"&lt;="&amp;O403,'m cost'!$D$3:$D$1062,"&lt;="&amp;N403)*3,_xlfn.MAXIFS('m cost'!$E$3:$E$1062,'m cost'!$B$3:$B$1062,C403,'m cost'!$C$3:$C$1062,"&lt;="&amp;O403,'m cost'!$D$3:$D$1062,"&lt;="&amp;N403)))</f>
        <v>3666.8121693121693</v>
      </c>
      <c r="L403" s="2">
        <f t="shared" si="42"/>
        <v>-7333.6243386243386</v>
      </c>
      <c r="M403" s="2">
        <f t="shared" si="43"/>
        <v>-520</v>
      </c>
      <c r="N403">
        <f t="shared" si="44"/>
        <v>1</v>
      </c>
      <c r="O403">
        <f t="shared" si="45"/>
        <v>2023</v>
      </c>
      <c r="P403" s="9">
        <f>IF(I403&gt;0,VLOOKUP(B403,'m cost'!A:G,6,FALSE)*I403,0)</f>
        <v>0</v>
      </c>
      <c r="Q403" t="str">
        <f t="shared" si="46"/>
        <v>p</v>
      </c>
      <c r="R403" s="2">
        <f t="shared" si="47"/>
        <v>6813.6243386243386</v>
      </c>
    </row>
    <row r="404" spans="1:18" x14ac:dyDescent="0.2">
      <c r="A404" t="s">
        <v>43</v>
      </c>
      <c r="B404" s="9" t="str">
        <f>VLOOKUP(A404,'item cost'!A:D,2,FALSE)</f>
        <v>group 24</v>
      </c>
      <c r="C404" s="9" t="str">
        <f>VLOOKUP(D404,items!A:B,2,FALSE)</f>
        <v>item 24</v>
      </c>
      <c r="D404" t="s">
        <v>856</v>
      </c>
      <c r="E404" s="10"/>
      <c r="F404" s="10">
        <v>44934</v>
      </c>
      <c r="G404" t="s">
        <v>337</v>
      </c>
      <c r="I404">
        <v>-2</v>
      </c>
      <c r="J404" s="2">
        <v>360</v>
      </c>
      <c r="K404" s="2">
        <f>IF(OR(B404="متنوع",B404="قطع غيار"),J404,IF(AND(B404="ceiling fan",J404&gt;500),_xlfn.MAXIFS('m cost'!$E$3:$E$1062,'m cost'!$B$3:$B$1062,C404,'m cost'!$C$3:$C$1062,"&lt;="&amp;O404,'m cost'!$D$3:$D$1062,"&lt;="&amp;N404)*3,_xlfn.MAXIFS('m cost'!$E$3:$E$1062,'m cost'!$B$3:$B$1062,C404,'m cost'!$C$3:$C$1062,"&lt;="&amp;O404,'m cost'!$D$3:$D$1062,"&lt;="&amp;N404)))</f>
        <v>316.46825396825403</v>
      </c>
      <c r="L404" s="2">
        <f t="shared" si="42"/>
        <v>-632.93650793650806</v>
      </c>
      <c r="M404" s="2">
        <f t="shared" si="43"/>
        <v>-720</v>
      </c>
      <c r="N404">
        <f t="shared" si="44"/>
        <v>1</v>
      </c>
      <c r="O404">
        <f t="shared" si="45"/>
        <v>2023</v>
      </c>
      <c r="P404" s="9">
        <f>IF(I404&gt;0,VLOOKUP(B404,'m cost'!A:G,6,FALSE)*I404,0)</f>
        <v>0</v>
      </c>
      <c r="Q404" t="str">
        <f t="shared" si="46"/>
        <v>l</v>
      </c>
      <c r="R404" s="2">
        <f t="shared" si="47"/>
        <v>-87.063492063491935</v>
      </c>
    </row>
    <row r="405" spans="1:18" x14ac:dyDescent="0.2">
      <c r="A405" t="s">
        <v>278</v>
      </c>
      <c r="B405" s="9" t="str">
        <f>VLOOKUP(A405,'item cost'!A:D,2,FALSE)</f>
        <v>group 25</v>
      </c>
      <c r="C405" s="9" t="str">
        <f>VLOOKUP(D405,items!A:B,2,FALSE)</f>
        <v>item 25</v>
      </c>
      <c r="D405" t="s">
        <v>857</v>
      </c>
      <c r="E405" s="10"/>
      <c r="F405" s="10">
        <v>44934</v>
      </c>
      <c r="G405" t="s">
        <v>337</v>
      </c>
      <c r="I405">
        <v>-1</v>
      </c>
      <c r="J405" s="2">
        <v>340</v>
      </c>
      <c r="K405" s="2">
        <f>IF(OR(B405="متنوع",B405="قطع غيار"),J405,IF(AND(B405="ceiling fan",J405&gt;500),_xlfn.MAXIFS('m cost'!$E$3:$E$1062,'m cost'!$B$3:$B$1062,C405,'m cost'!$C$3:$C$1062,"&lt;="&amp;O405,'m cost'!$D$3:$D$1062,"&lt;="&amp;N405)*3,_xlfn.MAXIFS('m cost'!$E$3:$E$1062,'m cost'!$B$3:$B$1062,C405,'m cost'!$C$3:$C$1062,"&lt;="&amp;O405,'m cost'!$D$3:$D$1062,"&lt;="&amp;N405)))</f>
        <v>223.50174851190479</v>
      </c>
      <c r="L405" s="2">
        <f t="shared" si="42"/>
        <v>-223.50174851190479</v>
      </c>
      <c r="M405" s="2">
        <f t="shared" si="43"/>
        <v>-340</v>
      </c>
      <c r="N405">
        <f t="shared" si="44"/>
        <v>1</v>
      </c>
      <c r="O405">
        <f t="shared" si="45"/>
        <v>2023</v>
      </c>
      <c r="P405" s="9">
        <f>IF(I405&gt;0,VLOOKUP(B405,'m cost'!A:G,6,FALSE)*I405,0)</f>
        <v>0</v>
      </c>
      <c r="Q405" t="str">
        <f t="shared" si="46"/>
        <v>l</v>
      </c>
      <c r="R405" s="2">
        <f t="shared" si="47"/>
        <v>-116.49825148809521</v>
      </c>
    </row>
    <row r="406" spans="1:18" x14ac:dyDescent="0.2">
      <c r="A406" t="s">
        <v>279</v>
      </c>
      <c r="B406" s="9" t="str">
        <f>VLOOKUP(A406,'item cost'!A:D,2,FALSE)</f>
        <v>group 26</v>
      </c>
      <c r="C406" s="9" t="str">
        <f>VLOOKUP(D406,items!A:B,2,FALSE)</f>
        <v>item 26</v>
      </c>
      <c r="D406" t="s">
        <v>858</v>
      </c>
      <c r="E406" s="10"/>
      <c r="F406" s="10">
        <v>44934</v>
      </c>
      <c r="G406" t="s">
        <v>337</v>
      </c>
      <c r="I406">
        <v>-20</v>
      </c>
      <c r="J406" s="2">
        <v>470</v>
      </c>
      <c r="K406" s="2">
        <f>IF(OR(B406="متنوع",B406="قطع غيار"),J406,IF(AND(B406="ceiling fan",J406&gt;500),_xlfn.MAXIFS('m cost'!$E$3:$E$1062,'m cost'!$B$3:$B$1062,C406,'m cost'!$C$3:$C$1062,"&lt;="&amp;O406,'m cost'!$D$3:$D$1062,"&lt;="&amp;N406)*3,_xlfn.MAXIFS('m cost'!$E$3:$E$1062,'m cost'!$B$3:$B$1062,C406,'m cost'!$C$3:$C$1062,"&lt;="&amp;O406,'m cost'!$D$3:$D$1062,"&lt;="&amp;N406)))</f>
        <v>205.97652777777782</v>
      </c>
      <c r="L406" s="2">
        <f t="shared" si="42"/>
        <v>-4119.530555555556</v>
      </c>
      <c r="M406" s="2">
        <f t="shared" si="43"/>
        <v>-9400</v>
      </c>
      <c r="N406">
        <f t="shared" si="44"/>
        <v>1</v>
      </c>
      <c r="O406">
        <f t="shared" si="45"/>
        <v>2023</v>
      </c>
      <c r="P406" s="9">
        <f>IF(I406&gt;0,VLOOKUP(B406,'m cost'!A:G,6,FALSE)*I406,0)</f>
        <v>0</v>
      </c>
      <c r="Q406" t="str">
        <f t="shared" si="46"/>
        <v>l</v>
      </c>
      <c r="R406" s="2">
        <f t="shared" si="47"/>
        <v>-5280.469444444444</v>
      </c>
    </row>
    <row r="407" spans="1:18" x14ac:dyDescent="0.2">
      <c r="A407" t="s">
        <v>46</v>
      </c>
      <c r="B407" s="9" t="str">
        <f>VLOOKUP(A407,'item cost'!A:D,2,FALSE)</f>
        <v>group 27</v>
      </c>
      <c r="C407" s="9" t="str">
        <f>VLOOKUP(D407,items!A:B,2,FALSE)</f>
        <v>item 27</v>
      </c>
      <c r="D407" t="s">
        <v>859</v>
      </c>
      <c r="E407" s="10"/>
      <c r="F407" s="10">
        <v>44934</v>
      </c>
      <c r="G407" t="s">
        <v>337</v>
      </c>
      <c r="I407">
        <v>-5</v>
      </c>
      <c r="J407" s="2">
        <v>520</v>
      </c>
      <c r="K407" s="2">
        <f>IF(OR(B407="متنوع",B407="قطع غيار"),J407,IF(AND(B407="ceiling fan",J407&gt;500),_xlfn.MAXIFS('m cost'!$E$3:$E$1062,'m cost'!$B$3:$B$1062,C407,'m cost'!$C$3:$C$1062,"&lt;="&amp;O407,'m cost'!$D$3:$D$1062,"&lt;="&amp;N407)*3,_xlfn.MAXIFS('m cost'!$E$3:$E$1062,'m cost'!$B$3:$B$1062,C407,'m cost'!$C$3:$C$1062,"&lt;="&amp;O407,'m cost'!$D$3:$D$1062,"&lt;="&amp;N407)))</f>
        <v>383</v>
      </c>
      <c r="L407" s="2">
        <f t="shared" si="42"/>
        <v>-1915</v>
      </c>
      <c r="M407" s="2">
        <f t="shared" si="43"/>
        <v>-2600</v>
      </c>
      <c r="N407">
        <f t="shared" si="44"/>
        <v>1</v>
      </c>
      <c r="O407">
        <f t="shared" si="45"/>
        <v>2023</v>
      </c>
      <c r="P407" s="9">
        <f>IF(I407&gt;0,VLOOKUP(B407,'m cost'!A:G,6,FALSE)*I407,0)</f>
        <v>0</v>
      </c>
      <c r="Q407" t="str">
        <f t="shared" si="46"/>
        <v>l</v>
      </c>
      <c r="R407" s="2">
        <f t="shared" si="47"/>
        <v>-685</v>
      </c>
    </row>
    <row r="408" spans="1:18" x14ac:dyDescent="0.2">
      <c r="A408" t="s">
        <v>37</v>
      </c>
      <c r="B408" s="9" t="str">
        <f>VLOOKUP(A408,'item cost'!A:D,2,FALSE)</f>
        <v>group 28</v>
      </c>
      <c r="C408" s="9" t="str">
        <f>VLOOKUP(D408,items!A:B,2,FALSE)</f>
        <v>item 28</v>
      </c>
      <c r="D408" t="s">
        <v>860</v>
      </c>
      <c r="E408" s="10"/>
      <c r="F408" s="10">
        <v>44952</v>
      </c>
      <c r="G408" t="s">
        <v>338</v>
      </c>
      <c r="I408">
        <v>20</v>
      </c>
      <c r="J408" s="2">
        <v>1350</v>
      </c>
      <c r="K408" s="2">
        <f>IF(OR(B408="متنوع",B408="قطع غيار"),J408,IF(AND(B408="ceiling fan",J408&gt;500),_xlfn.MAXIFS('m cost'!$E$3:$E$1062,'m cost'!$B$3:$B$1062,C408,'m cost'!$C$3:$C$1062,"&lt;="&amp;O408,'m cost'!$D$3:$D$1062,"&lt;="&amp;N408)*3,_xlfn.MAXIFS('m cost'!$E$3:$E$1062,'m cost'!$B$3:$B$1062,C408,'m cost'!$C$3:$C$1062,"&lt;="&amp;O408,'m cost'!$D$3:$D$1062,"&lt;="&amp;N408)))</f>
        <v>127.99382716049386</v>
      </c>
      <c r="L408" s="2">
        <f t="shared" si="42"/>
        <v>2559.8765432098771</v>
      </c>
      <c r="M408" s="2">
        <f t="shared" si="43"/>
        <v>27000</v>
      </c>
      <c r="N408">
        <f t="shared" si="44"/>
        <v>1</v>
      </c>
      <c r="O408">
        <f t="shared" si="45"/>
        <v>2023</v>
      </c>
      <c r="P408" s="9">
        <f>IF(I408&gt;0,VLOOKUP(B408,'m cost'!A:G,6,FALSE)*I408,0)</f>
        <v>10</v>
      </c>
      <c r="Q408" t="str">
        <f t="shared" si="46"/>
        <v>p</v>
      </c>
      <c r="R408" s="2">
        <f t="shared" si="47"/>
        <v>24430.123456790123</v>
      </c>
    </row>
    <row r="409" spans="1:18" x14ac:dyDescent="0.2">
      <c r="A409" t="s">
        <v>44</v>
      </c>
      <c r="B409" s="9" t="str">
        <f>VLOOKUP(A409,'item cost'!A:D,2,FALSE)</f>
        <v>group 29</v>
      </c>
      <c r="C409" s="9" t="str">
        <f>VLOOKUP(D409,items!A:B,2,FALSE)</f>
        <v>item 29</v>
      </c>
      <c r="D409" t="s">
        <v>861</v>
      </c>
      <c r="E409" s="10"/>
      <c r="F409" s="10">
        <v>44952</v>
      </c>
      <c r="G409" t="s">
        <v>338</v>
      </c>
      <c r="I409">
        <v>40</v>
      </c>
      <c r="J409" s="2">
        <v>270</v>
      </c>
      <c r="K409" s="2">
        <f>IF(OR(B409="متنوع",B409="قطع غيار"),J409,IF(AND(B409="ceiling fan",J409&gt;500),_xlfn.MAXIFS('m cost'!$E$3:$E$1062,'m cost'!$B$3:$B$1062,C409,'m cost'!$C$3:$C$1062,"&lt;="&amp;O409,'m cost'!$D$3:$D$1062,"&lt;="&amp;N409)*3,_xlfn.MAXIFS('m cost'!$E$3:$E$1062,'m cost'!$B$3:$B$1062,C409,'m cost'!$C$3:$C$1062,"&lt;="&amp;O409,'m cost'!$D$3:$D$1062,"&lt;="&amp;N409)))</f>
        <v>139.5625</v>
      </c>
      <c r="L409" s="2">
        <f t="shared" si="42"/>
        <v>5582.5</v>
      </c>
      <c r="M409" s="2">
        <f t="shared" si="43"/>
        <v>10800</v>
      </c>
      <c r="N409">
        <f t="shared" si="44"/>
        <v>1</v>
      </c>
      <c r="O409">
        <f t="shared" si="45"/>
        <v>2023</v>
      </c>
      <c r="P409" s="9">
        <f>IF(I409&gt;0,VLOOKUP(B409,'m cost'!A:G,6,FALSE)*I409,0)</f>
        <v>200</v>
      </c>
      <c r="Q409" t="str">
        <f t="shared" si="46"/>
        <v>p</v>
      </c>
      <c r="R409" s="2">
        <f t="shared" si="47"/>
        <v>5017.5</v>
      </c>
    </row>
    <row r="410" spans="1:18" x14ac:dyDescent="0.2">
      <c r="A410" t="s">
        <v>280</v>
      </c>
      <c r="B410" s="9" t="str">
        <f>VLOOKUP(A410,'item cost'!A:D,2,FALSE)</f>
        <v>group 30</v>
      </c>
      <c r="C410" s="9" t="str">
        <f>VLOOKUP(D410,items!A:B,2,FALSE)</f>
        <v>item 30</v>
      </c>
      <c r="D410" t="s">
        <v>862</v>
      </c>
      <c r="E410" s="10"/>
      <c r="F410" s="10">
        <v>44952</v>
      </c>
      <c r="G410" t="s">
        <v>338</v>
      </c>
      <c r="I410">
        <v>20</v>
      </c>
      <c r="J410" s="2">
        <v>470</v>
      </c>
      <c r="K410" s="2">
        <f>IF(OR(B410="متنوع",B410="قطع غيار"),J410,IF(AND(B410="ceiling fan",J410&gt;500),_xlfn.MAXIFS('m cost'!$E$3:$E$1062,'m cost'!$B$3:$B$1062,C410,'m cost'!$C$3:$C$1062,"&lt;="&amp;O410,'m cost'!$D$3:$D$1062,"&lt;="&amp;N410)*3,_xlfn.MAXIFS('m cost'!$E$3:$E$1062,'m cost'!$B$3:$B$1062,C410,'m cost'!$C$3:$C$1062,"&lt;="&amp;O410,'m cost'!$D$3:$D$1062,"&lt;="&amp;N410)))</f>
        <v>350.54555555555561</v>
      </c>
      <c r="L410" s="2">
        <f t="shared" si="42"/>
        <v>7010.9111111111124</v>
      </c>
      <c r="M410" s="2">
        <f t="shared" si="43"/>
        <v>9400</v>
      </c>
      <c r="N410">
        <f t="shared" si="44"/>
        <v>1</v>
      </c>
      <c r="O410">
        <f t="shared" si="45"/>
        <v>2023</v>
      </c>
      <c r="P410" s="9">
        <f>IF(I410&gt;0,VLOOKUP(B410,'m cost'!A:G,6,FALSE)*I410,0)</f>
        <v>100</v>
      </c>
      <c r="Q410" t="str">
        <f t="shared" si="46"/>
        <v>p</v>
      </c>
      <c r="R410" s="2">
        <f t="shared" si="47"/>
        <v>2289.0888888888876</v>
      </c>
    </row>
    <row r="411" spans="1:18" x14ac:dyDescent="0.2">
      <c r="A411" t="s">
        <v>50</v>
      </c>
      <c r="B411" s="9" t="str">
        <f>VLOOKUP(A411,'item cost'!A:D,2,FALSE)</f>
        <v>group 31</v>
      </c>
      <c r="C411" s="9" t="str">
        <f>VLOOKUP(D411,items!A:B,2,FALSE)</f>
        <v>item 31</v>
      </c>
      <c r="D411" t="s">
        <v>863</v>
      </c>
      <c r="E411" s="10"/>
      <c r="F411" s="10">
        <v>44952</v>
      </c>
      <c r="G411" t="s">
        <v>338</v>
      </c>
      <c r="I411">
        <v>30</v>
      </c>
      <c r="J411" s="2">
        <v>520</v>
      </c>
      <c r="K411" s="2">
        <f>IF(OR(B411="متنوع",B411="قطع غيار"),J411,IF(AND(B411="ceiling fan",J411&gt;500),_xlfn.MAXIFS('m cost'!$E$3:$E$1062,'m cost'!$B$3:$B$1062,C411,'m cost'!$C$3:$C$1062,"&lt;="&amp;O411,'m cost'!$D$3:$D$1062,"&lt;="&amp;N411)*3,_xlfn.MAXIFS('m cost'!$E$3:$E$1062,'m cost'!$B$3:$B$1062,C411,'m cost'!$C$3:$C$1062,"&lt;="&amp;O411,'m cost'!$D$3:$D$1062,"&lt;="&amp;N411)))</f>
        <v>891.17460317460325</v>
      </c>
      <c r="L411" s="2">
        <f t="shared" si="42"/>
        <v>26735.238095238099</v>
      </c>
      <c r="M411" s="2">
        <f t="shared" si="43"/>
        <v>15600</v>
      </c>
      <c r="N411">
        <f t="shared" si="44"/>
        <v>1</v>
      </c>
      <c r="O411">
        <f t="shared" si="45"/>
        <v>2023</v>
      </c>
      <c r="P411" s="9">
        <f>IF(I411&gt;0,VLOOKUP(B411,'m cost'!A:G,6,FALSE)*I411,0)</f>
        <v>150</v>
      </c>
      <c r="Q411" t="str">
        <f t="shared" si="46"/>
        <v>l</v>
      </c>
      <c r="R411" s="2">
        <f t="shared" si="47"/>
        <v>-11285.238095238099</v>
      </c>
    </row>
    <row r="412" spans="1:18" x14ac:dyDescent="0.2">
      <c r="A412" t="s">
        <v>20</v>
      </c>
      <c r="B412" s="9" t="str">
        <f>VLOOKUP(A412,'item cost'!A:D,2,FALSE)</f>
        <v>group 32</v>
      </c>
      <c r="C412" s="9" t="str">
        <f>VLOOKUP(D412,items!A:B,2,FALSE)</f>
        <v>item 32</v>
      </c>
      <c r="D412" t="s">
        <v>864</v>
      </c>
      <c r="E412" s="10"/>
      <c r="F412" s="10">
        <v>44952</v>
      </c>
      <c r="G412" t="s">
        <v>338</v>
      </c>
      <c r="I412">
        <v>4</v>
      </c>
      <c r="J412" s="2">
        <v>2600</v>
      </c>
      <c r="K412" s="2">
        <f>IF(OR(B412="متنوع",B412="قطع غيار"),J412,IF(AND(B412="ceiling fan",J412&gt;500),_xlfn.MAXIFS('m cost'!$E$3:$E$1062,'m cost'!$B$3:$B$1062,C412,'m cost'!$C$3:$C$1062,"&lt;="&amp;O412,'m cost'!$D$3:$D$1062,"&lt;="&amp;N412)*3,_xlfn.MAXIFS('m cost'!$E$3:$E$1062,'m cost'!$B$3:$B$1062,C412,'m cost'!$C$3:$C$1062,"&lt;="&amp;O412,'m cost'!$D$3:$D$1062,"&lt;="&amp;N412)))</f>
        <v>348.11507936507945</v>
      </c>
      <c r="L412" s="2">
        <f t="shared" si="42"/>
        <v>1392.4603174603178</v>
      </c>
      <c r="M412" s="2">
        <f t="shared" si="43"/>
        <v>10400</v>
      </c>
      <c r="N412">
        <f t="shared" si="44"/>
        <v>1</v>
      </c>
      <c r="O412">
        <f t="shared" si="45"/>
        <v>2023</v>
      </c>
      <c r="P412" s="9">
        <f>IF(I412&gt;0,VLOOKUP(B412,'m cost'!A:G,6,FALSE)*I412,0)</f>
        <v>20</v>
      </c>
      <c r="Q412" t="str">
        <f t="shared" si="46"/>
        <v>p</v>
      </c>
      <c r="R412" s="2">
        <f t="shared" si="47"/>
        <v>8987.539682539682</v>
      </c>
    </row>
    <row r="413" spans="1:18" x14ac:dyDescent="0.2">
      <c r="A413" t="s">
        <v>33</v>
      </c>
      <c r="B413" s="9" t="str">
        <f>VLOOKUP(A413,'item cost'!A:D,2,FALSE)</f>
        <v>group 33</v>
      </c>
      <c r="C413" s="9" t="str">
        <f>VLOOKUP(D413,items!A:B,2,FALSE)</f>
        <v>item 33</v>
      </c>
      <c r="D413" t="s">
        <v>865</v>
      </c>
      <c r="E413" s="10"/>
      <c r="F413" s="10">
        <v>44952</v>
      </c>
      <c r="G413" t="s">
        <v>338</v>
      </c>
      <c r="I413">
        <v>10</v>
      </c>
      <c r="J413" s="2">
        <v>1050</v>
      </c>
      <c r="K413" s="2">
        <f>IF(OR(B413="متنوع",B413="قطع غيار"),J413,IF(AND(B413="ceiling fan",J413&gt;500),_xlfn.MAXIFS('m cost'!$E$3:$E$1062,'m cost'!$B$3:$B$1062,C413,'m cost'!$C$3:$C$1062,"&lt;="&amp;O413,'m cost'!$D$3:$D$1062,"&lt;="&amp;N413)*3,_xlfn.MAXIFS('m cost'!$E$3:$E$1062,'m cost'!$B$3:$B$1062,C413,'m cost'!$C$3:$C$1062,"&lt;="&amp;O413,'m cost'!$D$3:$D$1062,"&lt;="&amp;N413)))</f>
        <v>960</v>
      </c>
      <c r="L413" s="2">
        <f t="shared" si="42"/>
        <v>9600</v>
      </c>
      <c r="M413" s="2">
        <f t="shared" si="43"/>
        <v>10500</v>
      </c>
      <c r="N413">
        <f t="shared" si="44"/>
        <v>1</v>
      </c>
      <c r="O413">
        <f t="shared" si="45"/>
        <v>2023</v>
      </c>
      <c r="P413" s="9">
        <f>IF(I413&gt;0,VLOOKUP(B413,'m cost'!A:G,6,FALSE)*I413,0)</f>
        <v>50</v>
      </c>
      <c r="Q413" t="str">
        <f t="shared" si="46"/>
        <v>p</v>
      </c>
      <c r="R413" s="2">
        <f t="shared" si="47"/>
        <v>850</v>
      </c>
    </row>
    <row r="414" spans="1:18" x14ac:dyDescent="0.2">
      <c r="A414" t="s">
        <v>48</v>
      </c>
      <c r="B414" s="9" t="str">
        <f>VLOOKUP(A414,'item cost'!A:D,2,FALSE)</f>
        <v>group 34</v>
      </c>
      <c r="C414" s="9" t="str">
        <f>VLOOKUP(D414,items!A:B,2,FALSE)</f>
        <v>item 34</v>
      </c>
      <c r="D414" t="s">
        <v>866</v>
      </c>
      <c r="E414" s="10"/>
      <c r="F414" s="10">
        <v>44952</v>
      </c>
      <c r="G414" t="s">
        <v>338</v>
      </c>
      <c r="I414">
        <v>150</v>
      </c>
      <c r="J414" s="2">
        <v>275</v>
      </c>
      <c r="K414" s="2">
        <f>IF(OR(B414="متنوع",B414="قطع غيار"),J414,IF(AND(B414="ceiling fan",J414&gt;500),_xlfn.MAXIFS('m cost'!$E$3:$E$1062,'m cost'!$B$3:$B$1062,C414,'m cost'!$C$3:$C$1062,"&lt;="&amp;O414,'m cost'!$D$3:$D$1062,"&lt;="&amp;N414)*3,_xlfn.MAXIFS('m cost'!$E$3:$E$1062,'m cost'!$B$3:$B$1062,C414,'m cost'!$C$3:$C$1062,"&lt;="&amp;O414,'m cost'!$D$3:$D$1062,"&lt;="&amp;N414)))</f>
        <v>1445</v>
      </c>
      <c r="L414" s="2">
        <f t="shared" si="42"/>
        <v>216750</v>
      </c>
      <c r="M414" s="2">
        <f t="shared" si="43"/>
        <v>41250</v>
      </c>
      <c r="N414">
        <f t="shared" si="44"/>
        <v>1</v>
      </c>
      <c r="O414">
        <f t="shared" si="45"/>
        <v>2023</v>
      </c>
      <c r="P414" s="9">
        <f>IF(I414&gt;0,VLOOKUP(B414,'m cost'!A:G,6,FALSE)*I414,0)</f>
        <v>750</v>
      </c>
      <c r="Q414" t="str">
        <f t="shared" si="46"/>
        <v>l</v>
      </c>
      <c r="R414" s="2">
        <f t="shared" si="47"/>
        <v>-176250</v>
      </c>
    </row>
    <row r="415" spans="1:18" x14ac:dyDescent="0.2">
      <c r="A415" t="s">
        <v>28</v>
      </c>
      <c r="B415" s="9" t="str">
        <f>VLOOKUP(A415,'item cost'!A:D,2,FALSE)</f>
        <v>group 35</v>
      </c>
      <c r="C415" s="9" t="str">
        <f>VLOOKUP(D415,items!A:B,2,FALSE)</f>
        <v>item 35</v>
      </c>
      <c r="D415" t="s">
        <v>867</v>
      </c>
      <c r="E415" s="10"/>
      <c r="F415" s="10">
        <v>44952</v>
      </c>
      <c r="G415" t="s">
        <v>338</v>
      </c>
      <c r="I415">
        <v>20</v>
      </c>
      <c r="J415" s="2">
        <v>160</v>
      </c>
      <c r="K415" s="2">
        <f>IF(OR(B415="متنوع",B415="قطع غيار"),J415,IF(AND(B415="ceiling fan",J415&gt;500),_xlfn.MAXIFS('m cost'!$E$3:$E$1062,'m cost'!$B$3:$B$1062,C415,'m cost'!$C$3:$C$1062,"&lt;="&amp;O415,'m cost'!$D$3:$D$1062,"&lt;="&amp;N415)*3,_xlfn.MAXIFS('m cost'!$E$3:$E$1062,'m cost'!$B$3:$B$1062,C415,'m cost'!$C$3:$C$1062,"&lt;="&amp;O415,'m cost'!$D$3:$D$1062,"&lt;="&amp;N415)))</f>
        <v>325.75216666666677</v>
      </c>
      <c r="L415" s="2">
        <f t="shared" si="42"/>
        <v>6515.0433333333349</v>
      </c>
      <c r="M415" s="2">
        <f t="shared" si="43"/>
        <v>3200</v>
      </c>
      <c r="N415">
        <f t="shared" si="44"/>
        <v>1</v>
      </c>
      <c r="O415">
        <f t="shared" si="45"/>
        <v>2023</v>
      </c>
      <c r="P415" s="9">
        <f>IF(I415&gt;0,VLOOKUP(B415,'m cost'!A:G,6,FALSE)*I415,0)</f>
        <v>100</v>
      </c>
      <c r="Q415" t="str">
        <f t="shared" si="46"/>
        <v>l</v>
      </c>
      <c r="R415" s="2">
        <f t="shared" si="47"/>
        <v>-3415.0433333333349</v>
      </c>
    </row>
    <row r="416" spans="1:18" x14ac:dyDescent="0.2">
      <c r="A416" t="s">
        <v>274</v>
      </c>
      <c r="B416" s="9" t="str">
        <f>VLOOKUP(A416,'item cost'!A:D,2,FALSE)</f>
        <v>group 36</v>
      </c>
      <c r="C416" s="9" t="str">
        <f>VLOOKUP(D416,items!A:B,2,FALSE)</f>
        <v>item 36</v>
      </c>
      <c r="D416" t="s">
        <v>868</v>
      </c>
      <c r="E416" s="10"/>
      <c r="F416" s="10">
        <v>44952</v>
      </c>
      <c r="G416" t="s">
        <v>338</v>
      </c>
      <c r="I416">
        <v>10</v>
      </c>
      <c r="J416" s="2">
        <v>1100</v>
      </c>
      <c r="K416" s="2">
        <f>IF(OR(B416="متنوع",B416="قطع غيار"),J416,IF(AND(B416="ceiling fan",J416&gt;500),_xlfn.MAXIFS('m cost'!$E$3:$E$1062,'m cost'!$B$3:$B$1062,C416,'m cost'!$C$3:$C$1062,"&lt;="&amp;O416,'m cost'!$D$3:$D$1062,"&lt;="&amp;N416)*3,_xlfn.MAXIFS('m cost'!$E$3:$E$1062,'m cost'!$B$3:$B$1062,C416,'m cost'!$C$3:$C$1062,"&lt;="&amp;O416,'m cost'!$D$3:$D$1062,"&lt;="&amp;N416)))</f>
        <v>189</v>
      </c>
      <c r="L416" s="2">
        <f t="shared" si="42"/>
        <v>1890</v>
      </c>
      <c r="M416" s="2">
        <f t="shared" si="43"/>
        <v>11000</v>
      </c>
      <c r="N416">
        <f t="shared" si="44"/>
        <v>1</v>
      </c>
      <c r="O416">
        <f t="shared" si="45"/>
        <v>2023</v>
      </c>
      <c r="P416" s="9">
        <f>IF(I416&gt;0,VLOOKUP(B416,'m cost'!A:G,6,FALSE)*I416,0)</f>
        <v>50</v>
      </c>
      <c r="Q416" t="str">
        <f t="shared" si="46"/>
        <v>p</v>
      </c>
      <c r="R416" s="2">
        <f t="shared" si="47"/>
        <v>9060</v>
      </c>
    </row>
    <row r="417" spans="1:18" x14ac:dyDescent="0.2">
      <c r="A417" t="s">
        <v>52</v>
      </c>
      <c r="B417" s="9" t="str">
        <f>VLOOKUP(A417,'item cost'!A:D,2,FALSE)</f>
        <v>group 37</v>
      </c>
      <c r="C417" s="9" t="str">
        <f>VLOOKUP(D417,items!A:B,2,FALSE)</f>
        <v>item 37</v>
      </c>
      <c r="D417" t="s">
        <v>869</v>
      </c>
      <c r="E417" s="10"/>
      <c r="F417" s="10">
        <v>44952</v>
      </c>
      <c r="G417" t="s">
        <v>338</v>
      </c>
      <c r="I417">
        <v>2</v>
      </c>
      <c r="J417" s="2">
        <v>1900</v>
      </c>
      <c r="K417" s="2">
        <f>IF(OR(B417="متنوع",B417="قطع غيار"),J417,IF(AND(B417="ceiling fan",J417&gt;500),_xlfn.MAXIFS('m cost'!$E$3:$E$1062,'m cost'!$B$3:$B$1062,C417,'m cost'!$C$3:$C$1062,"&lt;="&amp;O417,'m cost'!$D$3:$D$1062,"&lt;="&amp;N417)*3,_xlfn.MAXIFS('m cost'!$E$3:$E$1062,'m cost'!$B$3:$B$1062,C417,'m cost'!$C$3:$C$1062,"&lt;="&amp;O417,'m cost'!$D$3:$D$1062,"&lt;="&amp;N417)))</f>
        <v>1486.2500000000002</v>
      </c>
      <c r="L417" s="2">
        <f t="shared" si="42"/>
        <v>2972.5000000000005</v>
      </c>
      <c r="M417" s="2">
        <f t="shared" si="43"/>
        <v>3800</v>
      </c>
      <c r="N417">
        <f t="shared" si="44"/>
        <v>1</v>
      </c>
      <c r="O417">
        <f t="shared" si="45"/>
        <v>2023</v>
      </c>
      <c r="P417" s="9">
        <f>IF(I417&gt;0,VLOOKUP(B417,'m cost'!A:G,6,FALSE)*I417,0)</f>
        <v>10</v>
      </c>
      <c r="Q417" t="str">
        <f t="shared" si="46"/>
        <v>p</v>
      </c>
      <c r="R417" s="2">
        <f t="shared" si="47"/>
        <v>817.49999999999955</v>
      </c>
    </row>
    <row r="418" spans="1:18" x14ac:dyDescent="0.2">
      <c r="A418" t="s">
        <v>65</v>
      </c>
      <c r="B418" s="9" t="str">
        <f>VLOOKUP(A418,'item cost'!A:D,2,FALSE)</f>
        <v>group 38</v>
      </c>
      <c r="C418" s="9" t="str">
        <f>VLOOKUP(D418,items!A:B,2,FALSE)</f>
        <v>item 38</v>
      </c>
      <c r="D418" t="s">
        <v>870</v>
      </c>
      <c r="E418" s="10"/>
      <c r="F418" s="10">
        <v>44952</v>
      </c>
      <c r="G418" t="s">
        <v>184</v>
      </c>
      <c r="I418">
        <v>-8</v>
      </c>
      <c r="J418" s="2">
        <v>355</v>
      </c>
      <c r="K418" s="2">
        <f>IF(OR(B418="متنوع",B418="قطع غيار"),J418,IF(AND(B418="ceiling fan",J418&gt;500),_xlfn.MAXIFS('m cost'!$E$3:$E$1062,'m cost'!$B$3:$B$1062,C418,'m cost'!$C$3:$C$1062,"&lt;="&amp;O418,'m cost'!$D$3:$D$1062,"&lt;="&amp;N418)*3,_xlfn.MAXIFS('m cost'!$E$3:$E$1062,'m cost'!$B$3:$B$1062,C418,'m cost'!$C$3:$C$1062,"&lt;="&amp;O418,'m cost'!$D$3:$D$1062,"&lt;="&amp;N418)))</f>
        <v>1954.814814814815</v>
      </c>
      <c r="L418" s="2">
        <f t="shared" si="42"/>
        <v>-15638.51851851852</v>
      </c>
      <c r="M418" s="2">
        <f t="shared" si="43"/>
        <v>-2840</v>
      </c>
      <c r="N418">
        <f t="shared" si="44"/>
        <v>1</v>
      </c>
      <c r="O418">
        <f t="shared" si="45"/>
        <v>2023</v>
      </c>
      <c r="P418" s="9">
        <f>IF(I418&gt;0,VLOOKUP(B418,'m cost'!A:G,6,FALSE)*I418,0)</f>
        <v>0</v>
      </c>
      <c r="Q418" t="str">
        <f t="shared" si="46"/>
        <v>p</v>
      </c>
      <c r="R418" s="2">
        <f t="shared" si="47"/>
        <v>12798.51851851852</v>
      </c>
    </row>
    <row r="419" spans="1:18" x14ac:dyDescent="0.2">
      <c r="A419" t="s">
        <v>62</v>
      </c>
      <c r="B419" s="9" t="str">
        <f>VLOOKUP(A419,'item cost'!A:D,2,FALSE)</f>
        <v>group 39</v>
      </c>
      <c r="C419" s="9" t="str">
        <f>VLOOKUP(D419,items!A:B,2,FALSE)</f>
        <v>item 39</v>
      </c>
      <c r="D419" t="s">
        <v>871</v>
      </c>
      <c r="E419" s="10"/>
      <c r="F419" s="10">
        <v>44952</v>
      </c>
      <c r="G419" t="s">
        <v>184</v>
      </c>
      <c r="I419">
        <v>-7</v>
      </c>
      <c r="J419" s="2">
        <v>275</v>
      </c>
      <c r="K419" s="2">
        <f>IF(OR(B419="متنوع",B419="قطع غيار"),J419,IF(AND(B419="ceiling fan",J419&gt;500),_xlfn.MAXIFS('m cost'!$E$3:$E$1062,'m cost'!$B$3:$B$1062,C419,'m cost'!$C$3:$C$1062,"&lt;="&amp;O419,'m cost'!$D$3:$D$1062,"&lt;="&amp;N419)*3,_xlfn.MAXIFS('m cost'!$E$3:$E$1062,'m cost'!$B$3:$B$1062,C419,'m cost'!$C$3:$C$1062,"&lt;="&amp;O419,'m cost'!$D$3:$D$1062,"&lt;="&amp;N419)))</f>
        <v>1020</v>
      </c>
      <c r="L419" s="2">
        <f t="shared" si="42"/>
        <v>-7140</v>
      </c>
      <c r="M419" s="2">
        <f t="shared" si="43"/>
        <v>-1925</v>
      </c>
      <c r="N419">
        <f t="shared" si="44"/>
        <v>1</v>
      </c>
      <c r="O419">
        <f t="shared" si="45"/>
        <v>2023</v>
      </c>
      <c r="P419" s="9">
        <f>IF(I419&gt;0,VLOOKUP(B419,'m cost'!A:G,6,FALSE)*I419,0)</f>
        <v>0</v>
      </c>
      <c r="Q419" t="str">
        <f t="shared" si="46"/>
        <v>p</v>
      </c>
      <c r="R419" s="2">
        <f t="shared" si="47"/>
        <v>5215</v>
      </c>
    </row>
    <row r="420" spans="1:18" x14ac:dyDescent="0.2">
      <c r="A420" t="s">
        <v>25</v>
      </c>
      <c r="B420" s="9" t="str">
        <f>VLOOKUP(A420,'item cost'!A:D,2,FALSE)</f>
        <v>group 40</v>
      </c>
      <c r="C420" s="9" t="str">
        <f>VLOOKUP(D420,items!A:B,2,FALSE)</f>
        <v>item 40</v>
      </c>
      <c r="D420" t="s">
        <v>872</v>
      </c>
      <c r="E420" s="10"/>
      <c r="F420" s="10">
        <v>44952</v>
      </c>
      <c r="G420" t="s">
        <v>184</v>
      </c>
      <c r="I420">
        <v>-1</v>
      </c>
      <c r="J420" s="2">
        <v>185</v>
      </c>
      <c r="K420" s="2">
        <f>IF(OR(B420="متنوع",B420="قطع غيار"),J420,IF(AND(B420="ceiling fan",J420&gt;500),_xlfn.MAXIFS('m cost'!$E$3:$E$1062,'m cost'!$B$3:$B$1062,C420,'m cost'!$C$3:$C$1062,"&lt;="&amp;O420,'m cost'!$D$3:$D$1062,"&lt;="&amp;N420)*3,_xlfn.MAXIFS('m cost'!$E$3:$E$1062,'m cost'!$B$3:$B$1062,C420,'m cost'!$C$3:$C$1062,"&lt;="&amp;O420,'m cost'!$D$3:$D$1062,"&lt;="&amp;N420)))</f>
        <v>335.03703703703707</v>
      </c>
      <c r="L420" s="2">
        <f t="shared" si="42"/>
        <v>-335.03703703703707</v>
      </c>
      <c r="M420" s="2">
        <f t="shared" si="43"/>
        <v>-185</v>
      </c>
      <c r="N420">
        <f t="shared" si="44"/>
        <v>1</v>
      </c>
      <c r="O420">
        <f t="shared" si="45"/>
        <v>2023</v>
      </c>
      <c r="P420" s="9">
        <f>IF(I420&gt;0,VLOOKUP(B420,'m cost'!A:G,6,FALSE)*I420,0)</f>
        <v>0</v>
      </c>
      <c r="Q420" t="str">
        <f t="shared" si="46"/>
        <v>p</v>
      </c>
      <c r="R420" s="2">
        <f t="shared" si="47"/>
        <v>150.03703703703707</v>
      </c>
    </row>
    <row r="421" spans="1:18" x14ac:dyDescent="0.2">
      <c r="A421" t="s">
        <v>51</v>
      </c>
      <c r="B421" s="9" t="str">
        <f>VLOOKUP(A421,'item cost'!A:D,2,FALSE)</f>
        <v>group 41</v>
      </c>
      <c r="C421" s="9" t="str">
        <f>VLOOKUP(D421,items!A:B,2,FALSE)</f>
        <v>item 41</v>
      </c>
      <c r="D421" t="s">
        <v>873</v>
      </c>
      <c r="E421" s="10"/>
      <c r="F421" s="10">
        <v>44952</v>
      </c>
      <c r="G421" t="s">
        <v>184</v>
      </c>
      <c r="I421">
        <v>-1</v>
      </c>
      <c r="J421" s="2">
        <v>335</v>
      </c>
      <c r="K421" s="2">
        <f>IF(OR(B421="متنوع",B421="قطع غيار"),J421,IF(AND(B421="ceiling fan",J421&gt;500),_xlfn.MAXIFS('m cost'!$E$3:$E$1062,'m cost'!$B$3:$B$1062,C421,'m cost'!$C$3:$C$1062,"&lt;="&amp;O421,'m cost'!$D$3:$D$1062,"&lt;="&amp;N421)*3,_xlfn.MAXIFS('m cost'!$E$3:$E$1062,'m cost'!$B$3:$B$1062,C421,'m cost'!$C$3:$C$1062,"&lt;="&amp;O421,'m cost'!$D$3:$D$1062,"&lt;="&amp;N421)))</f>
        <v>214.81481481481484</v>
      </c>
      <c r="L421" s="2">
        <f t="shared" si="42"/>
        <v>-214.81481481481484</v>
      </c>
      <c r="M421" s="2">
        <f t="shared" si="43"/>
        <v>-335</v>
      </c>
      <c r="N421">
        <f t="shared" si="44"/>
        <v>1</v>
      </c>
      <c r="O421">
        <f t="shared" si="45"/>
        <v>2023</v>
      </c>
      <c r="P421" s="9">
        <f>IF(I421&gt;0,VLOOKUP(B421,'m cost'!A:G,6,FALSE)*I421,0)</f>
        <v>0</v>
      </c>
      <c r="Q421" t="str">
        <f t="shared" si="46"/>
        <v>l</v>
      </c>
      <c r="R421" s="2">
        <f t="shared" si="47"/>
        <v>-120.18518518518516</v>
      </c>
    </row>
    <row r="422" spans="1:18" x14ac:dyDescent="0.2">
      <c r="A422" t="s">
        <v>276</v>
      </c>
      <c r="B422" s="9" t="str">
        <f>VLOOKUP(A422,'item cost'!A:D,2,FALSE)</f>
        <v>group 42</v>
      </c>
      <c r="C422" s="9" t="str">
        <f>VLOOKUP(D422,items!A:B,2,FALSE)</f>
        <v>item 42</v>
      </c>
      <c r="D422" t="s">
        <v>874</v>
      </c>
      <c r="E422" s="10"/>
      <c r="F422" s="10">
        <v>44952</v>
      </c>
      <c r="G422" t="s">
        <v>184</v>
      </c>
      <c r="I422">
        <v>-1</v>
      </c>
      <c r="J422" s="2">
        <v>240</v>
      </c>
      <c r="K422" s="2">
        <f>IF(OR(B422="متنوع",B422="قطع غيار"),J422,IF(AND(B422="ceiling fan",J422&gt;500),_xlfn.MAXIFS('m cost'!$E$3:$E$1062,'m cost'!$B$3:$B$1062,C422,'m cost'!$C$3:$C$1062,"&lt;="&amp;O422,'m cost'!$D$3:$D$1062,"&lt;="&amp;N422)*3,_xlfn.MAXIFS('m cost'!$E$3:$E$1062,'m cost'!$B$3:$B$1062,C422,'m cost'!$C$3:$C$1062,"&lt;="&amp;O422,'m cost'!$D$3:$D$1062,"&lt;="&amp;N422)))</f>
        <v>244.81481481481484</v>
      </c>
      <c r="L422" s="2">
        <f t="shared" si="42"/>
        <v>-244.81481481481484</v>
      </c>
      <c r="M422" s="2">
        <f t="shared" si="43"/>
        <v>-240</v>
      </c>
      <c r="N422">
        <f t="shared" si="44"/>
        <v>1</v>
      </c>
      <c r="O422">
        <f t="shared" si="45"/>
        <v>2023</v>
      </c>
      <c r="P422" s="9">
        <f>IF(I422&gt;0,VLOOKUP(B422,'m cost'!A:G,6,FALSE)*I422,0)</f>
        <v>0</v>
      </c>
      <c r="Q422" t="str">
        <f t="shared" si="46"/>
        <v>p</v>
      </c>
      <c r="R422" s="2">
        <f t="shared" si="47"/>
        <v>4.814814814814838</v>
      </c>
    </row>
    <row r="423" spans="1:18" x14ac:dyDescent="0.2">
      <c r="A423" t="s">
        <v>70</v>
      </c>
      <c r="B423" s="9" t="str">
        <f>VLOOKUP(A423,'item cost'!A:D,2,FALSE)</f>
        <v>group 43</v>
      </c>
      <c r="C423" s="9" t="str">
        <f>VLOOKUP(D423,items!A:B,2,FALSE)</f>
        <v>item 43</v>
      </c>
      <c r="D423" t="s">
        <v>875</v>
      </c>
      <c r="E423" s="10"/>
      <c r="F423" s="10">
        <v>44952</v>
      </c>
      <c r="G423" t="s">
        <v>184</v>
      </c>
      <c r="I423">
        <v>-3</v>
      </c>
      <c r="J423" s="2">
        <v>350</v>
      </c>
      <c r="K423" s="2">
        <f>IF(OR(B423="متنوع",B423="قطع غيار"),J423,IF(AND(B423="ceiling fan",J423&gt;500),_xlfn.MAXIFS('m cost'!$E$3:$E$1062,'m cost'!$B$3:$B$1062,C423,'m cost'!$C$3:$C$1062,"&lt;="&amp;O423,'m cost'!$D$3:$D$1062,"&lt;="&amp;N423)*3,_xlfn.MAXIFS('m cost'!$E$3:$E$1062,'m cost'!$B$3:$B$1062,C423,'m cost'!$C$3:$C$1062,"&lt;="&amp;O423,'m cost'!$D$3:$D$1062,"&lt;="&amp;N423)))</f>
        <v>193</v>
      </c>
      <c r="L423" s="2">
        <f t="shared" si="42"/>
        <v>-579</v>
      </c>
      <c r="M423" s="2">
        <f t="shared" si="43"/>
        <v>-1050</v>
      </c>
      <c r="N423">
        <f t="shared" si="44"/>
        <v>1</v>
      </c>
      <c r="O423">
        <f t="shared" si="45"/>
        <v>2023</v>
      </c>
      <c r="P423" s="9">
        <f>IF(I423&gt;0,VLOOKUP(B423,'m cost'!A:G,6,FALSE)*I423,0)</f>
        <v>0</v>
      </c>
      <c r="Q423" t="str">
        <f t="shared" si="46"/>
        <v>l</v>
      </c>
      <c r="R423" s="2">
        <f t="shared" si="47"/>
        <v>-471</v>
      </c>
    </row>
    <row r="424" spans="1:18" x14ac:dyDescent="0.2">
      <c r="A424" t="s">
        <v>22</v>
      </c>
      <c r="B424" s="9" t="str">
        <f>VLOOKUP(A424,'item cost'!A:D,2,FALSE)</f>
        <v>group 44</v>
      </c>
      <c r="C424" s="9" t="str">
        <f>VLOOKUP(D424,items!A:B,2,FALSE)</f>
        <v>item 44</v>
      </c>
      <c r="D424" t="s">
        <v>876</v>
      </c>
      <c r="E424" s="10"/>
      <c r="F424" s="10">
        <v>44952</v>
      </c>
      <c r="G424" t="s">
        <v>184</v>
      </c>
      <c r="I424">
        <v>-1</v>
      </c>
      <c r="J424" s="2">
        <v>370</v>
      </c>
      <c r="K424" s="2">
        <f>IF(OR(B424="متنوع",B424="قطع غيار"),J424,IF(AND(B424="ceiling fan",J424&gt;500),_xlfn.MAXIFS('m cost'!$E$3:$E$1062,'m cost'!$B$3:$B$1062,C424,'m cost'!$C$3:$C$1062,"&lt;="&amp;O424,'m cost'!$D$3:$D$1062,"&lt;="&amp;N424)*3,_xlfn.MAXIFS('m cost'!$E$3:$E$1062,'m cost'!$B$3:$B$1062,C424,'m cost'!$C$3:$C$1062,"&lt;="&amp;O424,'m cost'!$D$3:$D$1062,"&lt;="&amp;N424)))</f>
        <v>187.96296296296299</v>
      </c>
      <c r="L424" s="2">
        <f t="shared" si="42"/>
        <v>-187.96296296296299</v>
      </c>
      <c r="M424" s="2">
        <f t="shared" si="43"/>
        <v>-370</v>
      </c>
      <c r="N424">
        <f t="shared" si="44"/>
        <v>1</v>
      </c>
      <c r="O424">
        <f t="shared" si="45"/>
        <v>2023</v>
      </c>
      <c r="P424" s="9">
        <f>IF(I424&gt;0,VLOOKUP(B424,'m cost'!A:G,6,FALSE)*I424,0)</f>
        <v>0</v>
      </c>
      <c r="Q424" t="str">
        <f t="shared" si="46"/>
        <v>l</v>
      </c>
      <c r="R424" s="2">
        <f t="shared" si="47"/>
        <v>-182.03703703703701</v>
      </c>
    </row>
    <row r="425" spans="1:18" x14ac:dyDescent="0.2">
      <c r="A425" t="s">
        <v>27</v>
      </c>
      <c r="B425" s="9" t="str">
        <f>VLOOKUP(A425,'item cost'!A:D,2,FALSE)</f>
        <v>group 45</v>
      </c>
      <c r="C425" s="9" t="str">
        <f>VLOOKUP(D425,items!A:B,2,FALSE)</f>
        <v>item 45</v>
      </c>
      <c r="D425" t="s">
        <v>877</v>
      </c>
      <c r="E425" s="10"/>
      <c r="F425" s="10">
        <v>44952</v>
      </c>
      <c r="G425" t="s">
        <v>184</v>
      </c>
      <c r="I425">
        <v>-3</v>
      </c>
      <c r="J425" s="2">
        <v>270</v>
      </c>
      <c r="K425" s="2">
        <f>IF(OR(B425="متنوع",B425="قطع غيار"),J425,IF(AND(B425="ceiling fan",J425&gt;500),_xlfn.MAXIFS('m cost'!$E$3:$E$1062,'m cost'!$B$3:$B$1062,C425,'m cost'!$C$3:$C$1062,"&lt;="&amp;O425,'m cost'!$D$3:$D$1062,"&lt;="&amp;N425)*3,_xlfn.MAXIFS('m cost'!$E$3:$E$1062,'m cost'!$B$3:$B$1062,C425,'m cost'!$C$3:$C$1062,"&lt;="&amp;O425,'m cost'!$D$3:$D$1062,"&lt;="&amp;N425)))</f>
        <v>187.96296296296299</v>
      </c>
      <c r="L425" s="2">
        <f t="shared" si="42"/>
        <v>-563.88888888888891</v>
      </c>
      <c r="M425" s="2">
        <f t="shared" si="43"/>
        <v>-810</v>
      </c>
      <c r="N425">
        <f t="shared" si="44"/>
        <v>1</v>
      </c>
      <c r="O425">
        <f t="shared" si="45"/>
        <v>2023</v>
      </c>
      <c r="P425" s="9">
        <f>IF(I425&gt;0,VLOOKUP(B425,'m cost'!A:G,6,FALSE)*I425,0)</f>
        <v>0</v>
      </c>
      <c r="Q425" t="str">
        <f t="shared" si="46"/>
        <v>l</v>
      </c>
      <c r="R425" s="2">
        <f t="shared" si="47"/>
        <v>-246.11111111111109</v>
      </c>
    </row>
    <row r="426" spans="1:18" x14ac:dyDescent="0.2">
      <c r="A426" t="s">
        <v>19</v>
      </c>
      <c r="B426" s="9" t="str">
        <f>VLOOKUP(A426,'item cost'!A:D,2,FALSE)</f>
        <v>group 46</v>
      </c>
      <c r="C426" s="9" t="str">
        <f>VLOOKUP(D426,items!A:B,2,FALSE)</f>
        <v>item 46</v>
      </c>
      <c r="D426" t="s">
        <v>878</v>
      </c>
      <c r="E426" s="10"/>
      <c r="F426" s="10">
        <v>44952</v>
      </c>
      <c r="G426" t="s">
        <v>184</v>
      </c>
      <c r="I426">
        <v>-1</v>
      </c>
      <c r="J426" s="2">
        <v>160</v>
      </c>
      <c r="K426" s="2">
        <f>IF(OR(B426="متنوع",B426="قطع غيار"),J426,IF(AND(B426="ceiling fan",J426&gt;500),_xlfn.MAXIFS('m cost'!$E$3:$E$1062,'m cost'!$B$3:$B$1062,C426,'m cost'!$C$3:$C$1062,"&lt;="&amp;O426,'m cost'!$D$3:$D$1062,"&lt;="&amp;N426)*3,_xlfn.MAXIFS('m cost'!$E$3:$E$1062,'m cost'!$B$3:$B$1062,C426,'m cost'!$C$3:$C$1062,"&lt;="&amp;O426,'m cost'!$D$3:$D$1062,"&lt;="&amp;N426)))</f>
        <v>775</v>
      </c>
      <c r="L426" s="2">
        <f t="shared" si="42"/>
        <v>-775</v>
      </c>
      <c r="M426" s="2">
        <f t="shared" si="43"/>
        <v>-160</v>
      </c>
      <c r="N426">
        <f t="shared" si="44"/>
        <v>1</v>
      </c>
      <c r="O426">
        <f t="shared" si="45"/>
        <v>2023</v>
      </c>
      <c r="P426" s="9">
        <f>IF(I426&gt;0,VLOOKUP(B426,'m cost'!A:G,6,FALSE)*I426,0)</f>
        <v>0</v>
      </c>
      <c r="Q426" t="str">
        <f t="shared" si="46"/>
        <v>p</v>
      </c>
      <c r="R426" s="2">
        <f t="shared" si="47"/>
        <v>615</v>
      </c>
    </row>
    <row r="427" spans="1:18" x14ac:dyDescent="0.2">
      <c r="A427" t="s">
        <v>29</v>
      </c>
      <c r="B427" s="9" t="str">
        <f>VLOOKUP(A427,'item cost'!A:D,2,FALSE)</f>
        <v>group 47</v>
      </c>
      <c r="C427" s="9" t="str">
        <f>VLOOKUP(D427,items!A:B,2,FALSE)</f>
        <v>item 47</v>
      </c>
      <c r="D427" t="s">
        <v>879</v>
      </c>
      <c r="E427" s="10"/>
      <c r="F427" s="10">
        <v>44952</v>
      </c>
      <c r="G427" t="s">
        <v>184</v>
      </c>
      <c r="I427">
        <v>-1</v>
      </c>
      <c r="J427" s="2">
        <v>1350</v>
      </c>
      <c r="K427" s="2">
        <f>IF(OR(B427="متنوع",B427="قطع غيار"),J427,IF(AND(B427="ceiling fan",J427&gt;500),_xlfn.MAXIFS('m cost'!$E$3:$E$1062,'m cost'!$B$3:$B$1062,C427,'m cost'!$C$3:$C$1062,"&lt;="&amp;O427,'m cost'!$D$3:$D$1062,"&lt;="&amp;N427)*3,_xlfn.MAXIFS('m cost'!$E$3:$E$1062,'m cost'!$B$3:$B$1062,C427,'m cost'!$C$3:$C$1062,"&lt;="&amp;O427,'m cost'!$D$3:$D$1062,"&lt;="&amp;N427)))</f>
        <v>205</v>
      </c>
      <c r="L427" s="2">
        <f t="shared" si="42"/>
        <v>-205</v>
      </c>
      <c r="M427" s="2">
        <f t="shared" si="43"/>
        <v>-1350</v>
      </c>
      <c r="N427">
        <f t="shared" si="44"/>
        <v>1</v>
      </c>
      <c r="O427">
        <f t="shared" si="45"/>
        <v>2023</v>
      </c>
      <c r="P427" s="9">
        <f>IF(I427&gt;0,VLOOKUP(B427,'m cost'!A:G,6,FALSE)*I427,0)</f>
        <v>0</v>
      </c>
      <c r="Q427" t="str">
        <f t="shared" si="46"/>
        <v>l</v>
      </c>
      <c r="R427" s="2">
        <f t="shared" si="47"/>
        <v>-1145</v>
      </c>
    </row>
    <row r="428" spans="1:18" x14ac:dyDescent="0.2">
      <c r="A428" t="s">
        <v>272</v>
      </c>
      <c r="B428" s="9" t="str">
        <f>VLOOKUP(A428,'item cost'!A:D,2,FALSE)</f>
        <v>group 48</v>
      </c>
      <c r="C428" s="9" t="str">
        <f>VLOOKUP(D428,items!A:B,2,FALSE)</f>
        <v>item 48</v>
      </c>
      <c r="D428" t="s">
        <v>880</v>
      </c>
      <c r="E428" s="10"/>
      <c r="F428" s="10">
        <v>44952</v>
      </c>
      <c r="G428" t="s">
        <v>184</v>
      </c>
      <c r="I428">
        <v>-2</v>
      </c>
      <c r="J428" s="2">
        <v>450</v>
      </c>
      <c r="K428" s="2">
        <f>IF(OR(B428="متنوع",B428="قطع غيار"),J428,IF(AND(B428="ceiling fan",J428&gt;500),_xlfn.MAXIFS('m cost'!$E$3:$E$1062,'m cost'!$B$3:$B$1062,C428,'m cost'!$C$3:$C$1062,"&lt;="&amp;O428,'m cost'!$D$3:$D$1062,"&lt;="&amp;N428)*3,_xlfn.MAXIFS('m cost'!$E$3:$E$1062,'m cost'!$B$3:$B$1062,C428,'m cost'!$C$3:$C$1062,"&lt;="&amp;O428,'m cost'!$D$3:$D$1062,"&lt;="&amp;N428)))</f>
        <v>640</v>
      </c>
      <c r="L428" s="2">
        <f t="shared" si="42"/>
        <v>-1280</v>
      </c>
      <c r="M428" s="2">
        <f t="shared" si="43"/>
        <v>-900</v>
      </c>
      <c r="N428">
        <f t="shared" si="44"/>
        <v>1</v>
      </c>
      <c r="O428">
        <f t="shared" si="45"/>
        <v>2023</v>
      </c>
      <c r="P428" s="9">
        <f>IF(I428&gt;0,VLOOKUP(B428,'m cost'!A:G,6,FALSE)*I428,0)</f>
        <v>0</v>
      </c>
      <c r="Q428" t="str">
        <f t="shared" si="46"/>
        <v>p</v>
      </c>
      <c r="R428" s="2">
        <f t="shared" si="47"/>
        <v>380</v>
      </c>
    </row>
    <row r="429" spans="1:18" x14ac:dyDescent="0.2">
      <c r="A429" t="s">
        <v>41</v>
      </c>
      <c r="B429" s="9" t="str">
        <f>VLOOKUP(A429,'item cost'!A:D,2,FALSE)</f>
        <v>group 49</v>
      </c>
      <c r="C429" s="9" t="str">
        <f>VLOOKUP(D429,items!A:B,2,FALSE)</f>
        <v>item 49</v>
      </c>
      <c r="D429" t="s">
        <v>881</v>
      </c>
      <c r="E429" s="10"/>
      <c r="F429" s="10">
        <v>44934</v>
      </c>
      <c r="G429" t="s">
        <v>339</v>
      </c>
      <c r="I429">
        <v>100</v>
      </c>
      <c r="J429" s="2">
        <v>180</v>
      </c>
      <c r="K429" s="2">
        <f>IF(OR(B429="متنوع",B429="قطع غيار"),J429,IF(AND(B429="ceiling fan",J429&gt;500),_xlfn.MAXIFS('m cost'!$E$3:$E$1062,'m cost'!$B$3:$B$1062,C429,'m cost'!$C$3:$C$1062,"&lt;="&amp;O429,'m cost'!$D$3:$D$1062,"&lt;="&amp;N429)*3,_xlfn.MAXIFS('m cost'!$E$3:$E$1062,'m cost'!$B$3:$B$1062,C429,'m cost'!$C$3:$C$1062,"&lt;="&amp;O429,'m cost'!$D$3:$D$1062,"&lt;="&amp;N429)))</f>
        <v>237</v>
      </c>
      <c r="L429" s="2">
        <f t="shared" si="42"/>
        <v>23700</v>
      </c>
      <c r="M429" s="2">
        <f t="shared" si="43"/>
        <v>18000</v>
      </c>
      <c r="N429">
        <f t="shared" si="44"/>
        <v>1</v>
      </c>
      <c r="O429">
        <f t="shared" si="45"/>
        <v>2023</v>
      </c>
      <c r="P429" s="9">
        <f>IF(I429&gt;0,VLOOKUP(B429,'m cost'!A:G,6,FALSE)*I429,0)</f>
        <v>0</v>
      </c>
      <c r="Q429" t="str">
        <f t="shared" si="46"/>
        <v>l</v>
      </c>
      <c r="R429" s="2">
        <f t="shared" si="47"/>
        <v>-5700</v>
      </c>
    </row>
    <row r="430" spans="1:18" x14ac:dyDescent="0.2">
      <c r="A430" t="s">
        <v>73</v>
      </c>
      <c r="B430" s="9" t="str">
        <f>VLOOKUP(A430,'item cost'!A:D,2,FALSE)</f>
        <v>group 50</v>
      </c>
      <c r="C430" s="9" t="str">
        <f>VLOOKUP(D430,items!A:B,2,FALSE)</f>
        <v>item 50</v>
      </c>
      <c r="D430" t="s">
        <v>882</v>
      </c>
      <c r="E430" s="10"/>
      <c r="F430" s="10">
        <v>44934</v>
      </c>
      <c r="G430" t="s">
        <v>339</v>
      </c>
      <c r="I430">
        <v>50</v>
      </c>
      <c r="J430" s="2">
        <v>340</v>
      </c>
      <c r="K430" s="2">
        <f>IF(OR(B430="متنوع",B430="قطع غيار"),J430,IF(AND(B430="ceiling fan",J430&gt;500),_xlfn.MAXIFS('m cost'!$E$3:$E$1062,'m cost'!$B$3:$B$1062,C430,'m cost'!$C$3:$C$1062,"&lt;="&amp;O430,'m cost'!$D$3:$D$1062,"&lt;="&amp;N430)*3,_xlfn.MAXIFS('m cost'!$E$3:$E$1062,'m cost'!$B$3:$B$1062,C430,'m cost'!$C$3:$C$1062,"&lt;="&amp;O430,'m cost'!$D$3:$D$1062,"&lt;="&amp;N430)))</f>
        <v>2128</v>
      </c>
      <c r="L430" s="2">
        <f t="shared" si="42"/>
        <v>106400</v>
      </c>
      <c r="M430" s="2">
        <f t="shared" si="43"/>
        <v>17000</v>
      </c>
      <c r="N430">
        <f t="shared" si="44"/>
        <v>1</v>
      </c>
      <c r="O430">
        <f t="shared" si="45"/>
        <v>2023</v>
      </c>
      <c r="P430" s="9">
        <f>IF(I430&gt;0,VLOOKUP(B430,'m cost'!A:G,6,FALSE)*I430,0)</f>
        <v>0</v>
      </c>
      <c r="Q430" t="str">
        <f t="shared" si="46"/>
        <v>l</v>
      </c>
      <c r="R430" s="2">
        <f t="shared" si="47"/>
        <v>-89400</v>
      </c>
    </row>
    <row r="431" spans="1:18" x14ac:dyDescent="0.2">
      <c r="A431" t="s">
        <v>35</v>
      </c>
      <c r="B431" s="9" t="str">
        <f>VLOOKUP(A431,'item cost'!A:D,2,FALSE)</f>
        <v>group 51</v>
      </c>
      <c r="C431" s="9" t="str">
        <f>VLOOKUP(D431,items!A:B,2,FALSE)</f>
        <v>item 51</v>
      </c>
      <c r="D431" t="s">
        <v>883</v>
      </c>
      <c r="E431" s="10"/>
      <c r="F431" s="10">
        <v>44934</v>
      </c>
      <c r="G431" t="s">
        <v>339</v>
      </c>
      <c r="I431">
        <v>50</v>
      </c>
      <c r="J431" s="2">
        <v>390</v>
      </c>
      <c r="K431" s="2">
        <f>IF(OR(B431="متنوع",B431="قطع غيار"),J431,IF(AND(B431="ceiling fan",J431&gt;500),_xlfn.MAXIFS('m cost'!$E$3:$E$1062,'m cost'!$B$3:$B$1062,C431,'m cost'!$C$3:$C$1062,"&lt;="&amp;O431,'m cost'!$D$3:$D$1062,"&lt;="&amp;N431)*3,_xlfn.MAXIFS('m cost'!$E$3:$E$1062,'m cost'!$B$3:$B$1062,C431,'m cost'!$C$3:$C$1062,"&lt;="&amp;O431,'m cost'!$D$3:$D$1062,"&lt;="&amp;N431)))</f>
        <v>2247</v>
      </c>
      <c r="L431" s="2">
        <f t="shared" si="42"/>
        <v>112350</v>
      </c>
      <c r="M431" s="2">
        <f t="shared" si="43"/>
        <v>19500</v>
      </c>
      <c r="N431">
        <f t="shared" si="44"/>
        <v>1</v>
      </c>
      <c r="O431">
        <f t="shared" si="45"/>
        <v>2023</v>
      </c>
      <c r="P431" s="9">
        <f>IF(I431&gt;0,VLOOKUP(B431,'m cost'!A:G,6,FALSE)*I431,0)</f>
        <v>0</v>
      </c>
      <c r="Q431" t="str">
        <f t="shared" si="46"/>
        <v>l</v>
      </c>
      <c r="R431" s="2">
        <f t="shared" si="47"/>
        <v>-92850</v>
      </c>
    </row>
    <row r="432" spans="1:18" x14ac:dyDescent="0.2">
      <c r="A432" t="s">
        <v>49</v>
      </c>
      <c r="B432" s="9" t="str">
        <f>VLOOKUP(A432,'item cost'!A:D,2,FALSE)</f>
        <v>group 52</v>
      </c>
      <c r="C432" s="9" t="str">
        <f>VLOOKUP(D432,items!A:B,2,FALSE)</f>
        <v>item 52</v>
      </c>
      <c r="D432" t="s">
        <v>884</v>
      </c>
      <c r="E432" s="10"/>
      <c r="F432" s="10">
        <v>44934</v>
      </c>
      <c r="G432" t="s">
        <v>339</v>
      </c>
      <c r="I432">
        <v>100</v>
      </c>
      <c r="J432" s="2">
        <v>360</v>
      </c>
      <c r="K432" s="2">
        <f>IF(OR(B432="متنوع",B432="قطع غيار"),J432,IF(AND(B432="ceiling fan",J432&gt;500),_xlfn.MAXIFS('m cost'!$E$3:$E$1062,'m cost'!$B$3:$B$1062,C432,'m cost'!$C$3:$C$1062,"&lt;="&amp;O432,'m cost'!$D$3:$D$1062,"&lt;="&amp;N432)*3,_xlfn.MAXIFS('m cost'!$E$3:$E$1062,'m cost'!$B$3:$B$1062,C432,'m cost'!$C$3:$C$1062,"&lt;="&amp;O432,'m cost'!$D$3:$D$1062,"&lt;="&amp;N432)))</f>
        <v>306</v>
      </c>
      <c r="L432" s="2">
        <f t="shared" si="42"/>
        <v>30600</v>
      </c>
      <c r="M432" s="2">
        <f t="shared" si="43"/>
        <v>36000</v>
      </c>
      <c r="N432">
        <f t="shared" si="44"/>
        <v>1</v>
      </c>
      <c r="O432">
        <f t="shared" si="45"/>
        <v>2023</v>
      </c>
      <c r="P432" s="9">
        <f>IF(I432&gt;0,VLOOKUP(B432,'m cost'!A:G,6,FALSE)*I432,0)</f>
        <v>0</v>
      </c>
      <c r="Q432" t="str">
        <f t="shared" si="46"/>
        <v>p</v>
      </c>
      <c r="R432" s="2">
        <f t="shared" si="47"/>
        <v>5400</v>
      </c>
    </row>
    <row r="433" spans="1:18" x14ac:dyDescent="0.2">
      <c r="A433" t="s">
        <v>42</v>
      </c>
      <c r="B433" s="9" t="str">
        <f>VLOOKUP(A433,'item cost'!A:D,2,FALSE)</f>
        <v>group 53</v>
      </c>
      <c r="C433" s="9" t="str">
        <f>VLOOKUP(D433,items!A:B,2,FALSE)</f>
        <v>item 53</v>
      </c>
      <c r="D433" t="s">
        <v>885</v>
      </c>
      <c r="E433" s="10"/>
      <c r="F433" s="10">
        <v>44934</v>
      </c>
      <c r="G433" t="s">
        <v>339</v>
      </c>
      <c r="I433">
        <v>100</v>
      </c>
      <c r="J433" s="2">
        <v>280</v>
      </c>
      <c r="K433" s="2">
        <f>IF(OR(B433="متنوع",B433="قطع غيار"),J433,IF(AND(B433="ceiling fan",J433&gt;500),_xlfn.MAXIFS('m cost'!$E$3:$E$1062,'m cost'!$B$3:$B$1062,C433,'m cost'!$C$3:$C$1062,"&lt;="&amp;O433,'m cost'!$D$3:$D$1062,"&lt;="&amp;N433)*3,_xlfn.MAXIFS('m cost'!$E$3:$E$1062,'m cost'!$B$3:$B$1062,C433,'m cost'!$C$3:$C$1062,"&lt;="&amp;O433,'m cost'!$D$3:$D$1062,"&lt;="&amp;N433)))</f>
        <v>253</v>
      </c>
      <c r="L433" s="2">
        <f t="shared" si="42"/>
        <v>25300</v>
      </c>
      <c r="M433" s="2">
        <f t="shared" si="43"/>
        <v>28000</v>
      </c>
      <c r="N433">
        <f t="shared" si="44"/>
        <v>1</v>
      </c>
      <c r="O433">
        <f t="shared" si="45"/>
        <v>2023</v>
      </c>
      <c r="P433" s="9">
        <f>IF(I433&gt;0,VLOOKUP(B433,'m cost'!A:G,6,FALSE)*I433,0)</f>
        <v>0</v>
      </c>
      <c r="Q433" t="str">
        <f t="shared" si="46"/>
        <v>p</v>
      </c>
      <c r="R433" s="2">
        <f t="shared" si="47"/>
        <v>2700</v>
      </c>
    </row>
    <row r="434" spans="1:18" x14ac:dyDescent="0.2">
      <c r="A434" t="s">
        <v>63</v>
      </c>
      <c r="B434" s="9" t="str">
        <f>VLOOKUP(A434,'item cost'!A:D,2,FALSE)</f>
        <v>group 54</v>
      </c>
      <c r="C434" s="9" t="str">
        <f>VLOOKUP(D434,items!A:B,2,FALSE)</f>
        <v>item 54</v>
      </c>
      <c r="D434" t="s">
        <v>886</v>
      </c>
      <c r="E434" s="10"/>
      <c r="F434" s="10">
        <v>44934</v>
      </c>
      <c r="G434" t="s">
        <v>339</v>
      </c>
      <c r="I434">
        <v>50</v>
      </c>
      <c r="J434" s="2">
        <v>300</v>
      </c>
      <c r="K434" s="2">
        <f>IF(OR(B434="متنوع",B434="قطع غيار"),J434,IF(AND(B434="ceiling fan",J434&gt;500),_xlfn.MAXIFS('m cost'!$E$3:$E$1062,'m cost'!$B$3:$B$1062,C434,'m cost'!$C$3:$C$1062,"&lt;="&amp;O434,'m cost'!$D$3:$D$1062,"&lt;="&amp;N434)*3,_xlfn.MAXIFS('m cost'!$E$3:$E$1062,'m cost'!$B$3:$B$1062,C434,'m cost'!$C$3:$C$1062,"&lt;="&amp;O434,'m cost'!$D$3:$D$1062,"&lt;="&amp;N434)))</f>
        <v>408</v>
      </c>
      <c r="L434" s="2">
        <f t="shared" si="42"/>
        <v>20400</v>
      </c>
      <c r="M434" s="2">
        <f t="shared" si="43"/>
        <v>15000</v>
      </c>
      <c r="N434">
        <f t="shared" si="44"/>
        <v>1</v>
      </c>
      <c r="O434">
        <f t="shared" si="45"/>
        <v>2023</v>
      </c>
      <c r="P434" s="9">
        <f>IF(I434&gt;0,VLOOKUP(B434,'m cost'!A:G,6,FALSE)*I434,0)</f>
        <v>0</v>
      </c>
      <c r="Q434" t="str">
        <f t="shared" si="46"/>
        <v>l</v>
      </c>
      <c r="R434" s="2">
        <f t="shared" si="47"/>
        <v>-5400</v>
      </c>
    </row>
    <row r="435" spans="1:18" x14ac:dyDescent="0.2">
      <c r="A435" t="s">
        <v>32</v>
      </c>
      <c r="B435" s="9" t="str">
        <f>VLOOKUP(A435,'item cost'!A:D,2,FALSE)</f>
        <v>group 1</v>
      </c>
      <c r="C435" s="9" t="str">
        <f>VLOOKUP(D435,items!A:B,2,FALSE)</f>
        <v>item 1</v>
      </c>
      <c r="D435" t="s">
        <v>833</v>
      </c>
      <c r="E435" s="10"/>
      <c r="F435" s="10">
        <v>44934</v>
      </c>
      <c r="G435" t="s">
        <v>339</v>
      </c>
      <c r="I435">
        <v>10</v>
      </c>
      <c r="J435" s="2">
        <v>1500</v>
      </c>
      <c r="K435" s="2">
        <f>IF(OR(B435="متنوع",B435="قطع غيار"),J435,IF(AND(B435="ceiling fan",J435&gt;500),_xlfn.MAXIFS('m cost'!$E$3:$E$1062,'m cost'!$B$3:$B$1062,C435,'m cost'!$C$3:$C$1062,"&lt;="&amp;O435,'m cost'!$D$3:$D$1062,"&lt;="&amp;N435)*3,_xlfn.MAXIFS('m cost'!$E$3:$E$1062,'m cost'!$B$3:$B$1062,C435,'m cost'!$C$3:$C$1062,"&lt;="&amp;O435,'m cost'!$D$3:$D$1062,"&lt;="&amp;N435)))</f>
        <v>1490</v>
      </c>
      <c r="L435" s="2">
        <f t="shared" si="42"/>
        <v>14900</v>
      </c>
      <c r="M435" s="2">
        <f t="shared" si="43"/>
        <v>15000</v>
      </c>
      <c r="N435">
        <f t="shared" si="44"/>
        <v>1</v>
      </c>
      <c r="O435">
        <f t="shared" si="45"/>
        <v>2023</v>
      </c>
      <c r="P435" s="9">
        <f>IF(I435&gt;0,VLOOKUP(B435,'m cost'!A:G,6,FALSE)*I435,0)</f>
        <v>510.79999999999995</v>
      </c>
      <c r="Q435" t="str">
        <f t="shared" si="46"/>
        <v>l</v>
      </c>
      <c r="R435" s="2">
        <f t="shared" si="47"/>
        <v>-410.79999999999995</v>
      </c>
    </row>
    <row r="436" spans="1:18" x14ac:dyDescent="0.2">
      <c r="A436" t="s">
        <v>58</v>
      </c>
      <c r="B436" s="9" t="str">
        <f>VLOOKUP(A436,'item cost'!A:D,2,FALSE)</f>
        <v>group 2</v>
      </c>
      <c r="C436" s="9" t="str">
        <f>VLOOKUP(D436,items!A:B,2,FALSE)</f>
        <v>item 2</v>
      </c>
      <c r="D436" t="s">
        <v>834</v>
      </c>
      <c r="E436" s="10"/>
      <c r="F436" s="10">
        <v>44934</v>
      </c>
      <c r="G436" t="s">
        <v>230</v>
      </c>
      <c r="I436">
        <v>-8</v>
      </c>
      <c r="J436" s="2">
        <v>180</v>
      </c>
      <c r="K436" s="2">
        <f>IF(OR(B436="متنوع",B436="قطع غيار"),J436,IF(AND(B436="ceiling fan",J436&gt;500),_xlfn.MAXIFS('m cost'!$E$3:$E$1062,'m cost'!$B$3:$B$1062,C436,'m cost'!$C$3:$C$1062,"&lt;="&amp;O436,'m cost'!$D$3:$D$1062,"&lt;="&amp;N436)*3,_xlfn.MAXIFS('m cost'!$E$3:$E$1062,'m cost'!$B$3:$B$1062,C436,'m cost'!$C$3:$C$1062,"&lt;="&amp;O436,'m cost'!$D$3:$D$1062,"&lt;="&amp;N436)))</f>
        <v>257.64999999999998</v>
      </c>
      <c r="L436" s="2">
        <f t="shared" si="42"/>
        <v>-2061.1999999999998</v>
      </c>
      <c r="M436" s="2">
        <f t="shared" si="43"/>
        <v>-1440</v>
      </c>
      <c r="N436">
        <f t="shared" si="44"/>
        <v>1</v>
      </c>
      <c r="O436">
        <f t="shared" si="45"/>
        <v>2023</v>
      </c>
      <c r="P436" s="9">
        <f>IF(I436&gt;0,VLOOKUP(B436,'m cost'!A:G,6,FALSE)*I436,0)</f>
        <v>0</v>
      </c>
      <c r="Q436" t="str">
        <f t="shared" si="46"/>
        <v>p</v>
      </c>
      <c r="R436" s="2">
        <f t="shared" si="47"/>
        <v>621.19999999999982</v>
      </c>
    </row>
    <row r="437" spans="1:18" x14ac:dyDescent="0.2">
      <c r="A437" t="s">
        <v>23</v>
      </c>
      <c r="B437" s="9" t="str">
        <f>VLOOKUP(A437,'item cost'!A:D,2,FALSE)</f>
        <v>group 3</v>
      </c>
      <c r="C437" s="9" t="str">
        <f>VLOOKUP(D437,items!A:B,2,FALSE)</f>
        <v>item 3</v>
      </c>
      <c r="D437" t="s">
        <v>835</v>
      </c>
      <c r="E437" s="10"/>
      <c r="F437" s="10">
        <v>44934</v>
      </c>
      <c r="G437" t="s">
        <v>230</v>
      </c>
      <c r="I437">
        <v>-7</v>
      </c>
      <c r="J437" s="2">
        <v>340</v>
      </c>
      <c r="K437" s="2">
        <f>IF(OR(B437="متنوع",B437="قطع غيار"),J437,IF(AND(B437="ceiling fan",J437&gt;500),_xlfn.MAXIFS('m cost'!$E$3:$E$1062,'m cost'!$B$3:$B$1062,C437,'m cost'!$C$3:$C$1062,"&lt;="&amp;O437,'m cost'!$D$3:$D$1062,"&lt;="&amp;N437)*3,_xlfn.MAXIFS('m cost'!$E$3:$E$1062,'m cost'!$B$3:$B$1062,C437,'m cost'!$C$3:$C$1062,"&lt;="&amp;O437,'m cost'!$D$3:$D$1062,"&lt;="&amp;N437)))</f>
        <v>424.87</v>
      </c>
      <c r="L437" s="2">
        <f t="shared" si="42"/>
        <v>-2974.09</v>
      </c>
      <c r="M437" s="2">
        <f t="shared" si="43"/>
        <v>-2380</v>
      </c>
      <c r="N437">
        <f t="shared" si="44"/>
        <v>1</v>
      </c>
      <c r="O437">
        <f t="shared" si="45"/>
        <v>2023</v>
      </c>
      <c r="P437" s="9">
        <f>IF(I437&gt;0,VLOOKUP(B437,'m cost'!A:G,6,FALSE)*I437,0)</f>
        <v>0</v>
      </c>
      <c r="Q437" t="str">
        <f t="shared" si="46"/>
        <v>p</v>
      </c>
      <c r="R437" s="2">
        <f t="shared" si="47"/>
        <v>594.09000000000015</v>
      </c>
    </row>
    <row r="438" spans="1:18" x14ac:dyDescent="0.2">
      <c r="A438" t="s">
        <v>271</v>
      </c>
      <c r="B438" s="9" t="str">
        <f>VLOOKUP(A438,'item cost'!A:D,2,FALSE)</f>
        <v>group 4</v>
      </c>
      <c r="C438" s="9" t="str">
        <f>VLOOKUP(D438,items!A:B,2,FALSE)</f>
        <v>item 4</v>
      </c>
      <c r="D438" t="s">
        <v>836</v>
      </c>
      <c r="E438" s="10"/>
      <c r="F438" s="10">
        <v>44934</v>
      </c>
      <c r="G438" t="s">
        <v>230</v>
      </c>
      <c r="I438">
        <v>-4</v>
      </c>
      <c r="J438" s="2">
        <v>390</v>
      </c>
      <c r="K438" s="2">
        <f>IF(OR(B438="متنوع",B438="قطع غيار"),J438,IF(AND(B438="ceiling fan",J438&gt;500),_xlfn.MAXIFS('m cost'!$E$3:$E$1062,'m cost'!$B$3:$B$1062,C438,'m cost'!$C$3:$C$1062,"&lt;="&amp;O438,'m cost'!$D$3:$D$1062,"&lt;="&amp;N438)*3,_xlfn.MAXIFS('m cost'!$E$3:$E$1062,'m cost'!$B$3:$B$1062,C438,'m cost'!$C$3:$C$1062,"&lt;="&amp;O438,'m cost'!$D$3:$D$1062,"&lt;="&amp;N438)))</f>
        <v>1793</v>
      </c>
      <c r="L438" s="2">
        <f t="shared" si="42"/>
        <v>-7172</v>
      </c>
      <c r="M438" s="2">
        <f t="shared" si="43"/>
        <v>-1560</v>
      </c>
      <c r="N438">
        <f t="shared" si="44"/>
        <v>1</v>
      </c>
      <c r="O438">
        <f t="shared" si="45"/>
        <v>2023</v>
      </c>
      <c r="P438" s="9">
        <f>IF(I438&gt;0,VLOOKUP(B438,'m cost'!A:G,6,FALSE)*I438,0)</f>
        <v>0</v>
      </c>
      <c r="Q438" t="str">
        <f t="shared" si="46"/>
        <v>p</v>
      </c>
      <c r="R438" s="2">
        <f t="shared" si="47"/>
        <v>5612</v>
      </c>
    </row>
    <row r="439" spans="1:18" x14ac:dyDescent="0.2">
      <c r="A439" t="s">
        <v>26</v>
      </c>
      <c r="B439" s="9" t="str">
        <f>VLOOKUP(A439,'item cost'!A:D,2,FALSE)</f>
        <v>group 5</v>
      </c>
      <c r="C439" s="9" t="str">
        <f>VLOOKUP(D439,items!A:B,2,FALSE)</f>
        <v>item 5</v>
      </c>
      <c r="D439" t="s">
        <v>837</v>
      </c>
      <c r="E439" s="10"/>
      <c r="F439" s="10">
        <v>44934</v>
      </c>
      <c r="G439" t="s">
        <v>230</v>
      </c>
      <c r="I439">
        <v>-1</v>
      </c>
      <c r="J439" s="2">
        <v>360</v>
      </c>
      <c r="K439" s="2">
        <f>IF(OR(B439="متنوع",B439="قطع غيار"),J439,IF(AND(B439="ceiling fan",J439&gt;500),_xlfn.MAXIFS('m cost'!$E$3:$E$1062,'m cost'!$B$3:$B$1062,C439,'m cost'!$C$3:$C$1062,"&lt;="&amp;O439,'m cost'!$D$3:$D$1062,"&lt;="&amp;N439)*3,_xlfn.MAXIFS('m cost'!$E$3:$E$1062,'m cost'!$B$3:$B$1062,C439,'m cost'!$C$3:$C$1062,"&lt;="&amp;O439,'m cost'!$D$3:$D$1062,"&lt;="&amp;N439)))</f>
        <v>900</v>
      </c>
      <c r="L439" s="2">
        <f t="shared" si="42"/>
        <v>-900</v>
      </c>
      <c r="M439" s="2">
        <f t="shared" si="43"/>
        <v>-360</v>
      </c>
      <c r="N439">
        <f t="shared" si="44"/>
        <v>1</v>
      </c>
      <c r="O439">
        <f t="shared" si="45"/>
        <v>2023</v>
      </c>
      <c r="P439" s="9">
        <f>IF(I439&gt;0,VLOOKUP(B439,'m cost'!A:G,6,FALSE)*I439,0)</f>
        <v>0</v>
      </c>
      <c r="Q439" t="str">
        <f t="shared" si="46"/>
        <v>p</v>
      </c>
      <c r="R439" s="2">
        <f t="shared" si="47"/>
        <v>540</v>
      </c>
    </row>
    <row r="440" spans="1:18" x14ac:dyDescent="0.2">
      <c r="A440" t="s">
        <v>66</v>
      </c>
      <c r="B440" s="9" t="str">
        <f>VLOOKUP(A440,'item cost'!A:D,2,FALSE)</f>
        <v>group 6</v>
      </c>
      <c r="C440" s="9" t="str">
        <f>VLOOKUP(D440,items!A:B,2,FALSE)</f>
        <v>item 6</v>
      </c>
      <c r="D440" t="s">
        <v>838</v>
      </c>
      <c r="E440" s="10"/>
      <c r="F440" s="10">
        <v>44934</v>
      </c>
      <c r="G440" t="s">
        <v>230</v>
      </c>
      <c r="I440">
        <v>-1</v>
      </c>
      <c r="J440" s="2">
        <v>210</v>
      </c>
      <c r="K440" s="2">
        <f>IF(OR(B440="متنوع",B440="قطع غيار"),J440,IF(AND(B440="ceiling fan",J440&gt;500),_xlfn.MAXIFS('m cost'!$E$3:$E$1062,'m cost'!$B$3:$B$1062,C440,'m cost'!$C$3:$C$1062,"&lt;="&amp;O440,'m cost'!$D$3:$D$1062,"&lt;="&amp;N440)*3,_xlfn.MAXIFS('m cost'!$E$3:$E$1062,'m cost'!$B$3:$B$1062,C440,'m cost'!$C$3:$C$1062,"&lt;="&amp;O440,'m cost'!$D$3:$D$1062,"&lt;="&amp;N440)))</f>
        <v>190</v>
      </c>
      <c r="L440" s="2">
        <f t="shared" si="42"/>
        <v>-190</v>
      </c>
      <c r="M440" s="2">
        <f t="shared" si="43"/>
        <v>-210</v>
      </c>
      <c r="N440">
        <f t="shared" si="44"/>
        <v>1</v>
      </c>
      <c r="O440">
        <f t="shared" si="45"/>
        <v>2023</v>
      </c>
      <c r="P440" s="9">
        <f>IF(I440&gt;0,VLOOKUP(B440,'m cost'!A:G,6,FALSE)*I440,0)</f>
        <v>0</v>
      </c>
      <c r="Q440" t="str">
        <f t="shared" si="46"/>
        <v>l</v>
      </c>
      <c r="R440" s="2">
        <f t="shared" si="47"/>
        <v>-20</v>
      </c>
    </row>
    <row r="441" spans="1:18" x14ac:dyDescent="0.2">
      <c r="A441" t="s">
        <v>40</v>
      </c>
      <c r="B441" s="9" t="str">
        <f>VLOOKUP(A441,'item cost'!A:D,2,FALSE)</f>
        <v>group 7</v>
      </c>
      <c r="C441" s="9" t="str">
        <f>VLOOKUP(D441,items!A:B,2,FALSE)</f>
        <v>item 7</v>
      </c>
      <c r="D441" t="s">
        <v>839</v>
      </c>
      <c r="E441" s="10"/>
      <c r="F441" s="10">
        <v>44934</v>
      </c>
      <c r="G441" t="s">
        <v>230</v>
      </c>
      <c r="I441">
        <v>-1</v>
      </c>
      <c r="J441" s="2">
        <v>180</v>
      </c>
      <c r="K441" s="2">
        <f>IF(OR(B441="متنوع",B441="قطع غيار"),J441,IF(AND(B441="ceiling fan",J441&gt;500),_xlfn.MAXIFS('m cost'!$E$3:$E$1062,'m cost'!$B$3:$B$1062,C441,'m cost'!$C$3:$C$1062,"&lt;="&amp;O441,'m cost'!$D$3:$D$1062,"&lt;="&amp;N441)*3,_xlfn.MAXIFS('m cost'!$E$3:$E$1062,'m cost'!$B$3:$B$1062,C441,'m cost'!$C$3:$C$1062,"&lt;="&amp;O441,'m cost'!$D$3:$D$1062,"&lt;="&amp;N441)))</f>
        <v>260</v>
      </c>
      <c r="L441" s="2">
        <f t="shared" si="42"/>
        <v>-260</v>
      </c>
      <c r="M441" s="2">
        <f t="shared" si="43"/>
        <v>-180</v>
      </c>
      <c r="N441">
        <f t="shared" si="44"/>
        <v>1</v>
      </c>
      <c r="O441">
        <f t="shared" si="45"/>
        <v>2023</v>
      </c>
      <c r="P441" s="9">
        <f>IF(I441&gt;0,VLOOKUP(B441,'m cost'!A:G,6,FALSE)*I441,0)</f>
        <v>0</v>
      </c>
      <c r="Q441" t="str">
        <f t="shared" si="46"/>
        <v>p</v>
      </c>
      <c r="R441" s="2">
        <f t="shared" si="47"/>
        <v>80</v>
      </c>
    </row>
    <row r="442" spans="1:18" x14ac:dyDescent="0.2">
      <c r="A442" t="s">
        <v>61</v>
      </c>
      <c r="B442" s="9" t="str">
        <f>VLOOKUP(A442,'item cost'!A:D,2,FALSE)</f>
        <v>group 8</v>
      </c>
      <c r="C442" s="9" t="str">
        <f>VLOOKUP(D442,items!A:B,2,FALSE)</f>
        <v>item 8</v>
      </c>
      <c r="D442" t="s">
        <v>840</v>
      </c>
      <c r="E442" s="10"/>
      <c r="F442" s="10">
        <v>44934</v>
      </c>
      <c r="G442" t="s">
        <v>230</v>
      </c>
      <c r="I442">
        <v>-1</v>
      </c>
      <c r="J442" s="2">
        <v>230</v>
      </c>
      <c r="K442" s="2">
        <f>IF(OR(B442="متنوع",B442="قطع غيار"),J442,IF(AND(B442="ceiling fan",J442&gt;500),_xlfn.MAXIFS('m cost'!$E$3:$E$1062,'m cost'!$B$3:$B$1062,C442,'m cost'!$C$3:$C$1062,"&lt;="&amp;O442,'m cost'!$D$3:$D$1062,"&lt;="&amp;N442)*3,_xlfn.MAXIFS('m cost'!$E$3:$E$1062,'m cost'!$B$3:$B$1062,C442,'m cost'!$C$3:$C$1062,"&lt;="&amp;O442,'m cost'!$D$3:$D$1062,"&lt;="&amp;N442)))</f>
        <v>1630</v>
      </c>
      <c r="L442" s="2">
        <f t="shared" si="42"/>
        <v>-1630</v>
      </c>
      <c r="M442" s="2">
        <f t="shared" si="43"/>
        <v>-230</v>
      </c>
      <c r="N442">
        <f t="shared" si="44"/>
        <v>1</v>
      </c>
      <c r="O442">
        <f t="shared" si="45"/>
        <v>2023</v>
      </c>
      <c r="P442" s="9">
        <f>IF(I442&gt;0,VLOOKUP(B442,'m cost'!A:G,6,FALSE)*I442,0)</f>
        <v>0</v>
      </c>
      <c r="Q442" t="str">
        <f t="shared" si="46"/>
        <v>p</v>
      </c>
      <c r="R442" s="2">
        <f t="shared" si="47"/>
        <v>1400</v>
      </c>
    </row>
    <row r="443" spans="1:18" x14ac:dyDescent="0.2">
      <c r="A443" t="s">
        <v>39</v>
      </c>
      <c r="B443" s="9" t="str">
        <f>VLOOKUP(A443,'item cost'!A:D,2,FALSE)</f>
        <v>group 9</v>
      </c>
      <c r="C443" s="9" t="str">
        <f>VLOOKUP(D443,items!A:B,2,FALSE)</f>
        <v>item 9</v>
      </c>
      <c r="D443" t="s">
        <v>841</v>
      </c>
      <c r="E443" s="10"/>
      <c r="F443" s="10">
        <v>44940</v>
      </c>
      <c r="G443" t="s">
        <v>340</v>
      </c>
      <c r="I443">
        <v>100</v>
      </c>
      <c r="J443" s="2">
        <v>360</v>
      </c>
      <c r="K443" s="2">
        <f>IF(OR(B443="متنوع",B443="قطع غيار"),J443,IF(AND(B443="ceiling fan",J443&gt;500),_xlfn.MAXIFS('m cost'!$E$3:$E$1062,'m cost'!$B$3:$B$1062,C443,'m cost'!$C$3:$C$1062,"&lt;="&amp;O443,'m cost'!$D$3:$D$1062,"&lt;="&amp;N443)*3,_xlfn.MAXIFS('m cost'!$E$3:$E$1062,'m cost'!$B$3:$B$1062,C443,'m cost'!$C$3:$C$1062,"&lt;="&amp;O443,'m cost'!$D$3:$D$1062,"&lt;="&amp;N443)))</f>
        <v>2007</v>
      </c>
      <c r="L443" s="2">
        <f t="shared" si="42"/>
        <v>200700</v>
      </c>
      <c r="M443" s="2">
        <f t="shared" si="43"/>
        <v>36000</v>
      </c>
      <c r="N443">
        <f t="shared" si="44"/>
        <v>1</v>
      </c>
      <c r="O443">
        <f t="shared" si="45"/>
        <v>2023</v>
      </c>
      <c r="P443" s="9">
        <f>IF(I443&gt;0,VLOOKUP(B443,'m cost'!A:G,6,FALSE)*I443,0)</f>
        <v>2249</v>
      </c>
      <c r="Q443" t="str">
        <f t="shared" si="46"/>
        <v>l</v>
      </c>
      <c r="R443" s="2">
        <f t="shared" si="47"/>
        <v>-166949</v>
      </c>
    </row>
    <row r="444" spans="1:18" x14ac:dyDescent="0.2">
      <c r="A444" t="s">
        <v>277</v>
      </c>
      <c r="B444" s="9" t="str">
        <f>VLOOKUP(A444,'item cost'!A:D,2,FALSE)</f>
        <v>group 10</v>
      </c>
      <c r="C444" s="9" t="str">
        <f>VLOOKUP(D444,items!A:B,2,FALSE)</f>
        <v>item 10</v>
      </c>
      <c r="D444" t="s">
        <v>842</v>
      </c>
      <c r="E444" s="10"/>
      <c r="F444" s="10">
        <v>44940</v>
      </c>
      <c r="G444" t="s">
        <v>340</v>
      </c>
      <c r="I444">
        <v>125</v>
      </c>
      <c r="J444" s="2">
        <v>280</v>
      </c>
      <c r="K444" s="2">
        <f>IF(OR(B444="متنوع",B444="قطع غيار"),J444,IF(AND(B444="ceiling fan",J444&gt;500),_xlfn.MAXIFS('m cost'!$E$3:$E$1062,'m cost'!$B$3:$B$1062,C444,'m cost'!$C$3:$C$1062,"&lt;="&amp;O444,'m cost'!$D$3:$D$1062,"&lt;="&amp;N444)*3,_xlfn.MAXIFS('m cost'!$E$3:$E$1062,'m cost'!$B$3:$B$1062,C444,'m cost'!$C$3:$C$1062,"&lt;="&amp;O444,'m cost'!$D$3:$D$1062,"&lt;="&amp;N444)))</f>
        <v>126.14814814814817</v>
      </c>
      <c r="L444" s="2">
        <f t="shared" si="42"/>
        <v>15768.51851851852</v>
      </c>
      <c r="M444" s="2">
        <f t="shared" si="43"/>
        <v>35000</v>
      </c>
      <c r="N444">
        <f t="shared" si="44"/>
        <v>1</v>
      </c>
      <c r="O444">
        <f t="shared" si="45"/>
        <v>2023</v>
      </c>
      <c r="P444" s="9">
        <f>IF(I444&gt;0,VLOOKUP(B444,'m cost'!A:G,6,FALSE)*I444,0)</f>
        <v>7803.75</v>
      </c>
      <c r="Q444" t="str">
        <f t="shared" si="46"/>
        <v>p</v>
      </c>
      <c r="R444" s="2">
        <f t="shared" si="47"/>
        <v>11427.731481481482</v>
      </c>
    </row>
    <row r="445" spans="1:18" x14ac:dyDescent="0.2">
      <c r="A445" t="s">
        <v>53</v>
      </c>
      <c r="B445" s="9" t="str">
        <f>VLOOKUP(A445,'item cost'!A:D,2,FALSE)</f>
        <v>group 11</v>
      </c>
      <c r="C445" s="9" t="str">
        <f>VLOOKUP(D445,items!A:B,2,FALSE)</f>
        <v>item 11</v>
      </c>
      <c r="D445" t="s">
        <v>843</v>
      </c>
      <c r="E445" s="10"/>
      <c r="F445" s="10">
        <v>44940</v>
      </c>
      <c r="G445" t="s">
        <v>340</v>
      </c>
      <c r="I445">
        <v>100</v>
      </c>
      <c r="J445" s="2">
        <v>180</v>
      </c>
      <c r="K445" s="2">
        <f>IF(OR(B445="متنوع",B445="قطع غيار"),J445,IF(AND(B445="ceiling fan",J445&gt;500),_xlfn.MAXIFS('m cost'!$E$3:$E$1062,'m cost'!$B$3:$B$1062,C445,'m cost'!$C$3:$C$1062,"&lt;="&amp;O445,'m cost'!$D$3:$D$1062,"&lt;="&amp;N445)*3,_xlfn.MAXIFS('m cost'!$E$3:$E$1062,'m cost'!$B$3:$B$1062,C445,'m cost'!$C$3:$C$1062,"&lt;="&amp;O445,'m cost'!$D$3:$D$1062,"&lt;="&amp;N445)))</f>
        <v>339.00000000000006</v>
      </c>
      <c r="L445" s="2">
        <f t="shared" si="42"/>
        <v>33900.000000000007</v>
      </c>
      <c r="M445" s="2">
        <f t="shared" si="43"/>
        <v>18000</v>
      </c>
      <c r="N445">
        <f t="shared" si="44"/>
        <v>1</v>
      </c>
      <c r="O445">
        <f t="shared" si="45"/>
        <v>2023</v>
      </c>
      <c r="P445" s="9">
        <f>IF(I445&gt;0,VLOOKUP(B445,'m cost'!A:G,6,FALSE)*I445,0)</f>
        <v>2201</v>
      </c>
      <c r="Q445" t="str">
        <f t="shared" si="46"/>
        <v>l</v>
      </c>
      <c r="R445" s="2">
        <f t="shared" si="47"/>
        <v>-18101.000000000007</v>
      </c>
    </row>
    <row r="446" spans="1:18" x14ac:dyDescent="0.2">
      <c r="A446" t="s">
        <v>54</v>
      </c>
      <c r="B446" s="9" t="str">
        <f>VLOOKUP(A446,'item cost'!A:D,2,FALSE)</f>
        <v>group 12</v>
      </c>
      <c r="C446" s="9" t="str">
        <f>VLOOKUP(D446,items!A:B,2,FALSE)</f>
        <v>item 12</v>
      </c>
      <c r="D446" t="s">
        <v>844</v>
      </c>
      <c r="E446" s="10"/>
      <c r="F446" s="10">
        <v>44940</v>
      </c>
      <c r="G446" t="s">
        <v>340</v>
      </c>
      <c r="I446">
        <v>50</v>
      </c>
      <c r="J446" s="2">
        <v>340</v>
      </c>
      <c r="K446" s="2">
        <f>IF(OR(B446="متنوع",B446="قطع غيار"),J446,IF(AND(B446="ceiling fan",J446&gt;500),_xlfn.MAXIFS('m cost'!$E$3:$E$1062,'m cost'!$B$3:$B$1062,C446,'m cost'!$C$3:$C$1062,"&lt;="&amp;O446,'m cost'!$D$3:$D$1062,"&lt;="&amp;N446)*3,_xlfn.MAXIFS('m cost'!$E$3:$E$1062,'m cost'!$B$3:$B$1062,C446,'m cost'!$C$3:$C$1062,"&lt;="&amp;O446,'m cost'!$D$3:$D$1062,"&lt;="&amp;N446)))</f>
        <v>388.11666666666673</v>
      </c>
      <c r="L446" s="2">
        <f t="shared" si="42"/>
        <v>19405.833333333336</v>
      </c>
      <c r="M446" s="2">
        <f t="shared" si="43"/>
        <v>17000</v>
      </c>
      <c r="N446">
        <f t="shared" si="44"/>
        <v>1</v>
      </c>
      <c r="O446">
        <f t="shared" si="45"/>
        <v>2023</v>
      </c>
      <c r="P446" s="9">
        <f>IF(I446&gt;0,VLOOKUP(B446,'m cost'!A:G,6,FALSE)*I446,0)</f>
        <v>1289</v>
      </c>
      <c r="Q446" t="str">
        <f t="shared" si="46"/>
        <v>l</v>
      </c>
      <c r="R446" s="2">
        <f t="shared" si="47"/>
        <v>-3694.8333333333358</v>
      </c>
    </row>
    <row r="447" spans="1:18" x14ac:dyDescent="0.2">
      <c r="A447" t="s">
        <v>72</v>
      </c>
      <c r="B447" s="9" t="str">
        <f>VLOOKUP(A447,'item cost'!A:D,2,FALSE)</f>
        <v>group 13</v>
      </c>
      <c r="C447" s="9" t="str">
        <f>VLOOKUP(D447,items!A:B,2,FALSE)</f>
        <v>item 13</v>
      </c>
      <c r="D447" t="s">
        <v>845</v>
      </c>
      <c r="E447" s="10"/>
      <c r="F447" s="10">
        <v>44940</v>
      </c>
      <c r="G447" t="s">
        <v>340</v>
      </c>
      <c r="I447">
        <v>50</v>
      </c>
      <c r="J447" s="2">
        <v>390</v>
      </c>
      <c r="K447" s="2">
        <f>IF(OR(B447="متنوع",B447="قطع غيار"),J447,IF(AND(B447="ceiling fan",J447&gt;500),_xlfn.MAXIFS('m cost'!$E$3:$E$1062,'m cost'!$B$3:$B$1062,C447,'m cost'!$C$3:$C$1062,"&lt;="&amp;O447,'m cost'!$D$3:$D$1062,"&lt;="&amp;N447)*3,_xlfn.MAXIFS('m cost'!$E$3:$E$1062,'m cost'!$B$3:$B$1062,C447,'m cost'!$C$3:$C$1062,"&lt;="&amp;O447,'m cost'!$D$3:$D$1062,"&lt;="&amp;N447)))</f>
        <v>450</v>
      </c>
      <c r="L447" s="2">
        <f t="shared" si="42"/>
        <v>22500</v>
      </c>
      <c r="M447" s="2">
        <f t="shared" si="43"/>
        <v>19500</v>
      </c>
      <c r="N447">
        <f t="shared" si="44"/>
        <v>1</v>
      </c>
      <c r="O447">
        <f t="shared" si="45"/>
        <v>2023</v>
      </c>
      <c r="P447" s="9">
        <f>IF(I447&gt;0,VLOOKUP(B447,'m cost'!A:G,6,FALSE)*I447,0)</f>
        <v>2083.5</v>
      </c>
      <c r="Q447" t="str">
        <f t="shared" si="46"/>
        <v>l</v>
      </c>
      <c r="R447" s="2">
        <f t="shared" si="47"/>
        <v>-5083.5</v>
      </c>
    </row>
    <row r="448" spans="1:18" x14ac:dyDescent="0.2">
      <c r="A448" t="s">
        <v>38</v>
      </c>
      <c r="B448" s="9" t="str">
        <f>VLOOKUP(A448,'item cost'!A:D,2,FALSE)</f>
        <v>group 14</v>
      </c>
      <c r="C448" s="9" t="str">
        <f>VLOOKUP(D448,items!A:B,2,FALSE)</f>
        <v>item 14</v>
      </c>
      <c r="D448" t="s">
        <v>846</v>
      </c>
      <c r="E448" s="10"/>
      <c r="F448" s="10">
        <v>44940</v>
      </c>
      <c r="G448" t="s">
        <v>340</v>
      </c>
      <c r="I448">
        <v>10</v>
      </c>
      <c r="J448" s="2">
        <v>275</v>
      </c>
      <c r="K448" s="2">
        <f>IF(OR(B448="متنوع",B448="قطع غيار"),J448,IF(AND(B448="ceiling fan",J448&gt;500),_xlfn.MAXIFS('m cost'!$E$3:$E$1062,'m cost'!$B$3:$B$1062,C448,'m cost'!$C$3:$C$1062,"&lt;="&amp;O448,'m cost'!$D$3:$D$1062,"&lt;="&amp;N448)*3,_xlfn.MAXIFS('m cost'!$E$3:$E$1062,'m cost'!$B$3:$B$1062,C448,'m cost'!$C$3:$C$1062,"&lt;="&amp;O448,'m cost'!$D$3:$D$1062,"&lt;="&amp;N448)))</f>
        <v>273.88888888888891</v>
      </c>
      <c r="L448" s="2">
        <f t="shared" si="42"/>
        <v>2738.8888888888891</v>
      </c>
      <c r="M448" s="2">
        <f t="shared" si="43"/>
        <v>2750</v>
      </c>
      <c r="N448">
        <f t="shared" si="44"/>
        <v>1</v>
      </c>
      <c r="O448">
        <f t="shared" si="45"/>
        <v>2023</v>
      </c>
      <c r="P448" s="9">
        <f>IF(I448&gt;0,VLOOKUP(B448,'m cost'!A:G,6,FALSE)*I448,0)</f>
        <v>331.9</v>
      </c>
      <c r="Q448" t="str">
        <f t="shared" si="46"/>
        <v>l</v>
      </c>
      <c r="R448" s="2">
        <f t="shared" si="47"/>
        <v>-320.78888888888912</v>
      </c>
    </row>
    <row r="449" spans="1:18" x14ac:dyDescent="0.2">
      <c r="A449" t="s">
        <v>36</v>
      </c>
      <c r="B449" s="9" t="str">
        <f>VLOOKUP(A449,'item cost'!A:D,2,FALSE)</f>
        <v>group 15</v>
      </c>
      <c r="C449" s="9" t="str">
        <f>VLOOKUP(D449,items!A:B,2,FALSE)</f>
        <v>item 15</v>
      </c>
      <c r="D449" t="s">
        <v>847</v>
      </c>
      <c r="E449" s="10"/>
      <c r="F449" s="10">
        <v>44940</v>
      </c>
      <c r="G449" t="s">
        <v>340</v>
      </c>
      <c r="I449">
        <v>30</v>
      </c>
      <c r="J449" s="2">
        <v>245</v>
      </c>
      <c r="K449" s="2">
        <f>IF(OR(B449="متنوع",B449="قطع غيار"),J449,IF(AND(B449="ceiling fan",J449&gt;500),_xlfn.MAXIFS('m cost'!$E$3:$E$1062,'m cost'!$B$3:$B$1062,C449,'m cost'!$C$3:$C$1062,"&lt;="&amp;O449,'m cost'!$D$3:$D$1062,"&lt;="&amp;N449)*3,_xlfn.MAXIFS('m cost'!$E$3:$E$1062,'m cost'!$B$3:$B$1062,C449,'m cost'!$C$3:$C$1062,"&lt;="&amp;O449,'m cost'!$D$3:$D$1062,"&lt;="&amp;N449)))</f>
        <v>280</v>
      </c>
      <c r="L449" s="2">
        <f t="shared" si="42"/>
        <v>8400</v>
      </c>
      <c r="M449" s="2">
        <f t="shared" si="43"/>
        <v>7350</v>
      </c>
      <c r="N449">
        <f t="shared" si="44"/>
        <v>1</v>
      </c>
      <c r="O449">
        <f t="shared" si="45"/>
        <v>2023</v>
      </c>
      <c r="P449" s="9">
        <f>IF(I449&gt;0,VLOOKUP(B449,'m cost'!A:G,6,FALSE)*I449,0)</f>
        <v>795.6</v>
      </c>
      <c r="Q449" t="str">
        <f t="shared" si="46"/>
        <v>l</v>
      </c>
      <c r="R449" s="2">
        <f t="shared" si="47"/>
        <v>-1845.6</v>
      </c>
    </row>
    <row r="450" spans="1:18" x14ac:dyDescent="0.2">
      <c r="A450" t="s">
        <v>30</v>
      </c>
      <c r="B450" s="9" t="str">
        <f>VLOOKUP(A450,'item cost'!A:D,2,FALSE)</f>
        <v>group 16</v>
      </c>
      <c r="C450" s="9" t="str">
        <f>VLOOKUP(D450,items!A:B,2,FALSE)</f>
        <v>item 16</v>
      </c>
      <c r="D450" t="s">
        <v>848</v>
      </c>
      <c r="E450" s="10"/>
      <c r="F450" s="10">
        <v>44940</v>
      </c>
      <c r="G450" t="s">
        <v>340</v>
      </c>
      <c r="I450">
        <v>50</v>
      </c>
      <c r="J450" s="2">
        <v>300</v>
      </c>
      <c r="K450" s="2">
        <f>IF(OR(B450="متنوع",B450="قطع غيار"),J450,IF(AND(B450="ceiling fan",J450&gt;500),_xlfn.MAXIFS('m cost'!$E$3:$E$1062,'m cost'!$B$3:$B$1062,C450,'m cost'!$C$3:$C$1062,"&lt;="&amp;O450,'m cost'!$D$3:$D$1062,"&lt;="&amp;N450)*3,_xlfn.MAXIFS('m cost'!$E$3:$E$1062,'m cost'!$B$3:$B$1062,C450,'m cost'!$C$3:$C$1062,"&lt;="&amp;O450,'m cost'!$D$3:$D$1062,"&lt;="&amp;N450)))</f>
        <v>340.26666666666671</v>
      </c>
      <c r="L450" s="2">
        <f t="shared" si="42"/>
        <v>17013.333333333336</v>
      </c>
      <c r="M450" s="2">
        <f t="shared" si="43"/>
        <v>15000</v>
      </c>
      <c r="N450">
        <f t="shared" si="44"/>
        <v>1</v>
      </c>
      <c r="O450">
        <f t="shared" si="45"/>
        <v>2023</v>
      </c>
      <c r="P450" s="9">
        <f>IF(I450&gt;0,VLOOKUP(B450,'m cost'!A:G,6,FALSE)*I450,0)</f>
        <v>1434</v>
      </c>
      <c r="Q450" t="str">
        <f t="shared" si="46"/>
        <v>l</v>
      </c>
      <c r="R450" s="2">
        <f t="shared" si="47"/>
        <v>-3447.3333333333358</v>
      </c>
    </row>
    <row r="451" spans="1:18" x14ac:dyDescent="0.2">
      <c r="A451" t="s">
        <v>45</v>
      </c>
      <c r="B451" s="9" t="str">
        <f>VLOOKUP(A451,'item cost'!A:D,2,FALSE)</f>
        <v>group 17</v>
      </c>
      <c r="C451" s="9" t="str">
        <f>VLOOKUP(D451,items!A:B,2,FALSE)</f>
        <v>item 17</v>
      </c>
      <c r="D451" t="s">
        <v>849</v>
      </c>
      <c r="E451" s="10"/>
      <c r="F451" s="10">
        <v>44940</v>
      </c>
      <c r="G451" t="s">
        <v>340</v>
      </c>
      <c r="I451">
        <v>50</v>
      </c>
      <c r="J451" s="2">
        <v>480</v>
      </c>
      <c r="K451" s="2">
        <f>IF(OR(B451="متنوع",B451="قطع غيار"),J451,IF(AND(B451="ceiling fan",J451&gt;500),_xlfn.MAXIFS('m cost'!$E$3:$E$1062,'m cost'!$B$3:$B$1062,C451,'m cost'!$C$3:$C$1062,"&lt;="&amp;O451,'m cost'!$D$3:$D$1062,"&lt;="&amp;N451)*3,_xlfn.MAXIFS('m cost'!$E$3:$E$1062,'m cost'!$B$3:$B$1062,C451,'m cost'!$C$3:$C$1062,"&lt;="&amp;O451,'m cost'!$D$3:$D$1062,"&lt;="&amp;N451)))</f>
        <v>350.54555555555561</v>
      </c>
      <c r="L451" s="2">
        <f t="shared" si="42"/>
        <v>17527.277777777781</v>
      </c>
      <c r="M451" s="2">
        <f t="shared" si="43"/>
        <v>24000</v>
      </c>
      <c r="N451">
        <f t="shared" si="44"/>
        <v>1</v>
      </c>
      <c r="O451">
        <f t="shared" si="45"/>
        <v>2023</v>
      </c>
      <c r="P451" s="9">
        <f>IF(I451&gt;0,VLOOKUP(B451,'m cost'!A:G,6,FALSE)*I451,0)</f>
        <v>2412.5</v>
      </c>
      <c r="Q451" t="str">
        <f t="shared" si="46"/>
        <v>p</v>
      </c>
      <c r="R451" s="2">
        <f t="shared" si="47"/>
        <v>4060.222222222219</v>
      </c>
    </row>
    <row r="452" spans="1:18" x14ac:dyDescent="0.2">
      <c r="A452" t="s">
        <v>21</v>
      </c>
      <c r="B452" s="9" t="str">
        <f>VLOOKUP(A452,'item cost'!A:D,2,FALSE)</f>
        <v>group 18</v>
      </c>
      <c r="C452" s="9" t="str">
        <f>VLOOKUP(D452,items!A:B,2,FALSE)</f>
        <v>item 18</v>
      </c>
      <c r="D452" t="s">
        <v>850</v>
      </c>
      <c r="E452" s="10"/>
      <c r="F452" s="10">
        <v>44938</v>
      </c>
      <c r="G452" t="s">
        <v>341</v>
      </c>
      <c r="I452">
        <v>60</v>
      </c>
      <c r="J452" s="2">
        <v>2700</v>
      </c>
      <c r="K452" s="2">
        <f>IF(OR(B452="متنوع",B452="قطع غيار"),J452,IF(AND(B452="ceiling fan",J452&gt;500),_xlfn.MAXIFS('m cost'!$E$3:$E$1062,'m cost'!$B$3:$B$1062,C452,'m cost'!$C$3:$C$1062,"&lt;="&amp;O452,'m cost'!$D$3:$D$1062,"&lt;="&amp;N452)*3,_xlfn.MAXIFS('m cost'!$E$3:$E$1062,'m cost'!$B$3:$B$1062,C452,'m cost'!$C$3:$C$1062,"&lt;="&amp;O452,'m cost'!$D$3:$D$1062,"&lt;="&amp;N452)))</f>
        <v>329.32952380952389</v>
      </c>
      <c r="L452" s="2">
        <f t="shared" ref="L452:L515" si="48">I452*K452</f>
        <v>19759.771428571432</v>
      </c>
      <c r="M452" s="2">
        <f t="shared" ref="M452:M515" si="49">J452*I452</f>
        <v>162000</v>
      </c>
      <c r="N452">
        <f t="shared" ref="N452:N515" si="50">MONTH(F452)</f>
        <v>1</v>
      </c>
      <c r="O452">
        <f t="shared" ref="O452:O515" si="51">YEAR(F452)</f>
        <v>2023</v>
      </c>
      <c r="P452" s="9">
        <f>IF(I452&gt;0,VLOOKUP(B452,'m cost'!A:G,6,FALSE)*I452,0)</f>
        <v>8289.6</v>
      </c>
      <c r="Q452" t="str">
        <f t="shared" ref="Q452:Q515" si="52">IF(M452-L452-P452&gt;0,"p","l")</f>
        <v>p</v>
      </c>
      <c r="R452" s="2">
        <f t="shared" ref="R452:R515" si="53">M452-L452-P452</f>
        <v>133950.62857142856</v>
      </c>
    </row>
    <row r="453" spans="1:18" x14ac:dyDescent="0.2">
      <c r="A453" t="s">
        <v>275</v>
      </c>
      <c r="B453" s="9" t="str">
        <f>VLOOKUP(A453,'item cost'!A:D,2,FALSE)</f>
        <v>group 19</v>
      </c>
      <c r="C453" s="9" t="str">
        <f>VLOOKUP(D453,items!A:B,2,FALSE)</f>
        <v>item 19</v>
      </c>
      <c r="D453" t="s">
        <v>851</v>
      </c>
      <c r="E453" s="10"/>
      <c r="F453" s="10">
        <v>44938</v>
      </c>
      <c r="G453" t="s">
        <v>341</v>
      </c>
      <c r="I453">
        <v>50</v>
      </c>
      <c r="J453" s="2">
        <v>470</v>
      </c>
      <c r="K453" s="2">
        <f>IF(OR(B453="متنوع",B453="قطع غيار"),J453,IF(AND(B453="ceiling fan",J453&gt;500),_xlfn.MAXIFS('m cost'!$E$3:$E$1062,'m cost'!$B$3:$B$1062,C453,'m cost'!$C$3:$C$1062,"&lt;="&amp;O453,'m cost'!$D$3:$D$1062,"&lt;="&amp;N453)*3,_xlfn.MAXIFS('m cost'!$E$3:$E$1062,'m cost'!$B$3:$B$1062,C453,'m cost'!$C$3:$C$1062,"&lt;="&amp;O453,'m cost'!$D$3:$D$1062,"&lt;="&amp;N453)))</f>
        <v>570</v>
      </c>
      <c r="L453" s="2">
        <f t="shared" si="48"/>
        <v>28500</v>
      </c>
      <c r="M453" s="2">
        <f t="shared" si="49"/>
        <v>23500</v>
      </c>
      <c r="N453">
        <f t="shared" si="50"/>
        <v>1</v>
      </c>
      <c r="O453">
        <f t="shared" si="51"/>
        <v>2023</v>
      </c>
      <c r="P453" s="9">
        <f>IF(I453&gt;0,VLOOKUP(B453,'m cost'!A:G,6,FALSE)*I453,0)</f>
        <v>1098.5</v>
      </c>
      <c r="Q453" t="str">
        <f t="shared" si="52"/>
        <v>l</v>
      </c>
      <c r="R453" s="2">
        <f t="shared" si="53"/>
        <v>-6098.5</v>
      </c>
    </row>
    <row r="454" spans="1:18" x14ac:dyDescent="0.2">
      <c r="A454" t="s">
        <v>17</v>
      </c>
      <c r="B454" s="9" t="str">
        <f>VLOOKUP(A454,'item cost'!A:D,2,FALSE)</f>
        <v>group 20</v>
      </c>
      <c r="C454" s="9" t="str">
        <f>VLOOKUP(D454,items!A:B,2,FALSE)</f>
        <v>item 20</v>
      </c>
      <c r="D454" t="s">
        <v>852</v>
      </c>
      <c r="E454" s="10"/>
      <c r="F454" s="10">
        <v>44938</v>
      </c>
      <c r="G454" t="s">
        <v>341</v>
      </c>
      <c r="I454">
        <v>30</v>
      </c>
      <c r="J454" s="2">
        <v>270</v>
      </c>
      <c r="K454" s="2">
        <f>IF(OR(B454="متنوع",B454="قطع غيار"),J454,IF(AND(B454="ceiling fan",J454&gt;500),_xlfn.MAXIFS('m cost'!$E$3:$E$1062,'m cost'!$B$3:$B$1062,C454,'m cost'!$C$3:$C$1062,"&lt;="&amp;O454,'m cost'!$D$3:$D$1062,"&lt;="&amp;N454)*3,_xlfn.MAXIFS('m cost'!$E$3:$E$1062,'m cost'!$B$3:$B$1062,C454,'m cost'!$C$3:$C$1062,"&lt;="&amp;O454,'m cost'!$D$3:$D$1062,"&lt;="&amp;N454)))</f>
        <v>260</v>
      </c>
      <c r="L454" s="2">
        <f t="shared" si="48"/>
        <v>7800</v>
      </c>
      <c r="M454" s="2">
        <f t="shared" si="49"/>
        <v>8100</v>
      </c>
      <c r="N454">
        <f t="shared" si="50"/>
        <v>1</v>
      </c>
      <c r="O454">
        <f t="shared" si="51"/>
        <v>2023</v>
      </c>
      <c r="P454" s="9">
        <f>IF(I454&gt;0,VLOOKUP(B454,'m cost'!A:G,6,FALSE)*I454,0)</f>
        <v>150</v>
      </c>
      <c r="Q454" t="str">
        <f t="shared" si="52"/>
        <v>p</v>
      </c>
      <c r="R454" s="2">
        <f t="shared" si="53"/>
        <v>150</v>
      </c>
    </row>
    <row r="455" spans="1:18" x14ac:dyDescent="0.2">
      <c r="A455" t="s">
        <v>18</v>
      </c>
      <c r="B455" s="9" t="str">
        <f>VLOOKUP(A455,'item cost'!A:D,2,FALSE)</f>
        <v>group 21</v>
      </c>
      <c r="C455" s="9" t="str">
        <f>VLOOKUP(D455,items!A:B,2,FALSE)</f>
        <v>item 21</v>
      </c>
      <c r="D455" t="s">
        <v>853</v>
      </c>
      <c r="E455" s="10"/>
      <c r="F455" s="10">
        <v>44956</v>
      </c>
      <c r="G455" t="s">
        <v>342</v>
      </c>
      <c r="I455">
        <v>200</v>
      </c>
      <c r="J455" s="2">
        <v>470</v>
      </c>
      <c r="K455" s="2">
        <f>IF(OR(B455="متنوع",B455="قطع غيار"),J455,IF(AND(B455="ceiling fan",J455&gt;500),_xlfn.MAXIFS('m cost'!$E$3:$E$1062,'m cost'!$B$3:$B$1062,C455,'m cost'!$C$3:$C$1062,"&lt;="&amp;O455,'m cost'!$D$3:$D$1062,"&lt;="&amp;N455)*3,_xlfn.MAXIFS('m cost'!$E$3:$E$1062,'m cost'!$B$3:$B$1062,C455,'m cost'!$C$3:$C$1062,"&lt;="&amp;O455,'m cost'!$D$3:$D$1062,"&lt;="&amp;N455)))</f>
        <v>122.78968253968254</v>
      </c>
      <c r="L455" s="2">
        <f t="shared" si="48"/>
        <v>24557.936507936509</v>
      </c>
      <c r="M455" s="2">
        <f t="shared" si="49"/>
        <v>94000</v>
      </c>
      <c r="N455">
        <f t="shared" si="50"/>
        <v>1</v>
      </c>
      <c r="O455">
        <f t="shared" si="51"/>
        <v>2023</v>
      </c>
      <c r="P455" s="9">
        <f>IF(I455&gt;0,VLOOKUP(B455,'m cost'!A:G,6,FALSE)*I455,0)</f>
        <v>0</v>
      </c>
      <c r="Q455" t="str">
        <f t="shared" si="52"/>
        <v>p</v>
      </c>
      <c r="R455" s="2">
        <f t="shared" si="53"/>
        <v>69442.063492063491</v>
      </c>
    </row>
    <row r="456" spans="1:18" x14ac:dyDescent="0.2">
      <c r="A456" t="s">
        <v>24</v>
      </c>
      <c r="B456" s="9" t="str">
        <f>VLOOKUP(A456,'item cost'!A:D,2,FALSE)</f>
        <v>group 22</v>
      </c>
      <c r="C456" s="9" t="str">
        <f>VLOOKUP(D456,items!A:B,2,FALSE)</f>
        <v>item 22</v>
      </c>
      <c r="D456" t="s">
        <v>854</v>
      </c>
      <c r="E456" s="10"/>
      <c r="F456" s="10">
        <v>44956</v>
      </c>
      <c r="G456" t="s">
        <v>342</v>
      </c>
      <c r="I456">
        <v>100</v>
      </c>
      <c r="J456" s="2">
        <v>520</v>
      </c>
      <c r="K456" s="2">
        <f>IF(OR(B456="متنوع",B456="قطع غيار"),J456,IF(AND(B456="ceiling fan",J456&gt;500),_xlfn.MAXIFS('m cost'!$E$3:$E$1062,'m cost'!$B$3:$B$1062,C456,'m cost'!$C$3:$C$1062,"&lt;="&amp;O456,'m cost'!$D$3:$D$1062,"&lt;="&amp;N456)*3,_xlfn.MAXIFS('m cost'!$E$3:$E$1062,'m cost'!$B$3:$B$1062,C456,'m cost'!$C$3:$C$1062,"&lt;="&amp;O456,'m cost'!$D$3:$D$1062,"&lt;="&amp;N456)))</f>
        <v>517</v>
      </c>
      <c r="L456" s="2">
        <f t="shared" si="48"/>
        <v>51700</v>
      </c>
      <c r="M456" s="2">
        <f t="shared" si="49"/>
        <v>52000</v>
      </c>
      <c r="N456">
        <f t="shared" si="50"/>
        <v>1</v>
      </c>
      <c r="O456">
        <f t="shared" si="51"/>
        <v>2023</v>
      </c>
      <c r="P456" s="9">
        <f>IF(I456&gt;0,VLOOKUP(B456,'m cost'!A:G,6,FALSE)*I456,0)</f>
        <v>100</v>
      </c>
      <c r="Q456" t="str">
        <f t="shared" si="52"/>
        <v>p</v>
      </c>
      <c r="R456" s="2">
        <f t="shared" si="53"/>
        <v>200</v>
      </c>
    </row>
    <row r="457" spans="1:18" x14ac:dyDescent="0.2">
      <c r="A457" t="s">
        <v>60</v>
      </c>
      <c r="B457" s="9" t="str">
        <f>VLOOKUP(A457,'item cost'!A:D,2,FALSE)</f>
        <v>group 23</v>
      </c>
      <c r="C457" s="9" t="str">
        <f>VLOOKUP(D457,items!A:B,2,FALSE)</f>
        <v>item 23</v>
      </c>
      <c r="D457" t="s">
        <v>855</v>
      </c>
      <c r="E457" s="10"/>
      <c r="F457" s="10">
        <v>44936</v>
      </c>
      <c r="G457" t="s">
        <v>343</v>
      </c>
      <c r="I457">
        <v>20</v>
      </c>
      <c r="J457" s="2">
        <v>2550</v>
      </c>
      <c r="K457" s="2">
        <f>IF(OR(B457="متنوع",B457="قطع غيار"),J457,IF(AND(B457="ceiling fan",J457&gt;500),_xlfn.MAXIFS('m cost'!$E$3:$E$1062,'m cost'!$B$3:$B$1062,C457,'m cost'!$C$3:$C$1062,"&lt;="&amp;O457,'m cost'!$D$3:$D$1062,"&lt;="&amp;N457)*3,_xlfn.MAXIFS('m cost'!$E$3:$E$1062,'m cost'!$B$3:$B$1062,C457,'m cost'!$C$3:$C$1062,"&lt;="&amp;O457,'m cost'!$D$3:$D$1062,"&lt;="&amp;N457)))</f>
        <v>3666.8121693121693</v>
      </c>
      <c r="L457" s="2">
        <f t="shared" si="48"/>
        <v>73336.243386243383</v>
      </c>
      <c r="M457" s="2">
        <f t="shared" si="49"/>
        <v>51000</v>
      </c>
      <c r="N457">
        <f t="shared" si="50"/>
        <v>1</v>
      </c>
      <c r="O457">
        <f t="shared" si="51"/>
        <v>2023</v>
      </c>
      <c r="P457" s="9">
        <f>IF(I457&gt;0,VLOOKUP(B457,'m cost'!A:G,6,FALSE)*I457,0)</f>
        <v>40</v>
      </c>
      <c r="Q457" t="str">
        <f t="shared" si="52"/>
        <v>l</v>
      </c>
      <c r="R457" s="2">
        <f t="shared" si="53"/>
        <v>-22376.243386243383</v>
      </c>
    </row>
    <row r="458" spans="1:18" x14ac:dyDescent="0.2">
      <c r="A458" t="s">
        <v>43</v>
      </c>
      <c r="B458" s="9" t="str">
        <f>VLOOKUP(A458,'item cost'!A:D,2,FALSE)</f>
        <v>group 24</v>
      </c>
      <c r="C458" s="9" t="str">
        <f>VLOOKUP(D458,items!A:B,2,FALSE)</f>
        <v>item 24</v>
      </c>
      <c r="D458" t="s">
        <v>856</v>
      </c>
      <c r="E458" s="10"/>
      <c r="F458" s="10">
        <v>44936</v>
      </c>
      <c r="G458" t="s">
        <v>343</v>
      </c>
      <c r="I458">
        <v>100</v>
      </c>
      <c r="J458" s="2">
        <v>1000</v>
      </c>
      <c r="K458" s="2">
        <f>IF(OR(B458="متنوع",B458="قطع غيار"),J458,IF(AND(B458="ceiling fan",J458&gt;500),_xlfn.MAXIFS('m cost'!$E$3:$E$1062,'m cost'!$B$3:$B$1062,C458,'m cost'!$C$3:$C$1062,"&lt;="&amp;O458,'m cost'!$D$3:$D$1062,"&lt;="&amp;N458)*3,_xlfn.MAXIFS('m cost'!$E$3:$E$1062,'m cost'!$B$3:$B$1062,C458,'m cost'!$C$3:$C$1062,"&lt;="&amp;O458,'m cost'!$D$3:$D$1062,"&lt;="&amp;N458)))</f>
        <v>316.46825396825403</v>
      </c>
      <c r="L458" s="2">
        <f t="shared" si="48"/>
        <v>31646.825396825403</v>
      </c>
      <c r="M458" s="2">
        <f t="shared" si="49"/>
        <v>100000</v>
      </c>
      <c r="N458">
        <f t="shared" si="50"/>
        <v>1</v>
      </c>
      <c r="O458">
        <f t="shared" si="51"/>
        <v>2023</v>
      </c>
      <c r="P458" s="9">
        <f>IF(I458&gt;0,VLOOKUP(B458,'m cost'!A:G,6,FALSE)*I458,0)</f>
        <v>50</v>
      </c>
      <c r="Q458" t="str">
        <f t="shared" si="52"/>
        <v>p</v>
      </c>
      <c r="R458" s="2">
        <f t="shared" si="53"/>
        <v>68303.174603174601</v>
      </c>
    </row>
    <row r="459" spans="1:18" x14ac:dyDescent="0.2">
      <c r="A459" t="s">
        <v>278</v>
      </c>
      <c r="B459" s="9" t="str">
        <f>VLOOKUP(A459,'item cost'!A:D,2,FALSE)</f>
        <v>group 25</v>
      </c>
      <c r="C459" s="9" t="str">
        <f>VLOOKUP(D459,items!A:B,2,FALSE)</f>
        <v>item 25</v>
      </c>
      <c r="D459" t="s">
        <v>857</v>
      </c>
      <c r="E459" s="10"/>
      <c r="F459" s="10">
        <v>44936</v>
      </c>
      <c r="G459" t="s">
        <v>343</v>
      </c>
      <c r="I459">
        <v>1</v>
      </c>
      <c r="J459" s="2">
        <v>1075</v>
      </c>
      <c r="K459" s="2">
        <f>IF(OR(B459="متنوع",B459="قطع غيار"),J459,IF(AND(B459="ceiling fan",J459&gt;500),_xlfn.MAXIFS('m cost'!$E$3:$E$1062,'m cost'!$B$3:$B$1062,C459,'m cost'!$C$3:$C$1062,"&lt;="&amp;O459,'m cost'!$D$3:$D$1062,"&lt;="&amp;N459)*3,_xlfn.MAXIFS('m cost'!$E$3:$E$1062,'m cost'!$B$3:$B$1062,C459,'m cost'!$C$3:$C$1062,"&lt;="&amp;O459,'m cost'!$D$3:$D$1062,"&lt;="&amp;N459)))</f>
        <v>223.50174851190479</v>
      </c>
      <c r="L459" s="2">
        <f t="shared" si="48"/>
        <v>223.50174851190479</v>
      </c>
      <c r="M459" s="2">
        <f t="shared" si="49"/>
        <v>1075</v>
      </c>
      <c r="N459">
        <f t="shared" si="50"/>
        <v>1</v>
      </c>
      <c r="O459">
        <f t="shared" si="51"/>
        <v>2023</v>
      </c>
      <c r="P459" s="9">
        <f>IF(I459&gt;0,VLOOKUP(B459,'m cost'!A:G,6,FALSE)*I459,0)</f>
        <v>29.454999999999998</v>
      </c>
      <c r="Q459" t="str">
        <f t="shared" si="52"/>
        <v>p</v>
      </c>
      <c r="R459" s="2">
        <f t="shared" si="53"/>
        <v>822.04325148809517</v>
      </c>
    </row>
    <row r="460" spans="1:18" x14ac:dyDescent="0.2">
      <c r="A460" t="s">
        <v>279</v>
      </c>
      <c r="B460" s="9" t="str">
        <f>VLOOKUP(A460,'item cost'!A:D,2,FALSE)</f>
        <v>group 26</v>
      </c>
      <c r="C460" s="9" t="str">
        <f>VLOOKUP(D460,items!A:B,2,FALSE)</f>
        <v>item 26</v>
      </c>
      <c r="D460" t="s">
        <v>858</v>
      </c>
      <c r="E460" s="10"/>
      <c r="F460" s="10">
        <v>44936</v>
      </c>
      <c r="G460" t="s">
        <v>114</v>
      </c>
      <c r="I460">
        <v>-1</v>
      </c>
      <c r="J460" s="2">
        <v>1075</v>
      </c>
      <c r="K460" s="2">
        <f>IF(OR(B460="متنوع",B460="قطع غيار"),J460,IF(AND(B460="ceiling fan",J460&gt;500),_xlfn.MAXIFS('m cost'!$E$3:$E$1062,'m cost'!$B$3:$B$1062,C460,'m cost'!$C$3:$C$1062,"&lt;="&amp;O460,'m cost'!$D$3:$D$1062,"&lt;="&amp;N460)*3,_xlfn.MAXIFS('m cost'!$E$3:$E$1062,'m cost'!$B$3:$B$1062,C460,'m cost'!$C$3:$C$1062,"&lt;="&amp;O460,'m cost'!$D$3:$D$1062,"&lt;="&amp;N460)))</f>
        <v>205.97652777777782</v>
      </c>
      <c r="L460" s="2">
        <f t="shared" si="48"/>
        <v>-205.97652777777782</v>
      </c>
      <c r="M460" s="2">
        <f t="shared" si="49"/>
        <v>-1075</v>
      </c>
      <c r="N460">
        <f t="shared" si="50"/>
        <v>1</v>
      </c>
      <c r="O460">
        <f t="shared" si="51"/>
        <v>2023</v>
      </c>
      <c r="P460" s="9">
        <f>IF(I460&gt;0,VLOOKUP(B460,'m cost'!A:G,6,FALSE)*I460,0)</f>
        <v>0</v>
      </c>
      <c r="Q460" t="str">
        <f t="shared" si="52"/>
        <v>l</v>
      </c>
      <c r="R460" s="2">
        <f t="shared" si="53"/>
        <v>-869.02347222222215</v>
      </c>
    </row>
    <row r="461" spans="1:18" x14ac:dyDescent="0.2">
      <c r="A461" t="s">
        <v>46</v>
      </c>
      <c r="B461" s="9" t="str">
        <f>VLOOKUP(A461,'item cost'!A:D,2,FALSE)</f>
        <v>group 27</v>
      </c>
      <c r="C461" s="9" t="str">
        <f>VLOOKUP(D461,items!A:B,2,FALSE)</f>
        <v>item 27</v>
      </c>
      <c r="D461" t="s">
        <v>859</v>
      </c>
      <c r="E461" s="10"/>
      <c r="F461" s="10">
        <v>44938</v>
      </c>
      <c r="G461" t="s">
        <v>344</v>
      </c>
      <c r="I461">
        <v>152</v>
      </c>
      <c r="J461" s="2">
        <v>1086</v>
      </c>
      <c r="K461" s="2">
        <f>IF(OR(B461="متنوع",B461="قطع غيار"),J461,IF(AND(B461="ceiling fan",J461&gt;500),_xlfn.MAXIFS('m cost'!$E$3:$E$1062,'m cost'!$B$3:$B$1062,C461,'m cost'!$C$3:$C$1062,"&lt;="&amp;O461,'m cost'!$D$3:$D$1062,"&lt;="&amp;N461)*3,_xlfn.MAXIFS('m cost'!$E$3:$E$1062,'m cost'!$B$3:$B$1062,C461,'m cost'!$C$3:$C$1062,"&lt;="&amp;O461,'m cost'!$D$3:$D$1062,"&lt;="&amp;N461)))</f>
        <v>383</v>
      </c>
      <c r="L461" s="2">
        <f t="shared" si="48"/>
        <v>58216</v>
      </c>
      <c r="M461" s="2">
        <f t="shared" si="49"/>
        <v>165072</v>
      </c>
      <c r="N461">
        <f t="shared" si="50"/>
        <v>1</v>
      </c>
      <c r="O461">
        <f t="shared" si="51"/>
        <v>2023</v>
      </c>
      <c r="P461" s="9">
        <f>IF(I461&gt;0,VLOOKUP(B461,'m cost'!A:G,6,FALSE)*I461,0)</f>
        <v>0</v>
      </c>
      <c r="Q461" t="str">
        <f t="shared" si="52"/>
        <v>p</v>
      </c>
      <c r="R461" s="2">
        <f t="shared" si="53"/>
        <v>106856</v>
      </c>
    </row>
    <row r="462" spans="1:18" x14ac:dyDescent="0.2">
      <c r="A462" t="s">
        <v>37</v>
      </c>
      <c r="B462" s="9" t="str">
        <f>VLOOKUP(A462,'item cost'!A:D,2,FALSE)</f>
        <v>group 28</v>
      </c>
      <c r="C462" s="9" t="str">
        <f>VLOOKUP(D462,items!A:B,2,FALSE)</f>
        <v>item 28</v>
      </c>
      <c r="D462" t="s">
        <v>860</v>
      </c>
      <c r="E462" s="10"/>
      <c r="F462" s="10">
        <v>44945</v>
      </c>
      <c r="G462" t="s">
        <v>345</v>
      </c>
      <c r="I462">
        <v>25</v>
      </c>
      <c r="J462" s="2">
        <v>2750</v>
      </c>
      <c r="K462" s="2">
        <f>IF(OR(B462="متنوع",B462="قطع غيار"),J462,IF(AND(B462="ceiling fan",J462&gt;500),_xlfn.MAXIFS('m cost'!$E$3:$E$1062,'m cost'!$B$3:$B$1062,C462,'m cost'!$C$3:$C$1062,"&lt;="&amp;O462,'m cost'!$D$3:$D$1062,"&lt;="&amp;N462)*3,_xlfn.MAXIFS('m cost'!$E$3:$E$1062,'m cost'!$B$3:$B$1062,C462,'m cost'!$C$3:$C$1062,"&lt;="&amp;O462,'m cost'!$D$3:$D$1062,"&lt;="&amp;N462)))</f>
        <v>127.99382716049386</v>
      </c>
      <c r="L462" s="2">
        <f t="shared" si="48"/>
        <v>3199.8456790123464</v>
      </c>
      <c r="M462" s="2">
        <f t="shared" si="49"/>
        <v>68750</v>
      </c>
      <c r="N462">
        <f t="shared" si="50"/>
        <v>1</v>
      </c>
      <c r="O462">
        <f t="shared" si="51"/>
        <v>2023</v>
      </c>
      <c r="P462" s="9">
        <f>IF(I462&gt;0,VLOOKUP(B462,'m cost'!A:G,6,FALSE)*I462,0)</f>
        <v>12.5</v>
      </c>
      <c r="Q462" t="str">
        <f t="shared" si="52"/>
        <v>p</v>
      </c>
      <c r="R462" s="2">
        <f t="shared" si="53"/>
        <v>65537.654320987655</v>
      </c>
    </row>
    <row r="463" spans="1:18" x14ac:dyDescent="0.2">
      <c r="A463" t="s">
        <v>44</v>
      </c>
      <c r="B463" s="9" t="str">
        <f>VLOOKUP(A463,'item cost'!A:D,2,FALSE)</f>
        <v>group 29</v>
      </c>
      <c r="C463" s="9" t="str">
        <f>VLOOKUP(D463,items!A:B,2,FALSE)</f>
        <v>item 29</v>
      </c>
      <c r="D463" t="s">
        <v>861</v>
      </c>
      <c r="E463" s="10"/>
      <c r="F463" s="10">
        <v>44945</v>
      </c>
      <c r="G463" t="s">
        <v>345</v>
      </c>
      <c r="I463">
        <v>21</v>
      </c>
      <c r="J463" s="2">
        <v>2550</v>
      </c>
      <c r="K463" s="2">
        <f>IF(OR(B463="متنوع",B463="قطع غيار"),J463,IF(AND(B463="ceiling fan",J463&gt;500),_xlfn.MAXIFS('m cost'!$E$3:$E$1062,'m cost'!$B$3:$B$1062,C463,'m cost'!$C$3:$C$1062,"&lt;="&amp;O463,'m cost'!$D$3:$D$1062,"&lt;="&amp;N463)*3,_xlfn.MAXIFS('m cost'!$E$3:$E$1062,'m cost'!$B$3:$B$1062,C463,'m cost'!$C$3:$C$1062,"&lt;="&amp;O463,'m cost'!$D$3:$D$1062,"&lt;="&amp;N463)))</f>
        <v>139.5625</v>
      </c>
      <c r="L463" s="2">
        <f t="shared" si="48"/>
        <v>2930.8125</v>
      </c>
      <c r="M463" s="2">
        <f t="shared" si="49"/>
        <v>53550</v>
      </c>
      <c r="N463">
        <f t="shared" si="50"/>
        <v>1</v>
      </c>
      <c r="O463">
        <f t="shared" si="51"/>
        <v>2023</v>
      </c>
      <c r="P463" s="9">
        <f>IF(I463&gt;0,VLOOKUP(B463,'m cost'!A:G,6,FALSE)*I463,0)</f>
        <v>105</v>
      </c>
      <c r="Q463" t="str">
        <f t="shared" si="52"/>
        <v>p</v>
      </c>
      <c r="R463" s="2">
        <f t="shared" si="53"/>
        <v>50514.1875</v>
      </c>
    </row>
    <row r="464" spans="1:18" x14ac:dyDescent="0.2">
      <c r="A464" t="s">
        <v>280</v>
      </c>
      <c r="B464" s="9" t="str">
        <f>VLOOKUP(A464,'item cost'!A:D,2,FALSE)</f>
        <v>group 30</v>
      </c>
      <c r="C464" s="9" t="str">
        <f>VLOOKUP(D464,items!A:B,2,FALSE)</f>
        <v>item 30</v>
      </c>
      <c r="D464" t="s">
        <v>862</v>
      </c>
      <c r="E464" s="10"/>
      <c r="F464" s="10">
        <v>44945</v>
      </c>
      <c r="G464" t="s">
        <v>345</v>
      </c>
      <c r="I464">
        <v>100</v>
      </c>
      <c r="J464" s="2">
        <v>260</v>
      </c>
      <c r="K464" s="2">
        <f>IF(OR(B464="متنوع",B464="قطع غيار"),J464,IF(AND(B464="ceiling fan",J464&gt;500),_xlfn.MAXIFS('m cost'!$E$3:$E$1062,'m cost'!$B$3:$B$1062,C464,'m cost'!$C$3:$C$1062,"&lt;="&amp;O464,'m cost'!$D$3:$D$1062,"&lt;="&amp;N464)*3,_xlfn.MAXIFS('m cost'!$E$3:$E$1062,'m cost'!$B$3:$B$1062,C464,'m cost'!$C$3:$C$1062,"&lt;="&amp;O464,'m cost'!$D$3:$D$1062,"&lt;="&amp;N464)))</f>
        <v>350.54555555555561</v>
      </c>
      <c r="L464" s="2">
        <f t="shared" si="48"/>
        <v>35054.555555555562</v>
      </c>
      <c r="M464" s="2">
        <f t="shared" si="49"/>
        <v>26000</v>
      </c>
      <c r="N464">
        <f t="shared" si="50"/>
        <v>1</v>
      </c>
      <c r="O464">
        <f t="shared" si="51"/>
        <v>2023</v>
      </c>
      <c r="P464" s="9">
        <f>IF(I464&gt;0,VLOOKUP(B464,'m cost'!A:G,6,FALSE)*I464,0)</f>
        <v>500</v>
      </c>
      <c r="Q464" t="str">
        <f t="shared" si="52"/>
        <v>l</v>
      </c>
      <c r="R464" s="2">
        <f t="shared" si="53"/>
        <v>-9554.555555555562</v>
      </c>
    </row>
    <row r="465" spans="1:18" x14ac:dyDescent="0.2">
      <c r="A465" t="s">
        <v>50</v>
      </c>
      <c r="B465" s="9" t="str">
        <f>VLOOKUP(A465,'item cost'!A:D,2,FALSE)</f>
        <v>group 31</v>
      </c>
      <c r="C465" s="9" t="str">
        <f>VLOOKUP(D465,items!A:B,2,FALSE)</f>
        <v>item 31</v>
      </c>
      <c r="D465" t="s">
        <v>863</v>
      </c>
      <c r="E465" s="10"/>
      <c r="F465" s="10">
        <v>44945</v>
      </c>
      <c r="G465" t="s">
        <v>345</v>
      </c>
      <c r="I465">
        <v>10</v>
      </c>
      <c r="J465" s="2">
        <v>1350</v>
      </c>
      <c r="K465" s="2">
        <f>IF(OR(B465="متنوع",B465="قطع غيار"),J465,IF(AND(B465="ceiling fan",J465&gt;500),_xlfn.MAXIFS('m cost'!$E$3:$E$1062,'m cost'!$B$3:$B$1062,C465,'m cost'!$C$3:$C$1062,"&lt;="&amp;O465,'m cost'!$D$3:$D$1062,"&lt;="&amp;N465)*3,_xlfn.MAXIFS('m cost'!$E$3:$E$1062,'m cost'!$B$3:$B$1062,C465,'m cost'!$C$3:$C$1062,"&lt;="&amp;O465,'m cost'!$D$3:$D$1062,"&lt;="&amp;N465)))</f>
        <v>891.17460317460325</v>
      </c>
      <c r="L465" s="2">
        <f t="shared" si="48"/>
        <v>8911.7460317460318</v>
      </c>
      <c r="M465" s="2">
        <f t="shared" si="49"/>
        <v>13500</v>
      </c>
      <c r="N465">
        <f t="shared" si="50"/>
        <v>1</v>
      </c>
      <c r="O465">
        <f t="shared" si="51"/>
        <v>2023</v>
      </c>
      <c r="P465" s="9">
        <f>IF(I465&gt;0,VLOOKUP(B465,'m cost'!A:G,6,FALSE)*I465,0)</f>
        <v>50</v>
      </c>
      <c r="Q465" t="str">
        <f t="shared" si="52"/>
        <v>p</v>
      </c>
      <c r="R465" s="2">
        <f t="shared" si="53"/>
        <v>4538.2539682539682</v>
      </c>
    </row>
    <row r="466" spans="1:18" x14ac:dyDescent="0.2">
      <c r="A466" t="s">
        <v>20</v>
      </c>
      <c r="B466" s="9" t="str">
        <f>VLOOKUP(A466,'item cost'!A:D,2,FALSE)</f>
        <v>group 32</v>
      </c>
      <c r="C466" s="9" t="str">
        <f>VLOOKUP(D466,items!A:B,2,FALSE)</f>
        <v>item 32</v>
      </c>
      <c r="D466" t="s">
        <v>864</v>
      </c>
      <c r="E466" s="10"/>
      <c r="F466" s="10">
        <v>44945</v>
      </c>
      <c r="G466" t="s">
        <v>345</v>
      </c>
      <c r="I466">
        <v>10</v>
      </c>
      <c r="J466" s="2">
        <v>1200</v>
      </c>
      <c r="K466" s="2">
        <f>IF(OR(B466="متنوع",B466="قطع غيار"),J466,IF(AND(B466="ceiling fan",J466&gt;500),_xlfn.MAXIFS('m cost'!$E$3:$E$1062,'m cost'!$B$3:$B$1062,C466,'m cost'!$C$3:$C$1062,"&lt;="&amp;O466,'m cost'!$D$3:$D$1062,"&lt;="&amp;N466)*3,_xlfn.MAXIFS('m cost'!$E$3:$E$1062,'m cost'!$B$3:$B$1062,C466,'m cost'!$C$3:$C$1062,"&lt;="&amp;O466,'m cost'!$D$3:$D$1062,"&lt;="&amp;N466)))</f>
        <v>348.11507936507945</v>
      </c>
      <c r="L466" s="2">
        <f t="shared" si="48"/>
        <v>3481.1507936507946</v>
      </c>
      <c r="M466" s="2">
        <f t="shared" si="49"/>
        <v>12000</v>
      </c>
      <c r="N466">
        <f t="shared" si="50"/>
        <v>1</v>
      </c>
      <c r="O466">
        <f t="shared" si="51"/>
        <v>2023</v>
      </c>
      <c r="P466" s="9">
        <f>IF(I466&gt;0,VLOOKUP(B466,'m cost'!A:G,6,FALSE)*I466,0)</f>
        <v>50</v>
      </c>
      <c r="Q466" t="str">
        <f t="shared" si="52"/>
        <v>p</v>
      </c>
      <c r="R466" s="2">
        <f t="shared" si="53"/>
        <v>8468.8492063492049</v>
      </c>
    </row>
    <row r="467" spans="1:18" x14ac:dyDescent="0.2">
      <c r="A467" t="s">
        <v>33</v>
      </c>
      <c r="B467" s="9" t="str">
        <f>VLOOKUP(A467,'item cost'!A:D,2,FALSE)</f>
        <v>group 33</v>
      </c>
      <c r="C467" s="9" t="str">
        <f>VLOOKUP(D467,items!A:B,2,FALSE)</f>
        <v>item 33</v>
      </c>
      <c r="D467" t="s">
        <v>865</v>
      </c>
      <c r="E467" s="10"/>
      <c r="F467" s="10">
        <v>44945</v>
      </c>
      <c r="G467" t="s">
        <v>345</v>
      </c>
      <c r="I467">
        <v>25</v>
      </c>
      <c r="J467" s="2">
        <v>280</v>
      </c>
      <c r="K467" s="2">
        <f>IF(OR(B467="متنوع",B467="قطع غيار"),J467,IF(AND(B467="ceiling fan",J467&gt;500),_xlfn.MAXIFS('m cost'!$E$3:$E$1062,'m cost'!$B$3:$B$1062,C467,'m cost'!$C$3:$C$1062,"&lt;="&amp;O467,'m cost'!$D$3:$D$1062,"&lt;="&amp;N467)*3,_xlfn.MAXIFS('m cost'!$E$3:$E$1062,'m cost'!$B$3:$B$1062,C467,'m cost'!$C$3:$C$1062,"&lt;="&amp;O467,'m cost'!$D$3:$D$1062,"&lt;="&amp;N467)))</f>
        <v>960</v>
      </c>
      <c r="L467" s="2">
        <f t="shared" si="48"/>
        <v>24000</v>
      </c>
      <c r="M467" s="2">
        <f t="shared" si="49"/>
        <v>7000</v>
      </c>
      <c r="N467">
        <f t="shared" si="50"/>
        <v>1</v>
      </c>
      <c r="O467">
        <f t="shared" si="51"/>
        <v>2023</v>
      </c>
      <c r="P467" s="9">
        <f>IF(I467&gt;0,VLOOKUP(B467,'m cost'!A:G,6,FALSE)*I467,0)</f>
        <v>125</v>
      </c>
      <c r="Q467" t="str">
        <f t="shared" si="52"/>
        <v>l</v>
      </c>
      <c r="R467" s="2">
        <f t="shared" si="53"/>
        <v>-17125</v>
      </c>
    </row>
    <row r="468" spans="1:18" x14ac:dyDescent="0.2">
      <c r="A468" t="s">
        <v>48</v>
      </c>
      <c r="B468" s="9" t="str">
        <f>VLOOKUP(A468,'item cost'!A:D,2,FALSE)</f>
        <v>group 34</v>
      </c>
      <c r="C468" s="9" t="str">
        <f>VLOOKUP(D468,items!A:B,2,FALSE)</f>
        <v>item 34</v>
      </c>
      <c r="D468" t="s">
        <v>866</v>
      </c>
      <c r="E468" s="10"/>
      <c r="F468" s="10">
        <v>44945</v>
      </c>
      <c r="G468" t="s">
        <v>345</v>
      </c>
      <c r="I468">
        <v>25</v>
      </c>
      <c r="J468" s="2">
        <v>360</v>
      </c>
      <c r="K468" s="2">
        <f>IF(OR(B468="متنوع",B468="قطع غيار"),J468,IF(AND(B468="ceiling fan",J468&gt;500),_xlfn.MAXIFS('m cost'!$E$3:$E$1062,'m cost'!$B$3:$B$1062,C468,'m cost'!$C$3:$C$1062,"&lt;="&amp;O468,'m cost'!$D$3:$D$1062,"&lt;="&amp;N468)*3,_xlfn.MAXIFS('m cost'!$E$3:$E$1062,'m cost'!$B$3:$B$1062,C468,'m cost'!$C$3:$C$1062,"&lt;="&amp;O468,'m cost'!$D$3:$D$1062,"&lt;="&amp;N468)))</f>
        <v>1445</v>
      </c>
      <c r="L468" s="2">
        <f t="shared" si="48"/>
        <v>36125</v>
      </c>
      <c r="M468" s="2">
        <f t="shared" si="49"/>
        <v>9000</v>
      </c>
      <c r="N468">
        <f t="shared" si="50"/>
        <v>1</v>
      </c>
      <c r="O468">
        <f t="shared" si="51"/>
        <v>2023</v>
      </c>
      <c r="P468" s="9">
        <f>IF(I468&gt;0,VLOOKUP(B468,'m cost'!A:G,6,FALSE)*I468,0)</f>
        <v>125</v>
      </c>
      <c r="Q468" t="str">
        <f t="shared" si="52"/>
        <v>l</v>
      </c>
      <c r="R468" s="2">
        <f t="shared" si="53"/>
        <v>-27250</v>
      </c>
    </row>
    <row r="469" spans="1:18" x14ac:dyDescent="0.2">
      <c r="A469" t="s">
        <v>28</v>
      </c>
      <c r="B469" s="9" t="str">
        <f>VLOOKUP(A469,'item cost'!A:D,2,FALSE)</f>
        <v>group 35</v>
      </c>
      <c r="C469" s="9" t="str">
        <f>VLOOKUP(D469,items!A:B,2,FALSE)</f>
        <v>item 35</v>
      </c>
      <c r="D469" t="s">
        <v>867</v>
      </c>
      <c r="E469" s="10"/>
      <c r="F469" s="10">
        <v>44945</v>
      </c>
      <c r="G469" t="s">
        <v>345</v>
      </c>
      <c r="I469">
        <v>25</v>
      </c>
      <c r="J469" s="2">
        <v>520</v>
      </c>
      <c r="K469" s="2">
        <f>IF(OR(B469="متنوع",B469="قطع غيار"),J469,IF(AND(B469="ceiling fan",J469&gt;500),_xlfn.MAXIFS('m cost'!$E$3:$E$1062,'m cost'!$B$3:$B$1062,C469,'m cost'!$C$3:$C$1062,"&lt;="&amp;O469,'m cost'!$D$3:$D$1062,"&lt;="&amp;N469)*3,_xlfn.MAXIFS('m cost'!$E$3:$E$1062,'m cost'!$B$3:$B$1062,C469,'m cost'!$C$3:$C$1062,"&lt;="&amp;O469,'m cost'!$D$3:$D$1062,"&lt;="&amp;N469)))</f>
        <v>325.75216666666677</v>
      </c>
      <c r="L469" s="2">
        <f t="shared" si="48"/>
        <v>8143.8041666666695</v>
      </c>
      <c r="M469" s="2">
        <f t="shared" si="49"/>
        <v>13000</v>
      </c>
      <c r="N469">
        <f t="shared" si="50"/>
        <v>1</v>
      </c>
      <c r="O469">
        <f t="shared" si="51"/>
        <v>2023</v>
      </c>
      <c r="P469" s="9">
        <f>IF(I469&gt;0,VLOOKUP(B469,'m cost'!A:G,6,FALSE)*I469,0)</f>
        <v>125</v>
      </c>
      <c r="Q469" t="str">
        <f t="shared" si="52"/>
        <v>p</v>
      </c>
      <c r="R469" s="2">
        <f t="shared" si="53"/>
        <v>4731.1958333333305</v>
      </c>
    </row>
    <row r="470" spans="1:18" x14ac:dyDescent="0.2">
      <c r="A470" t="s">
        <v>274</v>
      </c>
      <c r="B470" s="9" t="str">
        <f>VLOOKUP(A470,'item cost'!A:D,2,FALSE)</f>
        <v>group 36</v>
      </c>
      <c r="C470" s="9" t="str">
        <f>VLOOKUP(D470,items!A:B,2,FALSE)</f>
        <v>item 36</v>
      </c>
      <c r="D470" t="s">
        <v>868</v>
      </c>
      <c r="E470" s="10"/>
      <c r="F470" s="10">
        <v>44945</v>
      </c>
      <c r="G470" t="s">
        <v>345</v>
      </c>
      <c r="I470">
        <v>1</v>
      </c>
      <c r="J470" s="2">
        <v>275</v>
      </c>
      <c r="K470" s="2">
        <f>IF(OR(B470="متنوع",B470="قطع غيار"),J470,IF(AND(B470="ceiling fan",J470&gt;500),_xlfn.MAXIFS('m cost'!$E$3:$E$1062,'m cost'!$B$3:$B$1062,C470,'m cost'!$C$3:$C$1062,"&lt;="&amp;O470,'m cost'!$D$3:$D$1062,"&lt;="&amp;N470)*3,_xlfn.MAXIFS('m cost'!$E$3:$E$1062,'m cost'!$B$3:$B$1062,C470,'m cost'!$C$3:$C$1062,"&lt;="&amp;O470,'m cost'!$D$3:$D$1062,"&lt;="&amp;N470)))</f>
        <v>189</v>
      </c>
      <c r="L470" s="2">
        <f t="shared" si="48"/>
        <v>189</v>
      </c>
      <c r="M470" s="2">
        <f t="shared" si="49"/>
        <v>275</v>
      </c>
      <c r="N470">
        <f t="shared" si="50"/>
        <v>1</v>
      </c>
      <c r="O470">
        <f t="shared" si="51"/>
        <v>2023</v>
      </c>
      <c r="P470" s="9">
        <f>IF(I470&gt;0,VLOOKUP(B470,'m cost'!A:G,6,FALSE)*I470,0)</f>
        <v>5</v>
      </c>
      <c r="Q470" t="str">
        <f t="shared" si="52"/>
        <v>p</v>
      </c>
      <c r="R470" s="2">
        <f t="shared" si="53"/>
        <v>81</v>
      </c>
    </row>
    <row r="471" spans="1:18" x14ac:dyDescent="0.2">
      <c r="A471" t="s">
        <v>52</v>
      </c>
      <c r="B471" s="9" t="str">
        <f>VLOOKUP(A471,'item cost'!A:D,2,FALSE)</f>
        <v>group 37</v>
      </c>
      <c r="C471" s="9" t="str">
        <f>VLOOKUP(D471,items!A:B,2,FALSE)</f>
        <v>item 37</v>
      </c>
      <c r="D471" t="s">
        <v>869</v>
      </c>
      <c r="E471" s="10"/>
      <c r="F471" s="10">
        <v>44945</v>
      </c>
      <c r="G471" t="s">
        <v>179</v>
      </c>
      <c r="I471">
        <v>-10</v>
      </c>
      <c r="J471" s="2">
        <v>360</v>
      </c>
      <c r="K471" s="2">
        <f>IF(OR(B471="متنوع",B471="قطع غيار"),J471,IF(AND(B471="ceiling fan",J471&gt;500),_xlfn.MAXIFS('m cost'!$E$3:$E$1062,'m cost'!$B$3:$B$1062,C471,'m cost'!$C$3:$C$1062,"&lt;="&amp;O471,'m cost'!$D$3:$D$1062,"&lt;="&amp;N471)*3,_xlfn.MAXIFS('m cost'!$E$3:$E$1062,'m cost'!$B$3:$B$1062,C471,'m cost'!$C$3:$C$1062,"&lt;="&amp;O471,'m cost'!$D$3:$D$1062,"&lt;="&amp;N471)))</f>
        <v>1486.2500000000002</v>
      </c>
      <c r="L471" s="2">
        <f t="shared" si="48"/>
        <v>-14862.500000000002</v>
      </c>
      <c r="M471" s="2">
        <f t="shared" si="49"/>
        <v>-3600</v>
      </c>
      <c r="N471">
        <f t="shared" si="50"/>
        <v>1</v>
      </c>
      <c r="O471">
        <f t="shared" si="51"/>
        <v>2023</v>
      </c>
      <c r="P471" s="9">
        <f>IF(I471&gt;0,VLOOKUP(B471,'m cost'!A:G,6,FALSE)*I471,0)</f>
        <v>0</v>
      </c>
      <c r="Q471" t="str">
        <f t="shared" si="52"/>
        <v>p</v>
      </c>
      <c r="R471" s="2">
        <f t="shared" si="53"/>
        <v>11262.500000000002</v>
      </c>
    </row>
    <row r="472" spans="1:18" x14ac:dyDescent="0.2">
      <c r="A472" t="s">
        <v>65</v>
      </c>
      <c r="B472" s="9" t="str">
        <f>VLOOKUP(A472,'item cost'!A:D,2,FALSE)</f>
        <v>group 38</v>
      </c>
      <c r="C472" s="9" t="str">
        <f>VLOOKUP(D472,items!A:B,2,FALSE)</f>
        <v>item 38</v>
      </c>
      <c r="D472" t="s">
        <v>870</v>
      </c>
      <c r="E472" s="10"/>
      <c r="F472" s="10">
        <v>44945</v>
      </c>
      <c r="G472" t="s">
        <v>179</v>
      </c>
      <c r="I472">
        <v>-2</v>
      </c>
      <c r="J472" s="2">
        <v>280</v>
      </c>
      <c r="K472" s="2">
        <f>IF(OR(B472="متنوع",B472="قطع غيار"),J472,IF(AND(B472="ceiling fan",J472&gt;500),_xlfn.MAXIFS('m cost'!$E$3:$E$1062,'m cost'!$B$3:$B$1062,C472,'m cost'!$C$3:$C$1062,"&lt;="&amp;O472,'m cost'!$D$3:$D$1062,"&lt;="&amp;N472)*3,_xlfn.MAXIFS('m cost'!$E$3:$E$1062,'m cost'!$B$3:$B$1062,C472,'m cost'!$C$3:$C$1062,"&lt;="&amp;O472,'m cost'!$D$3:$D$1062,"&lt;="&amp;N472)))</f>
        <v>1954.814814814815</v>
      </c>
      <c r="L472" s="2">
        <f t="shared" si="48"/>
        <v>-3909.62962962963</v>
      </c>
      <c r="M472" s="2">
        <f t="shared" si="49"/>
        <v>-560</v>
      </c>
      <c r="N472">
        <f t="shared" si="50"/>
        <v>1</v>
      </c>
      <c r="O472">
        <f t="shared" si="51"/>
        <v>2023</v>
      </c>
      <c r="P472" s="9">
        <f>IF(I472&gt;0,VLOOKUP(B472,'m cost'!A:G,6,FALSE)*I472,0)</f>
        <v>0</v>
      </c>
      <c r="Q472" t="str">
        <f t="shared" si="52"/>
        <v>p</v>
      </c>
      <c r="R472" s="2">
        <f t="shared" si="53"/>
        <v>3349.62962962963</v>
      </c>
    </row>
    <row r="473" spans="1:18" x14ac:dyDescent="0.2">
      <c r="A473" t="s">
        <v>62</v>
      </c>
      <c r="B473" s="9" t="str">
        <f>VLOOKUP(A473,'item cost'!A:D,2,FALSE)</f>
        <v>group 39</v>
      </c>
      <c r="C473" s="9" t="str">
        <f>VLOOKUP(D473,items!A:B,2,FALSE)</f>
        <v>item 39</v>
      </c>
      <c r="D473" t="s">
        <v>871</v>
      </c>
      <c r="E473" s="10"/>
      <c r="F473" s="10">
        <v>44945</v>
      </c>
      <c r="G473" t="s">
        <v>179</v>
      </c>
      <c r="I473">
        <v>-1</v>
      </c>
      <c r="J473" s="2">
        <v>520</v>
      </c>
      <c r="K473" s="2">
        <f>IF(OR(B473="متنوع",B473="قطع غيار"),J473,IF(AND(B473="ceiling fan",J473&gt;500),_xlfn.MAXIFS('m cost'!$E$3:$E$1062,'m cost'!$B$3:$B$1062,C473,'m cost'!$C$3:$C$1062,"&lt;="&amp;O473,'m cost'!$D$3:$D$1062,"&lt;="&amp;N473)*3,_xlfn.MAXIFS('m cost'!$E$3:$E$1062,'m cost'!$B$3:$B$1062,C473,'m cost'!$C$3:$C$1062,"&lt;="&amp;O473,'m cost'!$D$3:$D$1062,"&lt;="&amp;N473)))</f>
        <v>1020</v>
      </c>
      <c r="L473" s="2">
        <f t="shared" si="48"/>
        <v>-1020</v>
      </c>
      <c r="M473" s="2">
        <f t="shared" si="49"/>
        <v>-520</v>
      </c>
      <c r="N473">
        <f t="shared" si="50"/>
        <v>1</v>
      </c>
      <c r="O473">
        <f t="shared" si="51"/>
        <v>2023</v>
      </c>
      <c r="P473" s="9">
        <f>IF(I473&gt;0,VLOOKUP(B473,'m cost'!A:G,6,FALSE)*I473,0)</f>
        <v>0</v>
      </c>
      <c r="Q473" t="str">
        <f t="shared" si="52"/>
        <v>p</v>
      </c>
      <c r="R473" s="2">
        <f t="shared" si="53"/>
        <v>500</v>
      </c>
    </row>
    <row r="474" spans="1:18" x14ac:dyDescent="0.2">
      <c r="A474" t="s">
        <v>25</v>
      </c>
      <c r="B474" s="9" t="str">
        <f>VLOOKUP(A474,'item cost'!A:D,2,FALSE)</f>
        <v>group 40</v>
      </c>
      <c r="C474" s="9" t="str">
        <f>VLOOKUP(D474,items!A:B,2,FALSE)</f>
        <v>item 40</v>
      </c>
      <c r="D474" t="s">
        <v>872</v>
      </c>
      <c r="E474" s="10"/>
      <c r="F474" s="10">
        <v>44945</v>
      </c>
      <c r="G474" t="s">
        <v>179</v>
      </c>
      <c r="I474">
        <v>-1</v>
      </c>
      <c r="J474" s="2">
        <v>2550</v>
      </c>
      <c r="K474" s="2">
        <f>IF(OR(B474="متنوع",B474="قطع غيار"),J474,IF(AND(B474="ceiling fan",J474&gt;500),_xlfn.MAXIFS('m cost'!$E$3:$E$1062,'m cost'!$B$3:$B$1062,C474,'m cost'!$C$3:$C$1062,"&lt;="&amp;O474,'m cost'!$D$3:$D$1062,"&lt;="&amp;N474)*3,_xlfn.MAXIFS('m cost'!$E$3:$E$1062,'m cost'!$B$3:$B$1062,C474,'m cost'!$C$3:$C$1062,"&lt;="&amp;O474,'m cost'!$D$3:$D$1062,"&lt;="&amp;N474)))</f>
        <v>335.03703703703707</v>
      </c>
      <c r="L474" s="2">
        <f t="shared" si="48"/>
        <v>-335.03703703703707</v>
      </c>
      <c r="M474" s="2">
        <f t="shared" si="49"/>
        <v>-2550</v>
      </c>
      <c r="N474">
        <f t="shared" si="50"/>
        <v>1</v>
      </c>
      <c r="O474">
        <f t="shared" si="51"/>
        <v>2023</v>
      </c>
      <c r="P474" s="9">
        <f>IF(I474&gt;0,VLOOKUP(B474,'m cost'!A:G,6,FALSE)*I474,0)</f>
        <v>0</v>
      </c>
      <c r="Q474" t="str">
        <f t="shared" si="52"/>
        <v>l</v>
      </c>
      <c r="R474" s="2">
        <f t="shared" si="53"/>
        <v>-2214.962962962963</v>
      </c>
    </row>
    <row r="475" spans="1:18" x14ac:dyDescent="0.2">
      <c r="A475" t="s">
        <v>51</v>
      </c>
      <c r="B475" s="9" t="str">
        <f>VLOOKUP(A475,'item cost'!A:D,2,FALSE)</f>
        <v>group 41</v>
      </c>
      <c r="C475" s="9" t="str">
        <f>VLOOKUP(D475,items!A:B,2,FALSE)</f>
        <v>item 41</v>
      </c>
      <c r="D475" t="s">
        <v>873</v>
      </c>
      <c r="E475" s="10"/>
      <c r="F475" s="10">
        <v>44943</v>
      </c>
      <c r="G475" t="s">
        <v>346</v>
      </c>
      <c r="I475">
        <v>48</v>
      </c>
      <c r="J475" s="2">
        <v>470</v>
      </c>
      <c r="K475" s="2">
        <f>IF(OR(B475="متنوع",B475="قطع غيار"),J475,IF(AND(B475="ceiling fan",J475&gt;500),_xlfn.MAXIFS('m cost'!$E$3:$E$1062,'m cost'!$B$3:$B$1062,C475,'m cost'!$C$3:$C$1062,"&lt;="&amp;O475,'m cost'!$D$3:$D$1062,"&lt;="&amp;N475)*3,_xlfn.MAXIFS('m cost'!$E$3:$E$1062,'m cost'!$B$3:$B$1062,C475,'m cost'!$C$3:$C$1062,"&lt;="&amp;O475,'m cost'!$D$3:$D$1062,"&lt;="&amp;N475)))</f>
        <v>214.81481481481484</v>
      </c>
      <c r="L475" s="2">
        <f t="shared" si="48"/>
        <v>10311.111111111113</v>
      </c>
      <c r="M475" s="2">
        <f t="shared" si="49"/>
        <v>22560</v>
      </c>
      <c r="N475">
        <f t="shared" si="50"/>
        <v>1</v>
      </c>
      <c r="O475">
        <f t="shared" si="51"/>
        <v>2023</v>
      </c>
      <c r="P475" s="9">
        <f>IF(I475&gt;0,VLOOKUP(B475,'m cost'!A:G,6,FALSE)*I475,0)</f>
        <v>0</v>
      </c>
      <c r="Q475" t="str">
        <f t="shared" si="52"/>
        <v>p</v>
      </c>
      <c r="R475" s="2">
        <f t="shared" si="53"/>
        <v>12248.888888888887</v>
      </c>
    </row>
    <row r="476" spans="1:18" x14ac:dyDescent="0.2">
      <c r="A476" t="s">
        <v>276</v>
      </c>
      <c r="B476" s="9" t="str">
        <f>VLOOKUP(A476,'item cost'!A:D,2,FALSE)</f>
        <v>group 42</v>
      </c>
      <c r="C476" s="9" t="str">
        <f>VLOOKUP(D476,items!A:B,2,FALSE)</f>
        <v>item 42</v>
      </c>
      <c r="D476" t="s">
        <v>874</v>
      </c>
      <c r="E476" s="10"/>
      <c r="F476" s="10">
        <v>44943</v>
      </c>
      <c r="G476" t="s">
        <v>346</v>
      </c>
      <c r="I476">
        <v>30</v>
      </c>
      <c r="J476" s="2">
        <v>520</v>
      </c>
      <c r="K476" s="2">
        <f>IF(OR(B476="متنوع",B476="قطع غيار"),J476,IF(AND(B476="ceiling fan",J476&gt;500),_xlfn.MAXIFS('m cost'!$E$3:$E$1062,'m cost'!$B$3:$B$1062,C476,'m cost'!$C$3:$C$1062,"&lt;="&amp;O476,'m cost'!$D$3:$D$1062,"&lt;="&amp;N476)*3,_xlfn.MAXIFS('m cost'!$E$3:$E$1062,'m cost'!$B$3:$B$1062,C476,'m cost'!$C$3:$C$1062,"&lt;="&amp;O476,'m cost'!$D$3:$D$1062,"&lt;="&amp;N476)))</f>
        <v>244.81481481481484</v>
      </c>
      <c r="L476" s="2">
        <f t="shared" si="48"/>
        <v>7344.4444444444453</v>
      </c>
      <c r="M476" s="2">
        <f t="shared" si="49"/>
        <v>15600</v>
      </c>
      <c r="N476">
        <f t="shared" si="50"/>
        <v>1</v>
      </c>
      <c r="O476">
        <f t="shared" si="51"/>
        <v>2023</v>
      </c>
      <c r="P476" s="9">
        <f>IF(I476&gt;0,VLOOKUP(B476,'m cost'!A:G,6,FALSE)*I476,0)</f>
        <v>0</v>
      </c>
      <c r="Q476" t="str">
        <f t="shared" si="52"/>
        <v>p</v>
      </c>
      <c r="R476" s="2">
        <f t="shared" si="53"/>
        <v>8255.5555555555547</v>
      </c>
    </row>
    <row r="477" spans="1:18" x14ac:dyDescent="0.2">
      <c r="A477" t="s">
        <v>70</v>
      </c>
      <c r="B477" s="9" t="str">
        <f>VLOOKUP(A477,'item cost'!A:D,2,FALSE)</f>
        <v>group 43</v>
      </c>
      <c r="C477" s="9" t="str">
        <f>VLOOKUP(D477,items!A:B,2,FALSE)</f>
        <v>item 43</v>
      </c>
      <c r="D477" t="s">
        <v>875</v>
      </c>
      <c r="E477" s="10"/>
      <c r="F477" s="10">
        <v>44943</v>
      </c>
      <c r="G477" t="s">
        <v>346</v>
      </c>
      <c r="I477">
        <v>10</v>
      </c>
      <c r="J477" s="2">
        <v>1500</v>
      </c>
      <c r="K477" s="2">
        <f>IF(OR(B477="متنوع",B477="قطع غيار"),J477,IF(AND(B477="ceiling fan",J477&gt;500),_xlfn.MAXIFS('m cost'!$E$3:$E$1062,'m cost'!$B$3:$B$1062,C477,'m cost'!$C$3:$C$1062,"&lt;="&amp;O477,'m cost'!$D$3:$D$1062,"&lt;="&amp;N477)*3,_xlfn.MAXIFS('m cost'!$E$3:$E$1062,'m cost'!$B$3:$B$1062,C477,'m cost'!$C$3:$C$1062,"&lt;="&amp;O477,'m cost'!$D$3:$D$1062,"&lt;="&amp;N477)))</f>
        <v>193</v>
      </c>
      <c r="L477" s="2">
        <f t="shared" si="48"/>
        <v>1930</v>
      </c>
      <c r="M477" s="2">
        <f t="shared" si="49"/>
        <v>15000</v>
      </c>
      <c r="N477">
        <f t="shared" si="50"/>
        <v>1</v>
      </c>
      <c r="O477">
        <f t="shared" si="51"/>
        <v>2023</v>
      </c>
      <c r="P477" s="9">
        <f>IF(I477&gt;0,VLOOKUP(B477,'m cost'!A:G,6,FALSE)*I477,0)</f>
        <v>0</v>
      </c>
      <c r="Q477" t="str">
        <f t="shared" si="52"/>
        <v>p</v>
      </c>
      <c r="R477" s="2">
        <f t="shared" si="53"/>
        <v>13070</v>
      </c>
    </row>
    <row r="478" spans="1:18" x14ac:dyDescent="0.2">
      <c r="A478" t="s">
        <v>22</v>
      </c>
      <c r="B478" s="9" t="str">
        <f>VLOOKUP(A478,'item cost'!A:D,2,FALSE)</f>
        <v>group 44</v>
      </c>
      <c r="C478" s="9" t="str">
        <f>VLOOKUP(D478,items!A:B,2,FALSE)</f>
        <v>item 44</v>
      </c>
      <c r="D478" t="s">
        <v>876</v>
      </c>
      <c r="E478" s="10"/>
      <c r="F478" s="10">
        <v>44943</v>
      </c>
      <c r="G478" t="s">
        <v>346</v>
      </c>
      <c r="I478">
        <v>25</v>
      </c>
      <c r="J478" s="2">
        <v>2600</v>
      </c>
      <c r="K478" s="2">
        <f>IF(OR(B478="متنوع",B478="قطع غيار"),J478,IF(AND(B478="ceiling fan",J478&gt;500),_xlfn.MAXIFS('m cost'!$E$3:$E$1062,'m cost'!$B$3:$B$1062,C478,'m cost'!$C$3:$C$1062,"&lt;="&amp;O478,'m cost'!$D$3:$D$1062,"&lt;="&amp;N478)*3,_xlfn.MAXIFS('m cost'!$E$3:$E$1062,'m cost'!$B$3:$B$1062,C478,'m cost'!$C$3:$C$1062,"&lt;="&amp;O478,'m cost'!$D$3:$D$1062,"&lt;="&amp;N478)))</f>
        <v>187.96296296296299</v>
      </c>
      <c r="L478" s="2">
        <f t="shared" si="48"/>
        <v>4699.0740740740748</v>
      </c>
      <c r="M478" s="2">
        <f t="shared" si="49"/>
        <v>65000</v>
      </c>
      <c r="N478">
        <f t="shared" si="50"/>
        <v>1</v>
      </c>
      <c r="O478">
        <f t="shared" si="51"/>
        <v>2023</v>
      </c>
      <c r="P478" s="9">
        <f>IF(I478&gt;0,VLOOKUP(B478,'m cost'!A:G,6,FALSE)*I478,0)</f>
        <v>0</v>
      </c>
      <c r="Q478" t="str">
        <f t="shared" si="52"/>
        <v>p</v>
      </c>
      <c r="R478" s="2">
        <f t="shared" si="53"/>
        <v>60300.925925925927</v>
      </c>
    </row>
    <row r="479" spans="1:18" x14ac:dyDescent="0.2">
      <c r="A479" t="s">
        <v>27</v>
      </c>
      <c r="B479" s="9" t="str">
        <f>VLOOKUP(A479,'item cost'!A:D,2,FALSE)</f>
        <v>group 45</v>
      </c>
      <c r="C479" s="9" t="str">
        <f>VLOOKUP(D479,items!A:B,2,FALSE)</f>
        <v>item 45</v>
      </c>
      <c r="D479" t="s">
        <v>877</v>
      </c>
      <c r="E479" s="10"/>
      <c r="F479" s="10">
        <v>44943</v>
      </c>
      <c r="G479" t="s">
        <v>346</v>
      </c>
      <c r="I479">
        <v>50</v>
      </c>
      <c r="J479" s="2">
        <v>180</v>
      </c>
      <c r="K479" s="2">
        <f>IF(OR(B479="متنوع",B479="قطع غيار"),J479,IF(AND(B479="ceiling fan",J479&gt;500),_xlfn.MAXIFS('m cost'!$E$3:$E$1062,'m cost'!$B$3:$B$1062,C479,'m cost'!$C$3:$C$1062,"&lt;="&amp;O479,'m cost'!$D$3:$D$1062,"&lt;="&amp;N479)*3,_xlfn.MAXIFS('m cost'!$E$3:$E$1062,'m cost'!$B$3:$B$1062,C479,'m cost'!$C$3:$C$1062,"&lt;="&amp;O479,'m cost'!$D$3:$D$1062,"&lt;="&amp;N479)))</f>
        <v>187.96296296296299</v>
      </c>
      <c r="L479" s="2">
        <f t="shared" si="48"/>
        <v>9398.1481481481496</v>
      </c>
      <c r="M479" s="2">
        <f t="shared" si="49"/>
        <v>9000</v>
      </c>
      <c r="N479">
        <f t="shared" si="50"/>
        <v>1</v>
      </c>
      <c r="O479">
        <f t="shared" si="51"/>
        <v>2023</v>
      </c>
      <c r="P479" s="9">
        <f>IF(I479&gt;0,VLOOKUP(B479,'m cost'!A:G,6,FALSE)*I479,0)</f>
        <v>0</v>
      </c>
      <c r="Q479" t="str">
        <f t="shared" si="52"/>
        <v>l</v>
      </c>
      <c r="R479" s="2">
        <f t="shared" si="53"/>
        <v>-398.14814814814963</v>
      </c>
    </row>
    <row r="480" spans="1:18" x14ac:dyDescent="0.2">
      <c r="A480" t="s">
        <v>19</v>
      </c>
      <c r="B480" s="9" t="str">
        <f>VLOOKUP(A480,'item cost'!A:D,2,FALSE)</f>
        <v>group 46</v>
      </c>
      <c r="C480" s="9" t="str">
        <f>VLOOKUP(D480,items!A:B,2,FALSE)</f>
        <v>item 46</v>
      </c>
      <c r="D480" t="s">
        <v>878</v>
      </c>
      <c r="E480" s="10"/>
      <c r="F480" s="10">
        <v>44943</v>
      </c>
      <c r="G480" t="s">
        <v>346</v>
      </c>
      <c r="I480">
        <v>10</v>
      </c>
      <c r="J480" s="2">
        <v>360</v>
      </c>
      <c r="K480" s="2">
        <f>IF(OR(B480="متنوع",B480="قطع غيار"),J480,IF(AND(B480="ceiling fan",J480&gt;500),_xlfn.MAXIFS('m cost'!$E$3:$E$1062,'m cost'!$B$3:$B$1062,C480,'m cost'!$C$3:$C$1062,"&lt;="&amp;O480,'m cost'!$D$3:$D$1062,"&lt;="&amp;N480)*3,_xlfn.MAXIFS('m cost'!$E$3:$E$1062,'m cost'!$B$3:$B$1062,C480,'m cost'!$C$3:$C$1062,"&lt;="&amp;O480,'m cost'!$D$3:$D$1062,"&lt;="&amp;N480)))</f>
        <v>775</v>
      </c>
      <c r="L480" s="2">
        <f t="shared" si="48"/>
        <v>7750</v>
      </c>
      <c r="M480" s="2">
        <f t="shared" si="49"/>
        <v>3600</v>
      </c>
      <c r="N480">
        <f t="shared" si="50"/>
        <v>1</v>
      </c>
      <c r="O480">
        <f t="shared" si="51"/>
        <v>2023</v>
      </c>
      <c r="P480" s="9">
        <f>IF(I480&gt;0,VLOOKUP(B480,'m cost'!A:G,6,FALSE)*I480,0)</f>
        <v>0</v>
      </c>
      <c r="Q480" t="str">
        <f t="shared" si="52"/>
        <v>l</v>
      </c>
      <c r="R480" s="2">
        <f t="shared" si="53"/>
        <v>-4150</v>
      </c>
    </row>
    <row r="481" spans="1:18" x14ac:dyDescent="0.2">
      <c r="A481" t="s">
        <v>29</v>
      </c>
      <c r="B481" s="9" t="str">
        <f>VLOOKUP(A481,'item cost'!A:D,2,FALSE)</f>
        <v>group 47</v>
      </c>
      <c r="C481" s="9" t="str">
        <f>VLOOKUP(D481,items!A:B,2,FALSE)</f>
        <v>item 47</v>
      </c>
      <c r="D481" t="s">
        <v>879</v>
      </c>
      <c r="E481" s="10"/>
      <c r="F481" s="10">
        <v>44943</v>
      </c>
      <c r="G481" t="s">
        <v>346</v>
      </c>
      <c r="I481">
        <v>30</v>
      </c>
      <c r="J481" s="2">
        <v>240</v>
      </c>
      <c r="K481" s="2">
        <f>IF(OR(B481="متنوع",B481="قطع غيار"),J481,IF(AND(B481="ceiling fan",J481&gt;500),_xlfn.MAXIFS('m cost'!$E$3:$E$1062,'m cost'!$B$3:$B$1062,C481,'m cost'!$C$3:$C$1062,"&lt;="&amp;O481,'m cost'!$D$3:$D$1062,"&lt;="&amp;N481)*3,_xlfn.MAXIFS('m cost'!$E$3:$E$1062,'m cost'!$B$3:$B$1062,C481,'m cost'!$C$3:$C$1062,"&lt;="&amp;O481,'m cost'!$D$3:$D$1062,"&lt;="&amp;N481)))</f>
        <v>205</v>
      </c>
      <c r="L481" s="2">
        <f t="shared" si="48"/>
        <v>6150</v>
      </c>
      <c r="M481" s="2">
        <f t="shared" si="49"/>
        <v>7200</v>
      </c>
      <c r="N481">
        <f t="shared" si="50"/>
        <v>1</v>
      </c>
      <c r="O481">
        <f t="shared" si="51"/>
        <v>2023</v>
      </c>
      <c r="P481" s="9">
        <f>IF(I481&gt;0,VLOOKUP(B481,'m cost'!A:G,6,FALSE)*I481,0)</f>
        <v>0</v>
      </c>
      <c r="Q481" t="str">
        <f t="shared" si="52"/>
        <v>p</v>
      </c>
      <c r="R481" s="2">
        <f t="shared" si="53"/>
        <v>1050</v>
      </c>
    </row>
    <row r="482" spans="1:18" x14ac:dyDescent="0.2">
      <c r="A482" t="s">
        <v>272</v>
      </c>
      <c r="B482" s="9" t="str">
        <f>VLOOKUP(A482,'item cost'!A:D,2,FALSE)</f>
        <v>group 48</v>
      </c>
      <c r="C482" s="9" t="str">
        <f>VLOOKUP(D482,items!A:B,2,FALSE)</f>
        <v>item 48</v>
      </c>
      <c r="D482" t="s">
        <v>880</v>
      </c>
      <c r="E482" s="10"/>
      <c r="F482" s="10">
        <v>44943</v>
      </c>
      <c r="G482" t="s">
        <v>177</v>
      </c>
      <c r="I482">
        <v>-10</v>
      </c>
      <c r="J482" s="2">
        <v>180</v>
      </c>
      <c r="K482" s="2">
        <f>IF(OR(B482="متنوع",B482="قطع غيار"),J482,IF(AND(B482="ceiling fan",J482&gt;500),_xlfn.MAXIFS('m cost'!$E$3:$E$1062,'m cost'!$B$3:$B$1062,C482,'m cost'!$C$3:$C$1062,"&lt;="&amp;O482,'m cost'!$D$3:$D$1062,"&lt;="&amp;N482)*3,_xlfn.MAXIFS('m cost'!$E$3:$E$1062,'m cost'!$B$3:$B$1062,C482,'m cost'!$C$3:$C$1062,"&lt;="&amp;O482,'m cost'!$D$3:$D$1062,"&lt;="&amp;N482)))</f>
        <v>640</v>
      </c>
      <c r="L482" s="2">
        <f t="shared" si="48"/>
        <v>-6400</v>
      </c>
      <c r="M482" s="2">
        <f t="shared" si="49"/>
        <v>-1800</v>
      </c>
      <c r="N482">
        <f t="shared" si="50"/>
        <v>1</v>
      </c>
      <c r="O482">
        <f t="shared" si="51"/>
        <v>2023</v>
      </c>
      <c r="P482" s="9">
        <f>IF(I482&gt;0,VLOOKUP(B482,'m cost'!A:G,6,FALSE)*I482,0)</f>
        <v>0</v>
      </c>
      <c r="Q482" t="str">
        <f t="shared" si="52"/>
        <v>p</v>
      </c>
      <c r="R482" s="2">
        <f t="shared" si="53"/>
        <v>4600</v>
      </c>
    </row>
    <row r="483" spans="1:18" x14ac:dyDescent="0.2">
      <c r="A483" t="s">
        <v>41</v>
      </c>
      <c r="B483" s="9" t="str">
        <f>VLOOKUP(A483,'item cost'!A:D,2,FALSE)</f>
        <v>group 49</v>
      </c>
      <c r="C483" s="9" t="str">
        <f>VLOOKUP(D483,items!A:B,2,FALSE)</f>
        <v>item 49</v>
      </c>
      <c r="D483" t="s">
        <v>881</v>
      </c>
      <c r="E483" s="10"/>
      <c r="F483" s="10">
        <v>44943</v>
      </c>
      <c r="G483" t="s">
        <v>177</v>
      </c>
      <c r="I483">
        <v>-2</v>
      </c>
      <c r="J483" s="2">
        <v>360</v>
      </c>
      <c r="K483" s="2">
        <f>IF(OR(B483="متنوع",B483="قطع غيار"),J483,IF(AND(B483="ceiling fan",J483&gt;500),_xlfn.MAXIFS('m cost'!$E$3:$E$1062,'m cost'!$B$3:$B$1062,C483,'m cost'!$C$3:$C$1062,"&lt;="&amp;O483,'m cost'!$D$3:$D$1062,"&lt;="&amp;N483)*3,_xlfn.MAXIFS('m cost'!$E$3:$E$1062,'m cost'!$B$3:$B$1062,C483,'m cost'!$C$3:$C$1062,"&lt;="&amp;O483,'m cost'!$D$3:$D$1062,"&lt;="&amp;N483)))</f>
        <v>237</v>
      </c>
      <c r="L483" s="2">
        <f t="shared" si="48"/>
        <v>-474</v>
      </c>
      <c r="M483" s="2">
        <f t="shared" si="49"/>
        <v>-720</v>
      </c>
      <c r="N483">
        <f t="shared" si="50"/>
        <v>1</v>
      </c>
      <c r="O483">
        <f t="shared" si="51"/>
        <v>2023</v>
      </c>
      <c r="P483" s="9">
        <f>IF(I483&gt;0,VLOOKUP(B483,'m cost'!A:G,6,FALSE)*I483,0)</f>
        <v>0</v>
      </c>
      <c r="Q483" t="str">
        <f t="shared" si="52"/>
        <v>l</v>
      </c>
      <c r="R483" s="2">
        <f t="shared" si="53"/>
        <v>-246</v>
      </c>
    </row>
    <row r="484" spans="1:18" x14ac:dyDescent="0.2">
      <c r="A484" t="s">
        <v>73</v>
      </c>
      <c r="B484" s="9" t="str">
        <f>VLOOKUP(A484,'item cost'!A:D,2,FALSE)</f>
        <v>group 50</v>
      </c>
      <c r="C484" s="9" t="str">
        <f>VLOOKUP(D484,items!A:B,2,FALSE)</f>
        <v>item 50</v>
      </c>
      <c r="D484" t="s">
        <v>882</v>
      </c>
      <c r="E484" s="10"/>
      <c r="F484" s="10">
        <v>44943</v>
      </c>
      <c r="G484" t="s">
        <v>177</v>
      </c>
      <c r="I484">
        <v>-2</v>
      </c>
      <c r="J484" s="2">
        <v>350</v>
      </c>
      <c r="K484" s="2">
        <f>IF(OR(B484="متنوع",B484="قطع غيار"),J484,IF(AND(B484="ceiling fan",J484&gt;500),_xlfn.MAXIFS('m cost'!$E$3:$E$1062,'m cost'!$B$3:$B$1062,C484,'m cost'!$C$3:$C$1062,"&lt;="&amp;O484,'m cost'!$D$3:$D$1062,"&lt;="&amp;N484)*3,_xlfn.MAXIFS('m cost'!$E$3:$E$1062,'m cost'!$B$3:$B$1062,C484,'m cost'!$C$3:$C$1062,"&lt;="&amp;O484,'m cost'!$D$3:$D$1062,"&lt;="&amp;N484)))</f>
        <v>2128</v>
      </c>
      <c r="L484" s="2">
        <f t="shared" si="48"/>
        <v>-4256</v>
      </c>
      <c r="M484" s="2">
        <f t="shared" si="49"/>
        <v>-700</v>
      </c>
      <c r="N484">
        <f t="shared" si="50"/>
        <v>1</v>
      </c>
      <c r="O484">
        <f t="shared" si="51"/>
        <v>2023</v>
      </c>
      <c r="P484" s="9">
        <f>IF(I484&gt;0,VLOOKUP(B484,'m cost'!A:G,6,FALSE)*I484,0)</f>
        <v>0</v>
      </c>
      <c r="Q484" t="str">
        <f t="shared" si="52"/>
        <v>p</v>
      </c>
      <c r="R484" s="2">
        <f t="shared" si="53"/>
        <v>3556</v>
      </c>
    </row>
    <row r="485" spans="1:18" x14ac:dyDescent="0.2">
      <c r="A485" t="s">
        <v>35</v>
      </c>
      <c r="B485" s="9" t="str">
        <f>VLOOKUP(A485,'item cost'!A:D,2,FALSE)</f>
        <v>group 51</v>
      </c>
      <c r="C485" s="9" t="str">
        <f>VLOOKUP(D485,items!A:B,2,FALSE)</f>
        <v>item 51</v>
      </c>
      <c r="D485" t="s">
        <v>883</v>
      </c>
      <c r="E485" s="10"/>
      <c r="F485" s="10">
        <v>44943</v>
      </c>
      <c r="G485" t="s">
        <v>177</v>
      </c>
      <c r="I485">
        <v>-1</v>
      </c>
      <c r="J485" s="2">
        <v>470</v>
      </c>
      <c r="K485" s="2">
        <f>IF(OR(B485="متنوع",B485="قطع غيار"),J485,IF(AND(B485="ceiling fan",J485&gt;500),_xlfn.MAXIFS('m cost'!$E$3:$E$1062,'m cost'!$B$3:$B$1062,C485,'m cost'!$C$3:$C$1062,"&lt;="&amp;O485,'m cost'!$D$3:$D$1062,"&lt;="&amp;N485)*3,_xlfn.MAXIFS('m cost'!$E$3:$E$1062,'m cost'!$B$3:$B$1062,C485,'m cost'!$C$3:$C$1062,"&lt;="&amp;O485,'m cost'!$D$3:$D$1062,"&lt;="&amp;N485)))</f>
        <v>2247</v>
      </c>
      <c r="L485" s="2">
        <f t="shared" si="48"/>
        <v>-2247</v>
      </c>
      <c r="M485" s="2">
        <f t="shared" si="49"/>
        <v>-470</v>
      </c>
      <c r="N485">
        <f t="shared" si="50"/>
        <v>1</v>
      </c>
      <c r="O485">
        <f t="shared" si="51"/>
        <v>2023</v>
      </c>
      <c r="P485" s="9">
        <f>IF(I485&gt;0,VLOOKUP(B485,'m cost'!A:G,6,FALSE)*I485,0)</f>
        <v>0</v>
      </c>
      <c r="Q485" t="str">
        <f t="shared" si="52"/>
        <v>p</v>
      </c>
      <c r="R485" s="2">
        <f t="shared" si="53"/>
        <v>1777</v>
      </c>
    </row>
    <row r="486" spans="1:18" x14ac:dyDescent="0.2">
      <c r="A486" t="s">
        <v>49</v>
      </c>
      <c r="B486" s="9" t="str">
        <f>VLOOKUP(A486,'item cost'!A:D,2,FALSE)</f>
        <v>group 52</v>
      </c>
      <c r="C486" s="9" t="str">
        <f>VLOOKUP(D486,items!A:B,2,FALSE)</f>
        <v>item 52</v>
      </c>
      <c r="D486" t="s">
        <v>884</v>
      </c>
      <c r="E486" s="10"/>
      <c r="F486" s="10">
        <v>44943</v>
      </c>
      <c r="G486" t="s">
        <v>177</v>
      </c>
      <c r="I486">
        <v>-2</v>
      </c>
      <c r="J486" s="2">
        <v>260</v>
      </c>
      <c r="K486" s="2">
        <f>IF(OR(B486="متنوع",B486="قطع غيار"),J486,IF(AND(B486="ceiling fan",J486&gt;500),_xlfn.MAXIFS('m cost'!$E$3:$E$1062,'m cost'!$B$3:$B$1062,C486,'m cost'!$C$3:$C$1062,"&lt;="&amp;O486,'m cost'!$D$3:$D$1062,"&lt;="&amp;N486)*3,_xlfn.MAXIFS('m cost'!$E$3:$E$1062,'m cost'!$B$3:$B$1062,C486,'m cost'!$C$3:$C$1062,"&lt;="&amp;O486,'m cost'!$D$3:$D$1062,"&lt;="&amp;N486)))</f>
        <v>306</v>
      </c>
      <c r="L486" s="2">
        <f t="shared" si="48"/>
        <v>-612</v>
      </c>
      <c r="M486" s="2">
        <f t="shared" si="49"/>
        <v>-520</v>
      </c>
      <c r="N486">
        <f t="shared" si="50"/>
        <v>1</v>
      </c>
      <c r="O486">
        <f t="shared" si="51"/>
        <v>2023</v>
      </c>
      <c r="P486" s="9">
        <f>IF(I486&gt;0,VLOOKUP(B486,'m cost'!A:G,6,FALSE)*I486,0)</f>
        <v>0</v>
      </c>
      <c r="Q486" t="str">
        <f t="shared" si="52"/>
        <v>p</v>
      </c>
      <c r="R486" s="2">
        <f t="shared" si="53"/>
        <v>92</v>
      </c>
    </row>
    <row r="487" spans="1:18" x14ac:dyDescent="0.2">
      <c r="A487" t="s">
        <v>42</v>
      </c>
      <c r="B487" s="9" t="str">
        <f>VLOOKUP(A487,'item cost'!A:D,2,FALSE)</f>
        <v>group 53</v>
      </c>
      <c r="C487" s="9" t="str">
        <f>VLOOKUP(D487,items!A:B,2,FALSE)</f>
        <v>item 53</v>
      </c>
      <c r="D487" t="s">
        <v>885</v>
      </c>
      <c r="E487" s="10"/>
      <c r="F487" s="10">
        <v>44943</v>
      </c>
      <c r="G487" t="s">
        <v>177</v>
      </c>
      <c r="I487">
        <v>-1</v>
      </c>
      <c r="J487" s="2">
        <v>380</v>
      </c>
      <c r="K487" s="2">
        <f>IF(OR(B487="متنوع",B487="قطع غيار"),J487,IF(AND(B487="ceiling fan",J487&gt;500),_xlfn.MAXIFS('m cost'!$E$3:$E$1062,'m cost'!$B$3:$B$1062,C487,'m cost'!$C$3:$C$1062,"&lt;="&amp;O487,'m cost'!$D$3:$D$1062,"&lt;="&amp;N487)*3,_xlfn.MAXIFS('m cost'!$E$3:$E$1062,'m cost'!$B$3:$B$1062,C487,'m cost'!$C$3:$C$1062,"&lt;="&amp;O487,'m cost'!$D$3:$D$1062,"&lt;="&amp;N487)))</f>
        <v>253</v>
      </c>
      <c r="L487" s="2">
        <f t="shared" si="48"/>
        <v>-253</v>
      </c>
      <c r="M487" s="2">
        <f t="shared" si="49"/>
        <v>-380</v>
      </c>
      <c r="N487">
        <f t="shared" si="50"/>
        <v>1</v>
      </c>
      <c r="O487">
        <f t="shared" si="51"/>
        <v>2023</v>
      </c>
      <c r="P487" s="9">
        <f>IF(I487&gt;0,VLOOKUP(B487,'m cost'!A:G,6,FALSE)*I487,0)</f>
        <v>0</v>
      </c>
      <c r="Q487" t="str">
        <f t="shared" si="52"/>
        <v>l</v>
      </c>
      <c r="R487" s="2">
        <f t="shared" si="53"/>
        <v>-127</v>
      </c>
    </row>
    <row r="488" spans="1:18" x14ac:dyDescent="0.2">
      <c r="A488" t="s">
        <v>63</v>
      </c>
      <c r="B488" s="9" t="str">
        <f>VLOOKUP(A488,'item cost'!A:D,2,FALSE)</f>
        <v>group 54</v>
      </c>
      <c r="C488" s="9" t="str">
        <f>VLOOKUP(D488,items!A:B,2,FALSE)</f>
        <v>item 54</v>
      </c>
      <c r="D488" t="s">
        <v>886</v>
      </c>
      <c r="E488" s="10"/>
      <c r="F488" s="10">
        <v>44943</v>
      </c>
      <c r="G488" t="s">
        <v>177</v>
      </c>
      <c r="I488">
        <v>-1</v>
      </c>
      <c r="J488" s="2">
        <v>860</v>
      </c>
      <c r="K488" s="2">
        <f>IF(OR(B488="متنوع",B488="قطع غيار"),J488,IF(AND(B488="ceiling fan",J488&gt;500),_xlfn.MAXIFS('m cost'!$E$3:$E$1062,'m cost'!$B$3:$B$1062,C488,'m cost'!$C$3:$C$1062,"&lt;="&amp;O488,'m cost'!$D$3:$D$1062,"&lt;="&amp;N488)*3,_xlfn.MAXIFS('m cost'!$E$3:$E$1062,'m cost'!$B$3:$B$1062,C488,'m cost'!$C$3:$C$1062,"&lt;="&amp;O488,'m cost'!$D$3:$D$1062,"&lt;="&amp;N488)))</f>
        <v>408</v>
      </c>
      <c r="L488" s="2">
        <f t="shared" si="48"/>
        <v>-408</v>
      </c>
      <c r="M488" s="2">
        <f t="shared" si="49"/>
        <v>-860</v>
      </c>
      <c r="N488">
        <f t="shared" si="50"/>
        <v>1</v>
      </c>
      <c r="O488">
        <f t="shared" si="51"/>
        <v>2023</v>
      </c>
      <c r="P488" s="9">
        <f>IF(I488&gt;0,VLOOKUP(B488,'m cost'!A:G,6,FALSE)*I488,0)</f>
        <v>0</v>
      </c>
      <c r="Q488" t="str">
        <f t="shared" si="52"/>
        <v>l</v>
      </c>
      <c r="R488" s="2">
        <f t="shared" si="53"/>
        <v>-452</v>
      </c>
    </row>
    <row r="489" spans="1:18" x14ac:dyDescent="0.2">
      <c r="A489" t="s">
        <v>32</v>
      </c>
      <c r="B489" s="9" t="str">
        <f>VLOOKUP(A489,'item cost'!A:D,2,FALSE)</f>
        <v>group 1</v>
      </c>
      <c r="C489" s="9" t="str">
        <f>VLOOKUP(D489,items!A:B,2,FALSE)</f>
        <v>item 1</v>
      </c>
      <c r="D489" t="s">
        <v>833</v>
      </c>
      <c r="E489" s="10"/>
      <c r="F489" s="10">
        <v>44943</v>
      </c>
      <c r="G489" t="s">
        <v>177</v>
      </c>
      <c r="I489">
        <v>-1</v>
      </c>
      <c r="J489" s="2">
        <v>310</v>
      </c>
      <c r="K489" s="2">
        <f>IF(OR(B489="متنوع",B489="قطع غيار"),J489,IF(AND(B489="ceiling fan",J489&gt;500),_xlfn.MAXIFS('m cost'!$E$3:$E$1062,'m cost'!$B$3:$B$1062,C489,'m cost'!$C$3:$C$1062,"&lt;="&amp;O489,'m cost'!$D$3:$D$1062,"&lt;="&amp;N489)*3,_xlfn.MAXIFS('m cost'!$E$3:$E$1062,'m cost'!$B$3:$B$1062,C489,'m cost'!$C$3:$C$1062,"&lt;="&amp;O489,'m cost'!$D$3:$D$1062,"&lt;="&amp;N489)))</f>
        <v>1490</v>
      </c>
      <c r="L489" s="2">
        <f t="shared" si="48"/>
        <v>-1490</v>
      </c>
      <c r="M489" s="2">
        <f t="shared" si="49"/>
        <v>-310</v>
      </c>
      <c r="N489">
        <f t="shared" si="50"/>
        <v>1</v>
      </c>
      <c r="O489">
        <f t="shared" si="51"/>
        <v>2023</v>
      </c>
      <c r="P489" s="9">
        <f>IF(I489&gt;0,VLOOKUP(B489,'m cost'!A:G,6,FALSE)*I489,0)</f>
        <v>0</v>
      </c>
      <c r="Q489" t="str">
        <f t="shared" si="52"/>
        <v>p</v>
      </c>
      <c r="R489" s="2">
        <f t="shared" si="53"/>
        <v>1180</v>
      </c>
    </row>
    <row r="490" spans="1:18" x14ac:dyDescent="0.2">
      <c r="A490" t="s">
        <v>58</v>
      </c>
      <c r="B490" s="9" t="str">
        <f>VLOOKUP(A490,'item cost'!A:D,2,FALSE)</f>
        <v>group 2</v>
      </c>
      <c r="C490" s="9" t="str">
        <f>VLOOKUP(D490,items!A:B,2,FALSE)</f>
        <v>item 2</v>
      </c>
      <c r="D490" t="s">
        <v>834</v>
      </c>
      <c r="E490" s="10"/>
      <c r="F490" s="10">
        <v>44943</v>
      </c>
      <c r="G490" t="s">
        <v>177</v>
      </c>
      <c r="I490">
        <v>-1</v>
      </c>
      <c r="J490" s="2">
        <v>2600</v>
      </c>
      <c r="K490" s="2">
        <f>IF(OR(B490="متنوع",B490="قطع غيار"),J490,IF(AND(B490="ceiling fan",J490&gt;500),_xlfn.MAXIFS('m cost'!$E$3:$E$1062,'m cost'!$B$3:$B$1062,C490,'m cost'!$C$3:$C$1062,"&lt;="&amp;O490,'m cost'!$D$3:$D$1062,"&lt;="&amp;N490)*3,_xlfn.MAXIFS('m cost'!$E$3:$E$1062,'m cost'!$B$3:$B$1062,C490,'m cost'!$C$3:$C$1062,"&lt;="&amp;O490,'m cost'!$D$3:$D$1062,"&lt;="&amp;N490)))</f>
        <v>257.64999999999998</v>
      </c>
      <c r="L490" s="2">
        <f t="shared" si="48"/>
        <v>-257.64999999999998</v>
      </c>
      <c r="M490" s="2">
        <f t="shared" si="49"/>
        <v>-2600</v>
      </c>
      <c r="N490">
        <f t="shared" si="50"/>
        <v>1</v>
      </c>
      <c r="O490">
        <f t="shared" si="51"/>
        <v>2023</v>
      </c>
      <c r="P490" s="9">
        <f>IF(I490&gt;0,VLOOKUP(B490,'m cost'!A:G,6,FALSE)*I490,0)</f>
        <v>0</v>
      </c>
      <c r="Q490" t="str">
        <f t="shared" si="52"/>
        <v>l</v>
      </c>
      <c r="R490" s="2">
        <f t="shared" si="53"/>
        <v>-2342.35</v>
      </c>
    </row>
    <row r="491" spans="1:18" x14ac:dyDescent="0.2">
      <c r="A491" t="s">
        <v>23</v>
      </c>
      <c r="B491" s="9" t="str">
        <f>VLOOKUP(A491,'item cost'!A:D,2,FALSE)</f>
        <v>group 3</v>
      </c>
      <c r="C491" s="9" t="str">
        <f>VLOOKUP(D491,items!A:B,2,FALSE)</f>
        <v>item 3</v>
      </c>
      <c r="D491" t="s">
        <v>835</v>
      </c>
      <c r="E491" s="10"/>
      <c r="F491" s="10">
        <v>44952</v>
      </c>
      <c r="G491" t="s">
        <v>347</v>
      </c>
      <c r="I491">
        <v>90</v>
      </c>
      <c r="J491" s="2">
        <v>470</v>
      </c>
      <c r="K491" s="2">
        <f>IF(OR(B491="متنوع",B491="قطع غيار"),J491,IF(AND(B491="ceiling fan",J491&gt;500),_xlfn.MAXIFS('m cost'!$E$3:$E$1062,'m cost'!$B$3:$B$1062,C491,'m cost'!$C$3:$C$1062,"&lt;="&amp;O491,'m cost'!$D$3:$D$1062,"&lt;="&amp;N491)*3,_xlfn.MAXIFS('m cost'!$E$3:$E$1062,'m cost'!$B$3:$B$1062,C491,'m cost'!$C$3:$C$1062,"&lt;="&amp;O491,'m cost'!$D$3:$D$1062,"&lt;="&amp;N491)))</f>
        <v>424.87</v>
      </c>
      <c r="L491" s="2">
        <f t="shared" si="48"/>
        <v>38238.300000000003</v>
      </c>
      <c r="M491" s="2">
        <f t="shared" si="49"/>
        <v>42300</v>
      </c>
      <c r="N491">
        <f t="shared" si="50"/>
        <v>1</v>
      </c>
      <c r="O491">
        <f t="shared" si="51"/>
        <v>2023</v>
      </c>
      <c r="P491" s="9">
        <f>IF(I491&gt;0,VLOOKUP(B491,'m cost'!A:G,6,FALSE)*I491,0)</f>
        <v>5301.9</v>
      </c>
      <c r="Q491" t="str">
        <f t="shared" si="52"/>
        <v>l</v>
      </c>
      <c r="R491" s="2">
        <f t="shared" si="53"/>
        <v>-1240.2000000000025</v>
      </c>
    </row>
    <row r="492" spans="1:18" x14ac:dyDescent="0.2">
      <c r="A492" t="s">
        <v>271</v>
      </c>
      <c r="B492" s="9" t="str">
        <f>VLOOKUP(A492,'item cost'!A:D,2,FALSE)</f>
        <v>group 4</v>
      </c>
      <c r="C492" s="9" t="str">
        <f>VLOOKUP(D492,items!A:B,2,FALSE)</f>
        <v>item 4</v>
      </c>
      <c r="D492" t="s">
        <v>836</v>
      </c>
      <c r="E492" s="10"/>
      <c r="F492" s="10">
        <v>44952</v>
      </c>
      <c r="G492" t="s">
        <v>347</v>
      </c>
      <c r="I492">
        <v>40</v>
      </c>
      <c r="J492" s="2">
        <v>520</v>
      </c>
      <c r="K492" s="2">
        <f>IF(OR(B492="متنوع",B492="قطع غيار"),J492,IF(AND(B492="ceiling fan",J492&gt;500),_xlfn.MAXIFS('m cost'!$E$3:$E$1062,'m cost'!$B$3:$B$1062,C492,'m cost'!$C$3:$C$1062,"&lt;="&amp;O492,'m cost'!$D$3:$D$1062,"&lt;="&amp;N492)*3,_xlfn.MAXIFS('m cost'!$E$3:$E$1062,'m cost'!$B$3:$B$1062,C492,'m cost'!$C$3:$C$1062,"&lt;="&amp;O492,'m cost'!$D$3:$D$1062,"&lt;="&amp;N492)))</f>
        <v>1793</v>
      </c>
      <c r="L492" s="2">
        <f t="shared" si="48"/>
        <v>71720</v>
      </c>
      <c r="M492" s="2">
        <f t="shared" si="49"/>
        <v>20800</v>
      </c>
      <c r="N492">
        <f t="shared" si="50"/>
        <v>1</v>
      </c>
      <c r="O492">
        <f t="shared" si="51"/>
        <v>2023</v>
      </c>
      <c r="P492" s="9">
        <f>IF(I492&gt;0,VLOOKUP(B492,'m cost'!A:G,6,FALSE)*I492,0)</f>
        <v>1718.4</v>
      </c>
      <c r="Q492" t="str">
        <f t="shared" si="52"/>
        <v>l</v>
      </c>
      <c r="R492" s="2">
        <f t="shared" si="53"/>
        <v>-52638.400000000001</v>
      </c>
    </row>
    <row r="493" spans="1:18" x14ac:dyDescent="0.2">
      <c r="A493" t="s">
        <v>26</v>
      </c>
      <c r="B493" s="9" t="str">
        <f>VLOOKUP(A493,'item cost'!A:D,2,FALSE)</f>
        <v>group 5</v>
      </c>
      <c r="C493" s="9" t="str">
        <f>VLOOKUP(D493,items!A:B,2,FALSE)</f>
        <v>item 5</v>
      </c>
      <c r="D493" t="s">
        <v>837</v>
      </c>
      <c r="E493" s="10"/>
      <c r="F493" s="10">
        <v>44952</v>
      </c>
      <c r="G493" t="s">
        <v>347</v>
      </c>
      <c r="I493">
        <v>15</v>
      </c>
      <c r="J493" s="2">
        <v>2675</v>
      </c>
      <c r="K493" s="2">
        <f>IF(OR(B493="متنوع",B493="قطع غيار"),J493,IF(AND(B493="ceiling fan",J493&gt;500),_xlfn.MAXIFS('m cost'!$E$3:$E$1062,'m cost'!$B$3:$B$1062,C493,'m cost'!$C$3:$C$1062,"&lt;="&amp;O493,'m cost'!$D$3:$D$1062,"&lt;="&amp;N493)*3,_xlfn.MAXIFS('m cost'!$E$3:$E$1062,'m cost'!$B$3:$B$1062,C493,'m cost'!$C$3:$C$1062,"&lt;="&amp;O493,'m cost'!$D$3:$D$1062,"&lt;="&amp;N493)))</f>
        <v>900</v>
      </c>
      <c r="L493" s="2">
        <f t="shared" si="48"/>
        <v>13500</v>
      </c>
      <c r="M493" s="2">
        <f t="shared" si="49"/>
        <v>40125</v>
      </c>
      <c r="N493">
        <f t="shared" si="50"/>
        <v>1</v>
      </c>
      <c r="O493">
        <f t="shared" si="51"/>
        <v>2023</v>
      </c>
      <c r="P493" s="9">
        <f>IF(I493&gt;0,VLOOKUP(B493,'m cost'!A:G,6,FALSE)*I493,0)</f>
        <v>480.59999999999997</v>
      </c>
      <c r="Q493" t="str">
        <f t="shared" si="52"/>
        <v>p</v>
      </c>
      <c r="R493" s="2">
        <f t="shared" si="53"/>
        <v>26144.400000000001</v>
      </c>
    </row>
    <row r="494" spans="1:18" x14ac:dyDescent="0.2">
      <c r="A494" t="s">
        <v>66</v>
      </c>
      <c r="B494" s="9" t="str">
        <f>VLOOKUP(A494,'item cost'!A:D,2,FALSE)</f>
        <v>group 6</v>
      </c>
      <c r="C494" s="9" t="str">
        <f>VLOOKUP(D494,items!A:B,2,FALSE)</f>
        <v>item 6</v>
      </c>
      <c r="D494" t="s">
        <v>838</v>
      </c>
      <c r="E494" s="10"/>
      <c r="F494" s="10">
        <v>44952</v>
      </c>
      <c r="G494" t="s">
        <v>347</v>
      </c>
      <c r="I494">
        <v>30</v>
      </c>
      <c r="J494" s="2">
        <v>360</v>
      </c>
      <c r="K494" s="2">
        <f>IF(OR(B494="متنوع",B494="قطع غيار"),J494,IF(AND(B494="ceiling fan",J494&gt;500),_xlfn.MAXIFS('m cost'!$E$3:$E$1062,'m cost'!$B$3:$B$1062,C494,'m cost'!$C$3:$C$1062,"&lt;="&amp;O494,'m cost'!$D$3:$D$1062,"&lt;="&amp;N494)*3,_xlfn.MAXIFS('m cost'!$E$3:$E$1062,'m cost'!$B$3:$B$1062,C494,'m cost'!$C$3:$C$1062,"&lt;="&amp;O494,'m cost'!$D$3:$D$1062,"&lt;="&amp;N494)))</f>
        <v>190</v>
      </c>
      <c r="L494" s="2">
        <f t="shared" si="48"/>
        <v>5700</v>
      </c>
      <c r="M494" s="2">
        <f t="shared" si="49"/>
        <v>10800</v>
      </c>
      <c r="N494">
        <f t="shared" si="50"/>
        <v>1</v>
      </c>
      <c r="O494">
        <f t="shared" si="51"/>
        <v>2023</v>
      </c>
      <c r="P494" s="9">
        <f>IF(I494&gt;0,VLOOKUP(B494,'m cost'!A:G,6,FALSE)*I494,0)</f>
        <v>4484.3999999999996</v>
      </c>
      <c r="Q494" t="str">
        <f t="shared" si="52"/>
        <v>p</v>
      </c>
      <c r="R494" s="2">
        <f t="shared" si="53"/>
        <v>615.60000000000036</v>
      </c>
    </row>
    <row r="495" spans="1:18" x14ac:dyDescent="0.2">
      <c r="A495" t="s">
        <v>40</v>
      </c>
      <c r="B495" s="9" t="str">
        <f>VLOOKUP(A495,'item cost'!A:D,2,FALSE)</f>
        <v>group 7</v>
      </c>
      <c r="C495" s="9" t="str">
        <f>VLOOKUP(D495,items!A:B,2,FALSE)</f>
        <v>item 7</v>
      </c>
      <c r="D495" t="s">
        <v>839</v>
      </c>
      <c r="E495" s="10"/>
      <c r="F495" s="10">
        <v>44936</v>
      </c>
      <c r="G495" t="s">
        <v>348</v>
      </c>
      <c r="I495">
        <v>30</v>
      </c>
      <c r="J495" s="2">
        <v>1350</v>
      </c>
      <c r="K495" s="2">
        <f>IF(OR(B495="متنوع",B495="قطع غيار"),J495,IF(AND(B495="ceiling fan",J495&gt;500),_xlfn.MAXIFS('m cost'!$E$3:$E$1062,'m cost'!$B$3:$B$1062,C495,'m cost'!$C$3:$C$1062,"&lt;="&amp;O495,'m cost'!$D$3:$D$1062,"&lt;="&amp;N495)*3,_xlfn.MAXIFS('m cost'!$E$3:$E$1062,'m cost'!$B$3:$B$1062,C495,'m cost'!$C$3:$C$1062,"&lt;="&amp;O495,'m cost'!$D$3:$D$1062,"&lt;="&amp;N495)))</f>
        <v>260</v>
      </c>
      <c r="L495" s="2">
        <f t="shared" si="48"/>
        <v>7800</v>
      </c>
      <c r="M495" s="2">
        <f t="shared" si="49"/>
        <v>40500</v>
      </c>
      <c r="N495">
        <f t="shared" si="50"/>
        <v>1</v>
      </c>
      <c r="O495">
        <f t="shared" si="51"/>
        <v>2023</v>
      </c>
      <c r="P495" s="9">
        <f>IF(I495&gt;0,VLOOKUP(B495,'m cost'!A:G,6,FALSE)*I495,0)</f>
        <v>664.2</v>
      </c>
      <c r="Q495" t="str">
        <f t="shared" si="52"/>
        <v>p</v>
      </c>
      <c r="R495" s="2">
        <f t="shared" si="53"/>
        <v>32035.8</v>
      </c>
    </row>
    <row r="496" spans="1:18" x14ac:dyDescent="0.2">
      <c r="A496" t="s">
        <v>61</v>
      </c>
      <c r="B496" s="9" t="str">
        <f>VLOOKUP(A496,'item cost'!A:D,2,FALSE)</f>
        <v>group 8</v>
      </c>
      <c r="C496" s="9" t="str">
        <f>VLOOKUP(D496,items!A:B,2,FALSE)</f>
        <v>item 8</v>
      </c>
      <c r="D496" t="s">
        <v>840</v>
      </c>
      <c r="E496" s="10"/>
      <c r="F496" s="10">
        <v>44936</v>
      </c>
      <c r="G496" t="s">
        <v>348</v>
      </c>
      <c r="I496">
        <v>50</v>
      </c>
      <c r="J496" s="2">
        <v>450</v>
      </c>
      <c r="K496" s="2">
        <f>IF(OR(B496="متنوع",B496="قطع غيار"),J496,IF(AND(B496="ceiling fan",J496&gt;500),_xlfn.MAXIFS('m cost'!$E$3:$E$1062,'m cost'!$B$3:$B$1062,C496,'m cost'!$C$3:$C$1062,"&lt;="&amp;O496,'m cost'!$D$3:$D$1062,"&lt;="&amp;N496)*3,_xlfn.MAXIFS('m cost'!$E$3:$E$1062,'m cost'!$B$3:$B$1062,C496,'m cost'!$C$3:$C$1062,"&lt;="&amp;O496,'m cost'!$D$3:$D$1062,"&lt;="&amp;N496)))</f>
        <v>1630</v>
      </c>
      <c r="L496" s="2">
        <f t="shared" si="48"/>
        <v>81500</v>
      </c>
      <c r="M496" s="2">
        <f t="shared" si="49"/>
        <v>22500</v>
      </c>
      <c r="N496">
        <f t="shared" si="50"/>
        <v>1</v>
      </c>
      <c r="O496">
        <f t="shared" si="51"/>
        <v>2023</v>
      </c>
      <c r="P496" s="9">
        <f>IF(I496&gt;0,VLOOKUP(B496,'m cost'!A:G,6,FALSE)*I496,0)</f>
        <v>3142</v>
      </c>
      <c r="Q496" t="str">
        <f t="shared" si="52"/>
        <v>l</v>
      </c>
      <c r="R496" s="2">
        <f t="shared" si="53"/>
        <v>-62142</v>
      </c>
    </row>
    <row r="497" spans="1:18" x14ac:dyDescent="0.2">
      <c r="A497" t="s">
        <v>39</v>
      </c>
      <c r="B497" s="9" t="str">
        <f>VLOOKUP(A497,'item cost'!A:D,2,FALSE)</f>
        <v>group 9</v>
      </c>
      <c r="C497" s="9" t="str">
        <f>VLOOKUP(D497,items!A:B,2,FALSE)</f>
        <v>item 9</v>
      </c>
      <c r="D497" t="s">
        <v>841</v>
      </c>
      <c r="E497" s="10"/>
      <c r="F497" s="10">
        <v>44936</v>
      </c>
      <c r="G497" t="s">
        <v>348</v>
      </c>
      <c r="I497">
        <v>50</v>
      </c>
      <c r="J497" s="2">
        <v>2550</v>
      </c>
      <c r="K497" s="2">
        <f>IF(OR(B497="متنوع",B497="قطع غيار"),J497,IF(AND(B497="ceiling fan",J497&gt;500),_xlfn.MAXIFS('m cost'!$E$3:$E$1062,'m cost'!$B$3:$B$1062,C497,'m cost'!$C$3:$C$1062,"&lt;="&amp;O497,'m cost'!$D$3:$D$1062,"&lt;="&amp;N497)*3,_xlfn.MAXIFS('m cost'!$E$3:$E$1062,'m cost'!$B$3:$B$1062,C497,'m cost'!$C$3:$C$1062,"&lt;="&amp;O497,'m cost'!$D$3:$D$1062,"&lt;="&amp;N497)))</f>
        <v>2007</v>
      </c>
      <c r="L497" s="2">
        <f t="shared" si="48"/>
        <v>100350</v>
      </c>
      <c r="M497" s="2">
        <f t="shared" si="49"/>
        <v>127500</v>
      </c>
      <c r="N497">
        <f t="shared" si="50"/>
        <v>1</v>
      </c>
      <c r="O497">
        <f t="shared" si="51"/>
        <v>2023</v>
      </c>
      <c r="P497" s="9">
        <f>IF(I497&gt;0,VLOOKUP(B497,'m cost'!A:G,6,FALSE)*I497,0)</f>
        <v>1124.5</v>
      </c>
      <c r="Q497" t="str">
        <f t="shared" si="52"/>
        <v>p</v>
      </c>
      <c r="R497" s="2">
        <f t="shared" si="53"/>
        <v>26025.5</v>
      </c>
    </row>
    <row r="498" spans="1:18" x14ac:dyDescent="0.2">
      <c r="A498" t="s">
        <v>277</v>
      </c>
      <c r="B498" s="9" t="str">
        <f>VLOOKUP(A498,'item cost'!A:D,2,FALSE)</f>
        <v>group 10</v>
      </c>
      <c r="C498" s="9" t="str">
        <f>VLOOKUP(D498,items!A:B,2,FALSE)</f>
        <v>item 10</v>
      </c>
      <c r="D498" t="s">
        <v>842</v>
      </c>
      <c r="E498" s="10"/>
      <c r="F498" s="10">
        <v>44936</v>
      </c>
      <c r="G498" t="s">
        <v>348</v>
      </c>
      <c r="I498">
        <v>50</v>
      </c>
      <c r="J498" s="2">
        <v>360</v>
      </c>
      <c r="K498" s="2">
        <f>IF(OR(B498="متنوع",B498="قطع غيار"),J498,IF(AND(B498="ceiling fan",J498&gt;500),_xlfn.MAXIFS('m cost'!$E$3:$E$1062,'m cost'!$B$3:$B$1062,C498,'m cost'!$C$3:$C$1062,"&lt;="&amp;O498,'m cost'!$D$3:$D$1062,"&lt;="&amp;N498)*3,_xlfn.MAXIFS('m cost'!$E$3:$E$1062,'m cost'!$B$3:$B$1062,C498,'m cost'!$C$3:$C$1062,"&lt;="&amp;O498,'m cost'!$D$3:$D$1062,"&lt;="&amp;N498)))</f>
        <v>126.14814814814817</v>
      </c>
      <c r="L498" s="2">
        <f t="shared" si="48"/>
        <v>6307.4074074074088</v>
      </c>
      <c r="M498" s="2">
        <f t="shared" si="49"/>
        <v>18000</v>
      </c>
      <c r="N498">
        <f t="shared" si="50"/>
        <v>1</v>
      </c>
      <c r="O498">
        <f t="shared" si="51"/>
        <v>2023</v>
      </c>
      <c r="P498" s="9">
        <f>IF(I498&gt;0,VLOOKUP(B498,'m cost'!A:G,6,FALSE)*I498,0)</f>
        <v>3121.5</v>
      </c>
      <c r="Q498" t="str">
        <f t="shared" si="52"/>
        <v>p</v>
      </c>
      <c r="R498" s="2">
        <f t="shared" si="53"/>
        <v>8571.0925925925912</v>
      </c>
    </row>
    <row r="499" spans="1:18" x14ac:dyDescent="0.2">
      <c r="A499" t="s">
        <v>53</v>
      </c>
      <c r="B499" s="9" t="str">
        <f>VLOOKUP(A499,'item cost'!A:D,2,FALSE)</f>
        <v>group 11</v>
      </c>
      <c r="C499" s="9" t="str">
        <f>VLOOKUP(D499,items!A:B,2,FALSE)</f>
        <v>item 11</v>
      </c>
      <c r="D499" t="s">
        <v>843</v>
      </c>
      <c r="E499" s="10"/>
      <c r="F499" s="10">
        <v>44936</v>
      </c>
      <c r="G499" t="s">
        <v>348</v>
      </c>
      <c r="I499">
        <v>20</v>
      </c>
      <c r="J499" s="2">
        <v>1000</v>
      </c>
      <c r="K499" s="2">
        <f>IF(OR(B499="متنوع",B499="قطع غيار"),J499,IF(AND(B499="ceiling fan",J499&gt;500),_xlfn.MAXIFS('m cost'!$E$3:$E$1062,'m cost'!$B$3:$B$1062,C499,'m cost'!$C$3:$C$1062,"&lt;="&amp;O499,'m cost'!$D$3:$D$1062,"&lt;="&amp;N499)*3,_xlfn.MAXIFS('m cost'!$E$3:$E$1062,'m cost'!$B$3:$B$1062,C499,'m cost'!$C$3:$C$1062,"&lt;="&amp;O499,'m cost'!$D$3:$D$1062,"&lt;="&amp;N499)))</f>
        <v>339.00000000000006</v>
      </c>
      <c r="L499" s="2">
        <f t="shared" si="48"/>
        <v>6780.0000000000009</v>
      </c>
      <c r="M499" s="2">
        <f t="shared" si="49"/>
        <v>20000</v>
      </c>
      <c r="N499">
        <f t="shared" si="50"/>
        <v>1</v>
      </c>
      <c r="O499">
        <f t="shared" si="51"/>
        <v>2023</v>
      </c>
      <c r="P499" s="9">
        <f>IF(I499&gt;0,VLOOKUP(B499,'m cost'!A:G,6,FALSE)*I499,0)</f>
        <v>440.20000000000005</v>
      </c>
      <c r="Q499" t="str">
        <f t="shared" si="52"/>
        <v>p</v>
      </c>
      <c r="R499" s="2">
        <f t="shared" si="53"/>
        <v>12779.8</v>
      </c>
    </row>
    <row r="500" spans="1:18" x14ac:dyDescent="0.2">
      <c r="A500" t="s">
        <v>54</v>
      </c>
      <c r="B500" s="9" t="str">
        <f>VLOOKUP(A500,'item cost'!A:D,2,FALSE)</f>
        <v>group 12</v>
      </c>
      <c r="C500" s="9" t="str">
        <f>VLOOKUP(D500,items!A:B,2,FALSE)</f>
        <v>item 12</v>
      </c>
      <c r="D500" t="s">
        <v>844</v>
      </c>
      <c r="E500" s="10"/>
      <c r="F500" s="10">
        <v>44936</v>
      </c>
      <c r="G500" t="s">
        <v>348</v>
      </c>
      <c r="I500">
        <v>6</v>
      </c>
      <c r="J500" s="2">
        <v>2650</v>
      </c>
      <c r="K500" s="2">
        <f>IF(OR(B500="متنوع",B500="قطع غيار"),J500,IF(AND(B500="ceiling fan",J500&gt;500),_xlfn.MAXIFS('m cost'!$E$3:$E$1062,'m cost'!$B$3:$B$1062,C500,'m cost'!$C$3:$C$1062,"&lt;="&amp;O500,'m cost'!$D$3:$D$1062,"&lt;="&amp;N500)*3,_xlfn.MAXIFS('m cost'!$E$3:$E$1062,'m cost'!$B$3:$B$1062,C500,'m cost'!$C$3:$C$1062,"&lt;="&amp;O500,'m cost'!$D$3:$D$1062,"&lt;="&amp;N500)))</f>
        <v>388.11666666666673</v>
      </c>
      <c r="L500" s="2">
        <f t="shared" si="48"/>
        <v>2328.7000000000003</v>
      </c>
      <c r="M500" s="2">
        <f t="shared" si="49"/>
        <v>15900</v>
      </c>
      <c r="N500">
        <f t="shared" si="50"/>
        <v>1</v>
      </c>
      <c r="O500">
        <f t="shared" si="51"/>
        <v>2023</v>
      </c>
      <c r="P500" s="9">
        <f>IF(I500&gt;0,VLOOKUP(B500,'m cost'!A:G,6,FALSE)*I500,0)</f>
        <v>154.68</v>
      </c>
      <c r="Q500" t="str">
        <f t="shared" si="52"/>
        <v>p</v>
      </c>
      <c r="R500" s="2">
        <f t="shared" si="53"/>
        <v>13416.619999999999</v>
      </c>
    </row>
    <row r="501" spans="1:18" x14ac:dyDescent="0.2">
      <c r="A501" t="s">
        <v>72</v>
      </c>
      <c r="B501" s="9" t="str">
        <f>VLOOKUP(A501,'item cost'!A:D,2,FALSE)</f>
        <v>group 13</v>
      </c>
      <c r="C501" s="9" t="str">
        <f>VLOOKUP(D501,items!A:B,2,FALSE)</f>
        <v>item 13</v>
      </c>
      <c r="D501" t="s">
        <v>845</v>
      </c>
      <c r="E501" s="10"/>
      <c r="F501" s="10">
        <v>44936</v>
      </c>
      <c r="G501" t="s">
        <v>348</v>
      </c>
      <c r="I501">
        <v>3</v>
      </c>
      <c r="J501" s="2">
        <v>2550</v>
      </c>
      <c r="K501" s="2">
        <f>IF(OR(B501="متنوع",B501="قطع غيار"),J501,IF(AND(B501="ceiling fan",J501&gt;500),_xlfn.MAXIFS('m cost'!$E$3:$E$1062,'m cost'!$B$3:$B$1062,C501,'m cost'!$C$3:$C$1062,"&lt;="&amp;O501,'m cost'!$D$3:$D$1062,"&lt;="&amp;N501)*3,_xlfn.MAXIFS('m cost'!$E$3:$E$1062,'m cost'!$B$3:$B$1062,C501,'m cost'!$C$3:$C$1062,"&lt;="&amp;O501,'m cost'!$D$3:$D$1062,"&lt;="&amp;N501)))</f>
        <v>450</v>
      </c>
      <c r="L501" s="2">
        <f t="shared" si="48"/>
        <v>1350</v>
      </c>
      <c r="M501" s="2">
        <f t="shared" si="49"/>
        <v>7650</v>
      </c>
      <c r="N501">
        <f t="shared" si="50"/>
        <v>1</v>
      </c>
      <c r="O501">
        <f t="shared" si="51"/>
        <v>2023</v>
      </c>
      <c r="P501" s="9">
        <f>IF(I501&gt;0,VLOOKUP(B501,'m cost'!A:G,6,FALSE)*I501,0)</f>
        <v>125.01</v>
      </c>
      <c r="Q501" t="str">
        <f t="shared" si="52"/>
        <v>p</v>
      </c>
      <c r="R501" s="2">
        <f t="shared" si="53"/>
        <v>6174.99</v>
      </c>
    </row>
    <row r="502" spans="1:18" x14ac:dyDescent="0.2">
      <c r="A502" t="s">
        <v>38</v>
      </c>
      <c r="B502" s="9" t="str">
        <f>VLOOKUP(A502,'item cost'!A:D,2,FALSE)</f>
        <v>group 14</v>
      </c>
      <c r="C502" s="9" t="str">
        <f>VLOOKUP(D502,items!A:B,2,FALSE)</f>
        <v>item 14</v>
      </c>
      <c r="D502" t="s">
        <v>846</v>
      </c>
      <c r="E502" s="10"/>
      <c r="F502" s="10">
        <v>44936</v>
      </c>
      <c r="G502" t="s">
        <v>348</v>
      </c>
      <c r="I502">
        <v>50</v>
      </c>
      <c r="J502" s="2">
        <v>265</v>
      </c>
      <c r="K502" s="2">
        <f>IF(OR(B502="متنوع",B502="قطع غيار"),J502,IF(AND(B502="ceiling fan",J502&gt;500),_xlfn.MAXIFS('m cost'!$E$3:$E$1062,'m cost'!$B$3:$B$1062,C502,'m cost'!$C$3:$C$1062,"&lt;="&amp;O502,'m cost'!$D$3:$D$1062,"&lt;="&amp;N502)*3,_xlfn.MAXIFS('m cost'!$E$3:$E$1062,'m cost'!$B$3:$B$1062,C502,'m cost'!$C$3:$C$1062,"&lt;="&amp;O502,'m cost'!$D$3:$D$1062,"&lt;="&amp;N502)))</f>
        <v>273.88888888888891</v>
      </c>
      <c r="L502" s="2">
        <f t="shared" si="48"/>
        <v>13694.444444444445</v>
      </c>
      <c r="M502" s="2">
        <f t="shared" si="49"/>
        <v>13250</v>
      </c>
      <c r="N502">
        <f t="shared" si="50"/>
        <v>1</v>
      </c>
      <c r="O502">
        <f t="shared" si="51"/>
        <v>2023</v>
      </c>
      <c r="P502" s="9">
        <f>IF(I502&gt;0,VLOOKUP(B502,'m cost'!A:G,6,FALSE)*I502,0)</f>
        <v>1659.5</v>
      </c>
      <c r="Q502" t="str">
        <f t="shared" si="52"/>
        <v>l</v>
      </c>
      <c r="R502" s="2">
        <f t="shared" si="53"/>
        <v>-2103.9444444444453</v>
      </c>
    </row>
    <row r="503" spans="1:18" x14ac:dyDescent="0.2">
      <c r="A503" t="s">
        <v>36</v>
      </c>
      <c r="B503" s="9" t="str">
        <f>VLOOKUP(A503,'item cost'!A:D,2,FALSE)</f>
        <v>group 15</v>
      </c>
      <c r="C503" s="9" t="str">
        <f>VLOOKUP(D503,items!A:B,2,FALSE)</f>
        <v>item 15</v>
      </c>
      <c r="D503" t="s">
        <v>847</v>
      </c>
      <c r="E503" s="10"/>
      <c r="F503" s="10">
        <v>44936</v>
      </c>
      <c r="G503" t="s">
        <v>218</v>
      </c>
      <c r="I503">
        <v>-2</v>
      </c>
      <c r="J503" s="2">
        <v>520</v>
      </c>
      <c r="K503" s="2">
        <f>IF(OR(B503="متنوع",B503="قطع غيار"),J503,IF(AND(B503="ceiling fan",J503&gt;500),_xlfn.MAXIFS('m cost'!$E$3:$E$1062,'m cost'!$B$3:$B$1062,C503,'m cost'!$C$3:$C$1062,"&lt;="&amp;O503,'m cost'!$D$3:$D$1062,"&lt;="&amp;N503)*3,_xlfn.MAXIFS('m cost'!$E$3:$E$1062,'m cost'!$B$3:$B$1062,C503,'m cost'!$C$3:$C$1062,"&lt;="&amp;O503,'m cost'!$D$3:$D$1062,"&lt;="&amp;N503)))</f>
        <v>280</v>
      </c>
      <c r="L503" s="2">
        <f t="shared" si="48"/>
        <v>-560</v>
      </c>
      <c r="M503" s="2">
        <f t="shared" si="49"/>
        <v>-1040</v>
      </c>
      <c r="N503">
        <f t="shared" si="50"/>
        <v>1</v>
      </c>
      <c r="O503">
        <f t="shared" si="51"/>
        <v>2023</v>
      </c>
      <c r="P503" s="9">
        <f>IF(I503&gt;0,VLOOKUP(B503,'m cost'!A:G,6,FALSE)*I503,0)</f>
        <v>0</v>
      </c>
      <c r="Q503" t="str">
        <f t="shared" si="52"/>
        <v>l</v>
      </c>
      <c r="R503" s="2">
        <f t="shared" si="53"/>
        <v>-480</v>
      </c>
    </row>
    <row r="504" spans="1:18" x14ac:dyDescent="0.2">
      <c r="A504" t="s">
        <v>30</v>
      </c>
      <c r="B504" s="9" t="str">
        <f>VLOOKUP(A504,'item cost'!A:D,2,FALSE)</f>
        <v>group 16</v>
      </c>
      <c r="C504" s="9" t="str">
        <f>VLOOKUP(D504,items!A:B,2,FALSE)</f>
        <v>item 16</v>
      </c>
      <c r="D504" t="s">
        <v>848</v>
      </c>
      <c r="E504" s="10"/>
      <c r="F504" s="10">
        <v>44936</v>
      </c>
      <c r="G504" t="s">
        <v>218</v>
      </c>
      <c r="I504">
        <v>-1</v>
      </c>
      <c r="J504" s="2">
        <v>335</v>
      </c>
      <c r="K504" s="2">
        <f>IF(OR(B504="متنوع",B504="قطع غيار"),J504,IF(AND(B504="ceiling fan",J504&gt;500),_xlfn.MAXIFS('m cost'!$E$3:$E$1062,'m cost'!$B$3:$B$1062,C504,'m cost'!$C$3:$C$1062,"&lt;="&amp;O504,'m cost'!$D$3:$D$1062,"&lt;="&amp;N504)*3,_xlfn.MAXIFS('m cost'!$E$3:$E$1062,'m cost'!$B$3:$B$1062,C504,'m cost'!$C$3:$C$1062,"&lt;="&amp;O504,'m cost'!$D$3:$D$1062,"&lt;="&amp;N504)))</f>
        <v>340.26666666666671</v>
      </c>
      <c r="L504" s="2">
        <f t="shared" si="48"/>
        <v>-340.26666666666671</v>
      </c>
      <c r="M504" s="2">
        <f t="shared" si="49"/>
        <v>-335</v>
      </c>
      <c r="N504">
        <f t="shared" si="50"/>
        <v>1</v>
      </c>
      <c r="O504">
        <f t="shared" si="51"/>
        <v>2023</v>
      </c>
      <c r="P504" s="9">
        <f>IF(I504&gt;0,VLOOKUP(B504,'m cost'!A:G,6,FALSE)*I504,0)</f>
        <v>0</v>
      </c>
      <c r="Q504" t="str">
        <f t="shared" si="52"/>
        <v>p</v>
      </c>
      <c r="R504" s="2">
        <f t="shared" si="53"/>
        <v>5.2666666666667084</v>
      </c>
    </row>
    <row r="505" spans="1:18" x14ac:dyDescent="0.2">
      <c r="A505" t="s">
        <v>45</v>
      </c>
      <c r="B505" s="9" t="str">
        <f>VLOOKUP(A505,'item cost'!A:D,2,FALSE)</f>
        <v>group 17</v>
      </c>
      <c r="C505" s="9" t="str">
        <f>VLOOKUP(D505,items!A:B,2,FALSE)</f>
        <v>item 17</v>
      </c>
      <c r="D505" t="s">
        <v>849</v>
      </c>
      <c r="E505" s="10"/>
      <c r="F505" s="10">
        <v>44936</v>
      </c>
      <c r="G505" t="s">
        <v>218</v>
      </c>
      <c r="I505">
        <v>-1</v>
      </c>
      <c r="J505" s="2">
        <v>335</v>
      </c>
      <c r="K505" s="2">
        <f>IF(OR(B505="متنوع",B505="قطع غيار"),J505,IF(AND(B505="ceiling fan",J505&gt;500),_xlfn.MAXIFS('m cost'!$E$3:$E$1062,'m cost'!$B$3:$B$1062,C505,'m cost'!$C$3:$C$1062,"&lt;="&amp;O505,'m cost'!$D$3:$D$1062,"&lt;="&amp;N505)*3,_xlfn.MAXIFS('m cost'!$E$3:$E$1062,'m cost'!$B$3:$B$1062,C505,'m cost'!$C$3:$C$1062,"&lt;="&amp;O505,'m cost'!$D$3:$D$1062,"&lt;="&amp;N505)))</f>
        <v>350.54555555555561</v>
      </c>
      <c r="L505" s="2">
        <f t="shared" si="48"/>
        <v>-350.54555555555561</v>
      </c>
      <c r="M505" s="2">
        <f t="shared" si="49"/>
        <v>-335</v>
      </c>
      <c r="N505">
        <f t="shared" si="50"/>
        <v>1</v>
      </c>
      <c r="O505">
        <f t="shared" si="51"/>
        <v>2023</v>
      </c>
      <c r="P505" s="9">
        <f>IF(I505&gt;0,VLOOKUP(B505,'m cost'!A:G,6,FALSE)*I505,0)</f>
        <v>0</v>
      </c>
      <c r="Q505" t="str">
        <f t="shared" si="52"/>
        <v>p</v>
      </c>
      <c r="R505" s="2">
        <f t="shared" si="53"/>
        <v>15.545555555555609</v>
      </c>
    </row>
    <row r="506" spans="1:18" x14ac:dyDescent="0.2">
      <c r="A506" t="s">
        <v>21</v>
      </c>
      <c r="B506" s="9" t="str">
        <f>VLOOKUP(A506,'item cost'!A:D,2,FALSE)</f>
        <v>group 18</v>
      </c>
      <c r="C506" s="9" t="str">
        <f>VLOOKUP(D506,items!A:B,2,FALSE)</f>
        <v>item 18</v>
      </c>
      <c r="D506" t="s">
        <v>850</v>
      </c>
      <c r="E506" s="10"/>
      <c r="F506" s="10">
        <v>44936</v>
      </c>
      <c r="G506" t="s">
        <v>218</v>
      </c>
      <c r="I506">
        <v>-1</v>
      </c>
      <c r="J506" s="2">
        <v>360</v>
      </c>
      <c r="K506" s="2">
        <f>IF(OR(B506="متنوع",B506="قطع غيار"),J506,IF(AND(B506="ceiling fan",J506&gt;500),_xlfn.MAXIFS('m cost'!$E$3:$E$1062,'m cost'!$B$3:$B$1062,C506,'m cost'!$C$3:$C$1062,"&lt;="&amp;O506,'m cost'!$D$3:$D$1062,"&lt;="&amp;N506)*3,_xlfn.MAXIFS('m cost'!$E$3:$E$1062,'m cost'!$B$3:$B$1062,C506,'m cost'!$C$3:$C$1062,"&lt;="&amp;O506,'m cost'!$D$3:$D$1062,"&lt;="&amp;N506)))</f>
        <v>329.32952380952389</v>
      </c>
      <c r="L506" s="2">
        <f t="shared" si="48"/>
        <v>-329.32952380952389</v>
      </c>
      <c r="M506" s="2">
        <f t="shared" si="49"/>
        <v>-360</v>
      </c>
      <c r="N506">
        <f t="shared" si="50"/>
        <v>1</v>
      </c>
      <c r="O506">
        <f t="shared" si="51"/>
        <v>2023</v>
      </c>
      <c r="P506" s="9">
        <f>IF(I506&gt;0,VLOOKUP(B506,'m cost'!A:G,6,FALSE)*I506,0)</f>
        <v>0</v>
      </c>
      <c r="Q506" t="str">
        <f t="shared" si="52"/>
        <v>l</v>
      </c>
      <c r="R506" s="2">
        <f t="shared" si="53"/>
        <v>-30.670476190476109</v>
      </c>
    </row>
    <row r="507" spans="1:18" x14ac:dyDescent="0.2">
      <c r="A507" t="s">
        <v>275</v>
      </c>
      <c r="B507" s="9" t="str">
        <f>VLOOKUP(A507,'item cost'!A:D,2,FALSE)</f>
        <v>group 19</v>
      </c>
      <c r="C507" s="9" t="str">
        <f>VLOOKUP(D507,items!A:B,2,FALSE)</f>
        <v>item 19</v>
      </c>
      <c r="D507" t="s">
        <v>851</v>
      </c>
      <c r="E507" s="10"/>
      <c r="F507" s="10">
        <v>44936</v>
      </c>
      <c r="G507" t="s">
        <v>218</v>
      </c>
      <c r="I507">
        <v>-1</v>
      </c>
      <c r="J507" s="2">
        <v>265</v>
      </c>
      <c r="K507" s="2">
        <f>IF(OR(B507="متنوع",B507="قطع غيار"),J507,IF(AND(B507="ceiling fan",J507&gt;500),_xlfn.MAXIFS('m cost'!$E$3:$E$1062,'m cost'!$B$3:$B$1062,C507,'m cost'!$C$3:$C$1062,"&lt;="&amp;O507,'m cost'!$D$3:$D$1062,"&lt;="&amp;N507)*3,_xlfn.MAXIFS('m cost'!$E$3:$E$1062,'m cost'!$B$3:$B$1062,C507,'m cost'!$C$3:$C$1062,"&lt;="&amp;O507,'m cost'!$D$3:$D$1062,"&lt;="&amp;N507)))</f>
        <v>570</v>
      </c>
      <c r="L507" s="2">
        <f t="shared" si="48"/>
        <v>-570</v>
      </c>
      <c r="M507" s="2">
        <f t="shared" si="49"/>
        <v>-265</v>
      </c>
      <c r="N507">
        <f t="shared" si="50"/>
        <v>1</v>
      </c>
      <c r="O507">
        <f t="shared" si="51"/>
        <v>2023</v>
      </c>
      <c r="P507" s="9">
        <f>IF(I507&gt;0,VLOOKUP(B507,'m cost'!A:G,6,FALSE)*I507,0)</f>
        <v>0</v>
      </c>
      <c r="Q507" t="str">
        <f t="shared" si="52"/>
        <v>p</v>
      </c>
      <c r="R507" s="2">
        <f t="shared" si="53"/>
        <v>305</v>
      </c>
    </row>
    <row r="508" spans="1:18" x14ac:dyDescent="0.2">
      <c r="A508" t="s">
        <v>17</v>
      </c>
      <c r="B508" s="9" t="str">
        <f>VLOOKUP(A508,'item cost'!A:D,2,FALSE)</f>
        <v>group 20</v>
      </c>
      <c r="C508" s="9" t="str">
        <f>VLOOKUP(D508,items!A:B,2,FALSE)</f>
        <v>item 20</v>
      </c>
      <c r="D508" t="s">
        <v>852</v>
      </c>
      <c r="E508" s="10"/>
      <c r="F508" s="10">
        <v>44945</v>
      </c>
      <c r="G508" t="s">
        <v>349</v>
      </c>
      <c r="I508">
        <v>75</v>
      </c>
      <c r="J508" s="2">
        <v>510</v>
      </c>
      <c r="K508" s="2">
        <f>IF(OR(B508="متنوع",B508="قطع غيار"),J508,IF(AND(B508="ceiling fan",J508&gt;500),_xlfn.MAXIFS('m cost'!$E$3:$E$1062,'m cost'!$B$3:$B$1062,C508,'m cost'!$C$3:$C$1062,"&lt;="&amp;O508,'m cost'!$D$3:$D$1062,"&lt;="&amp;N508)*3,_xlfn.MAXIFS('m cost'!$E$3:$E$1062,'m cost'!$B$3:$B$1062,C508,'m cost'!$C$3:$C$1062,"&lt;="&amp;O508,'m cost'!$D$3:$D$1062,"&lt;="&amp;N508)))</f>
        <v>260</v>
      </c>
      <c r="L508" s="2">
        <f t="shared" si="48"/>
        <v>19500</v>
      </c>
      <c r="M508" s="2">
        <f t="shared" si="49"/>
        <v>38250</v>
      </c>
      <c r="N508">
        <f t="shared" si="50"/>
        <v>1</v>
      </c>
      <c r="O508">
        <f t="shared" si="51"/>
        <v>2023</v>
      </c>
      <c r="P508" s="9">
        <f>IF(I508&gt;0,VLOOKUP(B508,'m cost'!A:G,6,FALSE)*I508,0)</f>
        <v>375</v>
      </c>
      <c r="Q508" t="str">
        <f t="shared" si="52"/>
        <v>p</v>
      </c>
      <c r="R508" s="2">
        <f t="shared" si="53"/>
        <v>18375</v>
      </c>
    </row>
    <row r="509" spans="1:18" x14ac:dyDescent="0.2">
      <c r="A509" t="s">
        <v>18</v>
      </c>
      <c r="B509" s="9" t="str">
        <f>VLOOKUP(A509,'item cost'!A:D,2,FALSE)</f>
        <v>group 21</v>
      </c>
      <c r="C509" s="9" t="str">
        <f>VLOOKUP(D509,items!A:B,2,FALSE)</f>
        <v>item 21</v>
      </c>
      <c r="D509" t="s">
        <v>853</v>
      </c>
      <c r="E509" s="10"/>
      <c r="F509" s="10">
        <v>44945</v>
      </c>
      <c r="G509" t="s">
        <v>349</v>
      </c>
      <c r="I509">
        <v>20</v>
      </c>
      <c r="J509" s="2">
        <v>2550</v>
      </c>
      <c r="K509" s="2">
        <f>IF(OR(B509="متنوع",B509="قطع غيار"),J509,IF(AND(B509="ceiling fan",J509&gt;500),_xlfn.MAXIFS('m cost'!$E$3:$E$1062,'m cost'!$B$3:$B$1062,C509,'m cost'!$C$3:$C$1062,"&lt;="&amp;O509,'m cost'!$D$3:$D$1062,"&lt;="&amp;N509)*3,_xlfn.MAXIFS('m cost'!$E$3:$E$1062,'m cost'!$B$3:$B$1062,C509,'m cost'!$C$3:$C$1062,"&lt;="&amp;O509,'m cost'!$D$3:$D$1062,"&lt;="&amp;N509)))</f>
        <v>122.78968253968254</v>
      </c>
      <c r="L509" s="2">
        <f t="shared" si="48"/>
        <v>2455.7936507936511</v>
      </c>
      <c r="M509" s="2">
        <f t="shared" si="49"/>
        <v>51000</v>
      </c>
      <c r="N509">
        <f t="shared" si="50"/>
        <v>1</v>
      </c>
      <c r="O509">
        <f t="shared" si="51"/>
        <v>2023</v>
      </c>
      <c r="P509" s="9">
        <f>IF(I509&gt;0,VLOOKUP(B509,'m cost'!A:G,6,FALSE)*I509,0)</f>
        <v>0</v>
      </c>
      <c r="Q509" t="str">
        <f t="shared" si="52"/>
        <v>p</v>
      </c>
      <c r="R509" s="2">
        <f t="shared" si="53"/>
        <v>48544.206349206346</v>
      </c>
    </row>
    <row r="510" spans="1:18" x14ac:dyDescent="0.2">
      <c r="A510" t="s">
        <v>24</v>
      </c>
      <c r="B510" s="9" t="str">
        <f>VLOOKUP(A510,'item cost'!A:D,2,FALSE)</f>
        <v>group 22</v>
      </c>
      <c r="C510" s="9" t="str">
        <f>VLOOKUP(D510,items!A:B,2,FALSE)</f>
        <v>item 22</v>
      </c>
      <c r="D510" t="s">
        <v>854</v>
      </c>
      <c r="E510" s="10"/>
      <c r="F510" s="10">
        <v>44945</v>
      </c>
      <c r="G510" t="s">
        <v>349</v>
      </c>
      <c r="I510">
        <v>25</v>
      </c>
      <c r="J510" s="2">
        <v>2750</v>
      </c>
      <c r="K510" s="2">
        <f>IF(OR(B510="متنوع",B510="قطع غيار"),J510,IF(AND(B510="ceiling fan",J510&gt;500),_xlfn.MAXIFS('m cost'!$E$3:$E$1062,'m cost'!$B$3:$B$1062,C510,'m cost'!$C$3:$C$1062,"&lt;="&amp;O510,'m cost'!$D$3:$D$1062,"&lt;="&amp;N510)*3,_xlfn.MAXIFS('m cost'!$E$3:$E$1062,'m cost'!$B$3:$B$1062,C510,'m cost'!$C$3:$C$1062,"&lt;="&amp;O510,'m cost'!$D$3:$D$1062,"&lt;="&amp;N510)))</f>
        <v>517</v>
      </c>
      <c r="L510" s="2">
        <f t="shared" si="48"/>
        <v>12925</v>
      </c>
      <c r="M510" s="2">
        <f t="shared" si="49"/>
        <v>68750</v>
      </c>
      <c r="N510">
        <f t="shared" si="50"/>
        <v>1</v>
      </c>
      <c r="O510">
        <f t="shared" si="51"/>
        <v>2023</v>
      </c>
      <c r="P510" s="9">
        <f>IF(I510&gt;0,VLOOKUP(B510,'m cost'!A:G,6,FALSE)*I510,0)</f>
        <v>25</v>
      </c>
      <c r="Q510" t="str">
        <f t="shared" si="52"/>
        <v>p</v>
      </c>
      <c r="R510" s="2">
        <f t="shared" si="53"/>
        <v>55800</v>
      </c>
    </row>
    <row r="511" spans="1:18" x14ac:dyDescent="0.2">
      <c r="A511" t="s">
        <v>60</v>
      </c>
      <c r="B511" s="9" t="str">
        <f>VLOOKUP(A511,'item cost'!A:D,2,FALSE)</f>
        <v>group 23</v>
      </c>
      <c r="C511" s="9" t="str">
        <f>VLOOKUP(D511,items!A:B,2,FALSE)</f>
        <v>item 23</v>
      </c>
      <c r="D511" t="s">
        <v>855</v>
      </c>
      <c r="E511" s="10"/>
      <c r="F511" s="10">
        <v>44945</v>
      </c>
      <c r="G511" t="s">
        <v>349</v>
      </c>
      <c r="I511">
        <v>20</v>
      </c>
      <c r="J511" s="2">
        <v>1400</v>
      </c>
      <c r="K511" s="2">
        <f>IF(OR(B511="متنوع",B511="قطع غيار"),J511,IF(AND(B511="ceiling fan",J511&gt;500),_xlfn.MAXIFS('m cost'!$E$3:$E$1062,'m cost'!$B$3:$B$1062,C511,'m cost'!$C$3:$C$1062,"&lt;="&amp;O511,'m cost'!$D$3:$D$1062,"&lt;="&amp;N511)*3,_xlfn.MAXIFS('m cost'!$E$3:$E$1062,'m cost'!$B$3:$B$1062,C511,'m cost'!$C$3:$C$1062,"&lt;="&amp;O511,'m cost'!$D$3:$D$1062,"&lt;="&amp;N511)))</f>
        <v>3666.8121693121693</v>
      </c>
      <c r="L511" s="2">
        <f t="shared" si="48"/>
        <v>73336.243386243383</v>
      </c>
      <c r="M511" s="2">
        <f t="shared" si="49"/>
        <v>28000</v>
      </c>
      <c r="N511">
        <f t="shared" si="50"/>
        <v>1</v>
      </c>
      <c r="O511">
        <f t="shared" si="51"/>
        <v>2023</v>
      </c>
      <c r="P511" s="9">
        <f>IF(I511&gt;0,VLOOKUP(B511,'m cost'!A:G,6,FALSE)*I511,0)</f>
        <v>40</v>
      </c>
      <c r="Q511" t="str">
        <f t="shared" si="52"/>
        <v>l</v>
      </c>
      <c r="R511" s="2">
        <f t="shared" si="53"/>
        <v>-45376.243386243383</v>
      </c>
    </row>
    <row r="512" spans="1:18" x14ac:dyDescent="0.2">
      <c r="A512" t="s">
        <v>43</v>
      </c>
      <c r="B512" s="9" t="str">
        <f>VLOOKUP(A512,'item cost'!A:D,2,FALSE)</f>
        <v>group 24</v>
      </c>
      <c r="C512" s="9" t="str">
        <f>VLOOKUP(D512,items!A:B,2,FALSE)</f>
        <v>item 24</v>
      </c>
      <c r="D512" t="s">
        <v>856</v>
      </c>
      <c r="E512" s="10"/>
      <c r="F512" s="10">
        <v>44945</v>
      </c>
      <c r="G512" t="s">
        <v>349</v>
      </c>
      <c r="I512">
        <v>50</v>
      </c>
      <c r="J512" s="2">
        <v>460</v>
      </c>
      <c r="K512" s="2">
        <f>IF(OR(B512="متنوع",B512="قطع غيار"),J512,IF(AND(B512="ceiling fan",J512&gt;500),_xlfn.MAXIFS('m cost'!$E$3:$E$1062,'m cost'!$B$3:$B$1062,C512,'m cost'!$C$3:$C$1062,"&lt;="&amp;O512,'m cost'!$D$3:$D$1062,"&lt;="&amp;N512)*3,_xlfn.MAXIFS('m cost'!$E$3:$E$1062,'m cost'!$B$3:$B$1062,C512,'m cost'!$C$3:$C$1062,"&lt;="&amp;O512,'m cost'!$D$3:$D$1062,"&lt;="&amp;N512)))</f>
        <v>316.46825396825403</v>
      </c>
      <c r="L512" s="2">
        <f t="shared" si="48"/>
        <v>15823.412698412702</v>
      </c>
      <c r="M512" s="2">
        <f t="shared" si="49"/>
        <v>23000</v>
      </c>
      <c r="N512">
        <f t="shared" si="50"/>
        <v>1</v>
      </c>
      <c r="O512">
        <f t="shared" si="51"/>
        <v>2023</v>
      </c>
      <c r="P512" s="9">
        <f>IF(I512&gt;0,VLOOKUP(B512,'m cost'!A:G,6,FALSE)*I512,0)</f>
        <v>25</v>
      </c>
      <c r="Q512" t="str">
        <f t="shared" si="52"/>
        <v>p</v>
      </c>
      <c r="R512" s="2">
        <f t="shared" si="53"/>
        <v>7151.5873015872985</v>
      </c>
    </row>
    <row r="513" spans="1:18" x14ac:dyDescent="0.2">
      <c r="A513" t="s">
        <v>278</v>
      </c>
      <c r="B513" s="9" t="str">
        <f>VLOOKUP(A513,'item cost'!A:D,2,FALSE)</f>
        <v>group 25</v>
      </c>
      <c r="C513" s="9" t="str">
        <f>VLOOKUP(D513,items!A:B,2,FALSE)</f>
        <v>item 25</v>
      </c>
      <c r="D513" t="s">
        <v>857</v>
      </c>
      <c r="E513" s="10"/>
      <c r="F513" s="10">
        <v>44945</v>
      </c>
      <c r="G513" t="s">
        <v>349</v>
      </c>
      <c r="I513">
        <v>74</v>
      </c>
      <c r="J513" s="2">
        <v>280</v>
      </c>
      <c r="K513" s="2">
        <f>IF(OR(B513="متنوع",B513="قطع غيار"),J513,IF(AND(B513="ceiling fan",J513&gt;500),_xlfn.MAXIFS('m cost'!$E$3:$E$1062,'m cost'!$B$3:$B$1062,C513,'m cost'!$C$3:$C$1062,"&lt;="&amp;O513,'m cost'!$D$3:$D$1062,"&lt;="&amp;N513)*3,_xlfn.MAXIFS('m cost'!$E$3:$E$1062,'m cost'!$B$3:$B$1062,C513,'m cost'!$C$3:$C$1062,"&lt;="&amp;O513,'m cost'!$D$3:$D$1062,"&lt;="&amp;N513)))</f>
        <v>223.50174851190479</v>
      </c>
      <c r="L513" s="2">
        <f t="shared" si="48"/>
        <v>16539.129389880956</v>
      </c>
      <c r="M513" s="2">
        <f t="shared" si="49"/>
        <v>20720</v>
      </c>
      <c r="N513">
        <f t="shared" si="50"/>
        <v>1</v>
      </c>
      <c r="O513">
        <f t="shared" si="51"/>
        <v>2023</v>
      </c>
      <c r="P513" s="9">
        <f>IF(I513&gt;0,VLOOKUP(B513,'m cost'!A:G,6,FALSE)*I513,0)</f>
        <v>2179.67</v>
      </c>
      <c r="Q513" t="str">
        <f t="shared" si="52"/>
        <v>p</v>
      </c>
      <c r="R513" s="2">
        <f t="shared" si="53"/>
        <v>2001.2006101190436</v>
      </c>
    </row>
    <row r="514" spans="1:18" x14ac:dyDescent="0.2">
      <c r="A514" t="s">
        <v>279</v>
      </c>
      <c r="B514" s="9" t="str">
        <f>VLOOKUP(A514,'item cost'!A:D,2,FALSE)</f>
        <v>group 26</v>
      </c>
      <c r="C514" s="9" t="str">
        <f>VLOOKUP(D514,items!A:B,2,FALSE)</f>
        <v>item 26</v>
      </c>
      <c r="D514" t="s">
        <v>858</v>
      </c>
      <c r="E514" s="10"/>
      <c r="F514" s="10">
        <v>44945</v>
      </c>
      <c r="G514" t="s">
        <v>349</v>
      </c>
      <c r="I514">
        <v>5</v>
      </c>
      <c r="J514" s="2">
        <v>1200</v>
      </c>
      <c r="K514" s="2">
        <f>IF(OR(B514="متنوع",B514="قطع غيار"),J514,IF(AND(B514="ceiling fan",J514&gt;500),_xlfn.MAXIFS('m cost'!$E$3:$E$1062,'m cost'!$B$3:$B$1062,C514,'m cost'!$C$3:$C$1062,"&lt;="&amp;O514,'m cost'!$D$3:$D$1062,"&lt;="&amp;N514)*3,_xlfn.MAXIFS('m cost'!$E$3:$E$1062,'m cost'!$B$3:$B$1062,C514,'m cost'!$C$3:$C$1062,"&lt;="&amp;O514,'m cost'!$D$3:$D$1062,"&lt;="&amp;N514)))</f>
        <v>205.97652777777782</v>
      </c>
      <c r="L514" s="2">
        <f t="shared" si="48"/>
        <v>1029.882638888889</v>
      </c>
      <c r="M514" s="2">
        <f t="shared" si="49"/>
        <v>6000</v>
      </c>
      <c r="N514">
        <f t="shared" si="50"/>
        <v>1</v>
      </c>
      <c r="O514">
        <f t="shared" si="51"/>
        <v>2023</v>
      </c>
      <c r="P514" s="9">
        <f>IF(I514&gt;0,VLOOKUP(B514,'m cost'!A:G,6,FALSE)*I514,0)</f>
        <v>25</v>
      </c>
      <c r="Q514" t="str">
        <f t="shared" si="52"/>
        <v>p</v>
      </c>
      <c r="R514" s="2">
        <f t="shared" si="53"/>
        <v>4945.1173611111108</v>
      </c>
    </row>
    <row r="515" spans="1:18" x14ac:dyDescent="0.2">
      <c r="A515" t="s">
        <v>46</v>
      </c>
      <c r="B515" s="9" t="str">
        <f>VLOOKUP(A515,'item cost'!A:D,2,FALSE)</f>
        <v>group 27</v>
      </c>
      <c r="C515" s="9" t="str">
        <f>VLOOKUP(D515,items!A:B,2,FALSE)</f>
        <v>item 27</v>
      </c>
      <c r="D515" t="s">
        <v>859</v>
      </c>
      <c r="E515" s="10"/>
      <c r="F515" s="10">
        <v>44945</v>
      </c>
      <c r="G515" t="s">
        <v>349</v>
      </c>
      <c r="I515">
        <v>10</v>
      </c>
      <c r="J515" s="2">
        <v>1350</v>
      </c>
      <c r="K515" s="2">
        <f>IF(OR(B515="متنوع",B515="قطع غيار"),J515,IF(AND(B515="ceiling fan",J515&gt;500),_xlfn.MAXIFS('m cost'!$E$3:$E$1062,'m cost'!$B$3:$B$1062,C515,'m cost'!$C$3:$C$1062,"&lt;="&amp;O515,'m cost'!$D$3:$D$1062,"&lt;="&amp;N515)*3,_xlfn.MAXIFS('m cost'!$E$3:$E$1062,'m cost'!$B$3:$B$1062,C515,'m cost'!$C$3:$C$1062,"&lt;="&amp;O515,'m cost'!$D$3:$D$1062,"&lt;="&amp;N515)))</f>
        <v>383</v>
      </c>
      <c r="L515" s="2">
        <f t="shared" si="48"/>
        <v>3830</v>
      </c>
      <c r="M515" s="2">
        <f t="shared" si="49"/>
        <v>13500</v>
      </c>
      <c r="N515">
        <f t="shared" si="50"/>
        <v>1</v>
      </c>
      <c r="O515">
        <f t="shared" si="51"/>
        <v>2023</v>
      </c>
      <c r="P515" s="9">
        <f>IF(I515&gt;0,VLOOKUP(B515,'m cost'!A:G,6,FALSE)*I515,0)</f>
        <v>0</v>
      </c>
      <c r="Q515" t="str">
        <f t="shared" si="52"/>
        <v>p</v>
      </c>
      <c r="R515" s="2">
        <f t="shared" si="53"/>
        <v>9670</v>
      </c>
    </row>
    <row r="516" spans="1:18" x14ac:dyDescent="0.2">
      <c r="A516" t="s">
        <v>37</v>
      </c>
      <c r="B516" s="9" t="str">
        <f>VLOOKUP(A516,'item cost'!A:D,2,FALSE)</f>
        <v>group 28</v>
      </c>
      <c r="C516" s="9" t="str">
        <f>VLOOKUP(D516,items!A:B,2,FALSE)</f>
        <v>item 28</v>
      </c>
      <c r="D516" t="s">
        <v>860</v>
      </c>
      <c r="E516" s="10"/>
      <c r="F516" s="10">
        <v>44945</v>
      </c>
      <c r="G516" t="s">
        <v>349</v>
      </c>
      <c r="I516">
        <v>12</v>
      </c>
      <c r="J516" s="2">
        <v>255</v>
      </c>
      <c r="K516" s="2">
        <f>IF(OR(B516="متنوع",B516="قطع غيار"),J516,IF(AND(B516="ceiling fan",J516&gt;500),_xlfn.MAXIFS('m cost'!$E$3:$E$1062,'m cost'!$B$3:$B$1062,C516,'m cost'!$C$3:$C$1062,"&lt;="&amp;O516,'m cost'!$D$3:$D$1062,"&lt;="&amp;N516)*3,_xlfn.MAXIFS('m cost'!$E$3:$E$1062,'m cost'!$B$3:$B$1062,C516,'m cost'!$C$3:$C$1062,"&lt;="&amp;O516,'m cost'!$D$3:$D$1062,"&lt;="&amp;N516)))</f>
        <v>127.99382716049386</v>
      </c>
      <c r="L516" s="2">
        <f t="shared" ref="L516:L579" si="54">I516*K516</f>
        <v>1535.9259259259263</v>
      </c>
      <c r="M516" s="2">
        <f t="shared" ref="M516:M579" si="55">J516*I516</f>
        <v>3060</v>
      </c>
      <c r="N516">
        <f t="shared" ref="N516:N579" si="56">MONTH(F516)</f>
        <v>1</v>
      </c>
      <c r="O516">
        <f t="shared" ref="O516:O579" si="57">YEAR(F516)</f>
        <v>2023</v>
      </c>
      <c r="P516" s="9">
        <f>IF(I516&gt;0,VLOOKUP(B516,'m cost'!A:G,6,FALSE)*I516,0)</f>
        <v>6</v>
      </c>
      <c r="Q516" t="str">
        <f t="shared" ref="Q516:Q579" si="58">IF(M516-L516-P516&gt;0,"p","l")</f>
        <v>p</v>
      </c>
      <c r="R516" s="2">
        <f t="shared" ref="R516:R579" si="59">M516-L516-P516</f>
        <v>1518.0740740740737</v>
      </c>
    </row>
    <row r="517" spans="1:18" x14ac:dyDescent="0.2">
      <c r="A517" t="s">
        <v>44</v>
      </c>
      <c r="B517" s="9" t="str">
        <f>VLOOKUP(A517,'item cost'!A:D,2,FALSE)</f>
        <v>group 29</v>
      </c>
      <c r="C517" s="9" t="str">
        <f>VLOOKUP(D517,items!A:B,2,FALSE)</f>
        <v>item 29</v>
      </c>
      <c r="D517" t="s">
        <v>861</v>
      </c>
      <c r="E517" s="10"/>
      <c r="F517" s="10">
        <v>44945</v>
      </c>
      <c r="G517" t="s">
        <v>121</v>
      </c>
      <c r="I517">
        <v>-1</v>
      </c>
      <c r="J517" s="2">
        <v>2550</v>
      </c>
      <c r="K517" s="2">
        <f>IF(OR(B517="متنوع",B517="قطع غيار"),J517,IF(AND(B517="ceiling fan",J517&gt;500),_xlfn.MAXIFS('m cost'!$E$3:$E$1062,'m cost'!$B$3:$B$1062,C517,'m cost'!$C$3:$C$1062,"&lt;="&amp;O517,'m cost'!$D$3:$D$1062,"&lt;="&amp;N517)*3,_xlfn.MAXIFS('m cost'!$E$3:$E$1062,'m cost'!$B$3:$B$1062,C517,'m cost'!$C$3:$C$1062,"&lt;="&amp;O517,'m cost'!$D$3:$D$1062,"&lt;="&amp;N517)))</f>
        <v>139.5625</v>
      </c>
      <c r="L517" s="2">
        <f t="shared" si="54"/>
        <v>-139.5625</v>
      </c>
      <c r="M517" s="2">
        <f t="shared" si="55"/>
        <v>-2550</v>
      </c>
      <c r="N517">
        <f t="shared" si="56"/>
        <v>1</v>
      </c>
      <c r="O517">
        <f t="shared" si="57"/>
        <v>2023</v>
      </c>
      <c r="P517" s="9">
        <f>IF(I517&gt;0,VLOOKUP(B517,'m cost'!A:G,6,FALSE)*I517,0)</f>
        <v>0</v>
      </c>
      <c r="Q517" t="str">
        <f t="shared" si="58"/>
        <v>l</v>
      </c>
      <c r="R517" s="2">
        <f t="shared" si="59"/>
        <v>-2410.4375</v>
      </c>
    </row>
    <row r="518" spans="1:18" x14ac:dyDescent="0.2">
      <c r="A518" t="s">
        <v>280</v>
      </c>
      <c r="B518" s="9" t="str">
        <f>VLOOKUP(A518,'item cost'!A:D,2,FALSE)</f>
        <v>group 30</v>
      </c>
      <c r="C518" s="9" t="str">
        <f>VLOOKUP(D518,items!A:B,2,FALSE)</f>
        <v>item 30</v>
      </c>
      <c r="D518" t="s">
        <v>862</v>
      </c>
      <c r="E518" s="10"/>
      <c r="F518" s="10">
        <v>44945</v>
      </c>
      <c r="G518" t="s">
        <v>121</v>
      </c>
      <c r="I518">
        <v>-1</v>
      </c>
      <c r="J518" s="2">
        <v>2600</v>
      </c>
      <c r="K518" s="2">
        <f>IF(OR(B518="متنوع",B518="قطع غيار"),J518,IF(AND(B518="ceiling fan",J518&gt;500),_xlfn.MAXIFS('m cost'!$E$3:$E$1062,'m cost'!$B$3:$B$1062,C518,'m cost'!$C$3:$C$1062,"&lt;="&amp;O518,'m cost'!$D$3:$D$1062,"&lt;="&amp;N518)*3,_xlfn.MAXIFS('m cost'!$E$3:$E$1062,'m cost'!$B$3:$B$1062,C518,'m cost'!$C$3:$C$1062,"&lt;="&amp;O518,'m cost'!$D$3:$D$1062,"&lt;="&amp;N518)))</f>
        <v>350.54555555555561</v>
      </c>
      <c r="L518" s="2">
        <f t="shared" si="54"/>
        <v>-350.54555555555561</v>
      </c>
      <c r="M518" s="2">
        <f t="shared" si="55"/>
        <v>-2600</v>
      </c>
      <c r="N518">
        <f t="shared" si="56"/>
        <v>1</v>
      </c>
      <c r="O518">
        <f t="shared" si="57"/>
        <v>2023</v>
      </c>
      <c r="P518" s="9">
        <f>IF(I518&gt;0,VLOOKUP(B518,'m cost'!A:G,6,FALSE)*I518,0)</f>
        <v>0</v>
      </c>
      <c r="Q518" t="str">
        <f t="shared" si="58"/>
        <v>l</v>
      </c>
      <c r="R518" s="2">
        <f t="shared" si="59"/>
        <v>-2249.4544444444446</v>
      </c>
    </row>
    <row r="519" spans="1:18" x14ac:dyDescent="0.2">
      <c r="A519" t="s">
        <v>50</v>
      </c>
      <c r="B519" s="9" t="str">
        <f>VLOOKUP(A519,'item cost'!A:D,2,FALSE)</f>
        <v>group 31</v>
      </c>
      <c r="C519" s="9" t="str">
        <f>VLOOKUP(D519,items!A:B,2,FALSE)</f>
        <v>item 31</v>
      </c>
      <c r="D519" t="s">
        <v>863</v>
      </c>
      <c r="E519" s="10"/>
      <c r="F519" s="10">
        <v>44945</v>
      </c>
      <c r="G519" t="s">
        <v>121</v>
      </c>
      <c r="I519">
        <v>-1</v>
      </c>
      <c r="J519" s="2">
        <v>2500</v>
      </c>
      <c r="K519" s="2">
        <f>IF(OR(B519="متنوع",B519="قطع غيار"),J519,IF(AND(B519="ceiling fan",J519&gt;500),_xlfn.MAXIFS('m cost'!$E$3:$E$1062,'m cost'!$B$3:$B$1062,C519,'m cost'!$C$3:$C$1062,"&lt;="&amp;O519,'m cost'!$D$3:$D$1062,"&lt;="&amp;N519)*3,_xlfn.MAXIFS('m cost'!$E$3:$E$1062,'m cost'!$B$3:$B$1062,C519,'m cost'!$C$3:$C$1062,"&lt;="&amp;O519,'m cost'!$D$3:$D$1062,"&lt;="&amp;N519)))</f>
        <v>891.17460317460325</v>
      </c>
      <c r="L519" s="2">
        <f t="shared" si="54"/>
        <v>-891.17460317460325</v>
      </c>
      <c r="M519" s="2">
        <f t="shared" si="55"/>
        <v>-2500</v>
      </c>
      <c r="N519">
        <f t="shared" si="56"/>
        <v>1</v>
      </c>
      <c r="O519">
        <f t="shared" si="57"/>
        <v>2023</v>
      </c>
      <c r="P519" s="9">
        <f>IF(I519&gt;0,VLOOKUP(B519,'m cost'!A:G,6,FALSE)*I519,0)</f>
        <v>0</v>
      </c>
      <c r="Q519" t="str">
        <f t="shared" si="58"/>
        <v>l</v>
      </c>
      <c r="R519" s="2">
        <f t="shared" si="59"/>
        <v>-1608.8253968253966</v>
      </c>
    </row>
    <row r="520" spans="1:18" x14ac:dyDescent="0.2">
      <c r="A520" t="s">
        <v>20</v>
      </c>
      <c r="B520" s="9" t="str">
        <f>VLOOKUP(A520,'item cost'!A:D,2,FALSE)</f>
        <v>group 32</v>
      </c>
      <c r="C520" s="9" t="str">
        <f>VLOOKUP(D520,items!A:B,2,FALSE)</f>
        <v>item 32</v>
      </c>
      <c r="D520" t="s">
        <v>864</v>
      </c>
      <c r="E520" s="10"/>
      <c r="F520" s="10">
        <v>44945</v>
      </c>
      <c r="G520" t="s">
        <v>121</v>
      </c>
      <c r="I520">
        <v>-1</v>
      </c>
      <c r="J520" s="2">
        <v>350</v>
      </c>
      <c r="K520" s="2">
        <f>IF(OR(B520="متنوع",B520="قطع غيار"),J520,IF(AND(B520="ceiling fan",J520&gt;500),_xlfn.MAXIFS('m cost'!$E$3:$E$1062,'m cost'!$B$3:$B$1062,C520,'m cost'!$C$3:$C$1062,"&lt;="&amp;O520,'m cost'!$D$3:$D$1062,"&lt;="&amp;N520)*3,_xlfn.MAXIFS('m cost'!$E$3:$E$1062,'m cost'!$B$3:$B$1062,C520,'m cost'!$C$3:$C$1062,"&lt;="&amp;O520,'m cost'!$D$3:$D$1062,"&lt;="&amp;N520)))</f>
        <v>348.11507936507945</v>
      </c>
      <c r="L520" s="2">
        <f t="shared" si="54"/>
        <v>-348.11507936507945</v>
      </c>
      <c r="M520" s="2">
        <f t="shared" si="55"/>
        <v>-350</v>
      </c>
      <c r="N520">
        <f t="shared" si="56"/>
        <v>1</v>
      </c>
      <c r="O520">
        <f t="shared" si="57"/>
        <v>2023</v>
      </c>
      <c r="P520" s="9">
        <f>IF(I520&gt;0,VLOOKUP(B520,'m cost'!A:G,6,FALSE)*I520,0)</f>
        <v>0</v>
      </c>
      <c r="Q520" t="str">
        <f t="shared" si="58"/>
        <v>l</v>
      </c>
      <c r="R520" s="2">
        <f t="shared" si="59"/>
        <v>-1.8849206349205474</v>
      </c>
    </row>
    <row r="521" spans="1:18" x14ac:dyDescent="0.2">
      <c r="A521" t="s">
        <v>33</v>
      </c>
      <c r="B521" s="9" t="str">
        <f>VLOOKUP(A521,'item cost'!A:D,2,FALSE)</f>
        <v>group 33</v>
      </c>
      <c r="C521" s="9" t="str">
        <f>VLOOKUP(D521,items!A:B,2,FALSE)</f>
        <v>item 33</v>
      </c>
      <c r="D521" t="s">
        <v>865</v>
      </c>
      <c r="E521" s="10"/>
      <c r="F521" s="10">
        <v>44945</v>
      </c>
      <c r="G521" t="s">
        <v>121</v>
      </c>
      <c r="I521">
        <v>-1</v>
      </c>
      <c r="J521" s="2">
        <v>360</v>
      </c>
      <c r="K521" s="2">
        <f>IF(OR(B521="متنوع",B521="قطع غيار"),J521,IF(AND(B521="ceiling fan",J521&gt;500),_xlfn.MAXIFS('m cost'!$E$3:$E$1062,'m cost'!$B$3:$B$1062,C521,'m cost'!$C$3:$C$1062,"&lt;="&amp;O521,'m cost'!$D$3:$D$1062,"&lt;="&amp;N521)*3,_xlfn.MAXIFS('m cost'!$E$3:$E$1062,'m cost'!$B$3:$B$1062,C521,'m cost'!$C$3:$C$1062,"&lt;="&amp;O521,'m cost'!$D$3:$D$1062,"&lt;="&amp;N521)))</f>
        <v>960</v>
      </c>
      <c r="L521" s="2">
        <f t="shared" si="54"/>
        <v>-960</v>
      </c>
      <c r="M521" s="2">
        <f t="shared" si="55"/>
        <v>-360</v>
      </c>
      <c r="N521">
        <f t="shared" si="56"/>
        <v>1</v>
      </c>
      <c r="O521">
        <f t="shared" si="57"/>
        <v>2023</v>
      </c>
      <c r="P521" s="9">
        <f>IF(I521&gt;0,VLOOKUP(B521,'m cost'!A:G,6,FALSE)*I521,0)</f>
        <v>0</v>
      </c>
      <c r="Q521" t="str">
        <f t="shared" si="58"/>
        <v>p</v>
      </c>
      <c r="R521" s="2">
        <f t="shared" si="59"/>
        <v>600</v>
      </c>
    </row>
    <row r="522" spans="1:18" x14ac:dyDescent="0.2">
      <c r="A522" t="s">
        <v>48</v>
      </c>
      <c r="B522" s="9" t="str">
        <f>VLOOKUP(A522,'item cost'!A:D,2,FALSE)</f>
        <v>group 34</v>
      </c>
      <c r="C522" s="9" t="str">
        <f>VLOOKUP(D522,items!A:B,2,FALSE)</f>
        <v>item 34</v>
      </c>
      <c r="D522" t="s">
        <v>866</v>
      </c>
      <c r="E522" s="10"/>
      <c r="F522" s="10">
        <v>44945</v>
      </c>
      <c r="G522" t="s">
        <v>121</v>
      </c>
      <c r="I522">
        <v>-2</v>
      </c>
      <c r="J522" s="2">
        <v>185</v>
      </c>
      <c r="K522" s="2">
        <f>IF(OR(B522="متنوع",B522="قطع غيار"),J522,IF(AND(B522="ceiling fan",J522&gt;500),_xlfn.MAXIFS('m cost'!$E$3:$E$1062,'m cost'!$B$3:$B$1062,C522,'m cost'!$C$3:$C$1062,"&lt;="&amp;O522,'m cost'!$D$3:$D$1062,"&lt;="&amp;N522)*3,_xlfn.MAXIFS('m cost'!$E$3:$E$1062,'m cost'!$B$3:$B$1062,C522,'m cost'!$C$3:$C$1062,"&lt;="&amp;O522,'m cost'!$D$3:$D$1062,"&lt;="&amp;N522)))</f>
        <v>1445</v>
      </c>
      <c r="L522" s="2">
        <f t="shared" si="54"/>
        <v>-2890</v>
      </c>
      <c r="M522" s="2">
        <f t="shared" si="55"/>
        <v>-370</v>
      </c>
      <c r="N522">
        <f t="shared" si="56"/>
        <v>1</v>
      </c>
      <c r="O522">
        <f t="shared" si="57"/>
        <v>2023</v>
      </c>
      <c r="P522" s="9">
        <f>IF(I522&gt;0,VLOOKUP(B522,'m cost'!A:G,6,FALSE)*I522,0)</f>
        <v>0</v>
      </c>
      <c r="Q522" t="str">
        <f t="shared" si="58"/>
        <v>p</v>
      </c>
      <c r="R522" s="2">
        <f t="shared" si="59"/>
        <v>2520</v>
      </c>
    </row>
    <row r="523" spans="1:18" x14ac:dyDescent="0.2">
      <c r="A523" t="s">
        <v>28</v>
      </c>
      <c r="B523" s="9" t="str">
        <f>VLOOKUP(A523,'item cost'!A:D,2,FALSE)</f>
        <v>group 35</v>
      </c>
      <c r="C523" s="9" t="str">
        <f>VLOOKUP(D523,items!A:B,2,FALSE)</f>
        <v>item 35</v>
      </c>
      <c r="D523" t="s">
        <v>867</v>
      </c>
      <c r="E523" s="10"/>
      <c r="F523" s="10">
        <v>44945</v>
      </c>
      <c r="G523" t="s">
        <v>121</v>
      </c>
      <c r="I523">
        <v>-1</v>
      </c>
      <c r="J523" s="2">
        <v>255</v>
      </c>
      <c r="K523" s="2">
        <f>IF(OR(B523="متنوع",B523="قطع غيار"),J523,IF(AND(B523="ceiling fan",J523&gt;500),_xlfn.MAXIFS('m cost'!$E$3:$E$1062,'m cost'!$B$3:$B$1062,C523,'m cost'!$C$3:$C$1062,"&lt;="&amp;O523,'m cost'!$D$3:$D$1062,"&lt;="&amp;N523)*3,_xlfn.MAXIFS('m cost'!$E$3:$E$1062,'m cost'!$B$3:$B$1062,C523,'m cost'!$C$3:$C$1062,"&lt;="&amp;O523,'m cost'!$D$3:$D$1062,"&lt;="&amp;N523)))</f>
        <v>325.75216666666677</v>
      </c>
      <c r="L523" s="2">
        <f t="shared" si="54"/>
        <v>-325.75216666666677</v>
      </c>
      <c r="M523" s="2">
        <f t="shared" si="55"/>
        <v>-255</v>
      </c>
      <c r="N523">
        <f t="shared" si="56"/>
        <v>1</v>
      </c>
      <c r="O523">
        <f t="shared" si="57"/>
        <v>2023</v>
      </c>
      <c r="P523" s="9">
        <f>IF(I523&gt;0,VLOOKUP(B523,'m cost'!A:G,6,FALSE)*I523,0)</f>
        <v>0</v>
      </c>
      <c r="Q523" t="str">
        <f t="shared" si="58"/>
        <v>p</v>
      </c>
      <c r="R523" s="2">
        <f t="shared" si="59"/>
        <v>70.752166666666767</v>
      </c>
    </row>
    <row r="524" spans="1:18" x14ac:dyDescent="0.2">
      <c r="A524" t="s">
        <v>274</v>
      </c>
      <c r="B524" s="9" t="str">
        <f>VLOOKUP(A524,'item cost'!A:D,2,FALSE)</f>
        <v>group 36</v>
      </c>
      <c r="C524" s="9" t="str">
        <f>VLOOKUP(D524,items!A:B,2,FALSE)</f>
        <v>item 36</v>
      </c>
      <c r="D524" t="s">
        <v>868</v>
      </c>
      <c r="E524" s="10"/>
      <c r="F524" s="10">
        <v>44945</v>
      </c>
      <c r="G524" t="s">
        <v>121</v>
      </c>
      <c r="I524">
        <v>-1</v>
      </c>
      <c r="J524" s="2">
        <v>265</v>
      </c>
      <c r="K524" s="2">
        <f>IF(OR(B524="متنوع",B524="قطع غيار"),J524,IF(AND(B524="ceiling fan",J524&gt;500),_xlfn.MAXIFS('m cost'!$E$3:$E$1062,'m cost'!$B$3:$B$1062,C524,'m cost'!$C$3:$C$1062,"&lt;="&amp;O524,'m cost'!$D$3:$D$1062,"&lt;="&amp;N524)*3,_xlfn.MAXIFS('m cost'!$E$3:$E$1062,'m cost'!$B$3:$B$1062,C524,'m cost'!$C$3:$C$1062,"&lt;="&amp;O524,'m cost'!$D$3:$D$1062,"&lt;="&amp;N524)))</f>
        <v>189</v>
      </c>
      <c r="L524" s="2">
        <f t="shared" si="54"/>
        <v>-189</v>
      </c>
      <c r="M524" s="2">
        <f t="shared" si="55"/>
        <v>-265</v>
      </c>
      <c r="N524">
        <f t="shared" si="56"/>
        <v>1</v>
      </c>
      <c r="O524">
        <f t="shared" si="57"/>
        <v>2023</v>
      </c>
      <c r="P524" s="9">
        <f>IF(I524&gt;0,VLOOKUP(B524,'m cost'!A:G,6,FALSE)*I524,0)</f>
        <v>0</v>
      </c>
      <c r="Q524" t="str">
        <f t="shared" si="58"/>
        <v>l</v>
      </c>
      <c r="R524" s="2">
        <f t="shared" si="59"/>
        <v>-76</v>
      </c>
    </row>
    <row r="525" spans="1:18" x14ac:dyDescent="0.2">
      <c r="A525" t="s">
        <v>52</v>
      </c>
      <c r="B525" s="9" t="str">
        <f>VLOOKUP(A525,'item cost'!A:D,2,FALSE)</f>
        <v>group 37</v>
      </c>
      <c r="C525" s="9" t="str">
        <f>VLOOKUP(D525,items!A:B,2,FALSE)</f>
        <v>item 37</v>
      </c>
      <c r="D525" t="s">
        <v>869</v>
      </c>
      <c r="E525" s="10"/>
      <c r="F525" s="10">
        <v>44956</v>
      </c>
      <c r="G525" t="s">
        <v>350</v>
      </c>
      <c r="I525">
        <v>200</v>
      </c>
      <c r="J525" s="2">
        <v>450</v>
      </c>
      <c r="K525" s="2">
        <f>IF(OR(B525="متنوع",B525="قطع غيار"),J525,IF(AND(B525="ceiling fan",J525&gt;500),_xlfn.MAXIFS('m cost'!$E$3:$E$1062,'m cost'!$B$3:$B$1062,C525,'m cost'!$C$3:$C$1062,"&lt;="&amp;O525,'m cost'!$D$3:$D$1062,"&lt;="&amp;N525)*3,_xlfn.MAXIFS('m cost'!$E$3:$E$1062,'m cost'!$B$3:$B$1062,C525,'m cost'!$C$3:$C$1062,"&lt;="&amp;O525,'m cost'!$D$3:$D$1062,"&lt;="&amp;N525)))</f>
        <v>1486.2500000000002</v>
      </c>
      <c r="L525" s="2">
        <f t="shared" si="54"/>
        <v>297250.00000000006</v>
      </c>
      <c r="M525" s="2">
        <f t="shared" si="55"/>
        <v>90000</v>
      </c>
      <c r="N525">
        <f t="shared" si="56"/>
        <v>1</v>
      </c>
      <c r="O525">
        <f t="shared" si="57"/>
        <v>2023</v>
      </c>
      <c r="P525" s="9">
        <f>IF(I525&gt;0,VLOOKUP(B525,'m cost'!A:G,6,FALSE)*I525,0)</f>
        <v>1000</v>
      </c>
      <c r="Q525" t="str">
        <f t="shared" si="58"/>
        <v>l</v>
      </c>
      <c r="R525" s="2">
        <f t="shared" si="59"/>
        <v>-208250.00000000006</v>
      </c>
    </row>
    <row r="526" spans="1:18" x14ac:dyDescent="0.2">
      <c r="A526" t="s">
        <v>65</v>
      </c>
      <c r="B526" s="9" t="str">
        <f>VLOOKUP(A526,'item cost'!A:D,2,FALSE)</f>
        <v>group 38</v>
      </c>
      <c r="C526" s="9" t="str">
        <f>VLOOKUP(D526,items!A:B,2,FALSE)</f>
        <v>item 38</v>
      </c>
      <c r="D526" t="s">
        <v>870</v>
      </c>
      <c r="E526" s="10"/>
      <c r="F526" s="10">
        <v>44956</v>
      </c>
      <c r="G526" t="s">
        <v>350</v>
      </c>
      <c r="I526">
        <v>30</v>
      </c>
      <c r="J526" s="2">
        <v>1050</v>
      </c>
      <c r="K526" s="2">
        <f>IF(OR(B526="متنوع",B526="قطع غيار"),J526,IF(AND(B526="ceiling fan",J526&gt;500),_xlfn.MAXIFS('m cost'!$E$3:$E$1062,'m cost'!$B$3:$B$1062,C526,'m cost'!$C$3:$C$1062,"&lt;="&amp;O526,'m cost'!$D$3:$D$1062,"&lt;="&amp;N526)*3,_xlfn.MAXIFS('m cost'!$E$3:$E$1062,'m cost'!$B$3:$B$1062,C526,'m cost'!$C$3:$C$1062,"&lt;="&amp;O526,'m cost'!$D$3:$D$1062,"&lt;="&amp;N526)))</f>
        <v>1954.814814814815</v>
      </c>
      <c r="L526" s="2">
        <f t="shared" si="54"/>
        <v>58644.444444444453</v>
      </c>
      <c r="M526" s="2">
        <f t="shared" si="55"/>
        <v>31500</v>
      </c>
      <c r="N526">
        <f t="shared" si="56"/>
        <v>1</v>
      </c>
      <c r="O526">
        <f t="shared" si="57"/>
        <v>2023</v>
      </c>
      <c r="P526" s="9">
        <f>IF(I526&gt;0,VLOOKUP(B526,'m cost'!A:G,6,FALSE)*I526,0)</f>
        <v>0</v>
      </c>
      <c r="Q526" t="str">
        <f t="shared" si="58"/>
        <v>l</v>
      </c>
      <c r="R526" s="2">
        <f t="shared" si="59"/>
        <v>-27144.444444444453</v>
      </c>
    </row>
    <row r="527" spans="1:18" x14ac:dyDescent="0.2">
      <c r="A527" t="s">
        <v>62</v>
      </c>
      <c r="B527" s="9" t="str">
        <f>VLOOKUP(A527,'item cost'!A:D,2,FALSE)</f>
        <v>group 39</v>
      </c>
      <c r="C527" s="9" t="str">
        <f>VLOOKUP(D527,items!A:B,2,FALSE)</f>
        <v>item 39</v>
      </c>
      <c r="D527" t="s">
        <v>871</v>
      </c>
      <c r="E527" s="10"/>
      <c r="F527" s="10">
        <v>44956</v>
      </c>
      <c r="G527" t="s">
        <v>350</v>
      </c>
      <c r="I527">
        <v>30</v>
      </c>
      <c r="J527" s="2">
        <v>1200</v>
      </c>
      <c r="K527" s="2">
        <f>IF(OR(B527="متنوع",B527="قطع غيار"),J527,IF(AND(B527="ceiling fan",J527&gt;500),_xlfn.MAXIFS('m cost'!$E$3:$E$1062,'m cost'!$B$3:$B$1062,C527,'m cost'!$C$3:$C$1062,"&lt;="&amp;O527,'m cost'!$D$3:$D$1062,"&lt;="&amp;N527)*3,_xlfn.MAXIFS('m cost'!$E$3:$E$1062,'m cost'!$B$3:$B$1062,C527,'m cost'!$C$3:$C$1062,"&lt;="&amp;O527,'m cost'!$D$3:$D$1062,"&lt;="&amp;N527)))</f>
        <v>1020</v>
      </c>
      <c r="L527" s="2">
        <f t="shared" si="54"/>
        <v>30600</v>
      </c>
      <c r="M527" s="2">
        <f t="shared" si="55"/>
        <v>36000</v>
      </c>
      <c r="N527">
        <f t="shared" si="56"/>
        <v>1</v>
      </c>
      <c r="O527">
        <f t="shared" si="57"/>
        <v>2023</v>
      </c>
      <c r="P527" s="9">
        <f>IF(I527&gt;0,VLOOKUP(B527,'m cost'!A:G,6,FALSE)*I527,0)</f>
        <v>0</v>
      </c>
      <c r="Q527" t="str">
        <f t="shared" si="58"/>
        <v>p</v>
      </c>
      <c r="R527" s="2">
        <f t="shared" si="59"/>
        <v>5400</v>
      </c>
    </row>
    <row r="528" spans="1:18" x14ac:dyDescent="0.2">
      <c r="A528" t="s">
        <v>25</v>
      </c>
      <c r="B528" s="9" t="str">
        <f>VLOOKUP(A528,'item cost'!A:D,2,FALSE)</f>
        <v>group 40</v>
      </c>
      <c r="C528" s="9" t="str">
        <f>VLOOKUP(D528,items!A:B,2,FALSE)</f>
        <v>item 40</v>
      </c>
      <c r="D528" t="s">
        <v>872</v>
      </c>
      <c r="E528" s="10"/>
      <c r="F528" s="10">
        <v>44956</v>
      </c>
      <c r="G528" t="s">
        <v>350</v>
      </c>
      <c r="I528">
        <v>30</v>
      </c>
      <c r="J528" s="2">
        <v>250</v>
      </c>
      <c r="K528" s="2">
        <f>IF(OR(B528="متنوع",B528="قطع غيار"),J528,IF(AND(B528="ceiling fan",J528&gt;500),_xlfn.MAXIFS('m cost'!$E$3:$E$1062,'m cost'!$B$3:$B$1062,C528,'m cost'!$C$3:$C$1062,"&lt;="&amp;O528,'m cost'!$D$3:$D$1062,"&lt;="&amp;N528)*3,_xlfn.MAXIFS('m cost'!$E$3:$E$1062,'m cost'!$B$3:$B$1062,C528,'m cost'!$C$3:$C$1062,"&lt;="&amp;O528,'m cost'!$D$3:$D$1062,"&lt;="&amp;N528)))</f>
        <v>335.03703703703707</v>
      </c>
      <c r="L528" s="2">
        <f t="shared" si="54"/>
        <v>10051.111111111111</v>
      </c>
      <c r="M528" s="2">
        <f t="shared" si="55"/>
        <v>7500</v>
      </c>
      <c r="N528">
        <f t="shared" si="56"/>
        <v>1</v>
      </c>
      <c r="O528">
        <f t="shared" si="57"/>
        <v>2023</v>
      </c>
      <c r="P528" s="9">
        <f>IF(I528&gt;0,VLOOKUP(B528,'m cost'!A:G,6,FALSE)*I528,0)</f>
        <v>0</v>
      </c>
      <c r="Q528" t="str">
        <f t="shared" si="58"/>
        <v>l</v>
      </c>
      <c r="R528" s="2">
        <f t="shared" si="59"/>
        <v>-2551.1111111111113</v>
      </c>
    </row>
    <row r="529" spans="1:18" x14ac:dyDescent="0.2">
      <c r="A529" t="s">
        <v>51</v>
      </c>
      <c r="B529" s="9" t="str">
        <f>VLOOKUP(A529,'item cost'!A:D,2,FALSE)</f>
        <v>group 41</v>
      </c>
      <c r="C529" s="9" t="str">
        <f>VLOOKUP(D529,items!A:B,2,FALSE)</f>
        <v>item 41</v>
      </c>
      <c r="D529" t="s">
        <v>873</v>
      </c>
      <c r="E529" s="10"/>
      <c r="F529" s="10">
        <v>44956</v>
      </c>
      <c r="G529" t="s">
        <v>350</v>
      </c>
      <c r="I529">
        <v>30</v>
      </c>
      <c r="J529" s="2">
        <v>280</v>
      </c>
      <c r="K529" s="2">
        <f>IF(OR(B529="متنوع",B529="قطع غيار"),J529,IF(AND(B529="ceiling fan",J529&gt;500),_xlfn.MAXIFS('m cost'!$E$3:$E$1062,'m cost'!$B$3:$B$1062,C529,'m cost'!$C$3:$C$1062,"&lt;="&amp;O529,'m cost'!$D$3:$D$1062,"&lt;="&amp;N529)*3,_xlfn.MAXIFS('m cost'!$E$3:$E$1062,'m cost'!$B$3:$B$1062,C529,'m cost'!$C$3:$C$1062,"&lt;="&amp;O529,'m cost'!$D$3:$D$1062,"&lt;="&amp;N529)))</f>
        <v>214.81481481481484</v>
      </c>
      <c r="L529" s="2">
        <f t="shared" si="54"/>
        <v>6444.4444444444453</v>
      </c>
      <c r="M529" s="2">
        <f t="shared" si="55"/>
        <v>8400</v>
      </c>
      <c r="N529">
        <f t="shared" si="56"/>
        <v>1</v>
      </c>
      <c r="O529">
        <f t="shared" si="57"/>
        <v>2023</v>
      </c>
      <c r="P529" s="9">
        <f>IF(I529&gt;0,VLOOKUP(B529,'m cost'!A:G,6,FALSE)*I529,0)</f>
        <v>0</v>
      </c>
      <c r="Q529" t="str">
        <f t="shared" si="58"/>
        <v>p</v>
      </c>
      <c r="R529" s="2">
        <f t="shared" si="59"/>
        <v>1955.5555555555547</v>
      </c>
    </row>
    <row r="530" spans="1:18" x14ac:dyDescent="0.2">
      <c r="A530" t="s">
        <v>276</v>
      </c>
      <c r="B530" s="9" t="str">
        <f>VLOOKUP(A530,'item cost'!A:D,2,FALSE)</f>
        <v>group 42</v>
      </c>
      <c r="C530" s="9" t="str">
        <f>VLOOKUP(D530,items!A:B,2,FALSE)</f>
        <v>item 42</v>
      </c>
      <c r="D530" t="s">
        <v>874</v>
      </c>
      <c r="E530" s="10"/>
      <c r="F530" s="10">
        <v>44956</v>
      </c>
      <c r="G530" t="s">
        <v>157</v>
      </c>
      <c r="I530">
        <v>-4</v>
      </c>
      <c r="J530" s="2">
        <v>360</v>
      </c>
      <c r="K530" s="2">
        <f>IF(OR(B530="متنوع",B530="قطع غيار"),J530,IF(AND(B530="ceiling fan",J530&gt;500),_xlfn.MAXIFS('m cost'!$E$3:$E$1062,'m cost'!$B$3:$B$1062,C530,'m cost'!$C$3:$C$1062,"&lt;="&amp;O530,'m cost'!$D$3:$D$1062,"&lt;="&amp;N530)*3,_xlfn.MAXIFS('m cost'!$E$3:$E$1062,'m cost'!$B$3:$B$1062,C530,'m cost'!$C$3:$C$1062,"&lt;="&amp;O530,'m cost'!$D$3:$D$1062,"&lt;="&amp;N530)))</f>
        <v>244.81481481481484</v>
      </c>
      <c r="L530" s="2">
        <f t="shared" si="54"/>
        <v>-979.25925925925935</v>
      </c>
      <c r="M530" s="2">
        <f t="shared" si="55"/>
        <v>-1440</v>
      </c>
      <c r="N530">
        <f t="shared" si="56"/>
        <v>1</v>
      </c>
      <c r="O530">
        <f t="shared" si="57"/>
        <v>2023</v>
      </c>
      <c r="P530" s="9">
        <f>IF(I530&gt;0,VLOOKUP(B530,'m cost'!A:G,6,FALSE)*I530,0)</f>
        <v>0</v>
      </c>
      <c r="Q530" t="str">
        <f t="shared" si="58"/>
        <v>l</v>
      </c>
      <c r="R530" s="2">
        <f t="shared" si="59"/>
        <v>-460.74074074074065</v>
      </c>
    </row>
    <row r="531" spans="1:18" x14ac:dyDescent="0.2">
      <c r="A531" t="s">
        <v>70</v>
      </c>
      <c r="B531" s="9" t="str">
        <f>VLOOKUP(A531,'item cost'!A:D,2,FALSE)</f>
        <v>group 43</v>
      </c>
      <c r="C531" s="9" t="str">
        <f>VLOOKUP(D531,items!A:B,2,FALSE)</f>
        <v>item 43</v>
      </c>
      <c r="D531" t="s">
        <v>875</v>
      </c>
      <c r="E531" s="10"/>
      <c r="F531" s="10">
        <v>44956</v>
      </c>
      <c r="G531" t="s">
        <v>157</v>
      </c>
      <c r="I531">
        <v>-1</v>
      </c>
      <c r="J531" s="2">
        <v>255</v>
      </c>
      <c r="K531" s="2">
        <f>IF(OR(B531="متنوع",B531="قطع غيار"),J531,IF(AND(B531="ceiling fan",J531&gt;500),_xlfn.MAXIFS('m cost'!$E$3:$E$1062,'m cost'!$B$3:$B$1062,C531,'m cost'!$C$3:$C$1062,"&lt;="&amp;O531,'m cost'!$D$3:$D$1062,"&lt;="&amp;N531)*3,_xlfn.MAXIFS('m cost'!$E$3:$E$1062,'m cost'!$B$3:$B$1062,C531,'m cost'!$C$3:$C$1062,"&lt;="&amp;O531,'m cost'!$D$3:$D$1062,"&lt;="&amp;N531)))</f>
        <v>193</v>
      </c>
      <c r="L531" s="2">
        <f t="shared" si="54"/>
        <v>-193</v>
      </c>
      <c r="M531" s="2">
        <f t="shared" si="55"/>
        <v>-255</v>
      </c>
      <c r="N531">
        <f t="shared" si="56"/>
        <v>1</v>
      </c>
      <c r="O531">
        <f t="shared" si="57"/>
        <v>2023</v>
      </c>
      <c r="P531" s="9">
        <f>IF(I531&gt;0,VLOOKUP(B531,'m cost'!A:G,6,FALSE)*I531,0)</f>
        <v>0</v>
      </c>
      <c r="Q531" t="str">
        <f t="shared" si="58"/>
        <v>l</v>
      </c>
      <c r="R531" s="2">
        <f t="shared" si="59"/>
        <v>-62</v>
      </c>
    </row>
    <row r="532" spans="1:18" x14ac:dyDescent="0.2">
      <c r="A532" t="s">
        <v>22</v>
      </c>
      <c r="B532" s="9" t="str">
        <f>VLOOKUP(A532,'item cost'!A:D,2,FALSE)</f>
        <v>group 44</v>
      </c>
      <c r="C532" s="9" t="str">
        <f>VLOOKUP(D532,items!A:B,2,FALSE)</f>
        <v>item 44</v>
      </c>
      <c r="D532" t="s">
        <v>876</v>
      </c>
      <c r="E532" s="10"/>
      <c r="F532" s="10">
        <v>44956</v>
      </c>
      <c r="G532" t="s">
        <v>157</v>
      </c>
      <c r="I532">
        <v>-2</v>
      </c>
      <c r="J532" s="2">
        <v>280</v>
      </c>
      <c r="K532" s="2">
        <f>IF(OR(B532="متنوع",B532="قطع غيار"),J532,IF(AND(B532="ceiling fan",J532&gt;500),_xlfn.MAXIFS('m cost'!$E$3:$E$1062,'m cost'!$B$3:$B$1062,C532,'m cost'!$C$3:$C$1062,"&lt;="&amp;O532,'m cost'!$D$3:$D$1062,"&lt;="&amp;N532)*3,_xlfn.MAXIFS('m cost'!$E$3:$E$1062,'m cost'!$B$3:$B$1062,C532,'m cost'!$C$3:$C$1062,"&lt;="&amp;O532,'m cost'!$D$3:$D$1062,"&lt;="&amp;N532)))</f>
        <v>187.96296296296299</v>
      </c>
      <c r="L532" s="2">
        <f t="shared" si="54"/>
        <v>-375.92592592592598</v>
      </c>
      <c r="M532" s="2">
        <f t="shared" si="55"/>
        <v>-560</v>
      </c>
      <c r="N532">
        <f t="shared" si="56"/>
        <v>1</v>
      </c>
      <c r="O532">
        <f t="shared" si="57"/>
        <v>2023</v>
      </c>
      <c r="P532" s="9">
        <f>IF(I532&gt;0,VLOOKUP(B532,'m cost'!A:G,6,FALSE)*I532,0)</f>
        <v>0</v>
      </c>
      <c r="Q532" t="str">
        <f t="shared" si="58"/>
        <v>l</v>
      </c>
      <c r="R532" s="2">
        <f t="shared" si="59"/>
        <v>-184.07407407407402</v>
      </c>
    </row>
    <row r="533" spans="1:18" x14ac:dyDescent="0.2">
      <c r="A533" t="s">
        <v>27</v>
      </c>
      <c r="B533" s="9" t="str">
        <f>VLOOKUP(A533,'item cost'!A:D,2,FALSE)</f>
        <v>group 45</v>
      </c>
      <c r="C533" s="9" t="str">
        <f>VLOOKUP(D533,items!A:B,2,FALSE)</f>
        <v>item 45</v>
      </c>
      <c r="D533" t="s">
        <v>877</v>
      </c>
      <c r="E533" s="10"/>
      <c r="F533" s="10">
        <v>44956</v>
      </c>
      <c r="G533" t="s">
        <v>157</v>
      </c>
      <c r="I533">
        <v>-1</v>
      </c>
      <c r="J533" s="2">
        <v>265</v>
      </c>
      <c r="K533" s="2">
        <f>IF(OR(B533="متنوع",B533="قطع غيار"),J533,IF(AND(B533="ceiling fan",J533&gt;500),_xlfn.MAXIFS('m cost'!$E$3:$E$1062,'m cost'!$B$3:$B$1062,C533,'m cost'!$C$3:$C$1062,"&lt;="&amp;O533,'m cost'!$D$3:$D$1062,"&lt;="&amp;N533)*3,_xlfn.MAXIFS('m cost'!$E$3:$E$1062,'m cost'!$B$3:$B$1062,C533,'m cost'!$C$3:$C$1062,"&lt;="&amp;O533,'m cost'!$D$3:$D$1062,"&lt;="&amp;N533)))</f>
        <v>187.96296296296299</v>
      </c>
      <c r="L533" s="2">
        <f t="shared" si="54"/>
        <v>-187.96296296296299</v>
      </c>
      <c r="M533" s="2">
        <f t="shared" si="55"/>
        <v>-265</v>
      </c>
      <c r="N533">
        <f t="shared" si="56"/>
        <v>1</v>
      </c>
      <c r="O533">
        <f t="shared" si="57"/>
        <v>2023</v>
      </c>
      <c r="P533" s="9">
        <f>IF(I533&gt;0,VLOOKUP(B533,'m cost'!A:G,6,FALSE)*I533,0)</f>
        <v>0</v>
      </c>
      <c r="Q533" t="str">
        <f t="shared" si="58"/>
        <v>l</v>
      </c>
      <c r="R533" s="2">
        <f t="shared" si="59"/>
        <v>-77.03703703703701</v>
      </c>
    </row>
    <row r="534" spans="1:18" x14ac:dyDescent="0.2">
      <c r="A534" t="s">
        <v>19</v>
      </c>
      <c r="B534" s="9" t="str">
        <f>VLOOKUP(A534,'item cost'!A:D,2,FALSE)</f>
        <v>group 46</v>
      </c>
      <c r="C534" s="9" t="str">
        <f>VLOOKUP(D534,items!A:B,2,FALSE)</f>
        <v>item 46</v>
      </c>
      <c r="D534" t="s">
        <v>878</v>
      </c>
      <c r="E534" s="10"/>
      <c r="F534" s="10">
        <v>44956</v>
      </c>
      <c r="G534" t="s">
        <v>157</v>
      </c>
      <c r="I534">
        <v>-1</v>
      </c>
      <c r="J534" s="2">
        <v>370</v>
      </c>
      <c r="K534" s="2">
        <f>IF(OR(B534="متنوع",B534="قطع غيار"),J534,IF(AND(B534="ceiling fan",J534&gt;500),_xlfn.MAXIFS('m cost'!$E$3:$E$1062,'m cost'!$B$3:$B$1062,C534,'m cost'!$C$3:$C$1062,"&lt;="&amp;O534,'m cost'!$D$3:$D$1062,"&lt;="&amp;N534)*3,_xlfn.MAXIFS('m cost'!$E$3:$E$1062,'m cost'!$B$3:$B$1062,C534,'m cost'!$C$3:$C$1062,"&lt;="&amp;O534,'m cost'!$D$3:$D$1062,"&lt;="&amp;N534)))</f>
        <v>775</v>
      </c>
      <c r="L534" s="2">
        <f t="shared" si="54"/>
        <v>-775</v>
      </c>
      <c r="M534" s="2">
        <f t="shared" si="55"/>
        <v>-370</v>
      </c>
      <c r="N534">
        <f t="shared" si="56"/>
        <v>1</v>
      </c>
      <c r="O534">
        <f t="shared" si="57"/>
        <v>2023</v>
      </c>
      <c r="P534" s="9">
        <f>IF(I534&gt;0,VLOOKUP(B534,'m cost'!A:G,6,FALSE)*I534,0)</f>
        <v>0</v>
      </c>
      <c r="Q534" t="str">
        <f t="shared" si="58"/>
        <v>p</v>
      </c>
      <c r="R534" s="2">
        <f t="shared" si="59"/>
        <v>405</v>
      </c>
    </row>
    <row r="535" spans="1:18" x14ac:dyDescent="0.2">
      <c r="A535" t="s">
        <v>29</v>
      </c>
      <c r="B535" s="9" t="str">
        <f>VLOOKUP(A535,'item cost'!A:D,2,FALSE)</f>
        <v>group 47</v>
      </c>
      <c r="C535" s="9" t="str">
        <f>VLOOKUP(D535,items!A:B,2,FALSE)</f>
        <v>item 47</v>
      </c>
      <c r="D535" t="s">
        <v>879</v>
      </c>
      <c r="E535" s="10"/>
      <c r="F535" s="10">
        <v>44956</v>
      </c>
      <c r="G535" t="s">
        <v>157</v>
      </c>
      <c r="I535">
        <v>-1</v>
      </c>
      <c r="J535" s="2">
        <v>185</v>
      </c>
      <c r="K535" s="2">
        <f>IF(OR(B535="متنوع",B535="قطع غيار"),J535,IF(AND(B535="ceiling fan",J535&gt;500),_xlfn.MAXIFS('m cost'!$E$3:$E$1062,'m cost'!$B$3:$B$1062,C535,'m cost'!$C$3:$C$1062,"&lt;="&amp;O535,'m cost'!$D$3:$D$1062,"&lt;="&amp;N535)*3,_xlfn.MAXIFS('m cost'!$E$3:$E$1062,'m cost'!$B$3:$B$1062,C535,'m cost'!$C$3:$C$1062,"&lt;="&amp;O535,'m cost'!$D$3:$D$1062,"&lt;="&amp;N535)))</f>
        <v>205</v>
      </c>
      <c r="L535" s="2">
        <f t="shared" si="54"/>
        <v>-205</v>
      </c>
      <c r="M535" s="2">
        <f t="shared" si="55"/>
        <v>-185</v>
      </c>
      <c r="N535">
        <f t="shared" si="56"/>
        <v>1</v>
      </c>
      <c r="O535">
        <f t="shared" si="57"/>
        <v>2023</v>
      </c>
      <c r="P535" s="9">
        <f>IF(I535&gt;0,VLOOKUP(B535,'m cost'!A:G,6,FALSE)*I535,0)</f>
        <v>0</v>
      </c>
      <c r="Q535" t="str">
        <f t="shared" si="58"/>
        <v>p</v>
      </c>
      <c r="R535" s="2">
        <f t="shared" si="59"/>
        <v>20</v>
      </c>
    </row>
    <row r="536" spans="1:18" x14ac:dyDescent="0.2">
      <c r="A536" t="s">
        <v>272</v>
      </c>
      <c r="B536" s="9" t="str">
        <f>VLOOKUP(A536,'item cost'!A:D,2,FALSE)</f>
        <v>group 48</v>
      </c>
      <c r="C536" s="9" t="str">
        <f>VLOOKUP(D536,items!A:B,2,FALSE)</f>
        <v>item 48</v>
      </c>
      <c r="D536" t="s">
        <v>880</v>
      </c>
      <c r="E536" s="10"/>
      <c r="F536" s="10">
        <v>44956</v>
      </c>
      <c r="G536" t="s">
        <v>157</v>
      </c>
      <c r="I536">
        <v>-1</v>
      </c>
      <c r="J536" s="2">
        <v>380</v>
      </c>
      <c r="K536" s="2">
        <f>IF(OR(B536="متنوع",B536="قطع غيار"),J536,IF(AND(B536="ceiling fan",J536&gt;500),_xlfn.MAXIFS('m cost'!$E$3:$E$1062,'m cost'!$B$3:$B$1062,C536,'m cost'!$C$3:$C$1062,"&lt;="&amp;O536,'m cost'!$D$3:$D$1062,"&lt;="&amp;N536)*3,_xlfn.MAXIFS('m cost'!$E$3:$E$1062,'m cost'!$B$3:$B$1062,C536,'m cost'!$C$3:$C$1062,"&lt;="&amp;O536,'m cost'!$D$3:$D$1062,"&lt;="&amp;N536)))</f>
        <v>640</v>
      </c>
      <c r="L536" s="2">
        <f t="shared" si="54"/>
        <v>-640</v>
      </c>
      <c r="M536" s="2">
        <f t="shared" si="55"/>
        <v>-380</v>
      </c>
      <c r="N536">
        <f t="shared" si="56"/>
        <v>1</v>
      </c>
      <c r="O536">
        <f t="shared" si="57"/>
        <v>2023</v>
      </c>
      <c r="P536" s="9">
        <f>IF(I536&gt;0,VLOOKUP(B536,'m cost'!A:G,6,FALSE)*I536,0)</f>
        <v>0</v>
      </c>
      <c r="Q536" t="str">
        <f t="shared" si="58"/>
        <v>p</v>
      </c>
      <c r="R536" s="2">
        <f t="shared" si="59"/>
        <v>260</v>
      </c>
    </row>
    <row r="537" spans="1:18" x14ac:dyDescent="0.2">
      <c r="A537" t="s">
        <v>41</v>
      </c>
      <c r="B537" s="9" t="str">
        <f>VLOOKUP(A537,'item cost'!A:D,2,FALSE)</f>
        <v>group 49</v>
      </c>
      <c r="C537" s="9" t="str">
        <f>VLOOKUP(D537,items!A:B,2,FALSE)</f>
        <v>item 49</v>
      </c>
      <c r="D537" t="s">
        <v>881</v>
      </c>
      <c r="E537" s="10"/>
      <c r="F537" s="10">
        <v>44956</v>
      </c>
      <c r="G537" t="s">
        <v>157</v>
      </c>
      <c r="I537">
        <v>-1</v>
      </c>
      <c r="J537" s="2">
        <v>2550</v>
      </c>
      <c r="K537" s="2">
        <f>IF(OR(B537="متنوع",B537="قطع غيار"),J537,IF(AND(B537="ceiling fan",J537&gt;500),_xlfn.MAXIFS('m cost'!$E$3:$E$1062,'m cost'!$B$3:$B$1062,C537,'m cost'!$C$3:$C$1062,"&lt;="&amp;O537,'m cost'!$D$3:$D$1062,"&lt;="&amp;N537)*3,_xlfn.MAXIFS('m cost'!$E$3:$E$1062,'m cost'!$B$3:$B$1062,C537,'m cost'!$C$3:$C$1062,"&lt;="&amp;O537,'m cost'!$D$3:$D$1062,"&lt;="&amp;N537)))</f>
        <v>237</v>
      </c>
      <c r="L537" s="2">
        <f t="shared" si="54"/>
        <v>-237</v>
      </c>
      <c r="M537" s="2">
        <f t="shared" si="55"/>
        <v>-2550</v>
      </c>
      <c r="N537">
        <f t="shared" si="56"/>
        <v>1</v>
      </c>
      <c r="O537">
        <f t="shared" si="57"/>
        <v>2023</v>
      </c>
      <c r="P537" s="9">
        <f>IF(I537&gt;0,VLOOKUP(B537,'m cost'!A:G,6,FALSE)*I537,0)</f>
        <v>0</v>
      </c>
      <c r="Q537" t="str">
        <f t="shared" si="58"/>
        <v>l</v>
      </c>
      <c r="R537" s="2">
        <f t="shared" si="59"/>
        <v>-2313</v>
      </c>
    </row>
    <row r="538" spans="1:18" x14ac:dyDescent="0.2">
      <c r="A538" t="s">
        <v>73</v>
      </c>
      <c r="B538" s="9" t="str">
        <f>VLOOKUP(A538,'item cost'!A:D,2,FALSE)</f>
        <v>group 50</v>
      </c>
      <c r="C538" s="9" t="str">
        <f>VLOOKUP(D538,items!A:B,2,FALSE)</f>
        <v>item 50</v>
      </c>
      <c r="D538" t="s">
        <v>882</v>
      </c>
      <c r="E538" s="10"/>
      <c r="F538" s="10">
        <v>44957</v>
      </c>
      <c r="G538" t="s">
        <v>351</v>
      </c>
      <c r="I538">
        <v>30</v>
      </c>
      <c r="J538" s="2">
        <v>1000</v>
      </c>
      <c r="K538" s="2">
        <f>IF(OR(B538="متنوع",B538="قطع غيار"),J538,IF(AND(B538="ceiling fan",J538&gt;500),_xlfn.MAXIFS('m cost'!$E$3:$E$1062,'m cost'!$B$3:$B$1062,C538,'m cost'!$C$3:$C$1062,"&lt;="&amp;O538,'m cost'!$D$3:$D$1062,"&lt;="&amp;N538)*3,_xlfn.MAXIFS('m cost'!$E$3:$E$1062,'m cost'!$B$3:$B$1062,C538,'m cost'!$C$3:$C$1062,"&lt;="&amp;O538,'m cost'!$D$3:$D$1062,"&lt;="&amp;N538)))</f>
        <v>2128</v>
      </c>
      <c r="L538" s="2">
        <f t="shared" si="54"/>
        <v>63840</v>
      </c>
      <c r="M538" s="2">
        <f t="shared" si="55"/>
        <v>30000</v>
      </c>
      <c r="N538">
        <f t="shared" si="56"/>
        <v>1</v>
      </c>
      <c r="O538">
        <f t="shared" si="57"/>
        <v>2023</v>
      </c>
      <c r="P538" s="9">
        <f>IF(I538&gt;0,VLOOKUP(B538,'m cost'!A:G,6,FALSE)*I538,0)</f>
        <v>0</v>
      </c>
      <c r="Q538" t="str">
        <f t="shared" si="58"/>
        <v>l</v>
      </c>
      <c r="R538" s="2">
        <f t="shared" si="59"/>
        <v>-33840</v>
      </c>
    </row>
    <row r="539" spans="1:18" x14ac:dyDescent="0.2">
      <c r="A539" t="s">
        <v>35</v>
      </c>
      <c r="B539" s="9" t="str">
        <f>VLOOKUP(A539,'item cost'!A:D,2,FALSE)</f>
        <v>group 51</v>
      </c>
      <c r="C539" s="9" t="str">
        <f>VLOOKUP(D539,items!A:B,2,FALSE)</f>
        <v>item 51</v>
      </c>
      <c r="D539" t="s">
        <v>883</v>
      </c>
      <c r="E539" s="10"/>
      <c r="F539" s="10">
        <v>44957</v>
      </c>
      <c r="G539" t="s">
        <v>351</v>
      </c>
      <c r="I539">
        <v>50</v>
      </c>
      <c r="J539" s="2">
        <v>520</v>
      </c>
      <c r="K539" s="2">
        <f>IF(OR(B539="متنوع",B539="قطع غيار"),J539,IF(AND(B539="ceiling fan",J539&gt;500),_xlfn.MAXIFS('m cost'!$E$3:$E$1062,'m cost'!$B$3:$B$1062,C539,'m cost'!$C$3:$C$1062,"&lt;="&amp;O539,'m cost'!$D$3:$D$1062,"&lt;="&amp;N539)*3,_xlfn.MAXIFS('m cost'!$E$3:$E$1062,'m cost'!$B$3:$B$1062,C539,'m cost'!$C$3:$C$1062,"&lt;="&amp;O539,'m cost'!$D$3:$D$1062,"&lt;="&amp;N539)))</f>
        <v>2247</v>
      </c>
      <c r="L539" s="2">
        <f t="shared" si="54"/>
        <v>112350</v>
      </c>
      <c r="M539" s="2">
        <f t="shared" si="55"/>
        <v>26000</v>
      </c>
      <c r="N539">
        <f t="shared" si="56"/>
        <v>1</v>
      </c>
      <c r="O539">
        <f t="shared" si="57"/>
        <v>2023</v>
      </c>
      <c r="P539" s="9">
        <f>IF(I539&gt;0,VLOOKUP(B539,'m cost'!A:G,6,FALSE)*I539,0)</f>
        <v>0</v>
      </c>
      <c r="Q539" t="str">
        <f t="shared" si="58"/>
        <v>l</v>
      </c>
      <c r="R539" s="2">
        <f t="shared" si="59"/>
        <v>-86350</v>
      </c>
    </row>
    <row r="540" spans="1:18" x14ac:dyDescent="0.2">
      <c r="A540" t="s">
        <v>49</v>
      </c>
      <c r="B540" s="9" t="str">
        <f>VLOOKUP(A540,'item cost'!A:D,2,FALSE)</f>
        <v>group 52</v>
      </c>
      <c r="C540" s="9" t="str">
        <f>VLOOKUP(D540,items!A:B,2,FALSE)</f>
        <v>item 52</v>
      </c>
      <c r="D540" t="s">
        <v>884</v>
      </c>
      <c r="E540" s="10"/>
      <c r="F540" s="10">
        <v>44957</v>
      </c>
      <c r="G540" t="s">
        <v>351</v>
      </c>
      <c r="I540">
        <v>40</v>
      </c>
      <c r="J540" s="2">
        <v>720</v>
      </c>
      <c r="K540" s="2">
        <f>IF(OR(B540="متنوع",B540="قطع غيار"),J540,IF(AND(B540="ceiling fan",J540&gt;500),_xlfn.MAXIFS('m cost'!$E$3:$E$1062,'m cost'!$B$3:$B$1062,C540,'m cost'!$C$3:$C$1062,"&lt;="&amp;O540,'m cost'!$D$3:$D$1062,"&lt;="&amp;N540)*3,_xlfn.MAXIFS('m cost'!$E$3:$E$1062,'m cost'!$B$3:$B$1062,C540,'m cost'!$C$3:$C$1062,"&lt;="&amp;O540,'m cost'!$D$3:$D$1062,"&lt;="&amp;N540)))</f>
        <v>306</v>
      </c>
      <c r="L540" s="2">
        <f t="shared" si="54"/>
        <v>12240</v>
      </c>
      <c r="M540" s="2">
        <f t="shared" si="55"/>
        <v>28800</v>
      </c>
      <c r="N540">
        <f t="shared" si="56"/>
        <v>1</v>
      </c>
      <c r="O540">
        <f t="shared" si="57"/>
        <v>2023</v>
      </c>
      <c r="P540" s="9">
        <f>IF(I540&gt;0,VLOOKUP(B540,'m cost'!A:G,6,FALSE)*I540,0)</f>
        <v>0</v>
      </c>
      <c r="Q540" t="str">
        <f t="shared" si="58"/>
        <v>p</v>
      </c>
      <c r="R540" s="2">
        <f t="shared" si="59"/>
        <v>16560</v>
      </c>
    </row>
    <row r="541" spans="1:18" x14ac:dyDescent="0.2">
      <c r="A541" t="s">
        <v>42</v>
      </c>
      <c r="B541" s="9" t="str">
        <f>VLOOKUP(A541,'item cost'!A:D,2,FALSE)</f>
        <v>group 53</v>
      </c>
      <c r="C541" s="9" t="str">
        <f>VLOOKUP(D541,items!A:B,2,FALSE)</f>
        <v>item 53</v>
      </c>
      <c r="D541" t="s">
        <v>885</v>
      </c>
      <c r="E541" s="10"/>
      <c r="F541" s="10">
        <v>44957</v>
      </c>
      <c r="G541" t="s">
        <v>351</v>
      </c>
      <c r="I541">
        <v>50</v>
      </c>
      <c r="J541" s="2">
        <v>370</v>
      </c>
      <c r="K541" s="2">
        <f>IF(OR(B541="متنوع",B541="قطع غيار"),J541,IF(AND(B541="ceiling fan",J541&gt;500),_xlfn.MAXIFS('m cost'!$E$3:$E$1062,'m cost'!$B$3:$B$1062,C541,'m cost'!$C$3:$C$1062,"&lt;="&amp;O541,'m cost'!$D$3:$D$1062,"&lt;="&amp;N541)*3,_xlfn.MAXIFS('m cost'!$E$3:$E$1062,'m cost'!$B$3:$B$1062,C541,'m cost'!$C$3:$C$1062,"&lt;="&amp;O541,'m cost'!$D$3:$D$1062,"&lt;="&amp;N541)))</f>
        <v>253</v>
      </c>
      <c r="L541" s="2">
        <f t="shared" si="54"/>
        <v>12650</v>
      </c>
      <c r="M541" s="2">
        <f t="shared" si="55"/>
        <v>18500</v>
      </c>
      <c r="N541">
        <f t="shared" si="56"/>
        <v>1</v>
      </c>
      <c r="O541">
        <f t="shared" si="57"/>
        <v>2023</v>
      </c>
      <c r="P541" s="9">
        <f>IF(I541&gt;0,VLOOKUP(B541,'m cost'!A:G,6,FALSE)*I541,0)</f>
        <v>0</v>
      </c>
      <c r="Q541" t="str">
        <f t="shared" si="58"/>
        <v>p</v>
      </c>
      <c r="R541" s="2">
        <f t="shared" si="59"/>
        <v>5850</v>
      </c>
    </row>
    <row r="542" spans="1:18" x14ac:dyDescent="0.2">
      <c r="A542" t="s">
        <v>63</v>
      </c>
      <c r="B542" s="9" t="str">
        <f>VLOOKUP(A542,'item cost'!A:D,2,FALSE)</f>
        <v>group 54</v>
      </c>
      <c r="C542" s="9" t="str">
        <f>VLOOKUP(D542,items!A:B,2,FALSE)</f>
        <v>item 54</v>
      </c>
      <c r="D542" t="s">
        <v>886</v>
      </c>
      <c r="E542" s="10"/>
      <c r="F542" s="10">
        <v>44957</v>
      </c>
      <c r="G542" t="s">
        <v>351</v>
      </c>
      <c r="I542">
        <v>30</v>
      </c>
      <c r="J542" s="2">
        <v>1375</v>
      </c>
      <c r="K542" s="2">
        <f>IF(OR(B542="متنوع",B542="قطع غيار"),J542,IF(AND(B542="ceiling fan",J542&gt;500),_xlfn.MAXIFS('m cost'!$E$3:$E$1062,'m cost'!$B$3:$B$1062,C542,'m cost'!$C$3:$C$1062,"&lt;="&amp;O542,'m cost'!$D$3:$D$1062,"&lt;="&amp;N542)*3,_xlfn.MAXIFS('m cost'!$E$3:$E$1062,'m cost'!$B$3:$B$1062,C542,'m cost'!$C$3:$C$1062,"&lt;="&amp;O542,'m cost'!$D$3:$D$1062,"&lt;="&amp;N542)))</f>
        <v>408</v>
      </c>
      <c r="L542" s="2">
        <f t="shared" si="54"/>
        <v>12240</v>
      </c>
      <c r="M542" s="2">
        <f t="shared" si="55"/>
        <v>41250</v>
      </c>
      <c r="N542">
        <f t="shared" si="56"/>
        <v>1</v>
      </c>
      <c r="O542">
        <f t="shared" si="57"/>
        <v>2023</v>
      </c>
      <c r="P542" s="9">
        <f>IF(I542&gt;0,VLOOKUP(B542,'m cost'!A:G,6,FALSE)*I542,0)</f>
        <v>0</v>
      </c>
      <c r="Q542" t="str">
        <f t="shared" si="58"/>
        <v>p</v>
      </c>
      <c r="R542" s="2">
        <f t="shared" si="59"/>
        <v>29010</v>
      </c>
    </row>
    <row r="543" spans="1:18" x14ac:dyDescent="0.2">
      <c r="A543" t="s">
        <v>32</v>
      </c>
      <c r="B543" s="9" t="str">
        <f>VLOOKUP(A543,'item cost'!A:D,2,FALSE)</f>
        <v>group 1</v>
      </c>
      <c r="C543" s="9" t="str">
        <f>VLOOKUP(D543,items!A:B,2,FALSE)</f>
        <v>item 1</v>
      </c>
      <c r="D543" t="s">
        <v>833</v>
      </c>
      <c r="E543" s="10"/>
      <c r="F543" s="10">
        <v>44957</v>
      </c>
      <c r="G543" t="s">
        <v>351</v>
      </c>
      <c r="I543">
        <v>30</v>
      </c>
      <c r="J543" s="2">
        <v>1400</v>
      </c>
      <c r="K543" s="2">
        <f>IF(OR(B543="متنوع",B543="قطع غيار"),J543,IF(AND(B543="ceiling fan",J543&gt;500),_xlfn.MAXIFS('m cost'!$E$3:$E$1062,'m cost'!$B$3:$B$1062,C543,'m cost'!$C$3:$C$1062,"&lt;="&amp;O543,'m cost'!$D$3:$D$1062,"&lt;="&amp;N543)*3,_xlfn.MAXIFS('m cost'!$E$3:$E$1062,'m cost'!$B$3:$B$1062,C543,'m cost'!$C$3:$C$1062,"&lt;="&amp;O543,'m cost'!$D$3:$D$1062,"&lt;="&amp;N543)))</f>
        <v>1490</v>
      </c>
      <c r="L543" s="2">
        <f t="shared" si="54"/>
        <v>44700</v>
      </c>
      <c r="M543" s="2">
        <f t="shared" si="55"/>
        <v>42000</v>
      </c>
      <c r="N543">
        <f t="shared" si="56"/>
        <v>1</v>
      </c>
      <c r="O543">
        <f t="shared" si="57"/>
        <v>2023</v>
      </c>
      <c r="P543" s="9">
        <f>IF(I543&gt;0,VLOOKUP(B543,'m cost'!A:G,6,FALSE)*I543,0)</f>
        <v>1532.3999999999999</v>
      </c>
      <c r="Q543" t="str">
        <f t="shared" si="58"/>
        <v>l</v>
      </c>
      <c r="R543" s="2">
        <f t="shared" si="59"/>
        <v>-4232.3999999999996</v>
      </c>
    </row>
    <row r="544" spans="1:18" x14ac:dyDescent="0.2">
      <c r="A544" t="s">
        <v>58</v>
      </c>
      <c r="B544" s="9" t="str">
        <f>VLOOKUP(A544,'item cost'!A:D,2,FALSE)</f>
        <v>group 2</v>
      </c>
      <c r="C544" s="9" t="str">
        <f>VLOOKUP(D544,items!A:B,2,FALSE)</f>
        <v>item 2</v>
      </c>
      <c r="D544" t="s">
        <v>834</v>
      </c>
      <c r="E544" s="10"/>
      <c r="F544" s="10">
        <v>44957</v>
      </c>
      <c r="G544" t="s">
        <v>351</v>
      </c>
      <c r="I544">
        <v>100</v>
      </c>
      <c r="J544" s="2">
        <v>450</v>
      </c>
      <c r="K544" s="2">
        <f>IF(OR(B544="متنوع",B544="قطع غيار"),J544,IF(AND(B544="ceiling fan",J544&gt;500),_xlfn.MAXIFS('m cost'!$E$3:$E$1062,'m cost'!$B$3:$B$1062,C544,'m cost'!$C$3:$C$1062,"&lt;="&amp;O544,'m cost'!$D$3:$D$1062,"&lt;="&amp;N544)*3,_xlfn.MAXIFS('m cost'!$E$3:$E$1062,'m cost'!$B$3:$B$1062,C544,'m cost'!$C$3:$C$1062,"&lt;="&amp;O544,'m cost'!$D$3:$D$1062,"&lt;="&amp;N544)))</f>
        <v>257.64999999999998</v>
      </c>
      <c r="L544" s="2">
        <f t="shared" si="54"/>
        <v>25764.999999999996</v>
      </c>
      <c r="M544" s="2">
        <f t="shared" si="55"/>
        <v>45000</v>
      </c>
      <c r="N544">
        <f t="shared" si="56"/>
        <v>1</v>
      </c>
      <c r="O544">
        <f t="shared" si="57"/>
        <v>2023</v>
      </c>
      <c r="P544" s="9">
        <f>IF(I544&gt;0,VLOOKUP(B544,'m cost'!A:G,6,FALSE)*I544,0)</f>
        <v>4058</v>
      </c>
      <c r="Q544" t="str">
        <f t="shared" si="58"/>
        <v>p</v>
      </c>
      <c r="R544" s="2">
        <f t="shared" si="59"/>
        <v>15177.000000000004</v>
      </c>
    </row>
    <row r="545" spans="1:18" x14ac:dyDescent="0.2">
      <c r="A545" t="s">
        <v>23</v>
      </c>
      <c r="B545" s="9" t="str">
        <f>VLOOKUP(A545,'item cost'!A:D,2,FALSE)</f>
        <v>group 3</v>
      </c>
      <c r="C545" s="9" t="str">
        <f>VLOOKUP(D545,items!A:B,2,FALSE)</f>
        <v>item 3</v>
      </c>
      <c r="D545" t="s">
        <v>835</v>
      </c>
      <c r="E545" s="10"/>
      <c r="F545" s="10">
        <v>44957</v>
      </c>
      <c r="G545" t="s">
        <v>95</v>
      </c>
      <c r="I545">
        <v>-1</v>
      </c>
      <c r="J545" s="2">
        <v>1375</v>
      </c>
      <c r="K545" s="2">
        <f>IF(OR(B545="متنوع",B545="قطع غيار"),J545,IF(AND(B545="ceiling fan",J545&gt;500),_xlfn.MAXIFS('m cost'!$E$3:$E$1062,'m cost'!$B$3:$B$1062,C545,'m cost'!$C$3:$C$1062,"&lt;="&amp;O545,'m cost'!$D$3:$D$1062,"&lt;="&amp;N545)*3,_xlfn.MAXIFS('m cost'!$E$3:$E$1062,'m cost'!$B$3:$B$1062,C545,'m cost'!$C$3:$C$1062,"&lt;="&amp;O545,'m cost'!$D$3:$D$1062,"&lt;="&amp;N545)))</f>
        <v>424.87</v>
      </c>
      <c r="L545" s="2">
        <f t="shared" si="54"/>
        <v>-424.87</v>
      </c>
      <c r="M545" s="2">
        <f t="shared" si="55"/>
        <v>-1375</v>
      </c>
      <c r="N545">
        <f t="shared" si="56"/>
        <v>1</v>
      </c>
      <c r="O545">
        <f t="shared" si="57"/>
        <v>2023</v>
      </c>
      <c r="P545" s="9">
        <f>IF(I545&gt;0,VLOOKUP(B545,'m cost'!A:G,6,FALSE)*I545,0)</f>
        <v>0</v>
      </c>
      <c r="Q545" t="str">
        <f t="shared" si="58"/>
        <v>l</v>
      </c>
      <c r="R545" s="2">
        <f t="shared" si="59"/>
        <v>-950.13</v>
      </c>
    </row>
    <row r="546" spans="1:18" x14ac:dyDescent="0.2">
      <c r="A546" t="s">
        <v>271</v>
      </c>
      <c r="B546" s="9" t="str">
        <f>VLOOKUP(A546,'item cost'!A:D,2,FALSE)</f>
        <v>group 4</v>
      </c>
      <c r="C546" s="9" t="str">
        <f>VLOOKUP(D546,items!A:B,2,FALSE)</f>
        <v>item 4</v>
      </c>
      <c r="D546" t="s">
        <v>836</v>
      </c>
      <c r="E546" s="10"/>
      <c r="F546" s="10">
        <v>44949</v>
      </c>
      <c r="G546" t="s">
        <v>124</v>
      </c>
      <c r="I546">
        <v>-7</v>
      </c>
      <c r="J546" s="2">
        <v>400</v>
      </c>
      <c r="K546" s="2">
        <f>IF(OR(B546="متنوع",B546="قطع غيار"),J546,IF(AND(B546="ceiling fan",J546&gt;500),_xlfn.MAXIFS('m cost'!$E$3:$E$1062,'m cost'!$B$3:$B$1062,C546,'m cost'!$C$3:$C$1062,"&lt;="&amp;O546,'m cost'!$D$3:$D$1062,"&lt;="&amp;N546)*3,_xlfn.MAXIFS('m cost'!$E$3:$E$1062,'m cost'!$B$3:$B$1062,C546,'m cost'!$C$3:$C$1062,"&lt;="&amp;O546,'m cost'!$D$3:$D$1062,"&lt;="&amp;N546)))</f>
        <v>1793</v>
      </c>
      <c r="L546" s="2">
        <f t="shared" si="54"/>
        <v>-12551</v>
      </c>
      <c r="M546" s="2">
        <f t="shared" si="55"/>
        <v>-2800</v>
      </c>
      <c r="N546">
        <f t="shared" si="56"/>
        <v>1</v>
      </c>
      <c r="O546">
        <f t="shared" si="57"/>
        <v>2023</v>
      </c>
      <c r="P546" s="9">
        <f>IF(I546&gt;0,VLOOKUP(B546,'m cost'!A:G,6,FALSE)*I546,0)</f>
        <v>0</v>
      </c>
      <c r="Q546" t="str">
        <f t="shared" si="58"/>
        <v>p</v>
      </c>
      <c r="R546" s="2">
        <f t="shared" si="59"/>
        <v>9751</v>
      </c>
    </row>
    <row r="547" spans="1:18" x14ac:dyDescent="0.2">
      <c r="A547" t="s">
        <v>26</v>
      </c>
      <c r="B547" s="9" t="str">
        <f>VLOOKUP(A547,'item cost'!A:D,2,FALSE)</f>
        <v>group 5</v>
      </c>
      <c r="C547" s="9" t="str">
        <f>VLOOKUP(D547,items!A:B,2,FALSE)</f>
        <v>item 5</v>
      </c>
      <c r="D547" t="s">
        <v>837</v>
      </c>
      <c r="E547" s="10"/>
      <c r="F547" s="10">
        <v>44949</v>
      </c>
      <c r="G547" t="s">
        <v>124</v>
      </c>
      <c r="I547">
        <v>-4</v>
      </c>
      <c r="J547" s="2">
        <v>330</v>
      </c>
      <c r="K547" s="2">
        <f>IF(OR(B547="متنوع",B547="قطع غيار"),J547,IF(AND(B547="ceiling fan",J547&gt;500),_xlfn.MAXIFS('m cost'!$E$3:$E$1062,'m cost'!$B$3:$B$1062,C547,'m cost'!$C$3:$C$1062,"&lt;="&amp;O547,'m cost'!$D$3:$D$1062,"&lt;="&amp;N547)*3,_xlfn.MAXIFS('m cost'!$E$3:$E$1062,'m cost'!$B$3:$B$1062,C547,'m cost'!$C$3:$C$1062,"&lt;="&amp;O547,'m cost'!$D$3:$D$1062,"&lt;="&amp;N547)))</f>
        <v>900</v>
      </c>
      <c r="L547" s="2">
        <f t="shared" si="54"/>
        <v>-3600</v>
      </c>
      <c r="M547" s="2">
        <f t="shared" si="55"/>
        <v>-1320</v>
      </c>
      <c r="N547">
        <f t="shared" si="56"/>
        <v>1</v>
      </c>
      <c r="O547">
        <f t="shared" si="57"/>
        <v>2023</v>
      </c>
      <c r="P547" s="9">
        <f>IF(I547&gt;0,VLOOKUP(B547,'m cost'!A:G,6,FALSE)*I547,0)</f>
        <v>0</v>
      </c>
      <c r="Q547" t="str">
        <f t="shared" si="58"/>
        <v>p</v>
      </c>
      <c r="R547" s="2">
        <f t="shared" si="59"/>
        <v>2280</v>
      </c>
    </row>
    <row r="548" spans="1:18" x14ac:dyDescent="0.2">
      <c r="A548" t="s">
        <v>66</v>
      </c>
      <c r="B548" s="9" t="str">
        <f>VLOOKUP(A548,'item cost'!A:D,2,FALSE)</f>
        <v>group 6</v>
      </c>
      <c r="C548" s="9" t="str">
        <f>VLOOKUP(D548,items!A:B,2,FALSE)</f>
        <v>item 6</v>
      </c>
      <c r="D548" t="s">
        <v>838</v>
      </c>
      <c r="E548" s="10"/>
      <c r="F548" s="10">
        <v>44949</v>
      </c>
      <c r="G548" t="s">
        <v>124</v>
      </c>
      <c r="I548">
        <v>-4</v>
      </c>
      <c r="J548" s="2">
        <v>390</v>
      </c>
      <c r="K548" s="2">
        <f>IF(OR(B548="متنوع",B548="قطع غيار"),J548,IF(AND(B548="ceiling fan",J548&gt;500),_xlfn.MAXIFS('m cost'!$E$3:$E$1062,'m cost'!$B$3:$B$1062,C548,'m cost'!$C$3:$C$1062,"&lt;="&amp;O548,'m cost'!$D$3:$D$1062,"&lt;="&amp;N548)*3,_xlfn.MAXIFS('m cost'!$E$3:$E$1062,'m cost'!$B$3:$B$1062,C548,'m cost'!$C$3:$C$1062,"&lt;="&amp;O548,'m cost'!$D$3:$D$1062,"&lt;="&amp;N548)))</f>
        <v>190</v>
      </c>
      <c r="L548" s="2">
        <f t="shared" si="54"/>
        <v>-760</v>
      </c>
      <c r="M548" s="2">
        <f t="shared" si="55"/>
        <v>-1560</v>
      </c>
      <c r="N548">
        <f t="shared" si="56"/>
        <v>1</v>
      </c>
      <c r="O548">
        <f t="shared" si="57"/>
        <v>2023</v>
      </c>
      <c r="P548" s="9">
        <f>IF(I548&gt;0,VLOOKUP(B548,'m cost'!A:G,6,FALSE)*I548,0)</f>
        <v>0</v>
      </c>
      <c r="Q548" t="str">
        <f t="shared" si="58"/>
        <v>l</v>
      </c>
      <c r="R548" s="2">
        <f t="shared" si="59"/>
        <v>-800</v>
      </c>
    </row>
    <row r="549" spans="1:18" x14ac:dyDescent="0.2">
      <c r="A549" t="s">
        <v>40</v>
      </c>
      <c r="B549" s="9" t="str">
        <f>VLOOKUP(A549,'item cost'!A:D,2,FALSE)</f>
        <v>group 7</v>
      </c>
      <c r="C549" s="9" t="str">
        <f>VLOOKUP(D549,items!A:B,2,FALSE)</f>
        <v>item 7</v>
      </c>
      <c r="D549" t="s">
        <v>839</v>
      </c>
      <c r="E549" s="10"/>
      <c r="F549" s="10">
        <v>44949</v>
      </c>
      <c r="G549" t="s">
        <v>124</v>
      </c>
      <c r="I549">
        <v>-1</v>
      </c>
      <c r="J549" s="2">
        <v>680</v>
      </c>
      <c r="K549" s="2">
        <f>IF(OR(B549="متنوع",B549="قطع غيار"),J549,IF(AND(B549="ceiling fan",J549&gt;500),_xlfn.MAXIFS('m cost'!$E$3:$E$1062,'m cost'!$B$3:$B$1062,C549,'m cost'!$C$3:$C$1062,"&lt;="&amp;O549,'m cost'!$D$3:$D$1062,"&lt;="&amp;N549)*3,_xlfn.MAXIFS('m cost'!$E$3:$E$1062,'m cost'!$B$3:$B$1062,C549,'m cost'!$C$3:$C$1062,"&lt;="&amp;O549,'m cost'!$D$3:$D$1062,"&lt;="&amp;N549)))</f>
        <v>260</v>
      </c>
      <c r="L549" s="2">
        <f t="shared" si="54"/>
        <v>-260</v>
      </c>
      <c r="M549" s="2">
        <f t="shared" si="55"/>
        <v>-680</v>
      </c>
      <c r="N549">
        <f t="shared" si="56"/>
        <v>1</v>
      </c>
      <c r="O549">
        <f t="shared" si="57"/>
        <v>2023</v>
      </c>
      <c r="P549" s="9">
        <f>IF(I549&gt;0,VLOOKUP(B549,'m cost'!A:G,6,FALSE)*I549,0)</f>
        <v>0</v>
      </c>
      <c r="Q549" t="str">
        <f t="shared" si="58"/>
        <v>l</v>
      </c>
      <c r="R549" s="2">
        <f t="shared" si="59"/>
        <v>-420</v>
      </c>
    </row>
    <row r="550" spans="1:18" x14ac:dyDescent="0.2">
      <c r="A550" t="s">
        <v>61</v>
      </c>
      <c r="B550" s="9" t="str">
        <f>VLOOKUP(A550,'item cost'!A:D,2,FALSE)</f>
        <v>group 8</v>
      </c>
      <c r="C550" s="9" t="str">
        <f>VLOOKUP(D550,items!A:B,2,FALSE)</f>
        <v>item 8</v>
      </c>
      <c r="D550" t="s">
        <v>840</v>
      </c>
      <c r="E550" s="10"/>
      <c r="F550" s="10">
        <v>44949</v>
      </c>
      <c r="G550" t="s">
        <v>352</v>
      </c>
      <c r="I550">
        <v>7</v>
      </c>
      <c r="J550" s="2">
        <v>400</v>
      </c>
      <c r="K550" s="2">
        <f>IF(OR(B550="متنوع",B550="قطع غيار"),J550,IF(AND(B550="ceiling fan",J550&gt;500),_xlfn.MAXIFS('m cost'!$E$3:$E$1062,'m cost'!$B$3:$B$1062,C550,'m cost'!$C$3:$C$1062,"&lt;="&amp;O550,'m cost'!$D$3:$D$1062,"&lt;="&amp;N550)*3,_xlfn.MAXIFS('m cost'!$E$3:$E$1062,'m cost'!$B$3:$B$1062,C550,'m cost'!$C$3:$C$1062,"&lt;="&amp;O550,'m cost'!$D$3:$D$1062,"&lt;="&amp;N550)))</f>
        <v>1630</v>
      </c>
      <c r="L550" s="2">
        <f t="shared" si="54"/>
        <v>11410</v>
      </c>
      <c r="M550" s="2">
        <f t="shared" si="55"/>
        <v>2800</v>
      </c>
      <c r="N550">
        <f t="shared" si="56"/>
        <v>1</v>
      </c>
      <c r="O550">
        <f t="shared" si="57"/>
        <v>2023</v>
      </c>
      <c r="P550" s="9">
        <f>IF(I550&gt;0,VLOOKUP(B550,'m cost'!A:G,6,FALSE)*I550,0)</f>
        <v>439.88</v>
      </c>
      <c r="Q550" t="str">
        <f t="shared" si="58"/>
        <v>l</v>
      </c>
      <c r="R550" s="2">
        <f t="shared" si="59"/>
        <v>-9049.8799999999992</v>
      </c>
    </row>
    <row r="551" spans="1:18" x14ac:dyDescent="0.2">
      <c r="A551" t="s">
        <v>39</v>
      </c>
      <c r="B551" s="9" t="str">
        <f>VLOOKUP(A551,'item cost'!A:D,2,FALSE)</f>
        <v>group 9</v>
      </c>
      <c r="C551" s="9" t="str">
        <f>VLOOKUP(D551,items!A:B,2,FALSE)</f>
        <v>item 9</v>
      </c>
      <c r="D551" t="s">
        <v>841</v>
      </c>
      <c r="E551" s="10"/>
      <c r="F551" s="10">
        <v>44949</v>
      </c>
      <c r="G551" t="s">
        <v>352</v>
      </c>
      <c r="I551">
        <v>4</v>
      </c>
      <c r="J551" s="2">
        <v>330</v>
      </c>
      <c r="K551" s="2">
        <f>IF(OR(B551="متنوع",B551="قطع غيار"),J551,IF(AND(B551="ceiling fan",J551&gt;500),_xlfn.MAXIFS('m cost'!$E$3:$E$1062,'m cost'!$B$3:$B$1062,C551,'m cost'!$C$3:$C$1062,"&lt;="&amp;O551,'m cost'!$D$3:$D$1062,"&lt;="&amp;N551)*3,_xlfn.MAXIFS('m cost'!$E$3:$E$1062,'m cost'!$B$3:$B$1062,C551,'m cost'!$C$3:$C$1062,"&lt;="&amp;O551,'m cost'!$D$3:$D$1062,"&lt;="&amp;N551)))</f>
        <v>2007</v>
      </c>
      <c r="L551" s="2">
        <f t="shared" si="54"/>
        <v>8028</v>
      </c>
      <c r="M551" s="2">
        <f t="shared" si="55"/>
        <v>1320</v>
      </c>
      <c r="N551">
        <f t="shared" si="56"/>
        <v>1</v>
      </c>
      <c r="O551">
        <f t="shared" si="57"/>
        <v>2023</v>
      </c>
      <c r="P551" s="9">
        <f>IF(I551&gt;0,VLOOKUP(B551,'m cost'!A:G,6,FALSE)*I551,0)</f>
        <v>89.96</v>
      </c>
      <c r="Q551" t="str">
        <f t="shared" si="58"/>
        <v>l</v>
      </c>
      <c r="R551" s="2">
        <f t="shared" si="59"/>
        <v>-6797.96</v>
      </c>
    </row>
    <row r="552" spans="1:18" x14ac:dyDescent="0.2">
      <c r="A552" t="s">
        <v>277</v>
      </c>
      <c r="B552" s="9" t="str">
        <f>VLOOKUP(A552,'item cost'!A:D,2,FALSE)</f>
        <v>group 10</v>
      </c>
      <c r="C552" s="9" t="str">
        <f>VLOOKUP(D552,items!A:B,2,FALSE)</f>
        <v>item 10</v>
      </c>
      <c r="D552" t="s">
        <v>842</v>
      </c>
      <c r="E552" s="10"/>
      <c r="F552" s="10">
        <v>44949</v>
      </c>
      <c r="G552" t="s">
        <v>352</v>
      </c>
      <c r="I552">
        <v>4</v>
      </c>
      <c r="J552" s="2">
        <v>390</v>
      </c>
      <c r="K552" s="2">
        <f>IF(OR(B552="متنوع",B552="قطع غيار"),J552,IF(AND(B552="ceiling fan",J552&gt;500),_xlfn.MAXIFS('m cost'!$E$3:$E$1062,'m cost'!$B$3:$B$1062,C552,'m cost'!$C$3:$C$1062,"&lt;="&amp;O552,'m cost'!$D$3:$D$1062,"&lt;="&amp;N552)*3,_xlfn.MAXIFS('m cost'!$E$3:$E$1062,'m cost'!$B$3:$B$1062,C552,'m cost'!$C$3:$C$1062,"&lt;="&amp;O552,'m cost'!$D$3:$D$1062,"&lt;="&amp;N552)))</f>
        <v>126.14814814814817</v>
      </c>
      <c r="L552" s="2">
        <f t="shared" si="54"/>
        <v>504.59259259259267</v>
      </c>
      <c r="M552" s="2">
        <f t="shared" si="55"/>
        <v>1560</v>
      </c>
      <c r="N552">
        <f t="shared" si="56"/>
        <v>1</v>
      </c>
      <c r="O552">
        <f t="shared" si="57"/>
        <v>2023</v>
      </c>
      <c r="P552" s="9">
        <f>IF(I552&gt;0,VLOOKUP(B552,'m cost'!A:G,6,FALSE)*I552,0)</f>
        <v>249.72</v>
      </c>
      <c r="Q552" t="str">
        <f t="shared" si="58"/>
        <v>p</v>
      </c>
      <c r="R552" s="2">
        <f t="shared" si="59"/>
        <v>805.68740740740736</v>
      </c>
    </row>
    <row r="553" spans="1:18" x14ac:dyDescent="0.2">
      <c r="A553" t="s">
        <v>53</v>
      </c>
      <c r="B553" s="9" t="str">
        <f>VLOOKUP(A553,'item cost'!A:D,2,FALSE)</f>
        <v>group 11</v>
      </c>
      <c r="C553" s="9" t="str">
        <f>VLOOKUP(D553,items!A:B,2,FALSE)</f>
        <v>item 11</v>
      </c>
      <c r="D553" t="s">
        <v>843</v>
      </c>
      <c r="E553" s="10"/>
      <c r="F553" s="10">
        <v>44949</v>
      </c>
      <c r="G553" t="s">
        <v>352</v>
      </c>
      <c r="I553">
        <v>1</v>
      </c>
      <c r="J553" s="2">
        <v>680</v>
      </c>
      <c r="K553" s="2">
        <f>IF(OR(B553="متنوع",B553="قطع غيار"),J553,IF(AND(B553="ceiling fan",J553&gt;500),_xlfn.MAXIFS('m cost'!$E$3:$E$1062,'m cost'!$B$3:$B$1062,C553,'m cost'!$C$3:$C$1062,"&lt;="&amp;O553,'m cost'!$D$3:$D$1062,"&lt;="&amp;N553)*3,_xlfn.MAXIFS('m cost'!$E$3:$E$1062,'m cost'!$B$3:$B$1062,C553,'m cost'!$C$3:$C$1062,"&lt;="&amp;O553,'m cost'!$D$3:$D$1062,"&lt;="&amp;N553)))</f>
        <v>339.00000000000006</v>
      </c>
      <c r="L553" s="2">
        <f t="shared" si="54"/>
        <v>339.00000000000006</v>
      </c>
      <c r="M553" s="2">
        <f t="shared" si="55"/>
        <v>680</v>
      </c>
      <c r="N553">
        <f t="shared" si="56"/>
        <v>1</v>
      </c>
      <c r="O553">
        <f t="shared" si="57"/>
        <v>2023</v>
      </c>
      <c r="P553" s="9">
        <f>IF(I553&gt;0,VLOOKUP(B553,'m cost'!A:G,6,FALSE)*I553,0)</f>
        <v>22.01</v>
      </c>
      <c r="Q553" t="str">
        <f t="shared" si="58"/>
        <v>p</v>
      </c>
      <c r="R553" s="2">
        <f t="shared" si="59"/>
        <v>318.98999999999995</v>
      </c>
    </row>
    <row r="554" spans="1:18" x14ac:dyDescent="0.2">
      <c r="A554" t="s">
        <v>54</v>
      </c>
      <c r="B554" s="9" t="str">
        <f>VLOOKUP(A554,'item cost'!A:D,2,FALSE)</f>
        <v>group 12</v>
      </c>
      <c r="C554" s="9" t="str">
        <f>VLOOKUP(D554,items!A:B,2,FALSE)</f>
        <v>item 12</v>
      </c>
      <c r="D554" t="s">
        <v>844</v>
      </c>
      <c r="E554" s="10"/>
      <c r="F554" s="10">
        <v>44949</v>
      </c>
      <c r="G554" t="s">
        <v>353</v>
      </c>
      <c r="I554">
        <v>80</v>
      </c>
      <c r="J554" s="2">
        <v>2550</v>
      </c>
      <c r="K554" s="2">
        <f>IF(OR(B554="متنوع",B554="قطع غيار"),J554,IF(AND(B554="ceiling fan",J554&gt;500),_xlfn.MAXIFS('m cost'!$E$3:$E$1062,'m cost'!$B$3:$B$1062,C554,'m cost'!$C$3:$C$1062,"&lt;="&amp;O554,'m cost'!$D$3:$D$1062,"&lt;="&amp;N554)*3,_xlfn.MAXIFS('m cost'!$E$3:$E$1062,'m cost'!$B$3:$B$1062,C554,'m cost'!$C$3:$C$1062,"&lt;="&amp;O554,'m cost'!$D$3:$D$1062,"&lt;="&amp;N554)))</f>
        <v>388.11666666666673</v>
      </c>
      <c r="L554" s="2">
        <f t="shared" si="54"/>
        <v>31049.333333333339</v>
      </c>
      <c r="M554" s="2">
        <f t="shared" si="55"/>
        <v>204000</v>
      </c>
      <c r="N554">
        <f t="shared" si="56"/>
        <v>1</v>
      </c>
      <c r="O554">
        <f t="shared" si="57"/>
        <v>2023</v>
      </c>
      <c r="P554" s="9">
        <f>IF(I554&gt;0,VLOOKUP(B554,'m cost'!A:G,6,FALSE)*I554,0)</f>
        <v>2062.4</v>
      </c>
      <c r="Q554" t="str">
        <f t="shared" si="58"/>
        <v>p</v>
      </c>
      <c r="R554" s="2">
        <f t="shared" si="59"/>
        <v>170888.26666666666</v>
      </c>
    </row>
    <row r="555" spans="1:18" x14ac:dyDescent="0.2">
      <c r="A555" t="s">
        <v>72</v>
      </c>
      <c r="B555" s="9" t="str">
        <f>VLOOKUP(A555,'item cost'!A:D,2,FALSE)</f>
        <v>group 13</v>
      </c>
      <c r="C555" s="9" t="str">
        <f>VLOOKUP(D555,items!A:B,2,FALSE)</f>
        <v>item 13</v>
      </c>
      <c r="D555" t="s">
        <v>845</v>
      </c>
      <c r="E555" s="10"/>
      <c r="F555" s="10">
        <v>44949</v>
      </c>
      <c r="G555" t="s">
        <v>353</v>
      </c>
      <c r="I555">
        <v>20</v>
      </c>
      <c r="J555" s="2">
        <v>2650</v>
      </c>
      <c r="K555" s="2">
        <f>IF(OR(B555="متنوع",B555="قطع غيار"),J555,IF(AND(B555="ceiling fan",J555&gt;500),_xlfn.MAXIFS('m cost'!$E$3:$E$1062,'m cost'!$B$3:$B$1062,C555,'m cost'!$C$3:$C$1062,"&lt;="&amp;O555,'m cost'!$D$3:$D$1062,"&lt;="&amp;N555)*3,_xlfn.MAXIFS('m cost'!$E$3:$E$1062,'m cost'!$B$3:$B$1062,C555,'m cost'!$C$3:$C$1062,"&lt;="&amp;O555,'m cost'!$D$3:$D$1062,"&lt;="&amp;N555)))</f>
        <v>450</v>
      </c>
      <c r="L555" s="2">
        <f t="shared" si="54"/>
        <v>9000</v>
      </c>
      <c r="M555" s="2">
        <f t="shared" si="55"/>
        <v>53000</v>
      </c>
      <c r="N555">
        <f t="shared" si="56"/>
        <v>1</v>
      </c>
      <c r="O555">
        <f t="shared" si="57"/>
        <v>2023</v>
      </c>
      <c r="P555" s="9">
        <f>IF(I555&gt;0,VLOOKUP(B555,'m cost'!A:G,6,FALSE)*I555,0)</f>
        <v>833.40000000000009</v>
      </c>
      <c r="Q555" t="str">
        <f t="shared" si="58"/>
        <v>p</v>
      </c>
      <c r="R555" s="2">
        <f t="shared" si="59"/>
        <v>43166.6</v>
      </c>
    </row>
    <row r="556" spans="1:18" x14ac:dyDescent="0.2">
      <c r="A556" t="s">
        <v>38</v>
      </c>
      <c r="B556" s="9" t="str">
        <f>VLOOKUP(A556,'item cost'!A:D,2,FALSE)</f>
        <v>group 14</v>
      </c>
      <c r="C556" s="9" t="str">
        <f>VLOOKUP(D556,items!A:B,2,FALSE)</f>
        <v>item 14</v>
      </c>
      <c r="D556" t="s">
        <v>846</v>
      </c>
      <c r="E556" s="10"/>
      <c r="F556" s="10">
        <v>44949</v>
      </c>
      <c r="G556" t="s">
        <v>353</v>
      </c>
      <c r="I556">
        <v>50</v>
      </c>
      <c r="J556" s="2">
        <v>265</v>
      </c>
      <c r="K556" s="2">
        <f>IF(OR(B556="متنوع",B556="قطع غيار"),J556,IF(AND(B556="ceiling fan",J556&gt;500),_xlfn.MAXIFS('m cost'!$E$3:$E$1062,'m cost'!$B$3:$B$1062,C556,'m cost'!$C$3:$C$1062,"&lt;="&amp;O556,'m cost'!$D$3:$D$1062,"&lt;="&amp;N556)*3,_xlfn.MAXIFS('m cost'!$E$3:$E$1062,'m cost'!$B$3:$B$1062,C556,'m cost'!$C$3:$C$1062,"&lt;="&amp;O556,'m cost'!$D$3:$D$1062,"&lt;="&amp;N556)))</f>
        <v>273.88888888888891</v>
      </c>
      <c r="L556" s="2">
        <f t="shared" si="54"/>
        <v>13694.444444444445</v>
      </c>
      <c r="M556" s="2">
        <f t="shared" si="55"/>
        <v>13250</v>
      </c>
      <c r="N556">
        <f t="shared" si="56"/>
        <v>1</v>
      </c>
      <c r="O556">
        <f t="shared" si="57"/>
        <v>2023</v>
      </c>
      <c r="P556" s="9">
        <f>IF(I556&gt;0,VLOOKUP(B556,'m cost'!A:G,6,FALSE)*I556,0)</f>
        <v>1659.5</v>
      </c>
      <c r="Q556" t="str">
        <f t="shared" si="58"/>
        <v>l</v>
      </c>
      <c r="R556" s="2">
        <f t="shared" si="59"/>
        <v>-2103.9444444444453</v>
      </c>
    </row>
    <row r="557" spans="1:18" x14ac:dyDescent="0.2">
      <c r="A557" t="s">
        <v>36</v>
      </c>
      <c r="B557" s="9" t="str">
        <f>VLOOKUP(A557,'item cost'!A:D,2,FALSE)</f>
        <v>group 15</v>
      </c>
      <c r="C557" s="9" t="str">
        <f>VLOOKUP(D557,items!A:B,2,FALSE)</f>
        <v>item 15</v>
      </c>
      <c r="D557" t="s">
        <v>847</v>
      </c>
      <c r="E557" s="10"/>
      <c r="F557" s="10">
        <v>44943</v>
      </c>
      <c r="G557" t="s">
        <v>354</v>
      </c>
      <c r="I557">
        <v>600</v>
      </c>
      <c r="J557" s="2">
        <v>265</v>
      </c>
      <c r="K557" s="2">
        <f>IF(OR(B557="متنوع",B557="قطع غيار"),J557,IF(AND(B557="ceiling fan",J557&gt;500),_xlfn.MAXIFS('m cost'!$E$3:$E$1062,'m cost'!$B$3:$B$1062,C557,'m cost'!$C$3:$C$1062,"&lt;="&amp;O557,'m cost'!$D$3:$D$1062,"&lt;="&amp;N557)*3,_xlfn.MAXIFS('m cost'!$E$3:$E$1062,'m cost'!$B$3:$B$1062,C557,'m cost'!$C$3:$C$1062,"&lt;="&amp;O557,'m cost'!$D$3:$D$1062,"&lt;="&amp;N557)))</f>
        <v>280</v>
      </c>
      <c r="L557" s="2">
        <f t="shared" si="54"/>
        <v>168000</v>
      </c>
      <c r="M557" s="2">
        <f t="shared" si="55"/>
        <v>159000</v>
      </c>
      <c r="N557">
        <f t="shared" si="56"/>
        <v>1</v>
      </c>
      <c r="O557">
        <f t="shared" si="57"/>
        <v>2023</v>
      </c>
      <c r="P557" s="9">
        <f>IF(I557&gt;0,VLOOKUP(B557,'m cost'!A:G,6,FALSE)*I557,0)</f>
        <v>15912</v>
      </c>
      <c r="Q557" t="str">
        <f t="shared" si="58"/>
        <v>l</v>
      </c>
      <c r="R557" s="2">
        <f t="shared" si="59"/>
        <v>-24912</v>
      </c>
    </row>
    <row r="558" spans="1:18" x14ac:dyDescent="0.2">
      <c r="A558" t="s">
        <v>30</v>
      </c>
      <c r="B558" s="9" t="str">
        <f>VLOOKUP(A558,'item cost'!A:D,2,FALSE)</f>
        <v>group 16</v>
      </c>
      <c r="C558" s="9" t="str">
        <f>VLOOKUP(D558,items!A:B,2,FALSE)</f>
        <v>item 16</v>
      </c>
      <c r="D558" t="s">
        <v>848</v>
      </c>
      <c r="E558" s="10"/>
      <c r="F558" s="10">
        <v>44943</v>
      </c>
      <c r="G558" t="s">
        <v>354</v>
      </c>
      <c r="I558">
        <v>100</v>
      </c>
      <c r="J558" s="2">
        <v>1350</v>
      </c>
      <c r="K558" s="2">
        <f>IF(OR(B558="متنوع",B558="قطع غيار"),J558,IF(AND(B558="ceiling fan",J558&gt;500),_xlfn.MAXIFS('m cost'!$E$3:$E$1062,'m cost'!$B$3:$B$1062,C558,'m cost'!$C$3:$C$1062,"&lt;="&amp;O558,'m cost'!$D$3:$D$1062,"&lt;="&amp;N558)*3,_xlfn.MAXIFS('m cost'!$E$3:$E$1062,'m cost'!$B$3:$B$1062,C558,'m cost'!$C$3:$C$1062,"&lt;="&amp;O558,'m cost'!$D$3:$D$1062,"&lt;="&amp;N558)))</f>
        <v>340.26666666666671</v>
      </c>
      <c r="L558" s="2">
        <f t="shared" si="54"/>
        <v>34026.666666666672</v>
      </c>
      <c r="M558" s="2">
        <f t="shared" si="55"/>
        <v>135000</v>
      </c>
      <c r="N558">
        <f t="shared" si="56"/>
        <v>1</v>
      </c>
      <c r="O558">
        <f t="shared" si="57"/>
        <v>2023</v>
      </c>
      <c r="P558" s="9">
        <f>IF(I558&gt;0,VLOOKUP(B558,'m cost'!A:G,6,FALSE)*I558,0)</f>
        <v>2868</v>
      </c>
      <c r="Q558" t="str">
        <f t="shared" si="58"/>
        <v>p</v>
      </c>
      <c r="R558" s="2">
        <f t="shared" si="59"/>
        <v>98105.333333333328</v>
      </c>
    </row>
    <row r="559" spans="1:18" x14ac:dyDescent="0.2">
      <c r="A559" t="s">
        <v>45</v>
      </c>
      <c r="B559" s="9" t="str">
        <f>VLOOKUP(A559,'item cost'!A:D,2,FALSE)</f>
        <v>group 17</v>
      </c>
      <c r="C559" s="9" t="str">
        <f>VLOOKUP(D559,items!A:B,2,FALSE)</f>
        <v>item 17</v>
      </c>
      <c r="D559" t="s">
        <v>849</v>
      </c>
      <c r="E559" s="10"/>
      <c r="F559" s="10">
        <v>44943</v>
      </c>
      <c r="G559" t="s">
        <v>354</v>
      </c>
      <c r="I559">
        <v>50</v>
      </c>
      <c r="J559" s="2">
        <v>1250</v>
      </c>
      <c r="K559" s="2">
        <f>IF(OR(B559="متنوع",B559="قطع غيار"),J559,IF(AND(B559="ceiling fan",J559&gt;500),_xlfn.MAXIFS('m cost'!$E$3:$E$1062,'m cost'!$B$3:$B$1062,C559,'m cost'!$C$3:$C$1062,"&lt;="&amp;O559,'m cost'!$D$3:$D$1062,"&lt;="&amp;N559)*3,_xlfn.MAXIFS('m cost'!$E$3:$E$1062,'m cost'!$B$3:$B$1062,C559,'m cost'!$C$3:$C$1062,"&lt;="&amp;O559,'m cost'!$D$3:$D$1062,"&lt;="&amp;N559)))</f>
        <v>350.54555555555561</v>
      </c>
      <c r="L559" s="2">
        <f t="shared" si="54"/>
        <v>17527.277777777781</v>
      </c>
      <c r="M559" s="2">
        <f t="shared" si="55"/>
        <v>62500</v>
      </c>
      <c r="N559">
        <f t="shared" si="56"/>
        <v>1</v>
      </c>
      <c r="O559">
        <f t="shared" si="57"/>
        <v>2023</v>
      </c>
      <c r="P559" s="9">
        <f>IF(I559&gt;0,VLOOKUP(B559,'m cost'!A:G,6,FALSE)*I559,0)</f>
        <v>2412.5</v>
      </c>
      <c r="Q559" t="str">
        <f t="shared" si="58"/>
        <v>p</v>
      </c>
      <c r="R559" s="2">
        <f t="shared" si="59"/>
        <v>42560.222222222219</v>
      </c>
    </row>
    <row r="560" spans="1:18" x14ac:dyDescent="0.2">
      <c r="A560" t="s">
        <v>21</v>
      </c>
      <c r="B560" s="9" t="str">
        <f>VLOOKUP(A560,'item cost'!A:D,2,FALSE)</f>
        <v>group 18</v>
      </c>
      <c r="C560" s="9" t="str">
        <f>VLOOKUP(D560,items!A:B,2,FALSE)</f>
        <v>item 18</v>
      </c>
      <c r="D560" t="s">
        <v>850</v>
      </c>
      <c r="E560" s="10"/>
      <c r="F560" s="10">
        <v>44943</v>
      </c>
      <c r="G560" t="s">
        <v>354</v>
      </c>
      <c r="I560">
        <v>50</v>
      </c>
      <c r="J560" s="2">
        <v>2600</v>
      </c>
      <c r="K560" s="2">
        <f>IF(OR(B560="متنوع",B560="قطع غيار"),J560,IF(AND(B560="ceiling fan",J560&gt;500),_xlfn.MAXIFS('m cost'!$E$3:$E$1062,'m cost'!$B$3:$B$1062,C560,'m cost'!$C$3:$C$1062,"&lt;="&amp;O560,'m cost'!$D$3:$D$1062,"&lt;="&amp;N560)*3,_xlfn.MAXIFS('m cost'!$E$3:$E$1062,'m cost'!$B$3:$B$1062,C560,'m cost'!$C$3:$C$1062,"&lt;="&amp;O560,'m cost'!$D$3:$D$1062,"&lt;="&amp;N560)))</f>
        <v>329.32952380952389</v>
      </c>
      <c r="L560" s="2">
        <f t="shared" si="54"/>
        <v>16466.476190476194</v>
      </c>
      <c r="M560" s="2">
        <f t="shared" si="55"/>
        <v>130000</v>
      </c>
      <c r="N560">
        <f t="shared" si="56"/>
        <v>1</v>
      </c>
      <c r="O560">
        <f t="shared" si="57"/>
        <v>2023</v>
      </c>
      <c r="P560" s="9">
        <f>IF(I560&gt;0,VLOOKUP(B560,'m cost'!A:G,6,FALSE)*I560,0)</f>
        <v>6908</v>
      </c>
      <c r="Q560" t="str">
        <f t="shared" si="58"/>
        <v>p</v>
      </c>
      <c r="R560" s="2">
        <f t="shared" si="59"/>
        <v>106625.5238095238</v>
      </c>
    </row>
    <row r="561" spans="1:18" x14ac:dyDescent="0.2">
      <c r="A561" t="s">
        <v>275</v>
      </c>
      <c r="B561" s="9" t="str">
        <f>VLOOKUP(A561,'item cost'!A:D,2,FALSE)</f>
        <v>group 19</v>
      </c>
      <c r="C561" s="9" t="str">
        <f>VLOOKUP(D561,items!A:B,2,FALSE)</f>
        <v>item 19</v>
      </c>
      <c r="D561" t="s">
        <v>851</v>
      </c>
      <c r="E561" s="10"/>
      <c r="F561" s="10">
        <v>44943</v>
      </c>
      <c r="G561" t="s">
        <v>249</v>
      </c>
      <c r="I561">
        <v>-3</v>
      </c>
      <c r="J561" s="2">
        <v>360</v>
      </c>
      <c r="K561" s="2">
        <f>IF(OR(B561="متنوع",B561="قطع غيار"),J561,IF(AND(B561="ceiling fan",J561&gt;500),_xlfn.MAXIFS('m cost'!$E$3:$E$1062,'m cost'!$B$3:$B$1062,C561,'m cost'!$C$3:$C$1062,"&lt;="&amp;O561,'m cost'!$D$3:$D$1062,"&lt;="&amp;N561)*3,_xlfn.MAXIFS('m cost'!$E$3:$E$1062,'m cost'!$B$3:$B$1062,C561,'m cost'!$C$3:$C$1062,"&lt;="&amp;O561,'m cost'!$D$3:$D$1062,"&lt;="&amp;N561)))</f>
        <v>570</v>
      </c>
      <c r="L561" s="2">
        <f t="shared" si="54"/>
        <v>-1710</v>
      </c>
      <c r="M561" s="2">
        <f t="shared" si="55"/>
        <v>-1080</v>
      </c>
      <c r="N561">
        <f t="shared" si="56"/>
        <v>1</v>
      </c>
      <c r="O561">
        <f t="shared" si="57"/>
        <v>2023</v>
      </c>
      <c r="P561" s="9">
        <f>IF(I561&gt;0,VLOOKUP(B561,'m cost'!A:G,6,FALSE)*I561,0)</f>
        <v>0</v>
      </c>
      <c r="Q561" t="str">
        <f t="shared" si="58"/>
        <v>p</v>
      </c>
      <c r="R561" s="2">
        <f t="shared" si="59"/>
        <v>630</v>
      </c>
    </row>
    <row r="562" spans="1:18" x14ac:dyDescent="0.2">
      <c r="A562" t="s">
        <v>17</v>
      </c>
      <c r="B562" s="9" t="str">
        <f>VLOOKUP(A562,'item cost'!A:D,2,FALSE)</f>
        <v>group 20</v>
      </c>
      <c r="C562" s="9" t="str">
        <f>VLOOKUP(D562,items!A:B,2,FALSE)</f>
        <v>item 20</v>
      </c>
      <c r="D562" t="s">
        <v>852</v>
      </c>
      <c r="E562" s="10"/>
      <c r="F562" s="10">
        <v>44955</v>
      </c>
      <c r="G562" t="s">
        <v>355</v>
      </c>
      <c r="I562">
        <v>50</v>
      </c>
      <c r="J562" s="2">
        <v>2700</v>
      </c>
      <c r="K562" s="2">
        <f>IF(OR(B562="متنوع",B562="قطع غيار"),J562,IF(AND(B562="ceiling fan",J562&gt;500),_xlfn.MAXIFS('m cost'!$E$3:$E$1062,'m cost'!$B$3:$B$1062,C562,'m cost'!$C$3:$C$1062,"&lt;="&amp;O562,'m cost'!$D$3:$D$1062,"&lt;="&amp;N562)*3,_xlfn.MAXIFS('m cost'!$E$3:$E$1062,'m cost'!$B$3:$B$1062,C562,'m cost'!$C$3:$C$1062,"&lt;="&amp;O562,'m cost'!$D$3:$D$1062,"&lt;="&amp;N562)))</f>
        <v>260</v>
      </c>
      <c r="L562" s="2">
        <f t="shared" si="54"/>
        <v>13000</v>
      </c>
      <c r="M562" s="2">
        <f t="shared" si="55"/>
        <v>135000</v>
      </c>
      <c r="N562">
        <f t="shared" si="56"/>
        <v>1</v>
      </c>
      <c r="O562">
        <f t="shared" si="57"/>
        <v>2023</v>
      </c>
      <c r="P562" s="9">
        <f>IF(I562&gt;0,VLOOKUP(B562,'m cost'!A:G,6,FALSE)*I562,0)</f>
        <v>250</v>
      </c>
      <c r="Q562" t="str">
        <f t="shared" si="58"/>
        <v>p</v>
      </c>
      <c r="R562" s="2">
        <f t="shared" si="59"/>
        <v>121750</v>
      </c>
    </row>
    <row r="563" spans="1:18" x14ac:dyDescent="0.2">
      <c r="A563" t="s">
        <v>18</v>
      </c>
      <c r="B563" s="9" t="str">
        <f>VLOOKUP(A563,'item cost'!A:D,2,FALSE)</f>
        <v>group 21</v>
      </c>
      <c r="C563" s="9" t="str">
        <f>VLOOKUP(D563,items!A:B,2,FALSE)</f>
        <v>item 21</v>
      </c>
      <c r="D563" t="s">
        <v>853</v>
      </c>
      <c r="E563" s="10"/>
      <c r="F563" s="10">
        <v>44955</v>
      </c>
      <c r="G563" t="s">
        <v>355</v>
      </c>
      <c r="I563">
        <v>85</v>
      </c>
      <c r="J563" s="2">
        <v>520</v>
      </c>
      <c r="K563" s="2">
        <f>IF(OR(B563="متنوع",B563="قطع غيار"),J563,IF(AND(B563="ceiling fan",J563&gt;500),_xlfn.MAXIFS('m cost'!$E$3:$E$1062,'m cost'!$B$3:$B$1062,C563,'m cost'!$C$3:$C$1062,"&lt;="&amp;O563,'m cost'!$D$3:$D$1062,"&lt;="&amp;N563)*3,_xlfn.MAXIFS('m cost'!$E$3:$E$1062,'m cost'!$B$3:$B$1062,C563,'m cost'!$C$3:$C$1062,"&lt;="&amp;O563,'m cost'!$D$3:$D$1062,"&lt;="&amp;N563)))</f>
        <v>122.78968253968254</v>
      </c>
      <c r="L563" s="2">
        <f t="shared" si="54"/>
        <v>10437.123015873016</v>
      </c>
      <c r="M563" s="2">
        <f t="shared" si="55"/>
        <v>44200</v>
      </c>
      <c r="N563">
        <f t="shared" si="56"/>
        <v>1</v>
      </c>
      <c r="O563">
        <f t="shared" si="57"/>
        <v>2023</v>
      </c>
      <c r="P563" s="9">
        <f>IF(I563&gt;0,VLOOKUP(B563,'m cost'!A:G,6,FALSE)*I563,0)</f>
        <v>0</v>
      </c>
      <c r="Q563" t="str">
        <f t="shared" si="58"/>
        <v>p</v>
      </c>
      <c r="R563" s="2">
        <f t="shared" si="59"/>
        <v>33762.876984126982</v>
      </c>
    </row>
    <row r="564" spans="1:18" x14ac:dyDescent="0.2">
      <c r="A564" t="s">
        <v>24</v>
      </c>
      <c r="B564" s="9" t="str">
        <f>VLOOKUP(A564,'item cost'!A:D,2,FALSE)</f>
        <v>group 22</v>
      </c>
      <c r="C564" s="9" t="str">
        <f>VLOOKUP(D564,items!A:B,2,FALSE)</f>
        <v>item 22</v>
      </c>
      <c r="D564" t="s">
        <v>854</v>
      </c>
      <c r="E564" s="10"/>
      <c r="F564" s="10">
        <v>44955</v>
      </c>
      <c r="G564" t="s">
        <v>355</v>
      </c>
      <c r="I564">
        <v>29</v>
      </c>
      <c r="J564" s="2">
        <v>1225</v>
      </c>
      <c r="K564" s="2">
        <f>IF(OR(B564="متنوع",B564="قطع غيار"),J564,IF(AND(B564="ceiling fan",J564&gt;500),_xlfn.MAXIFS('m cost'!$E$3:$E$1062,'m cost'!$B$3:$B$1062,C564,'m cost'!$C$3:$C$1062,"&lt;="&amp;O564,'m cost'!$D$3:$D$1062,"&lt;="&amp;N564)*3,_xlfn.MAXIFS('m cost'!$E$3:$E$1062,'m cost'!$B$3:$B$1062,C564,'m cost'!$C$3:$C$1062,"&lt;="&amp;O564,'m cost'!$D$3:$D$1062,"&lt;="&amp;N564)))</f>
        <v>517</v>
      </c>
      <c r="L564" s="2">
        <f t="shared" si="54"/>
        <v>14993</v>
      </c>
      <c r="M564" s="2">
        <f t="shared" si="55"/>
        <v>35525</v>
      </c>
      <c r="N564">
        <f t="shared" si="56"/>
        <v>1</v>
      </c>
      <c r="O564">
        <f t="shared" si="57"/>
        <v>2023</v>
      </c>
      <c r="P564" s="9">
        <f>IF(I564&gt;0,VLOOKUP(B564,'m cost'!A:G,6,FALSE)*I564,0)</f>
        <v>29</v>
      </c>
      <c r="Q564" t="str">
        <f t="shared" si="58"/>
        <v>p</v>
      </c>
      <c r="R564" s="2">
        <f t="shared" si="59"/>
        <v>20503</v>
      </c>
    </row>
    <row r="565" spans="1:18" x14ac:dyDescent="0.2">
      <c r="A565" t="s">
        <v>60</v>
      </c>
      <c r="B565" s="9" t="str">
        <f>VLOOKUP(A565,'item cost'!A:D,2,FALSE)</f>
        <v>group 23</v>
      </c>
      <c r="C565" s="9" t="str">
        <f>VLOOKUP(D565,items!A:B,2,FALSE)</f>
        <v>item 23</v>
      </c>
      <c r="D565" t="s">
        <v>855</v>
      </c>
      <c r="E565" s="10"/>
      <c r="F565" s="10">
        <v>44955</v>
      </c>
      <c r="G565" t="s">
        <v>355</v>
      </c>
      <c r="I565">
        <v>30</v>
      </c>
      <c r="J565" s="2">
        <v>1600</v>
      </c>
      <c r="K565" s="2">
        <f>IF(OR(B565="متنوع",B565="قطع غيار"),J565,IF(AND(B565="ceiling fan",J565&gt;500),_xlfn.MAXIFS('m cost'!$E$3:$E$1062,'m cost'!$B$3:$B$1062,C565,'m cost'!$C$3:$C$1062,"&lt;="&amp;O565,'m cost'!$D$3:$D$1062,"&lt;="&amp;N565)*3,_xlfn.MAXIFS('m cost'!$E$3:$E$1062,'m cost'!$B$3:$B$1062,C565,'m cost'!$C$3:$C$1062,"&lt;="&amp;O565,'m cost'!$D$3:$D$1062,"&lt;="&amp;N565)))</f>
        <v>3666.8121693121693</v>
      </c>
      <c r="L565" s="2">
        <f t="shared" si="54"/>
        <v>110004.36507936507</v>
      </c>
      <c r="M565" s="2">
        <f t="shared" si="55"/>
        <v>48000</v>
      </c>
      <c r="N565">
        <f t="shared" si="56"/>
        <v>1</v>
      </c>
      <c r="O565">
        <f t="shared" si="57"/>
        <v>2023</v>
      </c>
      <c r="P565" s="9">
        <f>IF(I565&gt;0,VLOOKUP(B565,'m cost'!A:G,6,FALSE)*I565,0)</f>
        <v>60</v>
      </c>
      <c r="Q565" t="str">
        <f t="shared" si="58"/>
        <v>l</v>
      </c>
      <c r="R565" s="2">
        <f t="shared" si="59"/>
        <v>-62064.365079365074</v>
      </c>
    </row>
    <row r="566" spans="1:18" x14ac:dyDescent="0.2">
      <c r="A566" t="s">
        <v>43</v>
      </c>
      <c r="B566" s="9" t="str">
        <f>VLOOKUP(A566,'item cost'!A:D,2,FALSE)</f>
        <v>group 24</v>
      </c>
      <c r="C566" s="9" t="str">
        <f>VLOOKUP(D566,items!A:B,2,FALSE)</f>
        <v>item 24</v>
      </c>
      <c r="D566" t="s">
        <v>856</v>
      </c>
      <c r="E566" s="10"/>
      <c r="F566" s="10">
        <v>44955</v>
      </c>
      <c r="G566" t="s">
        <v>170</v>
      </c>
      <c r="I566">
        <v>-4</v>
      </c>
      <c r="J566" s="2">
        <v>360</v>
      </c>
      <c r="K566" s="2">
        <f>IF(OR(B566="متنوع",B566="قطع غيار"),J566,IF(AND(B566="ceiling fan",J566&gt;500),_xlfn.MAXIFS('m cost'!$E$3:$E$1062,'m cost'!$B$3:$B$1062,C566,'m cost'!$C$3:$C$1062,"&lt;="&amp;O566,'m cost'!$D$3:$D$1062,"&lt;="&amp;N566)*3,_xlfn.MAXIFS('m cost'!$E$3:$E$1062,'m cost'!$B$3:$B$1062,C566,'m cost'!$C$3:$C$1062,"&lt;="&amp;O566,'m cost'!$D$3:$D$1062,"&lt;="&amp;N566)))</f>
        <v>316.46825396825403</v>
      </c>
      <c r="L566" s="2">
        <f t="shared" si="54"/>
        <v>-1265.8730158730161</v>
      </c>
      <c r="M566" s="2">
        <f t="shared" si="55"/>
        <v>-1440</v>
      </c>
      <c r="N566">
        <f t="shared" si="56"/>
        <v>1</v>
      </c>
      <c r="O566">
        <f t="shared" si="57"/>
        <v>2023</v>
      </c>
      <c r="P566" s="9">
        <f>IF(I566&gt;0,VLOOKUP(B566,'m cost'!A:G,6,FALSE)*I566,0)</f>
        <v>0</v>
      </c>
      <c r="Q566" t="str">
        <f t="shared" si="58"/>
        <v>l</v>
      </c>
      <c r="R566" s="2">
        <f t="shared" si="59"/>
        <v>-174.12698412698387</v>
      </c>
    </row>
    <row r="567" spans="1:18" x14ac:dyDescent="0.2">
      <c r="A567" t="s">
        <v>278</v>
      </c>
      <c r="B567" s="9" t="str">
        <f>VLOOKUP(A567,'item cost'!A:D,2,FALSE)</f>
        <v>group 25</v>
      </c>
      <c r="C567" s="9" t="str">
        <f>VLOOKUP(D567,items!A:B,2,FALSE)</f>
        <v>item 25</v>
      </c>
      <c r="D567" t="s">
        <v>857</v>
      </c>
      <c r="E567" s="10"/>
      <c r="F567" s="10">
        <v>44955</v>
      </c>
      <c r="G567" t="s">
        <v>170</v>
      </c>
      <c r="I567">
        <v>-1</v>
      </c>
      <c r="J567" s="2">
        <v>160</v>
      </c>
      <c r="K567" s="2">
        <f>IF(OR(B567="متنوع",B567="قطع غيار"),J567,IF(AND(B567="ceiling fan",J567&gt;500),_xlfn.MAXIFS('m cost'!$E$3:$E$1062,'m cost'!$B$3:$B$1062,C567,'m cost'!$C$3:$C$1062,"&lt;="&amp;O567,'m cost'!$D$3:$D$1062,"&lt;="&amp;N567)*3,_xlfn.MAXIFS('m cost'!$E$3:$E$1062,'m cost'!$B$3:$B$1062,C567,'m cost'!$C$3:$C$1062,"&lt;="&amp;O567,'m cost'!$D$3:$D$1062,"&lt;="&amp;N567)))</f>
        <v>223.50174851190479</v>
      </c>
      <c r="L567" s="2">
        <f t="shared" si="54"/>
        <v>-223.50174851190479</v>
      </c>
      <c r="M567" s="2">
        <f t="shared" si="55"/>
        <v>-160</v>
      </c>
      <c r="N567">
        <f t="shared" si="56"/>
        <v>1</v>
      </c>
      <c r="O567">
        <f t="shared" si="57"/>
        <v>2023</v>
      </c>
      <c r="P567" s="9">
        <f>IF(I567&gt;0,VLOOKUP(B567,'m cost'!A:G,6,FALSE)*I567,0)</f>
        <v>0</v>
      </c>
      <c r="Q567" t="str">
        <f t="shared" si="58"/>
        <v>p</v>
      </c>
      <c r="R567" s="2">
        <f t="shared" si="59"/>
        <v>63.501748511904793</v>
      </c>
    </row>
    <row r="568" spans="1:18" x14ac:dyDescent="0.2">
      <c r="A568" t="s">
        <v>279</v>
      </c>
      <c r="B568" s="9" t="str">
        <f>VLOOKUP(A568,'item cost'!A:D,2,FALSE)</f>
        <v>group 26</v>
      </c>
      <c r="C568" s="9" t="str">
        <f>VLOOKUP(D568,items!A:B,2,FALSE)</f>
        <v>item 26</v>
      </c>
      <c r="D568" t="s">
        <v>858</v>
      </c>
      <c r="E568" s="10"/>
      <c r="F568" s="10">
        <v>44948</v>
      </c>
      <c r="G568" t="s">
        <v>356</v>
      </c>
      <c r="I568">
        <v>200</v>
      </c>
      <c r="J568" s="2">
        <v>2700</v>
      </c>
      <c r="K568" s="2">
        <f>IF(OR(B568="متنوع",B568="قطع غيار"),J568,IF(AND(B568="ceiling fan",J568&gt;500),_xlfn.MAXIFS('m cost'!$E$3:$E$1062,'m cost'!$B$3:$B$1062,C568,'m cost'!$C$3:$C$1062,"&lt;="&amp;O568,'m cost'!$D$3:$D$1062,"&lt;="&amp;N568)*3,_xlfn.MAXIFS('m cost'!$E$3:$E$1062,'m cost'!$B$3:$B$1062,C568,'m cost'!$C$3:$C$1062,"&lt;="&amp;O568,'m cost'!$D$3:$D$1062,"&lt;="&amp;N568)))</f>
        <v>205.97652777777782</v>
      </c>
      <c r="L568" s="2">
        <f t="shared" si="54"/>
        <v>41195.305555555562</v>
      </c>
      <c r="M568" s="2">
        <f t="shared" si="55"/>
        <v>540000</v>
      </c>
      <c r="N568">
        <f t="shared" si="56"/>
        <v>1</v>
      </c>
      <c r="O568">
        <f t="shared" si="57"/>
        <v>2023</v>
      </c>
      <c r="P568" s="9">
        <f>IF(I568&gt;0,VLOOKUP(B568,'m cost'!A:G,6,FALSE)*I568,0)</f>
        <v>1000</v>
      </c>
      <c r="Q568" t="str">
        <f t="shared" si="58"/>
        <v>p</v>
      </c>
      <c r="R568" s="2">
        <f t="shared" si="59"/>
        <v>497804.69444444444</v>
      </c>
    </row>
    <row r="569" spans="1:18" x14ac:dyDescent="0.2">
      <c r="A569" t="s">
        <v>46</v>
      </c>
      <c r="B569" s="9" t="str">
        <f>VLOOKUP(A569,'item cost'!A:D,2,FALSE)</f>
        <v>group 27</v>
      </c>
      <c r="C569" s="9" t="str">
        <f>VLOOKUP(D569,items!A:B,2,FALSE)</f>
        <v>item 27</v>
      </c>
      <c r="D569" t="s">
        <v>859</v>
      </c>
      <c r="E569" s="10"/>
      <c r="F569" s="10">
        <v>44948</v>
      </c>
      <c r="G569" t="s">
        <v>123</v>
      </c>
      <c r="I569">
        <v>-5</v>
      </c>
      <c r="J569" s="2">
        <v>300</v>
      </c>
      <c r="K569" s="2">
        <f>IF(OR(B569="متنوع",B569="قطع غيار"),J569,IF(AND(B569="ceiling fan",J569&gt;500),_xlfn.MAXIFS('m cost'!$E$3:$E$1062,'m cost'!$B$3:$B$1062,C569,'m cost'!$C$3:$C$1062,"&lt;="&amp;O569,'m cost'!$D$3:$D$1062,"&lt;="&amp;N569)*3,_xlfn.MAXIFS('m cost'!$E$3:$E$1062,'m cost'!$B$3:$B$1062,C569,'m cost'!$C$3:$C$1062,"&lt;="&amp;O569,'m cost'!$D$3:$D$1062,"&lt;="&amp;N569)))</f>
        <v>383</v>
      </c>
      <c r="L569" s="2">
        <f t="shared" si="54"/>
        <v>-1915</v>
      </c>
      <c r="M569" s="2">
        <f t="shared" si="55"/>
        <v>-1500</v>
      </c>
      <c r="N569">
        <f t="shared" si="56"/>
        <v>1</v>
      </c>
      <c r="O569">
        <f t="shared" si="57"/>
        <v>2023</v>
      </c>
      <c r="P569" s="9">
        <f>IF(I569&gt;0,VLOOKUP(B569,'m cost'!A:G,6,FALSE)*I569,0)</f>
        <v>0</v>
      </c>
      <c r="Q569" t="str">
        <f t="shared" si="58"/>
        <v>p</v>
      </c>
      <c r="R569" s="2">
        <f t="shared" si="59"/>
        <v>415</v>
      </c>
    </row>
    <row r="570" spans="1:18" x14ac:dyDescent="0.2">
      <c r="A570" t="s">
        <v>37</v>
      </c>
      <c r="B570" s="9" t="str">
        <f>VLOOKUP(A570,'item cost'!A:D,2,FALSE)</f>
        <v>group 28</v>
      </c>
      <c r="C570" s="9" t="str">
        <f>VLOOKUP(D570,items!A:B,2,FALSE)</f>
        <v>item 28</v>
      </c>
      <c r="D570" t="s">
        <v>860</v>
      </c>
      <c r="E570" s="10"/>
      <c r="F570" s="10">
        <v>44948</v>
      </c>
      <c r="G570" t="s">
        <v>123</v>
      </c>
      <c r="I570">
        <v>-1</v>
      </c>
      <c r="J570" s="2">
        <v>250</v>
      </c>
      <c r="K570" s="2">
        <f>IF(OR(B570="متنوع",B570="قطع غيار"),J570,IF(AND(B570="ceiling fan",J570&gt;500),_xlfn.MAXIFS('m cost'!$E$3:$E$1062,'m cost'!$B$3:$B$1062,C570,'m cost'!$C$3:$C$1062,"&lt;="&amp;O570,'m cost'!$D$3:$D$1062,"&lt;="&amp;N570)*3,_xlfn.MAXIFS('m cost'!$E$3:$E$1062,'m cost'!$B$3:$B$1062,C570,'m cost'!$C$3:$C$1062,"&lt;="&amp;O570,'m cost'!$D$3:$D$1062,"&lt;="&amp;N570)))</f>
        <v>127.99382716049386</v>
      </c>
      <c r="L570" s="2">
        <f t="shared" si="54"/>
        <v>-127.99382716049386</v>
      </c>
      <c r="M570" s="2">
        <f t="shared" si="55"/>
        <v>-250</v>
      </c>
      <c r="N570">
        <f t="shared" si="56"/>
        <v>1</v>
      </c>
      <c r="O570">
        <f t="shared" si="57"/>
        <v>2023</v>
      </c>
      <c r="P570" s="9">
        <f>IF(I570&gt;0,VLOOKUP(B570,'m cost'!A:G,6,FALSE)*I570,0)</f>
        <v>0</v>
      </c>
      <c r="Q570" t="str">
        <f t="shared" si="58"/>
        <v>l</v>
      </c>
      <c r="R570" s="2">
        <f t="shared" si="59"/>
        <v>-122.00617283950614</v>
      </c>
    </row>
    <row r="571" spans="1:18" x14ac:dyDescent="0.2">
      <c r="A571" t="s">
        <v>44</v>
      </c>
      <c r="B571" s="9" t="str">
        <f>VLOOKUP(A571,'item cost'!A:D,2,FALSE)</f>
        <v>group 29</v>
      </c>
      <c r="C571" s="9" t="str">
        <f>VLOOKUP(D571,items!A:B,2,FALSE)</f>
        <v>item 29</v>
      </c>
      <c r="D571" t="s">
        <v>861</v>
      </c>
      <c r="E571" s="10"/>
      <c r="F571" s="10">
        <v>44948</v>
      </c>
      <c r="G571" t="s">
        <v>123</v>
      </c>
      <c r="I571">
        <v>-1</v>
      </c>
      <c r="J571" s="2">
        <v>150</v>
      </c>
      <c r="K571" s="2">
        <f>IF(OR(B571="متنوع",B571="قطع غيار"),J571,IF(AND(B571="ceiling fan",J571&gt;500),_xlfn.MAXIFS('m cost'!$E$3:$E$1062,'m cost'!$B$3:$B$1062,C571,'m cost'!$C$3:$C$1062,"&lt;="&amp;O571,'m cost'!$D$3:$D$1062,"&lt;="&amp;N571)*3,_xlfn.MAXIFS('m cost'!$E$3:$E$1062,'m cost'!$B$3:$B$1062,C571,'m cost'!$C$3:$C$1062,"&lt;="&amp;O571,'m cost'!$D$3:$D$1062,"&lt;="&amp;N571)))</f>
        <v>139.5625</v>
      </c>
      <c r="L571" s="2">
        <f t="shared" si="54"/>
        <v>-139.5625</v>
      </c>
      <c r="M571" s="2">
        <f t="shared" si="55"/>
        <v>-150</v>
      </c>
      <c r="N571">
        <f t="shared" si="56"/>
        <v>1</v>
      </c>
      <c r="O571">
        <f t="shared" si="57"/>
        <v>2023</v>
      </c>
      <c r="P571" s="9">
        <f>IF(I571&gt;0,VLOOKUP(B571,'m cost'!A:G,6,FALSE)*I571,0)</f>
        <v>0</v>
      </c>
      <c r="Q571" t="str">
        <f t="shared" si="58"/>
        <v>l</v>
      </c>
      <c r="R571" s="2">
        <f t="shared" si="59"/>
        <v>-10.4375</v>
      </c>
    </row>
    <row r="572" spans="1:18" x14ac:dyDescent="0.2">
      <c r="A572" t="s">
        <v>280</v>
      </c>
      <c r="B572" s="9" t="str">
        <f>VLOOKUP(A572,'item cost'!A:D,2,FALSE)</f>
        <v>group 30</v>
      </c>
      <c r="C572" s="9" t="str">
        <f>VLOOKUP(D572,items!A:B,2,FALSE)</f>
        <v>item 30</v>
      </c>
      <c r="D572" t="s">
        <v>862</v>
      </c>
      <c r="E572" s="10"/>
      <c r="F572" s="10">
        <v>44948</v>
      </c>
      <c r="G572" t="s">
        <v>123</v>
      </c>
      <c r="I572">
        <v>-2</v>
      </c>
      <c r="J572" s="2">
        <v>2700</v>
      </c>
      <c r="K572" s="2">
        <f>IF(OR(B572="متنوع",B572="قطع غيار"),J572,IF(AND(B572="ceiling fan",J572&gt;500),_xlfn.MAXIFS('m cost'!$E$3:$E$1062,'m cost'!$B$3:$B$1062,C572,'m cost'!$C$3:$C$1062,"&lt;="&amp;O572,'m cost'!$D$3:$D$1062,"&lt;="&amp;N572)*3,_xlfn.MAXIFS('m cost'!$E$3:$E$1062,'m cost'!$B$3:$B$1062,C572,'m cost'!$C$3:$C$1062,"&lt;="&amp;O572,'m cost'!$D$3:$D$1062,"&lt;="&amp;N572)))</f>
        <v>350.54555555555561</v>
      </c>
      <c r="L572" s="2">
        <f t="shared" si="54"/>
        <v>-701.09111111111122</v>
      </c>
      <c r="M572" s="2">
        <f t="shared" si="55"/>
        <v>-5400</v>
      </c>
      <c r="N572">
        <f t="shared" si="56"/>
        <v>1</v>
      </c>
      <c r="O572">
        <f t="shared" si="57"/>
        <v>2023</v>
      </c>
      <c r="P572" s="9">
        <f>IF(I572&gt;0,VLOOKUP(B572,'m cost'!A:G,6,FALSE)*I572,0)</f>
        <v>0</v>
      </c>
      <c r="Q572" t="str">
        <f t="shared" si="58"/>
        <v>l</v>
      </c>
      <c r="R572" s="2">
        <f t="shared" si="59"/>
        <v>-4698.9088888888891</v>
      </c>
    </row>
    <row r="573" spans="1:18" x14ac:dyDescent="0.2">
      <c r="A573" t="s">
        <v>50</v>
      </c>
      <c r="B573" s="9" t="str">
        <f>VLOOKUP(A573,'item cost'!A:D,2,FALSE)</f>
        <v>group 31</v>
      </c>
      <c r="C573" s="9" t="str">
        <f>VLOOKUP(D573,items!A:B,2,FALSE)</f>
        <v>item 31</v>
      </c>
      <c r="D573" t="s">
        <v>863</v>
      </c>
      <c r="E573" s="10"/>
      <c r="F573" s="10">
        <v>44948</v>
      </c>
      <c r="G573" t="s">
        <v>123</v>
      </c>
      <c r="I573">
        <v>-1</v>
      </c>
      <c r="J573" s="2">
        <v>1850</v>
      </c>
      <c r="K573" s="2">
        <f>IF(OR(B573="متنوع",B573="قطع غيار"),J573,IF(AND(B573="ceiling fan",J573&gt;500),_xlfn.MAXIFS('m cost'!$E$3:$E$1062,'m cost'!$B$3:$B$1062,C573,'m cost'!$C$3:$C$1062,"&lt;="&amp;O573,'m cost'!$D$3:$D$1062,"&lt;="&amp;N573)*3,_xlfn.MAXIFS('m cost'!$E$3:$E$1062,'m cost'!$B$3:$B$1062,C573,'m cost'!$C$3:$C$1062,"&lt;="&amp;O573,'m cost'!$D$3:$D$1062,"&lt;="&amp;N573)))</f>
        <v>891.17460317460325</v>
      </c>
      <c r="L573" s="2">
        <f t="shared" si="54"/>
        <v>-891.17460317460325</v>
      </c>
      <c r="M573" s="2">
        <f t="shared" si="55"/>
        <v>-1850</v>
      </c>
      <c r="N573">
        <f t="shared" si="56"/>
        <v>1</v>
      </c>
      <c r="O573">
        <f t="shared" si="57"/>
        <v>2023</v>
      </c>
      <c r="P573" s="9">
        <f>IF(I573&gt;0,VLOOKUP(B573,'m cost'!A:G,6,FALSE)*I573,0)</f>
        <v>0</v>
      </c>
      <c r="Q573" t="str">
        <f t="shared" si="58"/>
        <v>l</v>
      </c>
      <c r="R573" s="2">
        <f t="shared" si="59"/>
        <v>-958.82539682539675</v>
      </c>
    </row>
    <row r="574" spans="1:18" x14ac:dyDescent="0.2">
      <c r="A574" t="s">
        <v>20</v>
      </c>
      <c r="B574" s="9" t="str">
        <f>VLOOKUP(A574,'item cost'!A:D,2,FALSE)</f>
        <v>group 32</v>
      </c>
      <c r="C574" s="9" t="str">
        <f>VLOOKUP(D574,items!A:B,2,FALSE)</f>
        <v>item 32</v>
      </c>
      <c r="D574" t="s">
        <v>864</v>
      </c>
      <c r="E574" s="10"/>
      <c r="F574" s="10">
        <v>44948</v>
      </c>
      <c r="G574" t="s">
        <v>123</v>
      </c>
      <c r="I574">
        <v>-7</v>
      </c>
      <c r="J574" s="2">
        <v>340</v>
      </c>
      <c r="K574" s="2">
        <f>IF(OR(B574="متنوع",B574="قطع غيار"),J574,IF(AND(B574="ceiling fan",J574&gt;500),_xlfn.MAXIFS('m cost'!$E$3:$E$1062,'m cost'!$B$3:$B$1062,C574,'m cost'!$C$3:$C$1062,"&lt;="&amp;O574,'m cost'!$D$3:$D$1062,"&lt;="&amp;N574)*3,_xlfn.MAXIFS('m cost'!$E$3:$E$1062,'m cost'!$B$3:$B$1062,C574,'m cost'!$C$3:$C$1062,"&lt;="&amp;O574,'m cost'!$D$3:$D$1062,"&lt;="&amp;N574)))</f>
        <v>348.11507936507945</v>
      </c>
      <c r="L574" s="2">
        <f t="shared" si="54"/>
        <v>-2436.8055555555561</v>
      </c>
      <c r="M574" s="2">
        <f t="shared" si="55"/>
        <v>-2380</v>
      </c>
      <c r="N574">
        <f t="shared" si="56"/>
        <v>1</v>
      </c>
      <c r="O574">
        <f t="shared" si="57"/>
        <v>2023</v>
      </c>
      <c r="P574" s="9">
        <f>IF(I574&gt;0,VLOOKUP(B574,'m cost'!A:G,6,FALSE)*I574,0)</f>
        <v>0</v>
      </c>
      <c r="Q574" t="str">
        <f t="shared" si="58"/>
        <v>p</v>
      </c>
      <c r="R574" s="2">
        <f t="shared" si="59"/>
        <v>56.805555555556111</v>
      </c>
    </row>
    <row r="575" spans="1:18" x14ac:dyDescent="0.2">
      <c r="A575" t="s">
        <v>33</v>
      </c>
      <c r="B575" s="9" t="str">
        <f>VLOOKUP(A575,'item cost'!A:D,2,FALSE)</f>
        <v>group 33</v>
      </c>
      <c r="C575" s="9" t="str">
        <f>VLOOKUP(D575,items!A:B,2,FALSE)</f>
        <v>item 33</v>
      </c>
      <c r="D575" t="s">
        <v>865</v>
      </c>
      <c r="E575" s="10"/>
      <c r="F575" s="10">
        <v>44948</v>
      </c>
      <c r="G575" t="s">
        <v>123</v>
      </c>
      <c r="I575">
        <v>-1</v>
      </c>
      <c r="J575" s="2">
        <v>395</v>
      </c>
      <c r="K575" s="2">
        <f>IF(OR(B575="متنوع",B575="قطع غيار"),J575,IF(AND(B575="ceiling fan",J575&gt;500),_xlfn.MAXIFS('m cost'!$E$3:$E$1062,'m cost'!$B$3:$B$1062,C575,'m cost'!$C$3:$C$1062,"&lt;="&amp;O575,'m cost'!$D$3:$D$1062,"&lt;="&amp;N575)*3,_xlfn.MAXIFS('m cost'!$E$3:$E$1062,'m cost'!$B$3:$B$1062,C575,'m cost'!$C$3:$C$1062,"&lt;="&amp;O575,'m cost'!$D$3:$D$1062,"&lt;="&amp;N575)))</f>
        <v>960</v>
      </c>
      <c r="L575" s="2">
        <f t="shared" si="54"/>
        <v>-960</v>
      </c>
      <c r="M575" s="2">
        <f t="shared" si="55"/>
        <v>-395</v>
      </c>
      <c r="N575">
        <f t="shared" si="56"/>
        <v>1</v>
      </c>
      <c r="O575">
        <f t="shared" si="57"/>
        <v>2023</v>
      </c>
      <c r="P575" s="9">
        <f>IF(I575&gt;0,VLOOKUP(B575,'m cost'!A:G,6,FALSE)*I575,0)</f>
        <v>0</v>
      </c>
      <c r="Q575" t="str">
        <f t="shared" si="58"/>
        <v>p</v>
      </c>
      <c r="R575" s="2">
        <f t="shared" si="59"/>
        <v>565</v>
      </c>
    </row>
    <row r="576" spans="1:18" x14ac:dyDescent="0.2">
      <c r="A576" t="s">
        <v>48</v>
      </c>
      <c r="B576" s="9" t="str">
        <f>VLOOKUP(A576,'item cost'!A:D,2,FALSE)</f>
        <v>group 34</v>
      </c>
      <c r="C576" s="9" t="str">
        <f>VLOOKUP(D576,items!A:B,2,FALSE)</f>
        <v>item 34</v>
      </c>
      <c r="D576" t="s">
        <v>866</v>
      </c>
      <c r="E576" s="10"/>
      <c r="F576" s="10">
        <v>44948</v>
      </c>
      <c r="G576" t="s">
        <v>123</v>
      </c>
      <c r="I576">
        <v>-1</v>
      </c>
      <c r="J576" s="2">
        <v>370</v>
      </c>
      <c r="K576" s="2">
        <f>IF(OR(B576="متنوع",B576="قطع غيار"),J576,IF(AND(B576="ceiling fan",J576&gt;500),_xlfn.MAXIFS('m cost'!$E$3:$E$1062,'m cost'!$B$3:$B$1062,C576,'m cost'!$C$3:$C$1062,"&lt;="&amp;O576,'m cost'!$D$3:$D$1062,"&lt;="&amp;N576)*3,_xlfn.MAXIFS('m cost'!$E$3:$E$1062,'m cost'!$B$3:$B$1062,C576,'m cost'!$C$3:$C$1062,"&lt;="&amp;O576,'m cost'!$D$3:$D$1062,"&lt;="&amp;N576)))</f>
        <v>1445</v>
      </c>
      <c r="L576" s="2">
        <f t="shared" si="54"/>
        <v>-1445</v>
      </c>
      <c r="M576" s="2">
        <f t="shared" si="55"/>
        <v>-370</v>
      </c>
      <c r="N576">
        <f t="shared" si="56"/>
        <v>1</v>
      </c>
      <c r="O576">
        <f t="shared" si="57"/>
        <v>2023</v>
      </c>
      <c r="P576" s="9">
        <f>IF(I576&gt;0,VLOOKUP(B576,'m cost'!A:G,6,FALSE)*I576,0)</f>
        <v>0</v>
      </c>
      <c r="Q576" t="str">
        <f t="shared" si="58"/>
        <v>p</v>
      </c>
      <c r="R576" s="2">
        <f t="shared" si="59"/>
        <v>1075</v>
      </c>
    </row>
    <row r="577" spans="1:18" x14ac:dyDescent="0.2">
      <c r="A577" t="s">
        <v>28</v>
      </c>
      <c r="B577" s="9" t="str">
        <f>VLOOKUP(A577,'item cost'!A:D,2,FALSE)</f>
        <v>group 35</v>
      </c>
      <c r="C577" s="9" t="str">
        <f>VLOOKUP(D577,items!A:B,2,FALSE)</f>
        <v>item 35</v>
      </c>
      <c r="D577" t="s">
        <v>867</v>
      </c>
      <c r="E577" s="10"/>
      <c r="F577" s="10">
        <v>44948</v>
      </c>
      <c r="G577" t="s">
        <v>123</v>
      </c>
      <c r="I577">
        <v>-2</v>
      </c>
      <c r="J577" s="2">
        <v>260</v>
      </c>
      <c r="K577" s="2">
        <f>IF(OR(B577="متنوع",B577="قطع غيار"),J577,IF(AND(B577="ceiling fan",J577&gt;500),_xlfn.MAXIFS('m cost'!$E$3:$E$1062,'m cost'!$B$3:$B$1062,C577,'m cost'!$C$3:$C$1062,"&lt;="&amp;O577,'m cost'!$D$3:$D$1062,"&lt;="&amp;N577)*3,_xlfn.MAXIFS('m cost'!$E$3:$E$1062,'m cost'!$B$3:$B$1062,C577,'m cost'!$C$3:$C$1062,"&lt;="&amp;O577,'m cost'!$D$3:$D$1062,"&lt;="&amp;N577)))</f>
        <v>325.75216666666677</v>
      </c>
      <c r="L577" s="2">
        <f t="shared" si="54"/>
        <v>-651.50433333333353</v>
      </c>
      <c r="M577" s="2">
        <f t="shared" si="55"/>
        <v>-520</v>
      </c>
      <c r="N577">
        <f t="shared" si="56"/>
        <v>1</v>
      </c>
      <c r="O577">
        <f t="shared" si="57"/>
        <v>2023</v>
      </c>
      <c r="P577" s="9">
        <f>IF(I577&gt;0,VLOOKUP(B577,'m cost'!A:G,6,FALSE)*I577,0)</f>
        <v>0</v>
      </c>
      <c r="Q577" t="str">
        <f t="shared" si="58"/>
        <v>p</v>
      </c>
      <c r="R577" s="2">
        <f t="shared" si="59"/>
        <v>131.50433333333353</v>
      </c>
    </row>
    <row r="578" spans="1:18" x14ac:dyDescent="0.2">
      <c r="A578" t="s">
        <v>274</v>
      </c>
      <c r="B578" s="9" t="str">
        <f>VLOOKUP(A578,'item cost'!A:D,2,FALSE)</f>
        <v>group 36</v>
      </c>
      <c r="C578" s="9" t="str">
        <f>VLOOKUP(D578,items!A:B,2,FALSE)</f>
        <v>item 36</v>
      </c>
      <c r="D578" t="s">
        <v>868</v>
      </c>
      <c r="E578" s="10"/>
      <c r="F578" s="10">
        <v>44948</v>
      </c>
      <c r="G578" t="s">
        <v>123</v>
      </c>
      <c r="I578">
        <v>-1</v>
      </c>
      <c r="J578" s="2">
        <v>170</v>
      </c>
      <c r="K578" s="2">
        <f>IF(OR(B578="متنوع",B578="قطع غيار"),J578,IF(AND(B578="ceiling fan",J578&gt;500),_xlfn.MAXIFS('m cost'!$E$3:$E$1062,'m cost'!$B$3:$B$1062,C578,'m cost'!$C$3:$C$1062,"&lt;="&amp;O578,'m cost'!$D$3:$D$1062,"&lt;="&amp;N578)*3,_xlfn.MAXIFS('m cost'!$E$3:$E$1062,'m cost'!$B$3:$B$1062,C578,'m cost'!$C$3:$C$1062,"&lt;="&amp;O578,'m cost'!$D$3:$D$1062,"&lt;="&amp;N578)))</f>
        <v>189</v>
      </c>
      <c r="L578" s="2">
        <f t="shared" si="54"/>
        <v>-189</v>
      </c>
      <c r="M578" s="2">
        <f t="shared" si="55"/>
        <v>-170</v>
      </c>
      <c r="N578">
        <f t="shared" si="56"/>
        <v>1</v>
      </c>
      <c r="O578">
        <f t="shared" si="57"/>
        <v>2023</v>
      </c>
      <c r="P578" s="9">
        <f>IF(I578&gt;0,VLOOKUP(B578,'m cost'!A:G,6,FALSE)*I578,0)</f>
        <v>0</v>
      </c>
      <c r="Q578" t="str">
        <f t="shared" si="58"/>
        <v>p</v>
      </c>
      <c r="R578" s="2">
        <f t="shared" si="59"/>
        <v>19</v>
      </c>
    </row>
    <row r="579" spans="1:18" x14ac:dyDescent="0.2">
      <c r="A579" t="s">
        <v>52</v>
      </c>
      <c r="B579" s="9" t="str">
        <f>VLOOKUP(A579,'item cost'!A:D,2,FALSE)</f>
        <v>group 37</v>
      </c>
      <c r="C579" s="9" t="str">
        <f>VLOOKUP(D579,items!A:B,2,FALSE)</f>
        <v>item 37</v>
      </c>
      <c r="D579" t="s">
        <v>869</v>
      </c>
      <c r="E579" s="10"/>
      <c r="F579" s="10">
        <v>44954</v>
      </c>
      <c r="G579" t="s">
        <v>357</v>
      </c>
      <c r="I579">
        <v>50</v>
      </c>
      <c r="J579" s="2">
        <v>2700</v>
      </c>
      <c r="K579" s="2">
        <f>IF(OR(B579="متنوع",B579="قطع غيار"),J579,IF(AND(B579="ceiling fan",J579&gt;500),_xlfn.MAXIFS('m cost'!$E$3:$E$1062,'m cost'!$B$3:$B$1062,C579,'m cost'!$C$3:$C$1062,"&lt;="&amp;O579,'m cost'!$D$3:$D$1062,"&lt;="&amp;N579)*3,_xlfn.MAXIFS('m cost'!$E$3:$E$1062,'m cost'!$B$3:$B$1062,C579,'m cost'!$C$3:$C$1062,"&lt;="&amp;O579,'m cost'!$D$3:$D$1062,"&lt;="&amp;N579)))</f>
        <v>1486.2500000000002</v>
      </c>
      <c r="L579" s="2">
        <f t="shared" si="54"/>
        <v>74312.500000000015</v>
      </c>
      <c r="M579" s="2">
        <f t="shared" si="55"/>
        <v>135000</v>
      </c>
      <c r="N579">
        <f t="shared" si="56"/>
        <v>1</v>
      </c>
      <c r="O579">
        <f t="shared" si="57"/>
        <v>2023</v>
      </c>
      <c r="P579" s="9">
        <f>IF(I579&gt;0,VLOOKUP(B579,'m cost'!A:G,6,FALSE)*I579,0)</f>
        <v>250</v>
      </c>
      <c r="Q579" t="str">
        <f t="shared" si="58"/>
        <v>p</v>
      </c>
      <c r="R579" s="2">
        <f t="shared" si="59"/>
        <v>60437.499999999985</v>
      </c>
    </row>
    <row r="580" spans="1:18" x14ac:dyDescent="0.2">
      <c r="A580" t="s">
        <v>65</v>
      </c>
      <c r="B580" s="9" t="str">
        <f>VLOOKUP(A580,'item cost'!A:D,2,FALSE)</f>
        <v>group 38</v>
      </c>
      <c r="C580" s="9" t="str">
        <f>VLOOKUP(D580,items!A:B,2,FALSE)</f>
        <v>item 38</v>
      </c>
      <c r="D580" t="s">
        <v>870</v>
      </c>
      <c r="E580" s="10"/>
      <c r="F580" s="10">
        <v>44954</v>
      </c>
      <c r="G580" t="s">
        <v>357</v>
      </c>
      <c r="I580">
        <v>292</v>
      </c>
      <c r="J580" s="2">
        <v>265</v>
      </c>
      <c r="K580" s="2">
        <f>IF(OR(B580="متنوع",B580="قطع غيار"),J580,IF(AND(B580="ceiling fan",J580&gt;500),_xlfn.MAXIFS('m cost'!$E$3:$E$1062,'m cost'!$B$3:$B$1062,C580,'m cost'!$C$3:$C$1062,"&lt;="&amp;O580,'m cost'!$D$3:$D$1062,"&lt;="&amp;N580)*3,_xlfn.MAXIFS('m cost'!$E$3:$E$1062,'m cost'!$B$3:$B$1062,C580,'m cost'!$C$3:$C$1062,"&lt;="&amp;O580,'m cost'!$D$3:$D$1062,"&lt;="&amp;N580)))</f>
        <v>1954.814814814815</v>
      </c>
      <c r="L580" s="2">
        <f t="shared" ref="L580:L638" si="60">I580*K580</f>
        <v>570805.92592592596</v>
      </c>
      <c r="M580" s="2">
        <f t="shared" ref="M580:M638" si="61">J580*I580</f>
        <v>77380</v>
      </c>
      <c r="N580">
        <f t="shared" ref="N580:N638" si="62">MONTH(F580)</f>
        <v>1</v>
      </c>
      <c r="O580">
        <f t="shared" ref="O580:O638" si="63">YEAR(F580)</f>
        <v>2023</v>
      </c>
      <c r="P580" s="9">
        <f>IF(I580&gt;0,VLOOKUP(B580,'m cost'!A:G,6,FALSE)*I580,0)</f>
        <v>0</v>
      </c>
      <c r="Q580" t="str">
        <f t="shared" ref="Q580:Q638" si="64">IF(M580-L580-P580&gt;0,"p","l")</f>
        <v>l</v>
      </c>
      <c r="R580" s="2">
        <f t="shared" ref="R580:R638" si="65">M580-L580-P580</f>
        <v>-493425.92592592596</v>
      </c>
    </row>
    <row r="581" spans="1:18" x14ac:dyDescent="0.2">
      <c r="A581" t="s">
        <v>62</v>
      </c>
      <c r="B581" s="9" t="str">
        <f>VLOOKUP(A581,'item cost'!A:D,2,FALSE)</f>
        <v>group 39</v>
      </c>
      <c r="C581" s="9" t="str">
        <f>VLOOKUP(D581,items!A:B,2,FALSE)</f>
        <v>item 39</v>
      </c>
      <c r="D581" t="s">
        <v>871</v>
      </c>
      <c r="E581" s="10"/>
      <c r="F581" s="10">
        <v>44954</v>
      </c>
      <c r="G581" t="s">
        <v>156</v>
      </c>
      <c r="I581">
        <v>-1</v>
      </c>
      <c r="J581" s="2">
        <v>265</v>
      </c>
      <c r="K581" s="2">
        <f>IF(OR(B581="متنوع",B581="قطع غيار"),J581,IF(AND(B581="ceiling fan",J581&gt;500),_xlfn.MAXIFS('m cost'!$E$3:$E$1062,'m cost'!$B$3:$B$1062,C581,'m cost'!$C$3:$C$1062,"&lt;="&amp;O581,'m cost'!$D$3:$D$1062,"&lt;="&amp;N581)*3,_xlfn.MAXIFS('m cost'!$E$3:$E$1062,'m cost'!$B$3:$B$1062,C581,'m cost'!$C$3:$C$1062,"&lt;="&amp;O581,'m cost'!$D$3:$D$1062,"&lt;="&amp;N581)))</f>
        <v>1020</v>
      </c>
      <c r="L581" s="2">
        <f t="shared" si="60"/>
        <v>-1020</v>
      </c>
      <c r="M581" s="2">
        <f t="shared" si="61"/>
        <v>-265</v>
      </c>
      <c r="N581">
        <f t="shared" si="62"/>
        <v>1</v>
      </c>
      <c r="O581">
        <f t="shared" si="63"/>
        <v>2023</v>
      </c>
      <c r="P581" s="9">
        <f>IF(I581&gt;0,VLOOKUP(B581,'m cost'!A:G,6,FALSE)*I581,0)</f>
        <v>0</v>
      </c>
      <c r="Q581" t="str">
        <f t="shared" si="64"/>
        <v>p</v>
      </c>
      <c r="R581" s="2">
        <f t="shared" si="65"/>
        <v>755</v>
      </c>
    </row>
    <row r="582" spans="1:18" x14ac:dyDescent="0.2">
      <c r="A582" t="s">
        <v>25</v>
      </c>
      <c r="B582" s="9" t="str">
        <f>VLOOKUP(A582,'item cost'!A:D,2,FALSE)</f>
        <v>group 40</v>
      </c>
      <c r="C582" s="9" t="str">
        <f>VLOOKUP(D582,items!A:B,2,FALSE)</f>
        <v>item 40</v>
      </c>
      <c r="D582" t="s">
        <v>872</v>
      </c>
      <c r="E582" s="10"/>
      <c r="F582" s="10">
        <v>44955</v>
      </c>
      <c r="G582" t="s">
        <v>358</v>
      </c>
      <c r="I582">
        <v>3</v>
      </c>
      <c r="J582" s="2">
        <v>2700</v>
      </c>
      <c r="K582" s="2">
        <f>IF(OR(B582="متنوع",B582="قطع غيار"),J582,IF(AND(B582="ceiling fan",J582&gt;500),_xlfn.MAXIFS('m cost'!$E$3:$E$1062,'m cost'!$B$3:$B$1062,C582,'m cost'!$C$3:$C$1062,"&lt;="&amp;O582,'m cost'!$D$3:$D$1062,"&lt;="&amp;N582)*3,_xlfn.MAXIFS('m cost'!$E$3:$E$1062,'m cost'!$B$3:$B$1062,C582,'m cost'!$C$3:$C$1062,"&lt;="&amp;O582,'m cost'!$D$3:$D$1062,"&lt;="&amp;N582)))</f>
        <v>335.03703703703707</v>
      </c>
      <c r="L582" s="2">
        <f t="shared" si="60"/>
        <v>1005.1111111111112</v>
      </c>
      <c r="M582" s="2">
        <f t="shared" si="61"/>
        <v>8100</v>
      </c>
      <c r="N582">
        <f t="shared" si="62"/>
        <v>1</v>
      </c>
      <c r="O582">
        <f t="shared" si="63"/>
        <v>2023</v>
      </c>
      <c r="P582" s="9">
        <f>IF(I582&gt;0,VLOOKUP(B582,'m cost'!A:G,6,FALSE)*I582,0)</f>
        <v>0</v>
      </c>
      <c r="Q582" t="str">
        <f t="shared" si="64"/>
        <v>p</v>
      </c>
      <c r="R582" s="2">
        <f t="shared" si="65"/>
        <v>7094.8888888888887</v>
      </c>
    </row>
    <row r="583" spans="1:18" x14ac:dyDescent="0.2">
      <c r="A583" t="s">
        <v>51</v>
      </c>
      <c r="B583" s="9" t="str">
        <f>VLOOKUP(A583,'item cost'!A:D,2,FALSE)</f>
        <v>group 41</v>
      </c>
      <c r="C583" s="9" t="str">
        <f>VLOOKUP(D583,items!A:B,2,FALSE)</f>
        <v>item 41</v>
      </c>
      <c r="D583" t="s">
        <v>873</v>
      </c>
      <c r="E583" s="10"/>
      <c r="F583" s="10">
        <v>44955</v>
      </c>
      <c r="G583" t="s">
        <v>166</v>
      </c>
      <c r="I583">
        <v>-3</v>
      </c>
      <c r="J583" s="2">
        <v>2700</v>
      </c>
      <c r="K583" s="2">
        <f>IF(OR(B583="متنوع",B583="قطع غيار"),J583,IF(AND(B583="ceiling fan",J583&gt;500),_xlfn.MAXIFS('m cost'!$E$3:$E$1062,'m cost'!$B$3:$B$1062,C583,'m cost'!$C$3:$C$1062,"&lt;="&amp;O583,'m cost'!$D$3:$D$1062,"&lt;="&amp;N583)*3,_xlfn.MAXIFS('m cost'!$E$3:$E$1062,'m cost'!$B$3:$B$1062,C583,'m cost'!$C$3:$C$1062,"&lt;="&amp;O583,'m cost'!$D$3:$D$1062,"&lt;="&amp;N583)))</f>
        <v>214.81481481481484</v>
      </c>
      <c r="L583" s="2">
        <f t="shared" si="60"/>
        <v>-644.44444444444457</v>
      </c>
      <c r="M583" s="2">
        <f t="shared" si="61"/>
        <v>-8100</v>
      </c>
      <c r="N583">
        <f t="shared" si="62"/>
        <v>1</v>
      </c>
      <c r="O583">
        <f t="shared" si="63"/>
        <v>2023</v>
      </c>
      <c r="P583" s="9">
        <f>IF(I583&gt;0,VLOOKUP(B583,'m cost'!A:G,6,FALSE)*I583,0)</f>
        <v>0</v>
      </c>
      <c r="Q583" t="str">
        <f t="shared" si="64"/>
        <v>l</v>
      </c>
      <c r="R583" s="2">
        <f t="shared" si="65"/>
        <v>-7455.5555555555557</v>
      </c>
    </row>
    <row r="584" spans="1:18" x14ac:dyDescent="0.2">
      <c r="A584" t="s">
        <v>276</v>
      </c>
      <c r="B584" s="9" t="str">
        <f>VLOOKUP(A584,'item cost'!A:D,2,FALSE)</f>
        <v>group 42</v>
      </c>
      <c r="C584" s="9" t="str">
        <f>VLOOKUP(D584,items!A:B,2,FALSE)</f>
        <v>item 42</v>
      </c>
      <c r="D584" t="s">
        <v>874</v>
      </c>
      <c r="E584" s="10"/>
      <c r="F584" s="10">
        <v>44956</v>
      </c>
      <c r="G584" t="s">
        <v>359</v>
      </c>
      <c r="I584">
        <v>336</v>
      </c>
      <c r="J584" s="2">
        <v>275</v>
      </c>
      <c r="K584" s="2">
        <f>IF(OR(B584="متنوع",B584="قطع غيار"),J584,IF(AND(B584="ceiling fan",J584&gt;500),_xlfn.MAXIFS('m cost'!$E$3:$E$1062,'m cost'!$B$3:$B$1062,C584,'m cost'!$C$3:$C$1062,"&lt;="&amp;O584,'m cost'!$D$3:$D$1062,"&lt;="&amp;N584)*3,_xlfn.MAXIFS('m cost'!$E$3:$E$1062,'m cost'!$B$3:$B$1062,C584,'m cost'!$C$3:$C$1062,"&lt;="&amp;O584,'m cost'!$D$3:$D$1062,"&lt;="&amp;N584)))</f>
        <v>244.81481481481484</v>
      </c>
      <c r="L584" s="2">
        <f t="shared" si="60"/>
        <v>82257.777777777781</v>
      </c>
      <c r="M584" s="2">
        <f t="shared" si="61"/>
        <v>92400</v>
      </c>
      <c r="N584">
        <f t="shared" si="62"/>
        <v>1</v>
      </c>
      <c r="O584">
        <f t="shared" si="63"/>
        <v>2023</v>
      </c>
      <c r="P584" s="9">
        <f>IF(I584&gt;0,VLOOKUP(B584,'m cost'!A:G,6,FALSE)*I584,0)</f>
        <v>0</v>
      </c>
      <c r="Q584" t="str">
        <f t="shared" si="64"/>
        <v>p</v>
      </c>
      <c r="R584" s="2">
        <f t="shared" si="65"/>
        <v>10142.222222222219</v>
      </c>
    </row>
    <row r="585" spans="1:18" x14ac:dyDescent="0.2">
      <c r="A585" t="s">
        <v>70</v>
      </c>
      <c r="B585" s="9" t="str">
        <f>VLOOKUP(A585,'item cost'!A:D,2,FALSE)</f>
        <v>group 43</v>
      </c>
      <c r="C585" s="9" t="str">
        <f>VLOOKUP(D585,items!A:B,2,FALSE)</f>
        <v>item 43</v>
      </c>
      <c r="D585" t="s">
        <v>875</v>
      </c>
      <c r="E585" s="10"/>
      <c r="F585" s="10">
        <v>44956</v>
      </c>
      <c r="G585" t="s">
        <v>359</v>
      </c>
      <c r="I585">
        <v>150</v>
      </c>
      <c r="J585" s="2">
        <v>460</v>
      </c>
      <c r="K585" s="2">
        <f>IF(OR(B585="متنوع",B585="قطع غيار"),J585,IF(AND(B585="ceiling fan",J585&gt;500),_xlfn.MAXIFS('m cost'!$E$3:$E$1062,'m cost'!$B$3:$B$1062,C585,'m cost'!$C$3:$C$1062,"&lt;="&amp;O585,'m cost'!$D$3:$D$1062,"&lt;="&amp;N585)*3,_xlfn.MAXIFS('m cost'!$E$3:$E$1062,'m cost'!$B$3:$B$1062,C585,'m cost'!$C$3:$C$1062,"&lt;="&amp;O585,'m cost'!$D$3:$D$1062,"&lt;="&amp;N585)))</f>
        <v>193</v>
      </c>
      <c r="L585" s="2">
        <f t="shared" si="60"/>
        <v>28950</v>
      </c>
      <c r="M585" s="2">
        <f t="shared" si="61"/>
        <v>69000</v>
      </c>
      <c r="N585">
        <f t="shared" si="62"/>
        <v>1</v>
      </c>
      <c r="O585">
        <f t="shared" si="63"/>
        <v>2023</v>
      </c>
      <c r="P585" s="9">
        <f>IF(I585&gt;0,VLOOKUP(B585,'m cost'!A:G,6,FALSE)*I585,0)</f>
        <v>0</v>
      </c>
      <c r="Q585" t="str">
        <f t="shared" si="64"/>
        <v>p</v>
      </c>
      <c r="R585" s="2">
        <f t="shared" si="65"/>
        <v>40050</v>
      </c>
    </row>
    <row r="586" spans="1:18" x14ac:dyDescent="0.2">
      <c r="A586" t="s">
        <v>22</v>
      </c>
      <c r="B586" s="9" t="str">
        <f>VLOOKUP(A586,'item cost'!A:D,2,FALSE)</f>
        <v>group 44</v>
      </c>
      <c r="C586" s="9" t="str">
        <f>VLOOKUP(D586,items!A:B,2,FALSE)</f>
        <v>item 44</v>
      </c>
      <c r="D586" t="s">
        <v>876</v>
      </c>
      <c r="E586" s="10"/>
      <c r="F586" s="10">
        <v>44941</v>
      </c>
      <c r="G586" t="s">
        <v>360</v>
      </c>
      <c r="I586">
        <v>50</v>
      </c>
      <c r="J586" s="2">
        <v>2600</v>
      </c>
      <c r="K586" s="2">
        <f>IF(OR(B586="متنوع",B586="قطع غيار"),J586,IF(AND(B586="ceiling fan",J586&gt;500),_xlfn.MAXIFS('m cost'!$E$3:$E$1062,'m cost'!$B$3:$B$1062,C586,'m cost'!$C$3:$C$1062,"&lt;="&amp;O586,'m cost'!$D$3:$D$1062,"&lt;="&amp;N586)*3,_xlfn.MAXIFS('m cost'!$E$3:$E$1062,'m cost'!$B$3:$B$1062,C586,'m cost'!$C$3:$C$1062,"&lt;="&amp;O586,'m cost'!$D$3:$D$1062,"&lt;="&amp;N586)))</f>
        <v>187.96296296296299</v>
      </c>
      <c r="L586" s="2">
        <f t="shared" si="60"/>
        <v>9398.1481481481496</v>
      </c>
      <c r="M586" s="2">
        <f t="shared" si="61"/>
        <v>130000</v>
      </c>
      <c r="N586">
        <f t="shared" si="62"/>
        <v>1</v>
      </c>
      <c r="O586">
        <f t="shared" si="63"/>
        <v>2023</v>
      </c>
      <c r="P586" s="9">
        <f>IF(I586&gt;0,VLOOKUP(B586,'m cost'!A:G,6,FALSE)*I586,0)</f>
        <v>0</v>
      </c>
      <c r="Q586" t="str">
        <f t="shared" si="64"/>
        <v>p</v>
      </c>
      <c r="R586" s="2">
        <f t="shared" si="65"/>
        <v>120601.85185185185</v>
      </c>
    </row>
    <row r="587" spans="1:18" x14ac:dyDescent="0.2">
      <c r="A587" t="s">
        <v>27</v>
      </c>
      <c r="B587" s="9" t="str">
        <f>VLOOKUP(A587,'item cost'!A:D,2,FALSE)</f>
        <v>group 45</v>
      </c>
      <c r="C587" s="9" t="str">
        <f>VLOOKUP(D587,items!A:B,2,FALSE)</f>
        <v>item 45</v>
      </c>
      <c r="D587" t="s">
        <v>877</v>
      </c>
      <c r="E587" s="10"/>
      <c r="F587" s="10">
        <v>44941</v>
      </c>
      <c r="G587" t="s">
        <v>360</v>
      </c>
      <c r="I587">
        <v>50</v>
      </c>
      <c r="J587" s="2">
        <v>275</v>
      </c>
      <c r="K587" s="2">
        <f>IF(OR(B587="متنوع",B587="قطع غيار"),J587,IF(AND(B587="ceiling fan",J587&gt;500),_xlfn.MAXIFS('m cost'!$E$3:$E$1062,'m cost'!$B$3:$B$1062,C587,'m cost'!$C$3:$C$1062,"&lt;="&amp;O587,'m cost'!$D$3:$D$1062,"&lt;="&amp;N587)*3,_xlfn.MAXIFS('m cost'!$E$3:$E$1062,'m cost'!$B$3:$B$1062,C587,'m cost'!$C$3:$C$1062,"&lt;="&amp;O587,'m cost'!$D$3:$D$1062,"&lt;="&amp;N587)))</f>
        <v>187.96296296296299</v>
      </c>
      <c r="L587" s="2">
        <f t="shared" si="60"/>
        <v>9398.1481481481496</v>
      </c>
      <c r="M587" s="2">
        <f t="shared" si="61"/>
        <v>13750</v>
      </c>
      <c r="N587">
        <f t="shared" si="62"/>
        <v>1</v>
      </c>
      <c r="O587">
        <f t="shared" si="63"/>
        <v>2023</v>
      </c>
      <c r="P587" s="9">
        <f>IF(I587&gt;0,VLOOKUP(B587,'m cost'!A:G,6,FALSE)*I587,0)</f>
        <v>0</v>
      </c>
      <c r="Q587" t="str">
        <f t="shared" si="64"/>
        <v>p</v>
      </c>
      <c r="R587" s="2">
        <f t="shared" si="65"/>
        <v>4351.8518518518504</v>
      </c>
    </row>
    <row r="588" spans="1:18" x14ac:dyDescent="0.2">
      <c r="A588" t="s">
        <v>19</v>
      </c>
      <c r="B588" s="9" t="str">
        <f>VLOOKUP(A588,'item cost'!A:D,2,FALSE)</f>
        <v>group 46</v>
      </c>
      <c r="C588" s="9" t="str">
        <f>VLOOKUP(D588,items!A:B,2,FALSE)</f>
        <v>item 46</v>
      </c>
      <c r="D588" t="s">
        <v>878</v>
      </c>
      <c r="E588" s="10"/>
      <c r="F588" s="10">
        <v>44941</v>
      </c>
      <c r="G588" t="s">
        <v>360</v>
      </c>
      <c r="I588">
        <v>50</v>
      </c>
      <c r="J588" s="2">
        <v>360</v>
      </c>
      <c r="K588" s="2">
        <f>IF(OR(B588="متنوع",B588="قطع غيار"),J588,IF(AND(B588="ceiling fan",J588&gt;500),_xlfn.MAXIFS('m cost'!$E$3:$E$1062,'m cost'!$B$3:$B$1062,C588,'m cost'!$C$3:$C$1062,"&lt;="&amp;O588,'m cost'!$D$3:$D$1062,"&lt;="&amp;N588)*3,_xlfn.MAXIFS('m cost'!$E$3:$E$1062,'m cost'!$B$3:$B$1062,C588,'m cost'!$C$3:$C$1062,"&lt;="&amp;O588,'m cost'!$D$3:$D$1062,"&lt;="&amp;N588)))</f>
        <v>775</v>
      </c>
      <c r="L588" s="2">
        <f t="shared" si="60"/>
        <v>38750</v>
      </c>
      <c r="M588" s="2">
        <f t="shared" si="61"/>
        <v>18000</v>
      </c>
      <c r="N588">
        <f t="shared" si="62"/>
        <v>1</v>
      </c>
      <c r="O588">
        <f t="shared" si="63"/>
        <v>2023</v>
      </c>
      <c r="P588" s="9">
        <f>IF(I588&gt;0,VLOOKUP(B588,'m cost'!A:G,6,FALSE)*I588,0)</f>
        <v>0</v>
      </c>
      <c r="Q588" t="str">
        <f t="shared" si="64"/>
        <v>l</v>
      </c>
      <c r="R588" s="2">
        <f t="shared" si="65"/>
        <v>-20750</v>
      </c>
    </row>
    <row r="589" spans="1:18" x14ac:dyDescent="0.2">
      <c r="A589" t="s">
        <v>29</v>
      </c>
      <c r="B589" s="9" t="str">
        <f>VLOOKUP(A589,'item cost'!A:D,2,FALSE)</f>
        <v>group 47</v>
      </c>
      <c r="C589" s="9" t="str">
        <f>VLOOKUP(D589,items!A:B,2,FALSE)</f>
        <v>item 47</v>
      </c>
      <c r="D589" t="s">
        <v>879</v>
      </c>
      <c r="E589" s="10"/>
      <c r="F589" s="10">
        <v>44941</v>
      </c>
      <c r="G589" t="s">
        <v>360</v>
      </c>
      <c r="I589">
        <v>50</v>
      </c>
      <c r="J589" s="2">
        <v>340</v>
      </c>
      <c r="K589" s="2">
        <f>IF(OR(B589="متنوع",B589="قطع غيار"),J589,IF(AND(B589="ceiling fan",J589&gt;500),_xlfn.MAXIFS('m cost'!$E$3:$E$1062,'m cost'!$B$3:$B$1062,C589,'m cost'!$C$3:$C$1062,"&lt;="&amp;O589,'m cost'!$D$3:$D$1062,"&lt;="&amp;N589)*3,_xlfn.MAXIFS('m cost'!$E$3:$E$1062,'m cost'!$B$3:$B$1062,C589,'m cost'!$C$3:$C$1062,"&lt;="&amp;O589,'m cost'!$D$3:$D$1062,"&lt;="&amp;N589)))</f>
        <v>205</v>
      </c>
      <c r="L589" s="2">
        <f t="shared" si="60"/>
        <v>10250</v>
      </c>
      <c r="M589" s="2">
        <f t="shared" si="61"/>
        <v>17000</v>
      </c>
      <c r="N589">
        <f t="shared" si="62"/>
        <v>1</v>
      </c>
      <c r="O589">
        <f t="shared" si="63"/>
        <v>2023</v>
      </c>
      <c r="P589" s="9">
        <f>IF(I589&gt;0,VLOOKUP(B589,'m cost'!A:G,6,FALSE)*I589,0)</f>
        <v>0</v>
      </c>
      <c r="Q589" t="str">
        <f t="shared" si="64"/>
        <v>p</v>
      </c>
      <c r="R589" s="2">
        <f t="shared" si="65"/>
        <v>6750</v>
      </c>
    </row>
    <row r="590" spans="1:18" x14ac:dyDescent="0.2">
      <c r="A590" t="s">
        <v>272</v>
      </c>
      <c r="B590" s="9" t="str">
        <f>VLOOKUP(A590,'item cost'!A:D,2,FALSE)</f>
        <v>group 48</v>
      </c>
      <c r="C590" s="9" t="str">
        <f>VLOOKUP(D590,items!A:B,2,FALSE)</f>
        <v>item 48</v>
      </c>
      <c r="D590" t="s">
        <v>880</v>
      </c>
      <c r="E590" s="10"/>
      <c r="F590" s="10">
        <v>44941</v>
      </c>
      <c r="G590" t="s">
        <v>360</v>
      </c>
      <c r="I590">
        <v>100</v>
      </c>
      <c r="J590" s="2">
        <v>280</v>
      </c>
      <c r="K590" s="2">
        <f>IF(OR(B590="متنوع",B590="قطع غيار"),J590,IF(AND(B590="ceiling fan",J590&gt;500),_xlfn.MAXIFS('m cost'!$E$3:$E$1062,'m cost'!$B$3:$B$1062,C590,'m cost'!$C$3:$C$1062,"&lt;="&amp;O590,'m cost'!$D$3:$D$1062,"&lt;="&amp;N590)*3,_xlfn.MAXIFS('m cost'!$E$3:$E$1062,'m cost'!$B$3:$B$1062,C590,'m cost'!$C$3:$C$1062,"&lt;="&amp;O590,'m cost'!$D$3:$D$1062,"&lt;="&amp;N590)))</f>
        <v>640</v>
      </c>
      <c r="L590" s="2">
        <f t="shared" si="60"/>
        <v>64000</v>
      </c>
      <c r="M590" s="2">
        <f t="shared" si="61"/>
        <v>28000</v>
      </c>
      <c r="N590">
        <f t="shared" si="62"/>
        <v>1</v>
      </c>
      <c r="O590">
        <f t="shared" si="63"/>
        <v>2023</v>
      </c>
      <c r="P590" s="9">
        <f>IF(I590&gt;0,VLOOKUP(B590,'m cost'!A:G,6,FALSE)*I590,0)</f>
        <v>0</v>
      </c>
      <c r="Q590" t="str">
        <f t="shared" si="64"/>
        <v>l</v>
      </c>
      <c r="R590" s="2">
        <f t="shared" si="65"/>
        <v>-36000</v>
      </c>
    </row>
    <row r="591" spans="1:18" x14ac:dyDescent="0.2">
      <c r="A591" t="s">
        <v>41</v>
      </c>
      <c r="B591" s="9" t="str">
        <f>VLOOKUP(A591,'item cost'!A:D,2,FALSE)</f>
        <v>group 49</v>
      </c>
      <c r="C591" s="9" t="str">
        <f>VLOOKUP(D591,items!A:B,2,FALSE)</f>
        <v>item 49</v>
      </c>
      <c r="D591" t="s">
        <v>881</v>
      </c>
      <c r="E591" s="10"/>
      <c r="F591" s="10">
        <v>44941</v>
      </c>
      <c r="G591" t="s">
        <v>360</v>
      </c>
      <c r="I591">
        <v>50</v>
      </c>
      <c r="J591" s="2">
        <v>265</v>
      </c>
      <c r="K591" s="2">
        <f>IF(OR(B591="متنوع",B591="قطع غيار"),J591,IF(AND(B591="ceiling fan",J591&gt;500),_xlfn.MAXIFS('m cost'!$E$3:$E$1062,'m cost'!$B$3:$B$1062,C591,'m cost'!$C$3:$C$1062,"&lt;="&amp;O591,'m cost'!$D$3:$D$1062,"&lt;="&amp;N591)*3,_xlfn.MAXIFS('m cost'!$E$3:$E$1062,'m cost'!$B$3:$B$1062,C591,'m cost'!$C$3:$C$1062,"&lt;="&amp;O591,'m cost'!$D$3:$D$1062,"&lt;="&amp;N591)))</f>
        <v>237</v>
      </c>
      <c r="L591" s="2">
        <f t="shared" si="60"/>
        <v>11850</v>
      </c>
      <c r="M591" s="2">
        <f t="shared" si="61"/>
        <v>13250</v>
      </c>
      <c r="N591">
        <f t="shared" si="62"/>
        <v>1</v>
      </c>
      <c r="O591">
        <f t="shared" si="63"/>
        <v>2023</v>
      </c>
      <c r="P591" s="9">
        <f>IF(I591&gt;0,VLOOKUP(B591,'m cost'!A:G,6,FALSE)*I591,0)</f>
        <v>0</v>
      </c>
      <c r="Q591" t="str">
        <f t="shared" si="64"/>
        <v>p</v>
      </c>
      <c r="R591" s="2">
        <f t="shared" si="65"/>
        <v>1400</v>
      </c>
    </row>
    <row r="592" spans="1:18" x14ac:dyDescent="0.2">
      <c r="A592" t="s">
        <v>73</v>
      </c>
      <c r="B592" s="9" t="str">
        <f>VLOOKUP(A592,'item cost'!A:D,2,FALSE)</f>
        <v>group 50</v>
      </c>
      <c r="C592" s="9" t="str">
        <f>VLOOKUP(D592,items!A:B,2,FALSE)</f>
        <v>item 50</v>
      </c>
      <c r="D592" t="s">
        <v>882</v>
      </c>
      <c r="E592" s="10"/>
      <c r="F592" s="10">
        <v>44941</v>
      </c>
      <c r="G592" t="s">
        <v>360</v>
      </c>
      <c r="I592">
        <v>50</v>
      </c>
      <c r="J592" s="2">
        <v>300</v>
      </c>
      <c r="K592" s="2">
        <f>IF(OR(B592="متنوع",B592="قطع غيار"),J592,IF(AND(B592="ceiling fan",J592&gt;500),_xlfn.MAXIFS('m cost'!$E$3:$E$1062,'m cost'!$B$3:$B$1062,C592,'m cost'!$C$3:$C$1062,"&lt;="&amp;O592,'m cost'!$D$3:$D$1062,"&lt;="&amp;N592)*3,_xlfn.MAXIFS('m cost'!$E$3:$E$1062,'m cost'!$B$3:$B$1062,C592,'m cost'!$C$3:$C$1062,"&lt;="&amp;O592,'m cost'!$D$3:$D$1062,"&lt;="&amp;N592)))</f>
        <v>2128</v>
      </c>
      <c r="L592" s="2">
        <f t="shared" si="60"/>
        <v>106400</v>
      </c>
      <c r="M592" s="2">
        <f t="shared" si="61"/>
        <v>15000</v>
      </c>
      <c r="N592">
        <f t="shared" si="62"/>
        <v>1</v>
      </c>
      <c r="O592">
        <f t="shared" si="63"/>
        <v>2023</v>
      </c>
      <c r="P592" s="9">
        <f>IF(I592&gt;0,VLOOKUP(B592,'m cost'!A:G,6,FALSE)*I592,0)</f>
        <v>0</v>
      </c>
      <c r="Q592" t="str">
        <f t="shared" si="64"/>
        <v>l</v>
      </c>
      <c r="R592" s="2">
        <f t="shared" si="65"/>
        <v>-91400</v>
      </c>
    </row>
    <row r="593" spans="1:18" x14ac:dyDescent="0.2">
      <c r="A593" t="s">
        <v>35</v>
      </c>
      <c r="B593" s="9" t="str">
        <f>VLOOKUP(A593,'item cost'!A:D,2,FALSE)</f>
        <v>group 51</v>
      </c>
      <c r="C593" s="9" t="str">
        <f>VLOOKUP(D593,items!A:B,2,FALSE)</f>
        <v>item 51</v>
      </c>
      <c r="D593" t="s">
        <v>883</v>
      </c>
      <c r="E593" s="10"/>
      <c r="F593" s="10">
        <v>44941</v>
      </c>
      <c r="G593" t="s">
        <v>360</v>
      </c>
      <c r="I593">
        <v>10</v>
      </c>
      <c r="J593" s="2">
        <v>375</v>
      </c>
      <c r="K593" s="2">
        <f>IF(OR(B593="متنوع",B593="قطع غيار"),J593,IF(AND(B593="ceiling fan",J593&gt;500),_xlfn.MAXIFS('m cost'!$E$3:$E$1062,'m cost'!$B$3:$B$1062,C593,'m cost'!$C$3:$C$1062,"&lt;="&amp;O593,'m cost'!$D$3:$D$1062,"&lt;="&amp;N593)*3,_xlfn.MAXIFS('m cost'!$E$3:$E$1062,'m cost'!$B$3:$B$1062,C593,'m cost'!$C$3:$C$1062,"&lt;="&amp;O593,'m cost'!$D$3:$D$1062,"&lt;="&amp;N593)))</f>
        <v>2247</v>
      </c>
      <c r="L593" s="2">
        <f t="shared" si="60"/>
        <v>22470</v>
      </c>
      <c r="M593" s="2">
        <f t="shared" si="61"/>
        <v>3750</v>
      </c>
      <c r="N593">
        <f t="shared" si="62"/>
        <v>1</v>
      </c>
      <c r="O593">
        <f t="shared" si="63"/>
        <v>2023</v>
      </c>
      <c r="P593" s="9">
        <f>IF(I593&gt;0,VLOOKUP(B593,'m cost'!A:G,6,FALSE)*I593,0)</f>
        <v>0</v>
      </c>
      <c r="Q593" t="str">
        <f t="shared" si="64"/>
        <v>l</v>
      </c>
      <c r="R593" s="2">
        <f t="shared" si="65"/>
        <v>-18720</v>
      </c>
    </row>
    <row r="594" spans="1:18" x14ac:dyDescent="0.2">
      <c r="A594" t="s">
        <v>49</v>
      </c>
      <c r="B594" s="9" t="str">
        <f>VLOOKUP(A594,'item cost'!A:D,2,FALSE)</f>
        <v>group 52</v>
      </c>
      <c r="C594" s="9" t="str">
        <f>VLOOKUP(D594,items!A:B,2,FALSE)</f>
        <v>item 52</v>
      </c>
      <c r="D594" t="s">
        <v>884</v>
      </c>
      <c r="E594" s="10"/>
      <c r="F594" s="10">
        <v>44941</v>
      </c>
      <c r="G594" t="s">
        <v>241</v>
      </c>
      <c r="I594">
        <v>-2</v>
      </c>
      <c r="J594" s="2">
        <v>375</v>
      </c>
      <c r="K594" s="2">
        <f>IF(OR(B594="متنوع",B594="قطع غيار"),J594,IF(AND(B594="ceiling fan",J594&gt;500),_xlfn.MAXIFS('m cost'!$E$3:$E$1062,'m cost'!$B$3:$B$1062,C594,'m cost'!$C$3:$C$1062,"&lt;="&amp;O594,'m cost'!$D$3:$D$1062,"&lt;="&amp;N594)*3,_xlfn.MAXIFS('m cost'!$E$3:$E$1062,'m cost'!$B$3:$B$1062,C594,'m cost'!$C$3:$C$1062,"&lt;="&amp;O594,'m cost'!$D$3:$D$1062,"&lt;="&amp;N594)))</f>
        <v>306</v>
      </c>
      <c r="L594" s="2">
        <f t="shared" si="60"/>
        <v>-612</v>
      </c>
      <c r="M594" s="2">
        <f t="shared" si="61"/>
        <v>-750</v>
      </c>
      <c r="N594">
        <f t="shared" si="62"/>
        <v>1</v>
      </c>
      <c r="O594">
        <f t="shared" si="63"/>
        <v>2023</v>
      </c>
      <c r="P594" s="9">
        <f>IF(I594&gt;0,VLOOKUP(B594,'m cost'!A:G,6,FALSE)*I594,0)</f>
        <v>0</v>
      </c>
      <c r="Q594" t="str">
        <f t="shared" si="64"/>
        <v>l</v>
      </c>
      <c r="R594" s="2">
        <f t="shared" si="65"/>
        <v>-138</v>
      </c>
    </row>
    <row r="595" spans="1:18" x14ac:dyDescent="0.2">
      <c r="A595" t="s">
        <v>42</v>
      </c>
      <c r="B595" s="9" t="str">
        <f>VLOOKUP(A595,'item cost'!A:D,2,FALSE)</f>
        <v>group 53</v>
      </c>
      <c r="C595" s="9" t="str">
        <f>VLOOKUP(D595,items!A:B,2,FALSE)</f>
        <v>item 53</v>
      </c>
      <c r="D595" t="s">
        <v>885</v>
      </c>
      <c r="E595" s="10"/>
      <c r="F595" s="10">
        <v>44941</v>
      </c>
      <c r="G595" t="s">
        <v>241</v>
      </c>
      <c r="I595">
        <v>-2</v>
      </c>
      <c r="J595" s="2">
        <v>275</v>
      </c>
      <c r="K595" s="2">
        <f>IF(OR(B595="متنوع",B595="قطع غيار"),J595,IF(AND(B595="ceiling fan",J595&gt;500),_xlfn.MAXIFS('m cost'!$E$3:$E$1062,'m cost'!$B$3:$B$1062,C595,'m cost'!$C$3:$C$1062,"&lt;="&amp;O595,'m cost'!$D$3:$D$1062,"&lt;="&amp;N595)*3,_xlfn.MAXIFS('m cost'!$E$3:$E$1062,'m cost'!$B$3:$B$1062,C595,'m cost'!$C$3:$C$1062,"&lt;="&amp;O595,'m cost'!$D$3:$D$1062,"&lt;="&amp;N595)))</f>
        <v>253</v>
      </c>
      <c r="L595" s="2">
        <f t="shared" si="60"/>
        <v>-506</v>
      </c>
      <c r="M595" s="2">
        <f t="shared" si="61"/>
        <v>-550</v>
      </c>
      <c r="N595">
        <f t="shared" si="62"/>
        <v>1</v>
      </c>
      <c r="O595">
        <f t="shared" si="63"/>
        <v>2023</v>
      </c>
      <c r="P595" s="9">
        <f>IF(I595&gt;0,VLOOKUP(B595,'m cost'!A:G,6,FALSE)*I595,0)</f>
        <v>0</v>
      </c>
      <c r="Q595" t="str">
        <f t="shared" si="64"/>
        <v>l</v>
      </c>
      <c r="R595" s="2">
        <f t="shared" si="65"/>
        <v>-44</v>
      </c>
    </row>
    <row r="596" spans="1:18" x14ac:dyDescent="0.2">
      <c r="A596" t="s">
        <v>63</v>
      </c>
      <c r="B596" s="9" t="str">
        <f>VLOOKUP(A596,'item cost'!A:D,2,FALSE)</f>
        <v>group 54</v>
      </c>
      <c r="C596" s="9" t="str">
        <f>VLOOKUP(D596,items!A:B,2,FALSE)</f>
        <v>item 54</v>
      </c>
      <c r="D596" t="s">
        <v>886</v>
      </c>
      <c r="E596" s="10"/>
      <c r="F596" s="10">
        <v>44941</v>
      </c>
      <c r="G596" t="s">
        <v>241</v>
      </c>
      <c r="I596">
        <v>-1</v>
      </c>
      <c r="J596" s="2">
        <v>395</v>
      </c>
      <c r="K596" s="2">
        <f>IF(OR(B596="متنوع",B596="قطع غيار"),J596,IF(AND(B596="ceiling fan",J596&gt;500),_xlfn.MAXIFS('m cost'!$E$3:$E$1062,'m cost'!$B$3:$B$1062,C596,'m cost'!$C$3:$C$1062,"&lt;="&amp;O596,'m cost'!$D$3:$D$1062,"&lt;="&amp;N596)*3,_xlfn.MAXIFS('m cost'!$E$3:$E$1062,'m cost'!$B$3:$B$1062,C596,'m cost'!$C$3:$C$1062,"&lt;="&amp;O596,'m cost'!$D$3:$D$1062,"&lt;="&amp;N596)))</f>
        <v>408</v>
      </c>
      <c r="L596" s="2">
        <f t="shared" si="60"/>
        <v>-408</v>
      </c>
      <c r="M596" s="2">
        <f t="shared" si="61"/>
        <v>-395</v>
      </c>
      <c r="N596">
        <f t="shared" si="62"/>
        <v>1</v>
      </c>
      <c r="O596">
        <f t="shared" si="63"/>
        <v>2023</v>
      </c>
      <c r="P596" s="9">
        <f>IF(I596&gt;0,VLOOKUP(B596,'m cost'!A:G,6,FALSE)*I596,0)</f>
        <v>0</v>
      </c>
      <c r="Q596" t="str">
        <f t="shared" si="64"/>
        <v>p</v>
      </c>
      <c r="R596" s="2">
        <f t="shared" si="65"/>
        <v>13</v>
      </c>
    </row>
    <row r="597" spans="1:18" x14ac:dyDescent="0.2">
      <c r="A597" t="s">
        <v>32</v>
      </c>
      <c r="B597" s="9" t="str">
        <f>VLOOKUP(A597,'item cost'!A:D,2,FALSE)</f>
        <v>group 1</v>
      </c>
      <c r="C597" s="9" t="str">
        <f>VLOOKUP(D597,items!A:B,2,FALSE)</f>
        <v>item 1</v>
      </c>
      <c r="D597" t="s">
        <v>833</v>
      </c>
      <c r="E597" s="10"/>
      <c r="F597" s="10">
        <v>44952</v>
      </c>
      <c r="G597" t="s">
        <v>361</v>
      </c>
      <c r="I597">
        <v>70</v>
      </c>
      <c r="J597" s="2">
        <v>2600</v>
      </c>
      <c r="K597" s="2">
        <f>IF(OR(B597="متنوع",B597="قطع غيار"),J597,IF(AND(B597="ceiling fan",J597&gt;500),_xlfn.MAXIFS('m cost'!$E$3:$E$1062,'m cost'!$B$3:$B$1062,C597,'m cost'!$C$3:$C$1062,"&lt;="&amp;O597,'m cost'!$D$3:$D$1062,"&lt;="&amp;N597)*3,_xlfn.MAXIFS('m cost'!$E$3:$E$1062,'m cost'!$B$3:$B$1062,C597,'m cost'!$C$3:$C$1062,"&lt;="&amp;O597,'m cost'!$D$3:$D$1062,"&lt;="&amp;N597)))</f>
        <v>1490</v>
      </c>
      <c r="L597" s="2">
        <f t="shared" si="60"/>
        <v>104300</v>
      </c>
      <c r="M597" s="2">
        <f t="shared" si="61"/>
        <v>182000</v>
      </c>
      <c r="N597">
        <f t="shared" si="62"/>
        <v>1</v>
      </c>
      <c r="O597">
        <f t="shared" si="63"/>
        <v>2023</v>
      </c>
      <c r="P597" s="9">
        <f>IF(I597&gt;0,VLOOKUP(B597,'m cost'!A:G,6,FALSE)*I597,0)</f>
        <v>3575.6</v>
      </c>
      <c r="Q597" t="str">
        <f t="shared" si="64"/>
        <v>p</v>
      </c>
      <c r="R597" s="2">
        <f t="shared" si="65"/>
        <v>74124.399999999994</v>
      </c>
    </row>
    <row r="598" spans="1:18" x14ac:dyDescent="0.2">
      <c r="A598" t="s">
        <v>58</v>
      </c>
      <c r="B598" s="9" t="str">
        <f>VLOOKUP(A598,'item cost'!A:D,2,FALSE)</f>
        <v>group 2</v>
      </c>
      <c r="C598" s="9" t="str">
        <f>VLOOKUP(D598,items!A:B,2,FALSE)</f>
        <v>item 2</v>
      </c>
      <c r="D598" t="s">
        <v>834</v>
      </c>
      <c r="E598" s="10"/>
      <c r="F598" s="10">
        <v>44952</v>
      </c>
      <c r="G598" t="s">
        <v>361</v>
      </c>
      <c r="I598">
        <v>24</v>
      </c>
      <c r="J598" s="2">
        <v>2700</v>
      </c>
      <c r="K598" s="2">
        <f>IF(OR(B598="متنوع",B598="قطع غيار"),J598,IF(AND(B598="ceiling fan",J598&gt;500),_xlfn.MAXIFS('m cost'!$E$3:$E$1062,'m cost'!$B$3:$B$1062,C598,'m cost'!$C$3:$C$1062,"&lt;="&amp;O598,'m cost'!$D$3:$D$1062,"&lt;="&amp;N598)*3,_xlfn.MAXIFS('m cost'!$E$3:$E$1062,'m cost'!$B$3:$B$1062,C598,'m cost'!$C$3:$C$1062,"&lt;="&amp;O598,'m cost'!$D$3:$D$1062,"&lt;="&amp;N598)))</f>
        <v>257.64999999999998</v>
      </c>
      <c r="L598" s="2">
        <f t="shared" si="60"/>
        <v>6183.5999999999995</v>
      </c>
      <c r="M598" s="2">
        <f t="shared" si="61"/>
        <v>64800</v>
      </c>
      <c r="N598">
        <f t="shared" si="62"/>
        <v>1</v>
      </c>
      <c r="O598">
        <f t="shared" si="63"/>
        <v>2023</v>
      </c>
      <c r="P598" s="9">
        <f>IF(I598&gt;0,VLOOKUP(B598,'m cost'!A:G,6,FALSE)*I598,0)</f>
        <v>973.92</v>
      </c>
      <c r="Q598" t="str">
        <f t="shared" si="64"/>
        <v>p</v>
      </c>
      <c r="R598" s="2">
        <f t="shared" si="65"/>
        <v>57642.48</v>
      </c>
    </row>
    <row r="599" spans="1:18" x14ac:dyDescent="0.2">
      <c r="A599" t="s">
        <v>23</v>
      </c>
      <c r="B599" s="9" t="str">
        <f>VLOOKUP(A599,'item cost'!A:D,2,FALSE)</f>
        <v>group 3</v>
      </c>
      <c r="C599" s="9" t="str">
        <f>VLOOKUP(D599,items!A:B,2,FALSE)</f>
        <v>item 3</v>
      </c>
      <c r="D599" t="s">
        <v>835</v>
      </c>
      <c r="E599" s="10"/>
      <c r="F599" s="10">
        <v>44952</v>
      </c>
      <c r="G599" t="s">
        <v>361</v>
      </c>
      <c r="I599">
        <v>25</v>
      </c>
      <c r="J599" s="2">
        <v>1500</v>
      </c>
      <c r="K599" s="2">
        <f>IF(OR(B599="متنوع",B599="قطع غيار"),J599,IF(AND(B599="ceiling fan",J599&gt;500),_xlfn.MAXIFS('m cost'!$E$3:$E$1062,'m cost'!$B$3:$B$1062,C599,'m cost'!$C$3:$C$1062,"&lt;="&amp;O599,'m cost'!$D$3:$D$1062,"&lt;="&amp;N599)*3,_xlfn.MAXIFS('m cost'!$E$3:$E$1062,'m cost'!$B$3:$B$1062,C599,'m cost'!$C$3:$C$1062,"&lt;="&amp;O599,'m cost'!$D$3:$D$1062,"&lt;="&amp;N599)))</f>
        <v>424.87</v>
      </c>
      <c r="L599" s="2">
        <f t="shared" si="60"/>
        <v>10621.75</v>
      </c>
      <c r="M599" s="2">
        <f t="shared" si="61"/>
        <v>37500</v>
      </c>
      <c r="N599">
        <f t="shared" si="62"/>
        <v>1</v>
      </c>
      <c r="O599">
        <f t="shared" si="63"/>
        <v>2023</v>
      </c>
      <c r="P599" s="9">
        <f>IF(I599&gt;0,VLOOKUP(B599,'m cost'!A:G,6,FALSE)*I599,0)</f>
        <v>1472.75</v>
      </c>
      <c r="Q599" t="str">
        <f t="shared" si="64"/>
        <v>p</v>
      </c>
      <c r="R599" s="2">
        <f t="shared" si="65"/>
        <v>25405.5</v>
      </c>
    </row>
    <row r="600" spans="1:18" x14ac:dyDescent="0.2">
      <c r="A600" t="s">
        <v>271</v>
      </c>
      <c r="B600" s="9" t="str">
        <f>VLOOKUP(A600,'item cost'!A:D,2,FALSE)</f>
        <v>group 4</v>
      </c>
      <c r="C600" s="9" t="str">
        <f>VLOOKUP(D600,items!A:B,2,FALSE)</f>
        <v>item 4</v>
      </c>
      <c r="D600" t="s">
        <v>836</v>
      </c>
      <c r="E600" s="10"/>
      <c r="F600" s="10">
        <v>44952</v>
      </c>
      <c r="G600" t="s">
        <v>361</v>
      </c>
      <c r="I600">
        <v>50</v>
      </c>
      <c r="J600" s="2">
        <v>465</v>
      </c>
      <c r="K600" s="2">
        <f>IF(OR(B600="متنوع",B600="قطع غيار"),J600,IF(AND(B600="ceiling fan",J600&gt;500),_xlfn.MAXIFS('m cost'!$E$3:$E$1062,'m cost'!$B$3:$B$1062,C600,'m cost'!$C$3:$C$1062,"&lt;="&amp;O600,'m cost'!$D$3:$D$1062,"&lt;="&amp;N600)*3,_xlfn.MAXIFS('m cost'!$E$3:$E$1062,'m cost'!$B$3:$B$1062,C600,'m cost'!$C$3:$C$1062,"&lt;="&amp;O600,'m cost'!$D$3:$D$1062,"&lt;="&amp;N600)))</f>
        <v>1793</v>
      </c>
      <c r="L600" s="2">
        <f t="shared" si="60"/>
        <v>89650</v>
      </c>
      <c r="M600" s="2">
        <f t="shared" si="61"/>
        <v>23250</v>
      </c>
      <c r="N600">
        <f t="shared" si="62"/>
        <v>1</v>
      </c>
      <c r="O600">
        <f t="shared" si="63"/>
        <v>2023</v>
      </c>
      <c r="P600" s="9">
        <f>IF(I600&gt;0,VLOOKUP(B600,'m cost'!A:G,6,FALSE)*I600,0)</f>
        <v>2148</v>
      </c>
      <c r="Q600" t="str">
        <f t="shared" si="64"/>
        <v>l</v>
      </c>
      <c r="R600" s="2">
        <f t="shared" si="65"/>
        <v>-68548</v>
      </c>
    </row>
    <row r="601" spans="1:18" x14ac:dyDescent="0.2">
      <c r="A601" t="s">
        <v>26</v>
      </c>
      <c r="B601" s="9" t="str">
        <f>VLOOKUP(A601,'item cost'!A:D,2,FALSE)</f>
        <v>group 5</v>
      </c>
      <c r="C601" s="9" t="str">
        <f>VLOOKUP(D601,items!A:B,2,FALSE)</f>
        <v>item 5</v>
      </c>
      <c r="D601" t="s">
        <v>837</v>
      </c>
      <c r="E601" s="10"/>
      <c r="F601" s="10">
        <v>44952</v>
      </c>
      <c r="G601" t="s">
        <v>361</v>
      </c>
      <c r="I601">
        <v>25</v>
      </c>
      <c r="J601" s="2">
        <v>360</v>
      </c>
      <c r="K601" s="2">
        <f>IF(OR(B601="متنوع",B601="قطع غيار"),J601,IF(AND(B601="ceiling fan",J601&gt;500),_xlfn.MAXIFS('m cost'!$E$3:$E$1062,'m cost'!$B$3:$B$1062,C601,'m cost'!$C$3:$C$1062,"&lt;="&amp;O601,'m cost'!$D$3:$D$1062,"&lt;="&amp;N601)*3,_xlfn.MAXIFS('m cost'!$E$3:$E$1062,'m cost'!$B$3:$B$1062,C601,'m cost'!$C$3:$C$1062,"&lt;="&amp;O601,'m cost'!$D$3:$D$1062,"&lt;="&amp;N601)))</f>
        <v>900</v>
      </c>
      <c r="L601" s="2">
        <f t="shared" si="60"/>
        <v>22500</v>
      </c>
      <c r="M601" s="2">
        <f t="shared" si="61"/>
        <v>9000</v>
      </c>
      <c r="N601">
        <f t="shared" si="62"/>
        <v>1</v>
      </c>
      <c r="O601">
        <f t="shared" si="63"/>
        <v>2023</v>
      </c>
      <c r="P601" s="9">
        <f>IF(I601&gt;0,VLOOKUP(B601,'m cost'!A:G,6,FALSE)*I601,0)</f>
        <v>801</v>
      </c>
      <c r="Q601" t="str">
        <f t="shared" si="64"/>
        <v>l</v>
      </c>
      <c r="R601" s="2">
        <f t="shared" si="65"/>
        <v>-14301</v>
      </c>
    </row>
    <row r="602" spans="1:18" x14ac:dyDescent="0.2">
      <c r="A602" t="s">
        <v>66</v>
      </c>
      <c r="B602" s="9" t="str">
        <f>VLOOKUP(A602,'item cost'!A:D,2,FALSE)</f>
        <v>group 6</v>
      </c>
      <c r="C602" s="9" t="str">
        <f>VLOOKUP(D602,items!A:B,2,FALSE)</f>
        <v>item 6</v>
      </c>
      <c r="D602" t="s">
        <v>838</v>
      </c>
      <c r="E602" s="10"/>
      <c r="F602" s="10">
        <v>44952</v>
      </c>
      <c r="G602" t="s">
        <v>361</v>
      </c>
      <c r="I602">
        <v>50</v>
      </c>
      <c r="J602" s="2">
        <v>280</v>
      </c>
      <c r="K602" s="2">
        <f>IF(OR(B602="متنوع",B602="قطع غيار"),J602,IF(AND(B602="ceiling fan",J602&gt;500),_xlfn.MAXIFS('m cost'!$E$3:$E$1062,'m cost'!$B$3:$B$1062,C602,'m cost'!$C$3:$C$1062,"&lt;="&amp;O602,'m cost'!$D$3:$D$1062,"&lt;="&amp;N602)*3,_xlfn.MAXIFS('m cost'!$E$3:$E$1062,'m cost'!$B$3:$B$1062,C602,'m cost'!$C$3:$C$1062,"&lt;="&amp;O602,'m cost'!$D$3:$D$1062,"&lt;="&amp;N602)))</f>
        <v>190</v>
      </c>
      <c r="L602" s="2">
        <f t="shared" si="60"/>
        <v>9500</v>
      </c>
      <c r="M602" s="2">
        <f t="shared" si="61"/>
        <v>14000</v>
      </c>
      <c r="N602">
        <f t="shared" si="62"/>
        <v>1</v>
      </c>
      <c r="O602">
        <f t="shared" si="63"/>
        <v>2023</v>
      </c>
      <c r="P602" s="9">
        <f>IF(I602&gt;0,VLOOKUP(B602,'m cost'!A:G,6,FALSE)*I602,0)</f>
        <v>7473.9999999999991</v>
      </c>
      <c r="Q602" t="str">
        <f t="shared" si="64"/>
        <v>l</v>
      </c>
      <c r="R602" s="2">
        <f t="shared" si="65"/>
        <v>-2973.9999999999991</v>
      </c>
    </row>
    <row r="603" spans="1:18" x14ac:dyDescent="0.2">
      <c r="A603" t="s">
        <v>40</v>
      </c>
      <c r="B603" s="9" t="str">
        <f>VLOOKUP(A603,'item cost'!A:D,2,FALSE)</f>
        <v>group 7</v>
      </c>
      <c r="C603" s="9" t="str">
        <f>VLOOKUP(D603,items!A:B,2,FALSE)</f>
        <v>item 7</v>
      </c>
      <c r="D603" t="s">
        <v>839</v>
      </c>
      <c r="E603" s="10"/>
      <c r="F603" s="10">
        <v>44952</v>
      </c>
      <c r="G603" t="s">
        <v>361</v>
      </c>
      <c r="I603">
        <v>25</v>
      </c>
      <c r="J603" s="2">
        <v>340</v>
      </c>
      <c r="K603" s="2">
        <f>IF(OR(B603="متنوع",B603="قطع غيار"),J603,IF(AND(B603="ceiling fan",J603&gt;500),_xlfn.MAXIFS('m cost'!$E$3:$E$1062,'m cost'!$B$3:$B$1062,C603,'m cost'!$C$3:$C$1062,"&lt;="&amp;O603,'m cost'!$D$3:$D$1062,"&lt;="&amp;N603)*3,_xlfn.MAXIFS('m cost'!$E$3:$E$1062,'m cost'!$B$3:$B$1062,C603,'m cost'!$C$3:$C$1062,"&lt;="&amp;O603,'m cost'!$D$3:$D$1062,"&lt;="&amp;N603)))</f>
        <v>260</v>
      </c>
      <c r="L603" s="2">
        <f t="shared" si="60"/>
        <v>6500</v>
      </c>
      <c r="M603" s="2">
        <f t="shared" si="61"/>
        <v>8500</v>
      </c>
      <c r="N603">
        <f t="shared" si="62"/>
        <v>1</v>
      </c>
      <c r="O603">
        <f t="shared" si="63"/>
        <v>2023</v>
      </c>
      <c r="P603" s="9">
        <f>IF(I603&gt;0,VLOOKUP(B603,'m cost'!A:G,6,FALSE)*I603,0)</f>
        <v>553.5</v>
      </c>
      <c r="Q603" t="str">
        <f t="shared" si="64"/>
        <v>p</v>
      </c>
      <c r="R603" s="2">
        <f t="shared" si="65"/>
        <v>1446.5</v>
      </c>
    </row>
    <row r="604" spans="1:18" x14ac:dyDescent="0.2">
      <c r="A604" t="s">
        <v>61</v>
      </c>
      <c r="B604" s="9" t="str">
        <f>VLOOKUP(A604,'item cost'!A:D,2,FALSE)</f>
        <v>group 8</v>
      </c>
      <c r="C604" s="9" t="str">
        <f>VLOOKUP(D604,items!A:B,2,FALSE)</f>
        <v>item 8</v>
      </c>
      <c r="D604" t="s">
        <v>840</v>
      </c>
      <c r="E604" s="10"/>
      <c r="F604" s="10">
        <v>44952</v>
      </c>
      <c r="G604" t="s">
        <v>361</v>
      </c>
      <c r="I604">
        <v>25</v>
      </c>
      <c r="J604" s="2">
        <v>180</v>
      </c>
      <c r="K604" s="2">
        <f>IF(OR(B604="متنوع",B604="قطع غيار"),J604,IF(AND(B604="ceiling fan",J604&gt;500),_xlfn.MAXIFS('m cost'!$E$3:$E$1062,'m cost'!$B$3:$B$1062,C604,'m cost'!$C$3:$C$1062,"&lt;="&amp;O604,'m cost'!$D$3:$D$1062,"&lt;="&amp;N604)*3,_xlfn.MAXIFS('m cost'!$E$3:$E$1062,'m cost'!$B$3:$B$1062,C604,'m cost'!$C$3:$C$1062,"&lt;="&amp;O604,'m cost'!$D$3:$D$1062,"&lt;="&amp;N604)))</f>
        <v>1630</v>
      </c>
      <c r="L604" s="2">
        <f t="shared" si="60"/>
        <v>40750</v>
      </c>
      <c r="M604" s="2">
        <f t="shared" si="61"/>
        <v>4500</v>
      </c>
      <c r="N604">
        <f t="shared" si="62"/>
        <v>1</v>
      </c>
      <c r="O604">
        <f t="shared" si="63"/>
        <v>2023</v>
      </c>
      <c r="P604" s="9">
        <f>IF(I604&gt;0,VLOOKUP(B604,'m cost'!A:G,6,FALSE)*I604,0)</f>
        <v>1571</v>
      </c>
      <c r="Q604" t="str">
        <f t="shared" si="64"/>
        <v>l</v>
      </c>
      <c r="R604" s="2">
        <f t="shared" si="65"/>
        <v>-37821</v>
      </c>
    </row>
    <row r="605" spans="1:18" x14ac:dyDescent="0.2">
      <c r="A605" t="s">
        <v>39</v>
      </c>
      <c r="B605" s="9" t="str">
        <f>VLOOKUP(A605,'item cost'!A:D,2,FALSE)</f>
        <v>group 9</v>
      </c>
      <c r="C605" s="9" t="str">
        <f>VLOOKUP(D605,items!A:B,2,FALSE)</f>
        <v>item 9</v>
      </c>
      <c r="D605" t="s">
        <v>841</v>
      </c>
      <c r="E605" s="10"/>
      <c r="F605" s="10">
        <v>44952</v>
      </c>
      <c r="G605" t="s">
        <v>94</v>
      </c>
      <c r="I605">
        <v>-3</v>
      </c>
      <c r="J605" s="2">
        <v>360</v>
      </c>
      <c r="K605" s="2">
        <f>IF(OR(B605="متنوع",B605="قطع غيار"),J605,IF(AND(B605="ceiling fan",J605&gt;500),_xlfn.MAXIFS('m cost'!$E$3:$E$1062,'m cost'!$B$3:$B$1062,C605,'m cost'!$C$3:$C$1062,"&lt;="&amp;O605,'m cost'!$D$3:$D$1062,"&lt;="&amp;N605)*3,_xlfn.MAXIFS('m cost'!$E$3:$E$1062,'m cost'!$B$3:$B$1062,C605,'m cost'!$C$3:$C$1062,"&lt;="&amp;O605,'m cost'!$D$3:$D$1062,"&lt;="&amp;N605)))</f>
        <v>2007</v>
      </c>
      <c r="L605" s="2">
        <f t="shared" si="60"/>
        <v>-6021</v>
      </c>
      <c r="M605" s="2">
        <f t="shared" si="61"/>
        <v>-1080</v>
      </c>
      <c r="N605">
        <f t="shared" si="62"/>
        <v>1</v>
      </c>
      <c r="O605">
        <f t="shared" si="63"/>
        <v>2023</v>
      </c>
      <c r="P605" s="9">
        <f>IF(I605&gt;0,VLOOKUP(B605,'m cost'!A:G,6,FALSE)*I605,0)</f>
        <v>0</v>
      </c>
      <c r="Q605" t="str">
        <f t="shared" si="64"/>
        <v>p</v>
      </c>
      <c r="R605" s="2">
        <f t="shared" si="65"/>
        <v>4941</v>
      </c>
    </row>
    <row r="606" spans="1:18" x14ac:dyDescent="0.2">
      <c r="A606" t="s">
        <v>277</v>
      </c>
      <c r="B606" s="9" t="str">
        <f>VLOOKUP(A606,'item cost'!A:D,2,FALSE)</f>
        <v>group 10</v>
      </c>
      <c r="C606" s="9" t="str">
        <f>VLOOKUP(D606,items!A:B,2,FALSE)</f>
        <v>item 10</v>
      </c>
      <c r="D606" t="s">
        <v>842</v>
      </c>
      <c r="E606" s="10"/>
      <c r="F606" s="10">
        <v>44952</v>
      </c>
      <c r="G606" t="s">
        <v>94</v>
      </c>
      <c r="I606">
        <v>-1</v>
      </c>
      <c r="J606" s="2">
        <v>180</v>
      </c>
      <c r="K606" s="2">
        <f>IF(OR(B606="متنوع",B606="قطع غيار"),J606,IF(AND(B606="ceiling fan",J606&gt;500),_xlfn.MAXIFS('m cost'!$E$3:$E$1062,'m cost'!$B$3:$B$1062,C606,'m cost'!$C$3:$C$1062,"&lt;="&amp;O606,'m cost'!$D$3:$D$1062,"&lt;="&amp;N606)*3,_xlfn.MAXIFS('m cost'!$E$3:$E$1062,'m cost'!$B$3:$B$1062,C606,'m cost'!$C$3:$C$1062,"&lt;="&amp;O606,'m cost'!$D$3:$D$1062,"&lt;="&amp;N606)))</f>
        <v>126.14814814814817</v>
      </c>
      <c r="L606" s="2">
        <f t="shared" si="60"/>
        <v>-126.14814814814817</v>
      </c>
      <c r="M606" s="2">
        <f t="shared" si="61"/>
        <v>-180</v>
      </c>
      <c r="N606">
        <f t="shared" si="62"/>
        <v>1</v>
      </c>
      <c r="O606">
        <f t="shared" si="63"/>
        <v>2023</v>
      </c>
      <c r="P606" s="9">
        <f>IF(I606&gt;0,VLOOKUP(B606,'m cost'!A:G,6,FALSE)*I606,0)</f>
        <v>0</v>
      </c>
      <c r="Q606" t="str">
        <f t="shared" si="64"/>
        <v>l</v>
      </c>
      <c r="R606" s="2">
        <f t="shared" si="65"/>
        <v>-53.851851851851833</v>
      </c>
    </row>
    <row r="607" spans="1:18" x14ac:dyDescent="0.2">
      <c r="A607" t="s">
        <v>53</v>
      </c>
      <c r="B607" s="9" t="str">
        <f>VLOOKUP(A607,'item cost'!A:D,2,FALSE)</f>
        <v>group 11</v>
      </c>
      <c r="C607" s="9" t="str">
        <f>VLOOKUP(D607,items!A:B,2,FALSE)</f>
        <v>item 11</v>
      </c>
      <c r="D607" t="s">
        <v>843</v>
      </c>
      <c r="E607" s="10"/>
      <c r="F607" s="10">
        <v>44952</v>
      </c>
      <c r="G607" t="s">
        <v>94</v>
      </c>
      <c r="I607">
        <v>-1</v>
      </c>
      <c r="J607" s="2">
        <v>465</v>
      </c>
      <c r="K607" s="2">
        <f>IF(OR(B607="متنوع",B607="قطع غيار"),J607,IF(AND(B607="ceiling fan",J607&gt;500),_xlfn.MAXIFS('m cost'!$E$3:$E$1062,'m cost'!$B$3:$B$1062,C607,'m cost'!$C$3:$C$1062,"&lt;="&amp;O607,'m cost'!$D$3:$D$1062,"&lt;="&amp;N607)*3,_xlfn.MAXIFS('m cost'!$E$3:$E$1062,'m cost'!$B$3:$B$1062,C607,'m cost'!$C$3:$C$1062,"&lt;="&amp;O607,'m cost'!$D$3:$D$1062,"&lt;="&amp;N607)))</f>
        <v>339.00000000000006</v>
      </c>
      <c r="L607" s="2">
        <f t="shared" si="60"/>
        <v>-339.00000000000006</v>
      </c>
      <c r="M607" s="2">
        <f t="shared" si="61"/>
        <v>-465</v>
      </c>
      <c r="N607">
        <f t="shared" si="62"/>
        <v>1</v>
      </c>
      <c r="O607">
        <f t="shared" si="63"/>
        <v>2023</v>
      </c>
      <c r="P607" s="9">
        <f>IF(I607&gt;0,VLOOKUP(B607,'m cost'!A:G,6,FALSE)*I607,0)</f>
        <v>0</v>
      </c>
      <c r="Q607" t="str">
        <f t="shared" si="64"/>
        <v>l</v>
      </c>
      <c r="R607" s="2">
        <f t="shared" si="65"/>
        <v>-125.99999999999994</v>
      </c>
    </row>
    <row r="608" spans="1:18" x14ac:dyDescent="0.2">
      <c r="A608" t="s">
        <v>54</v>
      </c>
      <c r="B608" s="9" t="str">
        <f>VLOOKUP(A608,'item cost'!A:D,2,FALSE)</f>
        <v>group 12</v>
      </c>
      <c r="C608" s="9" t="str">
        <f>VLOOKUP(D608,items!A:B,2,FALSE)</f>
        <v>item 12</v>
      </c>
      <c r="D608" t="s">
        <v>844</v>
      </c>
      <c r="E608" s="10"/>
      <c r="F608" s="10">
        <v>44942</v>
      </c>
      <c r="G608" t="s">
        <v>362</v>
      </c>
      <c r="I608">
        <v>25</v>
      </c>
      <c r="J608" s="2">
        <v>2625</v>
      </c>
      <c r="K608" s="2">
        <f>IF(OR(B608="متنوع",B608="قطع غيار"),J608,IF(AND(B608="ceiling fan",J608&gt;500),_xlfn.MAXIFS('m cost'!$E$3:$E$1062,'m cost'!$B$3:$B$1062,C608,'m cost'!$C$3:$C$1062,"&lt;="&amp;O608,'m cost'!$D$3:$D$1062,"&lt;="&amp;N608)*3,_xlfn.MAXIFS('m cost'!$E$3:$E$1062,'m cost'!$B$3:$B$1062,C608,'m cost'!$C$3:$C$1062,"&lt;="&amp;O608,'m cost'!$D$3:$D$1062,"&lt;="&amp;N608)))</f>
        <v>388.11666666666673</v>
      </c>
      <c r="L608" s="2">
        <f t="shared" si="60"/>
        <v>9702.9166666666679</v>
      </c>
      <c r="M608" s="2">
        <f t="shared" si="61"/>
        <v>65625</v>
      </c>
      <c r="N608">
        <f t="shared" si="62"/>
        <v>1</v>
      </c>
      <c r="O608">
        <f t="shared" si="63"/>
        <v>2023</v>
      </c>
      <c r="P608" s="9">
        <f>IF(I608&gt;0,VLOOKUP(B608,'m cost'!A:G,6,FALSE)*I608,0)</f>
        <v>644.5</v>
      </c>
      <c r="Q608" t="str">
        <f t="shared" si="64"/>
        <v>p</v>
      </c>
      <c r="R608" s="2">
        <f t="shared" si="65"/>
        <v>55277.583333333328</v>
      </c>
    </row>
    <row r="609" spans="1:18" x14ac:dyDescent="0.2">
      <c r="A609" t="s">
        <v>72</v>
      </c>
      <c r="B609" s="9" t="str">
        <f>VLOOKUP(A609,'item cost'!A:D,2,FALSE)</f>
        <v>group 13</v>
      </c>
      <c r="C609" s="9" t="str">
        <f>VLOOKUP(D609,items!A:B,2,FALSE)</f>
        <v>item 13</v>
      </c>
      <c r="D609" t="s">
        <v>845</v>
      </c>
      <c r="E609" s="10"/>
      <c r="F609" s="10">
        <v>44942</v>
      </c>
      <c r="G609" t="s">
        <v>362</v>
      </c>
      <c r="I609">
        <v>50</v>
      </c>
      <c r="J609" s="2">
        <v>275</v>
      </c>
      <c r="K609" s="2">
        <f>IF(OR(B609="متنوع",B609="قطع غيار"),J609,IF(AND(B609="ceiling fan",J609&gt;500),_xlfn.MAXIFS('m cost'!$E$3:$E$1062,'m cost'!$B$3:$B$1062,C609,'m cost'!$C$3:$C$1062,"&lt;="&amp;O609,'m cost'!$D$3:$D$1062,"&lt;="&amp;N609)*3,_xlfn.MAXIFS('m cost'!$E$3:$E$1062,'m cost'!$B$3:$B$1062,C609,'m cost'!$C$3:$C$1062,"&lt;="&amp;O609,'m cost'!$D$3:$D$1062,"&lt;="&amp;N609)))</f>
        <v>450</v>
      </c>
      <c r="L609" s="2">
        <f t="shared" si="60"/>
        <v>22500</v>
      </c>
      <c r="M609" s="2">
        <f t="shared" si="61"/>
        <v>13750</v>
      </c>
      <c r="N609">
        <f t="shared" si="62"/>
        <v>1</v>
      </c>
      <c r="O609">
        <f t="shared" si="63"/>
        <v>2023</v>
      </c>
      <c r="P609" s="9">
        <f>IF(I609&gt;0,VLOOKUP(B609,'m cost'!A:G,6,FALSE)*I609,0)</f>
        <v>2083.5</v>
      </c>
      <c r="Q609" t="str">
        <f t="shared" si="64"/>
        <v>l</v>
      </c>
      <c r="R609" s="2">
        <f t="shared" si="65"/>
        <v>-10833.5</v>
      </c>
    </row>
    <row r="610" spans="1:18" x14ac:dyDescent="0.2">
      <c r="A610" t="s">
        <v>38</v>
      </c>
      <c r="B610" s="9" t="str">
        <f>VLOOKUP(A610,'item cost'!A:D,2,FALSE)</f>
        <v>group 14</v>
      </c>
      <c r="C610" s="9" t="str">
        <f>VLOOKUP(D610,items!A:B,2,FALSE)</f>
        <v>item 14</v>
      </c>
      <c r="D610" t="s">
        <v>846</v>
      </c>
      <c r="E610" s="10"/>
      <c r="F610" s="10">
        <v>44942</v>
      </c>
      <c r="G610" t="s">
        <v>362</v>
      </c>
      <c r="I610">
        <v>50</v>
      </c>
      <c r="J610" s="2">
        <v>310</v>
      </c>
      <c r="K610" s="2">
        <f>IF(OR(B610="متنوع",B610="قطع غيار"),J610,IF(AND(B610="ceiling fan",J610&gt;500),_xlfn.MAXIFS('m cost'!$E$3:$E$1062,'m cost'!$B$3:$B$1062,C610,'m cost'!$C$3:$C$1062,"&lt;="&amp;O610,'m cost'!$D$3:$D$1062,"&lt;="&amp;N610)*3,_xlfn.MAXIFS('m cost'!$E$3:$E$1062,'m cost'!$B$3:$B$1062,C610,'m cost'!$C$3:$C$1062,"&lt;="&amp;O610,'m cost'!$D$3:$D$1062,"&lt;="&amp;N610)))</f>
        <v>273.88888888888891</v>
      </c>
      <c r="L610" s="2">
        <f t="shared" si="60"/>
        <v>13694.444444444445</v>
      </c>
      <c r="M610" s="2">
        <f t="shared" si="61"/>
        <v>15500</v>
      </c>
      <c r="N610">
        <f t="shared" si="62"/>
        <v>1</v>
      </c>
      <c r="O610">
        <f t="shared" si="63"/>
        <v>2023</v>
      </c>
      <c r="P610" s="9">
        <f>IF(I610&gt;0,VLOOKUP(B610,'m cost'!A:G,6,FALSE)*I610,0)</f>
        <v>1659.5</v>
      </c>
      <c r="Q610" t="str">
        <f t="shared" si="64"/>
        <v>p</v>
      </c>
      <c r="R610" s="2">
        <f t="shared" si="65"/>
        <v>146.05555555555475</v>
      </c>
    </row>
    <row r="611" spans="1:18" x14ac:dyDescent="0.2">
      <c r="A611" t="s">
        <v>36</v>
      </c>
      <c r="B611" s="9" t="str">
        <f>VLOOKUP(A611,'item cost'!A:D,2,FALSE)</f>
        <v>group 15</v>
      </c>
      <c r="C611" s="9" t="str">
        <f>VLOOKUP(D611,items!A:B,2,FALSE)</f>
        <v>item 15</v>
      </c>
      <c r="D611" t="s">
        <v>847</v>
      </c>
      <c r="E611" s="10"/>
      <c r="F611" s="10">
        <v>44942</v>
      </c>
      <c r="G611" t="s">
        <v>362</v>
      </c>
      <c r="I611">
        <v>70</v>
      </c>
      <c r="J611" s="2">
        <v>530</v>
      </c>
      <c r="K611" s="2">
        <f>IF(OR(B611="متنوع",B611="قطع غيار"),J611,IF(AND(B611="ceiling fan",J611&gt;500),_xlfn.MAXIFS('m cost'!$E$3:$E$1062,'m cost'!$B$3:$B$1062,C611,'m cost'!$C$3:$C$1062,"&lt;="&amp;O611,'m cost'!$D$3:$D$1062,"&lt;="&amp;N611)*3,_xlfn.MAXIFS('m cost'!$E$3:$E$1062,'m cost'!$B$3:$B$1062,C611,'m cost'!$C$3:$C$1062,"&lt;="&amp;O611,'m cost'!$D$3:$D$1062,"&lt;="&amp;N611)))</f>
        <v>280</v>
      </c>
      <c r="L611" s="2">
        <f t="shared" si="60"/>
        <v>19600</v>
      </c>
      <c r="M611" s="2">
        <f t="shared" si="61"/>
        <v>37100</v>
      </c>
      <c r="N611">
        <f t="shared" si="62"/>
        <v>1</v>
      </c>
      <c r="O611">
        <f t="shared" si="63"/>
        <v>2023</v>
      </c>
      <c r="P611" s="9">
        <f>IF(I611&gt;0,VLOOKUP(B611,'m cost'!A:G,6,FALSE)*I611,0)</f>
        <v>1856.3999999999999</v>
      </c>
      <c r="Q611" t="str">
        <f t="shared" si="64"/>
        <v>p</v>
      </c>
      <c r="R611" s="2">
        <f t="shared" si="65"/>
        <v>15643.6</v>
      </c>
    </row>
    <row r="612" spans="1:18" x14ac:dyDescent="0.2">
      <c r="A612" t="s">
        <v>30</v>
      </c>
      <c r="B612" s="9" t="str">
        <f>VLOOKUP(A612,'item cost'!A:D,2,FALSE)</f>
        <v>group 16</v>
      </c>
      <c r="C612" s="9" t="str">
        <f>VLOOKUP(D612,items!A:B,2,FALSE)</f>
        <v>item 16</v>
      </c>
      <c r="D612" t="s">
        <v>848</v>
      </c>
      <c r="E612" s="10"/>
      <c r="F612" s="10">
        <v>44942</v>
      </c>
      <c r="G612" t="s">
        <v>113</v>
      </c>
      <c r="I612">
        <v>-4</v>
      </c>
      <c r="J612" s="2">
        <v>150</v>
      </c>
      <c r="K612" s="2">
        <f>IF(OR(B612="متنوع",B612="قطع غيار"),J612,IF(AND(B612="ceiling fan",J612&gt;500),_xlfn.MAXIFS('m cost'!$E$3:$E$1062,'m cost'!$B$3:$B$1062,C612,'m cost'!$C$3:$C$1062,"&lt;="&amp;O612,'m cost'!$D$3:$D$1062,"&lt;="&amp;N612)*3,_xlfn.MAXIFS('m cost'!$E$3:$E$1062,'m cost'!$B$3:$B$1062,C612,'m cost'!$C$3:$C$1062,"&lt;="&amp;O612,'m cost'!$D$3:$D$1062,"&lt;="&amp;N612)))</f>
        <v>340.26666666666671</v>
      </c>
      <c r="L612" s="2">
        <f t="shared" si="60"/>
        <v>-1361.0666666666668</v>
      </c>
      <c r="M612" s="2">
        <f t="shared" si="61"/>
        <v>-600</v>
      </c>
      <c r="N612">
        <f t="shared" si="62"/>
        <v>1</v>
      </c>
      <c r="O612">
        <f t="shared" si="63"/>
        <v>2023</v>
      </c>
      <c r="P612" s="9">
        <f>IF(I612&gt;0,VLOOKUP(B612,'m cost'!A:G,6,FALSE)*I612,0)</f>
        <v>0</v>
      </c>
      <c r="Q612" t="str">
        <f t="shared" si="64"/>
        <v>p</v>
      </c>
      <c r="R612" s="2">
        <f t="shared" si="65"/>
        <v>761.06666666666683</v>
      </c>
    </row>
    <row r="613" spans="1:18" x14ac:dyDescent="0.2">
      <c r="A613" t="s">
        <v>45</v>
      </c>
      <c r="B613" s="9" t="str">
        <f>VLOOKUP(A613,'item cost'!A:D,2,FALSE)</f>
        <v>group 17</v>
      </c>
      <c r="C613" s="9" t="str">
        <f>VLOOKUP(D613,items!A:B,2,FALSE)</f>
        <v>item 17</v>
      </c>
      <c r="D613" t="s">
        <v>849</v>
      </c>
      <c r="E613" s="10"/>
      <c r="F613" s="10">
        <v>44942</v>
      </c>
      <c r="G613" t="s">
        <v>113</v>
      </c>
      <c r="I613">
        <v>-2</v>
      </c>
      <c r="J613" s="2">
        <v>305</v>
      </c>
      <c r="K613" s="2">
        <f>IF(OR(B613="متنوع",B613="قطع غيار"),J613,IF(AND(B613="ceiling fan",J613&gt;500),_xlfn.MAXIFS('m cost'!$E$3:$E$1062,'m cost'!$B$3:$B$1062,C613,'m cost'!$C$3:$C$1062,"&lt;="&amp;O613,'m cost'!$D$3:$D$1062,"&lt;="&amp;N613)*3,_xlfn.MAXIFS('m cost'!$E$3:$E$1062,'m cost'!$B$3:$B$1062,C613,'m cost'!$C$3:$C$1062,"&lt;="&amp;O613,'m cost'!$D$3:$D$1062,"&lt;="&amp;N613)))</f>
        <v>350.54555555555561</v>
      </c>
      <c r="L613" s="2">
        <f t="shared" si="60"/>
        <v>-701.09111111111122</v>
      </c>
      <c r="M613" s="2">
        <f t="shared" si="61"/>
        <v>-610</v>
      </c>
      <c r="N613">
        <f t="shared" si="62"/>
        <v>1</v>
      </c>
      <c r="O613">
        <f t="shared" si="63"/>
        <v>2023</v>
      </c>
      <c r="P613" s="9">
        <f>IF(I613&gt;0,VLOOKUP(B613,'m cost'!A:G,6,FALSE)*I613,0)</f>
        <v>0</v>
      </c>
      <c r="Q613" t="str">
        <f t="shared" si="64"/>
        <v>p</v>
      </c>
      <c r="R613" s="2">
        <f t="shared" si="65"/>
        <v>91.091111111111218</v>
      </c>
    </row>
    <row r="614" spans="1:18" x14ac:dyDescent="0.2">
      <c r="A614" t="s">
        <v>21</v>
      </c>
      <c r="B614" s="9" t="str">
        <f>VLOOKUP(A614,'item cost'!A:D,2,FALSE)</f>
        <v>group 18</v>
      </c>
      <c r="C614" s="9" t="str">
        <f>VLOOKUP(D614,items!A:B,2,FALSE)</f>
        <v>item 18</v>
      </c>
      <c r="D614" t="s">
        <v>850</v>
      </c>
      <c r="E614" s="10"/>
      <c r="F614" s="10">
        <v>44942</v>
      </c>
      <c r="G614" t="s">
        <v>113</v>
      </c>
      <c r="I614">
        <v>-1</v>
      </c>
      <c r="J614" s="2">
        <v>300</v>
      </c>
      <c r="K614" s="2">
        <f>IF(OR(B614="متنوع",B614="قطع غيار"),J614,IF(AND(B614="ceiling fan",J614&gt;500),_xlfn.MAXIFS('m cost'!$E$3:$E$1062,'m cost'!$B$3:$B$1062,C614,'m cost'!$C$3:$C$1062,"&lt;="&amp;O614,'m cost'!$D$3:$D$1062,"&lt;="&amp;N614)*3,_xlfn.MAXIFS('m cost'!$E$3:$E$1062,'m cost'!$B$3:$B$1062,C614,'m cost'!$C$3:$C$1062,"&lt;="&amp;O614,'m cost'!$D$3:$D$1062,"&lt;="&amp;N614)))</f>
        <v>329.32952380952389</v>
      </c>
      <c r="L614" s="2">
        <f t="shared" si="60"/>
        <v>-329.32952380952389</v>
      </c>
      <c r="M614" s="2">
        <f t="shared" si="61"/>
        <v>-300</v>
      </c>
      <c r="N614">
        <f t="shared" si="62"/>
        <v>1</v>
      </c>
      <c r="O614">
        <f t="shared" si="63"/>
        <v>2023</v>
      </c>
      <c r="P614" s="9">
        <f>IF(I614&gt;0,VLOOKUP(B614,'m cost'!A:G,6,FALSE)*I614,0)</f>
        <v>0</v>
      </c>
      <c r="Q614" t="str">
        <f t="shared" si="64"/>
        <v>p</v>
      </c>
      <c r="R614" s="2">
        <f t="shared" si="65"/>
        <v>29.329523809523891</v>
      </c>
    </row>
    <row r="615" spans="1:18" x14ac:dyDescent="0.2">
      <c r="A615" t="s">
        <v>275</v>
      </c>
      <c r="B615" s="9" t="str">
        <f>VLOOKUP(A615,'item cost'!A:D,2,FALSE)</f>
        <v>group 19</v>
      </c>
      <c r="C615" s="9" t="str">
        <f>VLOOKUP(D615,items!A:B,2,FALSE)</f>
        <v>item 19</v>
      </c>
      <c r="D615" t="s">
        <v>851</v>
      </c>
      <c r="E615" s="10"/>
      <c r="F615" s="10">
        <v>44937</v>
      </c>
      <c r="G615" t="s">
        <v>363</v>
      </c>
      <c r="I615">
        <v>300</v>
      </c>
      <c r="J615" s="2">
        <v>180</v>
      </c>
      <c r="K615" s="2">
        <f>IF(OR(B615="متنوع",B615="قطع غيار"),J615,IF(AND(B615="ceiling fan",J615&gt;500),_xlfn.MAXIFS('m cost'!$E$3:$E$1062,'m cost'!$B$3:$B$1062,C615,'m cost'!$C$3:$C$1062,"&lt;="&amp;O615,'m cost'!$D$3:$D$1062,"&lt;="&amp;N615)*3,_xlfn.MAXIFS('m cost'!$E$3:$E$1062,'m cost'!$B$3:$B$1062,C615,'m cost'!$C$3:$C$1062,"&lt;="&amp;O615,'m cost'!$D$3:$D$1062,"&lt;="&amp;N615)))</f>
        <v>570</v>
      </c>
      <c r="L615" s="2">
        <f t="shared" si="60"/>
        <v>171000</v>
      </c>
      <c r="M615" s="2">
        <f t="shared" si="61"/>
        <v>54000</v>
      </c>
      <c r="N615">
        <f t="shared" si="62"/>
        <v>1</v>
      </c>
      <c r="O615">
        <f t="shared" si="63"/>
        <v>2023</v>
      </c>
      <c r="P615" s="9">
        <f>IF(I615&gt;0,VLOOKUP(B615,'m cost'!A:G,6,FALSE)*I615,0)</f>
        <v>6591</v>
      </c>
      <c r="Q615" t="str">
        <f t="shared" si="64"/>
        <v>l</v>
      </c>
      <c r="R615" s="2">
        <f t="shared" si="65"/>
        <v>-123591</v>
      </c>
    </row>
    <row r="616" spans="1:18" x14ac:dyDescent="0.2">
      <c r="A616" t="s">
        <v>17</v>
      </c>
      <c r="B616" s="9" t="str">
        <f>VLOOKUP(A616,'item cost'!A:D,2,FALSE)</f>
        <v>group 20</v>
      </c>
      <c r="C616" s="9" t="str">
        <f>VLOOKUP(D616,items!A:B,2,FALSE)</f>
        <v>item 20</v>
      </c>
      <c r="D616" t="s">
        <v>852</v>
      </c>
      <c r="E616" s="10"/>
      <c r="F616" s="10">
        <v>44937</v>
      </c>
      <c r="G616" t="s">
        <v>363</v>
      </c>
      <c r="I616">
        <v>301</v>
      </c>
      <c r="J616" s="2">
        <v>235</v>
      </c>
      <c r="K616" s="2">
        <f>IF(OR(B616="متنوع",B616="قطع غيار"),J616,IF(AND(B616="ceiling fan",J616&gt;500),_xlfn.MAXIFS('m cost'!$E$3:$E$1062,'m cost'!$B$3:$B$1062,C616,'m cost'!$C$3:$C$1062,"&lt;="&amp;O616,'m cost'!$D$3:$D$1062,"&lt;="&amp;N616)*3,_xlfn.MAXIFS('m cost'!$E$3:$E$1062,'m cost'!$B$3:$B$1062,C616,'m cost'!$C$3:$C$1062,"&lt;="&amp;O616,'m cost'!$D$3:$D$1062,"&lt;="&amp;N616)))</f>
        <v>260</v>
      </c>
      <c r="L616" s="2">
        <f t="shared" si="60"/>
        <v>78260</v>
      </c>
      <c r="M616" s="2">
        <f t="shared" si="61"/>
        <v>70735</v>
      </c>
      <c r="N616">
        <f t="shared" si="62"/>
        <v>1</v>
      </c>
      <c r="O616">
        <f t="shared" si="63"/>
        <v>2023</v>
      </c>
      <c r="P616" s="9">
        <f>IF(I616&gt;0,VLOOKUP(B616,'m cost'!A:G,6,FALSE)*I616,0)</f>
        <v>1505</v>
      </c>
      <c r="Q616" t="str">
        <f t="shared" si="64"/>
        <v>l</v>
      </c>
      <c r="R616" s="2">
        <f t="shared" si="65"/>
        <v>-9030</v>
      </c>
    </row>
    <row r="617" spans="1:18" x14ac:dyDescent="0.2">
      <c r="A617" t="s">
        <v>18</v>
      </c>
      <c r="B617" s="9" t="str">
        <f>VLOOKUP(A617,'item cost'!A:D,2,FALSE)</f>
        <v>group 21</v>
      </c>
      <c r="C617" s="9" t="str">
        <f>VLOOKUP(D617,items!A:B,2,FALSE)</f>
        <v>item 21</v>
      </c>
      <c r="D617" t="s">
        <v>853</v>
      </c>
      <c r="E617" s="10"/>
      <c r="F617" s="10">
        <v>44937</v>
      </c>
      <c r="G617" t="s">
        <v>363</v>
      </c>
      <c r="I617">
        <v>101</v>
      </c>
      <c r="J617" s="2">
        <v>360</v>
      </c>
      <c r="K617" s="2">
        <f>IF(OR(B617="متنوع",B617="قطع غيار"),J617,IF(AND(B617="ceiling fan",J617&gt;500),_xlfn.MAXIFS('m cost'!$E$3:$E$1062,'m cost'!$B$3:$B$1062,C617,'m cost'!$C$3:$C$1062,"&lt;="&amp;O617,'m cost'!$D$3:$D$1062,"&lt;="&amp;N617)*3,_xlfn.MAXIFS('m cost'!$E$3:$E$1062,'m cost'!$B$3:$B$1062,C617,'m cost'!$C$3:$C$1062,"&lt;="&amp;O617,'m cost'!$D$3:$D$1062,"&lt;="&amp;N617)))</f>
        <v>122.78968253968254</v>
      </c>
      <c r="L617" s="2">
        <f t="shared" si="60"/>
        <v>12401.757936507936</v>
      </c>
      <c r="M617" s="2">
        <f t="shared" si="61"/>
        <v>36360</v>
      </c>
      <c r="N617">
        <f t="shared" si="62"/>
        <v>1</v>
      </c>
      <c r="O617">
        <f t="shared" si="63"/>
        <v>2023</v>
      </c>
      <c r="P617" s="9">
        <f>IF(I617&gt;0,VLOOKUP(B617,'m cost'!A:G,6,FALSE)*I617,0)</f>
        <v>0</v>
      </c>
      <c r="Q617" t="str">
        <f t="shared" si="64"/>
        <v>p</v>
      </c>
      <c r="R617" s="2">
        <f t="shared" si="65"/>
        <v>23958.242063492064</v>
      </c>
    </row>
    <row r="618" spans="1:18" x14ac:dyDescent="0.2">
      <c r="A618" t="s">
        <v>24</v>
      </c>
      <c r="B618" s="9" t="str">
        <f>VLOOKUP(A618,'item cost'!A:D,2,FALSE)</f>
        <v>group 22</v>
      </c>
      <c r="C618" s="9" t="str">
        <f>VLOOKUP(D618,items!A:B,2,FALSE)</f>
        <v>item 22</v>
      </c>
      <c r="D618" t="s">
        <v>854</v>
      </c>
      <c r="E618" s="10"/>
      <c r="F618" s="10">
        <v>44937</v>
      </c>
      <c r="G618" t="s">
        <v>363</v>
      </c>
      <c r="I618">
        <v>4</v>
      </c>
      <c r="J618" s="2">
        <v>250</v>
      </c>
      <c r="K618" s="2">
        <f>IF(OR(B618="متنوع",B618="قطع غيار"),J618,IF(AND(B618="ceiling fan",J618&gt;500),_xlfn.MAXIFS('m cost'!$E$3:$E$1062,'m cost'!$B$3:$B$1062,C618,'m cost'!$C$3:$C$1062,"&lt;="&amp;O618,'m cost'!$D$3:$D$1062,"&lt;="&amp;N618)*3,_xlfn.MAXIFS('m cost'!$E$3:$E$1062,'m cost'!$B$3:$B$1062,C618,'m cost'!$C$3:$C$1062,"&lt;="&amp;O618,'m cost'!$D$3:$D$1062,"&lt;="&amp;N618)))</f>
        <v>517</v>
      </c>
      <c r="L618" s="2">
        <f t="shared" si="60"/>
        <v>2068</v>
      </c>
      <c r="M618" s="2">
        <f t="shared" si="61"/>
        <v>1000</v>
      </c>
      <c r="N618">
        <f t="shared" si="62"/>
        <v>1</v>
      </c>
      <c r="O618">
        <f t="shared" si="63"/>
        <v>2023</v>
      </c>
      <c r="P618" s="9">
        <f>IF(I618&gt;0,VLOOKUP(B618,'m cost'!A:G,6,FALSE)*I618,0)</f>
        <v>4</v>
      </c>
      <c r="Q618" t="str">
        <f t="shared" si="64"/>
        <v>l</v>
      </c>
      <c r="R618" s="2">
        <f t="shared" si="65"/>
        <v>-1072</v>
      </c>
    </row>
    <row r="619" spans="1:18" x14ac:dyDescent="0.2">
      <c r="A619" t="s">
        <v>60</v>
      </c>
      <c r="B619" s="9" t="str">
        <f>VLOOKUP(A619,'item cost'!A:D,2,FALSE)</f>
        <v>group 23</v>
      </c>
      <c r="C619" s="9" t="str">
        <f>VLOOKUP(D619,items!A:B,2,FALSE)</f>
        <v>item 23</v>
      </c>
      <c r="D619" t="s">
        <v>855</v>
      </c>
      <c r="E619" s="10"/>
      <c r="F619" s="10">
        <v>44937</v>
      </c>
      <c r="G619" t="s">
        <v>363</v>
      </c>
      <c r="I619">
        <v>11</v>
      </c>
      <c r="J619" s="2">
        <v>1</v>
      </c>
      <c r="K619" s="2">
        <f>IF(OR(B619="متنوع",B619="قطع غيار"),J619,IF(AND(B619="ceiling fan",J619&gt;500),_xlfn.MAXIFS('m cost'!$E$3:$E$1062,'m cost'!$B$3:$B$1062,C619,'m cost'!$C$3:$C$1062,"&lt;="&amp;O619,'m cost'!$D$3:$D$1062,"&lt;="&amp;N619)*3,_xlfn.MAXIFS('m cost'!$E$3:$E$1062,'m cost'!$B$3:$B$1062,C619,'m cost'!$C$3:$C$1062,"&lt;="&amp;O619,'m cost'!$D$3:$D$1062,"&lt;="&amp;N619)))</f>
        <v>3666.8121693121693</v>
      </c>
      <c r="L619" s="2">
        <f t="shared" si="60"/>
        <v>40334.933862433863</v>
      </c>
      <c r="M619" s="2">
        <f t="shared" si="61"/>
        <v>11</v>
      </c>
      <c r="N619">
        <f t="shared" si="62"/>
        <v>1</v>
      </c>
      <c r="O619">
        <f t="shared" si="63"/>
        <v>2023</v>
      </c>
      <c r="P619" s="9">
        <f>IF(I619&gt;0,VLOOKUP(B619,'m cost'!A:G,6,FALSE)*I619,0)</f>
        <v>22</v>
      </c>
      <c r="Q619" t="str">
        <f t="shared" si="64"/>
        <v>l</v>
      </c>
      <c r="R619" s="2">
        <f t="shared" si="65"/>
        <v>-40345.933862433863</v>
      </c>
    </row>
    <row r="620" spans="1:18" x14ac:dyDescent="0.2">
      <c r="A620" t="s">
        <v>43</v>
      </c>
      <c r="B620" s="9" t="str">
        <f>VLOOKUP(A620,'item cost'!A:D,2,FALSE)</f>
        <v>group 24</v>
      </c>
      <c r="C620" s="9" t="str">
        <f>VLOOKUP(D620,items!A:B,2,FALSE)</f>
        <v>item 24</v>
      </c>
      <c r="D620" t="s">
        <v>856</v>
      </c>
      <c r="E620" s="10"/>
      <c r="F620" s="10">
        <v>44937</v>
      </c>
      <c r="G620" t="s">
        <v>174</v>
      </c>
      <c r="I620">
        <v>-1</v>
      </c>
      <c r="J620" s="2">
        <v>235</v>
      </c>
      <c r="K620" s="2">
        <f>IF(OR(B620="متنوع",B620="قطع غيار"),J620,IF(AND(B620="ceiling fan",J620&gt;500),_xlfn.MAXIFS('m cost'!$E$3:$E$1062,'m cost'!$B$3:$B$1062,C620,'m cost'!$C$3:$C$1062,"&lt;="&amp;O620,'m cost'!$D$3:$D$1062,"&lt;="&amp;N620)*3,_xlfn.MAXIFS('m cost'!$E$3:$E$1062,'m cost'!$B$3:$B$1062,C620,'m cost'!$C$3:$C$1062,"&lt;="&amp;O620,'m cost'!$D$3:$D$1062,"&lt;="&amp;N620)))</f>
        <v>316.46825396825403</v>
      </c>
      <c r="L620" s="2">
        <f t="shared" si="60"/>
        <v>-316.46825396825403</v>
      </c>
      <c r="M620" s="2">
        <f t="shared" si="61"/>
        <v>-235</v>
      </c>
      <c r="N620">
        <f t="shared" si="62"/>
        <v>1</v>
      </c>
      <c r="O620">
        <f t="shared" si="63"/>
        <v>2023</v>
      </c>
      <c r="P620" s="9">
        <f>IF(I620&gt;0,VLOOKUP(B620,'m cost'!A:G,6,FALSE)*I620,0)</f>
        <v>0</v>
      </c>
      <c r="Q620" t="str">
        <f t="shared" si="64"/>
        <v>p</v>
      </c>
      <c r="R620" s="2">
        <f t="shared" si="65"/>
        <v>81.468253968254032</v>
      </c>
    </row>
    <row r="621" spans="1:18" x14ac:dyDescent="0.2">
      <c r="A621" t="s">
        <v>278</v>
      </c>
      <c r="B621" s="9" t="str">
        <f>VLOOKUP(A621,'item cost'!A:D,2,FALSE)</f>
        <v>group 25</v>
      </c>
      <c r="C621" s="9" t="str">
        <f>VLOOKUP(D621,items!A:B,2,FALSE)</f>
        <v>item 25</v>
      </c>
      <c r="D621" t="s">
        <v>857</v>
      </c>
      <c r="E621" s="10"/>
      <c r="F621" s="10">
        <v>44937</v>
      </c>
      <c r="G621" t="s">
        <v>174</v>
      </c>
      <c r="I621">
        <v>-1</v>
      </c>
      <c r="J621" s="2">
        <v>360</v>
      </c>
      <c r="K621" s="2">
        <f>IF(OR(B621="متنوع",B621="قطع غيار"),J621,IF(AND(B621="ceiling fan",J621&gt;500),_xlfn.MAXIFS('m cost'!$E$3:$E$1062,'m cost'!$B$3:$B$1062,C621,'m cost'!$C$3:$C$1062,"&lt;="&amp;O621,'m cost'!$D$3:$D$1062,"&lt;="&amp;N621)*3,_xlfn.MAXIFS('m cost'!$E$3:$E$1062,'m cost'!$B$3:$B$1062,C621,'m cost'!$C$3:$C$1062,"&lt;="&amp;O621,'m cost'!$D$3:$D$1062,"&lt;="&amp;N621)))</f>
        <v>223.50174851190479</v>
      </c>
      <c r="L621" s="2">
        <f t="shared" si="60"/>
        <v>-223.50174851190479</v>
      </c>
      <c r="M621" s="2">
        <f t="shared" si="61"/>
        <v>-360</v>
      </c>
      <c r="N621">
        <f t="shared" si="62"/>
        <v>1</v>
      </c>
      <c r="O621">
        <f t="shared" si="63"/>
        <v>2023</v>
      </c>
      <c r="P621" s="9">
        <f>IF(I621&gt;0,VLOOKUP(B621,'m cost'!A:G,6,FALSE)*I621,0)</f>
        <v>0</v>
      </c>
      <c r="Q621" t="str">
        <f t="shared" si="64"/>
        <v>l</v>
      </c>
      <c r="R621" s="2">
        <f t="shared" si="65"/>
        <v>-136.49825148809521</v>
      </c>
    </row>
    <row r="622" spans="1:18" x14ac:dyDescent="0.2">
      <c r="A622" t="s">
        <v>279</v>
      </c>
      <c r="B622" s="9" t="str">
        <f>VLOOKUP(A622,'item cost'!A:D,2,FALSE)</f>
        <v>group 26</v>
      </c>
      <c r="C622" s="9" t="str">
        <f>VLOOKUP(D622,items!A:B,2,FALSE)</f>
        <v>item 26</v>
      </c>
      <c r="D622" t="s">
        <v>858</v>
      </c>
      <c r="E622" s="10"/>
      <c r="F622" s="10">
        <v>44937</v>
      </c>
      <c r="G622" t="s">
        <v>174</v>
      </c>
      <c r="I622">
        <v>-4</v>
      </c>
      <c r="J622" s="2">
        <v>250</v>
      </c>
      <c r="K622" s="2">
        <f>IF(OR(B622="متنوع",B622="قطع غيار"),J622,IF(AND(B622="ceiling fan",J622&gt;500),_xlfn.MAXIFS('m cost'!$E$3:$E$1062,'m cost'!$B$3:$B$1062,C622,'m cost'!$C$3:$C$1062,"&lt;="&amp;O622,'m cost'!$D$3:$D$1062,"&lt;="&amp;N622)*3,_xlfn.MAXIFS('m cost'!$E$3:$E$1062,'m cost'!$B$3:$B$1062,C622,'m cost'!$C$3:$C$1062,"&lt;="&amp;O622,'m cost'!$D$3:$D$1062,"&lt;="&amp;N622)))</f>
        <v>205.97652777777782</v>
      </c>
      <c r="L622" s="2">
        <f t="shared" si="60"/>
        <v>-823.90611111111127</v>
      </c>
      <c r="M622" s="2">
        <f t="shared" si="61"/>
        <v>-1000</v>
      </c>
      <c r="N622">
        <f t="shared" si="62"/>
        <v>1</v>
      </c>
      <c r="O622">
        <f t="shared" si="63"/>
        <v>2023</v>
      </c>
      <c r="P622" s="9">
        <f>IF(I622&gt;0,VLOOKUP(B622,'m cost'!A:G,6,FALSE)*I622,0)</f>
        <v>0</v>
      </c>
      <c r="Q622" t="str">
        <f t="shared" si="64"/>
        <v>l</v>
      </c>
      <c r="R622" s="2">
        <f t="shared" si="65"/>
        <v>-176.09388888888873</v>
      </c>
    </row>
    <row r="623" spans="1:18" x14ac:dyDescent="0.2">
      <c r="A623" t="s">
        <v>46</v>
      </c>
      <c r="B623" s="9" t="str">
        <f>VLOOKUP(A623,'item cost'!A:D,2,FALSE)</f>
        <v>group 27</v>
      </c>
      <c r="C623" s="9" t="str">
        <f>VLOOKUP(D623,items!A:B,2,FALSE)</f>
        <v>item 27</v>
      </c>
      <c r="D623" t="s">
        <v>859</v>
      </c>
      <c r="E623" s="10"/>
      <c r="F623" s="10">
        <v>44947</v>
      </c>
      <c r="G623" t="s">
        <v>364</v>
      </c>
      <c r="I623">
        <v>200</v>
      </c>
      <c r="J623" s="2">
        <v>1350</v>
      </c>
      <c r="K623" s="2">
        <f>IF(OR(B623="متنوع",B623="قطع غيار"),J623,IF(AND(B623="ceiling fan",J623&gt;500),_xlfn.MAXIFS('m cost'!$E$3:$E$1062,'m cost'!$B$3:$B$1062,C623,'m cost'!$C$3:$C$1062,"&lt;="&amp;O623,'m cost'!$D$3:$D$1062,"&lt;="&amp;N623)*3,_xlfn.MAXIFS('m cost'!$E$3:$E$1062,'m cost'!$B$3:$B$1062,C623,'m cost'!$C$3:$C$1062,"&lt;="&amp;O623,'m cost'!$D$3:$D$1062,"&lt;="&amp;N623)))</f>
        <v>383</v>
      </c>
      <c r="L623" s="2">
        <f t="shared" si="60"/>
        <v>76600</v>
      </c>
      <c r="M623" s="2">
        <f t="shared" si="61"/>
        <v>270000</v>
      </c>
      <c r="N623">
        <f t="shared" si="62"/>
        <v>1</v>
      </c>
      <c r="O623">
        <f t="shared" si="63"/>
        <v>2023</v>
      </c>
      <c r="P623" s="9">
        <f>IF(I623&gt;0,VLOOKUP(B623,'m cost'!A:G,6,FALSE)*I623,0)</f>
        <v>0</v>
      </c>
      <c r="Q623" t="str">
        <f t="shared" si="64"/>
        <v>p</v>
      </c>
      <c r="R623" s="2">
        <f t="shared" si="65"/>
        <v>193400</v>
      </c>
    </row>
    <row r="624" spans="1:18" x14ac:dyDescent="0.2">
      <c r="A624" t="s">
        <v>37</v>
      </c>
      <c r="B624" s="9" t="str">
        <f>VLOOKUP(A624,'item cost'!A:D,2,FALSE)</f>
        <v>group 28</v>
      </c>
      <c r="C624" s="9" t="str">
        <f>VLOOKUP(D624,items!A:B,2,FALSE)</f>
        <v>item 28</v>
      </c>
      <c r="D624" t="s">
        <v>860</v>
      </c>
      <c r="E624" s="10"/>
      <c r="F624" s="10">
        <v>44947</v>
      </c>
      <c r="G624" t="s">
        <v>364</v>
      </c>
      <c r="I624">
        <v>100</v>
      </c>
      <c r="J624" s="2">
        <v>270</v>
      </c>
      <c r="K624" s="2">
        <f>IF(OR(B624="متنوع",B624="قطع غيار"),J624,IF(AND(B624="ceiling fan",J624&gt;500),_xlfn.MAXIFS('m cost'!$E$3:$E$1062,'m cost'!$B$3:$B$1062,C624,'m cost'!$C$3:$C$1062,"&lt;="&amp;O624,'m cost'!$D$3:$D$1062,"&lt;="&amp;N624)*3,_xlfn.MAXIFS('m cost'!$E$3:$E$1062,'m cost'!$B$3:$B$1062,C624,'m cost'!$C$3:$C$1062,"&lt;="&amp;O624,'m cost'!$D$3:$D$1062,"&lt;="&amp;N624)))</f>
        <v>127.99382716049386</v>
      </c>
      <c r="L624" s="2">
        <f t="shared" si="60"/>
        <v>12799.382716049386</v>
      </c>
      <c r="M624" s="2">
        <f t="shared" si="61"/>
        <v>27000</v>
      </c>
      <c r="N624">
        <f t="shared" si="62"/>
        <v>1</v>
      </c>
      <c r="O624">
        <f t="shared" si="63"/>
        <v>2023</v>
      </c>
      <c r="P624" s="9">
        <f>IF(I624&gt;0,VLOOKUP(B624,'m cost'!A:G,6,FALSE)*I624,0)</f>
        <v>50</v>
      </c>
      <c r="Q624" t="str">
        <f t="shared" si="64"/>
        <v>p</v>
      </c>
      <c r="R624" s="2">
        <f t="shared" si="65"/>
        <v>14150.617283950614</v>
      </c>
    </row>
    <row r="625" spans="1:18" x14ac:dyDescent="0.2">
      <c r="A625" t="s">
        <v>44</v>
      </c>
      <c r="B625" s="9" t="str">
        <f>VLOOKUP(A625,'item cost'!A:D,2,FALSE)</f>
        <v>group 29</v>
      </c>
      <c r="C625" s="9" t="str">
        <f>VLOOKUP(D625,items!A:B,2,FALSE)</f>
        <v>item 29</v>
      </c>
      <c r="D625" t="s">
        <v>861</v>
      </c>
      <c r="E625" s="10"/>
      <c r="F625" s="10">
        <v>44947</v>
      </c>
      <c r="G625" t="s">
        <v>364</v>
      </c>
      <c r="I625">
        <v>1</v>
      </c>
      <c r="J625" s="2">
        <v>180</v>
      </c>
      <c r="K625" s="2">
        <f>IF(OR(B625="متنوع",B625="قطع غيار"),J625,IF(AND(B625="ceiling fan",J625&gt;500),_xlfn.MAXIFS('m cost'!$E$3:$E$1062,'m cost'!$B$3:$B$1062,C625,'m cost'!$C$3:$C$1062,"&lt;="&amp;O625,'m cost'!$D$3:$D$1062,"&lt;="&amp;N625)*3,_xlfn.MAXIFS('m cost'!$E$3:$E$1062,'m cost'!$B$3:$B$1062,C625,'m cost'!$C$3:$C$1062,"&lt;="&amp;O625,'m cost'!$D$3:$D$1062,"&lt;="&amp;N625)))</f>
        <v>139.5625</v>
      </c>
      <c r="L625" s="2">
        <f t="shared" si="60"/>
        <v>139.5625</v>
      </c>
      <c r="M625" s="2">
        <f t="shared" si="61"/>
        <v>180</v>
      </c>
      <c r="N625">
        <f t="shared" si="62"/>
        <v>1</v>
      </c>
      <c r="O625">
        <f t="shared" si="63"/>
        <v>2023</v>
      </c>
      <c r="P625" s="9">
        <f>IF(I625&gt;0,VLOOKUP(B625,'m cost'!A:G,6,FALSE)*I625,0)</f>
        <v>5</v>
      </c>
      <c r="Q625" t="str">
        <f t="shared" si="64"/>
        <v>p</v>
      </c>
      <c r="R625" s="2">
        <f t="shared" si="65"/>
        <v>35.4375</v>
      </c>
    </row>
    <row r="626" spans="1:18" x14ac:dyDescent="0.2">
      <c r="A626" t="s">
        <v>280</v>
      </c>
      <c r="B626" s="9" t="str">
        <f>VLOOKUP(A626,'item cost'!A:D,2,FALSE)</f>
        <v>group 30</v>
      </c>
      <c r="C626" s="9" t="str">
        <f>VLOOKUP(D626,items!A:B,2,FALSE)</f>
        <v>item 30</v>
      </c>
      <c r="D626" t="s">
        <v>862</v>
      </c>
      <c r="E626" s="10"/>
      <c r="F626" s="10">
        <v>44947</v>
      </c>
      <c r="G626" t="s">
        <v>364</v>
      </c>
      <c r="I626">
        <v>3</v>
      </c>
      <c r="J626" s="2">
        <v>280</v>
      </c>
      <c r="K626" s="2">
        <f>IF(OR(B626="متنوع",B626="قطع غيار"),J626,IF(AND(B626="ceiling fan",J626&gt;500),_xlfn.MAXIFS('m cost'!$E$3:$E$1062,'m cost'!$B$3:$B$1062,C626,'m cost'!$C$3:$C$1062,"&lt;="&amp;O626,'m cost'!$D$3:$D$1062,"&lt;="&amp;N626)*3,_xlfn.MAXIFS('m cost'!$E$3:$E$1062,'m cost'!$B$3:$B$1062,C626,'m cost'!$C$3:$C$1062,"&lt;="&amp;O626,'m cost'!$D$3:$D$1062,"&lt;="&amp;N626)))</f>
        <v>350.54555555555561</v>
      </c>
      <c r="L626" s="2">
        <f t="shared" si="60"/>
        <v>1051.6366666666668</v>
      </c>
      <c r="M626" s="2">
        <f t="shared" si="61"/>
        <v>840</v>
      </c>
      <c r="N626">
        <f t="shared" si="62"/>
        <v>1</v>
      </c>
      <c r="O626">
        <f t="shared" si="63"/>
        <v>2023</v>
      </c>
      <c r="P626" s="9">
        <f>IF(I626&gt;0,VLOOKUP(B626,'m cost'!A:G,6,FALSE)*I626,0)</f>
        <v>15</v>
      </c>
      <c r="Q626" t="str">
        <f t="shared" si="64"/>
        <v>l</v>
      </c>
      <c r="R626" s="2">
        <f t="shared" si="65"/>
        <v>-226.63666666666677</v>
      </c>
    </row>
    <row r="627" spans="1:18" x14ac:dyDescent="0.2">
      <c r="A627" t="s">
        <v>50</v>
      </c>
      <c r="B627" s="9" t="str">
        <f>VLOOKUP(A627,'item cost'!A:D,2,FALSE)</f>
        <v>group 31</v>
      </c>
      <c r="C627" s="9" t="str">
        <f>VLOOKUP(D627,items!A:B,2,FALSE)</f>
        <v>item 31</v>
      </c>
      <c r="D627" t="s">
        <v>863</v>
      </c>
      <c r="E627" s="10"/>
      <c r="F627" s="10">
        <v>44947</v>
      </c>
      <c r="G627" t="s">
        <v>180</v>
      </c>
      <c r="I627">
        <v>-1</v>
      </c>
      <c r="J627" s="2">
        <v>180</v>
      </c>
      <c r="K627" s="2">
        <f>IF(OR(B627="متنوع",B627="قطع غيار"),J627,IF(AND(B627="ceiling fan",J627&gt;500),_xlfn.MAXIFS('m cost'!$E$3:$E$1062,'m cost'!$B$3:$B$1062,C627,'m cost'!$C$3:$C$1062,"&lt;="&amp;O627,'m cost'!$D$3:$D$1062,"&lt;="&amp;N627)*3,_xlfn.MAXIFS('m cost'!$E$3:$E$1062,'m cost'!$B$3:$B$1062,C627,'m cost'!$C$3:$C$1062,"&lt;="&amp;O627,'m cost'!$D$3:$D$1062,"&lt;="&amp;N627)))</f>
        <v>891.17460317460325</v>
      </c>
      <c r="L627" s="2">
        <f t="shared" si="60"/>
        <v>-891.17460317460325</v>
      </c>
      <c r="M627" s="2">
        <f t="shared" si="61"/>
        <v>-180</v>
      </c>
      <c r="N627">
        <f t="shared" si="62"/>
        <v>1</v>
      </c>
      <c r="O627">
        <f t="shared" si="63"/>
        <v>2023</v>
      </c>
      <c r="P627" s="9">
        <f>IF(I627&gt;0,VLOOKUP(B627,'m cost'!A:G,6,FALSE)*I627,0)</f>
        <v>0</v>
      </c>
      <c r="Q627" t="str">
        <f t="shared" si="64"/>
        <v>p</v>
      </c>
      <c r="R627" s="2">
        <f t="shared" si="65"/>
        <v>711.17460317460325</v>
      </c>
    </row>
    <row r="628" spans="1:18" x14ac:dyDescent="0.2">
      <c r="A628" t="s">
        <v>20</v>
      </c>
      <c r="B628" s="9" t="str">
        <f>VLOOKUP(A628,'item cost'!A:D,2,FALSE)</f>
        <v>group 32</v>
      </c>
      <c r="C628" s="9" t="str">
        <f>VLOOKUP(D628,items!A:B,2,FALSE)</f>
        <v>item 32</v>
      </c>
      <c r="D628" t="s">
        <v>864</v>
      </c>
      <c r="E628" s="10"/>
      <c r="F628" s="10">
        <v>44947</v>
      </c>
      <c r="G628" t="s">
        <v>180</v>
      </c>
      <c r="I628">
        <v>-2</v>
      </c>
      <c r="J628" s="2">
        <v>280</v>
      </c>
      <c r="K628" s="2">
        <f>IF(OR(B628="متنوع",B628="قطع غيار"),J628,IF(AND(B628="ceiling fan",J628&gt;500),_xlfn.MAXIFS('m cost'!$E$3:$E$1062,'m cost'!$B$3:$B$1062,C628,'m cost'!$C$3:$C$1062,"&lt;="&amp;O628,'m cost'!$D$3:$D$1062,"&lt;="&amp;N628)*3,_xlfn.MAXIFS('m cost'!$E$3:$E$1062,'m cost'!$B$3:$B$1062,C628,'m cost'!$C$3:$C$1062,"&lt;="&amp;O628,'m cost'!$D$3:$D$1062,"&lt;="&amp;N628)))</f>
        <v>348.11507936507945</v>
      </c>
      <c r="L628" s="2">
        <f t="shared" si="60"/>
        <v>-696.23015873015891</v>
      </c>
      <c r="M628" s="2">
        <f t="shared" si="61"/>
        <v>-560</v>
      </c>
      <c r="N628">
        <f t="shared" si="62"/>
        <v>1</v>
      </c>
      <c r="O628">
        <f t="shared" si="63"/>
        <v>2023</v>
      </c>
      <c r="P628" s="9">
        <f>IF(I628&gt;0,VLOOKUP(B628,'m cost'!A:G,6,FALSE)*I628,0)</f>
        <v>0</v>
      </c>
      <c r="Q628" t="str">
        <f t="shared" si="64"/>
        <v>p</v>
      </c>
      <c r="R628" s="2">
        <f t="shared" si="65"/>
        <v>136.23015873015891</v>
      </c>
    </row>
    <row r="629" spans="1:18" x14ac:dyDescent="0.2">
      <c r="A629" t="s">
        <v>33</v>
      </c>
      <c r="B629" s="9" t="str">
        <f>VLOOKUP(A629,'item cost'!A:D,2,FALSE)</f>
        <v>group 33</v>
      </c>
      <c r="C629" s="9" t="str">
        <f>VLOOKUP(D629,items!A:B,2,FALSE)</f>
        <v>item 33</v>
      </c>
      <c r="D629" t="s">
        <v>865</v>
      </c>
      <c r="E629" s="10"/>
      <c r="F629" s="10">
        <v>44952</v>
      </c>
      <c r="G629" t="s">
        <v>365</v>
      </c>
      <c r="I629">
        <v>1</v>
      </c>
      <c r="J629" s="2">
        <v>470</v>
      </c>
      <c r="K629" s="2">
        <f>IF(OR(B629="متنوع",B629="قطع غيار"),J629,IF(AND(B629="ceiling fan",J629&gt;500),_xlfn.MAXIFS('m cost'!$E$3:$E$1062,'m cost'!$B$3:$B$1062,C629,'m cost'!$C$3:$C$1062,"&lt;="&amp;O629,'m cost'!$D$3:$D$1062,"&lt;="&amp;N629)*3,_xlfn.MAXIFS('m cost'!$E$3:$E$1062,'m cost'!$B$3:$B$1062,C629,'m cost'!$C$3:$C$1062,"&lt;="&amp;O629,'m cost'!$D$3:$D$1062,"&lt;="&amp;N629)))</f>
        <v>960</v>
      </c>
      <c r="L629" s="2">
        <f t="shared" si="60"/>
        <v>960</v>
      </c>
      <c r="M629" s="2">
        <f t="shared" si="61"/>
        <v>470</v>
      </c>
      <c r="N629">
        <f t="shared" si="62"/>
        <v>1</v>
      </c>
      <c r="O629">
        <f t="shared" si="63"/>
        <v>2023</v>
      </c>
      <c r="P629" s="9">
        <f>IF(I629&gt;0,VLOOKUP(B629,'m cost'!A:G,6,FALSE)*I629,0)</f>
        <v>5</v>
      </c>
      <c r="Q629" t="str">
        <f t="shared" si="64"/>
        <v>l</v>
      </c>
      <c r="R629" s="2">
        <f t="shared" si="65"/>
        <v>-495</v>
      </c>
    </row>
    <row r="630" spans="1:18" x14ac:dyDescent="0.2">
      <c r="A630" t="s">
        <v>48</v>
      </c>
      <c r="B630" s="9" t="str">
        <f>VLOOKUP(A630,'item cost'!A:D,2,FALSE)</f>
        <v>group 34</v>
      </c>
      <c r="C630" s="9" t="str">
        <f>VLOOKUP(D630,items!A:B,2,FALSE)</f>
        <v>item 34</v>
      </c>
      <c r="D630" t="s">
        <v>866</v>
      </c>
      <c r="E630" s="10"/>
      <c r="F630" s="10">
        <v>44952</v>
      </c>
      <c r="G630" t="s">
        <v>365</v>
      </c>
      <c r="I630">
        <v>1</v>
      </c>
      <c r="J630" s="2">
        <v>540</v>
      </c>
      <c r="K630" s="2">
        <f>IF(OR(B630="متنوع",B630="قطع غيار"),J630,IF(AND(B630="ceiling fan",J630&gt;500),_xlfn.MAXIFS('m cost'!$E$3:$E$1062,'m cost'!$B$3:$B$1062,C630,'m cost'!$C$3:$C$1062,"&lt;="&amp;O630,'m cost'!$D$3:$D$1062,"&lt;="&amp;N630)*3,_xlfn.MAXIFS('m cost'!$E$3:$E$1062,'m cost'!$B$3:$B$1062,C630,'m cost'!$C$3:$C$1062,"&lt;="&amp;O630,'m cost'!$D$3:$D$1062,"&lt;="&amp;N630)))</f>
        <v>1445</v>
      </c>
      <c r="L630" s="2">
        <f t="shared" si="60"/>
        <v>1445</v>
      </c>
      <c r="M630" s="2">
        <f t="shared" si="61"/>
        <v>540</v>
      </c>
      <c r="N630">
        <f t="shared" si="62"/>
        <v>1</v>
      </c>
      <c r="O630">
        <f t="shared" si="63"/>
        <v>2023</v>
      </c>
      <c r="P630" s="9">
        <f>IF(I630&gt;0,VLOOKUP(B630,'m cost'!A:G,6,FALSE)*I630,0)</f>
        <v>5</v>
      </c>
      <c r="Q630" t="str">
        <f t="shared" si="64"/>
        <v>l</v>
      </c>
      <c r="R630" s="2">
        <f t="shared" si="65"/>
        <v>-910</v>
      </c>
    </row>
    <row r="631" spans="1:18" x14ac:dyDescent="0.2">
      <c r="A631" t="s">
        <v>28</v>
      </c>
      <c r="B631" s="9" t="str">
        <f>VLOOKUP(A631,'item cost'!A:D,2,FALSE)</f>
        <v>group 35</v>
      </c>
      <c r="C631" s="9" t="str">
        <f>VLOOKUP(D631,items!A:B,2,FALSE)</f>
        <v>item 35</v>
      </c>
      <c r="D631" t="s">
        <v>867</v>
      </c>
      <c r="E631" s="10"/>
      <c r="F631" s="10">
        <v>44952</v>
      </c>
      <c r="G631" t="s">
        <v>365</v>
      </c>
      <c r="I631">
        <v>1</v>
      </c>
      <c r="J631" s="2">
        <v>520</v>
      </c>
      <c r="K631" s="2">
        <f>IF(OR(B631="متنوع",B631="قطع غيار"),J631,IF(AND(B631="ceiling fan",J631&gt;500),_xlfn.MAXIFS('m cost'!$E$3:$E$1062,'m cost'!$B$3:$B$1062,C631,'m cost'!$C$3:$C$1062,"&lt;="&amp;O631,'m cost'!$D$3:$D$1062,"&lt;="&amp;N631)*3,_xlfn.MAXIFS('m cost'!$E$3:$E$1062,'m cost'!$B$3:$B$1062,C631,'m cost'!$C$3:$C$1062,"&lt;="&amp;O631,'m cost'!$D$3:$D$1062,"&lt;="&amp;N631)))</f>
        <v>325.75216666666677</v>
      </c>
      <c r="L631" s="2">
        <f t="shared" si="60"/>
        <v>325.75216666666677</v>
      </c>
      <c r="M631" s="2">
        <f t="shared" si="61"/>
        <v>520</v>
      </c>
      <c r="N631">
        <f t="shared" si="62"/>
        <v>1</v>
      </c>
      <c r="O631">
        <f t="shared" si="63"/>
        <v>2023</v>
      </c>
      <c r="P631" s="9">
        <f>IF(I631&gt;0,VLOOKUP(B631,'m cost'!A:G,6,FALSE)*I631,0)</f>
        <v>5</v>
      </c>
      <c r="Q631" t="str">
        <f t="shared" si="64"/>
        <v>p</v>
      </c>
      <c r="R631" s="2">
        <f t="shared" si="65"/>
        <v>189.24783333333323</v>
      </c>
    </row>
    <row r="632" spans="1:18" x14ac:dyDescent="0.2">
      <c r="A632" t="s">
        <v>274</v>
      </c>
      <c r="B632" s="9" t="str">
        <f>VLOOKUP(A632,'item cost'!A:D,2,FALSE)</f>
        <v>group 36</v>
      </c>
      <c r="C632" s="9" t="str">
        <f>VLOOKUP(D632,items!A:B,2,FALSE)</f>
        <v>item 36</v>
      </c>
      <c r="D632" t="s">
        <v>868</v>
      </c>
      <c r="E632" s="10"/>
      <c r="F632" s="10">
        <v>44952</v>
      </c>
      <c r="G632" t="s">
        <v>365</v>
      </c>
      <c r="I632">
        <v>1</v>
      </c>
      <c r="J632" s="2">
        <v>520</v>
      </c>
      <c r="K632" s="2">
        <f>IF(OR(B632="متنوع",B632="قطع غيار"),J632,IF(AND(B632="ceiling fan",J632&gt;500),_xlfn.MAXIFS('m cost'!$E$3:$E$1062,'m cost'!$B$3:$B$1062,C632,'m cost'!$C$3:$C$1062,"&lt;="&amp;O632,'m cost'!$D$3:$D$1062,"&lt;="&amp;N632)*3,_xlfn.MAXIFS('m cost'!$E$3:$E$1062,'m cost'!$B$3:$B$1062,C632,'m cost'!$C$3:$C$1062,"&lt;="&amp;O632,'m cost'!$D$3:$D$1062,"&lt;="&amp;N632)))</f>
        <v>189</v>
      </c>
      <c r="L632" s="2">
        <f t="shared" si="60"/>
        <v>189</v>
      </c>
      <c r="M632" s="2">
        <f t="shared" si="61"/>
        <v>520</v>
      </c>
      <c r="N632">
        <f t="shared" si="62"/>
        <v>1</v>
      </c>
      <c r="O632">
        <f t="shared" si="63"/>
        <v>2023</v>
      </c>
      <c r="P632" s="9">
        <f>IF(I632&gt;0,VLOOKUP(B632,'m cost'!A:G,6,FALSE)*I632,0)</f>
        <v>5</v>
      </c>
      <c r="Q632" t="str">
        <f t="shared" si="64"/>
        <v>p</v>
      </c>
      <c r="R632" s="2">
        <f t="shared" si="65"/>
        <v>326</v>
      </c>
    </row>
    <row r="633" spans="1:18" x14ac:dyDescent="0.2">
      <c r="A633" t="s">
        <v>52</v>
      </c>
      <c r="B633" s="9" t="str">
        <f>VLOOKUP(A633,'item cost'!A:D,2,FALSE)</f>
        <v>group 37</v>
      </c>
      <c r="C633" s="9" t="str">
        <f>VLOOKUP(D633,items!A:B,2,FALSE)</f>
        <v>item 37</v>
      </c>
      <c r="D633" t="s">
        <v>869</v>
      </c>
      <c r="E633" s="10"/>
      <c r="F633" s="10">
        <v>44952</v>
      </c>
      <c r="G633" t="s">
        <v>365</v>
      </c>
      <c r="I633">
        <v>1</v>
      </c>
      <c r="J633" s="2">
        <v>600</v>
      </c>
      <c r="K633" s="2">
        <f>IF(OR(B633="متنوع",B633="قطع غيار"),J633,IF(AND(B633="ceiling fan",J633&gt;500),_xlfn.MAXIFS('m cost'!$E$3:$E$1062,'m cost'!$B$3:$B$1062,C633,'m cost'!$C$3:$C$1062,"&lt;="&amp;O633,'m cost'!$D$3:$D$1062,"&lt;="&amp;N633)*3,_xlfn.MAXIFS('m cost'!$E$3:$E$1062,'m cost'!$B$3:$B$1062,C633,'m cost'!$C$3:$C$1062,"&lt;="&amp;O633,'m cost'!$D$3:$D$1062,"&lt;="&amp;N633)))</f>
        <v>1486.2500000000002</v>
      </c>
      <c r="L633" s="2">
        <f t="shared" si="60"/>
        <v>1486.2500000000002</v>
      </c>
      <c r="M633" s="2">
        <f t="shared" si="61"/>
        <v>600</v>
      </c>
      <c r="N633">
        <f t="shared" si="62"/>
        <v>1</v>
      </c>
      <c r="O633">
        <f t="shared" si="63"/>
        <v>2023</v>
      </c>
      <c r="P633" s="9">
        <f>IF(I633&gt;0,VLOOKUP(B633,'m cost'!A:G,6,FALSE)*I633,0)</f>
        <v>5</v>
      </c>
      <c r="Q633" t="str">
        <f t="shared" si="64"/>
        <v>l</v>
      </c>
      <c r="R633" s="2">
        <f t="shared" si="65"/>
        <v>-891.25000000000023</v>
      </c>
    </row>
    <row r="634" spans="1:18" x14ac:dyDescent="0.2">
      <c r="A634" t="s">
        <v>65</v>
      </c>
      <c r="B634" s="9" t="str">
        <f>VLOOKUP(A634,'item cost'!A:D,2,FALSE)</f>
        <v>group 38</v>
      </c>
      <c r="C634" s="9" t="str">
        <f>VLOOKUP(D634,items!A:B,2,FALSE)</f>
        <v>item 38</v>
      </c>
      <c r="D634" t="s">
        <v>870</v>
      </c>
      <c r="E634" s="10"/>
      <c r="F634" s="10">
        <v>44937</v>
      </c>
      <c r="G634" t="s">
        <v>366</v>
      </c>
      <c r="I634">
        <v>200</v>
      </c>
      <c r="J634" s="2">
        <v>1325</v>
      </c>
      <c r="K634" s="2">
        <f>IF(OR(B634="متنوع",B634="قطع غيار"),J634,IF(AND(B634="ceiling fan",J634&gt;500),_xlfn.MAXIFS('m cost'!$E$3:$E$1062,'m cost'!$B$3:$B$1062,C634,'m cost'!$C$3:$C$1062,"&lt;="&amp;O634,'m cost'!$D$3:$D$1062,"&lt;="&amp;N634)*3,_xlfn.MAXIFS('m cost'!$E$3:$E$1062,'m cost'!$B$3:$B$1062,C634,'m cost'!$C$3:$C$1062,"&lt;="&amp;O634,'m cost'!$D$3:$D$1062,"&lt;="&amp;N634)))</f>
        <v>1954.814814814815</v>
      </c>
      <c r="L634" s="2">
        <f t="shared" si="60"/>
        <v>390962.96296296298</v>
      </c>
      <c r="M634" s="2">
        <f t="shared" si="61"/>
        <v>265000</v>
      </c>
      <c r="N634">
        <f t="shared" si="62"/>
        <v>1</v>
      </c>
      <c r="O634">
        <f t="shared" si="63"/>
        <v>2023</v>
      </c>
      <c r="P634" s="9">
        <f>IF(I634&gt;0,VLOOKUP(B634,'m cost'!A:G,6,FALSE)*I634,0)</f>
        <v>0</v>
      </c>
      <c r="Q634" t="str">
        <f t="shared" si="64"/>
        <v>l</v>
      </c>
      <c r="R634" s="2">
        <f t="shared" si="65"/>
        <v>-125962.96296296298</v>
      </c>
    </row>
    <row r="635" spans="1:18" x14ac:dyDescent="0.2">
      <c r="A635" t="s">
        <v>62</v>
      </c>
      <c r="B635" s="9" t="str">
        <f>VLOOKUP(A635,'item cost'!A:D,2,FALSE)</f>
        <v>group 39</v>
      </c>
      <c r="C635" s="9" t="str">
        <f>VLOOKUP(D635,items!A:B,2,FALSE)</f>
        <v>item 39</v>
      </c>
      <c r="D635" t="s">
        <v>871</v>
      </c>
      <c r="E635" s="10"/>
      <c r="F635" s="10">
        <v>44937</v>
      </c>
      <c r="G635" t="s">
        <v>366</v>
      </c>
      <c r="I635">
        <v>100</v>
      </c>
      <c r="J635" s="2">
        <v>240</v>
      </c>
      <c r="K635" s="2">
        <f>IF(OR(B635="متنوع",B635="قطع غيار"),J635,IF(AND(B635="ceiling fan",J635&gt;500),_xlfn.MAXIFS('m cost'!$E$3:$E$1062,'m cost'!$B$3:$B$1062,C635,'m cost'!$C$3:$C$1062,"&lt;="&amp;O635,'m cost'!$D$3:$D$1062,"&lt;="&amp;N635)*3,_xlfn.MAXIFS('m cost'!$E$3:$E$1062,'m cost'!$B$3:$B$1062,C635,'m cost'!$C$3:$C$1062,"&lt;="&amp;O635,'m cost'!$D$3:$D$1062,"&lt;="&amp;N635)))</f>
        <v>1020</v>
      </c>
      <c r="L635" s="2">
        <f t="shared" si="60"/>
        <v>102000</v>
      </c>
      <c r="M635" s="2">
        <f t="shared" si="61"/>
        <v>24000</v>
      </c>
      <c r="N635">
        <f t="shared" si="62"/>
        <v>1</v>
      </c>
      <c r="O635">
        <f t="shared" si="63"/>
        <v>2023</v>
      </c>
      <c r="P635" s="9">
        <f>IF(I635&gt;0,VLOOKUP(B635,'m cost'!A:G,6,FALSE)*I635,0)</f>
        <v>0</v>
      </c>
      <c r="Q635" t="str">
        <f t="shared" si="64"/>
        <v>l</v>
      </c>
      <c r="R635" s="2">
        <f t="shared" si="65"/>
        <v>-78000</v>
      </c>
    </row>
    <row r="636" spans="1:18" x14ac:dyDescent="0.2">
      <c r="A636" t="s">
        <v>25</v>
      </c>
      <c r="B636" s="9" t="str">
        <f>VLOOKUP(A636,'item cost'!A:D,2,FALSE)</f>
        <v>group 40</v>
      </c>
      <c r="C636" s="9" t="str">
        <f>VLOOKUP(D636,items!A:B,2,FALSE)</f>
        <v>item 40</v>
      </c>
      <c r="D636" t="s">
        <v>872</v>
      </c>
      <c r="E636" s="10"/>
      <c r="F636" s="10">
        <v>44938</v>
      </c>
      <c r="G636" t="s">
        <v>367</v>
      </c>
      <c r="I636">
        <v>25</v>
      </c>
      <c r="J636" s="2">
        <v>2625</v>
      </c>
      <c r="K636" s="2">
        <f>IF(OR(B636="متنوع",B636="قطع غيار"),J636,IF(AND(B636="ceiling fan",J636&gt;500),_xlfn.MAXIFS('m cost'!$E$3:$E$1062,'m cost'!$B$3:$B$1062,C636,'m cost'!$C$3:$C$1062,"&lt;="&amp;O636,'m cost'!$D$3:$D$1062,"&lt;="&amp;N636)*3,_xlfn.MAXIFS('m cost'!$E$3:$E$1062,'m cost'!$B$3:$B$1062,C636,'m cost'!$C$3:$C$1062,"&lt;="&amp;O636,'m cost'!$D$3:$D$1062,"&lt;="&amp;N636)))</f>
        <v>335.03703703703707</v>
      </c>
      <c r="L636" s="2">
        <f t="shared" si="60"/>
        <v>8375.925925925927</v>
      </c>
      <c r="M636" s="2">
        <f t="shared" si="61"/>
        <v>65625</v>
      </c>
      <c r="N636">
        <f t="shared" si="62"/>
        <v>1</v>
      </c>
      <c r="O636">
        <f t="shared" si="63"/>
        <v>2023</v>
      </c>
      <c r="P636" s="9">
        <f>IF(I636&gt;0,VLOOKUP(B636,'m cost'!A:G,6,FALSE)*I636,0)</f>
        <v>0</v>
      </c>
      <c r="Q636" t="str">
        <f t="shared" si="64"/>
        <v>p</v>
      </c>
      <c r="R636" s="2">
        <f t="shared" si="65"/>
        <v>57249.074074074073</v>
      </c>
    </row>
    <row r="637" spans="1:18" x14ac:dyDescent="0.2">
      <c r="A637" t="s">
        <v>51</v>
      </c>
      <c r="B637" s="9" t="str">
        <f>VLOOKUP(A637,'item cost'!A:D,2,FALSE)</f>
        <v>group 41</v>
      </c>
      <c r="C637" s="9" t="str">
        <f>VLOOKUP(D637,items!A:B,2,FALSE)</f>
        <v>item 41</v>
      </c>
      <c r="D637" t="s">
        <v>873</v>
      </c>
      <c r="E637" s="10"/>
      <c r="F637" s="10">
        <v>44942</v>
      </c>
      <c r="G637" t="s">
        <v>368</v>
      </c>
      <c r="I637">
        <v>200</v>
      </c>
      <c r="J637" s="2">
        <v>2550</v>
      </c>
      <c r="K637" s="2">
        <f>IF(OR(B637="متنوع",B637="قطع غيار"),J637,IF(AND(B637="ceiling fan",J637&gt;500),_xlfn.MAXIFS('m cost'!$E$3:$E$1062,'m cost'!$B$3:$B$1062,C637,'m cost'!$C$3:$C$1062,"&lt;="&amp;O637,'m cost'!$D$3:$D$1062,"&lt;="&amp;N637)*3,_xlfn.MAXIFS('m cost'!$E$3:$E$1062,'m cost'!$B$3:$B$1062,C637,'m cost'!$C$3:$C$1062,"&lt;="&amp;O637,'m cost'!$D$3:$D$1062,"&lt;="&amp;N637)))</f>
        <v>214.81481481481484</v>
      </c>
      <c r="L637" s="2">
        <f t="shared" si="60"/>
        <v>42962.962962962971</v>
      </c>
      <c r="M637" s="2">
        <f t="shared" si="61"/>
        <v>510000</v>
      </c>
      <c r="N637">
        <f t="shared" si="62"/>
        <v>1</v>
      </c>
      <c r="O637">
        <f t="shared" si="63"/>
        <v>2023</v>
      </c>
      <c r="P637" s="9">
        <f>IF(I637&gt;0,VLOOKUP(B637,'m cost'!A:G,6,FALSE)*I637,0)</f>
        <v>0</v>
      </c>
      <c r="Q637" t="str">
        <f t="shared" si="64"/>
        <v>p</v>
      </c>
      <c r="R637" s="2">
        <f t="shared" si="65"/>
        <v>467037.03703703702</v>
      </c>
    </row>
    <row r="638" spans="1:18" x14ac:dyDescent="0.2">
      <c r="A638" t="s">
        <v>276</v>
      </c>
      <c r="B638" s="9" t="str">
        <f>VLOOKUP(A638,'item cost'!A:D,2,FALSE)</f>
        <v>group 42</v>
      </c>
      <c r="C638" s="9" t="str">
        <f>VLOOKUP(D638,items!A:B,2,FALSE)</f>
        <v>item 42</v>
      </c>
      <c r="D638" t="s">
        <v>874</v>
      </c>
      <c r="E638" s="10"/>
      <c r="F638" s="10">
        <v>44942</v>
      </c>
      <c r="G638" t="s">
        <v>118</v>
      </c>
      <c r="I638">
        <v>-1</v>
      </c>
      <c r="J638" s="2">
        <v>280</v>
      </c>
      <c r="K638" s="2">
        <f>IF(OR(B638="متنوع",B638="قطع غيار"),J638,IF(AND(B638="ceiling fan",J638&gt;500),_xlfn.MAXIFS('m cost'!$E$3:$E$1062,'m cost'!$B$3:$B$1062,C638,'m cost'!$C$3:$C$1062,"&lt;="&amp;O638,'m cost'!$D$3:$D$1062,"&lt;="&amp;N638)*3,_xlfn.MAXIFS('m cost'!$E$3:$E$1062,'m cost'!$B$3:$B$1062,C638,'m cost'!$C$3:$C$1062,"&lt;="&amp;O638,'m cost'!$D$3:$D$1062,"&lt;="&amp;N638)))</f>
        <v>244.81481481481484</v>
      </c>
      <c r="L638" s="2">
        <f t="shared" si="60"/>
        <v>-244.81481481481484</v>
      </c>
      <c r="M638" s="2">
        <f t="shared" si="61"/>
        <v>-280</v>
      </c>
      <c r="N638">
        <f t="shared" si="62"/>
        <v>1</v>
      </c>
      <c r="O638">
        <f t="shared" si="63"/>
        <v>2023</v>
      </c>
      <c r="P638" s="9">
        <f>IF(I638&gt;0,VLOOKUP(B638,'m cost'!A:G,6,FALSE)*I638,0)</f>
        <v>0</v>
      </c>
      <c r="Q638" t="str">
        <f t="shared" si="64"/>
        <v>l</v>
      </c>
      <c r="R638" s="2">
        <f t="shared" si="65"/>
        <v>-35.185185185185162</v>
      </c>
    </row>
    <row r="639" spans="1:18" x14ac:dyDescent="0.2">
      <c r="A639" t="s">
        <v>70</v>
      </c>
      <c r="B639" s="9" t="str">
        <f>VLOOKUP(A639,'item cost'!A:D,2,FALSE)</f>
        <v>group 43</v>
      </c>
      <c r="C639" s="9" t="str">
        <f>VLOOKUP(D639,items!A:B,2,FALSE)</f>
        <v>item 43</v>
      </c>
      <c r="D639" t="s">
        <v>875</v>
      </c>
      <c r="E639" s="10"/>
      <c r="F639" s="10">
        <v>44947</v>
      </c>
      <c r="G639" t="s">
        <v>369</v>
      </c>
      <c r="I639">
        <v>3</v>
      </c>
      <c r="J639" s="2">
        <v>1300</v>
      </c>
      <c r="K639" s="2">
        <f>IF(OR(B639="متنوع",B639="قطع غيار"),J639,IF(AND(B639="ceiling fan",J639&gt;500),_xlfn.MAXIFS('m cost'!$E$3:$E$1062,'m cost'!$B$3:$B$1062,C639,'m cost'!$C$3:$C$1062,"&lt;="&amp;O639,'m cost'!$D$3:$D$1062,"&lt;="&amp;N639)*3,_xlfn.MAXIFS('m cost'!$E$3:$E$1062,'m cost'!$B$3:$B$1062,C639,'m cost'!$C$3:$C$1062,"&lt;="&amp;O639,'m cost'!$D$3:$D$1062,"&lt;="&amp;N639)))</f>
        <v>193</v>
      </c>
      <c r="L639" s="2">
        <f t="shared" ref="L639:L702" si="66">I639*K639</f>
        <v>579</v>
      </c>
      <c r="M639" s="2">
        <f t="shared" ref="M639:M702" si="67">J639*I639</f>
        <v>3900</v>
      </c>
      <c r="N639">
        <f t="shared" ref="N639:N702" si="68">MONTH(F639)</f>
        <v>1</v>
      </c>
      <c r="O639">
        <f t="shared" ref="O639:O702" si="69">YEAR(F639)</f>
        <v>2023</v>
      </c>
      <c r="P639" s="9">
        <f>IF(I639&gt;0,VLOOKUP(B639,'m cost'!A:G,6,FALSE)*I639,0)</f>
        <v>0</v>
      </c>
      <c r="Q639" t="str">
        <f t="shared" ref="Q639:Q702" si="70">IF(M639-L639-P639&gt;0,"p","l")</f>
        <v>p</v>
      </c>
      <c r="R639" s="2">
        <f t="shared" ref="R639:R702" si="71">M639-L639-P639</f>
        <v>3321</v>
      </c>
    </row>
    <row r="640" spans="1:18" x14ac:dyDescent="0.2">
      <c r="A640" t="s">
        <v>22</v>
      </c>
      <c r="B640" s="9" t="str">
        <f>VLOOKUP(A640,'item cost'!A:D,2,FALSE)</f>
        <v>group 44</v>
      </c>
      <c r="C640" s="9" t="str">
        <f>VLOOKUP(D640,items!A:B,2,FALSE)</f>
        <v>item 44</v>
      </c>
      <c r="D640" t="s">
        <v>876</v>
      </c>
      <c r="E640" s="10"/>
      <c r="F640" s="10">
        <v>44947</v>
      </c>
      <c r="G640" t="s">
        <v>369</v>
      </c>
      <c r="I640">
        <v>1</v>
      </c>
      <c r="J640" s="2">
        <v>360</v>
      </c>
      <c r="K640" s="2">
        <f>IF(OR(B640="متنوع",B640="قطع غيار"),J640,IF(AND(B640="ceiling fan",J640&gt;500),_xlfn.MAXIFS('m cost'!$E$3:$E$1062,'m cost'!$B$3:$B$1062,C640,'m cost'!$C$3:$C$1062,"&lt;="&amp;O640,'m cost'!$D$3:$D$1062,"&lt;="&amp;N640)*3,_xlfn.MAXIFS('m cost'!$E$3:$E$1062,'m cost'!$B$3:$B$1062,C640,'m cost'!$C$3:$C$1062,"&lt;="&amp;O640,'m cost'!$D$3:$D$1062,"&lt;="&amp;N640)))</f>
        <v>187.96296296296299</v>
      </c>
      <c r="L640" s="2">
        <f t="shared" si="66"/>
        <v>187.96296296296299</v>
      </c>
      <c r="M640" s="2">
        <f t="shared" si="67"/>
        <v>360</v>
      </c>
      <c r="N640">
        <f t="shared" si="68"/>
        <v>1</v>
      </c>
      <c r="O640">
        <f t="shared" si="69"/>
        <v>2023</v>
      </c>
      <c r="P640" s="9">
        <f>IF(I640&gt;0,VLOOKUP(B640,'m cost'!A:G,6,FALSE)*I640,0)</f>
        <v>0</v>
      </c>
      <c r="Q640" t="str">
        <f t="shared" si="70"/>
        <v>p</v>
      </c>
      <c r="R640" s="2">
        <f t="shared" si="71"/>
        <v>172.03703703703701</v>
      </c>
    </row>
    <row r="641" spans="1:18" x14ac:dyDescent="0.2">
      <c r="A641" t="s">
        <v>27</v>
      </c>
      <c r="B641" s="9" t="str">
        <f>VLOOKUP(A641,'item cost'!A:D,2,FALSE)</f>
        <v>group 45</v>
      </c>
      <c r="C641" s="9" t="str">
        <f>VLOOKUP(D641,items!A:B,2,FALSE)</f>
        <v>item 45</v>
      </c>
      <c r="D641" t="s">
        <v>877</v>
      </c>
      <c r="E641" s="10"/>
      <c r="F641" s="10">
        <v>44947</v>
      </c>
      <c r="G641" t="s">
        <v>108</v>
      </c>
      <c r="I641">
        <v>-3</v>
      </c>
      <c r="J641" s="2">
        <v>1300</v>
      </c>
      <c r="K641" s="2">
        <f>IF(OR(B641="متنوع",B641="قطع غيار"),J641,IF(AND(B641="ceiling fan",J641&gt;500),_xlfn.MAXIFS('m cost'!$E$3:$E$1062,'m cost'!$B$3:$B$1062,C641,'m cost'!$C$3:$C$1062,"&lt;="&amp;O641,'m cost'!$D$3:$D$1062,"&lt;="&amp;N641)*3,_xlfn.MAXIFS('m cost'!$E$3:$E$1062,'m cost'!$B$3:$B$1062,C641,'m cost'!$C$3:$C$1062,"&lt;="&amp;O641,'m cost'!$D$3:$D$1062,"&lt;="&amp;N641)))</f>
        <v>187.96296296296299</v>
      </c>
      <c r="L641" s="2">
        <f t="shared" si="66"/>
        <v>-563.88888888888891</v>
      </c>
      <c r="M641" s="2">
        <f t="shared" si="67"/>
        <v>-3900</v>
      </c>
      <c r="N641">
        <f t="shared" si="68"/>
        <v>1</v>
      </c>
      <c r="O641">
        <f t="shared" si="69"/>
        <v>2023</v>
      </c>
      <c r="P641" s="9">
        <f>IF(I641&gt;0,VLOOKUP(B641,'m cost'!A:G,6,FALSE)*I641,0)</f>
        <v>0</v>
      </c>
      <c r="Q641" t="str">
        <f t="shared" si="70"/>
        <v>l</v>
      </c>
      <c r="R641" s="2">
        <f t="shared" si="71"/>
        <v>-3336.1111111111113</v>
      </c>
    </row>
    <row r="642" spans="1:18" x14ac:dyDescent="0.2">
      <c r="A642" t="s">
        <v>19</v>
      </c>
      <c r="B642" s="9" t="str">
        <f>VLOOKUP(A642,'item cost'!A:D,2,FALSE)</f>
        <v>group 46</v>
      </c>
      <c r="C642" s="9" t="str">
        <f>VLOOKUP(D642,items!A:B,2,FALSE)</f>
        <v>item 46</v>
      </c>
      <c r="D642" t="s">
        <v>878</v>
      </c>
      <c r="E642" s="10"/>
      <c r="F642" s="10">
        <v>44947</v>
      </c>
      <c r="G642" t="s">
        <v>108</v>
      </c>
      <c r="I642">
        <v>-1</v>
      </c>
      <c r="J642" s="2">
        <v>360</v>
      </c>
      <c r="K642" s="2">
        <f>IF(OR(B642="متنوع",B642="قطع غيار"),J642,IF(AND(B642="ceiling fan",J642&gt;500),_xlfn.MAXIFS('m cost'!$E$3:$E$1062,'m cost'!$B$3:$B$1062,C642,'m cost'!$C$3:$C$1062,"&lt;="&amp;O642,'m cost'!$D$3:$D$1062,"&lt;="&amp;N642)*3,_xlfn.MAXIFS('m cost'!$E$3:$E$1062,'m cost'!$B$3:$B$1062,C642,'m cost'!$C$3:$C$1062,"&lt;="&amp;O642,'m cost'!$D$3:$D$1062,"&lt;="&amp;N642)))</f>
        <v>775</v>
      </c>
      <c r="L642" s="2">
        <f t="shared" si="66"/>
        <v>-775</v>
      </c>
      <c r="M642" s="2">
        <f t="shared" si="67"/>
        <v>-360</v>
      </c>
      <c r="N642">
        <f t="shared" si="68"/>
        <v>1</v>
      </c>
      <c r="O642">
        <f t="shared" si="69"/>
        <v>2023</v>
      </c>
      <c r="P642" s="9">
        <f>IF(I642&gt;0,VLOOKUP(B642,'m cost'!A:G,6,FALSE)*I642,0)</f>
        <v>0</v>
      </c>
      <c r="Q642" t="str">
        <f t="shared" si="70"/>
        <v>p</v>
      </c>
      <c r="R642" s="2">
        <f t="shared" si="71"/>
        <v>415</v>
      </c>
    </row>
    <row r="643" spans="1:18" x14ac:dyDescent="0.2">
      <c r="A643" t="s">
        <v>29</v>
      </c>
      <c r="B643" s="9" t="str">
        <f>VLOOKUP(A643,'item cost'!A:D,2,FALSE)</f>
        <v>group 47</v>
      </c>
      <c r="C643" s="9" t="str">
        <f>VLOOKUP(D643,items!A:B,2,FALSE)</f>
        <v>item 47</v>
      </c>
      <c r="D643" t="s">
        <v>879</v>
      </c>
      <c r="E643" s="10"/>
      <c r="F643" s="10">
        <v>44940</v>
      </c>
      <c r="G643" t="s">
        <v>370</v>
      </c>
      <c r="I643">
        <v>100</v>
      </c>
      <c r="J643" s="2">
        <v>180</v>
      </c>
      <c r="K643" s="2">
        <f>IF(OR(B643="متنوع",B643="قطع غيار"),J643,IF(AND(B643="ceiling fan",J643&gt;500),_xlfn.MAXIFS('m cost'!$E$3:$E$1062,'m cost'!$B$3:$B$1062,C643,'m cost'!$C$3:$C$1062,"&lt;="&amp;O643,'m cost'!$D$3:$D$1062,"&lt;="&amp;N643)*3,_xlfn.MAXIFS('m cost'!$E$3:$E$1062,'m cost'!$B$3:$B$1062,C643,'m cost'!$C$3:$C$1062,"&lt;="&amp;O643,'m cost'!$D$3:$D$1062,"&lt;="&amp;N643)))</f>
        <v>205</v>
      </c>
      <c r="L643" s="2">
        <f t="shared" si="66"/>
        <v>20500</v>
      </c>
      <c r="M643" s="2">
        <f t="shared" si="67"/>
        <v>18000</v>
      </c>
      <c r="N643">
        <f t="shared" si="68"/>
        <v>1</v>
      </c>
      <c r="O643">
        <f t="shared" si="69"/>
        <v>2023</v>
      </c>
      <c r="P643" s="9">
        <f>IF(I643&gt;0,VLOOKUP(B643,'m cost'!A:G,6,FALSE)*I643,0)</f>
        <v>0</v>
      </c>
      <c r="Q643" t="str">
        <f t="shared" si="70"/>
        <v>l</v>
      </c>
      <c r="R643" s="2">
        <f t="shared" si="71"/>
        <v>-2500</v>
      </c>
    </row>
    <row r="644" spans="1:18" x14ac:dyDescent="0.2">
      <c r="A644" t="s">
        <v>272</v>
      </c>
      <c r="B644" s="9" t="str">
        <f>VLOOKUP(A644,'item cost'!A:D,2,FALSE)</f>
        <v>group 48</v>
      </c>
      <c r="C644" s="9" t="str">
        <f>VLOOKUP(D644,items!A:B,2,FALSE)</f>
        <v>item 48</v>
      </c>
      <c r="D644" t="s">
        <v>880</v>
      </c>
      <c r="E644" s="10"/>
      <c r="F644" s="10">
        <v>44940</v>
      </c>
      <c r="G644" t="s">
        <v>370</v>
      </c>
      <c r="I644">
        <v>30</v>
      </c>
      <c r="J644" s="2">
        <v>370</v>
      </c>
      <c r="K644" s="2">
        <f>IF(OR(B644="متنوع",B644="قطع غيار"),J644,IF(AND(B644="ceiling fan",J644&gt;500),_xlfn.MAXIFS('m cost'!$E$3:$E$1062,'m cost'!$B$3:$B$1062,C644,'m cost'!$C$3:$C$1062,"&lt;="&amp;O644,'m cost'!$D$3:$D$1062,"&lt;="&amp;N644)*3,_xlfn.MAXIFS('m cost'!$E$3:$E$1062,'m cost'!$B$3:$B$1062,C644,'m cost'!$C$3:$C$1062,"&lt;="&amp;O644,'m cost'!$D$3:$D$1062,"&lt;="&amp;N644)))</f>
        <v>640</v>
      </c>
      <c r="L644" s="2">
        <f t="shared" si="66"/>
        <v>19200</v>
      </c>
      <c r="M644" s="2">
        <f t="shared" si="67"/>
        <v>11100</v>
      </c>
      <c r="N644">
        <f t="shared" si="68"/>
        <v>1</v>
      </c>
      <c r="O644">
        <f t="shared" si="69"/>
        <v>2023</v>
      </c>
      <c r="P644" s="9">
        <f>IF(I644&gt;0,VLOOKUP(B644,'m cost'!A:G,6,FALSE)*I644,0)</f>
        <v>0</v>
      </c>
      <c r="Q644" t="str">
        <f t="shared" si="70"/>
        <v>l</v>
      </c>
      <c r="R644" s="2">
        <f t="shared" si="71"/>
        <v>-8100</v>
      </c>
    </row>
    <row r="645" spans="1:18" x14ac:dyDescent="0.2">
      <c r="A645" t="s">
        <v>41</v>
      </c>
      <c r="B645" s="9" t="str">
        <f>VLOOKUP(A645,'item cost'!A:D,2,FALSE)</f>
        <v>group 49</v>
      </c>
      <c r="C645" s="9" t="str">
        <f>VLOOKUP(D645,items!A:B,2,FALSE)</f>
        <v>item 49</v>
      </c>
      <c r="D645" t="s">
        <v>881</v>
      </c>
      <c r="E645" s="10"/>
      <c r="F645" s="10">
        <v>44940</v>
      </c>
      <c r="G645" t="s">
        <v>370</v>
      </c>
      <c r="I645">
        <v>50</v>
      </c>
      <c r="J645" s="2">
        <v>265</v>
      </c>
      <c r="K645" s="2">
        <f>IF(OR(B645="متنوع",B645="قطع غيار"),J645,IF(AND(B645="ceiling fan",J645&gt;500),_xlfn.MAXIFS('m cost'!$E$3:$E$1062,'m cost'!$B$3:$B$1062,C645,'m cost'!$C$3:$C$1062,"&lt;="&amp;O645,'m cost'!$D$3:$D$1062,"&lt;="&amp;N645)*3,_xlfn.MAXIFS('m cost'!$E$3:$E$1062,'m cost'!$B$3:$B$1062,C645,'m cost'!$C$3:$C$1062,"&lt;="&amp;O645,'m cost'!$D$3:$D$1062,"&lt;="&amp;N645)))</f>
        <v>237</v>
      </c>
      <c r="L645" s="2">
        <f t="shared" si="66"/>
        <v>11850</v>
      </c>
      <c r="M645" s="2">
        <f t="shared" si="67"/>
        <v>13250</v>
      </c>
      <c r="N645">
        <f t="shared" si="68"/>
        <v>1</v>
      </c>
      <c r="O645">
        <f t="shared" si="69"/>
        <v>2023</v>
      </c>
      <c r="P645" s="9">
        <f>IF(I645&gt;0,VLOOKUP(B645,'m cost'!A:G,6,FALSE)*I645,0)</f>
        <v>0</v>
      </c>
      <c r="Q645" t="str">
        <f t="shared" si="70"/>
        <v>p</v>
      </c>
      <c r="R645" s="2">
        <f t="shared" si="71"/>
        <v>1400</v>
      </c>
    </row>
    <row r="646" spans="1:18" x14ac:dyDescent="0.2">
      <c r="A646" t="s">
        <v>73</v>
      </c>
      <c r="B646" s="9" t="str">
        <f>VLOOKUP(A646,'item cost'!A:D,2,FALSE)</f>
        <v>group 50</v>
      </c>
      <c r="C646" s="9" t="str">
        <f>VLOOKUP(D646,items!A:B,2,FALSE)</f>
        <v>item 50</v>
      </c>
      <c r="D646" t="s">
        <v>882</v>
      </c>
      <c r="E646" s="10"/>
      <c r="F646" s="10">
        <v>44940</v>
      </c>
      <c r="G646" t="s">
        <v>370</v>
      </c>
      <c r="I646">
        <v>200</v>
      </c>
      <c r="J646" s="2">
        <v>450</v>
      </c>
      <c r="K646" s="2">
        <f>IF(OR(B646="متنوع",B646="قطع غيار"),J646,IF(AND(B646="ceiling fan",J646&gt;500),_xlfn.MAXIFS('m cost'!$E$3:$E$1062,'m cost'!$B$3:$B$1062,C646,'m cost'!$C$3:$C$1062,"&lt;="&amp;O646,'m cost'!$D$3:$D$1062,"&lt;="&amp;N646)*3,_xlfn.MAXIFS('m cost'!$E$3:$E$1062,'m cost'!$B$3:$B$1062,C646,'m cost'!$C$3:$C$1062,"&lt;="&amp;O646,'m cost'!$D$3:$D$1062,"&lt;="&amp;N646)))</f>
        <v>2128</v>
      </c>
      <c r="L646" s="2">
        <f t="shared" si="66"/>
        <v>425600</v>
      </c>
      <c r="M646" s="2">
        <f t="shared" si="67"/>
        <v>90000</v>
      </c>
      <c r="N646">
        <f t="shared" si="68"/>
        <v>1</v>
      </c>
      <c r="O646">
        <f t="shared" si="69"/>
        <v>2023</v>
      </c>
      <c r="P646" s="9">
        <f>IF(I646&gt;0,VLOOKUP(B646,'m cost'!A:G,6,FALSE)*I646,0)</f>
        <v>0</v>
      </c>
      <c r="Q646" t="str">
        <f t="shared" si="70"/>
        <v>l</v>
      </c>
      <c r="R646" s="2">
        <f t="shared" si="71"/>
        <v>-335600</v>
      </c>
    </row>
    <row r="647" spans="1:18" x14ac:dyDescent="0.2">
      <c r="A647" t="s">
        <v>35</v>
      </c>
      <c r="B647" s="9" t="str">
        <f>VLOOKUP(A647,'item cost'!A:D,2,FALSE)</f>
        <v>group 51</v>
      </c>
      <c r="C647" s="9" t="str">
        <f>VLOOKUP(D647,items!A:B,2,FALSE)</f>
        <v>item 51</v>
      </c>
      <c r="D647" t="s">
        <v>883</v>
      </c>
      <c r="E647" s="10"/>
      <c r="F647" s="10">
        <v>44940</v>
      </c>
      <c r="G647" t="s">
        <v>370</v>
      </c>
      <c r="I647">
        <v>10</v>
      </c>
      <c r="J647" s="2">
        <v>475</v>
      </c>
      <c r="K647" s="2">
        <f>IF(OR(B647="متنوع",B647="قطع غيار"),J647,IF(AND(B647="ceiling fan",J647&gt;500),_xlfn.MAXIFS('m cost'!$E$3:$E$1062,'m cost'!$B$3:$B$1062,C647,'m cost'!$C$3:$C$1062,"&lt;="&amp;O647,'m cost'!$D$3:$D$1062,"&lt;="&amp;N647)*3,_xlfn.MAXIFS('m cost'!$E$3:$E$1062,'m cost'!$B$3:$B$1062,C647,'m cost'!$C$3:$C$1062,"&lt;="&amp;O647,'m cost'!$D$3:$D$1062,"&lt;="&amp;N647)))</f>
        <v>2247</v>
      </c>
      <c r="L647" s="2">
        <f t="shared" si="66"/>
        <v>22470</v>
      </c>
      <c r="M647" s="2">
        <f t="shared" si="67"/>
        <v>4750</v>
      </c>
      <c r="N647">
        <f t="shared" si="68"/>
        <v>1</v>
      </c>
      <c r="O647">
        <f t="shared" si="69"/>
        <v>2023</v>
      </c>
      <c r="P647" s="9">
        <f>IF(I647&gt;0,VLOOKUP(B647,'m cost'!A:G,6,FALSE)*I647,0)</f>
        <v>0</v>
      </c>
      <c r="Q647" t="str">
        <f t="shared" si="70"/>
        <v>l</v>
      </c>
      <c r="R647" s="2">
        <f t="shared" si="71"/>
        <v>-17720</v>
      </c>
    </row>
    <row r="648" spans="1:18" x14ac:dyDescent="0.2">
      <c r="A648" t="s">
        <v>49</v>
      </c>
      <c r="B648" s="9" t="str">
        <f>VLOOKUP(A648,'item cost'!A:D,2,FALSE)</f>
        <v>group 52</v>
      </c>
      <c r="C648" s="9" t="str">
        <f>VLOOKUP(D648,items!A:B,2,FALSE)</f>
        <v>item 52</v>
      </c>
      <c r="D648" t="s">
        <v>884</v>
      </c>
      <c r="E648" s="10"/>
      <c r="F648" s="10">
        <v>44940</v>
      </c>
      <c r="G648" t="s">
        <v>370</v>
      </c>
      <c r="I648">
        <v>20</v>
      </c>
      <c r="J648" s="2">
        <v>1450</v>
      </c>
      <c r="K648" s="2">
        <f>IF(OR(B648="متنوع",B648="قطع غيار"),J648,IF(AND(B648="ceiling fan",J648&gt;500),_xlfn.MAXIFS('m cost'!$E$3:$E$1062,'m cost'!$B$3:$B$1062,C648,'m cost'!$C$3:$C$1062,"&lt;="&amp;O648,'m cost'!$D$3:$D$1062,"&lt;="&amp;N648)*3,_xlfn.MAXIFS('m cost'!$E$3:$E$1062,'m cost'!$B$3:$B$1062,C648,'m cost'!$C$3:$C$1062,"&lt;="&amp;O648,'m cost'!$D$3:$D$1062,"&lt;="&amp;N648)))</f>
        <v>306</v>
      </c>
      <c r="L648" s="2">
        <f t="shared" si="66"/>
        <v>6120</v>
      </c>
      <c r="M648" s="2">
        <f t="shared" si="67"/>
        <v>29000</v>
      </c>
      <c r="N648">
        <f t="shared" si="68"/>
        <v>1</v>
      </c>
      <c r="O648">
        <f t="shared" si="69"/>
        <v>2023</v>
      </c>
      <c r="P648" s="9">
        <f>IF(I648&gt;0,VLOOKUP(B648,'m cost'!A:G,6,FALSE)*I648,0)</f>
        <v>0</v>
      </c>
      <c r="Q648" t="str">
        <f t="shared" si="70"/>
        <v>p</v>
      </c>
      <c r="R648" s="2">
        <f t="shared" si="71"/>
        <v>22880</v>
      </c>
    </row>
    <row r="649" spans="1:18" x14ac:dyDescent="0.2">
      <c r="A649" t="s">
        <v>42</v>
      </c>
      <c r="B649" s="9" t="str">
        <f>VLOOKUP(A649,'item cost'!A:D,2,FALSE)</f>
        <v>group 53</v>
      </c>
      <c r="C649" s="9" t="str">
        <f>VLOOKUP(D649,items!A:B,2,FALSE)</f>
        <v>item 53</v>
      </c>
      <c r="D649" t="s">
        <v>885</v>
      </c>
      <c r="E649" s="10"/>
      <c r="F649" s="10">
        <v>44940</v>
      </c>
      <c r="G649" t="s">
        <v>370</v>
      </c>
      <c r="I649">
        <v>10</v>
      </c>
      <c r="J649" s="2">
        <v>1175</v>
      </c>
      <c r="K649" s="2">
        <f>IF(OR(B649="متنوع",B649="قطع غيار"),J649,IF(AND(B649="ceiling fan",J649&gt;500),_xlfn.MAXIFS('m cost'!$E$3:$E$1062,'m cost'!$B$3:$B$1062,C649,'m cost'!$C$3:$C$1062,"&lt;="&amp;O649,'m cost'!$D$3:$D$1062,"&lt;="&amp;N649)*3,_xlfn.MAXIFS('m cost'!$E$3:$E$1062,'m cost'!$B$3:$B$1062,C649,'m cost'!$C$3:$C$1062,"&lt;="&amp;O649,'m cost'!$D$3:$D$1062,"&lt;="&amp;N649)))</f>
        <v>253</v>
      </c>
      <c r="L649" s="2">
        <f t="shared" si="66"/>
        <v>2530</v>
      </c>
      <c r="M649" s="2">
        <f t="shared" si="67"/>
        <v>11750</v>
      </c>
      <c r="N649">
        <f t="shared" si="68"/>
        <v>1</v>
      </c>
      <c r="O649">
        <f t="shared" si="69"/>
        <v>2023</v>
      </c>
      <c r="P649" s="9">
        <f>IF(I649&gt;0,VLOOKUP(B649,'m cost'!A:G,6,FALSE)*I649,0)</f>
        <v>0</v>
      </c>
      <c r="Q649" t="str">
        <f t="shared" si="70"/>
        <v>p</v>
      </c>
      <c r="R649" s="2">
        <f t="shared" si="71"/>
        <v>9220</v>
      </c>
    </row>
    <row r="650" spans="1:18" x14ac:dyDescent="0.2">
      <c r="A650" t="s">
        <v>63</v>
      </c>
      <c r="B650" s="9" t="str">
        <f>VLOOKUP(A650,'item cost'!A:D,2,FALSE)</f>
        <v>group 54</v>
      </c>
      <c r="C650" s="9" t="str">
        <f>VLOOKUP(D650,items!A:B,2,FALSE)</f>
        <v>item 54</v>
      </c>
      <c r="D650" t="s">
        <v>886</v>
      </c>
      <c r="E650" s="10"/>
      <c r="F650" s="10">
        <v>44940</v>
      </c>
      <c r="G650" t="s">
        <v>370</v>
      </c>
      <c r="I650">
        <v>16</v>
      </c>
      <c r="J650" s="2">
        <v>370</v>
      </c>
      <c r="K650" s="2">
        <f>IF(OR(B650="متنوع",B650="قطع غيار"),J650,IF(AND(B650="ceiling fan",J650&gt;500),_xlfn.MAXIFS('m cost'!$E$3:$E$1062,'m cost'!$B$3:$B$1062,C650,'m cost'!$C$3:$C$1062,"&lt;="&amp;O650,'m cost'!$D$3:$D$1062,"&lt;="&amp;N650)*3,_xlfn.MAXIFS('m cost'!$E$3:$E$1062,'m cost'!$B$3:$B$1062,C650,'m cost'!$C$3:$C$1062,"&lt;="&amp;O650,'m cost'!$D$3:$D$1062,"&lt;="&amp;N650)))</f>
        <v>408</v>
      </c>
      <c r="L650" s="2">
        <f t="shared" si="66"/>
        <v>6528</v>
      </c>
      <c r="M650" s="2">
        <f t="shared" si="67"/>
        <v>5920</v>
      </c>
      <c r="N650">
        <f t="shared" si="68"/>
        <v>1</v>
      </c>
      <c r="O650">
        <f t="shared" si="69"/>
        <v>2023</v>
      </c>
      <c r="P650" s="9">
        <f>IF(I650&gt;0,VLOOKUP(B650,'m cost'!A:G,6,FALSE)*I650,0)</f>
        <v>0</v>
      </c>
      <c r="Q650" t="str">
        <f t="shared" si="70"/>
        <v>l</v>
      </c>
      <c r="R650" s="2">
        <f t="shared" si="71"/>
        <v>-608</v>
      </c>
    </row>
    <row r="651" spans="1:18" x14ac:dyDescent="0.2">
      <c r="A651" t="s">
        <v>32</v>
      </c>
      <c r="B651" s="9" t="str">
        <f>VLOOKUP(A651,'item cost'!A:D,2,FALSE)</f>
        <v>group 1</v>
      </c>
      <c r="C651" s="9" t="str">
        <f>VLOOKUP(D651,items!A:B,2,FALSE)</f>
        <v>item 1</v>
      </c>
      <c r="D651" t="s">
        <v>833</v>
      </c>
      <c r="E651" s="10"/>
      <c r="F651" s="10">
        <v>44940</v>
      </c>
      <c r="G651" t="s">
        <v>370</v>
      </c>
      <c r="I651">
        <v>20</v>
      </c>
      <c r="J651" s="2">
        <v>245</v>
      </c>
      <c r="K651" s="2">
        <f>IF(OR(B651="متنوع",B651="قطع غيار"),J651,IF(AND(B651="ceiling fan",J651&gt;500),_xlfn.MAXIFS('m cost'!$E$3:$E$1062,'m cost'!$B$3:$B$1062,C651,'m cost'!$C$3:$C$1062,"&lt;="&amp;O651,'m cost'!$D$3:$D$1062,"&lt;="&amp;N651)*3,_xlfn.MAXIFS('m cost'!$E$3:$E$1062,'m cost'!$B$3:$B$1062,C651,'m cost'!$C$3:$C$1062,"&lt;="&amp;O651,'m cost'!$D$3:$D$1062,"&lt;="&amp;N651)))</f>
        <v>1490</v>
      </c>
      <c r="L651" s="2">
        <f t="shared" si="66"/>
        <v>29800</v>
      </c>
      <c r="M651" s="2">
        <f t="shared" si="67"/>
        <v>4900</v>
      </c>
      <c r="N651">
        <f t="shared" si="68"/>
        <v>1</v>
      </c>
      <c r="O651">
        <f t="shared" si="69"/>
        <v>2023</v>
      </c>
      <c r="P651" s="9">
        <f>IF(I651&gt;0,VLOOKUP(B651,'m cost'!A:G,6,FALSE)*I651,0)</f>
        <v>1021.5999999999999</v>
      </c>
      <c r="Q651" t="str">
        <f t="shared" si="70"/>
        <v>l</v>
      </c>
      <c r="R651" s="2">
        <f t="shared" si="71"/>
        <v>-25921.599999999999</v>
      </c>
    </row>
    <row r="652" spans="1:18" x14ac:dyDescent="0.2">
      <c r="A652" t="s">
        <v>58</v>
      </c>
      <c r="B652" s="9" t="str">
        <f>VLOOKUP(A652,'item cost'!A:D,2,FALSE)</f>
        <v>group 2</v>
      </c>
      <c r="C652" s="9" t="str">
        <f>VLOOKUP(D652,items!A:B,2,FALSE)</f>
        <v>item 2</v>
      </c>
      <c r="D652" t="s">
        <v>834</v>
      </c>
      <c r="E652" s="10"/>
      <c r="F652" s="10">
        <v>44940</v>
      </c>
      <c r="G652" t="s">
        <v>370</v>
      </c>
      <c r="I652">
        <v>25</v>
      </c>
      <c r="J652" s="2">
        <v>360</v>
      </c>
      <c r="K652" s="2">
        <f>IF(OR(B652="متنوع",B652="قطع غيار"),J652,IF(AND(B652="ceiling fan",J652&gt;500),_xlfn.MAXIFS('m cost'!$E$3:$E$1062,'m cost'!$B$3:$B$1062,C652,'m cost'!$C$3:$C$1062,"&lt;="&amp;O652,'m cost'!$D$3:$D$1062,"&lt;="&amp;N652)*3,_xlfn.MAXIFS('m cost'!$E$3:$E$1062,'m cost'!$B$3:$B$1062,C652,'m cost'!$C$3:$C$1062,"&lt;="&amp;O652,'m cost'!$D$3:$D$1062,"&lt;="&amp;N652)))</f>
        <v>257.64999999999998</v>
      </c>
      <c r="L652" s="2">
        <f t="shared" si="66"/>
        <v>6441.2499999999991</v>
      </c>
      <c r="M652" s="2">
        <f t="shared" si="67"/>
        <v>9000</v>
      </c>
      <c r="N652">
        <f t="shared" si="68"/>
        <v>1</v>
      </c>
      <c r="O652">
        <f t="shared" si="69"/>
        <v>2023</v>
      </c>
      <c r="P652" s="9">
        <f>IF(I652&gt;0,VLOOKUP(B652,'m cost'!A:G,6,FALSE)*I652,0)</f>
        <v>1014.5</v>
      </c>
      <c r="Q652" t="str">
        <f t="shared" si="70"/>
        <v>p</v>
      </c>
      <c r="R652" s="2">
        <f t="shared" si="71"/>
        <v>1544.2500000000009</v>
      </c>
    </row>
    <row r="653" spans="1:18" x14ac:dyDescent="0.2">
      <c r="A653" t="s">
        <v>23</v>
      </c>
      <c r="B653" s="9" t="str">
        <f>VLOOKUP(A653,'item cost'!A:D,2,FALSE)</f>
        <v>group 3</v>
      </c>
      <c r="C653" s="9" t="str">
        <f>VLOOKUP(D653,items!A:B,2,FALSE)</f>
        <v>item 3</v>
      </c>
      <c r="D653" t="s">
        <v>835</v>
      </c>
      <c r="E653" s="10"/>
      <c r="F653" s="10">
        <v>44940</v>
      </c>
      <c r="G653" t="s">
        <v>370</v>
      </c>
      <c r="I653">
        <v>35</v>
      </c>
      <c r="J653" s="2">
        <v>160</v>
      </c>
      <c r="K653" s="2">
        <f>IF(OR(B653="متنوع",B653="قطع غيار"),J653,IF(AND(B653="ceiling fan",J653&gt;500),_xlfn.MAXIFS('m cost'!$E$3:$E$1062,'m cost'!$B$3:$B$1062,C653,'m cost'!$C$3:$C$1062,"&lt;="&amp;O653,'m cost'!$D$3:$D$1062,"&lt;="&amp;N653)*3,_xlfn.MAXIFS('m cost'!$E$3:$E$1062,'m cost'!$B$3:$B$1062,C653,'m cost'!$C$3:$C$1062,"&lt;="&amp;O653,'m cost'!$D$3:$D$1062,"&lt;="&amp;N653)))</f>
        <v>424.87</v>
      </c>
      <c r="L653" s="2">
        <f t="shared" si="66"/>
        <v>14870.45</v>
      </c>
      <c r="M653" s="2">
        <f t="shared" si="67"/>
        <v>5600</v>
      </c>
      <c r="N653">
        <f t="shared" si="68"/>
        <v>1</v>
      </c>
      <c r="O653">
        <f t="shared" si="69"/>
        <v>2023</v>
      </c>
      <c r="P653" s="9">
        <f>IF(I653&gt;0,VLOOKUP(B653,'m cost'!A:G,6,FALSE)*I653,0)</f>
        <v>2061.85</v>
      </c>
      <c r="Q653" t="str">
        <f t="shared" si="70"/>
        <v>l</v>
      </c>
      <c r="R653" s="2">
        <f t="shared" si="71"/>
        <v>-11332.300000000001</v>
      </c>
    </row>
    <row r="654" spans="1:18" x14ac:dyDescent="0.2">
      <c r="A654" t="s">
        <v>271</v>
      </c>
      <c r="B654" s="9" t="str">
        <f>VLOOKUP(A654,'item cost'!A:D,2,FALSE)</f>
        <v>group 4</v>
      </c>
      <c r="C654" s="9" t="str">
        <f>VLOOKUP(D654,items!A:B,2,FALSE)</f>
        <v>item 4</v>
      </c>
      <c r="D654" t="s">
        <v>836</v>
      </c>
      <c r="E654" s="10"/>
      <c r="F654" s="10">
        <v>44940</v>
      </c>
      <c r="G654" t="s">
        <v>370</v>
      </c>
      <c r="I654">
        <v>25</v>
      </c>
      <c r="J654" s="2">
        <v>280</v>
      </c>
      <c r="K654" s="2">
        <f>IF(OR(B654="متنوع",B654="قطع غيار"),J654,IF(AND(B654="ceiling fan",J654&gt;500),_xlfn.MAXIFS('m cost'!$E$3:$E$1062,'m cost'!$B$3:$B$1062,C654,'m cost'!$C$3:$C$1062,"&lt;="&amp;O654,'m cost'!$D$3:$D$1062,"&lt;="&amp;N654)*3,_xlfn.MAXIFS('m cost'!$E$3:$E$1062,'m cost'!$B$3:$B$1062,C654,'m cost'!$C$3:$C$1062,"&lt;="&amp;O654,'m cost'!$D$3:$D$1062,"&lt;="&amp;N654)))</f>
        <v>1793</v>
      </c>
      <c r="L654" s="2">
        <f t="shared" si="66"/>
        <v>44825</v>
      </c>
      <c r="M654" s="2">
        <f t="shared" si="67"/>
        <v>7000</v>
      </c>
      <c r="N654">
        <f t="shared" si="68"/>
        <v>1</v>
      </c>
      <c r="O654">
        <f t="shared" si="69"/>
        <v>2023</v>
      </c>
      <c r="P654" s="9">
        <f>IF(I654&gt;0,VLOOKUP(B654,'m cost'!A:G,6,FALSE)*I654,0)</f>
        <v>1074</v>
      </c>
      <c r="Q654" t="str">
        <f t="shared" si="70"/>
        <v>l</v>
      </c>
      <c r="R654" s="2">
        <f t="shared" si="71"/>
        <v>-38899</v>
      </c>
    </row>
    <row r="655" spans="1:18" x14ac:dyDescent="0.2">
      <c r="A655" t="s">
        <v>26</v>
      </c>
      <c r="B655" s="9" t="str">
        <f>VLOOKUP(A655,'item cost'!A:D,2,FALSE)</f>
        <v>group 5</v>
      </c>
      <c r="C655" s="9" t="str">
        <f>VLOOKUP(D655,items!A:B,2,FALSE)</f>
        <v>item 5</v>
      </c>
      <c r="D655" t="s">
        <v>837</v>
      </c>
      <c r="E655" s="10"/>
      <c r="F655" s="10">
        <v>44940</v>
      </c>
      <c r="G655" t="s">
        <v>370</v>
      </c>
      <c r="I655">
        <v>20</v>
      </c>
      <c r="J655" s="2">
        <v>520</v>
      </c>
      <c r="K655" s="2">
        <f>IF(OR(B655="متنوع",B655="قطع غيار"),J655,IF(AND(B655="ceiling fan",J655&gt;500),_xlfn.MAXIFS('m cost'!$E$3:$E$1062,'m cost'!$B$3:$B$1062,C655,'m cost'!$C$3:$C$1062,"&lt;="&amp;O655,'m cost'!$D$3:$D$1062,"&lt;="&amp;N655)*3,_xlfn.MAXIFS('m cost'!$E$3:$E$1062,'m cost'!$B$3:$B$1062,C655,'m cost'!$C$3:$C$1062,"&lt;="&amp;O655,'m cost'!$D$3:$D$1062,"&lt;="&amp;N655)))</f>
        <v>900</v>
      </c>
      <c r="L655" s="2">
        <f t="shared" si="66"/>
        <v>18000</v>
      </c>
      <c r="M655" s="2">
        <f t="shared" si="67"/>
        <v>10400</v>
      </c>
      <c r="N655">
        <f t="shared" si="68"/>
        <v>1</v>
      </c>
      <c r="O655">
        <f t="shared" si="69"/>
        <v>2023</v>
      </c>
      <c r="P655" s="9">
        <f>IF(I655&gt;0,VLOOKUP(B655,'m cost'!A:G,6,FALSE)*I655,0)</f>
        <v>640.79999999999995</v>
      </c>
      <c r="Q655" t="str">
        <f t="shared" si="70"/>
        <v>l</v>
      </c>
      <c r="R655" s="2">
        <f t="shared" si="71"/>
        <v>-8240.7999999999993</v>
      </c>
    </row>
    <row r="656" spans="1:18" x14ac:dyDescent="0.2">
      <c r="A656" t="s">
        <v>66</v>
      </c>
      <c r="B656" s="9" t="str">
        <f>VLOOKUP(A656,'item cost'!A:D,2,FALSE)</f>
        <v>group 6</v>
      </c>
      <c r="C656" s="9" t="str">
        <f>VLOOKUP(D656,items!A:B,2,FALSE)</f>
        <v>item 6</v>
      </c>
      <c r="D656" t="s">
        <v>838</v>
      </c>
      <c r="E656" s="10"/>
      <c r="F656" s="10">
        <v>44940</v>
      </c>
      <c r="G656" t="s">
        <v>89</v>
      </c>
      <c r="I656">
        <v>-13</v>
      </c>
      <c r="J656" s="2">
        <v>360</v>
      </c>
      <c r="K656" s="2">
        <f>IF(OR(B656="متنوع",B656="قطع غيار"),J656,IF(AND(B656="ceiling fan",J656&gt;500),_xlfn.MAXIFS('m cost'!$E$3:$E$1062,'m cost'!$B$3:$B$1062,C656,'m cost'!$C$3:$C$1062,"&lt;="&amp;O656,'m cost'!$D$3:$D$1062,"&lt;="&amp;N656)*3,_xlfn.MAXIFS('m cost'!$E$3:$E$1062,'m cost'!$B$3:$B$1062,C656,'m cost'!$C$3:$C$1062,"&lt;="&amp;O656,'m cost'!$D$3:$D$1062,"&lt;="&amp;N656)))</f>
        <v>190</v>
      </c>
      <c r="L656" s="2">
        <f t="shared" si="66"/>
        <v>-2470</v>
      </c>
      <c r="M656" s="2">
        <f t="shared" si="67"/>
        <v>-4680</v>
      </c>
      <c r="N656">
        <f t="shared" si="68"/>
        <v>1</v>
      </c>
      <c r="O656">
        <f t="shared" si="69"/>
        <v>2023</v>
      </c>
      <c r="P656" s="9">
        <f>IF(I656&gt;0,VLOOKUP(B656,'m cost'!A:G,6,FALSE)*I656,0)</f>
        <v>0</v>
      </c>
      <c r="Q656" t="str">
        <f t="shared" si="70"/>
        <v>l</v>
      </c>
      <c r="R656" s="2">
        <f t="shared" si="71"/>
        <v>-2210</v>
      </c>
    </row>
    <row r="657" spans="1:18" x14ac:dyDescent="0.2">
      <c r="A657" t="s">
        <v>40</v>
      </c>
      <c r="B657" s="9" t="str">
        <f>VLOOKUP(A657,'item cost'!A:D,2,FALSE)</f>
        <v>group 7</v>
      </c>
      <c r="C657" s="9" t="str">
        <f>VLOOKUP(D657,items!A:B,2,FALSE)</f>
        <v>item 7</v>
      </c>
      <c r="D657" t="s">
        <v>839</v>
      </c>
      <c r="E657" s="10"/>
      <c r="F657" s="10">
        <v>44940</v>
      </c>
      <c r="G657" t="s">
        <v>89</v>
      </c>
      <c r="I657">
        <v>-5</v>
      </c>
      <c r="J657" s="2">
        <v>250</v>
      </c>
      <c r="K657" s="2">
        <f>IF(OR(B657="متنوع",B657="قطع غيار"),J657,IF(AND(B657="ceiling fan",J657&gt;500),_xlfn.MAXIFS('m cost'!$E$3:$E$1062,'m cost'!$B$3:$B$1062,C657,'m cost'!$C$3:$C$1062,"&lt;="&amp;O657,'m cost'!$D$3:$D$1062,"&lt;="&amp;N657)*3,_xlfn.MAXIFS('m cost'!$E$3:$E$1062,'m cost'!$B$3:$B$1062,C657,'m cost'!$C$3:$C$1062,"&lt;="&amp;O657,'m cost'!$D$3:$D$1062,"&lt;="&amp;N657)))</f>
        <v>260</v>
      </c>
      <c r="L657" s="2">
        <f t="shared" si="66"/>
        <v>-1300</v>
      </c>
      <c r="M657" s="2">
        <f t="shared" si="67"/>
        <v>-1250</v>
      </c>
      <c r="N657">
        <f t="shared" si="68"/>
        <v>1</v>
      </c>
      <c r="O657">
        <f t="shared" si="69"/>
        <v>2023</v>
      </c>
      <c r="P657" s="9">
        <f>IF(I657&gt;0,VLOOKUP(B657,'m cost'!A:G,6,FALSE)*I657,0)</f>
        <v>0</v>
      </c>
      <c r="Q657" t="str">
        <f t="shared" si="70"/>
        <v>p</v>
      </c>
      <c r="R657" s="2">
        <f t="shared" si="71"/>
        <v>50</v>
      </c>
    </row>
    <row r="658" spans="1:18" x14ac:dyDescent="0.2">
      <c r="A658" t="s">
        <v>61</v>
      </c>
      <c r="B658" s="9" t="str">
        <f>VLOOKUP(A658,'item cost'!A:D,2,FALSE)</f>
        <v>group 8</v>
      </c>
      <c r="C658" s="9" t="str">
        <f>VLOOKUP(D658,items!A:B,2,FALSE)</f>
        <v>item 8</v>
      </c>
      <c r="D658" t="s">
        <v>840</v>
      </c>
      <c r="E658" s="10"/>
      <c r="F658" s="10">
        <v>44940</v>
      </c>
      <c r="G658" t="s">
        <v>89</v>
      </c>
      <c r="I658">
        <v>-3</v>
      </c>
      <c r="J658" s="2">
        <v>180</v>
      </c>
      <c r="K658" s="2">
        <f>IF(OR(B658="متنوع",B658="قطع غيار"),J658,IF(AND(B658="ceiling fan",J658&gt;500),_xlfn.MAXIFS('m cost'!$E$3:$E$1062,'m cost'!$B$3:$B$1062,C658,'m cost'!$C$3:$C$1062,"&lt;="&amp;O658,'m cost'!$D$3:$D$1062,"&lt;="&amp;N658)*3,_xlfn.MAXIFS('m cost'!$E$3:$E$1062,'m cost'!$B$3:$B$1062,C658,'m cost'!$C$3:$C$1062,"&lt;="&amp;O658,'m cost'!$D$3:$D$1062,"&lt;="&amp;N658)))</f>
        <v>1630</v>
      </c>
      <c r="L658" s="2">
        <f t="shared" si="66"/>
        <v>-4890</v>
      </c>
      <c r="M658" s="2">
        <f t="shared" si="67"/>
        <v>-540</v>
      </c>
      <c r="N658">
        <f t="shared" si="68"/>
        <v>1</v>
      </c>
      <c r="O658">
        <f t="shared" si="69"/>
        <v>2023</v>
      </c>
      <c r="P658" s="9">
        <f>IF(I658&gt;0,VLOOKUP(B658,'m cost'!A:G,6,FALSE)*I658,0)</f>
        <v>0</v>
      </c>
      <c r="Q658" t="str">
        <f t="shared" si="70"/>
        <v>p</v>
      </c>
      <c r="R658" s="2">
        <f t="shared" si="71"/>
        <v>4350</v>
      </c>
    </row>
    <row r="659" spans="1:18" x14ac:dyDescent="0.2">
      <c r="A659" t="s">
        <v>39</v>
      </c>
      <c r="B659" s="9" t="str">
        <f>VLOOKUP(A659,'item cost'!A:D,2,FALSE)</f>
        <v>group 9</v>
      </c>
      <c r="C659" s="9" t="str">
        <f>VLOOKUP(D659,items!A:B,2,FALSE)</f>
        <v>item 9</v>
      </c>
      <c r="D659" t="s">
        <v>841</v>
      </c>
      <c r="E659" s="10"/>
      <c r="F659" s="10">
        <v>44940</v>
      </c>
      <c r="G659" t="s">
        <v>89</v>
      </c>
      <c r="I659">
        <v>-1</v>
      </c>
      <c r="J659" s="2">
        <v>245</v>
      </c>
      <c r="K659" s="2">
        <f>IF(OR(B659="متنوع",B659="قطع غيار"),J659,IF(AND(B659="ceiling fan",J659&gt;500),_xlfn.MAXIFS('m cost'!$E$3:$E$1062,'m cost'!$B$3:$B$1062,C659,'m cost'!$C$3:$C$1062,"&lt;="&amp;O659,'m cost'!$D$3:$D$1062,"&lt;="&amp;N659)*3,_xlfn.MAXIFS('m cost'!$E$3:$E$1062,'m cost'!$B$3:$B$1062,C659,'m cost'!$C$3:$C$1062,"&lt;="&amp;O659,'m cost'!$D$3:$D$1062,"&lt;="&amp;N659)))</f>
        <v>2007</v>
      </c>
      <c r="L659" s="2">
        <f t="shared" si="66"/>
        <v>-2007</v>
      </c>
      <c r="M659" s="2">
        <f t="shared" si="67"/>
        <v>-245</v>
      </c>
      <c r="N659">
        <f t="shared" si="68"/>
        <v>1</v>
      </c>
      <c r="O659">
        <f t="shared" si="69"/>
        <v>2023</v>
      </c>
      <c r="P659" s="9">
        <f>IF(I659&gt;0,VLOOKUP(B659,'m cost'!A:G,6,FALSE)*I659,0)</f>
        <v>0</v>
      </c>
      <c r="Q659" t="str">
        <f t="shared" si="70"/>
        <v>p</v>
      </c>
      <c r="R659" s="2">
        <f t="shared" si="71"/>
        <v>1762</v>
      </c>
    </row>
    <row r="660" spans="1:18" x14ac:dyDescent="0.2">
      <c r="A660" t="s">
        <v>277</v>
      </c>
      <c r="B660" s="9" t="str">
        <f>VLOOKUP(A660,'item cost'!A:D,2,FALSE)</f>
        <v>group 10</v>
      </c>
      <c r="C660" s="9" t="str">
        <f>VLOOKUP(D660,items!A:B,2,FALSE)</f>
        <v>item 10</v>
      </c>
      <c r="D660" t="s">
        <v>842</v>
      </c>
      <c r="E660" s="10"/>
      <c r="F660" s="10">
        <v>44940</v>
      </c>
      <c r="G660" t="s">
        <v>89</v>
      </c>
      <c r="I660">
        <v>-2</v>
      </c>
      <c r="J660" s="2">
        <v>1175</v>
      </c>
      <c r="K660" s="2">
        <f>IF(OR(B660="متنوع",B660="قطع غيار"),J660,IF(AND(B660="ceiling fan",J660&gt;500),_xlfn.MAXIFS('m cost'!$E$3:$E$1062,'m cost'!$B$3:$B$1062,C660,'m cost'!$C$3:$C$1062,"&lt;="&amp;O660,'m cost'!$D$3:$D$1062,"&lt;="&amp;N660)*3,_xlfn.MAXIFS('m cost'!$E$3:$E$1062,'m cost'!$B$3:$B$1062,C660,'m cost'!$C$3:$C$1062,"&lt;="&amp;O660,'m cost'!$D$3:$D$1062,"&lt;="&amp;N660)))</f>
        <v>126.14814814814817</v>
      </c>
      <c r="L660" s="2">
        <f t="shared" si="66"/>
        <v>-252.29629629629633</v>
      </c>
      <c r="M660" s="2">
        <f t="shared" si="67"/>
        <v>-2350</v>
      </c>
      <c r="N660">
        <f t="shared" si="68"/>
        <v>1</v>
      </c>
      <c r="O660">
        <f t="shared" si="69"/>
        <v>2023</v>
      </c>
      <c r="P660" s="9">
        <f>IF(I660&gt;0,VLOOKUP(B660,'m cost'!A:G,6,FALSE)*I660,0)</f>
        <v>0</v>
      </c>
      <c r="Q660" t="str">
        <f t="shared" si="70"/>
        <v>l</v>
      </c>
      <c r="R660" s="2">
        <f t="shared" si="71"/>
        <v>-2097.7037037037035</v>
      </c>
    </row>
    <row r="661" spans="1:18" x14ac:dyDescent="0.2">
      <c r="A661" t="s">
        <v>53</v>
      </c>
      <c r="B661" s="9" t="str">
        <f>VLOOKUP(A661,'item cost'!A:D,2,FALSE)</f>
        <v>group 11</v>
      </c>
      <c r="C661" s="9" t="str">
        <f>VLOOKUP(D661,items!A:B,2,FALSE)</f>
        <v>item 11</v>
      </c>
      <c r="D661" t="s">
        <v>843</v>
      </c>
      <c r="E661" s="10"/>
      <c r="F661" s="10">
        <v>44940</v>
      </c>
      <c r="G661" t="s">
        <v>89</v>
      </c>
      <c r="I661">
        <v>-2</v>
      </c>
      <c r="J661" s="2">
        <v>800</v>
      </c>
      <c r="K661" s="2">
        <f>IF(OR(B661="متنوع",B661="قطع غيار"),J661,IF(AND(B661="ceiling fan",J661&gt;500),_xlfn.MAXIFS('m cost'!$E$3:$E$1062,'m cost'!$B$3:$B$1062,C661,'m cost'!$C$3:$C$1062,"&lt;="&amp;O661,'m cost'!$D$3:$D$1062,"&lt;="&amp;N661)*3,_xlfn.MAXIFS('m cost'!$E$3:$E$1062,'m cost'!$B$3:$B$1062,C661,'m cost'!$C$3:$C$1062,"&lt;="&amp;O661,'m cost'!$D$3:$D$1062,"&lt;="&amp;N661)))</f>
        <v>339.00000000000006</v>
      </c>
      <c r="L661" s="2">
        <f t="shared" si="66"/>
        <v>-678.00000000000011</v>
      </c>
      <c r="M661" s="2">
        <f t="shared" si="67"/>
        <v>-1600</v>
      </c>
      <c r="N661">
        <f t="shared" si="68"/>
        <v>1</v>
      </c>
      <c r="O661">
        <f t="shared" si="69"/>
        <v>2023</v>
      </c>
      <c r="P661" s="9">
        <f>IF(I661&gt;0,VLOOKUP(B661,'m cost'!A:G,6,FALSE)*I661,0)</f>
        <v>0</v>
      </c>
      <c r="Q661" t="str">
        <f t="shared" si="70"/>
        <v>l</v>
      </c>
      <c r="R661" s="2">
        <f t="shared" si="71"/>
        <v>-921.99999999999989</v>
      </c>
    </row>
    <row r="662" spans="1:18" x14ac:dyDescent="0.2">
      <c r="A662" t="s">
        <v>54</v>
      </c>
      <c r="B662" s="9" t="str">
        <f>VLOOKUP(A662,'item cost'!A:D,2,FALSE)</f>
        <v>group 12</v>
      </c>
      <c r="C662" s="9" t="str">
        <f>VLOOKUP(D662,items!A:B,2,FALSE)</f>
        <v>item 12</v>
      </c>
      <c r="D662" t="s">
        <v>844</v>
      </c>
      <c r="E662" s="10"/>
      <c r="F662" s="10">
        <v>44940</v>
      </c>
      <c r="G662" t="s">
        <v>89</v>
      </c>
      <c r="I662">
        <v>-2</v>
      </c>
      <c r="J662" s="2">
        <v>385</v>
      </c>
      <c r="K662" s="2">
        <f>IF(OR(B662="متنوع",B662="قطع غيار"),J662,IF(AND(B662="ceiling fan",J662&gt;500),_xlfn.MAXIFS('m cost'!$E$3:$E$1062,'m cost'!$B$3:$B$1062,C662,'m cost'!$C$3:$C$1062,"&lt;="&amp;O662,'m cost'!$D$3:$D$1062,"&lt;="&amp;N662)*3,_xlfn.MAXIFS('m cost'!$E$3:$E$1062,'m cost'!$B$3:$B$1062,C662,'m cost'!$C$3:$C$1062,"&lt;="&amp;O662,'m cost'!$D$3:$D$1062,"&lt;="&amp;N662)))</f>
        <v>388.11666666666673</v>
      </c>
      <c r="L662" s="2">
        <f t="shared" si="66"/>
        <v>-776.23333333333346</v>
      </c>
      <c r="M662" s="2">
        <f t="shared" si="67"/>
        <v>-770</v>
      </c>
      <c r="N662">
        <f t="shared" si="68"/>
        <v>1</v>
      </c>
      <c r="O662">
        <f t="shared" si="69"/>
        <v>2023</v>
      </c>
      <c r="P662" s="9">
        <f>IF(I662&gt;0,VLOOKUP(B662,'m cost'!A:G,6,FALSE)*I662,0)</f>
        <v>0</v>
      </c>
      <c r="Q662" t="str">
        <f t="shared" si="70"/>
        <v>p</v>
      </c>
      <c r="R662" s="2">
        <f t="shared" si="71"/>
        <v>6.2333333333334622</v>
      </c>
    </row>
    <row r="663" spans="1:18" x14ac:dyDescent="0.2">
      <c r="A663" t="s">
        <v>72</v>
      </c>
      <c r="B663" s="9" t="str">
        <f>VLOOKUP(A663,'item cost'!A:D,2,FALSE)</f>
        <v>group 13</v>
      </c>
      <c r="C663" s="9" t="str">
        <f>VLOOKUP(D663,items!A:B,2,FALSE)</f>
        <v>item 13</v>
      </c>
      <c r="D663" t="s">
        <v>845</v>
      </c>
      <c r="E663" s="10"/>
      <c r="F663" s="10">
        <v>44940</v>
      </c>
      <c r="G663" t="s">
        <v>89</v>
      </c>
      <c r="I663">
        <v>-2</v>
      </c>
      <c r="J663" s="2">
        <v>335</v>
      </c>
      <c r="K663" s="2">
        <f>IF(OR(B663="متنوع",B663="قطع غيار"),J663,IF(AND(B663="ceiling fan",J663&gt;500),_xlfn.MAXIFS('m cost'!$E$3:$E$1062,'m cost'!$B$3:$B$1062,C663,'m cost'!$C$3:$C$1062,"&lt;="&amp;O663,'m cost'!$D$3:$D$1062,"&lt;="&amp;N663)*3,_xlfn.MAXIFS('m cost'!$E$3:$E$1062,'m cost'!$B$3:$B$1062,C663,'m cost'!$C$3:$C$1062,"&lt;="&amp;O663,'m cost'!$D$3:$D$1062,"&lt;="&amp;N663)))</f>
        <v>450</v>
      </c>
      <c r="L663" s="2">
        <f t="shared" si="66"/>
        <v>-900</v>
      </c>
      <c r="M663" s="2">
        <f t="shared" si="67"/>
        <v>-670</v>
      </c>
      <c r="N663">
        <f t="shared" si="68"/>
        <v>1</v>
      </c>
      <c r="O663">
        <f t="shared" si="69"/>
        <v>2023</v>
      </c>
      <c r="P663" s="9">
        <f>IF(I663&gt;0,VLOOKUP(B663,'m cost'!A:G,6,FALSE)*I663,0)</f>
        <v>0</v>
      </c>
      <c r="Q663" t="str">
        <f t="shared" si="70"/>
        <v>p</v>
      </c>
      <c r="R663" s="2">
        <f t="shared" si="71"/>
        <v>230</v>
      </c>
    </row>
    <row r="664" spans="1:18" x14ac:dyDescent="0.2">
      <c r="A664" t="s">
        <v>38</v>
      </c>
      <c r="B664" s="9" t="str">
        <f>VLOOKUP(A664,'item cost'!A:D,2,FALSE)</f>
        <v>group 14</v>
      </c>
      <c r="C664" s="9" t="str">
        <f>VLOOKUP(D664,items!A:B,2,FALSE)</f>
        <v>item 14</v>
      </c>
      <c r="D664" t="s">
        <v>846</v>
      </c>
      <c r="E664" s="10"/>
      <c r="F664" s="10">
        <v>44940</v>
      </c>
      <c r="G664" t="s">
        <v>89</v>
      </c>
      <c r="I664">
        <v>-3</v>
      </c>
      <c r="J664" s="2">
        <v>280</v>
      </c>
      <c r="K664" s="2">
        <f>IF(OR(B664="متنوع",B664="قطع غيار"),J664,IF(AND(B664="ceiling fan",J664&gt;500),_xlfn.MAXIFS('m cost'!$E$3:$E$1062,'m cost'!$B$3:$B$1062,C664,'m cost'!$C$3:$C$1062,"&lt;="&amp;O664,'m cost'!$D$3:$D$1062,"&lt;="&amp;N664)*3,_xlfn.MAXIFS('m cost'!$E$3:$E$1062,'m cost'!$B$3:$B$1062,C664,'m cost'!$C$3:$C$1062,"&lt;="&amp;O664,'m cost'!$D$3:$D$1062,"&lt;="&amp;N664)))</f>
        <v>273.88888888888891</v>
      </c>
      <c r="L664" s="2">
        <f t="shared" si="66"/>
        <v>-821.66666666666674</v>
      </c>
      <c r="M664" s="2">
        <f t="shared" si="67"/>
        <v>-840</v>
      </c>
      <c r="N664">
        <f t="shared" si="68"/>
        <v>1</v>
      </c>
      <c r="O664">
        <f t="shared" si="69"/>
        <v>2023</v>
      </c>
      <c r="P664" s="9">
        <f>IF(I664&gt;0,VLOOKUP(B664,'m cost'!A:G,6,FALSE)*I664,0)</f>
        <v>0</v>
      </c>
      <c r="Q664" t="str">
        <f t="shared" si="70"/>
        <v>l</v>
      </c>
      <c r="R664" s="2">
        <f t="shared" si="71"/>
        <v>-18.333333333333258</v>
      </c>
    </row>
    <row r="665" spans="1:18" x14ac:dyDescent="0.2">
      <c r="A665" t="s">
        <v>36</v>
      </c>
      <c r="B665" s="9" t="str">
        <f>VLOOKUP(A665,'item cost'!A:D,2,FALSE)</f>
        <v>group 15</v>
      </c>
      <c r="C665" s="9" t="str">
        <f>VLOOKUP(D665,items!A:B,2,FALSE)</f>
        <v>item 15</v>
      </c>
      <c r="D665" t="s">
        <v>847</v>
      </c>
      <c r="E665" s="10"/>
      <c r="F665" s="10">
        <v>44940</v>
      </c>
      <c r="G665" t="s">
        <v>89</v>
      </c>
      <c r="I665">
        <v>-2</v>
      </c>
      <c r="J665" s="2">
        <v>370</v>
      </c>
      <c r="K665" s="2">
        <f>IF(OR(B665="متنوع",B665="قطع غيار"),J665,IF(AND(B665="ceiling fan",J665&gt;500),_xlfn.MAXIFS('m cost'!$E$3:$E$1062,'m cost'!$B$3:$B$1062,C665,'m cost'!$C$3:$C$1062,"&lt;="&amp;O665,'m cost'!$D$3:$D$1062,"&lt;="&amp;N665)*3,_xlfn.MAXIFS('m cost'!$E$3:$E$1062,'m cost'!$B$3:$B$1062,C665,'m cost'!$C$3:$C$1062,"&lt;="&amp;O665,'m cost'!$D$3:$D$1062,"&lt;="&amp;N665)))</f>
        <v>280</v>
      </c>
      <c r="L665" s="2">
        <f t="shared" si="66"/>
        <v>-560</v>
      </c>
      <c r="M665" s="2">
        <f t="shared" si="67"/>
        <v>-740</v>
      </c>
      <c r="N665">
        <f t="shared" si="68"/>
        <v>1</v>
      </c>
      <c r="O665">
        <f t="shared" si="69"/>
        <v>2023</v>
      </c>
      <c r="P665" s="9">
        <f>IF(I665&gt;0,VLOOKUP(B665,'m cost'!A:G,6,FALSE)*I665,0)</f>
        <v>0</v>
      </c>
      <c r="Q665" t="str">
        <f t="shared" si="70"/>
        <v>l</v>
      </c>
      <c r="R665" s="2">
        <f t="shared" si="71"/>
        <v>-180</v>
      </c>
    </row>
    <row r="666" spans="1:18" x14ac:dyDescent="0.2">
      <c r="A666" t="s">
        <v>30</v>
      </c>
      <c r="B666" s="9" t="str">
        <f>VLOOKUP(A666,'item cost'!A:D,2,FALSE)</f>
        <v>group 16</v>
      </c>
      <c r="C666" s="9" t="str">
        <f>VLOOKUP(D666,items!A:B,2,FALSE)</f>
        <v>item 16</v>
      </c>
      <c r="D666" t="s">
        <v>848</v>
      </c>
      <c r="E666" s="10"/>
      <c r="F666" s="10">
        <v>44940</v>
      </c>
      <c r="G666" t="s">
        <v>89</v>
      </c>
      <c r="I666">
        <v>-1</v>
      </c>
      <c r="J666" s="2">
        <v>265</v>
      </c>
      <c r="K666" s="2">
        <f>IF(OR(B666="متنوع",B666="قطع غيار"),J666,IF(AND(B666="ceiling fan",J666&gt;500),_xlfn.MAXIFS('m cost'!$E$3:$E$1062,'m cost'!$B$3:$B$1062,C666,'m cost'!$C$3:$C$1062,"&lt;="&amp;O666,'m cost'!$D$3:$D$1062,"&lt;="&amp;N666)*3,_xlfn.MAXIFS('m cost'!$E$3:$E$1062,'m cost'!$B$3:$B$1062,C666,'m cost'!$C$3:$C$1062,"&lt;="&amp;O666,'m cost'!$D$3:$D$1062,"&lt;="&amp;N666)))</f>
        <v>340.26666666666671</v>
      </c>
      <c r="L666" s="2">
        <f t="shared" si="66"/>
        <v>-340.26666666666671</v>
      </c>
      <c r="M666" s="2">
        <f t="shared" si="67"/>
        <v>-265</v>
      </c>
      <c r="N666">
        <f t="shared" si="68"/>
        <v>1</v>
      </c>
      <c r="O666">
        <f t="shared" si="69"/>
        <v>2023</v>
      </c>
      <c r="P666" s="9">
        <f>IF(I666&gt;0,VLOOKUP(B666,'m cost'!A:G,6,FALSE)*I666,0)</f>
        <v>0</v>
      </c>
      <c r="Q666" t="str">
        <f t="shared" si="70"/>
        <v>p</v>
      </c>
      <c r="R666" s="2">
        <f t="shared" si="71"/>
        <v>75.266666666666708</v>
      </c>
    </row>
    <row r="667" spans="1:18" x14ac:dyDescent="0.2">
      <c r="A667" t="s">
        <v>45</v>
      </c>
      <c r="B667" s="9" t="str">
        <f>VLOOKUP(A667,'item cost'!A:D,2,FALSE)</f>
        <v>group 17</v>
      </c>
      <c r="C667" s="9" t="str">
        <f>VLOOKUP(D667,items!A:B,2,FALSE)</f>
        <v>item 17</v>
      </c>
      <c r="D667" t="s">
        <v>849</v>
      </c>
      <c r="E667" s="10"/>
      <c r="F667" s="10">
        <v>44940</v>
      </c>
      <c r="G667" t="s">
        <v>89</v>
      </c>
      <c r="I667">
        <v>-1</v>
      </c>
      <c r="J667" s="2">
        <v>375</v>
      </c>
      <c r="K667" s="2">
        <f>IF(OR(B667="متنوع",B667="قطع غيار"),J667,IF(AND(B667="ceiling fan",J667&gt;500),_xlfn.MAXIFS('m cost'!$E$3:$E$1062,'m cost'!$B$3:$B$1062,C667,'m cost'!$C$3:$C$1062,"&lt;="&amp;O667,'m cost'!$D$3:$D$1062,"&lt;="&amp;N667)*3,_xlfn.MAXIFS('m cost'!$E$3:$E$1062,'m cost'!$B$3:$B$1062,C667,'m cost'!$C$3:$C$1062,"&lt;="&amp;O667,'m cost'!$D$3:$D$1062,"&lt;="&amp;N667)))</f>
        <v>350.54555555555561</v>
      </c>
      <c r="L667" s="2">
        <f t="shared" si="66"/>
        <v>-350.54555555555561</v>
      </c>
      <c r="M667" s="2">
        <f t="shared" si="67"/>
        <v>-375</v>
      </c>
      <c r="N667">
        <f t="shared" si="68"/>
        <v>1</v>
      </c>
      <c r="O667">
        <f t="shared" si="69"/>
        <v>2023</v>
      </c>
      <c r="P667" s="9">
        <f>IF(I667&gt;0,VLOOKUP(B667,'m cost'!A:G,6,FALSE)*I667,0)</f>
        <v>0</v>
      </c>
      <c r="Q667" t="str">
        <f t="shared" si="70"/>
        <v>l</v>
      </c>
      <c r="R667" s="2">
        <f t="shared" si="71"/>
        <v>-24.454444444444391</v>
      </c>
    </row>
    <row r="668" spans="1:18" x14ac:dyDescent="0.2">
      <c r="A668" t="s">
        <v>21</v>
      </c>
      <c r="B668" s="9" t="str">
        <f>VLOOKUP(A668,'item cost'!A:D,2,FALSE)</f>
        <v>group 18</v>
      </c>
      <c r="C668" s="9" t="str">
        <f>VLOOKUP(D668,items!A:B,2,FALSE)</f>
        <v>item 18</v>
      </c>
      <c r="D668" t="s">
        <v>850</v>
      </c>
      <c r="E668" s="10"/>
      <c r="F668" s="10">
        <v>44940</v>
      </c>
      <c r="G668" t="s">
        <v>89</v>
      </c>
      <c r="I668">
        <v>-2</v>
      </c>
      <c r="J668" s="2">
        <v>520</v>
      </c>
      <c r="K668" s="2">
        <f>IF(OR(B668="متنوع",B668="قطع غيار"),J668,IF(AND(B668="ceiling fan",J668&gt;500),_xlfn.MAXIFS('m cost'!$E$3:$E$1062,'m cost'!$B$3:$B$1062,C668,'m cost'!$C$3:$C$1062,"&lt;="&amp;O668,'m cost'!$D$3:$D$1062,"&lt;="&amp;N668)*3,_xlfn.MAXIFS('m cost'!$E$3:$E$1062,'m cost'!$B$3:$B$1062,C668,'m cost'!$C$3:$C$1062,"&lt;="&amp;O668,'m cost'!$D$3:$D$1062,"&lt;="&amp;N668)))</f>
        <v>329.32952380952389</v>
      </c>
      <c r="L668" s="2">
        <f t="shared" si="66"/>
        <v>-658.65904761904778</v>
      </c>
      <c r="M668" s="2">
        <f t="shared" si="67"/>
        <v>-1040</v>
      </c>
      <c r="N668">
        <f t="shared" si="68"/>
        <v>1</v>
      </c>
      <c r="O668">
        <f t="shared" si="69"/>
        <v>2023</v>
      </c>
      <c r="P668" s="9">
        <f>IF(I668&gt;0,VLOOKUP(B668,'m cost'!A:G,6,FALSE)*I668,0)</f>
        <v>0</v>
      </c>
      <c r="Q668" t="str">
        <f t="shared" si="70"/>
        <v>l</v>
      </c>
      <c r="R668" s="2">
        <f t="shared" si="71"/>
        <v>-381.34095238095222</v>
      </c>
    </row>
    <row r="669" spans="1:18" x14ac:dyDescent="0.2">
      <c r="A669" t="s">
        <v>275</v>
      </c>
      <c r="B669" s="9" t="str">
        <f>VLOOKUP(A669,'item cost'!A:D,2,FALSE)</f>
        <v>group 19</v>
      </c>
      <c r="C669" s="9" t="str">
        <f>VLOOKUP(D669,items!A:B,2,FALSE)</f>
        <v>item 19</v>
      </c>
      <c r="D669" t="s">
        <v>851</v>
      </c>
      <c r="E669" s="10"/>
      <c r="F669" s="10">
        <v>44940</v>
      </c>
      <c r="G669" t="s">
        <v>89</v>
      </c>
      <c r="I669">
        <v>-1</v>
      </c>
      <c r="J669" s="2">
        <v>500</v>
      </c>
      <c r="K669" s="2">
        <f>IF(OR(B669="متنوع",B669="قطع غيار"),J669,IF(AND(B669="ceiling fan",J669&gt;500),_xlfn.MAXIFS('m cost'!$E$3:$E$1062,'m cost'!$B$3:$B$1062,C669,'m cost'!$C$3:$C$1062,"&lt;="&amp;O669,'m cost'!$D$3:$D$1062,"&lt;="&amp;N669)*3,_xlfn.MAXIFS('m cost'!$E$3:$E$1062,'m cost'!$B$3:$B$1062,C669,'m cost'!$C$3:$C$1062,"&lt;="&amp;O669,'m cost'!$D$3:$D$1062,"&lt;="&amp;N669)))</f>
        <v>570</v>
      </c>
      <c r="L669" s="2">
        <f t="shared" si="66"/>
        <v>-570</v>
      </c>
      <c r="M669" s="2">
        <f t="shared" si="67"/>
        <v>-500</v>
      </c>
      <c r="N669">
        <f t="shared" si="68"/>
        <v>1</v>
      </c>
      <c r="O669">
        <f t="shared" si="69"/>
        <v>2023</v>
      </c>
      <c r="P669" s="9">
        <f>IF(I669&gt;0,VLOOKUP(B669,'m cost'!A:G,6,FALSE)*I669,0)</f>
        <v>0</v>
      </c>
      <c r="Q669" t="str">
        <f t="shared" si="70"/>
        <v>p</v>
      </c>
      <c r="R669" s="2">
        <f t="shared" si="71"/>
        <v>70</v>
      </c>
    </row>
    <row r="670" spans="1:18" x14ac:dyDescent="0.2">
      <c r="A670" t="s">
        <v>17</v>
      </c>
      <c r="B670" s="9" t="str">
        <f>VLOOKUP(A670,'item cost'!A:D,2,FALSE)</f>
        <v>group 20</v>
      </c>
      <c r="C670" s="9" t="str">
        <f>VLOOKUP(D670,items!A:B,2,FALSE)</f>
        <v>item 20</v>
      </c>
      <c r="D670" t="s">
        <v>852</v>
      </c>
      <c r="E670" s="10"/>
      <c r="F670" s="10">
        <v>44951</v>
      </c>
      <c r="G670" t="s">
        <v>371</v>
      </c>
      <c r="I670">
        <v>10</v>
      </c>
      <c r="J670" s="2">
        <v>1375</v>
      </c>
      <c r="K670" s="2">
        <f>IF(OR(B670="متنوع",B670="قطع غيار"),J670,IF(AND(B670="ceiling fan",J670&gt;500),_xlfn.MAXIFS('m cost'!$E$3:$E$1062,'m cost'!$B$3:$B$1062,C670,'m cost'!$C$3:$C$1062,"&lt;="&amp;O670,'m cost'!$D$3:$D$1062,"&lt;="&amp;N670)*3,_xlfn.MAXIFS('m cost'!$E$3:$E$1062,'m cost'!$B$3:$B$1062,C670,'m cost'!$C$3:$C$1062,"&lt;="&amp;O670,'m cost'!$D$3:$D$1062,"&lt;="&amp;N670)))</f>
        <v>260</v>
      </c>
      <c r="L670" s="2">
        <f t="shared" si="66"/>
        <v>2600</v>
      </c>
      <c r="M670" s="2">
        <f t="shared" si="67"/>
        <v>13750</v>
      </c>
      <c r="N670">
        <f t="shared" si="68"/>
        <v>1</v>
      </c>
      <c r="O670">
        <f t="shared" si="69"/>
        <v>2023</v>
      </c>
      <c r="P670" s="9">
        <f>IF(I670&gt;0,VLOOKUP(B670,'m cost'!A:G,6,FALSE)*I670,0)</f>
        <v>50</v>
      </c>
      <c r="Q670" t="str">
        <f t="shared" si="70"/>
        <v>p</v>
      </c>
      <c r="R670" s="2">
        <f t="shared" si="71"/>
        <v>11100</v>
      </c>
    </row>
    <row r="671" spans="1:18" x14ac:dyDescent="0.2">
      <c r="A671" t="s">
        <v>18</v>
      </c>
      <c r="B671" s="9" t="str">
        <f>VLOOKUP(A671,'item cost'!A:D,2,FALSE)</f>
        <v>group 21</v>
      </c>
      <c r="C671" s="9" t="str">
        <f>VLOOKUP(D671,items!A:B,2,FALSE)</f>
        <v>item 21</v>
      </c>
      <c r="D671" t="s">
        <v>853</v>
      </c>
      <c r="E671" s="10"/>
      <c r="F671" s="10">
        <v>44951</v>
      </c>
      <c r="G671" t="s">
        <v>371</v>
      </c>
      <c r="I671">
        <v>20</v>
      </c>
      <c r="J671" s="2">
        <v>1050</v>
      </c>
      <c r="K671" s="2">
        <f>IF(OR(B671="متنوع",B671="قطع غيار"),J671,IF(AND(B671="ceiling fan",J671&gt;500),_xlfn.MAXIFS('m cost'!$E$3:$E$1062,'m cost'!$B$3:$B$1062,C671,'m cost'!$C$3:$C$1062,"&lt;="&amp;O671,'m cost'!$D$3:$D$1062,"&lt;="&amp;N671)*3,_xlfn.MAXIFS('m cost'!$E$3:$E$1062,'m cost'!$B$3:$B$1062,C671,'m cost'!$C$3:$C$1062,"&lt;="&amp;O671,'m cost'!$D$3:$D$1062,"&lt;="&amp;N671)))</f>
        <v>122.78968253968254</v>
      </c>
      <c r="L671" s="2">
        <f t="shared" si="66"/>
        <v>2455.7936507936511</v>
      </c>
      <c r="M671" s="2">
        <f t="shared" si="67"/>
        <v>21000</v>
      </c>
      <c r="N671">
        <f t="shared" si="68"/>
        <v>1</v>
      </c>
      <c r="O671">
        <f t="shared" si="69"/>
        <v>2023</v>
      </c>
      <c r="P671" s="9">
        <f>IF(I671&gt;0,VLOOKUP(B671,'m cost'!A:G,6,FALSE)*I671,0)</f>
        <v>0</v>
      </c>
      <c r="Q671" t="str">
        <f t="shared" si="70"/>
        <v>p</v>
      </c>
      <c r="R671" s="2">
        <f t="shared" si="71"/>
        <v>18544.20634920635</v>
      </c>
    </row>
    <row r="672" spans="1:18" x14ac:dyDescent="0.2">
      <c r="A672" t="s">
        <v>24</v>
      </c>
      <c r="B672" s="9" t="str">
        <f>VLOOKUP(A672,'item cost'!A:D,2,FALSE)</f>
        <v>group 22</v>
      </c>
      <c r="C672" s="9" t="str">
        <f>VLOOKUP(D672,items!A:B,2,FALSE)</f>
        <v>item 22</v>
      </c>
      <c r="D672" t="s">
        <v>854</v>
      </c>
      <c r="E672" s="10"/>
      <c r="F672" s="10">
        <v>44951</v>
      </c>
      <c r="G672" t="s">
        <v>371</v>
      </c>
      <c r="I672">
        <v>5</v>
      </c>
      <c r="J672" s="2">
        <v>1475</v>
      </c>
      <c r="K672" s="2">
        <f>IF(OR(B672="متنوع",B672="قطع غيار"),J672,IF(AND(B672="ceiling fan",J672&gt;500),_xlfn.MAXIFS('m cost'!$E$3:$E$1062,'m cost'!$B$3:$B$1062,C672,'m cost'!$C$3:$C$1062,"&lt;="&amp;O672,'m cost'!$D$3:$D$1062,"&lt;="&amp;N672)*3,_xlfn.MAXIFS('m cost'!$E$3:$E$1062,'m cost'!$B$3:$B$1062,C672,'m cost'!$C$3:$C$1062,"&lt;="&amp;O672,'m cost'!$D$3:$D$1062,"&lt;="&amp;N672)))</f>
        <v>517</v>
      </c>
      <c r="L672" s="2">
        <f t="shared" si="66"/>
        <v>2585</v>
      </c>
      <c r="M672" s="2">
        <f t="shared" si="67"/>
        <v>7375</v>
      </c>
      <c r="N672">
        <f t="shared" si="68"/>
        <v>1</v>
      </c>
      <c r="O672">
        <f t="shared" si="69"/>
        <v>2023</v>
      </c>
      <c r="P672" s="9">
        <f>IF(I672&gt;0,VLOOKUP(B672,'m cost'!A:G,6,FALSE)*I672,0)</f>
        <v>5</v>
      </c>
      <c r="Q672" t="str">
        <f t="shared" si="70"/>
        <v>p</v>
      </c>
      <c r="R672" s="2">
        <f t="shared" si="71"/>
        <v>4785</v>
      </c>
    </row>
    <row r="673" spans="1:18" x14ac:dyDescent="0.2">
      <c r="A673" t="s">
        <v>60</v>
      </c>
      <c r="B673" s="9" t="str">
        <f>VLOOKUP(A673,'item cost'!A:D,2,FALSE)</f>
        <v>group 23</v>
      </c>
      <c r="C673" s="9" t="str">
        <f>VLOOKUP(D673,items!A:B,2,FALSE)</f>
        <v>item 23</v>
      </c>
      <c r="D673" t="s">
        <v>855</v>
      </c>
      <c r="E673" s="10"/>
      <c r="F673" s="10">
        <v>44951</v>
      </c>
      <c r="G673" t="s">
        <v>371</v>
      </c>
      <c r="I673">
        <v>20</v>
      </c>
      <c r="J673" s="2">
        <v>2675</v>
      </c>
      <c r="K673" s="2">
        <f>IF(OR(B673="متنوع",B673="قطع غيار"),J673,IF(AND(B673="ceiling fan",J673&gt;500),_xlfn.MAXIFS('m cost'!$E$3:$E$1062,'m cost'!$B$3:$B$1062,C673,'m cost'!$C$3:$C$1062,"&lt;="&amp;O673,'m cost'!$D$3:$D$1062,"&lt;="&amp;N673)*3,_xlfn.MAXIFS('m cost'!$E$3:$E$1062,'m cost'!$B$3:$B$1062,C673,'m cost'!$C$3:$C$1062,"&lt;="&amp;O673,'m cost'!$D$3:$D$1062,"&lt;="&amp;N673)))</f>
        <v>3666.8121693121693</v>
      </c>
      <c r="L673" s="2">
        <f t="shared" si="66"/>
        <v>73336.243386243383</v>
      </c>
      <c r="M673" s="2">
        <f t="shared" si="67"/>
        <v>53500</v>
      </c>
      <c r="N673">
        <f t="shared" si="68"/>
        <v>1</v>
      </c>
      <c r="O673">
        <f t="shared" si="69"/>
        <v>2023</v>
      </c>
      <c r="P673" s="9">
        <f>IF(I673&gt;0,VLOOKUP(B673,'m cost'!A:G,6,FALSE)*I673,0)</f>
        <v>40</v>
      </c>
      <c r="Q673" t="str">
        <f t="shared" si="70"/>
        <v>l</v>
      </c>
      <c r="R673" s="2">
        <f t="shared" si="71"/>
        <v>-19876.243386243383</v>
      </c>
    </row>
    <row r="674" spans="1:18" x14ac:dyDescent="0.2">
      <c r="A674" t="s">
        <v>43</v>
      </c>
      <c r="B674" s="9" t="str">
        <f>VLOOKUP(A674,'item cost'!A:D,2,FALSE)</f>
        <v>group 24</v>
      </c>
      <c r="C674" s="9" t="str">
        <f>VLOOKUP(D674,items!A:B,2,FALSE)</f>
        <v>item 24</v>
      </c>
      <c r="D674" t="s">
        <v>856</v>
      </c>
      <c r="E674" s="10"/>
      <c r="F674" s="10">
        <v>44951</v>
      </c>
      <c r="G674" t="s">
        <v>371</v>
      </c>
      <c r="I674">
        <v>5</v>
      </c>
      <c r="J674" s="2">
        <v>1250</v>
      </c>
      <c r="K674" s="2">
        <f>IF(OR(B674="متنوع",B674="قطع غيار"),J674,IF(AND(B674="ceiling fan",J674&gt;500),_xlfn.MAXIFS('m cost'!$E$3:$E$1062,'m cost'!$B$3:$B$1062,C674,'m cost'!$C$3:$C$1062,"&lt;="&amp;O674,'m cost'!$D$3:$D$1062,"&lt;="&amp;N674)*3,_xlfn.MAXIFS('m cost'!$E$3:$E$1062,'m cost'!$B$3:$B$1062,C674,'m cost'!$C$3:$C$1062,"&lt;="&amp;O674,'m cost'!$D$3:$D$1062,"&lt;="&amp;N674)))</f>
        <v>316.46825396825403</v>
      </c>
      <c r="L674" s="2">
        <f t="shared" si="66"/>
        <v>1582.3412698412701</v>
      </c>
      <c r="M674" s="2">
        <f t="shared" si="67"/>
        <v>6250</v>
      </c>
      <c r="N674">
        <f t="shared" si="68"/>
        <v>1</v>
      </c>
      <c r="O674">
        <f t="shared" si="69"/>
        <v>2023</v>
      </c>
      <c r="P674" s="9">
        <f>IF(I674&gt;0,VLOOKUP(B674,'m cost'!A:G,6,FALSE)*I674,0)</f>
        <v>2.5</v>
      </c>
      <c r="Q674" t="str">
        <f t="shared" si="70"/>
        <v>p</v>
      </c>
      <c r="R674" s="2">
        <f t="shared" si="71"/>
        <v>4665.1587301587297</v>
      </c>
    </row>
    <row r="675" spans="1:18" x14ac:dyDescent="0.2">
      <c r="A675" t="s">
        <v>278</v>
      </c>
      <c r="B675" s="9" t="str">
        <f>VLOOKUP(A675,'item cost'!A:D,2,FALSE)</f>
        <v>group 25</v>
      </c>
      <c r="C675" s="9" t="str">
        <f>VLOOKUP(D675,items!A:B,2,FALSE)</f>
        <v>item 25</v>
      </c>
      <c r="D675" t="s">
        <v>857</v>
      </c>
      <c r="E675" s="10"/>
      <c r="F675" s="10">
        <v>44951</v>
      </c>
      <c r="G675" t="s">
        <v>371</v>
      </c>
      <c r="I675">
        <v>16</v>
      </c>
      <c r="J675" s="2">
        <v>375</v>
      </c>
      <c r="K675" s="2">
        <f>IF(OR(B675="متنوع",B675="قطع غيار"),J675,IF(AND(B675="ceiling fan",J675&gt;500),_xlfn.MAXIFS('m cost'!$E$3:$E$1062,'m cost'!$B$3:$B$1062,C675,'m cost'!$C$3:$C$1062,"&lt;="&amp;O675,'m cost'!$D$3:$D$1062,"&lt;="&amp;N675)*3,_xlfn.MAXIFS('m cost'!$E$3:$E$1062,'m cost'!$B$3:$B$1062,C675,'m cost'!$C$3:$C$1062,"&lt;="&amp;O675,'m cost'!$D$3:$D$1062,"&lt;="&amp;N675)))</f>
        <v>223.50174851190479</v>
      </c>
      <c r="L675" s="2">
        <f t="shared" si="66"/>
        <v>3576.0279761904767</v>
      </c>
      <c r="M675" s="2">
        <f t="shared" si="67"/>
        <v>6000</v>
      </c>
      <c r="N675">
        <f t="shared" si="68"/>
        <v>1</v>
      </c>
      <c r="O675">
        <f t="shared" si="69"/>
        <v>2023</v>
      </c>
      <c r="P675" s="9">
        <f>IF(I675&gt;0,VLOOKUP(B675,'m cost'!A:G,6,FALSE)*I675,0)</f>
        <v>471.28</v>
      </c>
      <c r="Q675" t="str">
        <f t="shared" si="70"/>
        <v>p</v>
      </c>
      <c r="R675" s="2">
        <f t="shared" si="71"/>
        <v>1952.6920238095233</v>
      </c>
    </row>
    <row r="676" spans="1:18" x14ac:dyDescent="0.2">
      <c r="A676" t="s">
        <v>279</v>
      </c>
      <c r="B676" s="9" t="str">
        <f>VLOOKUP(A676,'item cost'!A:D,2,FALSE)</f>
        <v>group 26</v>
      </c>
      <c r="C676" s="9" t="str">
        <f>VLOOKUP(D676,items!A:B,2,FALSE)</f>
        <v>item 26</v>
      </c>
      <c r="D676" t="s">
        <v>858</v>
      </c>
      <c r="E676" s="10"/>
      <c r="F676" s="10">
        <v>44951</v>
      </c>
      <c r="G676" t="s">
        <v>372</v>
      </c>
      <c r="I676">
        <v>2</v>
      </c>
      <c r="J676" s="2">
        <v>300</v>
      </c>
      <c r="K676" s="2">
        <f>IF(OR(B676="متنوع",B676="قطع غيار"),J676,IF(AND(B676="ceiling fan",J676&gt;500),_xlfn.MAXIFS('m cost'!$E$3:$E$1062,'m cost'!$B$3:$B$1062,C676,'m cost'!$C$3:$C$1062,"&lt;="&amp;O676,'m cost'!$D$3:$D$1062,"&lt;="&amp;N676)*3,_xlfn.MAXIFS('m cost'!$E$3:$E$1062,'m cost'!$B$3:$B$1062,C676,'m cost'!$C$3:$C$1062,"&lt;="&amp;O676,'m cost'!$D$3:$D$1062,"&lt;="&amp;N676)))</f>
        <v>205.97652777777782</v>
      </c>
      <c r="L676" s="2">
        <f t="shared" si="66"/>
        <v>411.95305555555564</v>
      </c>
      <c r="M676" s="2">
        <f t="shared" si="67"/>
        <v>600</v>
      </c>
      <c r="N676">
        <f t="shared" si="68"/>
        <v>1</v>
      </c>
      <c r="O676">
        <f t="shared" si="69"/>
        <v>2023</v>
      </c>
      <c r="P676" s="9">
        <f>IF(I676&gt;0,VLOOKUP(B676,'m cost'!A:G,6,FALSE)*I676,0)</f>
        <v>10</v>
      </c>
      <c r="Q676" t="str">
        <f t="shared" si="70"/>
        <v>p</v>
      </c>
      <c r="R676" s="2">
        <f t="shared" si="71"/>
        <v>178.04694444444436</v>
      </c>
    </row>
    <row r="677" spans="1:18" x14ac:dyDescent="0.2">
      <c r="A677" t="s">
        <v>46</v>
      </c>
      <c r="B677" s="9" t="str">
        <f>VLOOKUP(A677,'item cost'!A:D,2,FALSE)</f>
        <v>group 27</v>
      </c>
      <c r="C677" s="9" t="str">
        <f>VLOOKUP(D677,items!A:B,2,FALSE)</f>
        <v>item 27</v>
      </c>
      <c r="D677" t="s">
        <v>859</v>
      </c>
      <c r="E677" s="10"/>
      <c r="F677" s="10">
        <v>44951</v>
      </c>
      <c r="G677" t="s">
        <v>372</v>
      </c>
      <c r="I677">
        <v>1</v>
      </c>
      <c r="J677" s="2">
        <v>1650</v>
      </c>
      <c r="K677" s="2">
        <f>IF(OR(B677="متنوع",B677="قطع غيار"),J677,IF(AND(B677="ceiling fan",J677&gt;500),_xlfn.MAXIFS('m cost'!$E$3:$E$1062,'m cost'!$B$3:$B$1062,C677,'m cost'!$C$3:$C$1062,"&lt;="&amp;O677,'m cost'!$D$3:$D$1062,"&lt;="&amp;N677)*3,_xlfn.MAXIFS('m cost'!$E$3:$E$1062,'m cost'!$B$3:$B$1062,C677,'m cost'!$C$3:$C$1062,"&lt;="&amp;O677,'m cost'!$D$3:$D$1062,"&lt;="&amp;N677)))</f>
        <v>383</v>
      </c>
      <c r="L677" s="2">
        <f t="shared" si="66"/>
        <v>383</v>
      </c>
      <c r="M677" s="2">
        <f t="shared" si="67"/>
        <v>1650</v>
      </c>
      <c r="N677">
        <f t="shared" si="68"/>
        <v>1</v>
      </c>
      <c r="O677">
        <f t="shared" si="69"/>
        <v>2023</v>
      </c>
      <c r="P677" s="9">
        <f>IF(I677&gt;0,VLOOKUP(B677,'m cost'!A:G,6,FALSE)*I677,0)</f>
        <v>0</v>
      </c>
      <c r="Q677" t="str">
        <f t="shared" si="70"/>
        <v>p</v>
      </c>
      <c r="R677" s="2">
        <f t="shared" si="71"/>
        <v>1267</v>
      </c>
    </row>
    <row r="678" spans="1:18" x14ac:dyDescent="0.2">
      <c r="A678" t="s">
        <v>37</v>
      </c>
      <c r="B678" s="9" t="str">
        <f>VLOOKUP(A678,'item cost'!A:D,2,FALSE)</f>
        <v>group 28</v>
      </c>
      <c r="C678" s="9" t="str">
        <f>VLOOKUP(D678,items!A:B,2,FALSE)</f>
        <v>item 28</v>
      </c>
      <c r="D678" t="s">
        <v>860</v>
      </c>
      <c r="E678" s="10"/>
      <c r="F678" s="10">
        <v>44951</v>
      </c>
      <c r="G678" t="s">
        <v>372</v>
      </c>
      <c r="I678">
        <v>1</v>
      </c>
      <c r="J678" s="2">
        <v>2675</v>
      </c>
      <c r="K678" s="2">
        <f>IF(OR(B678="متنوع",B678="قطع غيار"),J678,IF(AND(B678="ceiling fan",J678&gt;500),_xlfn.MAXIFS('m cost'!$E$3:$E$1062,'m cost'!$B$3:$B$1062,C678,'m cost'!$C$3:$C$1062,"&lt;="&amp;O678,'m cost'!$D$3:$D$1062,"&lt;="&amp;N678)*3,_xlfn.MAXIFS('m cost'!$E$3:$E$1062,'m cost'!$B$3:$B$1062,C678,'m cost'!$C$3:$C$1062,"&lt;="&amp;O678,'m cost'!$D$3:$D$1062,"&lt;="&amp;N678)))</f>
        <v>127.99382716049386</v>
      </c>
      <c r="L678" s="2">
        <f t="shared" si="66"/>
        <v>127.99382716049386</v>
      </c>
      <c r="M678" s="2">
        <f t="shared" si="67"/>
        <v>2675</v>
      </c>
      <c r="N678">
        <f t="shared" si="68"/>
        <v>1</v>
      </c>
      <c r="O678">
        <f t="shared" si="69"/>
        <v>2023</v>
      </c>
      <c r="P678" s="9">
        <f>IF(I678&gt;0,VLOOKUP(B678,'m cost'!A:G,6,FALSE)*I678,0)</f>
        <v>0.5</v>
      </c>
      <c r="Q678" t="str">
        <f t="shared" si="70"/>
        <v>p</v>
      </c>
      <c r="R678" s="2">
        <f t="shared" si="71"/>
        <v>2546.5061728395062</v>
      </c>
    </row>
    <row r="679" spans="1:18" x14ac:dyDescent="0.2">
      <c r="A679" t="s">
        <v>44</v>
      </c>
      <c r="B679" s="9" t="str">
        <f>VLOOKUP(A679,'item cost'!A:D,2,FALSE)</f>
        <v>group 29</v>
      </c>
      <c r="C679" s="9" t="str">
        <f>VLOOKUP(D679,items!A:B,2,FALSE)</f>
        <v>item 29</v>
      </c>
      <c r="D679" t="s">
        <v>861</v>
      </c>
      <c r="E679" s="10"/>
      <c r="F679" s="10">
        <v>44951</v>
      </c>
      <c r="G679" t="s">
        <v>372</v>
      </c>
      <c r="I679">
        <v>1</v>
      </c>
      <c r="J679" s="2">
        <v>400</v>
      </c>
      <c r="K679" s="2">
        <f>IF(OR(B679="متنوع",B679="قطع غيار"),J679,IF(AND(B679="ceiling fan",J679&gt;500),_xlfn.MAXIFS('m cost'!$E$3:$E$1062,'m cost'!$B$3:$B$1062,C679,'m cost'!$C$3:$C$1062,"&lt;="&amp;O679,'m cost'!$D$3:$D$1062,"&lt;="&amp;N679)*3,_xlfn.MAXIFS('m cost'!$E$3:$E$1062,'m cost'!$B$3:$B$1062,C679,'m cost'!$C$3:$C$1062,"&lt;="&amp;O679,'m cost'!$D$3:$D$1062,"&lt;="&amp;N679)))</f>
        <v>139.5625</v>
      </c>
      <c r="L679" s="2">
        <f t="shared" si="66"/>
        <v>139.5625</v>
      </c>
      <c r="M679" s="2">
        <f t="shared" si="67"/>
        <v>400</v>
      </c>
      <c r="N679">
        <f t="shared" si="68"/>
        <v>1</v>
      </c>
      <c r="O679">
        <f t="shared" si="69"/>
        <v>2023</v>
      </c>
      <c r="P679" s="9">
        <f>IF(I679&gt;0,VLOOKUP(B679,'m cost'!A:G,6,FALSE)*I679,0)</f>
        <v>5</v>
      </c>
      <c r="Q679" t="str">
        <f t="shared" si="70"/>
        <v>p</v>
      </c>
      <c r="R679" s="2">
        <f t="shared" si="71"/>
        <v>255.4375</v>
      </c>
    </row>
    <row r="680" spans="1:18" x14ac:dyDescent="0.2">
      <c r="A680" t="s">
        <v>280</v>
      </c>
      <c r="B680" s="9" t="str">
        <f>VLOOKUP(A680,'item cost'!A:D,2,FALSE)</f>
        <v>group 30</v>
      </c>
      <c r="C680" s="9" t="str">
        <f>VLOOKUP(D680,items!A:B,2,FALSE)</f>
        <v>item 30</v>
      </c>
      <c r="D680" t="s">
        <v>862</v>
      </c>
      <c r="E680" s="10"/>
      <c r="F680" s="10">
        <v>44951</v>
      </c>
      <c r="G680" t="s">
        <v>372</v>
      </c>
      <c r="I680">
        <v>1</v>
      </c>
      <c r="J680" s="2">
        <v>340</v>
      </c>
      <c r="K680" s="2">
        <f>IF(OR(B680="متنوع",B680="قطع غيار"),J680,IF(AND(B680="ceiling fan",J680&gt;500),_xlfn.MAXIFS('m cost'!$E$3:$E$1062,'m cost'!$B$3:$B$1062,C680,'m cost'!$C$3:$C$1062,"&lt;="&amp;O680,'m cost'!$D$3:$D$1062,"&lt;="&amp;N680)*3,_xlfn.MAXIFS('m cost'!$E$3:$E$1062,'m cost'!$B$3:$B$1062,C680,'m cost'!$C$3:$C$1062,"&lt;="&amp;O680,'m cost'!$D$3:$D$1062,"&lt;="&amp;N680)))</f>
        <v>350.54555555555561</v>
      </c>
      <c r="L680" s="2">
        <f t="shared" si="66"/>
        <v>350.54555555555561</v>
      </c>
      <c r="M680" s="2">
        <f t="shared" si="67"/>
        <v>340</v>
      </c>
      <c r="N680">
        <f t="shared" si="68"/>
        <v>1</v>
      </c>
      <c r="O680">
        <f t="shared" si="69"/>
        <v>2023</v>
      </c>
      <c r="P680" s="9">
        <f>IF(I680&gt;0,VLOOKUP(B680,'m cost'!A:G,6,FALSE)*I680,0)</f>
        <v>5</v>
      </c>
      <c r="Q680" t="str">
        <f t="shared" si="70"/>
        <v>l</v>
      </c>
      <c r="R680" s="2">
        <f t="shared" si="71"/>
        <v>-15.545555555555609</v>
      </c>
    </row>
    <row r="681" spans="1:18" x14ac:dyDescent="0.2">
      <c r="A681" t="s">
        <v>50</v>
      </c>
      <c r="B681" s="9" t="str">
        <f>VLOOKUP(A681,'item cost'!A:D,2,FALSE)</f>
        <v>group 31</v>
      </c>
      <c r="C681" s="9" t="str">
        <f>VLOOKUP(D681,items!A:B,2,FALSE)</f>
        <v>item 31</v>
      </c>
      <c r="D681" t="s">
        <v>863</v>
      </c>
      <c r="E681" s="10"/>
      <c r="F681" s="10">
        <v>44951</v>
      </c>
      <c r="G681" t="s">
        <v>183</v>
      </c>
      <c r="I681">
        <v>-2</v>
      </c>
      <c r="J681" s="2">
        <v>300</v>
      </c>
      <c r="K681" s="2">
        <f>IF(OR(B681="متنوع",B681="قطع غيار"),J681,IF(AND(B681="ceiling fan",J681&gt;500),_xlfn.MAXIFS('m cost'!$E$3:$E$1062,'m cost'!$B$3:$B$1062,C681,'m cost'!$C$3:$C$1062,"&lt;="&amp;O681,'m cost'!$D$3:$D$1062,"&lt;="&amp;N681)*3,_xlfn.MAXIFS('m cost'!$E$3:$E$1062,'m cost'!$B$3:$B$1062,C681,'m cost'!$C$3:$C$1062,"&lt;="&amp;O681,'m cost'!$D$3:$D$1062,"&lt;="&amp;N681)))</f>
        <v>891.17460317460325</v>
      </c>
      <c r="L681" s="2">
        <f t="shared" si="66"/>
        <v>-1782.3492063492065</v>
      </c>
      <c r="M681" s="2">
        <f t="shared" si="67"/>
        <v>-600</v>
      </c>
      <c r="N681">
        <f t="shared" si="68"/>
        <v>1</v>
      </c>
      <c r="O681">
        <f t="shared" si="69"/>
        <v>2023</v>
      </c>
      <c r="P681" s="9">
        <f>IF(I681&gt;0,VLOOKUP(B681,'m cost'!A:G,6,FALSE)*I681,0)</f>
        <v>0</v>
      </c>
      <c r="Q681" t="str">
        <f t="shared" si="70"/>
        <v>p</v>
      </c>
      <c r="R681" s="2">
        <f t="shared" si="71"/>
        <v>1182.3492063492065</v>
      </c>
    </row>
    <row r="682" spans="1:18" x14ac:dyDescent="0.2">
      <c r="A682" t="s">
        <v>20</v>
      </c>
      <c r="B682" s="9" t="str">
        <f>VLOOKUP(A682,'item cost'!A:D,2,FALSE)</f>
        <v>group 32</v>
      </c>
      <c r="C682" s="9" t="str">
        <f>VLOOKUP(D682,items!A:B,2,FALSE)</f>
        <v>item 32</v>
      </c>
      <c r="D682" t="s">
        <v>864</v>
      </c>
      <c r="E682" s="10"/>
      <c r="F682" s="10">
        <v>44951</v>
      </c>
      <c r="G682" t="s">
        <v>183</v>
      </c>
      <c r="I682">
        <v>-1</v>
      </c>
      <c r="J682" s="2">
        <v>1650</v>
      </c>
      <c r="K682" s="2">
        <f>IF(OR(B682="متنوع",B682="قطع غيار"),J682,IF(AND(B682="ceiling fan",J682&gt;500),_xlfn.MAXIFS('m cost'!$E$3:$E$1062,'m cost'!$B$3:$B$1062,C682,'m cost'!$C$3:$C$1062,"&lt;="&amp;O682,'m cost'!$D$3:$D$1062,"&lt;="&amp;N682)*3,_xlfn.MAXIFS('m cost'!$E$3:$E$1062,'m cost'!$B$3:$B$1062,C682,'m cost'!$C$3:$C$1062,"&lt;="&amp;O682,'m cost'!$D$3:$D$1062,"&lt;="&amp;N682)))</f>
        <v>348.11507936507945</v>
      </c>
      <c r="L682" s="2">
        <f t="shared" si="66"/>
        <v>-348.11507936507945</v>
      </c>
      <c r="M682" s="2">
        <f t="shared" si="67"/>
        <v>-1650</v>
      </c>
      <c r="N682">
        <f t="shared" si="68"/>
        <v>1</v>
      </c>
      <c r="O682">
        <f t="shared" si="69"/>
        <v>2023</v>
      </c>
      <c r="P682" s="9">
        <f>IF(I682&gt;0,VLOOKUP(B682,'m cost'!A:G,6,FALSE)*I682,0)</f>
        <v>0</v>
      </c>
      <c r="Q682" t="str">
        <f t="shared" si="70"/>
        <v>l</v>
      </c>
      <c r="R682" s="2">
        <f t="shared" si="71"/>
        <v>-1301.8849206349205</v>
      </c>
    </row>
    <row r="683" spans="1:18" x14ac:dyDescent="0.2">
      <c r="A683" t="s">
        <v>33</v>
      </c>
      <c r="B683" s="9" t="str">
        <f>VLOOKUP(A683,'item cost'!A:D,2,FALSE)</f>
        <v>group 33</v>
      </c>
      <c r="C683" s="9" t="str">
        <f>VLOOKUP(D683,items!A:B,2,FALSE)</f>
        <v>item 33</v>
      </c>
      <c r="D683" t="s">
        <v>865</v>
      </c>
      <c r="E683" s="10"/>
      <c r="F683" s="10">
        <v>44951</v>
      </c>
      <c r="G683" t="s">
        <v>183</v>
      </c>
      <c r="I683">
        <v>-1</v>
      </c>
      <c r="J683" s="2">
        <v>2675</v>
      </c>
      <c r="K683" s="2">
        <f>IF(OR(B683="متنوع",B683="قطع غيار"),J683,IF(AND(B683="ceiling fan",J683&gt;500),_xlfn.MAXIFS('m cost'!$E$3:$E$1062,'m cost'!$B$3:$B$1062,C683,'m cost'!$C$3:$C$1062,"&lt;="&amp;O683,'m cost'!$D$3:$D$1062,"&lt;="&amp;N683)*3,_xlfn.MAXIFS('m cost'!$E$3:$E$1062,'m cost'!$B$3:$B$1062,C683,'m cost'!$C$3:$C$1062,"&lt;="&amp;O683,'m cost'!$D$3:$D$1062,"&lt;="&amp;N683)))</f>
        <v>960</v>
      </c>
      <c r="L683" s="2">
        <f t="shared" si="66"/>
        <v>-960</v>
      </c>
      <c r="M683" s="2">
        <f t="shared" si="67"/>
        <v>-2675</v>
      </c>
      <c r="N683">
        <f t="shared" si="68"/>
        <v>1</v>
      </c>
      <c r="O683">
        <f t="shared" si="69"/>
        <v>2023</v>
      </c>
      <c r="P683" s="9">
        <f>IF(I683&gt;0,VLOOKUP(B683,'m cost'!A:G,6,FALSE)*I683,0)</f>
        <v>0</v>
      </c>
      <c r="Q683" t="str">
        <f t="shared" si="70"/>
        <v>l</v>
      </c>
      <c r="R683" s="2">
        <f t="shared" si="71"/>
        <v>-1715</v>
      </c>
    </row>
    <row r="684" spans="1:18" x14ac:dyDescent="0.2">
      <c r="A684" t="s">
        <v>48</v>
      </c>
      <c r="B684" s="9" t="str">
        <f>VLOOKUP(A684,'item cost'!A:D,2,FALSE)</f>
        <v>group 34</v>
      </c>
      <c r="C684" s="9" t="str">
        <f>VLOOKUP(D684,items!A:B,2,FALSE)</f>
        <v>item 34</v>
      </c>
      <c r="D684" t="s">
        <v>866</v>
      </c>
      <c r="E684" s="10"/>
      <c r="F684" s="10">
        <v>44951</v>
      </c>
      <c r="G684" t="s">
        <v>183</v>
      </c>
      <c r="I684">
        <v>-1</v>
      </c>
      <c r="J684" s="2">
        <v>400</v>
      </c>
      <c r="K684" s="2">
        <f>IF(OR(B684="متنوع",B684="قطع غيار"),J684,IF(AND(B684="ceiling fan",J684&gt;500),_xlfn.MAXIFS('m cost'!$E$3:$E$1062,'m cost'!$B$3:$B$1062,C684,'m cost'!$C$3:$C$1062,"&lt;="&amp;O684,'m cost'!$D$3:$D$1062,"&lt;="&amp;N684)*3,_xlfn.MAXIFS('m cost'!$E$3:$E$1062,'m cost'!$B$3:$B$1062,C684,'m cost'!$C$3:$C$1062,"&lt;="&amp;O684,'m cost'!$D$3:$D$1062,"&lt;="&amp;N684)))</f>
        <v>1445</v>
      </c>
      <c r="L684" s="2">
        <f t="shared" si="66"/>
        <v>-1445</v>
      </c>
      <c r="M684" s="2">
        <f t="shared" si="67"/>
        <v>-400</v>
      </c>
      <c r="N684">
        <f t="shared" si="68"/>
        <v>1</v>
      </c>
      <c r="O684">
        <f t="shared" si="69"/>
        <v>2023</v>
      </c>
      <c r="P684" s="9">
        <f>IF(I684&gt;0,VLOOKUP(B684,'m cost'!A:G,6,FALSE)*I684,0)</f>
        <v>0</v>
      </c>
      <c r="Q684" t="str">
        <f t="shared" si="70"/>
        <v>p</v>
      </c>
      <c r="R684" s="2">
        <f t="shared" si="71"/>
        <v>1045</v>
      </c>
    </row>
    <row r="685" spans="1:18" x14ac:dyDescent="0.2">
      <c r="A685" t="s">
        <v>28</v>
      </c>
      <c r="B685" s="9" t="str">
        <f>VLOOKUP(A685,'item cost'!A:D,2,FALSE)</f>
        <v>group 35</v>
      </c>
      <c r="C685" s="9" t="str">
        <f>VLOOKUP(D685,items!A:B,2,FALSE)</f>
        <v>item 35</v>
      </c>
      <c r="D685" t="s">
        <v>867</v>
      </c>
      <c r="E685" s="10"/>
      <c r="F685" s="10">
        <v>44951</v>
      </c>
      <c r="G685" t="s">
        <v>183</v>
      </c>
      <c r="I685">
        <v>-1</v>
      </c>
      <c r="J685" s="2">
        <v>340</v>
      </c>
      <c r="K685" s="2">
        <f>IF(OR(B685="متنوع",B685="قطع غيار"),J685,IF(AND(B685="ceiling fan",J685&gt;500),_xlfn.MAXIFS('m cost'!$E$3:$E$1062,'m cost'!$B$3:$B$1062,C685,'m cost'!$C$3:$C$1062,"&lt;="&amp;O685,'m cost'!$D$3:$D$1062,"&lt;="&amp;N685)*3,_xlfn.MAXIFS('m cost'!$E$3:$E$1062,'m cost'!$B$3:$B$1062,C685,'m cost'!$C$3:$C$1062,"&lt;="&amp;O685,'m cost'!$D$3:$D$1062,"&lt;="&amp;N685)))</f>
        <v>325.75216666666677</v>
      </c>
      <c r="L685" s="2">
        <f t="shared" si="66"/>
        <v>-325.75216666666677</v>
      </c>
      <c r="M685" s="2">
        <f t="shared" si="67"/>
        <v>-340</v>
      </c>
      <c r="N685">
        <f t="shared" si="68"/>
        <v>1</v>
      </c>
      <c r="O685">
        <f t="shared" si="69"/>
        <v>2023</v>
      </c>
      <c r="P685" s="9">
        <f>IF(I685&gt;0,VLOOKUP(B685,'m cost'!A:G,6,FALSE)*I685,0)</f>
        <v>0</v>
      </c>
      <c r="Q685" t="str">
        <f t="shared" si="70"/>
        <v>l</v>
      </c>
      <c r="R685" s="2">
        <f t="shared" si="71"/>
        <v>-14.247833333333233</v>
      </c>
    </row>
    <row r="686" spans="1:18" x14ac:dyDescent="0.2">
      <c r="A686" t="s">
        <v>274</v>
      </c>
      <c r="B686" s="9" t="str">
        <f>VLOOKUP(A686,'item cost'!A:D,2,FALSE)</f>
        <v>group 36</v>
      </c>
      <c r="C686" s="9" t="str">
        <f>VLOOKUP(D686,items!A:B,2,FALSE)</f>
        <v>item 36</v>
      </c>
      <c r="D686" t="s">
        <v>868</v>
      </c>
      <c r="E686" s="10"/>
      <c r="F686" s="10">
        <v>44955</v>
      </c>
      <c r="G686" t="s">
        <v>373</v>
      </c>
      <c r="I686">
        <v>25</v>
      </c>
      <c r="J686" s="2">
        <v>1430</v>
      </c>
      <c r="K686" s="2">
        <f>IF(OR(B686="متنوع",B686="قطع غيار"),J686,IF(AND(B686="ceiling fan",J686&gt;500),_xlfn.MAXIFS('m cost'!$E$3:$E$1062,'m cost'!$B$3:$B$1062,C686,'m cost'!$C$3:$C$1062,"&lt;="&amp;O686,'m cost'!$D$3:$D$1062,"&lt;="&amp;N686)*3,_xlfn.MAXIFS('m cost'!$E$3:$E$1062,'m cost'!$B$3:$B$1062,C686,'m cost'!$C$3:$C$1062,"&lt;="&amp;O686,'m cost'!$D$3:$D$1062,"&lt;="&amp;N686)))</f>
        <v>189</v>
      </c>
      <c r="L686" s="2">
        <f t="shared" si="66"/>
        <v>4725</v>
      </c>
      <c r="M686" s="2">
        <f t="shared" si="67"/>
        <v>35750</v>
      </c>
      <c r="N686">
        <f t="shared" si="68"/>
        <v>1</v>
      </c>
      <c r="O686">
        <f t="shared" si="69"/>
        <v>2023</v>
      </c>
      <c r="P686" s="9">
        <f>IF(I686&gt;0,VLOOKUP(B686,'m cost'!A:G,6,FALSE)*I686,0)</f>
        <v>125</v>
      </c>
      <c r="Q686" t="str">
        <f t="shared" si="70"/>
        <v>p</v>
      </c>
      <c r="R686" s="2">
        <f t="shared" si="71"/>
        <v>30900</v>
      </c>
    </row>
    <row r="687" spans="1:18" x14ac:dyDescent="0.2">
      <c r="A687" t="s">
        <v>52</v>
      </c>
      <c r="B687" s="9" t="str">
        <f>VLOOKUP(A687,'item cost'!A:D,2,FALSE)</f>
        <v>group 37</v>
      </c>
      <c r="C687" s="9" t="str">
        <f>VLOOKUP(D687,items!A:B,2,FALSE)</f>
        <v>item 37</v>
      </c>
      <c r="D687" t="s">
        <v>869</v>
      </c>
      <c r="E687" s="10"/>
      <c r="F687" s="10">
        <v>44955</v>
      </c>
      <c r="G687" t="s">
        <v>373</v>
      </c>
      <c r="I687">
        <v>25</v>
      </c>
      <c r="J687" s="2">
        <v>2675</v>
      </c>
      <c r="K687" s="2">
        <f>IF(OR(B687="متنوع",B687="قطع غيار"),J687,IF(AND(B687="ceiling fan",J687&gt;500),_xlfn.MAXIFS('m cost'!$E$3:$E$1062,'m cost'!$B$3:$B$1062,C687,'m cost'!$C$3:$C$1062,"&lt;="&amp;O687,'m cost'!$D$3:$D$1062,"&lt;="&amp;N687)*3,_xlfn.MAXIFS('m cost'!$E$3:$E$1062,'m cost'!$B$3:$B$1062,C687,'m cost'!$C$3:$C$1062,"&lt;="&amp;O687,'m cost'!$D$3:$D$1062,"&lt;="&amp;N687)))</f>
        <v>1486.2500000000002</v>
      </c>
      <c r="L687" s="2">
        <f t="shared" si="66"/>
        <v>37156.250000000007</v>
      </c>
      <c r="M687" s="2">
        <f t="shared" si="67"/>
        <v>66875</v>
      </c>
      <c r="N687">
        <f t="shared" si="68"/>
        <v>1</v>
      </c>
      <c r="O687">
        <f t="shared" si="69"/>
        <v>2023</v>
      </c>
      <c r="P687" s="9">
        <f>IF(I687&gt;0,VLOOKUP(B687,'m cost'!A:G,6,FALSE)*I687,0)</f>
        <v>125</v>
      </c>
      <c r="Q687" t="str">
        <f t="shared" si="70"/>
        <v>p</v>
      </c>
      <c r="R687" s="2">
        <f t="shared" si="71"/>
        <v>29593.749999999993</v>
      </c>
    </row>
    <row r="688" spans="1:18" x14ac:dyDescent="0.2">
      <c r="A688" t="s">
        <v>65</v>
      </c>
      <c r="B688" s="9" t="str">
        <f>VLOOKUP(A688,'item cost'!A:D,2,FALSE)</f>
        <v>group 38</v>
      </c>
      <c r="C688" s="9" t="str">
        <f>VLOOKUP(D688,items!A:B,2,FALSE)</f>
        <v>item 38</v>
      </c>
      <c r="D688" t="s">
        <v>870</v>
      </c>
      <c r="E688" s="10"/>
      <c r="F688" s="10">
        <v>44955</v>
      </c>
      <c r="G688" t="s">
        <v>373</v>
      </c>
      <c r="I688">
        <v>10</v>
      </c>
      <c r="J688" s="2">
        <v>1475</v>
      </c>
      <c r="K688" s="2">
        <f>IF(OR(B688="متنوع",B688="قطع غيار"),J688,IF(AND(B688="ceiling fan",J688&gt;500),_xlfn.MAXIFS('m cost'!$E$3:$E$1062,'m cost'!$B$3:$B$1062,C688,'m cost'!$C$3:$C$1062,"&lt;="&amp;O688,'m cost'!$D$3:$D$1062,"&lt;="&amp;N688)*3,_xlfn.MAXIFS('m cost'!$E$3:$E$1062,'m cost'!$B$3:$B$1062,C688,'m cost'!$C$3:$C$1062,"&lt;="&amp;O688,'m cost'!$D$3:$D$1062,"&lt;="&amp;N688)))</f>
        <v>1954.814814814815</v>
      </c>
      <c r="L688" s="2">
        <f t="shared" si="66"/>
        <v>19548.14814814815</v>
      </c>
      <c r="M688" s="2">
        <f t="shared" si="67"/>
        <v>14750</v>
      </c>
      <c r="N688">
        <f t="shared" si="68"/>
        <v>1</v>
      </c>
      <c r="O688">
        <f t="shared" si="69"/>
        <v>2023</v>
      </c>
      <c r="P688" s="9">
        <f>IF(I688&gt;0,VLOOKUP(B688,'m cost'!A:G,6,FALSE)*I688,0)</f>
        <v>0</v>
      </c>
      <c r="Q688" t="str">
        <f t="shared" si="70"/>
        <v>l</v>
      </c>
      <c r="R688" s="2">
        <f t="shared" si="71"/>
        <v>-4798.1481481481496</v>
      </c>
    </row>
    <row r="689" spans="1:18" x14ac:dyDescent="0.2">
      <c r="A689" t="s">
        <v>62</v>
      </c>
      <c r="B689" s="9" t="str">
        <f>VLOOKUP(A689,'item cost'!A:D,2,FALSE)</f>
        <v>group 39</v>
      </c>
      <c r="C689" s="9" t="str">
        <f>VLOOKUP(D689,items!A:B,2,FALSE)</f>
        <v>item 39</v>
      </c>
      <c r="D689" t="s">
        <v>871</v>
      </c>
      <c r="E689" s="10"/>
      <c r="F689" s="10">
        <v>44950</v>
      </c>
      <c r="G689" t="s">
        <v>374</v>
      </c>
      <c r="I689">
        <v>25</v>
      </c>
      <c r="J689" s="2">
        <v>275</v>
      </c>
      <c r="K689" s="2">
        <f>IF(OR(B689="متنوع",B689="قطع غيار"),J689,IF(AND(B689="ceiling fan",J689&gt;500),_xlfn.MAXIFS('m cost'!$E$3:$E$1062,'m cost'!$B$3:$B$1062,C689,'m cost'!$C$3:$C$1062,"&lt;="&amp;O689,'m cost'!$D$3:$D$1062,"&lt;="&amp;N689)*3,_xlfn.MAXIFS('m cost'!$E$3:$E$1062,'m cost'!$B$3:$B$1062,C689,'m cost'!$C$3:$C$1062,"&lt;="&amp;O689,'m cost'!$D$3:$D$1062,"&lt;="&amp;N689)))</f>
        <v>1020</v>
      </c>
      <c r="L689" s="2">
        <f t="shared" si="66"/>
        <v>25500</v>
      </c>
      <c r="M689" s="2">
        <f t="shared" si="67"/>
        <v>6875</v>
      </c>
      <c r="N689">
        <f t="shared" si="68"/>
        <v>1</v>
      </c>
      <c r="O689">
        <f t="shared" si="69"/>
        <v>2023</v>
      </c>
      <c r="P689" s="9">
        <f>IF(I689&gt;0,VLOOKUP(B689,'m cost'!A:G,6,FALSE)*I689,0)</f>
        <v>0</v>
      </c>
      <c r="Q689" t="str">
        <f t="shared" si="70"/>
        <v>l</v>
      </c>
      <c r="R689" s="2">
        <f t="shared" si="71"/>
        <v>-18625</v>
      </c>
    </row>
    <row r="690" spans="1:18" x14ac:dyDescent="0.2">
      <c r="A690" t="s">
        <v>25</v>
      </c>
      <c r="B690" s="9" t="str">
        <f>VLOOKUP(A690,'item cost'!A:D,2,FALSE)</f>
        <v>group 40</v>
      </c>
      <c r="C690" s="9" t="str">
        <f>VLOOKUP(D690,items!A:B,2,FALSE)</f>
        <v>item 40</v>
      </c>
      <c r="D690" t="s">
        <v>872</v>
      </c>
      <c r="E690" s="10"/>
      <c r="F690" s="10">
        <v>44950</v>
      </c>
      <c r="G690" t="s">
        <v>374</v>
      </c>
      <c r="I690">
        <v>25</v>
      </c>
      <c r="J690" s="2">
        <v>2700</v>
      </c>
      <c r="K690" s="2">
        <f>IF(OR(B690="متنوع",B690="قطع غيار"),J690,IF(AND(B690="ceiling fan",J690&gt;500),_xlfn.MAXIFS('m cost'!$E$3:$E$1062,'m cost'!$B$3:$B$1062,C690,'m cost'!$C$3:$C$1062,"&lt;="&amp;O690,'m cost'!$D$3:$D$1062,"&lt;="&amp;N690)*3,_xlfn.MAXIFS('m cost'!$E$3:$E$1062,'m cost'!$B$3:$B$1062,C690,'m cost'!$C$3:$C$1062,"&lt;="&amp;O690,'m cost'!$D$3:$D$1062,"&lt;="&amp;N690)))</f>
        <v>335.03703703703707</v>
      </c>
      <c r="L690" s="2">
        <f t="shared" si="66"/>
        <v>8375.925925925927</v>
      </c>
      <c r="M690" s="2">
        <f t="shared" si="67"/>
        <v>67500</v>
      </c>
      <c r="N690">
        <f t="shared" si="68"/>
        <v>1</v>
      </c>
      <c r="O690">
        <f t="shared" si="69"/>
        <v>2023</v>
      </c>
      <c r="P690" s="9">
        <f>IF(I690&gt;0,VLOOKUP(B690,'m cost'!A:G,6,FALSE)*I690,0)</f>
        <v>0</v>
      </c>
      <c r="Q690" t="str">
        <f t="shared" si="70"/>
        <v>p</v>
      </c>
      <c r="R690" s="2">
        <f t="shared" si="71"/>
        <v>59124.074074074073</v>
      </c>
    </row>
    <row r="691" spans="1:18" x14ac:dyDescent="0.2">
      <c r="A691" t="s">
        <v>51</v>
      </c>
      <c r="B691" s="9" t="str">
        <f>VLOOKUP(A691,'item cost'!A:D,2,FALSE)</f>
        <v>group 41</v>
      </c>
      <c r="C691" s="9" t="str">
        <f>VLOOKUP(D691,items!A:B,2,FALSE)</f>
        <v>item 41</v>
      </c>
      <c r="D691" t="s">
        <v>873</v>
      </c>
      <c r="E691" s="10"/>
      <c r="F691" s="10">
        <v>44950</v>
      </c>
      <c r="G691" t="s">
        <v>374</v>
      </c>
      <c r="I691">
        <v>15</v>
      </c>
      <c r="J691" s="2">
        <v>2800</v>
      </c>
      <c r="K691" s="2">
        <f>IF(OR(B691="متنوع",B691="قطع غيار"),J691,IF(AND(B691="ceiling fan",J691&gt;500),_xlfn.MAXIFS('m cost'!$E$3:$E$1062,'m cost'!$B$3:$B$1062,C691,'m cost'!$C$3:$C$1062,"&lt;="&amp;O691,'m cost'!$D$3:$D$1062,"&lt;="&amp;N691)*3,_xlfn.MAXIFS('m cost'!$E$3:$E$1062,'m cost'!$B$3:$B$1062,C691,'m cost'!$C$3:$C$1062,"&lt;="&amp;O691,'m cost'!$D$3:$D$1062,"&lt;="&amp;N691)))</f>
        <v>214.81481481481484</v>
      </c>
      <c r="L691" s="2">
        <f t="shared" si="66"/>
        <v>3222.2222222222226</v>
      </c>
      <c r="M691" s="2">
        <f t="shared" si="67"/>
        <v>42000</v>
      </c>
      <c r="N691">
        <f t="shared" si="68"/>
        <v>1</v>
      </c>
      <c r="O691">
        <f t="shared" si="69"/>
        <v>2023</v>
      </c>
      <c r="P691" s="9">
        <f>IF(I691&gt;0,VLOOKUP(B691,'m cost'!A:G,6,FALSE)*I691,0)</f>
        <v>0</v>
      </c>
      <c r="Q691" t="str">
        <f t="shared" si="70"/>
        <v>p</v>
      </c>
      <c r="R691" s="2">
        <f t="shared" si="71"/>
        <v>38777.777777777781</v>
      </c>
    </row>
    <row r="692" spans="1:18" x14ac:dyDescent="0.2">
      <c r="A692" t="s">
        <v>276</v>
      </c>
      <c r="B692" s="9" t="str">
        <f>VLOOKUP(A692,'item cost'!A:D,2,FALSE)</f>
        <v>group 42</v>
      </c>
      <c r="C692" s="9" t="str">
        <f>VLOOKUP(D692,items!A:B,2,FALSE)</f>
        <v>item 42</v>
      </c>
      <c r="D692" t="s">
        <v>874</v>
      </c>
      <c r="E692" s="10"/>
      <c r="F692" s="10">
        <v>44950</v>
      </c>
      <c r="G692" t="s">
        <v>374</v>
      </c>
      <c r="I692">
        <v>10</v>
      </c>
      <c r="J692" s="2">
        <v>1250</v>
      </c>
      <c r="K692" s="2">
        <f>IF(OR(B692="متنوع",B692="قطع غيار"),J692,IF(AND(B692="ceiling fan",J692&gt;500),_xlfn.MAXIFS('m cost'!$E$3:$E$1062,'m cost'!$B$3:$B$1062,C692,'m cost'!$C$3:$C$1062,"&lt;="&amp;O692,'m cost'!$D$3:$D$1062,"&lt;="&amp;N692)*3,_xlfn.MAXIFS('m cost'!$E$3:$E$1062,'m cost'!$B$3:$B$1062,C692,'m cost'!$C$3:$C$1062,"&lt;="&amp;O692,'m cost'!$D$3:$D$1062,"&lt;="&amp;N692)))</f>
        <v>244.81481481481484</v>
      </c>
      <c r="L692" s="2">
        <f t="shared" si="66"/>
        <v>2448.1481481481483</v>
      </c>
      <c r="M692" s="2">
        <f t="shared" si="67"/>
        <v>12500</v>
      </c>
      <c r="N692">
        <f t="shared" si="68"/>
        <v>1</v>
      </c>
      <c r="O692">
        <f t="shared" si="69"/>
        <v>2023</v>
      </c>
      <c r="P692" s="9">
        <f>IF(I692&gt;0,VLOOKUP(B692,'m cost'!A:G,6,FALSE)*I692,0)</f>
        <v>0</v>
      </c>
      <c r="Q692" t="str">
        <f t="shared" si="70"/>
        <v>p</v>
      </c>
      <c r="R692" s="2">
        <f t="shared" si="71"/>
        <v>10051.851851851852</v>
      </c>
    </row>
    <row r="693" spans="1:18" x14ac:dyDescent="0.2">
      <c r="A693" t="s">
        <v>70</v>
      </c>
      <c r="B693" s="9" t="str">
        <f>VLOOKUP(A693,'item cost'!A:D,2,FALSE)</f>
        <v>group 43</v>
      </c>
      <c r="C693" s="9" t="str">
        <f>VLOOKUP(D693,items!A:B,2,FALSE)</f>
        <v>item 43</v>
      </c>
      <c r="D693" t="s">
        <v>875</v>
      </c>
      <c r="E693" s="10"/>
      <c r="F693" s="10">
        <v>44950</v>
      </c>
      <c r="G693" t="s">
        <v>374</v>
      </c>
      <c r="I693">
        <v>24</v>
      </c>
      <c r="J693" s="2">
        <v>265</v>
      </c>
      <c r="K693" s="2">
        <f>IF(OR(B693="متنوع",B693="قطع غيار"),J693,IF(AND(B693="ceiling fan",J693&gt;500),_xlfn.MAXIFS('m cost'!$E$3:$E$1062,'m cost'!$B$3:$B$1062,C693,'m cost'!$C$3:$C$1062,"&lt;="&amp;O693,'m cost'!$D$3:$D$1062,"&lt;="&amp;N693)*3,_xlfn.MAXIFS('m cost'!$E$3:$E$1062,'m cost'!$B$3:$B$1062,C693,'m cost'!$C$3:$C$1062,"&lt;="&amp;O693,'m cost'!$D$3:$D$1062,"&lt;="&amp;N693)))</f>
        <v>193</v>
      </c>
      <c r="L693" s="2">
        <f t="shared" si="66"/>
        <v>4632</v>
      </c>
      <c r="M693" s="2">
        <f t="shared" si="67"/>
        <v>6360</v>
      </c>
      <c r="N693">
        <f t="shared" si="68"/>
        <v>1</v>
      </c>
      <c r="O693">
        <f t="shared" si="69"/>
        <v>2023</v>
      </c>
      <c r="P693" s="9">
        <f>IF(I693&gt;0,VLOOKUP(B693,'m cost'!A:G,6,FALSE)*I693,0)</f>
        <v>0</v>
      </c>
      <c r="Q693" t="str">
        <f t="shared" si="70"/>
        <v>p</v>
      </c>
      <c r="R693" s="2">
        <f t="shared" si="71"/>
        <v>1728</v>
      </c>
    </row>
    <row r="694" spans="1:18" x14ac:dyDescent="0.2">
      <c r="A694" t="s">
        <v>22</v>
      </c>
      <c r="B694" s="9" t="str">
        <f>VLOOKUP(A694,'item cost'!A:D,2,FALSE)</f>
        <v>group 44</v>
      </c>
      <c r="C694" s="9" t="str">
        <f>VLOOKUP(D694,items!A:B,2,FALSE)</f>
        <v>item 44</v>
      </c>
      <c r="D694" t="s">
        <v>876</v>
      </c>
      <c r="E694" s="10"/>
      <c r="F694" s="10">
        <v>44950</v>
      </c>
      <c r="G694" t="s">
        <v>374</v>
      </c>
      <c r="I694">
        <v>20</v>
      </c>
      <c r="J694" s="2">
        <v>360</v>
      </c>
      <c r="K694" s="2">
        <f>IF(OR(B694="متنوع",B694="قطع غيار"),J694,IF(AND(B694="ceiling fan",J694&gt;500),_xlfn.MAXIFS('m cost'!$E$3:$E$1062,'m cost'!$B$3:$B$1062,C694,'m cost'!$C$3:$C$1062,"&lt;="&amp;O694,'m cost'!$D$3:$D$1062,"&lt;="&amp;N694)*3,_xlfn.MAXIFS('m cost'!$E$3:$E$1062,'m cost'!$B$3:$B$1062,C694,'m cost'!$C$3:$C$1062,"&lt;="&amp;O694,'m cost'!$D$3:$D$1062,"&lt;="&amp;N694)))</f>
        <v>187.96296296296299</v>
      </c>
      <c r="L694" s="2">
        <f t="shared" si="66"/>
        <v>3759.25925925926</v>
      </c>
      <c r="M694" s="2">
        <f t="shared" si="67"/>
        <v>7200</v>
      </c>
      <c r="N694">
        <f t="shared" si="68"/>
        <v>1</v>
      </c>
      <c r="O694">
        <f t="shared" si="69"/>
        <v>2023</v>
      </c>
      <c r="P694" s="9">
        <f>IF(I694&gt;0,VLOOKUP(B694,'m cost'!A:G,6,FALSE)*I694,0)</f>
        <v>0</v>
      </c>
      <c r="Q694" t="str">
        <f t="shared" si="70"/>
        <v>p</v>
      </c>
      <c r="R694" s="2">
        <f t="shared" si="71"/>
        <v>3440.74074074074</v>
      </c>
    </row>
    <row r="695" spans="1:18" x14ac:dyDescent="0.2">
      <c r="A695" t="s">
        <v>27</v>
      </c>
      <c r="B695" s="9" t="str">
        <f>VLOOKUP(A695,'item cost'!A:D,2,FALSE)</f>
        <v>group 45</v>
      </c>
      <c r="C695" s="9" t="str">
        <f>VLOOKUP(D695,items!A:B,2,FALSE)</f>
        <v>item 45</v>
      </c>
      <c r="D695" t="s">
        <v>877</v>
      </c>
      <c r="E695" s="10"/>
      <c r="F695" s="10">
        <v>44950</v>
      </c>
      <c r="G695" t="s">
        <v>374</v>
      </c>
      <c r="I695">
        <v>10</v>
      </c>
      <c r="J695" s="2">
        <v>470</v>
      </c>
      <c r="K695" s="2">
        <f>IF(OR(B695="متنوع",B695="قطع غيار"),J695,IF(AND(B695="ceiling fan",J695&gt;500),_xlfn.MAXIFS('m cost'!$E$3:$E$1062,'m cost'!$B$3:$B$1062,C695,'m cost'!$C$3:$C$1062,"&lt;="&amp;O695,'m cost'!$D$3:$D$1062,"&lt;="&amp;N695)*3,_xlfn.MAXIFS('m cost'!$E$3:$E$1062,'m cost'!$B$3:$B$1062,C695,'m cost'!$C$3:$C$1062,"&lt;="&amp;O695,'m cost'!$D$3:$D$1062,"&lt;="&amp;N695)))</f>
        <v>187.96296296296299</v>
      </c>
      <c r="L695" s="2">
        <f t="shared" si="66"/>
        <v>1879.62962962963</v>
      </c>
      <c r="M695" s="2">
        <f t="shared" si="67"/>
        <v>4700</v>
      </c>
      <c r="N695">
        <f t="shared" si="68"/>
        <v>1</v>
      </c>
      <c r="O695">
        <f t="shared" si="69"/>
        <v>2023</v>
      </c>
      <c r="P695" s="9">
        <f>IF(I695&gt;0,VLOOKUP(B695,'m cost'!A:G,6,FALSE)*I695,0)</f>
        <v>0</v>
      </c>
      <c r="Q695" t="str">
        <f t="shared" si="70"/>
        <v>p</v>
      </c>
      <c r="R695" s="2">
        <f t="shared" si="71"/>
        <v>2820.37037037037</v>
      </c>
    </row>
    <row r="696" spans="1:18" x14ac:dyDescent="0.2">
      <c r="A696" t="s">
        <v>19</v>
      </c>
      <c r="B696" s="9" t="str">
        <f>VLOOKUP(A696,'item cost'!A:D,2,FALSE)</f>
        <v>group 46</v>
      </c>
      <c r="C696" s="9" t="str">
        <f>VLOOKUP(D696,items!A:B,2,FALSE)</f>
        <v>item 46</v>
      </c>
      <c r="D696" t="s">
        <v>878</v>
      </c>
      <c r="E696" s="10"/>
      <c r="F696" s="10">
        <v>44944</v>
      </c>
      <c r="G696" t="s">
        <v>375</v>
      </c>
      <c r="I696">
        <v>75</v>
      </c>
      <c r="J696" s="2">
        <v>1400</v>
      </c>
      <c r="K696" s="2">
        <f>IF(OR(B696="متنوع",B696="قطع غيار"),J696,IF(AND(B696="ceiling fan",J696&gt;500),_xlfn.MAXIFS('m cost'!$E$3:$E$1062,'m cost'!$B$3:$B$1062,C696,'m cost'!$C$3:$C$1062,"&lt;="&amp;O696,'m cost'!$D$3:$D$1062,"&lt;="&amp;N696)*3,_xlfn.MAXIFS('m cost'!$E$3:$E$1062,'m cost'!$B$3:$B$1062,C696,'m cost'!$C$3:$C$1062,"&lt;="&amp;O696,'m cost'!$D$3:$D$1062,"&lt;="&amp;N696)))</f>
        <v>775</v>
      </c>
      <c r="L696" s="2">
        <f t="shared" si="66"/>
        <v>58125</v>
      </c>
      <c r="M696" s="2">
        <f t="shared" si="67"/>
        <v>105000</v>
      </c>
      <c r="N696">
        <f t="shared" si="68"/>
        <v>1</v>
      </c>
      <c r="O696">
        <f t="shared" si="69"/>
        <v>2023</v>
      </c>
      <c r="P696" s="9">
        <f>IF(I696&gt;0,VLOOKUP(B696,'m cost'!A:G,6,FALSE)*I696,0)</f>
        <v>0</v>
      </c>
      <c r="Q696" t="str">
        <f t="shared" si="70"/>
        <v>p</v>
      </c>
      <c r="R696" s="2">
        <f t="shared" si="71"/>
        <v>46875</v>
      </c>
    </row>
    <row r="697" spans="1:18" x14ac:dyDescent="0.2">
      <c r="A697" t="s">
        <v>29</v>
      </c>
      <c r="B697" s="9" t="str">
        <f>VLOOKUP(A697,'item cost'!A:D,2,FALSE)</f>
        <v>group 47</v>
      </c>
      <c r="C697" s="9" t="str">
        <f>VLOOKUP(D697,items!A:B,2,FALSE)</f>
        <v>item 47</v>
      </c>
      <c r="D697" t="s">
        <v>879</v>
      </c>
      <c r="E697" s="10"/>
      <c r="F697" s="10">
        <v>44944</v>
      </c>
      <c r="G697" t="s">
        <v>375</v>
      </c>
      <c r="I697">
        <v>50</v>
      </c>
      <c r="J697" s="2">
        <v>520</v>
      </c>
      <c r="K697" s="2">
        <f>IF(OR(B697="متنوع",B697="قطع غيار"),J697,IF(AND(B697="ceiling fan",J697&gt;500),_xlfn.MAXIFS('m cost'!$E$3:$E$1062,'m cost'!$B$3:$B$1062,C697,'m cost'!$C$3:$C$1062,"&lt;="&amp;O697,'m cost'!$D$3:$D$1062,"&lt;="&amp;N697)*3,_xlfn.MAXIFS('m cost'!$E$3:$E$1062,'m cost'!$B$3:$B$1062,C697,'m cost'!$C$3:$C$1062,"&lt;="&amp;O697,'m cost'!$D$3:$D$1062,"&lt;="&amp;N697)))</f>
        <v>205</v>
      </c>
      <c r="L697" s="2">
        <f t="shared" si="66"/>
        <v>10250</v>
      </c>
      <c r="M697" s="2">
        <f t="shared" si="67"/>
        <v>26000</v>
      </c>
      <c r="N697">
        <f t="shared" si="68"/>
        <v>1</v>
      </c>
      <c r="O697">
        <f t="shared" si="69"/>
        <v>2023</v>
      </c>
      <c r="P697" s="9">
        <f>IF(I697&gt;0,VLOOKUP(B697,'m cost'!A:G,6,FALSE)*I697,0)</f>
        <v>0</v>
      </c>
      <c r="Q697" t="str">
        <f t="shared" si="70"/>
        <v>p</v>
      </c>
      <c r="R697" s="2">
        <f t="shared" si="71"/>
        <v>15750</v>
      </c>
    </row>
    <row r="698" spans="1:18" x14ac:dyDescent="0.2">
      <c r="A698" t="s">
        <v>272</v>
      </c>
      <c r="B698" s="9" t="str">
        <f>VLOOKUP(A698,'item cost'!A:D,2,FALSE)</f>
        <v>group 48</v>
      </c>
      <c r="C698" s="9" t="str">
        <f>VLOOKUP(D698,items!A:B,2,FALSE)</f>
        <v>item 48</v>
      </c>
      <c r="D698" t="s">
        <v>880</v>
      </c>
      <c r="E698" s="10"/>
      <c r="F698" s="10">
        <v>44944</v>
      </c>
      <c r="G698" t="s">
        <v>375</v>
      </c>
      <c r="I698">
        <v>50</v>
      </c>
      <c r="J698" s="2">
        <v>475</v>
      </c>
      <c r="K698" s="2">
        <f>IF(OR(B698="متنوع",B698="قطع غيار"),J698,IF(AND(B698="ceiling fan",J698&gt;500),_xlfn.MAXIFS('m cost'!$E$3:$E$1062,'m cost'!$B$3:$B$1062,C698,'m cost'!$C$3:$C$1062,"&lt;="&amp;O698,'m cost'!$D$3:$D$1062,"&lt;="&amp;N698)*3,_xlfn.MAXIFS('m cost'!$E$3:$E$1062,'m cost'!$B$3:$B$1062,C698,'m cost'!$C$3:$C$1062,"&lt;="&amp;O698,'m cost'!$D$3:$D$1062,"&lt;="&amp;N698)))</f>
        <v>640</v>
      </c>
      <c r="L698" s="2">
        <f t="shared" si="66"/>
        <v>32000</v>
      </c>
      <c r="M698" s="2">
        <f t="shared" si="67"/>
        <v>23750</v>
      </c>
      <c r="N698">
        <f t="shared" si="68"/>
        <v>1</v>
      </c>
      <c r="O698">
        <f t="shared" si="69"/>
        <v>2023</v>
      </c>
      <c r="P698" s="9">
        <f>IF(I698&gt;0,VLOOKUP(B698,'m cost'!A:G,6,FALSE)*I698,0)</f>
        <v>0</v>
      </c>
      <c r="Q698" t="str">
        <f t="shared" si="70"/>
        <v>l</v>
      </c>
      <c r="R698" s="2">
        <f t="shared" si="71"/>
        <v>-8250</v>
      </c>
    </row>
    <row r="699" spans="1:18" x14ac:dyDescent="0.2">
      <c r="A699" t="s">
        <v>41</v>
      </c>
      <c r="B699" s="9" t="str">
        <f>VLOOKUP(A699,'item cost'!A:D,2,FALSE)</f>
        <v>group 49</v>
      </c>
      <c r="C699" s="9" t="str">
        <f>VLOOKUP(D699,items!A:B,2,FALSE)</f>
        <v>item 49</v>
      </c>
      <c r="D699" t="s">
        <v>881</v>
      </c>
      <c r="E699" s="10"/>
      <c r="F699" s="10">
        <v>44944</v>
      </c>
      <c r="G699" t="s">
        <v>375</v>
      </c>
      <c r="I699">
        <v>50</v>
      </c>
      <c r="J699" s="2">
        <v>1350</v>
      </c>
      <c r="K699" s="2">
        <f>IF(OR(B699="متنوع",B699="قطع غيار"),J699,IF(AND(B699="ceiling fan",J699&gt;500),_xlfn.MAXIFS('m cost'!$E$3:$E$1062,'m cost'!$B$3:$B$1062,C699,'m cost'!$C$3:$C$1062,"&lt;="&amp;O699,'m cost'!$D$3:$D$1062,"&lt;="&amp;N699)*3,_xlfn.MAXIFS('m cost'!$E$3:$E$1062,'m cost'!$B$3:$B$1062,C699,'m cost'!$C$3:$C$1062,"&lt;="&amp;O699,'m cost'!$D$3:$D$1062,"&lt;="&amp;N699)))</f>
        <v>237</v>
      </c>
      <c r="L699" s="2">
        <f t="shared" si="66"/>
        <v>11850</v>
      </c>
      <c r="M699" s="2">
        <f t="shared" si="67"/>
        <v>67500</v>
      </c>
      <c r="N699">
        <f t="shared" si="68"/>
        <v>1</v>
      </c>
      <c r="O699">
        <f t="shared" si="69"/>
        <v>2023</v>
      </c>
      <c r="P699" s="9">
        <f>IF(I699&gt;0,VLOOKUP(B699,'m cost'!A:G,6,FALSE)*I699,0)</f>
        <v>0</v>
      </c>
      <c r="Q699" t="str">
        <f t="shared" si="70"/>
        <v>p</v>
      </c>
      <c r="R699" s="2">
        <f t="shared" si="71"/>
        <v>55650</v>
      </c>
    </row>
    <row r="700" spans="1:18" x14ac:dyDescent="0.2">
      <c r="A700" t="s">
        <v>73</v>
      </c>
      <c r="B700" s="9" t="str">
        <f>VLOOKUP(A700,'item cost'!A:D,2,FALSE)</f>
        <v>group 50</v>
      </c>
      <c r="C700" s="9" t="str">
        <f>VLOOKUP(D700,items!A:B,2,FALSE)</f>
        <v>item 50</v>
      </c>
      <c r="D700" t="s">
        <v>882</v>
      </c>
      <c r="E700" s="10"/>
      <c r="F700" s="10">
        <v>44944</v>
      </c>
      <c r="G700" t="s">
        <v>375</v>
      </c>
      <c r="I700">
        <v>50</v>
      </c>
      <c r="J700" s="2">
        <v>470</v>
      </c>
      <c r="K700" s="2">
        <f>IF(OR(B700="متنوع",B700="قطع غيار"),J700,IF(AND(B700="ceiling fan",J700&gt;500),_xlfn.MAXIFS('m cost'!$E$3:$E$1062,'m cost'!$B$3:$B$1062,C700,'m cost'!$C$3:$C$1062,"&lt;="&amp;O700,'m cost'!$D$3:$D$1062,"&lt;="&amp;N700)*3,_xlfn.MAXIFS('m cost'!$E$3:$E$1062,'m cost'!$B$3:$B$1062,C700,'m cost'!$C$3:$C$1062,"&lt;="&amp;O700,'m cost'!$D$3:$D$1062,"&lt;="&amp;N700)))</f>
        <v>2128</v>
      </c>
      <c r="L700" s="2">
        <f t="shared" si="66"/>
        <v>106400</v>
      </c>
      <c r="M700" s="2">
        <f t="shared" si="67"/>
        <v>23500</v>
      </c>
      <c r="N700">
        <f t="shared" si="68"/>
        <v>1</v>
      </c>
      <c r="O700">
        <f t="shared" si="69"/>
        <v>2023</v>
      </c>
      <c r="P700" s="9">
        <f>IF(I700&gt;0,VLOOKUP(B700,'m cost'!A:G,6,FALSE)*I700,0)</f>
        <v>0</v>
      </c>
      <c r="Q700" t="str">
        <f t="shared" si="70"/>
        <v>l</v>
      </c>
      <c r="R700" s="2">
        <f t="shared" si="71"/>
        <v>-82900</v>
      </c>
    </row>
    <row r="701" spans="1:18" x14ac:dyDescent="0.2">
      <c r="A701" t="s">
        <v>35</v>
      </c>
      <c r="B701" s="9" t="str">
        <f>VLOOKUP(A701,'item cost'!A:D,2,FALSE)</f>
        <v>group 51</v>
      </c>
      <c r="C701" s="9" t="str">
        <f>VLOOKUP(D701,items!A:B,2,FALSE)</f>
        <v>item 51</v>
      </c>
      <c r="D701" t="s">
        <v>883</v>
      </c>
      <c r="E701" s="10"/>
      <c r="F701" s="10">
        <v>44944</v>
      </c>
      <c r="G701" t="s">
        <v>267</v>
      </c>
      <c r="I701">
        <v>-3</v>
      </c>
      <c r="J701" s="2">
        <v>325</v>
      </c>
      <c r="K701" s="2">
        <f>IF(OR(B701="متنوع",B701="قطع غيار"),J701,IF(AND(B701="ceiling fan",J701&gt;500),_xlfn.MAXIFS('m cost'!$E$3:$E$1062,'m cost'!$B$3:$B$1062,C701,'m cost'!$C$3:$C$1062,"&lt;="&amp;O701,'m cost'!$D$3:$D$1062,"&lt;="&amp;N701)*3,_xlfn.MAXIFS('m cost'!$E$3:$E$1062,'m cost'!$B$3:$B$1062,C701,'m cost'!$C$3:$C$1062,"&lt;="&amp;O701,'m cost'!$D$3:$D$1062,"&lt;="&amp;N701)))</f>
        <v>2247</v>
      </c>
      <c r="L701" s="2">
        <f t="shared" si="66"/>
        <v>-6741</v>
      </c>
      <c r="M701" s="2">
        <f t="shared" si="67"/>
        <v>-975</v>
      </c>
      <c r="N701">
        <f t="shared" si="68"/>
        <v>1</v>
      </c>
      <c r="O701">
        <f t="shared" si="69"/>
        <v>2023</v>
      </c>
      <c r="P701" s="9">
        <f>IF(I701&gt;0,VLOOKUP(B701,'m cost'!A:G,6,FALSE)*I701,0)</f>
        <v>0</v>
      </c>
      <c r="Q701" t="str">
        <f t="shared" si="70"/>
        <v>p</v>
      </c>
      <c r="R701" s="2">
        <f t="shared" si="71"/>
        <v>5766</v>
      </c>
    </row>
    <row r="702" spans="1:18" x14ac:dyDescent="0.2">
      <c r="A702" t="s">
        <v>49</v>
      </c>
      <c r="B702" s="9" t="str">
        <f>VLOOKUP(A702,'item cost'!A:D,2,FALSE)</f>
        <v>group 52</v>
      </c>
      <c r="C702" s="9" t="str">
        <f>VLOOKUP(D702,items!A:B,2,FALSE)</f>
        <v>item 52</v>
      </c>
      <c r="D702" t="s">
        <v>884</v>
      </c>
      <c r="E702" s="10"/>
      <c r="F702" s="10">
        <v>44944</v>
      </c>
      <c r="G702" t="s">
        <v>267</v>
      </c>
      <c r="I702">
        <v>-1</v>
      </c>
      <c r="J702" s="2">
        <v>280</v>
      </c>
      <c r="K702" s="2">
        <f>IF(OR(B702="متنوع",B702="قطع غيار"),J702,IF(AND(B702="ceiling fan",J702&gt;500),_xlfn.MAXIFS('m cost'!$E$3:$E$1062,'m cost'!$B$3:$B$1062,C702,'m cost'!$C$3:$C$1062,"&lt;="&amp;O702,'m cost'!$D$3:$D$1062,"&lt;="&amp;N702)*3,_xlfn.MAXIFS('m cost'!$E$3:$E$1062,'m cost'!$B$3:$B$1062,C702,'m cost'!$C$3:$C$1062,"&lt;="&amp;O702,'m cost'!$D$3:$D$1062,"&lt;="&amp;N702)))</f>
        <v>306</v>
      </c>
      <c r="L702" s="2">
        <f t="shared" si="66"/>
        <v>-306</v>
      </c>
      <c r="M702" s="2">
        <f t="shared" si="67"/>
        <v>-280</v>
      </c>
      <c r="N702">
        <f t="shared" si="68"/>
        <v>1</v>
      </c>
      <c r="O702">
        <f t="shared" si="69"/>
        <v>2023</v>
      </c>
      <c r="P702" s="9">
        <f>IF(I702&gt;0,VLOOKUP(B702,'m cost'!A:G,6,FALSE)*I702,0)</f>
        <v>0</v>
      </c>
      <c r="Q702" t="str">
        <f t="shared" si="70"/>
        <v>p</v>
      </c>
      <c r="R702" s="2">
        <f t="shared" si="71"/>
        <v>26</v>
      </c>
    </row>
    <row r="703" spans="1:18" x14ac:dyDescent="0.2">
      <c r="A703" t="s">
        <v>42</v>
      </c>
      <c r="B703" s="9" t="str">
        <f>VLOOKUP(A703,'item cost'!A:D,2,FALSE)</f>
        <v>group 53</v>
      </c>
      <c r="C703" s="9" t="str">
        <f>VLOOKUP(D703,items!A:B,2,FALSE)</f>
        <v>item 53</v>
      </c>
      <c r="D703" t="s">
        <v>885</v>
      </c>
      <c r="E703" s="10"/>
      <c r="F703" s="10">
        <v>44955</v>
      </c>
      <c r="G703" t="s">
        <v>376</v>
      </c>
      <c r="I703">
        <v>10</v>
      </c>
      <c r="J703" s="2">
        <v>2675</v>
      </c>
      <c r="K703" s="2">
        <f>IF(OR(B703="متنوع",B703="قطع غيار"),J703,IF(AND(B703="ceiling fan",J703&gt;500),_xlfn.MAXIFS('m cost'!$E$3:$E$1062,'m cost'!$B$3:$B$1062,C703,'m cost'!$C$3:$C$1062,"&lt;="&amp;O703,'m cost'!$D$3:$D$1062,"&lt;="&amp;N703)*3,_xlfn.MAXIFS('m cost'!$E$3:$E$1062,'m cost'!$B$3:$B$1062,C703,'m cost'!$C$3:$C$1062,"&lt;="&amp;O703,'m cost'!$D$3:$D$1062,"&lt;="&amp;N703)))</f>
        <v>253</v>
      </c>
      <c r="L703" s="2">
        <f t="shared" ref="L703:L766" si="72">I703*K703</f>
        <v>2530</v>
      </c>
      <c r="M703" s="2">
        <f t="shared" ref="M703:M766" si="73">J703*I703</f>
        <v>26750</v>
      </c>
      <c r="N703">
        <f t="shared" ref="N703:N766" si="74">MONTH(F703)</f>
        <v>1</v>
      </c>
      <c r="O703">
        <f t="shared" ref="O703:O766" si="75">YEAR(F703)</f>
        <v>2023</v>
      </c>
      <c r="P703" s="9">
        <f>IF(I703&gt;0,VLOOKUP(B703,'m cost'!A:G,6,FALSE)*I703,0)</f>
        <v>0</v>
      </c>
      <c r="Q703" t="str">
        <f t="shared" ref="Q703:Q766" si="76">IF(M703-L703-P703&gt;0,"p","l")</f>
        <v>p</v>
      </c>
      <c r="R703" s="2">
        <f t="shared" ref="R703:R766" si="77">M703-L703-P703</f>
        <v>24220</v>
      </c>
    </row>
    <row r="704" spans="1:18" x14ac:dyDescent="0.2">
      <c r="A704" t="s">
        <v>63</v>
      </c>
      <c r="B704" s="9" t="str">
        <f>VLOOKUP(A704,'item cost'!A:D,2,FALSE)</f>
        <v>group 54</v>
      </c>
      <c r="C704" s="9" t="str">
        <f>VLOOKUP(D704,items!A:B,2,FALSE)</f>
        <v>item 54</v>
      </c>
      <c r="D704" t="s">
        <v>886</v>
      </c>
      <c r="E704" s="10"/>
      <c r="F704" s="10">
        <v>44955</v>
      </c>
      <c r="G704" t="s">
        <v>376</v>
      </c>
      <c r="I704">
        <v>20</v>
      </c>
      <c r="J704" s="2">
        <v>1200</v>
      </c>
      <c r="K704" s="2">
        <f>IF(OR(B704="متنوع",B704="قطع غيار"),J704,IF(AND(B704="ceiling fan",J704&gt;500),_xlfn.MAXIFS('m cost'!$E$3:$E$1062,'m cost'!$B$3:$B$1062,C704,'m cost'!$C$3:$C$1062,"&lt;="&amp;O704,'m cost'!$D$3:$D$1062,"&lt;="&amp;N704)*3,_xlfn.MAXIFS('m cost'!$E$3:$E$1062,'m cost'!$B$3:$B$1062,C704,'m cost'!$C$3:$C$1062,"&lt;="&amp;O704,'m cost'!$D$3:$D$1062,"&lt;="&amp;N704)))</f>
        <v>408</v>
      </c>
      <c r="L704" s="2">
        <f t="shared" si="72"/>
        <v>8160</v>
      </c>
      <c r="M704" s="2">
        <f t="shared" si="73"/>
        <v>24000</v>
      </c>
      <c r="N704">
        <f t="shared" si="74"/>
        <v>1</v>
      </c>
      <c r="O704">
        <f t="shared" si="75"/>
        <v>2023</v>
      </c>
      <c r="P704" s="9">
        <f>IF(I704&gt;0,VLOOKUP(B704,'m cost'!A:G,6,FALSE)*I704,0)</f>
        <v>0</v>
      </c>
      <c r="Q704" t="str">
        <f t="shared" si="76"/>
        <v>p</v>
      </c>
      <c r="R704" s="2">
        <f t="shared" si="77"/>
        <v>15840</v>
      </c>
    </row>
    <row r="705" spans="1:18" x14ac:dyDescent="0.2">
      <c r="A705" t="s">
        <v>32</v>
      </c>
      <c r="B705" s="9" t="str">
        <f>VLOOKUP(A705,'item cost'!A:D,2,FALSE)</f>
        <v>group 1</v>
      </c>
      <c r="C705" s="9" t="str">
        <f>VLOOKUP(D705,items!A:B,2,FALSE)</f>
        <v>item 1</v>
      </c>
      <c r="D705" t="s">
        <v>833</v>
      </c>
      <c r="E705" s="10"/>
      <c r="F705" s="10">
        <v>44955</v>
      </c>
      <c r="G705" t="s">
        <v>376</v>
      </c>
      <c r="I705">
        <v>10</v>
      </c>
      <c r="J705" s="2">
        <v>590</v>
      </c>
      <c r="K705" s="2">
        <f>IF(OR(B705="متنوع",B705="قطع غيار"),J705,IF(AND(B705="ceiling fan",J705&gt;500),_xlfn.MAXIFS('m cost'!$E$3:$E$1062,'m cost'!$B$3:$B$1062,C705,'m cost'!$C$3:$C$1062,"&lt;="&amp;O705,'m cost'!$D$3:$D$1062,"&lt;="&amp;N705)*3,_xlfn.MAXIFS('m cost'!$E$3:$E$1062,'m cost'!$B$3:$B$1062,C705,'m cost'!$C$3:$C$1062,"&lt;="&amp;O705,'m cost'!$D$3:$D$1062,"&lt;="&amp;N705)))</f>
        <v>1490</v>
      </c>
      <c r="L705" s="2">
        <f t="shared" si="72"/>
        <v>14900</v>
      </c>
      <c r="M705" s="2">
        <f t="shared" si="73"/>
        <v>5900</v>
      </c>
      <c r="N705">
        <f t="shared" si="74"/>
        <v>1</v>
      </c>
      <c r="O705">
        <f t="shared" si="75"/>
        <v>2023</v>
      </c>
      <c r="P705" s="9">
        <f>IF(I705&gt;0,VLOOKUP(B705,'m cost'!A:G,6,FALSE)*I705,0)</f>
        <v>510.79999999999995</v>
      </c>
      <c r="Q705" t="str">
        <f t="shared" si="76"/>
        <v>l</v>
      </c>
      <c r="R705" s="2">
        <f t="shared" si="77"/>
        <v>-9510.7999999999993</v>
      </c>
    </row>
    <row r="706" spans="1:18" x14ac:dyDescent="0.2">
      <c r="A706" t="s">
        <v>58</v>
      </c>
      <c r="B706" s="9" t="str">
        <f>VLOOKUP(A706,'item cost'!A:D,2,FALSE)</f>
        <v>group 2</v>
      </c>
      <c r="C706" s="9" t="str">
        <f>VLOOKUP(D706,items!A:B,2,FALSE)</f>
        <v>item 2</v>
      </c>
      <c r="D706" t="s">
        <v>834</v>
      </c>
      <c r="E706" s="10"/>
      <c r="F706" s="10">
        <v>44955</v>
      </c>
      <c r="G706" t="s">
        <v>376</v>
      </c>
      <c r="I706">
        <v>10</v>
      </c>
      <c r="J706" s="2">
        <v>530</v>
      </c>
      <c r="K706" s="2">
        <f>IF(OR(B706="متنوع",B706="قطع غيار"),J706,IF(AND(B706="ceiling fan",J706&gt;500),_xlfn.MAXIFS('m cost'!$E$3:$E$1062,'m cost'!$B$3:$B$1062,C706,'m cost'!$C$3:$C$1062,"&lt;="&amp;O706,'m cost'!$D$3:$D$1062,"&lt;="&amp;N706)*3,_xlfn.MAXIFS('m cost'!$E$3:$E$1062,'m cost'!$B$3:$B$1062,C706,'m cost'!$C$3:$C$1062,"&lt;="&amp;O706,'m cost'!$D$3:$D$1062,"&lt;="&amp;N706)))</f>
        <v>257.64999999999998</v>
      </c>
      <c r="L706" s="2">
        <f t="shared" si="72"/>
        <v>2576.5</v>
      </c>
      <c r="M706" s="2">
        <f t="shared" si="73"/>
        <v>5300</v>
      </c>
      <c r="N706">
        <f t="shared" si="74"/>
        <v>1</v>
      </c>
      <c r="O706">
        <f t="shared" si="75"/>
        <v>2023</v>
      </c>
      <c r="P706" s="9">
        <f>IF(I706&gt;0,VLOOKUP(B706,'m cost'!A:G,6,FALSE)*I706,0)</f>
        <v>405.79999999999995</v>
      </c>
      <c r="Q706" t="str">
        <f t="shared" si="76"/>
        <v>p</v>
      </c>
      <c r="R706" s="2">
        <f t="shared" si="77"/>
        <v>2317.6999999999998</v>
      </c>
    </row>
    <row r="707" spans="1:18" x14ac:dyDescent="0.2">
      <c r="A707" t="s">
        <v>23</v>
      </c>
      <c r="B707" s="9" t="str">
        <f>VLOOKUP(A707,'item cost'!A:D,2,FALSE)</f>
        <v>group 3</v>
      </c>
      <c r="C707" s="9" t="str">
        <f>VLOOKUP(D707,items!A:B,2,FALSE)</f>
        <v>item 3</v>
      </c>
      <c r="D707" t="s">
        <v>835</v>
      </c>
      <c r="E707" s="10"/>
      <c r="F707" s="10">
        <v>44955</v>
      </c>
      <c r="G707" t="s">
        <v>376</v>
      </c>
      <c r="I707">
        <v>8</v>
      </c>
      <c r="J707" s="2">
        <v>270</v>
      </c>
      <c r="K707" s="2">
        <f>IF(OR(B707="متنوع",B707="قطع غيار"),J707,IF(AND(B707="ceiling fan",J707&gt;500),_xlfn.MAXIFS('m cost'!$E$3:$E$1062,'m cost'!$B$3:$B$1062,C707,'m cost'!$C$3:$C$1062,"&lt;="&amp;O707,'m cost'!$D$3:$D$1062,"&lt;="&amp;N707)*3,_xlfn.MAXIFS('m cost'!$E$3:$E$1062,'m cost'!$B$3:$B$1062,C707,'m cost'!$C$3:$C$1062,"&lt;="&amp;O707,'m cost'!$D$3:$D$1062,"&lt;="&amp;N707)))</f>
        <v>424.87</v>
      </c>
      <c r="L707" s="2">
        <f t="shared" si="72"/>
        <v>3398.96</v>
      </c>
      <c r="M707" s="2">
        <f t="shared" si="73"/>
        <v>2160</v>
      </c>
      <c r="N707">
        <f t="shared" si="74"/>
        <v>1</v>
      </c>
      <c r="O707">
        <f t="shared" si="75"/>
        <v>2023</v>
      </c>
      <c r="P707" s="9">
        <f>IF(I707&gt;0,VLOOKUP(B707,'m cost'!A:G,6,FALSE)*I707,0)</f>
        <v>471.28</v>
      </c>
      <c r="Q707" t="str">
        <f t="shared" si="76"/>
        <v>l</v>
      </c>
      <c r="R707" s="2">
        <f t="shared" si="77"/>
        <v>-1710.24</v>
      </c>
    </row>
    <row r="708" spans="1:18" x14ac:dyDescent="0.2">
      <c r="A708" t="s">
        <v>271</v>
      </c>
      <c r="B708" s="9" t="str">
        <f>VLOOKUP(A708,'item cost'!A:D,2,FALSE)</f>
        <v>group 4</v>
      </c>
      <c r="C708" s="9" t="str">
        <f>VLOOKUP(D708,items!A:B,2,FALSE)</f>
        <v>item 4</v>
      </c>
      <c r="D708" t="s">
        <v>836</v>
      </c>
      <c r="E708" s="10"/>
      <c r="F708" s="10">
        <v>44955</v>
      </c>
      <c r="G708" t="s">
        <v>376</v>
      </c>
      <c r="I708">
        <v>10</v>
      </c>
      <c r="J708" s="2">
        <v>1080</v>
      </c>
      <c r="K708" s="2">
        <f>IF(OR(B708="متنوع",B708="قطع غيار"),J708,IF(AND(B708="ceiling fan",J708&gt;500),_xlfn.MAXIFS('m cost'!$E$3:$E$1062,'m cost'!$B$3:$B$1062,C708,'m cost'!$C$3:$C$1062,"&lt;="&amp;O708,'m cost'!$D$3:$D$1062,"&lt;="&amp;N708)*3,_xlfn.MAXIFS('m cost'!$E$3:$E$1062,'m cost'!$B$3:$B$1062,C708,'m cost'!$C$3:$C$1062,"&lt;="&amp;O708,'m cost'!$D$3:$D$1062,"&lt;="&amp;N708)))</f>
        <v>1793</v>
      </c>
      <c r="L708" s="2">
        <f t="shared" si="72"/>
        <v>17930</v>
      </c>
      <c r="M708" s="2">
        <f t="shared" si="73"/>
        <v>10800</v>
      </c>
      <c r="N708">
        <f t="shared" si="74"/>
        <v>1</v>
      </c>
      <c r="O708">
        <f t="shared" si="75"/>
        <v>2023</v>
      </c>
      <c r="P708" s="9">
        <f>IF(I708&gt;0,VLOOKUP(B708,'m cost'!A:G,6,FALSE)*I708,0)</f>
        <v>429.6</v>
      </c>
      <c r="Q708" t="str">
        <f t="shared" si="76"/>
        <v>l</v>
      </c>
      <c r="R708" s="2">
        <f t="shared" si="77"/>
        <v>-7559.6</v>
      </c>
    </row>
    <row r="709" spans="1:18" x14ac:dyDescent="0.2">
      <c r="A709" t="s">
        <v>26</v>
      </c>
      <c r="B709" s="9" t="str">
        <f>VLOOKUP(A709,'item cost'!A:D,2,FALSE)</f>
        <v>group 5</v>
      </c>
      <c r="C709" s="9" t="str">
        <f>VLOOKUP(D709,items!A:B,2,FALSE)</f>
        <v>item 5</v>
      </c>
      <c r="D709" t="s">
        <v>837</v>
      </c>
      <c r="E709" s="10"/>
      <c r="F709" s="10">
        <v>44955</v>
      </c>
      <c r="G709" t="s">
        <v>376</v>
      </c>
      <c r="I709">
        <v>1</v>
      </c>
      <c r="J709" s="2">
        <v>2400</v>
      </c>
      <c r="K709" s="2">
        <f>IF(OR(B709="متنوع",B709="قطع غيار"),J709,IF(AND(B709="ceiling fan",J709&gt;500),_xlfn.MAXIFS('m cost'!$E$3:$E$1062,'m cost'!$B$3:$B$1062,C709,'m cost'!$C$3:$C$1062,"&lt;="&amp;O709,'m cost'!$D$3:$D$1062,"&lt;="&amp;N709)*3,_xlfn.MAXIFS('m cost'!$E$3:$E$1062,'m cost'!$B$3:$B$1062,C709,'m cost'!$C$3:$C$1062,"&lt;="&amp;O709,'m cost'!$D$3:$D$1062,"&lt;="&amp;N709)))</f>
        <v>900</v>
      </c>
      <c r="L709" s="2">
        <f t="shared" si="72"/>
        <v>900</v>
      </c>
      <c r="M709" s="2">
        <f t="shared" si="73"/>
        <v>2400</v>
      </c>
      <c r="N709">
        <f t="shared" si="74"/>
        <v>1</v>
      </c>
      <c r="O709">
        <f t="shared" si="75"/>
        <v>2023</v>
      </c>
      <c r="P709" s="9">
        <f>IF(I709&gt;0,VLOOKUP(B709,'m cost'!A:G,6,FALSE)*I709,0)</f>
        <v>32.04</v>
      </c>
      <c r="Q709" t="str">
        <f t="shared" si="76"/>
        <v>p</v>
      </c>
      <c r="R709" s="2">
        <f t="shared" si="77"/>
        <v>1467.96</v>
      </c>
    </row>
    <row r="710" spans="1:18" x14ac:dyDescent="0.2">
      <c r="A710" t="s">
        <v>66</v>
      </c>
      <c r="B710" s="9" t="str">
        <f>VLOOKUP(A710,'item cost'!A:D,2,FALSE)</f>
        <v>group 6</v>
      </c>
      <c r="C710" s="9" t="str">
        <f>VLOOKUP(D710,items!A:B,2,FALSE)</f>
        <v>item 6</v>
      </c>
      <c r="D710" t="s">
        <v>838</v>
      </c>
      <c r="E710" s="10"/>
      <c r="F710" s="10">
        <v>44955</v>
      </c>
      <c r="G710" t="s">
        <v>376</v>
      </c>
      <c r="I710">
        <v>40</v>
      </c>
      <c r="J710" s="2">
        <v>530</v>
      </c>
      <c r="K710" s="2">
        <f>IF(OR(B710="متنوع",B710="قطع غيار"),J710,IF(AND(B710="ceiling fan",J710&gt;500),_xlfn.MAXIFS('m cost'!$E$3:$E$1062,'m cost'!$B$3:$B$1062,C710,'m cost'!$C$3:$C$1062,"&lt;="&amp;O710,'m cost'!$D$3:$D$1062,"&lt;="&amp;N710)*3,_xlfn.MAXIFS('m cost'!$E$3:$E$1062,'m cost'!$B$3:$B$1062,C710,'m cost'!$C$3:$C$1062,"&lt;="&amp;O710,'m cost'!$D$3:$D$1062,"&lt;="&amp;N710)))</f>
        <v>190</v>
      </c>
      <c r="L710" s="2">
        <f t="shared" si="72"/>
        <v>7600</v>
      </c>
      <c r="M710" s="2">
        <f t="shared" si="73"/>
        <v>21200</v>
      </c>
      <c r="N710">
        <f t="shared" si="74"/>
        <v>1</v>
      </c>
      <c r="O710">
        <f t="shared" si="75"/>
        <v>2023</v>
      </c>
      <c r="P710" s="9">
        <f>IF(I710&gt;0,VLOOKUP(B710,'m cost'!A:G,6,FALSE)*I710,0)</f>
        <v>5979.2</v>
      </c>
      <c r="Q710" t="str">
        <f t="shared" si="76"/>
        <v>p</v>
      </c>
      <c r="R710" s="2">
        <f t="shared" si="77"/>
        <v>7620.8</v>
      </c>
    </row>
    <row r="711" spans="1:18" x14ac:dyDescent="0.2">
      <c r="A711" t="s">
        <v>40</v>
      </c>
      <c r="B711" s="9" t="str">
        <f>VLOOKUP(A711,'item cost'!A:D,2,FALSE)</f>
        <v>group 7</v>
      </c>
      <c r="C711" s="9" t="str">
        <f>VLOOKUP(D711,items!A:B,2,FALSE)</f>
        <v>item 7</v>
      </c>
      <c r="D711" t="s">
        <v>839</v>
      </c>
      <c r="E711" s="10"/>
      <c r="F711" s="10">
        <v>44955</v>
      </c>
      <c r="G711" t="s">
        <v>376</v>
      </c>
      <c r="I711">
        <v>40</v>
      </c>
      <c r="J711" s="2">
        <v>475</v>
      </c>
      <c r="K711" s="2">
        <f>IF(OR(B711="متنوع",B711="قطع غيار"),J711,IF(AND(B711="ceiling fan",J711&gt;500),_xlfn.MAXIFS('m cost'!$E$3:$E$1062,'m cost'!$B$3:$B$1062,C711,'m cost'!$C$3:$C$1062,"&lt;="&amp;O711,'m cost'!$D$3:$D$1062,"&lt;="&amp;N711)*3,_xlfn.MAXIFS('m cost'!$E$3:$E$1062,'m cost'!$B$3:$B$1062,C711,'m cost'!$C$3:$C$1062,"&lt;="&amp;O711,'m cost'!$D$3:$D$1062,"&lt;="&amp;N711)))</f>
        <v>260</v>
      </c>
      <c r="L711" s="2">
        <f t="shared" si="72"/>
        <v>10400</v>
      </c>
      <c r="M711" s="2">
        <f t="shared" si="73"/>
        <v>19000</v>
      </c>
      <c r="N711">
        <f t="shared" si="74"/>
        <v>1</v>
      </c>
      <c r="O711">
        <f t="shared" si="75"/>
        <v>2023</v>
      </c>
      <c r="P711" s="9">
        <f>IF(I711&gt;0,VLOOKUP(B711,'m cost'!A:G,6,FALSE)*I711,0)</f>
        <v>885.6</v>
      </c>
      <c r="Q711" t="str">
        <f t="shared" si="76"/>
        <v>p</v>
      </c>
      <c r="R711" s="2">
        <f t="shared" si="77"/>
        <v>7714.4</v>
      </c>
    </row>
    <row r="712" spans="1:18" x14ac:dyDescent="0.2">
      <c r="A712" t="s">
        <v>61</v>
      </c>
      <c r="B712" s="9" t="str">
        <f>VLOOKUP(A712,'item cost'!A:D,2,FALSE)</f>
        <v>group 8</v>
      </c>
      <c r="C712" s="9" t="str">
        <f>VLOOKUP(D712,items!A:B,2,FALSE)</f>
        <v>item 8</v>
      </c>
      <c r="D712" t="s">
        <v>840</v>
      </c>
      <c r="E712" s="10"/>
      <c r="F712" s="10">
        <v>44955</v>
      </c>
      <c r="G712" t="s">
        <v>376</v>
      </c>
      <c r="I712">
        <v>20</v>
      </c>
      <c r="J712" s="2">
        <v>1360</v>
      </c>
      <c r="K712" s="2">
        <f>IF(OR(B712="متنوع",B712="قطع غيار"),J712,IF(AND(B712="ceiling fan",J712&gt;500),_xlfn.MAXIFS('m cost'!$E$3:$E$1062,'m cost'!$B$3:$B$1062,C712,'m cost'!$C$3:$C$1062,"&lt;="&amp;O712,'m cost'!$D$3:$D$1062,"&lt;="&amp;N712)*3,_xlfn.MAXIFS('m cost'!$E$3:$E$1062,'m cost'!$B$3:$B$1062,C712,'m cost'!$C$3:$C$1062,"&lt;="&amp;O712,'m cost'!$D$3:$D$1062,"&lt;="&amp;N712)))</f>
        <v>1630</v>
      </c>
      <c r="L712" s="2">
        <f t="shared" si="72"/>
        <v>32600</v>
      </c>
      <c r="M712" s="2">
        <f t="shared" si="73"/>
        <v>27200</v>
      </c>
      <c r="N712">
        <f t="shared" si="74"/>
        <v>1</v>
      </c>
      <c r="O712">
        <f t="shared" si="75"/>
        <v>2023</v>
      </c>
      <c r="P712" s="9">
        <f>IF(I712&gt;0,VLOOKUP(B712,'m cost'!A:G,6,FALSE)*I712,0)</f>
        <v>1256.8000000000002</v>
      </c>
      <c r="Q712" t="str">
        <f t="shared" si="76"/>
        <v>l</v>
      </c>
      <c r="R712" s="2">
        <f t="shared" si="77"/>
        <v>-6656.8</v>
      </c>
    </row>
    <row r="713" spans="1:18" x14ac:dyDescent="0.2">
      <c r="A713" t="s">
        <v>39</v>
      </c>
      <c r="B713" s="9" t="str">
        <f>VLOOKUP(A713,'item cost'!A:D,2,FALSE)</f>
        <v>group 9</v>
      </c>
      <c r="C713" s="9" t="str">
        <f>VLOOKUP(D713,items!A:B,2,FALSE)</f>
        <v>item 9</v>
      </c>
      <c r="D713" t="s">
        <v>841</v>
      </c>
      <c r="E713" s="10"/>
      <c r="F713" s="10">
        <v>44955</v>
      </c>
      <c r="G713" t="s">
        <v>376</v>
      </c>
      <c r="I713">
        <v>10</v>
      </c>
      <c r="J713" s="2">
        <v>1625</v>
      </c>
      <c r="K713" s="2">
        <f>IF(OR(B713="متنوع",B713="قطع غيار"),J713,IF(AND(B713="ceiling fan",J713&gt;500),_xlfn.MAXIFS('m cost'!$E$3:$E$1062,'m cost'!$B$3:$B$1062,C713,'m cost'!$C$3:$C$1062,"&lt;="&amp;O713,'m cost'!$D$3:$D$1062,"&lt;="&amp;N713)*3,_xlfn.MAXIFS('m cost'!$E$3:$E$1062,'m cost'!$B$3:$B$1062,C713,'m cost'!$C$3:$C$1062,"&lt;="&amp;O713,'m cost'!$D$3:$D$1062,"&lt;="&amp;N713)))</f>
        <v>2007</v>
      </c>
      <c r="L713" s="2">
        <f t="shared" si="72"/>
        <v>20070</v>
      </c>
      <c r="M713" s="2">
        <f t="shared" si="73"/>
        <v>16250</v>
      </c>
      <c r="N713">
        <f t="shared" si="74"/>
        <v>1</v>
      </c>
      <c r="O713">
        <f t="shared" si="75"/>
        <v>2023</v>
      </c>
      <c r="P713" s="9">
        <f>IF(I713&gt;0,VLOOKUP(B713,'m cost'!A:G,6,FALSE)*I713,0)</f>
        <v>224.89999999999998</v>
      </c>
      <c r="Q713" t="str">
        <f t="shared" si="76"/>
        <v>l</v>
      </c>
      <c r="R713" s="2">
        <f t="shared" si="77"/>
        <v>-4044.9</v>
      </c>
    </row>
    <row r="714" spans="1:18" x14ac:dyDescent="0.2">
      <c r="A714" t="s">
        <v>277</v>
      </c>
      <c r="B714" s="9" t="str">
        <f>VLOOKUP(A714,'item cost'!A:D,2,FALSE)</f>
        <v>group 10</v>
      </c>
      <c r="C714" s="9" t="str">
        <f>VLOOKUP(D714,items!A:B,2,FALSE)</f>
        <v>item 10</v>
      </c>
      <c r="D714" t="s">
        <v>842</v>
      </c>
      <c r="E714" s="10"/>
      <c r="F714" s="10">
        <v>44955</v>
      </c>
      <c r="G714" t="s">
        <v>376</v>
      </c>
      <c r="I714">
        <v>12</v>
      </c>
      <c r="J714" s="2">
        <v>725</v>
      </c>
      <c r="K714" s="2">
        <f>IF(OR(B714="متنوع",B714="قطع غيار"),J714,IF(AND(B714="ceiling fan",J714&gt;500),_xlfn.MAXIFS('m cost'!$E$3:$E$1062,'m cost'!$B$3:$B$1062,C714,'m cost'!$C$3:$C$1062,"&lt;="&amp;O714,'m cost'!$D$3:$D$1062,"&lt;="&amp;N714)*3,_xlfn.MAXIFS('m cost'!$E$3:$E$1062,'m cost'!$B$3:$B$1062,C714,'m cost'!$C$3:$C$1062,"&lt;="&amp;O714,'m cost'!$D$3:$D$1062,"&lt;="&amp;N714)))</f>
        <v>126.14814814814817</v>
      </c>
      <c r="L714" s="2">
        <f t="shared" si="72"/>
        <v>1513.7777777777781</v>
      </c>
      <c r="M714" s="2">
        <f t="shared" si="73"/>
        <v>8700</v>
      </c>
      <c r="N714">
        <f t="shared" si="74"/>
        <v>1</v>
      </c>
      <c r="O714">
        <f t="shared" si="75"/>
        <v>2023</v>
      </c>
      <c r="P714" s="9">
        <f>IF(I714&gt;0,VLOOKUP(B714,'m cost'!A:G,6,FALSE)*I714,0)</f>
        <v>749.16</v>
      </c>
      <c r="Q714" t="str">
        <f t="shared" si="76"/>
        <v>p</v>
      </c>
      <c r="R714" s="2">
        <f t="shared" si="77"/>
        <v>6437.0622222222219</v>
      </c>
    </row>
    <row r="715" spans="1:18" x14ac:dyDescent="0.2">
      <c r="A715" t="s">
        <v>53</v>
      </c>
      <c r="B715" s="9" t="str">
        <f>VLOOKUP(A715,'item cost'!A:D,2,FALSE)</f>
        <v>group 11</v>
      </c>
      <c r="C715" s="9" t="str">
        <f>VLOOKUP(D715,items!A:B,2,FALSE)</f>
        <v>item 11</v>
      </c>
      <c r="D715" t="s">
        <v>843</v>
      </c>
      <c r="E715" s="10"/>
      <c r="F715" s="10">
        <v>44955</v>
      </c>
      <c r="G715" t="s">
        <v>377</v>
      </c>
      <c r="I715">
        <v>3</v>
      </c>
      <c r="J715" s="2">
        <v>590</v>
      </c>
      <c r="K715" s="2">
        <f>IF(OR(B715="متنوع",B715="قطع غيار"),J715,IF(AND(B715="ceiling fan",J715&gt;500),_xlfn.MAXIFS('m cost'!$E$3:$E$1062,'m cost'!$B$3:$B$1062,C715,'m cost'!$C$3:$C$1062,"&lt;="&amp;O715,'m cost'!$D$3:$D$1062,"&lt;="&amp;N715)*3,_xlfn.MAXIFS('m cost'!$E$3:$E$1062,'m cost'!$B$3:$B$1062,C715,'m cost'!$C$3:$C$1062,"&lt;="&amp;O715,'m cost'!$D$3:$D$1062,"&lt;="&amp;N715)))</f>
        <v>339.00000000000006</v>
      </c>
      <c r="L715" s="2">
        <f t="shared" si="72"/>
        <v>1017.0000000000002</v>
      </c>
      <c r="M715" s="2">
        <f t="shared" si="73"/>
        <v>1770</v>
      </c>
      <c r="N715">
        <f t="shared" si="74"/>
        <v>1</v>
      </c>
      <c r="O715">
        <f t="shared" si="75"/>
        <v>2023</v>
      </c>
      <c r="P715" s="9">
        <f>IF(I715&gt;0,VLOOKUP(B715,'m cost'!A:G,6,FALSE)*I715,0)</f>
        <v>66.03</v>
      </c>
      <c r="Q715" t="str">
        <f t="shared" si="76"/>
        <v>p</v>
      </c>
      <c r="R715" s="2">
        <f t="shared" si="77"/>
        <v>686.9699999999998</v>
      </c>
    </row>
    <row r="716" spans="1:18" x14ac:dyDescent="0.2">
      <c r="A716" t="s">
        <v>54</v>
      </c>
      <c r="B716" s="9" t="str">
        <f>VLOOKUP(A716,'item cost'!A:D,2,FALSE)</f>
        <v>group 12</v>
      </c>
      <c r="C716" s="9" t="str">
        <f>VLOOKUP(D716,items!A:B,2,FALSE)</f>
        <v>item 12</v>
      </c>
      <c r="D716" t="s">
        <v>844</v>
      </c>
      <c r="E716" s="10"/>
      <c r="F716" s="10">
        <v>44955</v>
      </c>
      <c r="G716" t="s">
        <v>377</v>
      </c>
      <c r="I716">
        <v>1</v>
      </c>
      <c r="J716" s="2">
        <v>325</v>
      </c>
      <c r="K716" s="2">
        <f>IF(OR(B716="متنوع",B716="قطع غيار"),J716,IF(AND(B716="ceiling fan",J716&gt;500),_xlfn.MAXIFS('m cost'!$E$3:$E$1062,'m cost'!$B$3:$B$1062,C716,'m cost'!$C$3:$C$1062,"&lt;="&amp;O716,'m cost'!$D$3:$D$1062,"&lt;="&amp;N716)*3,_xlfn.MAXIFS('m cost'!$E$3:$E$1062,'m cost'!$B$3:$B$1062,C716,'m cost'!$C$3:$C$1062,"&lt;="&amp;O716,'m cost'!$D$3:$D$1062,"&lt;="&amp;N716)))</f>
        <v>388.11666666666673</v>
      </c>
      <c r="L716" s="2">
        <f t="shared" si="72"/>
        <v>388.11666666666673</v>
      </c>
      <c r="M716" s="2">
        <f t="shared" si="73"/>
        <v>325</v>
      </c>
      <c r="N716">
        <f t="shared" si="74"/>
        <v>1</v>
      </c>
      <c r="O716">
        <f t="shared" si="75"/>
        <v>2023</v>
      </c>
      <c r="P716" s="9">
        <f>IF(I716&gt;0,VLOOKUP(B716,'m cost'!A:G,6,FALSE)*I716,0)</f>
        <v>25.78</v>
      </c>
      <c r="Q716" t="str">
        <f t="shared" si="76"/>
        <v>l</v>
      </c>
      <c r="R716" s="2">
        <f t="shared" si="77"/>
        <v>-88.896666666666732</v>
      </c>
    </row>
    <row r="717" spans="1:18" x14ac:dyDescent="0.2">
      <c r="A717" t="s">
        <v>72</v>
      </c>
      <c r="B717" s="9" t="str">
        <f>VLOOKUP(A717,'item cost'!A:D,2,FALSE)</f>
        <v>group 13</v>
      </c>
      <c r="C717" s="9" t="str">
        <f>VLOOKUP(D717,items!A:B,2,FALSE)</f>
        <v>item 13</v>
      </c>
      <c r="D717" t="s">
        <v>845</v>
      </c>
      <c r="E717" s="10"/>
      <c r="F717" s="10">
        <v>44955</v>
      </c>
      <c r="G717" t="s">
        <v>377</v>
      </c>
      <c r="I717">
        <v>1</v>
      </c>
      <c r="J717" s="2">
        <v>270</v>
      </c>
      <c r="K717" s="2">
        <f>IF(OR(B717="متنوع",B717="قطع غيار"),J717,IF(AND(B717="ceiling fan",J717&gt;500),_xlfn.MAXIFS('m cost'!$E$3:$E$1062,'m cost'!$B$3:$B$1062,C717,'m cost'!$C$3:$C$1062,"&lt;="&amp;O717,'m cost'!$D$3:$D$1062,"&lt;="&amp;N717)*3,_xlfn.MAXIFS('m cost'!$E$3:$E$1062,'m cost'!$B$3:$B$1062,C717,'m cost'!$C$3:$C$1062,"&lt;="&amp;O717,'m cost'!$D$3:$D$1062,"&lt;="&amp;N717)))</f>
        <v>450</v>
      </c>
      <c r="L717" s="2">
        <f t="shared" si="72"/>
        <v>450</v>
      </c>
      <c r="M717" s="2">
        <f t="shared" si="73"/>
        <v>270</v>
      </c>
      <c r="N717">
        <f t="shared" si="74"/>
        <v>1</v>
      </c>
      <c r="O717">
        <f t="shared" si="75"/>
        <v>2023</v>
      </c>
      <c r="P717" s="9">
        <f>IF(I717&gt;0,VLOOKUP(B717,'m cost'!A:G,6,FALSE)*I717,0)</f>
        <v>41.67</v>
      </c>
      <c r="Q717" t="str">
        <f t="shared" si="76"/>
        <v>l</v>
      </c>
      <c r="R717" s="2">
        <f t="shared" si="77"/>
        <v>-221.67000000000002</v>
      </c>
    </row>
    <row r="718" spans="1:18" x14ac:dyDescent="0.2">
      <c r="A718" t="s">
        <v>38</v>
      </c>
      <c r="B718" s="9" t="str">
        <f>VLOOKUP(A718,'item cost'!A:D,2,FALSE)</f>
        <v>group 14</v>
      </c>
      <c r="C718" s="9" t="str">
        <f>VLOOKUP(D718,items!A:B,2,FALSE)</f>
        <v>item 14</v>
      </c>
      <c r="D718" t="s">
        <v>846</v>
      </c>
      <c r="E718" s="10"/>
      <c r="F718" s="10">
        <v>44955</v>
      </c>
      <c r="G718" t="s">
        <v>377</v>
      </c>
      <c r="I718">
        <v>1</v>
      </c>
      <c r="J718" s="2">
        <v>250</v>
      </c>
      <c r="K718" s="2">
        <f>IF(OR(B718="متنوع",B718="قطع غيار"),J718,IF(AND(B718="ceiling fan",J718&gt;500),_xlfn.MAXIFS('m cost'!$E$3:$E$1062,'m cost'!$B$3:$B$1062,C718,'m cost'!$C$3:$C$1062,"&lt;="&amp;O718,'m cost'!$D$3:$D$1062,"&lt;="&amp;N718)*3,_xlfn.MAXIFS('m cost'!$E$3:$E$1062,'m cost'!$B$3:$B$1062,C718,'m cost'!$C$3:$C$1062,"&lt;="&amp;O718,'m cost'!$D$3:$D$1062,"&lt;="&amp;N718)))</f>
        <v>273.88888888888891</v>
      </c>
      <c r="L718" s="2">
        <f t="shared" si="72"/>
        <v>273.88888888888891</v>
      </c>
      <c r="M718" s="2">
        <f t="shared" si="73"/>
        <v>250</v>
      </c>
      <c r="N718">
        <f t="shared" si="74"/>
        <v>1</v>
      </c>
      <c r="O718">
        <f t="shared" si="75"/>
        <v>2023</v>
      </c>
      <c r="P718" s="9">
        <f>IF(I718&gt;0,VLOOKUP(B718,'m cost'!A:G,6,FALSE)*I718,0)</f>
        <v>33.19</v>
      </c>
      <c r="Q718" t="str">
        <f t="shared" si="76"/>
        <v>l</v>
      </c>
      <c r="R718" s="2">
        <f t="shared" si="77"/>
        <v>-57.078888888888912</v>
      </c>
    </row>
    <row r="719" spans="1:18" x14ac:dyDescent="0.2">
      <c r="A719" t="s">
        <v>36</v>
      </c>
      <c r="B719" s="9" t="str">
        <f>VLOOKUP(A719,'item cost'!A:D,2,FALSE)</f>
        <v>group 15</v>
      </c>
      <c r="C719" s="9" t="str">
        <f>VLOOKUP(D719,items!A:B,2,FALSE)</f>
        <v>item 15</v>
      </c>
      <c r="D719" t="s">
        <v>847</v>
      </c>
      <c r="E719" s="10"/>
      <c r="F719" s="10">
        <v>44955</v>
      </c>
      <c r="G719" t="s">
        <v>377</v>
      </c>
      <c r="I719">
        <v>3</v>
      </c>
      <c r="J719" s="2">
        <v>520</v>
      </c>
      <c r="K719" s="2">
        <f>IF(OR(B719="متنوع",B719="قطع غيار"),J719,IF(AND(B719="ceiling fan",J719&gt;500),_xlfn.MAXIFS('m cost'!$E$3:$E$1062,'m cost'!$B$3:$B$1062,C719,'m cost'!$C$3:$C$1062,"&lt;="&amp;O719,'m cost'!$D$3:$D$1062,"&lt;="&amp;N719)*3,_xlfn.MAXIFS('m cost'!$E$3:$E$1062,'m cost'!$B$3:$B$1062,C719,'m cost'!$C$3:$C$1062,"&lt;="&amp;O719,'m cost'!$D$3:$D$1062,"&lt;="&amp;N719)))</f>
        <v>280</v>
      </c>
      <c r="L719" s="2">
        <f t="shared" si="72"/>
        <v>840</v>
      </c>
      <c r="M719" s="2">
        <f t="shared" si="73"/>
        <v>1560</v>
      </c>
      <c r="N719">
        <f t="shared" si="74"/>
        <v>1</v>
      </c>
      <c r="O719">
        <f t="shared" si="75"/>
        <v>2023</v>
      </c>
      <c r="P719" s="9">
        <f>IF(I719&gt;0,VLOOKUP(B719,'m cost'!A:G,6,FALSE)*I719,0)</f>
        <v>79.56</v>
      </c>
      <c r="Q719" t="str">
        <f t="shared" si="76"/>
        <v>p</v>
      </c>
      <c r="R719" s="2">
        <f t="shared" si="77"/>
        <v>640.44000000000005</v>
      </c>
    </row>
    <row r="720" spans="1:18" x14ac:dyDescent="0.2">
      <c r="A720" t="s">
        <v>30</v>
      </c>
      <c r="B720" s="9" t="str">
        <f>VLOOKUP(A720,'item cost'!A:D,2,FALSE)</f>
        <v>group 16</v>
      </c>
      <c r="C720" s="9" t="str">
        <f>VLOOKUP(D720,items!A:B,2,FALSE)</f>
        <v>item 16</v>
      </c>
      <c r="D720" t="s">
        <v>848</v>
      </c>
      <c r="E720" s="10"/>
      <c r="F720" s="10">
        <v>44955</v>
      </c>
      <c r="G720" t="s">
        <v>377</v>
      </c>
      <c r="I720">
        <v>1</v>
      </c>
      <c r="J720" s="2">
        <v>900</v>
      </c>
      <c r="K720" s="2">
        <f>IF(OR(B720="متنوع",B720="قطع غيار"),J720,IF(AND(B720="ceiling fan",J720&gt;500),_xlfn.MAXIFS('m cost'!$E$3:$E$1062,'m cost'!$B$3:$B$1062,C720,'m cost'!$C$3:$C$1062,"&lt;="&amp;O720,'m cost'!$D$3:$D$1062,"&lt;="&amp;N720)*3,_xlfn.MAXIFS('m cost'!$E$3:$E$1062,'m cost'!$B$3:$B$1062,C720,'m cost'!$C$3:$C$1062,"&lt;="&amp;O720,'m cost'!$D$3:$D$1062,"&lt;="&amp;N720)))</f>
        <v>340.26666666666671</v>
      </c>
      <c r="L720" s="2">
        <f t="shared" si="72"/>
        <v>340.26666666666671</v>
      </c>
      <c r="M720" s="2">
        <f t="shared" si="73"/>
        <v>900</v>
      </c>
      <c r="N720">
        <f t="shared" si="74"/>
        <v>1</v>
      </c>
      <c r="O720">
        <f t="shared" si="75"/>
        <v>2023</v>
      </c>
      <c r="P720" s="9">
        <f>IF(I720&gt;0,VLOOKUP(B720,'m cost'!A:G,6,FALSE)*I720,0)</f>
        <v>28.68</v>
      </c>
      <c r="Q720" t="str">
        <f t="shared" si="76"/>
        <v>p</v>
      </c>
      <c r="R720" s="2">
        <f t="shared" si="77"/>
        <v>531.0533333333334</v>
      </c>
    </row>
    <row r="721" spans="1:18" x14ac:dyDescent="0.2">
      <c r="A721" t="s">
        <v>45</v>
      </c>
      <c r="B721" s="9" t="str">
        <f>VLOOKUP(A721,'item cost'!A:D,2,FALSE)</f>
        <v>group 17</v>
      </c>
      <c r="C721" s="9" t="str">
        <f>VLOOKUP(D721,items!A:B,2,FALSE)</f>
        <v>item 17</v>
      </c>
      <c r="D721" t="s">
        <v>849</v>
      </c>
      <c r="E721" s="10"/>
      <c r="F721" s="10">
        <v>44955</v>
      </c>
      <c r="G721" t="s">
        <v>168</v>
      </c>
      <c r="I721">
        <v>3</v>
      </c>
      <c r="J721" s="2">
        <v>590</v>
      </c>
      <c r="K721" s="2">
        <f>IF(OR(B721="متنوع",B721="قطع غيار"),J721,IF(AND(B721="ceiling fan",J721&gt;500),_xlfn.MAXIFS('m cost'!$E$3:$E$1062,'m cost'!$B$3:$B$1062,C721,'m cost'!$C$3:$C$1062,"&lt;="&amp;O721,'m cost'!$D$3:$D$1062,"&lt;="&amp;N721)*3,_xlfn.MAXIFS('m cost'!$E$3:$E$1062,'m cost'!$B$3:$B$1062,C721,'m cost'!$C$3:$C$1062,"&lt;="&amp;O721,'m cost'!$D$3:$D$1062,"&lt;="&amp;N721)))</f>
        <v>350.54555555555561</v>
      </c>
      <c r="L721" s="2">
        <f t="shared" si="72"/>
        <v>1051.6366666666668</v>
      </c>
      <c r="M721" s="2">
        <f t="shared" si="73"/>
        <v>1770</v>
      </c>
      <c r="N721">
        <f t="shared" si="74"/>
        <v>1</v>
      </c>
      <c r="O721">
        <f t="shared" si="75"/>
        <v>2023</v>
      </c>
      <c r="P721" s="9">
        <f>IF(I721&gt;0,VLOOKUP(B721,'m cost'!A:G,6,FALSE)*I721,0)</f>
        <v>144.75</v>
      </c>
      <c r="Q721" t="str">
        <f t="shared" si="76"/>
        <v>p</v>
      </c>
      <c r="R721" s="2">
        <f t="shared" si="77"/>
        <v>573.61333333333323</v>
      </c>
    </row>
    <row r="722" spans="1:18" x14ac:dyDescent="0.2">
      <c r="A722" t="s">
        <v>21</v>
      </c>
      <c r="B722" s="9" t="str">
        <f>VLOOKUP(A722,'item cost'!A:D,2,FALSE)</f>
        <v>group 18</v>
      </c>
      <c r="C722" s="9" t="str">
        <f>VLOOKUP(D722,items!A:B,2,FALSE)</f>
        <v>item 18</v>
      </c>
      <c r="D722" t="s">
        <v>850</v>
      </c>
      <c r="E722" s="10"/>
      <c r="F722" s="10">
        <v>44955</v>
      </c>
      <c r="G722" t="s">
        <v>168</v>
      </c>
      <c r="I722">
        <v>1</v>
      </c>
      <c r="J722" s="2">
        <v>325</v>
      </c>
      <c r="K722" s="2">
        <f>IF(OR(B722="متنوع",B722="قطع غيار"),J722,IF(AND(B722="ceiling fan",J722&gt;500),_xlfn.MAXIFS('m cost'!$E$3:$E$1062,'m cost'!$B$3:$B$1062,C722,'m cost'!$C$3:$C$1062,"&lt;="&amp;O722,'m cost'!$D$3:$D$1062,"&lt;="&amp;N722)*3,_xlfn.MAXIFS('m cost'!$E$3:$E$1062,'m cost'!$B$3:$B$1062,C722,'m cost'!$C$3:$C$1062,"&lt;="&amp;O722,'m cost'!$D$3:$D$1062,"&lt;="&amp;N722)))</f>
        <v>329.32952380952389</v>
      </c>
      <c r="L722" s="2">
        <f t="shared" si="72"/>
        <v>329.32952380952389</v>
      </c>
      <c r="M722" s="2">
        <f t="shared" si="73"/>
        <v>325</v>
      </c>
      <c r="N722">
        <f t="shared" si="74"/>
        <v>1</v>
      </c>
      <c r="O722">
        <f t="shared" si="75"/>
        <v>2023</v>
      </c>
      <c r="P722" s="9">
        <f>IF(I722&gt;0,VLOOKUP(B722,'m cost'!A:G,6,FALSE)*I722,0)</f>
        <v>138.16</v>
      </c>
      <c r="Q722" t="str">
        <f t="shared" si="76"/>
        <v>l</v>
      </c>
      <c r="R722" s="2">
        <f t="shared" si="77"/>
        <v>-142.48952380952389</v>
      </c>
    </row>
    <row r="723" spans="1:18" x14ac:dyDescent="0.2">
      <c r="A723" t="s">
        <v>275</v>
      </c>
      <c r="B723" s="9" t="str">
        <f>VLOOKUP(A723,'item cost'!A:D,2,FALSE)</f>
        <v>group 19</v>
      </c>
      <c r="C723" s="9" t="str">
        <f>VLOOKUP(D723,items!A:B,2,FALSE)</f>
        <v>item 19</v>
      </c>
      <c r="D723" t="s">
        <v>851</v>
      </c>
      <c r="E723" s="10"/>
      <c r="F723" s="10">
        <v>44955</v>
      </c>
      <c r="G723" t="s">
        <v>168</v>
      </c>
      <c r="I723">
        <v>1</v>
      </c>
      <c r="J723" s="2">
        <v>270</v>
      </c>
      <c r="K723" s="2">
        <f>IF(OR(B723="متنوع",B723="قطع غيار"),J723,IF(AND(B723="ceiling fan",J723&gt;500),_xlfn.MAXIFS('m cost'!$E$3:$E$1062,'m cost'!$B$3:$B$1062,C723,'m cost'!$C$3:$C$1062,"&lt;="&amp;O723,'m cost'!$D$3:$D$1062,"&lt;="&amp;N723)*3,_xlfn.MAXIFS('m cost'!$E$3:$E$1062,'m cost'!$B$3:$B$1062,C723,'m cost'!$C$3:$C$1062,"&lt;="&amp;O723,'m cost'!$D$3:$D$1062,"&lt;="&amp;N723)))</f>
        <v>570</v>
      </c>
      <c r="L723" s="2">
        <f t="shared" si="72"/>
        <v>570</v>
      </c>
      <c r="M723" s="2">
        <f t="shared" si="73"/>
        <v>270</v>
      </c>
      <c r="N723">
        <f t="shared" si="74"/>
        <v>1</v>
      </c>
      <c r="O723">
        <f t="shared" si="75"/>
        <v>2023</v>
      </c>
      <c r="P723" s="9">
        <f>IF(I723&gt;0,VLOOKUP(B723,'m cost'!A:G,6,FALSE)*I723,0)</f>
        <v>21.97</v>
      </c>
      <c r="Q723" t="str">
        <f t="shared" si="76"/>
        <v>l</v>
      </c>
      <c r="R723" s="2">
        <f t="shared" si="77"/>
        <v>-321.97000000000003</v>
      </c>
    </row>
    <row r="724" spans="1:18" x14ac:dyDescent="0.2">
      <c r="A724" t="s">
        <v>17</v>
      </c>
      <c r="B724" s="9" t="str">
        <f>VLOOKUP(A724,'item cost'!A:D,2,FALSE)</f>
        <v>group 20</v>
      </c>
      <c r="C724" s="9" t="str">
        <f>VLOOKUP(D724,items!A:B,2,FALSE)</f>
        <v>item 20</v>
      </c>
      <c r="D724" t="s">
        <v>852</v>
      </c>
      <c r="E724" s="10"/>
      <c r="F724" s="10">
        <v>44955</v>
      </c>
      <c r="G724" t="s">
        <v>168</v>
      </c>
      <c r="I724">
        <v>1</v>
      </c>
      <c r="J724" s="2">
        <v>250</v>
      </c>
      <c r="K724" s="2">
        <f>IF(OR(B724="متنوع",B724="قطع غيار"),J724,IF(AND(B724="ceiling fan",J724&gt;500),_xlfn.MAXIFS('m cost'!$E$3:$E$1062,'m cost'!$B$3:$B$1062,C724,'m cost'!$C$3:$C$1062,"&lt;="&amp;O724,'m cost'!$D$3:$D$1062,"&lt;="&amp;N724)*3,_xlfn.MAXIFS('m cost'!$E$3:$E$1062,'m cost'!$B$3:$B$1062,C724,'m cost'!$C$3:$C$1062,"&lt;="&amp;O724,'m cost'!$D$3:$D$1062,"&lt;="&amp;N724)))</f>
        <v>260</v>
      </c>
      <c r="L724" s="2">
        <f t="shared" si="72"/>
        <v>260</v>
      </c>
      <c r="M724" s="2">
        <f t="shared" si="73"/>
        <v>250</v>
      </c>
      <c r="N724">
        <f t="shared" si="74"/>
        <v>1</v>
      </c>
      <c r="O724">
        <f t="shared" si="75"/>
        <v>2023</v>
      </c>
      <c r="P724" s="9">
        <f>IF(I724&gt;0,VLOOKUP(B724,'m cost'!A:G,6,FALSE)*I724,0)</f>
        <v>5</v>
      </c>
      <c r="Q724" t="str">
        <f t="shared" si="76"/>
        <v>l</v>
      </c>
      <c r="R724" s="2">
        <f t="shared" si="77"/>
        <v>-15</v>
      </c>
    </row>
    <row r="725" spans="1:18" x14ac:dyDescent="0.2">
      <c r="A725" t="s">
        <v>18</v>
      </c>
      <c r="B725" s="9" t="str">
        <f>VLOOKUP(A725,'item cost'!A:D,2,FALSE)</f>
        <v>group 21</v>
      </c>
      <c r="C725" s="9" t="str">
        <f>VLOOKUP(D725,items!A:B,2,FALSE)</f>
        <v>item 21</v>
      </c>
      <c r="D725" t="s">
        <v>853</v>
      </c>
      <c r="E725" s="10"/>
      <c r="F725" s="10">
        <v>44955</v>
      </c>
      <c r="G725" t="s">
        <v>168</v>
      </c>
      <c r="I725">
        <v>3</v>
      </c>
      <c r="J725" s="2">
        <v>520</v>
      </c>
      <c r="K725" s="2">
        <f>IF(OR(B725="متنوع",B725="قطع غيار"),J725,IF(AND(B725="ceiling fan",J725&gt;500),_xlfn.MAXIFS('m cost'!$E$3:$E$1062,'m cost'!$B$3:$B$1062,C725,'m cost'!$C$3:$C$1062,"&lt;="&amp;O725,'m cost'!$D$3:$D$1062,"&lt;="&amp;N725)*3,_xlfn.MAXIFS('m cost'!$E$3:$E$1062,'m cost'!$B$3:$B$1062,C725,'m cost'!$C$3:$C$1062,"&lt;="&amp;O725,'m cost'!$D$3:$D$1062,"&lt;="&amp;N725)))</f>
        <v>122.78968253968254</v>
      </c>
      <c r="L725" s="2">
        <f t="shared" si="72"/>
        <v>368.36904761904765</v>
      </c>
      <c r="M725" s="2">
        <f t="shared" si="73"/>
        <v>1560</v>
      </c>
      <c r="N725">
        <f t="shared" si="74"/>
        <v>1</v>
      </c>
      <c r="O725">
        <f t="shared" si="75"/>
        <v>2023</v>
      </c>
      <c r="P725" s="9">
        <f>IF(I725&gt;0,VLOOKUP(B725,'m cost'!A:G,6,FALSE)*I725,0)</f>
        <v>0</v>
      </c>
      <c r="Q725" t="str">
        <f t="shared" si="76"/>
        <v>p</v>
      </c>
      <c r="R725" s="2">
        <f t="shared" si="77"/>
        <v>1191.6309523809523</v>
      </c>
    </row>
    <row r="726" spans="1:18" x14ac:dyDescent="0.2">
      <c r="A726" t="s">
        <v>24</v>
      </c>
      <c r="B726" s="9" t="str">
        <f>VLOOKUP(A726,'item cost'!A:D,2,FALSE)</f>
        <v>group 22</v>
      </c>
      <c r="C726" s="9" t="str">
        <f>VLOOKUP(D726,items!A:B,2,FALSE)</f>
        <v>item 22</v>
      </c>
      <c r="D726" t="s">
        <v>854</v>
      </c>
      <c r="E726" s="10"/>
      <c r="F726" s="10">
        <v>44955</v>
      </c>
      <c r="G726" t="s">
        <v>168</v>
      </c>
      <c r="I726">
        <v>1</v>
      </c>
      <c r="J726" s="2">
        <v>900</v>
      </c>
      <c r="K726" s="2">
        <f>IF(OR(B726="متنوع",B726="قطع غيار"),J726,IF(AND(B726="ceiling fan",J726&gt;500),_xlfn.MAXIFS('m cost'!$E$3:$E$1062,'m cost'!$B$3:$B$1062,C726,'m cost'!$C$3:$C$1062,"&lt;="&amp;O726,'m cost'!$D$3:$D$1062,"&lt;="&amp;N726)*3,_xlfn.MAXIFS('m cost'!$E$3:$E$1062,'m cost'!$B$3:$B$1062,C726,'m cost'!$C$3:$C$1062,"&lt;="&amp;O726,'m cost'!$D$3:$D$1062,"&lt;="&amp;N726)))</f>
        <v>517</v>
      </c>
      <c r="L726" s="2">
        <f t="shared" si="72"/>
        <v>517</v>
      </c>
      <c r="M726" s="2">
        <f t="shared" si="73"/>
        <v>900</v>
      </c>
      <c r="N726">
        <f t="shared" si="74"/>
        <v>1</v>
      </c>
      <c r="O726">
        <f t="shared" si="75"/>
        <v>2023</v>
      </c>
      <c r="P726" s="9">
        <f>IF(I726&gt;0,VLOOKUP(B726,'m cost'!A:G,6,FALSE)*I726,0)</f>
        <v>1</v>
      </c>
      <c r="Q726" t="str">
        <f t="shared" si="76"/>
        <v>p</v>
      </c>
      <c r="R726" s="2">
        <f t="shared" si="77"/>
        <v>382</v>
      </c>
    </row>
    <row r="727" spans="1:18" x14ac:dyDescent="0.2">
      <c r="A727" t="s">
        <v>60</v>
      </c>
      <c r="B727" s="9" t="str">
        <f>VLOOKUP(A727,'item cost'!A:D,2,FALSE)</f>
        <v>group 23</v>
      </c>
      <c r="C727" s="9" t="str">
        <f>VLOOKUP(D727,items!A:B,2,FALSE)</f>
        <v>item 23</v>
      </c>
      <c r="D727" t="s">
        <v>855</v>
      </c>
      <c r="E727" s="10"/>
      <c r="F727" s="10">
        <v>44955</v>
      </c>
      <c r="G727" t="s">
        <v>171</v>
      </c>
      <c r="I727">
        <v>-1</v>
      </c>
      <c r="J727" s="2">
        <v>725</v>
      </c>
      <c r="K727" s="2">
        <f>IF(OR(B727="متنوع",B727="قطع غيار"),J727,IF(AND(B727="ceiling fan",J727&gt;500),_xlfn.MAXIFS('m cost'!$E$3:$E$1062,'m cost'!$B$3:$B$1062,C727,'m cost'!$C$3:$C$1062,"&lt;="&amp;O727,'m cost'!$D$3:$D$1062,"&lt;="&amp;N727)*3,_xlfn.MAXIFS('m cost'!$E$3:$E$1062,'m cost'!$B$3:$B$1062,C727,'m cost'!$C$3:$C$1062,"&lt;="&amp;O727,'m cost'!$D$3:$D$1062,"&lt;="&amp;N727)))</f>
        <v>3666.8121693121693</v>
      </c>
      <c r="L727" s="2">
        <f t="shared" si="72"/>
        <v>-3666.8121693121693</v>
      </c>
      <c r="M727" s="2">
        <f t="shared" si="73"/>
        <v>-725</v>
      </c>
      <c r="N727">
        <f t="shared" si="74"/>
        <v>1</v>
      </c>
      <c r="O727">
        <f t="shared" si="75"/>
        <v>2023</v>
      </c>
      <c r="P727" s="9">
        <f>IF(I727&gt;0,VLOOKUP(B727,'m cost'!A:G,6,FALSE)*I727,0)</f>
        <v>0</v>
      </c>
      <c r="Q727" t="str">
        <f t="shared" si="76"/>
        <v>p</v>
      </c>
      <c r="R727" s="2">
        <f t="shared" si="77"/>
        <v>2941.8121693121693</v>
      </c>
    </row>
    <row r="728" spans="1:18" x14ac:dyDescent="0.2">
      <c r="A728" t="s">
        <v>43</v>
      </c>
      <c r="B728" s="9" t="str">
        <f>VLOOKUP(A728,'item cost'!A:D,2,FALSE)</f>
        <v>group 24</v>
      </c>
      <c r="C728" s="9" t="str">
        <f>VLOOKUP(D728,items!A:B,2,FALSE)</f>
        <v>item 24</v>
      </c>
      <c r="D728" t="s">
        <v>856</v>
      </c>
      <c r="E728" s="10"/>
      <c r="F728" s="10">
        <v>44949</v>
      </c>
      <c r="G728" t="s">
        <v>378</v>
      </c>
      <c r="I728">
        <v>100</v>
      </c>
      <c r="J728" s="2">
        <v>470</v>
      </c>
      <c r="K728" s="2">
        <f>IF(OR(B728="متنوع",B728="قطع غيار"),J728,IF(AND(B728="ceiling fan",J728&gt;500),_xlfn.MAXIFS('m cost'!$E$3:$E$1062,'m cost'!$B$3:$B$1062,C728,'m cost'!$C$3:$C$1062,"&lt;="&amp;O728,'m cost'!$D$3:$D$1062,"&lt;="&amp;N728)*3,_xlfn.MAXIFS('m cost'!$E$3:$E$1062,'m cost'!$B$3:$B$1062,C728,'m cost'!$C$3:$C$1062,"&lt;="&amp;O728,'m cost'!$D$3:$D$1062,"&lt;="&amp;N728)))</f>
        <v>316.46825396825403</v>
      </c>
      <c r="L728" s="2">
        <f t="shared" si="72"/>
        <v>31646.825396825403</v>
      </c>
      <c r="M728" s="2">
        <f t="shared" si="73"/>
        <v>47000</v>
      </c>
      <c r="N728">
        <f t="shared" si="74"/>
        <v>1</v>
      </c>
      <c r="O728">
        <f t="shared" si="75"/>
        <v>2023</v>
      </c>
      <c r="P728" s="9">
        <f>IF(I728&gt;0,VLOOKUP(B728,'m cost'!A:G,6,FALSE)*I728,0)</f>
        <v>50</v>
      </c>
      <c r="Q728" t="str">
        <f t="shared" si="76"/>
        <v>p</v>
      </c>
      <c r="R728" s="2">
        <f t="shared" si="77"/>
        <v>15303.174603174597</v>
      </c>
    </row>
    <row r="729" spans="1:18" x14ac:dyDescent="0.2">
      <c r="A729" t="s">
        <v>278</v>
      </c>
      <c r="B729" s="9" t="str">
        <f>VLOOKUP(A729,'item cost'!A:D,2,FALSE)</f>
        <v>group 25</v>
      </c>
      <c r="C729" s="9" t="str">
        <f>VLOOKUP(D729,items!A:B,2,FALSE)</f>
        <v>item 25</v>
      </c>
      <c r="D729" t="s">
        <v>857</v>
      </c>
      <c r="E729" s="10"/>
      <c r="F729" s="10">
        <v>44949</v>
      </c>
      <c r="G729" t="s">
        <v>378</v>
      </c>
      <c r="I729">
        <v>10</v>
      </c>
      <c r="J729" s="2">
        <v>1250</v>
      </c>
      <c r="K729" s="2">
        <f>IF(OR(B729="متنوع",B729="قطع غيار"),J729,IF(AND(B729="ceiling fan",J729&gt;500),_xlfn.MAXIFS('m cost'!$E$3:$E$1062,'m cost'!$B$3:$B$1062,C729,'m cost'!$C$3:$C$1062,"&lt;="&amp;O729,'m cost'!$D$3:$D$1062,"&lt;="&amp;N729)*3,_xlfn.MAXIFS('m cost'!$E$3:$E$1062,'m cost'!$B$3:$B$1062,C729,'m cost'!$C$3:$C$1062,"&lt;="&amp;O729,'m cost'!$D$3:$D$1062,"&lt;="&amp;N729)))</f>
        <v>223.50174851190479</v>
      </c>
      <c r="L729" s="2">
        <f t="shared" si="72"/>
        <v>2235.0174851190477</v>
      </c>
      <c r="M729" s="2">
        <f t="shared" si="73"/>
        <v>12500</v>
      </c>
      <c r="N729">
        <f t="shared" si="74"/>
        <v>1</v>
      </c>
      <c r="O729">
        <f t="shared" si="75"/>
        <v>2023</v>
      </c>
      <c r="P729" s="9">
        <f>IF(I729&gt;0,VLOOKUP(B729,'m cost'!A:G,6,FALSE)*I729,0)</f>
        <v>294.54999999999995</v>
      </c>
      <c r="Q729" t="str">
        <f t="shared" si="76"/>
        <v>p</v>
      </c>
      <c r="R729" s="2">
        <f t="shared" si="77"/>
        <v>9970.432514880953</v>
      </c>
    </row>
    <row r="730" spans="1:18" x14ac:dyDescent="0.2">
      <c r="A730" t="s">
        <v>279</v>
      </c>
      <c r="B730" s="9" t="str">
        <f>VLOOKUP(A730,'item cost'!A:D,2,FALSE)</f>
        <v>group 26</v>
      </c>
      <c r="C730" s="9" t="str">
        <f>VLOOKUP(D730,items!A:B,2,FALSE)</f>
        <v>item 26</v>
      </c>
      <c r="D730" t="s">
        <v>858</v>
      </c>
      <c r="E730" s="10"/>
      <c r="F730" s="10">
        <v>44949</v>
      </c>
      <c r="G730" t="s">
        <v>378</v>
      </c>
      <c r="I730">
        <v>100</v>
      </c>
      <c r="J730" s="2">
        <v>520</v>
      </c>
      <c r="K730" s="2">
        <f>IF(OR(B730="متنوع",B730="قطع غيار"),J730,IF(AND(B730="ceiling fan",J730&gt;500),_xlfn.MAXIFS('m cost'!$E$3:$E$1062,'m cost'!$B$3:$B$1062,C730,'m cost'!$C$3:$C$1062,"&lt;="&amp;O730,'m cost'!$D$3:$D$1062,"&lt;="&amp;N730)*3,_xlfn.MAXIFS('m cost'!$E$3:$E$1062,'m cost'!$B$3:$B$1062,C730,'m cost'!$C$3:$C$1062,"&lt;="&amp;O730,'m cost'!$D$3:$D$1062,"&lt;="&amp;N730)))</f>
        <v>205.97652777777782</v>
      </c>
      <c r="L730" s="2">
        <f t="shared" si="72"/>
        <v>20597.652777777781</v>
      </c>
      <c r="M730" s="2">
        <f t="shared" si="73"/>
        <v>52000</v>
      </c>
      <c r="N730">
        <f t="shared" si="74"/>
        <v>1</v>
      </c>
      <c r="O730">
        <f t="shared" si="75"/>
        <v>2023</v>
      </c>
      <c r="P730" s="9">
        <f>IF(I730&gt;0,VLOOKUP(B730,'m cost'!A:G,6,FALSE)*I730,0)</f>
        <v>500</v>
      </c>
      <c r="Q730" t="str">
        <f t="shared" si="76"/>
        <v>p</v>
      </c>
      <c r="R730" s="2">
        <f t="shared" si="77"/>
        <v>30902.347222222219</v>
      </c>
    </row>
    <row r="731" spans="1:18" x14ac:dyDescent="0.2">
      <c r="A731" t="s">
        <v>46</v>
      </c>
      <c r="B731" s="9" t="str">
        <f>VLOOKUP(A731,'item cost'!A:D,2,FALSE)</f>
        <v>group 27</v>
      </c>
      <c r="C731" s="9" t="str">
        <f>VLOOKUP(D731,items!A:B,2,FALSE)</f>
        <v>item 27</v>
      </c>
      <c r="D731" t="s">
        <v>859</v>
      </c>
      <c r="E731" s="10"/>
      <c r="F731" s="10">
        <v>44949</v>
      </c>
      <c r="G731" t="s">
        <v>378</v>
      </c>
      <c r="I731">
        <v>50</v>
      </c>
      <c r="J731" s="2">
        <v>475</v>
      </c>
      <c r="K731" s="2">
        <f>IF(OR(B731="متنوع",B731="قطع غيار"),J731,IF(AND(B731="ceiling fan",J731&gt;500),_xlfn.MAXIFS('m cost'!$E$3:$E$1062,'m cost'!$B$3:$B$1062,C731,'m cost'!$C$3:$C$1062,"&lt;="&amp;O731,'m cost'!$D$3:$D$1062,"&lt;="&amp;N731)*3,_xlfn.MAXIFS('m cost'!$E$3:$E$1062,'m cost'!$B$3:$B$1062,C731,'m cost'!$C$3:$C$1062,"&lt;="&amp;O731,'m cost'!$D$3:$D$1062,"&lt;="&amp;N731)))</f>
        <v>383</v>
      </c>
      <c r="L731" s="2">
        <f t="shared" si="72"/>
        <v>19150</v>
      </c>
      <c r="M731" s="2">
        <f t="shared" si="73"/>
        <v>23750</v>
      </c>
      <c r="N731">
        <f t="shared" si="74"/>
        <v>1</v>
      </c>
      <c r="O731">
        <f t="shared" si="75"/>
        <v>2023</v>
      </c>
      <c r="P731" s="9">
        <f>IF(I731&gt;0,VLOOKUP(B731,'m cost'!A:G,6,FALSE)*I731,0)</f>
        <v>0</v>
      </c>
      <c r="Q731" t="str">
        <f t="shared" si="76"/>
        <v>p</v>
      </c>
      <c r="R731" s="2">
        <f t="shared" si="77"/>
        <v>4600</v>
      </c>
    </row>
    <row r="732" spans="1:18" x14ac:dyDescent="0.2">
      <c r="A732" t="s">
        <v>37</v>
      </c>
      <c r="B732" s="9" t="str">
        <f>VLOOKUP(A732,'item cost'!A:D,2,FALSE)</f>
        <v>group 28</v>
      </c>
      <c r="C732" s="9" t="str">
        <f>VLOOKUP(D732,items!A:B,2,FALSE)</f>
        <v>item 28</v>
      </c>
      <c r="D732" t="s">
        <v>860</v>
      </c>
      <c r="E732" s="10"/>
      <c r="F732" s="10">
        <v>44949</v>
      </c>
      <c r="G732" t="s">
        <v>378</v>
      </c>
      <c r="I732">
        <v>10</v>
      </c>
      <c r="J732" s="2">
        <v>1650</v>
      </c>
      <c r="K732" s="2">
        <f>IF(OR(B732="متنوع",B732="قطع غيار"),J732,IF(AND(B732="ceiling fan",J732&gt;500),_xlfn.MAXIFS('m cost'!$E$3:$E$1062,'m cost'!$B$3:$B$1062,C732,'m cost'!$C$3:$C$1062,"&lt;="&amp;O732,'m cost'!$D$3:$D$1062,"&lt;="&amp;N732)*3,_xlfn.MAXIFS('m cost'!$E$3:$E$1062,'m cost'!$B$3:$B$1062,C732,'m cost'!$C$3:$C$1062,"&lt;="&amp;O732,'m cost'!$D$3:$D$1062,"&lt;="&amp;N732)))</f>
        <v>127.99382716049386</v>
      </c>
      <c r="L732" s="2">
        <f t="shared" si="72"/>
        <v>1279.9382716049386</v>
      </c>
      <c r="M732" s="2">
        <f t="shared" si="73"/>
        <v>16500</v>
      </c>
      <c r="N732">
        <f t="shared" si="74"/>
        <v>1</v>
      </c>
      <c r="O732">
        <f t="shared" si="75"/>
        <v>2023</v>
      </c>
      <c r="P732" s="9">
        <f>IF(I732&gt;0,VLOOKUP(B732,'m cost'!A:G,6,FALSE)*I732,0)</f>
        <v>5</v>
      </c>
      <c r="Q732" t="str">
        <f t="shared" si="76"/>
        <v>p</v>
      </c>
      <c r="R732" s="2">
        <f t="shared" si="77"/>
        <v>15215.061728395061</v>
      </c>
    </row>
    <row r="733" spans="1:18" x14ac:dyDescent="0.2">
      <c r="A733" t="s">
        <v>44</v>
      </c>
      <c r="B733" s="9" t="str">
        <f>VLOOKUP(A733,'item cost'!A:D,2,FALSE)</f>
        <v>group 29</v>
      </c>
      <c r="C733" s="9" t="str">
        <f>VLOOKUP(D733,items!A:B,2,FALSE)</f>
        <v>item 29</v>
      </c>
      <c r="D733" t="s">
        <v>861</v>
      </c>
      <c r="E733" s="10"/>
      <c r="F733" s="10">
        <v>44949</v>
      </c>
      <c r="G733" t="s">
        <v>378</v>
      </c>
      <c r="I733">
        <v>50</v>
      </c>
      <c r="J733" s="2">
        <v>390</v>
      </c>
      <c r="K733" s="2">
        <f>IF(OR(B733="متنوع",B733="قطع غيار"),J733,IF(AND(B733="ceiling fan",J733&gt;500),_xlfn.MAXIFS('m cost'!$E$3:$E$1062,'m cost'!$B$3:$B$1062,C733,'m cost'!$C$3:$C$1062,"&lt;="&amp;O733,'m cost'!$D$3:$D$1062,"&lt;="&amp;N733)*3,_xlfn.MAXIFS('m cost'!$E$3:$E$1062,'m cost'!$B$3:$B$1062,C733,'m cost'!$C$3:$C$1062,"&lt;="&amp;O733,'m cost'!$D$3:$D$1062,"&lt;="&amp;N733)))</f>
        <v>139.5625</v>
      </c>
      <c r="L733" s="2">
        <f t="shared" si="72"/>
        <v>6978.125</v>
      </c>
      <c r="M733" s="2">
        <f t="shared" si="73"/>
        <v>19500</v>
      </c>
      <c r="N733">
        <f t="shared" si="74"/>
        <v>1</v>
      </c>
      <c r="O733">
        <f t="shared" si="75"/>
        <v>2023</v>
      </c>
      <c r="P733" s="9">
        <f>IF(I733&gt;0,VLOOKUP(B733,'m cost'!A:G,6,FALSE)*I733,0)</f>
        <v>250</v>
      </c>
      <c r="Q733" t="str">
        <f t="shared" si="76"/>
        <v>p</v>
      </c>
      <c r="R733" s="2">
        <f t="shared" si="77"/>
        <v>12271.875</v>
      </c>
    </row>
    <row r="734" spans="1:18" x14ac:dyDescent="0.2">
      <c r="A734" t="s">
        <v>280</v>
      </c>
      <c r="B734" s="9" t="str">
        <f>VLOOKUP(A734,'item cost'!A:D,2,FALSE)</f>
        <v>group 30</v>
      </c>
      <c r="C734" s="9" t="str">
        <f>VLOOKUP(D734,items!A:B,2,FALSE)</f>
        <v>item 30</v>
      </c>
      <c r="D734" t="s">
        <v>862</v>
      </c>
      <c r="E734" s="10"/>
      <c r="F734" s="10">
        <v>44949</v>
      </c>
      <c r="G734" t="s">
        <v>378</v>
      </c>
      <c r="I734">
        <v>15</v>
      </c>
      <c r="J734" s="2">
        <v>1500</v>
      </c>
      <c r="K734" s="2">
        <f>IF(OR(B734="متنوع",B734="قطع غيار"),J734,IF(AND(B734="ceiling fan",J734&gt;500),_xlfn.MAXIFS('m cost'!$E$3:$E$1062,'m cost'!$B$3:$B$1062,C734,'m cost'!$C$3:$C$1062,"&lt;="&amp;O734,'m cost'!$D$3:$D$1062,"&lt;="&amp;N734)*3,_xlfn.MAXIFS('m cost'!$E$3:$E$1062,'m cost'!$B$3:$B$1062,C734,'m cost'!$C$3:$C$1062,"&lt;="&amp;O734,'m cost'!$D$3:$D$1062,"&lt;="&amp;N734)))</f>
        <v>350.54555555555561</v>
      </c>
      <c r="L734" s="2">
        <f t="shared" si="72"/>
        <v>5258.1833333333343</v>
      </c>
      <c r="M734" s="2">
        <f t="shared" si="73"/>
        <v>22500</v>
      </c>
      <c r="N734">
        <f t="shared" si="74"/>
        <v>1</v>
      </c>
      <c r="O734">
        <f t="shared" si="75"/>
        <v>2023</v>
      </c>
      <c r="P734" s="9">
        <f>IF(I734&gt;0,VLOOKUP(B734,'m cost'!A:G,6,FALSE)*I734,0)</f>
        <v>75</v>
      </c>
      <c r="Q734" t="str">
        <f t="shared" si="76"/>
        <v>p</v>
      </c>
      <c r="R734" s="2">
        <f t="shared" si="77"/>
        <v>17166.816666666666</v>
      </c>
    </row>
    <row r="735" spans="1:18" x14ac:dyDescent="0.2">
      <c r="A735" t="s">
        <v>50</v>
      </c>
      <c r="B735" s="9" t="str">
        <f>VLOOKUP(A735,'item cost'!A:D,2,FALSE)</f>
        <v>group 31</v>
      </c>
      <c r="C735" s="9" t="str">
        <f>VLOOKUP(D735,items!A:B,2,FALSE)</f>
        <v>item 31</v>
      </c>
      <c r="D735" t="s">
        <v>863</v>
      </c>
      <c r="E735" s="10"/>
      <c r="F735" s="10">
        <v>44949</v>
      </c>
      <c r="G735" t="s">
        <v>378</v>
      </c>
      <c r="I735">
        <v>50</v>
      </c>
      <c r="J735" s="2">
        <v>1375</v>
      </c>
      <c r="K735" s="2">
        <f>IF(OR(B735="متنوع",B735="قطع غيار"),J735,IF(AND(B735="ceiling fan",J735&gt;500),_xlfn.MAXIFS('m cost'!$E$3:$E$1062,'m cost'!$B$3:$B$1062,C735,'m cost'!$C$3:$C$1062,"&lt;="&amp;O735,'m cost'!$D$3:$D$1062,"&lt;="&amp;N735)*3,_xlfn.MAXIFS('m cost'!$E$3:$E$1062,'m cost'!$B$3:$B$1062,C735,'m cost'!$C$3:$C$1062,"&lt;="&amp;O735,'m cost'!$D$3:$D$1062,"&lt;="&amp;N735)))</f>
        <v>891.17460317460325</v>
      </c>
      <c r="L735" s="2">
        <f t="shared" si="72"/>
        <v>44558.730158730163</v>
      </c>
      <c r="M735" s="2">
        <f t="shared" si="73"/>
        <v>68750</v>
      </c>
      <c r="N735">
        <f t="shared" si="74"/>
        <v>1</v>
      </c>
      <c r="O735">
        <f t="shared" si="75"/>
        <v>2023</v>
      </c>
      <c r="P735" s="9">
        <f>IF(I735&gt;0,VLOOKUP(B735,'m cost'!A:G,6,FALSE)*I735,0)</f>
        <v>250</v>
      </c>
      <c r="Q735" t="str">
        <f t="shared" si="76"/>
        <v>p</v>
      </c>
      <c r="R735" s="2">
        <f t="shared" si="77"/>
        <v>23941.269841269837</v>
      </c>
    </row>
    <row r="736" spans="1:18" x14ac:dyDescent="0.2">
      <c r="A736" t="s">
        <v>20</v>
      </c>
      <c r="B736" s="9" t="str">
        <f>VLOOKUP(A736,'item cost'!A:D,2,FALSE)</f>
        <v>group 32</v>
      </c>
      <c r="C736" s="9" t="str">
        <f>VLOOKUP(D736,items!A:B,2,FALSE)</f>
        <v>item 32</v>
      </c>
      <c r="D736" t="s">
        <v>864</v>
      </c>
      <c r="E736" s="10"/>
      <c r="F736" s="10">
        <v>44949</v>
      </c>
      <c r="G736" t="s">
        <v>378</v>
      </c>
      <c r="I736">
        <v>25</v>
      </c>
      <c r="J736" s="2">
        <v>1600</v>
      </c>
      <c r="K736" s="2">
        <f>IF(OR(B736="متنوع",B736="قطع غيار"),J736,IF(AND(B736="ceiling fan",J736&gt;500),_xlfn.MAXIFS('m cost'!$E$3:$E$1062,'m cost'!$B$3:$B$1062,C736,'m cost'!$C$3:$C$1062,"&lt;="&amp;O736,'m cost'!$D$3:$D$1062,"&lt;="&amp;N736)*3,_xlfn.MAXIFS('m cost'!$E$3:$E$1062,'m cost'!$B$3:$B$1062,C736,'m cost'!$C$3:$C$1062,"&lt;="&amp;O736,'m cost'!$D$3:$D$1062,"&lt;="&amp;N736)))</f>
        <v>348.11507936507945</v>
      </c>
      <c r="L736" s="2">
        <f t="shared" si="72"/>
        <v>8702.8769841269859</v>
      </c>
      <c r="M736" s="2">
        <f t="shared" si="73"/>
        <v>40000</v>
      </c>
      <c r="N736">
        <f t="shared" si="74"/>
        <v>1</v>
      </c>
      <c r="O736">
        <f t="shared" si="75"/>
        <v>2023</v>
      </c>
      <c r="P736" s="9">
        <f>IF(I736&gt;0,VLOOKUP(B736,'m cost'!A:G,6,FALSE)*I736,0)</f>
        <v>125</v>
      </c>
      <c r="Q736" t="str">
        <f t="shared" si="76"/>
        <v>p</v>
      </c>
      <c r="R736" s="2">
        <f t="shared" si="77"/>
        <v>31172.123015873014</v>
      </c>
    </row>
    <row r="737" spans="1:18" x14ac:dyDescent="0.2">
      <c r="A737" t="s">
        <v>33</v>
      </c>
      <c r="B737" s="9" t="str">
        <f>VLOOKUP(A737,'item cost'!A:D,2,FALSE)</f>
        <v>group 33</v>
      </c>
      <c r="C737" s="9" t="str">
        <f>VLOOKUP(D737,items!A:B,2,FALSE)</f>
        <v>item 33</v>
      </c>
      <c r="D737" t="s">
        <v>865</v>
      </c>
      <c r="E737" s="10"/>
      <c r="F737" s="10">
        <v>44949</v>
      </c>
      <c r="G737" t="s">
        <v>378</v>
      </c>
      <c r="I737">
        <v>25</v>
      </c>
      <c r="J737" s="2">
        <v>1025</v>
      </c>
      <c r="K737" s="2">
        <f>IF(OR(B737="متنوع",B737="قطع غيار"),J737,IF(AND(B737="ceiling fan",J737&gt;500),_xlfn.MAXIFS('m cost'!$E$3:$E$1062,'m cost'!$B$3:$B$1062,C737,'m cost'!$C$3:$C$1062,"&lt;="&amp;O737,'m cost'!$D$3:$D$1062,"&lt;="&amp;N737)*3,_xlfn.MAXIFS('m cost'!$E$3:$E$1062,'m cost'!$B$3:$B$1062,C737,'m cost'!$C$3:$C$1062,"&lt;="&amp;O737,'m cost'!$D$3:$D$1062,"&lt;="&amp;N737)))</f>
        <v>960</v>
      </c>
      <c r="L737" s="2">
        <f t="shared" si="72"/>
        <v>24000</v>
      </c>
      <c r="M737" s="2">
        <f t="shared" si="73"/>
        <v>25625</v>
      </c>
      <c r="N737">
        <f t="shared" si="74"/>
        <v>1</v>
      </c>
      <c r="O737">
        <f t="shared" si="75"/>
        <v>2023</v>
      </c>
      <c r="P737" s="9">
        <f>IF(I737&gt;0,VLOOKUP(B737,'m cost'!A:G,6,FALSE)*I737,0)</f>
        <v>125</v>
      </c>
      <c r="Q737" t="str">
        <f t="shared" si="76"/>
        <v>p</v>
      </c>
      <c r="R737" s="2">
        <f t="shared" si="77"/>
        <v>1500</v>
      </c>
    </row>
    <row r="738" spans="1:18" x14ac:dyDescent="0.2">
      <c r="A738" t="s">
        <v>48</v>
      </c>
      <c r="B738" s="9" t="str">
        <f>VLOOKUP(A738,'item cost'!A:D,2,FALSE)</f>
        <v>group 34</v>
      </c>
      <c r="C738" s="9" t="str">
        <f>VLOOKUP(D738,items!A:B,2,FALSE)</f>
        <v>item 34</v>
      </c>
      <c r="D738" t="s">
        <v>866</v>
      </c>
      <c r="E738" s="10"/>
      <c r="F738" s="10">
        <v>44949</v>
      </c>
      <c r="G738" t="s">
        <v>378</v>
      </c>
      <c r="I738">
        <v>40</v>
      </c>
      <c r="J738" s="2">
        <v>1225</v>
      </c>
      <c r="K738" s="2">
        <f>IF(OR(B738="متنوع",B738="قطع غيار"),J738,IF(AND(B738="ceiling fan",J738&gt;500),_xlfn.MAXIFS('m cost'!$E$3:$E$1062,'m cost'!$B$3:$B$1062,C738,'m cost'!$C$3:$C$1062,"&lt;="&amp;O738,'m cost'!$D$3:$D$1062,"&lt;="&amp;N738)*3,_xlfn.MAXIFS('m cost'!$E$3:$E$1062,'m cost'!$B$3:$B$1062,C738,'m cost'!$C$3:$C$1062,"&lt;="&amp;O738,'m cost'!$D$3:$D$1062,"&lt;="&amp;N738)))</f>
        <v>1445</v>
      </c>
      <c r="L738" s="2">
        <f t="shared" si="72"/>
        <v>57800</v>
      </c>
      <c r="M738" s="2">
        <f t="shared" si="73"/>
        <v>49000</v>
      </c>
      <c r="N738">
        <f t="shared" si="74"/>
        <v>1</v>
      </c>
      <c r="O738">
        <f t="shared" si="75"/>
        <v>2023</v>
      </c>
      <c r="P738" s="9">
        <f>IF(I738&gt;0,VLOOKUP(B738,'m cost'!A:G,6,FALSE)*I738,0)</f>
        <v>200</v>
      </c>
      <c r="Q738" t="str">
        <f t="shared" si="76"/>
        <v>l</v>
      </c>
      <c r="R738" s="2">
        <f t="shared" si="77"/>
        <v>-9000</v>
      </c>
    </row>
    <row r="739" spans="1:18" x14ac:dyDescent="0.2">
      <c r="A739" t="s">
        <v>28</v>
      </c>
      <c r="B739" s="9" t="str">
        <f>VLOOKUP(A739,'item cost'!A:D,2,FALSE)</f>
        <v>group 35</v>
      </c>
      <c r="C739" s="9" t="str">
        <f>VLOOKUP(D739,items!A:B,2,FALSE)</f>
        <v>item 35</v>
      </c>
      <c r="D739" t="s">
        <v>867</v>
      </c>
      <c r="E739" s="10"/>
      <c r="F739" s="10">
        <v>44949</v>
      </c>
      <c r="G739" t="s">
        <v>378</v>
      </c>
      <c r="I739">
        <v>24</v>
      </c>
      <c r="J739" s="2">
        <v>2700</v>
      </c>
      <c r="K739" s="2">
        <f>IF(OR(B739="متنوع",B739="قطع غيار"),J739,IF(AND(B739="ceiling fan",J739&gt;500),_xlfn.MAXIFS('m cost'!$E$3:$E$1062,'m cost'!$B$3:$B$1062,C739,'m cost'!$C$3:$C$1062,"&lt;="&amp;O739,'m cost'!$D$3:$D$1062,"&lt;="&amp;N739)*3,_xlfn.MAXIFS('m cost'!$E$3:$E$1062,'m cost'!$B$3:$B$1062,C739,'m cost'!$C$3:$C$1062,"&lt;="&amp;O739,'m cost'!$D$3:$D$1062,"&lt;="&amp;N739)))</f>
        <v>325.75216666666677</v>
      </c>
      <c r="L739" s="2">
        <f t="shared" si="72"/>
        <v>7818.0520000000024</v>
      </c>
      <c r="M739" s="2">
        <f t="shared" si="73"/>
        <v>64800</v>
      </c>
      <c r="N739">
        <f t="shared" si="74"/>
        <v>1</v>
      </c>
      <c r="O739">
        <f t="shared" si="75"/>
        <v>2023</v>
      </c>
      <c r="P739" s="9">
        <f>IF(I739&gt;0,VLOOKUP(B739,'m cost'!A:G,6,FALSE)*I739,0)</f>
        <v>120</v>
      </c>
      <c r="Q739" t="str">
        <f t="shared" si="76"/>
        <v>p</v>
      </c>
      <c r="R739" s="2">
        <f t="shared" si="77"/>
        <v>56861.947999999997</v>
      </c>
    </row>
    <row r="740" spans="1:18" x14ac:dyDescent="0.2">
      <c r="A740" t="s">
        <v>274</v>
      </c>
      <c r="B740" s="9" t="str">
        <f>VLOOKUP(A740,'item cost'!A:D,2,FALSE)</f>
        <v>group 36</v>
      </c>
      <c r="C740" s="9" t="str">
        <f>VLOOKUP(D740,items!A:B,2,FALSE)</f>
        <v>item 36</v>
      </c>
      <c r="D740" t="s">
        <v>868</v>
      </c>
      <c r="E740" s="10"/>
      <c r="F740" s="10">
        <v>44949</v>
      </c>
      <c r="G740" t="s">
        <v>181</v>
      </c>
      <c r="I740">
        <v>-4</v>
      </c>
      <c r="J740" s="2">
        <v>150</v>
      </c>
      <c r="K740" s="2">
        <f>IF(OR(B740="متنوع",B740="قطع غيار"),J740,IF(AND(B740="ceiling fan",J740&gt;500),_xlfn.MAXIFS('m cost'!$E$3:$E$1062,'m cost'!$B$3:$B$1062,C740,'m cost'!$C$3:$C$1062,"&lt;="&amp;O740,'m cost'!$D$3:$D$1062,"&lt;="&amp;N740)*3,_xlfn.MAXIFS('m cost'!$E$3:$E$1062,'m cost'!$B$3:$B$1062,C740,'m cost'!$C$3:$C$1062,"&lt;="&amp;O740,'m cost'!$D$3:$D$1062,"&lt;="&amp;N740)))</f>
        <v>189</v>
      </c>
      <c r="L740" s="2">
        <f t="shared" si="72"/>
        <v>-756</v>
      </c>
      <c r="M740" s="2">
        <f t="shared" si="73"/>
        <v>-600</v>
      </c>
      <c r="N740">
        <f t="shared" si="74"/>
        <v>1</v>
      </c>
      <c r="O740">
        <f t="shared" si="75"/>
        <v>2023</v>
      </c>
      <c r="P740" s="9">
        <f>IF(I740&gt;0,VLOOKUP(B740,'m cost'!A:G,6,FALSE)*I740,0)</f>
        <v>0</v>
      </c>
      <c r="Q740" t="str">
        <f t="shared" si="76"/>
        <v>p</v>
      </c>
      <c r="R740" s="2">
        <f t="shared" si="77"/>
        <v>156</v>
      </c>
    </row>
    <row r="741" spans="1:18" x14ac:dyDescent="0.2">
      <c r="A741" t="s">
        <v>52</v>
      </c>
      <c r="B741" s="9" t="str">
        <f>VLOOKUP(A741,'item cost'!A:D,2,FALSE)</f>
        <v>group 37</v>
      </c>
      <c r="C741" s="9" t="str">
        <f>VLOOKUP(D741,items!A:B,2,FALSE)</f>
        <v>item 37</v>
      </c>
      <c r="D741" t="s">
        <v>869</v>
      </c>
      <c r="E741" s="10"/>
      <c r="F741" s="10">
        <v>44949</v>
      </c>
      <c r="G741" t="s">
        <v>181</v>
      </c>
      <c r="I741">
        <v>-2</v>
      </c>
      <c r="J741" s="2">
        <v>300</v>
      </c>
      <c r="K741" s="2">
        <f>IF(OR(B741="متنوع",B741="قطع غيار"),J741,IF(AND(B741="ceiling fan",J741&gt;500),_xlfn.MAXIFS('m cost'!$E$3:$E$1062,'m cost'!$B$3:$B$1062,C741,'m cost'!$C$3:$C$1062,"&lt;="&amp;O741,'m cost'!$D$3:$D$1062,"&lt;="&amp;N741)*3,_xlfn.MAXIFS('m cost'!$E$3:$E$1062,'m cost'!$B$3:$B$1062,C741,'m cost'!$C$3:$C$1062,"&lt;="&amp;O741,'m cost'!$D$3:$D$1062,"&lt;="&amp;N741)))</f>
        <v>1486.2500000000002</v>
      </c>
      <c r="L741" s="2">
        <f t="shared" si="72"/>
        <v>-2972.5000000000005</v>
      </c>
      <c r="M741" s="2">
        <f t="shared" si="73"/>
        <v>-600</v>
      </c>
      <c r="N741">
        <f t="shared" si="74"/>
        <v>1</v>
      </c>
      <c r="O741">
        <f t="shared" si="75"/>
        <v>2023</v>
      </c>
      <c r="P741" s="9">
        <f>IF(I741&gt;0,VLOOKUP(B741,'m cost'!A:G,6,FALSE)*I741,0)</f>
        <v>0</v>
      </c>
      <c r="Q741" t="str">
        <f t="shared" si="76"/>
        <v>p</v>
      </c>
      <c r="R741" s="2">
        <f t="shared" si="77"/>
        <v>2372.5000000000005</v>
      </c>
    </row>
    <row r="742" spans="1:18" x14ac:dyDescent="0.2">
      <c r="A742" t="s">
        <v>65</v>
      </c>
      <c r="B742" s="9" t="str">
        <f>VLOOKUP(A742,'item cost'!A:D,2,FALSE)</f>
        <v>group 38</v>
      </c>
      <c r="C742" s="9" t="str">
        <f>VLOOKUP(D742,items!A:B,2,FALSE)</f>
        <v>item 38</v>
      </c>
      <c r="D742" t="s">
        <v>870</v>
      </c>
      <c r="E742" s="10"/>
      <c r="F742" s="10">
        <v>44949</v>
      </c>
      <c r="G742" t="s">
        <v>181</v>
      </c>
      <c r="I742">
        <v>-1</v>
      </c>
      <c r="J742" s="2">
        <v>340</v>
      </c>
      <c r="K742" s="2">
        <f>IF(OR(B742="متنوع",B742="قطع غيار"),J742,IF(AND(B742="ceiling fan",J742&gt;500),_xlfn.MAXIFS('m cost'!$E$3:$E$1062,'m cost'!$B$3:$B$1062,C742,'m cost'!$C$3:$C$1062,"&lt;="&amp;O742,'m cost'!$D$3:$D$1062,"&lt;="&amp;N742)*3,_xlfn.MAXIFS('m cost'!$E$3:$E$1062,'m cost'!$B$3:$B$1062,C742,'m cost'!$C$3:$C$1062,"&lt;="&amp;O742,'m cost'!$D$3:$D$1062,"&lt;="&amp;N742)))</f>
        <v>1954.814814814815</v>
      </c>
      <c r="L742" s="2">
        <f t="shared" si="72"/>
        <v>-1954.814814814815</v>
      </c>
      <c r="M742" s="2">
        <f t="shared" si="73"/>
        <v>-340</v>
      </c>
      <c r="N742">
        <f t="shared" si="74"/>
        <v>1</v>
      </c>
      <c r="O742">
        <f t="shared" si="75"/>
        <v>2023</v>
      </c>
      <c r="P742" s="9">
        <f>IF(I742&gt;0,VLOOKUP(B742,'m cost'!A:G,6,FALSE)*I742,0)</f>
        <v>0</v>
      </c>
      <c r="Q742" t="str">
        <f t="shared" si="76"/>
        <v>p</v>
      </c>
      <c r="R742" s="2">
        <f t="shared" si="77"/>
        <v>1614.814814814815</v>
      </c>
    </row>
    <row r="743" spans="1:18" x14ac:dyDescent="0.2">
      <c r="A743" t="s">
        <v>62</v>
      </c>
      <c r="B743" s="9" t="str">
        <f>VLOOKUP(A743,'item cost'!A:D,2,FALSE)</f>
        <v>group 39</v>
      </c>
      <c r="C743" s="9" t="str">
        <f>VLOOKUP(D743,items!A:B,2,FALSE)</f>
        <v>item 39</v>
      </c>
      <c r="D743" t="s">
        <v>871</v>
      </c>
      <c r="E743" s="10"/>
      <c r="F743" s="10">
        <v>44949</v>
      </c>
      <c r="G743" t="s">
        <v>181</v>
      </c>
      <c r="I743">
        <v>-2</v>
      </c>
      <c r="J743" s="2">
        <v>250</v>
      </c>
      <c r="K743" s="2">
        <f>IF(OR(B743="متنوع",B743="قطع غيار"),J743,IF(AND(B743="ceiling fan",J743&gt;500),_xlfn.MAXIFS('m cost'!$E$3:$E$1062,'m cost'!$B$3:$B$1062,C743,'m cost'!$C$3:$C$1062,"&lt;="&amp;O743,'m cost'!$D$3:$D$1062,"&lt;="&amp;N743)*3,_xlfn.MAXIFS('m cost'!$E$3:$E$1062,'m cost'!$B$3:$B$1062,C743,'m cost'!$C$3:$C$1062,"&lt;="&amp;O743,'m cost'!$D$3:$D$1062,"&lt;="&amp;N743)))</f>
        <v>1020</v>
      </c>
      <c r="L743" s="2">
        <f t="shared" si="72"/>
        <v>-2040</v>
      </c>
      <c r="M743" s="2">
        <f t="shared" si="73"/>
        <v>-500</v>
      </c>
      <c r="N743">
        <f t="shared" si="74"/>
        <v>1</v>
      </c>
      <c r="O743">
        <f t="shared" si="75"/>
        <v>2023</v>
      </c>
      <c r="P743" s="9">
        <f>IF(I743&gt;0,VLOOKUP(B743,'m cost'!A:G,6,FALSE)*I743,0)</f>
        <v>0</v>
      </c>
      <c r="Q743" t="str">
        <f t="shared" si="76"/>
        <v>p</v>
      </c>
      <c r="R743" s="2">
        <f t="shared" si="77"/>
        <v>1540</v>
      </c>
    </row>
    <row r="744" spans="1:18" x14ac:dyDescent="0.2">
      <c r="A744" t="s">
        <v>25</v>
      </c>
      <c r="B744" s="9" t="str">
        <f>VLOOKUP(A744,'item cost'!A:D,2,FALSE)</f>
        <v>group 40</v>
      </c>
      <c r="C744" s="9" t="str">
        <f>VLOOKUP(D744,items!A:B,2,FALSE)</f>
        <v>item 40</v>
      </c>
      <c r="D744" t="s">
        <v>872</v>
      </c>
      <c r="E744" s="10"/>
      <c r="F744" s="10">
        <v>44949</v>
      </c>
      <c r="G744" t="s">
        <v>181</v>
      </c>
      <c r="I744">
        <v>-18</v>
      </c>
      <c r="J744" s="2">
        <v>330</v>
      </c>
      <c r="K744" s="2">
        <f>IF(OR(B744="متنوع",B744="قطع غيار"),J744,IF(AND(B744="ceiling fan",J744&gt;500),_xlfn.MAXIFS('m cost'!$E$3:$E$1062,'m cost'!$B$3:$B$1062,C744,'m cost'!$C$3:$C$1062,"&lt;="&amp;O744,'m cost'!$D$3:$D$1062,"&lt;="&amp;N744)*3,_xlfn.MAXIFS('m cost'!$E$3:$E$1062,'m cost'!$B$3:$B$1062,C744,'m cost'!$C$3:$C$1062,"&lt;="&amp;O744,'m cost'!$D$3:$D$1062,"&lt;="&amp;N744)))</f>
        <v>335.03703703703707</v>
      </c>
      <c r="L744" s="2">
        <f t="shared" si="72"/>
        <v>-6030.666666666667</v>
      </c>
      <c r="M744" s="2">
        <f t="shared" si="73"/>
        <v>-5940</v>
      </c>
      <c r="N744">
        <f t="shared" si="74"/>
        <v>1</v>
      </c>
      <c r="O744">
        <f t="shared" si="75"/>
        <v>2023</v>
      </c>
      <c r="P744" s="9">
        <f>IF(I744&gt;0,VLOOKUP(B744,'m cost'!A:G,6,FALSE)*I744,0)</f>
        <v>0</v>
      </c>
      <c r="Q744" t="str">
        <f t="shared" si="76"/>
        <v>p</v>
      </c>
      <c r="R744" s="2">
        <f t="shared" si="77"/>
        <v>90.66666666666697</v>
      </c>
    </row>
    <row r="745" spans="1:18" x14ac:dyDescent="0.2">
      <c r="A745" t="s">
        <v>51</v>
      </c>
      <c r="B745" s="9" t="str">
        <f>VLOOKUP(A745,'item cost'!A:D,2,FALSE)</f>
        <v>group 41</v>
      </c>
      <c r="C745" s="9" t="str">
        <f>VLOOKUP(D745,items!A:B,2,FALSE)</f>
        <v>item 41</v>
      </c>
      <c r="D745" t="s">
        <v>873</v>
      </c>
      <c r="E745" s="10"/>
      <c r="F745" s="10">
        <v>44949</v>
      </c>
      <c r="G745" t="s">
        <v>181</v>
      </c>
      <c r="I745">
        <v>-1</v>
      </c>
      <c r="J745" s="2">
        <v>450</v>
      </c>
      <c r="K745" s="2">
        <f>IF(OR(B745="متنوع",B745="قطع غيار"),J745,IF(AND(B745="ceiling fan",J745&gt;500),_xlfn.MAXIFS('m cost'!$E$3:$E$1062,'m cost'!$B$3:$B$1062,C745,'m cost'!$C$3:$C$1062,"&lt;="&amp;O745,'m cost'!$D$3:$D$1062,"&lt;="&amp;N745)*3,_xlfn.MAXIFS('m cost'!$E$3:$E$1062,'m cost'!$B$3:$B$1062,C745,'m cost'!$C$3:$C$1062,"&lt;="&amp;O745,'m cost'!$D$3:$D$1062,"&lt;="&amp;N745)))</f>
        <v>214.81481481481484</v>
      </c>
      <c r="L745" s="2">
        <f t="shared" si="72"/>
        <v>-214.81481481481484</v>
      </c>
      <c r="M745" s="2">
        <f t="shared" si="73"/>
        <v>-450</v>
      </c>
      <c r="N745">
        <f t="shared" si="74"/>
        <v>1</v>
      </c>
      <c r="O745">
        <f t="shared" si="75"/>
        <v>2023</v>
      </c>
      <c r="P745" s="9">
        <f>IF(I745&gt;0,VLOOKUP(B745,'m cost'!A:G,6,FALSE)*I745,0)</f>
        <v>0</v>
      </c>
      <c r="Q745" t="str">
        <f t="shared" si="76"/>
        <v>l</v>
      </c>
      <c r="R745" s="2">
        <f t="shared" si="77"/>
        <v>-235.18518518518516</v>
      </c>
    </row>
    <row r="746" spans="1:18" x14ac:dyDescent="0.2">
      <c r="A746" t="s">
        <v>276</v>
      </c>
      <c r="B746" s="9" t="str">
        <f>VLOOKUP(A746,'item cost'!A:D,2,FALSE)</f>
        <v>group 42</v>
      </c>
      <c r="C746" s="9" t="str">
        <f>VLOOKUP(D746,items!A:B,2,FALSE)</f>
        <v>item 42</v>
      </c>
      <c r="D746" t="s">
        <v>874</v>
      </c>
      <c r="E746" s="10"/>
      <c r="F746" s="10">
        <v>44949</v>
      </c>
      <c r="G746" t="s">
        <v>181</v>
      </c>
      <c r="I746">
        <v>-7</v>
      </c>
      <c r="J746" s="2">
        <v>395</v>
      </c>
      <c r="K746" s="2">
        <f>IF(OR(B746="متنوع",B746="قطع غيار"),J746,IF(AND(B746="ceiling fan",J746&gt;500),_xlfn.MAXIFS('m cost'!$E$3:$E$1062,'m cost'!$B$3:$B$1062,C746,'m cost'!$C$3:$C$1062,"&lt;="&amp;O746,'m cost'!$D$3:$D$1062,"&lt;="&amp;N746)*3,_xlfn.MAXIFS('m cost'!$E$3:$E$1062,'m cost'!$B$3:$B$1062,C746,'m cost'!$C$3:$C$1062,"&lt;="&amp;O746,'m cost'!$D$3:$D$1062,"&lt;="&amp;N746)))</f>
        <v>244.81481481481484</v>
      </c>
      <c r="L746" s="2">
        <f t="shared" si="72"/>
        <v>-1713.7037037037039</v>
      </c>
      <c r="M746" s="2">
        <f t="shared" si="73"/>
        <v>-2765</v>
      </c>
      <c r="N746">
        <f t="shared" si="74"/>
        <v>1</v>
      </c>
      <c r="O746">
        <f t="shared" si="75"/>
        <v>2023</v>
      </c>
      <c r="P746" s="9">
        <f>IF(I746&gt;0,VLOOKUP(B746,'m cost'!A:G,6,FALSE)*I746,0)</f>
        <v>0</v>
      </c>
      <c r="Q746" t="str">
        <f t="shared" si="76"/>
        <v>l</v>
      </c>
      <c r="R746" s="2">
        <f t="shared" si="77"/>
        <v>-1051.2962962962961</v>
      </c>
    </row>
    <row r="747" spans="1:18" x14ac:dyDescent="0.2">
      <c r="A747" t="s">
        <v>70</v>
      </c>
      <c r="B747" s="9" t="str">
        <f>VLOOKUP(A747,'item cost'!A:D,2,FALSE)</f>
        <v>group 43</v>
      </c>
      <c r="C747" s="9" t="str">
        <f>VLOOKUP(D747,items!A:B,2,FALSE)</f>
        <v>item 43</v>
      </c>
      <c r="D747" t="s">
        <v>875</v>
      </c>
      <c r="E747" s="10"/>
      <c r="F747" s="10">
        <v>44949</v>
      </c>
      <c r="G747" t="s">
        <v>181</v>
      </c>
      <c r="I747">
        <v>-5</v>
      </c>
      <c r="J747" s="2">
        <v>375</v>
      </c>
      <c r="K747" s="2">
        <f>IF(OR(B747="متنوع",B747="قطع غيار"),J747,IF(AND(B747="ceiling fan",J747&gt;500),_xlfn.MAXIFS('m cost'!$E$3:$E$1062,'m cost'!$B$3:$B$1062,C747,'m cost'!$C$3:$C$1062,"&lt;="&amp;O747,'m cost'!$D$3:$D$1062,"&lt;="&amp;N747)*3,_xlfn.MAXIFS('m cost'!$E$3:$E$1062,'m cost'!$B$3:$B$1062,C747,'m cost'!$C$3:$C$1062,"&lt;="&amp;O747,'m cost'!$D$3:$D$1062,"&lt;="&amp;N747)))</f>
        <v>193</v>
      </c>
      <c r="L747" s="2">
        <f t="shared" si="72"/>
        <v>-965</v>
      </c>
      <c r="M747" s="2">
        <f t="shared" si="73"/>
        <v>-1875</v>
      </c>
      <c r="N747">
        <f t="shared" si="74"/>
        <v>1</v>
      </c>
      <c r="O747">
        <f t="shared" si="75"/>
        <v>2023</v>
      </c>
      <c r="P747" s="9">
        <f>IF(I747&gt;0,VLOOKUP(B747,'m cost'!A:G,6,FALSE)*I747,0)</f>
        <v>0</v>
      </c>
      <c r="Q747" t="str">
        <f t="shared" si="76"/>
        <v>l</v>
      </c>
      <c r="R747" s="2">
        <f t="shared" si="77"/>
        <v>-910</v>
      </c>
    </row>
    <row r="748" spans="1:18" x14ac:dyDescent="0.2">
      <c r="A748" t="s">
        <v>22</v>
      </c>
      <c r="B748" s="9" t="str">
        <f>VLOOKUP(A748,'item cost'!A:D,2,FALSE)</f>
        <v>group 44</v>
      </c>
      <c r="C748" s="9" t="str">
        <f>VLOOKUP(D748,items!A:B,2,FALSE)</f>
        <v>item 44</v>
      </c>
      <c r="D748" t="s">
        <v>876</v>
      </c>
      <c r="E748" s="10"/>
      <c r="F748" s="10">
        <v>44949</v>
      </c>
      <c r="G748" t="s">
        <v>181</v>
      </c>
      <c r="I748">
        <v>-1</v>
      </c>
      <c r="J748" s="2">
        <v>310</v>
      </c>
      <c r="K748" s="2">
        <f>IF(OR(B748="متنوع",B748="قطع غيار"),J748,IF(AND(B748="ceiling fan",J748&gt;500),_xlfn.MAXIFS('m cost'!$E$3:$E$1062,'m cost'!$B$3:$B$1062,C748,'m cost'!$C$3:$C$1062,"&lt;="&amp;O748,'m cost'!$D$3:$D$1062,"&lt;="&amp;N748)*3,_xlfn.MAXIFS('m cost'!$E$3:$E$1062,'m cost'!$B$3:$B$1062,C748,'m cost'!$C$3:$C$1062,"&lt;="&amp;O748,'m cost'!$D$3:$D$1062,"&lt;="&amp;N748)))</f>
        <v>187.96296296296299</v>
      </c>
      <c r="L748" s="2">
        <f t="shared" si="72"/>
        <v>-187.96296296296299</v>
      </c>
      <c r="M748" s="2">
        <f t="shared" si="73"/>
        <v>-310</v>
      </c>
      <c r="N748">
        <f t="shared" si="74"/>
        <v>1</v>
      </c>
      <c r="O748">
        <f t="shared" si="75"/>
        <v>2023</v>
      </c>
      <c r="P748" s="9">
        <f>IF(I748&gt;0,VLOOKUP(B748,'m cost'!A:G,6,FALSE)*I748,0)</f>
        <v>0</v>
      </c>
      <c r="Q748" t="str">
        <f t="shared" si="76"/>
        <v>l</v>
      </c>
      <c r="R748" s="2">
        <f t="shared" si="77"/>
        <v>-122.03703703703701</v>
      </c>
    </row>
    <row r="749" spans="1:18" x14ac:dyDescent="0.2">
      <c r="A749" t="s">
        <v>27</v>
      </c>
      <c r="B749" s="9" t="str">
        <f>VLOOKUP(A749,'item cost'!A:D,2,FALSE)</f>
        <v>group 45</v>
      </c>
      <c r="C749" s="9" t="str">
        <f>VLOOKUP(D749,items!A:B,2,FALSE)</f>
        <v>item 45</v>
      </c>
      <c r="D749" t="s">
        <v>877</v>
      </c>
      <c r="E749" s="10"/>
      <c r="F749" s="10">
        <v>44949</v>
      </c>
      <c r="G749" t="s">
        <v>181</v>
      </c>
      <c r="I749">
        <v>-7</v>
      </c>
      <c r="J749" s="2">
        <v>275</v>
      </c>
      <c r="K749" s="2">
        <f>IF(OR(B749="متنوع",B749="قطع غيار"),J749,IF(AND(B749="ceiling fan",J749&gt;500),_xlfn.MAXIFS('m cost'!$E$3:$E$1062,'m cost'!$B$3:$B$1062,C749,'m cost'!$C$3:$C$1062,"&lt;="&amp;O749,'m cost'!$D$3:$D$1062,"&lt;="&amp;N749)*3,_xlfn.MAXIFS('m cost'!$E$3:$E$1062,'m cost'!$B$3:$B$1062,C749,'m cost'!$C$3:$C$1062,"&lt;="&amp;O749,'m cost'!$D$3:$D$1062,"&lt;="&amp;N749)))</f>
        <v>187.96296296296299</v>
      </c>
      <c r="L749" s="2">
        <f t="shared" si="72"/>
        <v>-1315.7407407407409</v>
      </c>
      <c r="M749" s="2">
        <f t="shared" si="73"/>
        <v>-1925</v>
      </c>
      <c r="N749">
        <f t="shared" si="74"/>
        <v>1</v>
      </c>
      <c r="O749">
        <f t="shared" si="75"/>
        <v>2023</v>
      </c>
      <c r="P749" s="9">
        <f>IF(I749&gt;0,VLOOKUP(B749,'m cost'!A:G,6,FALSE)*I749,0)</f>
        <v>0</v>
      </c>
      <c r="Q749" t="str">
        <f t="shared" si="76"/>
        <v>l</v>
      </c>
      <c r="R749" s="2">
        <f t="shared" si="77"/>
        <v>-609.25925925925912</v>
      </c>
    </row>
    <row r="750" spans="1:18" x14ac:dyDescent="0.2">
      <c r="A750" t="s">
        <v>19</v>
      </c>
      <c r="B750" s="9" t="str">
        <f>VLOOKUP(A750,'item cost'!A:D,2,FALSE)</f>
        <v>group 46</v>
      </c>
      <c r="C750" s="9" t="str">
        <f>VLOOKUP(D750,items!A:B,2,FALSE)</f>
        <v>item 46</v>
      </c>
      <c r="D750" t="s">
        <v>878</v>
      </c>
      <c r="E750" s="10"/>
      <c r="F750" s="10">
        <v>44949</v>
      </c>
      <c r="G750" t="s">
        <v>181</v>
      </c>
      <c r="I750">
        <v>-3</v>
      </c>
      <c r="J750" s="2">
        <v>245</v>
      </c>
      <c r="K750" s="2">
        <f>IF(OR(B750="متنوع",B750="قطع غيار"),J750,IF(AND(B750="ceiling fan",J750&gt;500),_xlfn.MAXIFS('m cost'!$E$3:$E$1062,'m cost'!$B$3:$B$1062,C750,'m cost'!$C$3:$C$1062,"&lt;="&amp;O750,'m cost'!$D$3:$D$1062,"&lt;="&amp;N750)*3,_xlfn.MAXIFS('m cost'!$E$3:$E$1062,'m cost'!$B$3:$B$1062,C750,'m cost'!$C$3:$C$1062,"&lt;="&amp;O750,'m cost'!$D$3:$D$1062,"&lt;="&amp;N750)))</f>
        <v>775</v>
      </c>
      <c r="L750" s="2">
        <f t="shared" si="72"/>
        <v>-2325</v>
      </c>
      <c r="M750" s="2">
        <f t="shared" si="73"/>
        <v>-735</v>
      </c>
      <c r="N750">
        <f t="shared" si="74"/>
        <v>1</v>
      </c>
      <c r="O750">
        <f t="shared" si="75"/>
        <v>2023</v>
      </c>
      <c r="P750" s="9">
        <f>IF(I750&gt;0,VLOOKUP(B750,'m cost'!A:G,6,FALSE)*I750,0)</f>
        <v>0</v>
      </c>
      <c r="Q750" t="str">
        <f t="shared" si="76"/>
        <v>p</v>
      </c>
      <c r="R750" s="2">
        <f t="shared" si="77"/>
        <v>1590</v>
      </c>
    </row>
    <row r="751" spans="1:18" x14ac:dyDescent="0.2">
      <c r="A751" t="s">
        <v>29</v>
      </c>
      <c r="B751" s="9" t="str">
        <f>VLOOKUP(A751,'item cost'!A:D,2,FALSE)</f>
        <v>group 47</v>
      </c>
      <c r="C751" s="9" t="str">
        <f>VLOOKUP(D751,items!A:B,2,FALSE)</f>
        <v>item 47</v>
      </c>
      <c r="D751" t="s">
        <v>879</v>
      </c>
      <c r="E751" s="10"/>
      <c r="F751" s="10">
        <v>44949</v>
      </c>
      <c r="G751" t="s">
        <v>181</v>
      </c>
      <c r="I751">
        <v>-2</v>
      </c>
      <c r="J751" s="2">
        <v>640</v>
      </c>
      <c r="K751" s="2">
        <f>IF(OR(B751="متنوع",B751="قطع غيار"),J751,IF(AND(B751="ceiling fan",J751&gt;500),_xlfn.MAXIFS('m cost'!$E$3:$E$1062,'m cost'!$B$3:$B$1062,C751,'m cost'!$C$3:$C$1062,"&lt;="&amp;O751,'m cost'!$D$3:$D$1062,"&lt;="&amp;N751)*3,_xlfn.MAXIFS('m cost'!$E$3:$E$1062,'m cost'!$B$3:$B$1062,C751,'m cost'!$C$3:$C$1062,"&lt;="&amp;O751,'m cost'!$D$3:$D$1062,"&lt;="&amp;N751)))</f>
        <v>205</v>
      </c>
      <c r="L751" s="2">
        <f t="shared" si="72"/>
        <v>-410</v>
      </c>
      <c r="M751" s="2">
        <f t="shared" si="73"/>
        <v>-1280</v>
      </c>
      <c r="N751">
        <f t="shared" si="74"/>
        <v>1</v>
      </c>
      <c r="O751">
        <f t="shared" si="75"/>
        <v>2023</v>
      </c>
      <c r="P751" s="9">
        <f>IF(I751&gt;0,VLOOKUP(B751,'m cost'!A:G,6,FALSE)*I751,0)</f>
        <v>0</v>
      </c>
      <c r="Q751" t="str">
        <f t="shared" si="76"/>
        <v>l</v>
      </c>
      <c r="R751" s="2">
        <f t="shared" si="77"/>
        <v>-870</v>
      </c>
    </row>
    <row r="752" spans="1:18" x14ac:dyDescent="0.2">
      <c r="A752" t="s">
        <v>272</v>
      </c>
      <c r="B752" s="9" t="str">
        <f>VLOOKUP(A752,'item cost'!A:D,2,FALSE)</f>
        <v>group 48</v>
      </c>
      <c r="C752" s="9" t="str">
        <f>VLOOKUP(D752,items!A:B,2,FALSE)</f>
        <v>item 48</v>
      </c>
      <c r="D752" t="s">
        <v>880</v>
      </c>
      <c r="E752" s="10"/>
      <c r="F752" s="10">
        <v>44949</v>
      </c>
      <c r="G752" t="s">
        <v>181</v>
      </c>
      <c r="I752">
        <v>-2</v>
      </c>
      <c r="J752" s="2">
        <v>330</v>
      </c>
      <c r="K752" s="2">
        <f>IF(OR(B752="متنوع",B752="قطع غيار"),J752,IF(AND(B752="ceiling fan",J752&gt;500),_xlfn.MAXIFS('m cost'!$E$3:$E$1062,'m cost'!$B$3:$B$1062,C752,'m cost'!$C$3:$C$1062,"&lt;="&amp;O752,'m cost'!$D$3:$D$1062,"&lt;="&amp;N752)*3,_xlfn.MAXIFS('m cost'!$E$3:$E$1062,'m cost'!$B$3:$B$1062,C752,'m cost'!$C$3:$C$1062,"&lt;="&amp;O752,'m cost'!$D$3:$D$1062,"&lt;="&amp;N752)))</f>
        <v>640</v>
      </c>
      <c r="L752" s="2">
        <f t="shared" si="72"/>
        <v>-1280</v>
      </c>
      <c r="M752" s="2">
        <f t="shared" si="73"/>
        <v>-660</v>
      </c>
      <c r="N752">
        <f t="shared" si="74"/>
        <v>1</v>
      </c>
      <c r="O752">
        <f t="shared" si="75"/>
        <v>2023</v>
      </c>
      <c r="P752" s="9">
        <f>IF(I752&gt;0,VLOOKUP(B752,'m cost'!A:G,6,FALSE)*I752,0)</f>
        <v>0</v>
      </c>
      <c r="Q752" t="str">
        <f t="shared" si="76"/>
        <v>p</v>
      </c>
      <c r="R752" s="2">
        <f t="shared" si="77"/>
        <v>620</v>
      </c>
    </row>
    <row r="753" spans="1:18" x14ac:dyDescent="0.2">
      <c r="A753" t="s">
        <v>41</v>
      </c>
      <c r="B753" s="9" t="str">
        <f>VLOOKUP(A753,'item cost'!A:D,2,FALSE)</f>
        <v>group 49</v>
      </c>
      <c r="C753" s="9" t="str">
        <f>VLOOKUP(D753,items!A:B,2,FALSE)</f>
        <v>item 49</v>
      </c>
      <c r="D753" t="s">
        <v>881</v>
      </c>
      <c r="E753" s="10"/>
      <c r="F753" s="10">
        <v>44949</v>
      </c>
      <c r="G753" t="s">
        <v>181</v>
      </c>
      <c r="I753">
        <v>-7</v>
      </c>
      <c r="J753" s="2">
        <v>235</v>
      </c>
      <c r="K753" s="2">
        <f>IF(OR(B753="متنوع",B753="قطع غيار"),J753,IF(AND(B753="ceiling fan",J753&gt;500),_xlfn.MAXIFS('m cost'!$E$3:$E$1062,'m cost'!$B$3:$B$1062,C753,'m cost'!$C$3:$C$1062,"&lt;="&amp;O753,'m cost'!$D$3:$D$1062,"&lt;="&amp;N753)*3,_xlfn.MAXIFS('m cost'!$E$3:$E$1062,'m cost'!$B$3:$B$1062,C753,'m cost'!$C$3:$C$1062,"&lt;="&amp;O753,'m cost'!$D$3:$D$1062,"&lt;="&amp;N753)))</f>
        <v>237</v>
      </c>
      <c r="L753" s="2">
        <f t="shared" si="72"/>
        <v>-1659</v>
      </c>
      <c r="M753" s="2">
        <f t="shared" si="73"/>
        <v>-1645</v>
      </c>
      <c r="N753">
        <f t="shared" si="74"/>
        <v>1</v>
      </c>
      <c r="O753">
        <f t="shared" si="75"/>
        <v>2023</v>
      </c>
      <c r="P753" s="9">
        <f>IF(I753&gt;0,VLOOKUP(B753,'m cost'!A:G,6,FALSE)*I753,0)</f>
        <v>0</v>
      </c>
      <c r="Q753" t="str">
        <f t="shared" si="76"/>
        <v>p</v>
      </c>
      <c r="R753" s="2">
        <f t="shared" si="77"/>
        <v>14</v>
      </c>
    </row>
    <row r="754" spans="1:18" x14ac:dyDescent="0.2">
      <c r="A754" t="s">
        <v>73</v>
      </c>
      <c r="B754" s="9" t="str">
        <f>VLOOKUP(A754,'item cost'!A:D,2,FALSE)</f>
        <v>group 50</v>
      </c>
      <c r="C754" s="9" t="str">
        <f>VLOOKUP(D754,items!A:B,2,FALSE)</f>
        <v>item 50</v>
      </c>
      <c r="D754" t="s">
        <v>882</v>
      </c>
      <c r="E754" s="10"/>
      <c r="F754" s="10">
        <v>44949</v>
      </c>
      <c r="G754" t="s">
        <v>181</v>
      </c>
      <c r="I754">
        <v>-1</v>
      </c>
      <c r="J754" s="2">
        <v>1030</v>
      </c>
      <c r="K754" s="2">
        <f>IF(OR(B754="متنوع",B754="قطع غيار"),J754,IF(AND(B754="ceiling fan",J754&gt;500),_xlfn.MAXIFS('m cost'!$E$3:$E$1062,'m cost'!$B$3:$B$1062,C754,'m cost'!$C$3:$C$1062,"&lt;="&amp;O754,'m cost'!$D$3:$D$1062,"&lt;="&amp;N754)*3,_xlfn.MAXIFS('m cost'!$E$3:$E$1062,'m cost'!$B$3:$B$1062,C754,'m cost'!$C$3:$C$1062,"&lt;="&amp;O754,'m cost'!$D$3:$D$1062,"&lt;="&amp;N754)))</f>
        <v>2128</v>
      </c>
      <c r="L754" s="2">
        <f t="shared" si="72"/>
        <v>-2128</v>
      </c>
      <c r="M754" s="2">
        <f t="shared" si="73"/>
        <v>-1030</v>
      </c>
      <c r="N754">
        <f t="shared" si="74"/>
        <v>1</v>
      </c>
      <c r="O754">
        <f t="shared" si="75"/>
        <v>2023</v>
      </c>
      <c r="P754" s="9">
        <f>IF(I754&gt;0,VLOOKUP(B754,'m cost'!A:G,6,FALSE)*I754,0)</f>
        <v>0</v>
      </c>
      <c r="Q754" t="str">
        <f t="shared" si="76"/>
        <v>p</v>
      </c>
      <c r="R754" s="2">
        <f t="shared" si="77"/>
        <v>1098</v>
      </c>
    </row>
    <row r="755" spans="1:18" x14ac:dyDescent="0.2">
      <c r="A755" t="s">
        <v>35</v>
      </c>
      <c r="B755" s="9" t="str">
        <f>VLOOKUP(A755,'item cost'!A:D,2,FALSE)</f>
        <v>group 51</v>
      </c>
      <c r="C755" s="9" t="str">
        <f>VLOOKUP(D755,items!A:B,2,FALSE)</f>
        <v>item 51</v>
      </c>
      <c r="D755" t="s">
        <v>883</v>
      </c>
      <c r="E755" s="10"/>
      <c r="F755" s="10">
        <v>44949</v>
      </c>
      <c r="G755" t="s">
        <v>181</v>
      </c>
      <c r="I755">
        <v>-1</v>
      </c>
      <c r="J755" s="2">
        <v>1450</v>
      </c>
      <c r="K755" s="2">
        <f>IF(OR(B755="متنوع",B755="قطع غيار"),J755,IF(AND(B755="ceiling fan",J755&gt;500),_xlfn.MAXIFS('m cost'!$E$3:$E$1062,'m cost'!$B$3:$B$1062,C755,'m cost'!$C$3:$C$1062,"&lt;="&amp;O755,'m cost'!$D$3:$D$1062,"&lt;="&amp;N755)*3,_xlfn.MAXIFS('m cost'!$E$3:$E$1062,'m cost'!$B$3:$B$1062,C755,'m cost'!$C$3:$C$1062,"&lt;="&amp;O755,'m cost'!$D$3:$D$1062,"&lt;="&amp;N755)))</f>
        <v>2247</v>
      </c>
      <c r="L755" s="2">
        <f t="shared" si="72"/>
        <v>-2247</v>
      </c>
      <c r="M755" s="2">
        <f t="shared" si="73"/>
        <v>-1450</v>
      </c>
      <c r="N755">
        <f t="shared" si="74"/>
        <v>1</v>
      </c>
      <c r="O755">
        <f t="shared" si="75"/>
        <v>2023</v>
      </c>
      <c r="P755" s="9">
        <f>IF(I755&gt;0,VLOOKUP(B755,'m cost'!A:G,6,FALSE)*I755,0)</f>
        <v>0</v>
      </c>
      <c r="Q755" t="str">
        <f t="shared" si="76"/>
        <v>p</v>
      </c>
      <c r="R755" s="2">
        <f t="shared" si="77"/>
        <v>797</v>
      </c>
    </row>
    <row r="756" spans="1:18" x14ac:dyDescent="0.2">
      <c r="A756" t="s">
        <v>49</v>
      </c>
      <c r="B756" s="9" t="str">
        <f>VLOOKUP(A756,'item cost'!A:D,2,FALSE)</f>
        <v>group 52</v>
      </c>
      <c r="C756" s="9" t="str">
        <f>VLOOKUP(D756,items!A:B,2,FALSE)</f>
        <v>item 52</v>
      </c>
      <c r="D756" t="s">
        <v>884</v>
      </c>
      <c r="E756" s="10"/>
      <c r="F756" s="10">
        <v>44949</v>
      </c>
      <c r="G756" t="s">
        <v>181</v>
      </c>
      <c r="I756">
        <v>-1</v>
      </c>
      <c r="J756" s="2">
        <v>200</v>
      </c>
      <c r="K756" s="2">
        <f>IF(OR(B756="متنوع",B756="قطع غيار"),J756,IF(AND(B756="ceiling fan",J756&gt;500),_xlfn.MAXIFS('m cost'!$E$3:$E$1062,'m cost'!$B$3:$B$1062,C756,'m cost'!$C$3:$C$1062,"&lt;="&amp;O756,'m cost'!$D$3:$D$1062,"&lt;="&amp;N756)*3,_xlfn.MAXIFS('m cost'!$E$3:$E$1062,'m cost'!$B$3:$B$1062,C756,'m cost'!$C$3:$C$1062,"&lt;="&amp;O756,'m cost'!$D$3:$D$1062,"&lt;="&amp;N756)))</f>
        <v>306</v>
      </c>
      <c r="L756" s="2">
        <f t="shared" si="72"/>
        <v>-306</v>
      </c>
      <c r="M756" s="2">
        <f t="shared" si="73"/>
        <v>-200</v>
      </c>
      <c r="N756">
        <f t="shared" si="74"/>
        <v>1</v>
      </c>
      <c r="O756">
        <f t="shared" si="75"/>
        <v>2023</v>
      </c>
      <c r="P756" s="9">
        <f>IF(I756&gt;0,VLOOKUP(B756,'m cost'!A:G,6,FALSE)*I756,0)</f>
        <v>0</v>
      </c>
      <c r="Q756" t="str">
        <f t="shared" si="76"/>
        <v>p</v>
      </c>
      <c r="R756" s="2">
        <f t="shared" si="77"/>
        <v>106</v>
      </c>
    </row>
    <row r="757" spans="1:18" x14ac:dyDescent="0.2">
      <c r="A757" t="s">
        <v>42</v>
      </c>
      <c r="B757" s="9" t="str">
        <f>VLOOKUP(A757,'item cost'!A:D,2,FALSE)</f>
        <v>group 53</v>
      </c>
      <c r="C757" s="9" t="str">
        <f>VLOOKUP(D757,items!A:B,2,FALSE)</f>
        <v>item 53</v>
      </c>
      <c r="D757" t="s">
        <v>885</v>
      </c>
      <c r="E757" s="10"/>
      <c r="F757" s="10">
        <v>44949</v>
      </c>
      <c r="G757" t="s">
        <v>181</v>
      </c>
      <c r="I757">
        <v>-3</v>
      </c>
      <c r="J757" s="2">
        <v>730</v>
      </c>
      <c r="K757" s="2">
        <f>IF(OR(B757="متنوع",B757="قطع غيار"),J757,IF(AND(B757="ceiling fan",J757&gt;500),_xlfn.MAXIFS('m cost'!$E$3:$E$1062,'m cost'!$B$3:$B$1062,C757,'m cost'!$C$3:$C$1062,"&lt;="&amp;O757,'m cost'!$D$3:$D$1062,"&lt;="&amp;N757)*3,_xlfn.MAXIFS('m cost'!$E$3:$E$1062,'m cost'!$B$3:$B$1062,C757,'m cost'!$C$3:$C$1062,"&lt;="&amp;O757,'m cost'!$D$3:$D$1062,"&lt;="&amp;N757)))</f>
        <v>253</v>
      </c>
      <c r="L757" s="2">
        <f t="shared" si="72"/>
        <v>-759</v>
      </c>
      <c r="M757" s="2">
        <f t="shared" si="73"/>
        <v>-2190</v>
      </c>
      <c r="N757">
        <f t="shared" si="74"/>
        <v>1</v>
      </c>
      <c r="O757">
        <f t="shared" si="75"/>
        <v>2023</v>
      </c>
      <c r="P757" s="9">
        <f>IF(I757&gt;0,VLOOKUP(B757,'m cost'!A:G,6,FALSE)*I757,0)</f>
        <v>0</v>
      </c>
      <c r="Q757" t="str">
        <f t="shared" si="76"/>
        <v>l</v>
      </c>
      <c r="R757" s="2">
        <f t="shared" si="77"/>
        <v>-1431</v>
      </c>
    </row>
    <row r="758" spans="1:18" x14ac:dyDescent="0.2">
      <c r="A758" t="s">
        <v>63</v>
      </c>
      <c r="B758" s="9" t="str">
        <f>VLOOKUP(A758,'item cost'!A:D,2,FALSE)</f>
        <v>group 54</v>
      </c>
      <c r="C758" s="9" t="str">
        <f>VLOOKUP(D758,items!A:B,2,FALSE)</f>
        <v>item 54</v>
      </c>
      <c r="D758" t="s">
        <v>886</v>
      </c>
      <c r="E758" s="10"/>
      <c r="F758" s="10">
        <v>44949</v>
      </c>
      <c r="G758" t="s">
        <v>181</v>
      </c>
      <c r="I758">
        <v>-3</v>
      </c>
      <c r="J758" s="2">
        <v>815</v>
      </c>
      <c r="K758" s="2">
        <f>IF(OR(B758="متنوع",B758="قطع غيار"),J758,IF(AND(B758="ceiling fan",J758&gt;500),_xlfn.MAXIFS('m cost'!$E$3:$E$1062,'m cost'!$B$3:$B$1062,C758,'m cost'!$C$3:$C$1062,"&lt;="&amp;O758,'m cost'!$D$3:$D$1062,"&lt;="&amp;N758)*3,_xlfn.MAXIFS('m cost'!$E$3:$E$1062,'m cost'!$B$3:$B$1062,C758,'m cost'!$C$3:$C$1062,"&lt;="&amp;O758,'m cost'!$D$3:$D$1062,"&lt;="&amp;N758)))</f>
        <v>408</v>
      </c>
      <c r="L758" s="2">
        <f t="shared" si="72"/>
        <v>-1224</v>
      </c>
      <c r="M758" s="2">
        <f t="shared" si="73"/>
        <v>-2445</v>
      </c>
      <c r="N758">
        <f t="shared" si="74"/>
        <v>1</v>
      </c>
      <c r="O758">
        <f t="shared" si="75"/>
        <v>2023</v>
      </c>
      <c r="P758" s="9">
        <f>IF(I758&gt;0,VLOOKUP(B758,'m cost'!A:G,6,FALSE)*I758,0)</f>
        <v>0</v>
      </c>
      <c r="Q758" t="str">
        <f t="shared" si="76"/>
        <v>l</v>
      </c>
      <c r="R758" s="2">
        <f t="shared" si="77"/>
        <v>-1221</v>
      </c>
    </row>
    <row r="759" spans="1:18" x14ac:dyDescent="0.2">
      <c r="A759" t="s">
        <v>32</v>
      </c>
      <c r="B759" s="9" t="str">
        <f>VLOOKUP(A759,'item cost'!A:D,2,FALSE)</f>
        <v>group 1</v>
      </c>
      <c r="C759" s="9" t="str">
        <f>VLOOKUP(D759,items!A:B,2,FALSE)</f>
        <v>item 1</v>
      </c>
      <c r="D759" t="s">
        <v>833</v>
      </c>
      <c r="E759" s="10"/>
      <c r="F759" s="10">
        <v>44949</v>
      </c>
      <c r="G759" t="s">
        <v>181</v>
      </c>
      <c r="I759">
        <v>-2</v>
      </c>
      <c r="J759" s="2">
        <v>900</v>
      </c>
      <c r="K759" s="2">
        <f>IF(OR(B759="متنوع",B759="قطع غيار"),J759,IF(AND(B759="ceiling fan",J759&gt;500),_xlfn.MAXIFS('m cost'!$E$3:$E$1062,'m cost'!$B$3:$B$1062,C759,'m cost'!$C$3:$C$1062,"&lt;="&amp;O759,'m cost'!$D$3:$D$1062,"&lt;="&amp;N759)*3,_xlfn.MAXIFS('m cost'!$E$3:$E$1062,'m cost'!$B$3:$B$1062,C759,'m cost'!$C$3:$C$1062,"&lt;="&amp;O759,'m cost'!$D$3:$D$1062,"&lt;="&amp;N759)))</f>
        <v>1490</v>
      </c>
      <c r="L759" s="2">
        <f t="shared" si="72"/>
        <v>-2980</v>
      </c>
      <c r="M759" s="2">
        <f t="shared" si="73"/>
        <v>-1800</v>
      </c>
      <c r="N759">
        <f t="shared" si="74"/>
        <v>1</v>
      </c>
      <c r="O759">
        <f t="shared" si="75"/>
        <v>2023</v>
      </c>
      <c r="P759" s="9">
        <f>IF(I759&gt;0,VLOOKUP(B759,'m cost'!A:G,6,FALSE)*I759,0)</f>
        <v>0</v>
      </c>
      <c r="Q759" t="str">
        <f t="shared" si="76"/>
        <v>p</v>
      </c>
      <c r="R759" s="2">
        <f t="shared" si="77"/>
        <v>1180</v>
      </c>
    </row>
    <row r="760" spans="1:18" x14ac:dyDescent="0.2">
      <c r="A760" t="s">
        <v>58</v>
      </c>
      <c r="B760" s="9" t="str">
        <f>VLOOKUP(A760,'item cost'!A:D,2,FALSE)</f>
        <v>group 2</v>
      </c>
      <c r="C760" s="9" t="str">
        <f>VLOOKUP(D760,items!A:B,2,FALSE)</f>
        <v>item 2</v>
      </c>
      <c r="D760" t="s">
        <v>834</v>
      </c>
      <c r="E760" s="10"/>
      <c r="F760" s="10">
        <v>44949</v>
      </c>
      <c r="G760" t="s">
        <v>181</v>
      </c>
      <c r="I760">
        <v>-1</v>
      </c>
      <c r="J760" s="2">
        <v>560</v>
      </c>
      <c r="K760" s="2">
        <f>IF(OR(B760="متنوع",B760="قطع غيار"),J760,IF(AND(B760="ceiling fan",J760&gt;500),_xlfn.MAXIFS('m cost'!$E$3:$E$1062,'m cost'!$B$3:$B$1062,C760,'m cost'!$C$3:$C$1062,"&lt;="&amp;O760,'m cost'!$D$3:$D$1062,"&lt;="&amp;N760)*3,_xlfn.MAXIFS('m cost'!$E$3:$E$1062,'m cost'!$B$3:$B$1062,C760,'m cost'!$C$3:$C$1062,"&lt;="&amp;O760,'m cost'!$D$3:$D$1062,"&lt;="&amp;N760)))</f>
        <v>257.64999999999998</v>
      </c>
      <c r="L760" s="2">
        <f t="shared" si="72"/>
        <v>-257.64999999999998</v>
      </c>
      <c r="M760" s="2">
        <f t="shared" si="73"/>
        <v>-560</v>
      </c>
      <c r="N760">
        <f t="shared" si="74"/>
        <v>1</v>
      </c>
      <c r="O760">
        <f t="shared" si="75"/>
        <v>2023</v>
      </c>
      <c r="P760" s="9">
        <f>IF(I760&gt;0,VLOOKUP(B760,'m cost'!A:G,6,FALSE)*I760,0)</f>
        <v>0</v>
      </c>
      <c r="Q760" t="str">
        <f t="shared" si="76"/>
        <v>l</v>
      </c>
      <c r="R760" s="2">
        <f t="shared" si="77"/>
        <v>-302.35000000000002</v>
      </c>
    </row>
    <row r="761" spans="1:18" x14ac:dyDescent="0.2">
      <c r="A761" t="s">
        <v>23</v>
      </c>
      <c r="B761" s="9" t="str">
        <f>VLOOKUP(A761,'item cost'!A:D,2,FALSE)</f>
        <v>group 3</v>
      </c>
      <c r="C761" s="9" t="str">
        <f>VLOOKUP(D761,items!A:B,2,FALSE)</f>
        <v>item 3</v>
      </c>
      <c r="D761" t="s">
        <v>835</v>
      </c>
      <c r="E761" s="10"/>
      <c r="F761" s="10">
        <v>44949</v>
      </c>
      <c r="G761" t="s">
        <v>181</v>
      </c>
      <c r="I761">
        <v>-1</v>
      </c>
      <c r="J761" s="2">
        <v>190</v>
      </c>
      <c r="K761" s="2">
        <f>IF(OR(B761="متنوع",B761="قطع غيار"),J761,IF(AND(B761="ceiling fan",J761&gt;500),_xlfn.MAXIFS('m cost'!$E$3:$E$1062,'m cost'!$B$3:$B$1062,C761,'m cost'!$C$3:$C$1062,"&lt;="&amp;O761,'m cost'!$D$3:$D$1062,"&lt;="&amp;N761)*3,_xlfn.MAXIFS('m cost'!$E$3:$E$1062,'m cost'!$B$3:$B$1062,C761,'m cost'!$C$3:$C$1062,"&lt;="&amp;O761,'m cost'!$D$3:$D$1062,"&lt;="&amp;N761)))</f>
        <v>424.87</v>
      </c>
      <c r="L761" s="2">
        <f t="shared" si="72"/>
        <v>-424.87</v>
      </c>
      <c r="M761" s="2">
        <f t="shared" si="73"/>
        <v>-190</v>
      </c>
      <c r="N761">
        <f t="shared" si="74"/>
        <v>1</v>
      </c>
      <c r="O761">
        <f t="shared" si="75"/>
        <v>2023</v>
      </c>
      <c r="P761" s="9">
        <f>IF(I761&gt;0,VLOOKUP(B761,'m cost'!A:G,6,FALSE)*I761,0)</f>
        <v>0</v>
      </c>
      <c r="Q761" t="str">
        <f t="shared" si="76"/>
        <v>p</v>
      </c>
      <c r="R761" s="2">
        <f t="shared" si="77"/>
        <v>234.87</v>
      </c>
    </row>
    <row r="762" spans="1:18" x14ac:dyDescent="0.2">
      <c r="A762" t="s">
        <v>271</v>
      </c>
      <c r="B762" s="9" t="str">
        <f>VLOOKUP(A762,'item cost'!A:D,2,FALSE)</f>
        <v>group 4</v>
      </c>
      <c r="C762" s="9" t="str">
        <f>VLOOKUP(D762,items!A:B,2,FALSE)</f>
        <v>item 4</v>
      </c>
      <c r="D762" t="s">
        <v>836</v>
      </c>
      <c r="E762" s="10"/>
      <c r="F762" s="10">
        <v>44949</v>
      </c>
      <c r="G762" t="s">
        <v>181</v>
      </c>
      <c r="I762">
        <v>-1</v>
      </c>
      <c r="J762" s="2">
        <v>180</v>
      </c>
      <c r="K762" s="2">
        <f>IF(OR(B762="متنوع",B762="قطع غيار"),J762,IF(AND(B762="ceiling fan",J762&gt;500),_xlfn.MAXIFS('m cost'!$E$3:$E$1062,'m cost'!$B$3:$B$1062,C762,'m cost'!$C$3:$C$1062,"&lt;="&amp;O762,'m cost'!$D$3:$D$1062,"&lt;="&amp;N762)*3,_xlfn.MAXIFS('m cost'!$E$3:$E$1062,'m cost'!$B$3:$B$1062,C762,'m cost'!$C$3:$C$1062,"&lt;="&amp;O762,'m cost'!$D$3:$D$1062,"&lt;="&amp;N762)))</f>
        <v>1793</v>
      </c>
      <c r="L762" s="2">
        <f t="shared" si="72"/>
        <v>-1793</v>
      </c>
      <c r="M762" s="2">
        <f t="shared" si="73"/>
        <v>-180</v>
      </c>
      <c r="N762">
        <f t="shared" si="74"/>
        <v>1</v>
      </c>
      <c r="O762">
        <f t="shared" si="75"/>
        <v>2023</v>
      </c>
      <c r="P762" s="9">
        <f>IF(I762&gt;0,VLOOKUP(B762,'m cost'!A:G,6,FALSE)*I762,0)</f>
        <v>0</v>
      </c>
      <c r="Q762" t="str">
        <f t="shared" si="76"/>
        <v>p</v>
      </c>
      <c r="R762" s="2">
        <f t="shared" si="77"/>
        <v>1613</v>
      </c>
    </row>
    <row r="763" spans="1:18" x14ac:dyDescent="0.2">
      <c r="A763" t="s">
        <v>26</v>
      </c>
      <c r="B763" s="9" t="str">
        <f>VLOOKUP(A763,'item cost'!A:D,2,FALSE)</f>
        <v>group 5</v>
      </c>
      <c r="C763" s="9" t="str">
        <f>VLOOKUP(D763,items!A:B,2,FALSE)</f>
        <v>item 5</v>
      </c>
      <c r="D763" t="s">
        <v>837</v>
      </c>
      <c r="E763" s="10"/>
      <c r="F763" s="10">
        <v>44949</v>
      </c>
      <c r="G763" t="s">
        <v>181</v>
      </c>
      <c r="I763">
        <v>-2</v>
      </c>
      <c r="J763" s="2">
        <v>170</v>
      </c>
      <c r="K763" s="2">
        <f>IF(OR(B763="متنوع",B763="قطع غيار"),J763,IF(AND(B763="ceiling fan",J763&gt;500),_xlfn.MAXIFS('m cost'!$E$3:$E$1062,'m cost'!$B$3:$B$1062,C763,'m cost'!$C$3:$C$1062,"&lt;="&amp;O763,'m cost'!$D$3:$D$1062,"&lt;="&amp;N763)*3,_xlfn.MAXIFS('m cost'!$E$3:$E$1062,'m cost'!$B$3:$B$1062,C763,'m cost'!$C$3:$C$1062,"&lt;="&amp;O763,'m cost'!$D$3:$D$1062,"&lt;="&amp;N763)))</f>
        <v>900</v>
      </c>
      <c r="L763" s="2">
        <f t="shared" si="72"/>
        <v>-1800</v>
      </c>
      <c r="M763" s="2">
        <f t="shared" si="73"/>
        <v>-340</v>
      </c>
      <c r="N763">
        <f t="shared" si="74"/>
        <v>1</v>
      </c>
      <c r="O763">
        <f t="shared" si="75"/>
        <v>2023</v>
      </c>
      <c r="P763" s="9">
        <f>IF(I763&gt;0,VLOOKUP(B763,'m cost'!A:G,6,FALSE)*I763,0)</f>
        <v>0</v>
      </c>
      <c r="Q763" t="str">
        <f t="shared" si="76"/>
        <v>p</v>
      </c>
      <c r="R763" s="2">
        <f t="shared" si="77"/>
        <v>1460</v>
      </c>
    </row>
    <row r="764" spans="1:18" x14ac:dyDescent="0.2">
      <c r="A764" t="s">
        <v>66</v>
      </c>
      <c r="B764" s="9" t="str">
        <f>VLOOKUP(A764,'item cost'!A:D,2,FALSE)</f>
        <v>group 6</v>
      </c>
      <c r="C764" s="9" t="str">
        <f>VLOOKUP(D764,items!A:B,2,FALSE)</f>
        <v>item 6</v>
      </c>
      <c r="D764" t="s">
        <v>838</v>
      </c>
      <c r="E764" s="10"/>
      <c r="F764" s="10">
        <v>44949</v>
      </c>
      <c r="G764" t="s">
        <v>181</v>
      </c>
      <c r="I764">
        <v>-1</v>
      </c>
      <c r="J764" s="2">
        <v>170</v>
      </c>
      <c r="K764" s="2">
        <f>IF(OR(B764="متنوع",B764="قطع غيار"),J764,IF(AND(B764="ceiling fan",J764&gt;500),_xlfn.MAXIFS('m cost'!$E$3:$E$1062,'m cost'!$B$3:$B$1062,C764,'m cost'!$C$3:$C$1062,"&lt;="&amp;O764,'m cost'!$D$3:$D$1062,"&lt;="&amp;N764)*3,_xlfn.MAXIFS('m cost'!$E$3:$E$1062,'m cost'!$B$3:$B$1062,C764,'m cost'!$C$3:$C$1062,"&lt;="&amp;O764,'m cost'!$D$3:$D$1062,"&lt;="&amp;N764)))</f>
        <v>190</v>
      </c>
      <c r="L764" s="2">
        <f t="shared" si="72"/>
        <v>-190</v>
      </c>
      <c r="M764" s="2">
        <f t="shared" si="73"/>
        <v>-170</v>
      </c>
      <c r="N764">
        <f t="shared" si="74"/>
        <v>1</v>
      </c>
      <c r="O764">
        <f t="shared" si="75"/>
        <v>2023</v>
      </c>
      <c r="P764" s="9">
        <f>IF(I764&gt;0,VLOOKUP(B764,'m cost'!A:G,6,FALSE)*I764,0)</f>
        <v>0</v>
      </c>
      <c r="Q764" t="str">
        <f t="shared" si="76"/>
        <v>p</v>
      </c>
      <c r="R764" s="2">
        <f t="shared" si="77"/>
        <v>20</v>
      </c>
    </row>
    <row r="765" spans="1:18" x14ac:dyDescent="0.2">
      <c r="A765" t="s">
        <v>40</v>
      </c>
      <c r="B765" s="9" t="str">
        <f>VLOOKUP(A765,'item cost'!A:D,2,FALSE)</f>
        <v>group 7</v>
      </c>
      <c r="C765" s="9" t="str">
        <f>VLOOKUP(D765,items!A:B,2,FALSE)</f>
        <v>item 7</v>
      </c>
      <c r="D765" t="s">
        <v>839</v>
      </c>
      <c r="E765" s="10"/>
      <c r="F765" s="10">
        <v>44934</v>
      </c>
      <c r="G765" t="s">
        <v>379</v>
      </c>
      <c r="I765">
        <v>100</v>
      </c>
      <c r="J765" s="2">
        <v>470</v>
      </c>
      <c r="K765" s="2">
        <f>IF(OR(B765="متنوع",B765="قطع غيار"),J765,IF(AND(B765="ceiling fan",J765&gt;500),_xlfn.MAXIFS('m cost'!$E$3:$E$1062,'m cost'!$B$3:$B$1062,C765,'m cost'!$C$3:$C$1062,"&lt;="&amp;O765,'m cost'!$D$3:$D$1062,"&lt;="&amp;N765)*3,_xlfn.MAXIFS('m cost'!$E$3:$E$1062,'m cost'!$B$3:$B$1062,C765,'m cost'!$C$3:$C$1062,"&lt;="&amp;O765,'m cost'!$D$3:$D$1062,"&lt;="&amp;N765)))</f>
        <v>260</v>
      </c>
      <c r="L765" s="2">
        <f t="shared" si="72"/>
        <v>26000</v>
      </c>
      <c r="M765" s="2">
        <f t="shared" si="73"/>
        <v>47000</v>
      </c>
      <c r="N765">
        <f t="shared" si="74"/>
        <v>1</v>
      </c>
      <c r="O765">
        <f t="shared" si="75"/>
        <v>2023</v>
      </c>
      <c r="P765" s="9">
        <f>IF(I765&gt;0,VLOOKUP(B765,'m cost'!A:G,6,FALSE)*I765,0)</f>
        <v>2214</v>
      </c>
      <c r="Q765" t="str">
        <f t="shared" si="76"/>
        <v>p</v>
      </c>
      <c r="R765" s="2">
        <f t="shared" si="77"/>
        <v>18786</v>
      </c>
    </row>
    <row r="766" spans="1:18" x14ac:dyDescent="0.2">
      <c r="A766" t="s">
        <v>61</v>
      </c>
      <c r="B766" s="9" t="str">
        <f>VLOOKUP(A766,'item cost'!A:D,2,FALSE)</f>
        <v>group 8</v>
      </c>
      <c r="C766" s="9" t="str">
        <f>VLOOKUP(D766,items!A:B,2,FALSE)</f>
        <v>item 8</v>
      </c>
      <c r="D766" t="s">
        <v>840</v>
      </c>
      <c r="E766" s="10"/>
      <c r="F766" s="10">
        <v>44934</v>
      </c>
      <c r="G766" t="s">
        <v>379</v>
      </c>
      <c r="I766">
        <v>50</v>
      </c>
      <c r="J766" s="2">
        <v>240</v>
      </c>
      <c r="K766" s="2">
        <f>IF(OR(B766="متنوع",B766="قطع غيار"),J766,IF(AND(B766="ceiling fan",J766&gt;500),_xlfn.MAXIFS('m cost'!$E$3:$E$1062,'m cost'!$B$3:$B$1062,C766,'m cost'!$C$3:$C$1062,"&lt;="&amp;O766,'m cost'!$D$3:$D$1062,"&lt;="&amp;N766)*3,_xlfn.MAXIFS('m cost'!$E$3:$E$1062,'m cost'!$B$3:$B$1062,C766,'m cost'!$C$3:$C$1062,"&lt;="&amp;O766,'m cost'!$D$3:$D$1062,"&lt;="&amp;N766)))</f>
        <v>1630</v>
      </c>
      <c r="L766" s="2">
        <f t="shared" si="72"/>
        <v>81500</v>
      </c>
      <c r="M766" s="2">
        <f t="shared" si="73"/>
        <v>12000</v>
      </c>
      <c r="N766">
        <f t="shared" si="74"/>
        <v>1</v>
      </c>
      <c r="O766">
        <f t="shared" si="75"/>
        <v>2023</v>
      </c>
      <c r="P766" s="9">
        <f>IF(I766&gt;0,VLOOKUP(B766,'m cost'!A:G,6,FALSE)*I766,0)</f>
        <v>3142</v>
      </c>
      <c r="Q766" t="str">
        <f t="shared" si="76"/>
        <v>l</v>
      </c>
      <c r="R766" s="2">
        <f t="shared" si="77"/>
        <v>-72642</v>
      </c>
    </row>
    <row r="767" spans="1:18" x14ac:dyDescent="0.2">
      <c r="A767" t="s">
        <v>39</v>
      </c>
      <c r="B767" s="9" t="str">
        <f>VLOOKUP(A767,'item cost'!A:D,2,FALSE)</f>
        <v>group 9</v>
      </c>
      <c r="C767" s="9" t="str">
        <f>VLOOKUP(D767,items!A:B,2,FALSE)</f>
        <v>item 9</v>
      </c>
      <c r="D767" t="s">
        <v>841</v>
      </c>
      <c r="E767" s="10"/>
      <c r="F767" s="10">
        <v>44934</v>
      </c>
      <c r="G767" t="s">
        <v>379</v>
      </c>
      <c r="I767">
        <v>50</v>
      </c>
      <c r="J767" s="2">
        <v>380</v>
      </c>
      <c r="K767" s="2">
        <f>IF(OR(B767="متنوع",B767="قطع غيار"),J767,IF(AND(B767="ceiling fan",J767&gt;500),_xlfn.MAXIFS('m cost'!$E$3:$E$1062,'m cost'!$B$3:$B$1062,C767,'m cost'!$C$3:$C$1062,"&lt;="&amp;O767,'m cost'!$D$3:$D$1062,"&lt;="&amp;N767)*3,_xlfn.MAXIFS('m cost'!$E$3:$E$1062,'m cost'!$B$3:$B$1062,C767,'m cost'!$C$3:$C$1062,"&lt;="&amp;O767,'m cost'!$D$3:$D$1062,"&lt;="&amp;N767)))</f>
        <v>2007</v>
      </c>
      <c r="L767" s="2">
        <f t="shared" ref="L767:L830" si="78">I767*K767</f>
        <v>100350</v>
      </c>
      <c r="M767" s="2">
        <f t="shared" ref="M767:M830" si="79">J767*I767</f>
        <v>19000</v>
      </c>
      <c r="N767">
        <f t="shared" ref="N767:N830" si="80">MONTH(F767)</f>
        <v>1</v>
      </c>
      <c r="O767">
        <f t="shared" ref="O767:O830" si="81">YEAR(F767)</f>
        <v>2023</v>
      </c>
      <c r="P767" s="9">
        <f>IF(I767&gt;0,VLOOKUP(B767,'m cost'!A:G,6,FALSE)*I767,0)</f>
        <v>1124.5</v>
      </c>
      <c r="Q767" t="str">
        <f t="shared" ref="Q767:Q830" si="82">IF(M767-L767-P767&gt;0,"p","l")</f>
        <v>l</v>
      </c>
      <c r="R767" s="2">
        <f t="shared" ref="R767:R830" si="83">M767-L767-P767</f>
        <v>-82474.5</v>
      </c>
    </row>
    <row r="768" spans="1:18" x14ac:dyDescent="0.2">
      <c r="A768" t="s">
        <v>277</v>
      </c>
      <c r="B768" s="9" t="str">
        <f>VLOOKUP(A768,'item cost'!A:D,2,FALSE)</f>
        <v>group 10</v>
      </c>
      <c r="C768" s="9" t="str">
        <f>VLOOKUP(D768,items!A:B,2,FALSE)</f>
        <v>item 10</v>
      </c>
      <c r="D768" t="s">
        <v>842</v>
      </c>
      <c r="E768" s="10"/>
      <c r="F768" s="10">
        <v>44947</v>
      </c>
      <c r="G768" t="s">
        <v>380</v>
      </c>
      <c r="I768">
        <v>5</v>
      </c>
      <c r="J768" s="2">
        <v>2700</v>
      </c>
      <c r="K768" s="2">
        <f>IF(OR(B768="متنوع",B768="قطع غيار"),J768,IF(AND(B768="ceiling fan",J768&gt;500),_xlfn.MAXIFS('m cost'!$E$3:$E$1062,'m cost'!$B$3:$B$1062,C768,'m cost'!$C$3:$C$1062,"&lt;="&amp;O768,'m cost'!$D$3:$D$1062,"&lt;="&amp;N768)*3,_xlfn.MAXIFS('m cost'!$E$3:$E$1062,'m cost'!$B$3:$B$1062,C768,'m cost'!$C$3:$C$1062,"&lt;="&amp;O768,'m cost'!$D$3:$D$1062,"&lt;="&amp;N768)))</f>
        <v>126.14814814814817</v>
      </c>
      <c r="L768" s="2">
        <f t="shared" si="78"/>
        <v>630.74074074074088</v>
      </c>
      <c r="M768" s="2">
        <f t="shared" si="79"/>
        <v>13500</v>
      </c>
      <c r="N768">
        <f t="shared" si="80"/>
        <v>1</v>
      </c>
      <c r="O768">
        <f t="shared" si="81"/>
        <v>2023</v>
      </c>
      <c r="P768" s="9">
        <f>IF(I768&gt;0,VLOOKUP(B768,'m cost'!A:G,6,FALSE)*I768,0)</f>
        <v>312.14999999999998</v>
      </c>
      <c r="Q768" t="str">
        <f t="shared" si="82"/>
        <v>p</v>
      </c>
      <c r="R768" s="2">
        <f t="shared" si="83"/>
        <v>12557.109259259259</v>
      </c>
    </row>
    <row r="769" spans="1:18" x14ac:dyDescent="0.2">
      <c r="A769" t="s">
        <v>53</v>
      </c>
      <c r="B769" s="9" t="str">
        <f>VLOOKUP(A769,'item cost'!A:D,2,FALSE)</f>
        <v>group 11</v>
      </c>
      <c r="C769" s="9" t="str">
        <f>VLOOKUP(D769,items!A:B,2,FALSE)</f>
        <v>item 11</v>
      </c>
      <c r="D769" t="s">
        <v>843</v>
      </c>
      <c r="E769" s="10"/>
      <c r="F769" s="10">
        <v>44947</v>
      </c>
      <c r="G769" t="s">
        <v>380</v>
      </c>
      <c r="I769">
        <v>10</v>
      </c>
      <c r="J769" s="2">
        <v>1375</v>
      </c>
      <c r="K769" s="2">
        <f>IF(OR(B769="متنوع",B769="قطع غيار"),J769,IF(AND(B769="ceiling fan",J769&gt;500),_xlfn.MAXIFS('m cost'!$E$3:$E$1062,'m cost'!$B$3:$B$1062,C769,'m cost'!$C$3:$C$1062,"&lt;="&amp;O769,'m cost'!$D$3:$D$1062,"&lt;="&amp;N769)*3,_xlfn.MAXIFS('m cost'!$E$3:$E$1062,'m cost'!$B$3:$B$1062,C769,'m cost'!$C$3:$C$1062,"&lt;="&amp;O769,'m cost'!$D$3:$D$1062,"&lt;="&amp;N769)))</f>
        <v>339.00000000000006</v>
      </c>
      <c r="L769" s="2">
        <f t="shared" si="78"/>
        <v>3390.0000000000005</v>
      </c>
      <c r="M769" s="2">
        <f t="shared" si="79"/>
        <v>13750</v>
      </c>
      <c r="N769">
        <f t="shared" si="80"/>
        <v>1</v>
      </c>
      <c r="O769">
        <f t="shared" si="81"/>
        <v>2023</v>
      </c>
      <c r="P769" s="9">
        <f>IF(I769&gt;0,VLOOKUP(B769,'m cost'!A:G,6,FALSE)*I769,0)</f>
        <v>220.10000000000002</v>
      </c>
      <c r="Q769" t="str">
        <f t="shared" si="82"/>
        <v>p</v>
      </c>
      <c r="R769" s="2">
        <f t="shared" si="83"/>
        <v>10139.9</v>
      </c>
    </row>
    <row r="770" spans="1:18" x14ac:dyDescent="0.2">
      <c r="A770" t="s">
        <v>54</v>
      </c>
      <c r="B770" s="9" t="str">
        <f>VLOOKUP(A770,'item cost'!A:D,2,FALSE)</f>
        <v>group 12</v>
      </c>
      <c r="C770" s="9" t="str">
        <f>VLOOKUP(D770,items!A:B,2,FALSE)</f>
        <v>item 12</v>
      </c>
      <c r="D770" t="s">
        <v>844</v>
      </c>
      <c r="E770" s="10"/>
      <c r="F770" s="10">
        <v>44947</v>
      </c>
      <c r="G770" t="s">
        <v>380</v>
      </c>
      <c r="I770">
        <v>10</v>
      </c>
      <c r="J770" s="2">
        <v>475</v>
      </c>
      <c r="K770" s="2">
        <f>IF(OR(B770="متنوع",B770="قطع غيار"),J770,IF(AND(B770="ceiling fan",J770&gt;500),_xlfn.MAXIFS('m cost'!$E$3:$E$1062,'m cost'!$B$3:$B$1062,C770,'m cost'!$C$3:$C$1062,"&lt;="&amp;O770,'m cost'!$D$3:$D$1062,"&lt;="&amp;N770)*3,_xlfn.MAXIFS('m cost'!$E$3:$E$1062,'m cost'!$B$3:$B$1062,C770,'m cost'!$C$3:$C$1062,"&lt;="&amp;O770,'m cost'!$D$3:$D$1062,"&lt;="&amp;N770)))</f>
        <v>388.11666666666673</v>
      </c>
      <c r="L770" s="2">
        <f t="shared" si="78"/>
        <v>3881.1666666666674</v>
      </c>
      <c r="M770" s="2">
        <f t="shared" si="79"/>
        <v>4750</v>
      </c>
      <c r="N770">
        <f t="shared" si="80"/>
        <v>1</v>
      </c>
      <c r="O770">
        <f t="shared" si="81"/>
        <v>2023</v>
      </c>
      <c r="P770" s="9">
        <f>IF(I770&gt;0,VLOOKUP(B770,'m cost'!A:G,6,FALSE)*I770,0)</f>
        <v>257.8</v>
      </c>
      <c r="Q770" t="str">
        <f t="shared" si="82"/>
        <v>p</v>
      </c>
      <c r="R770" s="2">
        <f t="shared" si="83"/>
        <v>611.03333333333262</v>
      </c>
    </row>
    <row r="771" spans="1:18" x14ac:dyDescent="0.2">
      <c r="A771" t="s">
        <v>72</v>
      </c>
      <c r="B771" s="9" t="str">
        <f>VLOOKUP(A771,'item cost'!A:D,2,FALSE)</f>
        <v>group 13</v>
      </c>
      <c r="C771" s="9" t="str">
        <f>VLOOKUP(D771,items!A:B,2,FALSE)</f>
        <v>item 13</v>
      </c>
      <c r="D771" t="s">
        <v>845</v>
      </c>
      <c r="E771" s="10"/>
      <c r="F771" s="10">
        <v>44947</v>
      </c>
      <c r="G771" t="s">
        <v>380</v>
      </c>
      <c r="I771">
        <v>42</v>
      </c>
      <c r="J771" s="2">
        <v>340</v>
      </c>
      <c r="K771" s="2">
        <f>IF(OR(B771="متنوع",B771="قطع غيار"),J771,IF(AND(B771="ceiling fan",J771&gt;500),_xlfn.MAXIFS('m cost'!$E$3:$E$1062,'m cost'!$B$3:$B$1062,C771,'m cost'!$C$3:$C$1062,"&lt;="&amp;O771,'m cost'!$D$3:$D$1062,"&lt;="&amp;N771)*3,_xlfn.MAXIFS('m cost'!$E$3:$E$1062,'m cost'!$B$3:$B$1062,C771,'m cost'!$C$3:$C$1062,"&lt;="&amp;O771,'m cost'!$D$3:$D$1062,"&lt;="&amp;N771)))</f>
        <v>450</v>
      </c>
      <c r="L771" s="2">
        <f t="shared" si="78"/>
        <v>18900</v>
      </c>
      <c r="M771" s="2">
        <f t="shared" si="79"/>
        <v>14280</v>
      </c>
      <c r="N771">
        <f t="shared" si="80"/>
        <v>1</v>
      </c>
      <c r="O771">
        <f t="shared" si="81"/>
        <v>2023</v>
      </c>
      <c r="P771" s="9">
        <f>IF(I771&gt;0,VLOOKUP(B771,'m cost'!A:G,6,FALSE)*I771,0)</f>
        <v>1750.14</v>
      </c>
      <c r="Q771" t="str">
        <f t="shared" si="82"/>
        <v>l</v>
      </c>
      <c r="R771" s="2">
        <f t="shared" si="83"/>
        <v>-6370.14</v>
      </c>
    </row>
    <row r="772" spans="1:18" x14ac:dyDescent="0.2">
      <c r="A772" t="s">
        <v>38</v>
      </c>
      <c r="B772" s="9" t="str">
        <f>VLOOKUP(A772,'item cost'!A:D,2,FALSE)</f>
        <v>group 14</v>
      </c>
      <c r="C772" s="9" t="str">
        <f>VLOOKUP(D772,items!A:B,2,FALSE)</f>
        <v>item 14</v>
      </c>
      <c r="D772" t="s">
        <v>846</v>
      </c>
      <c r="E772" s="10"/>
      <c r="F772" s="10">
        <v>44947</v>
      </c>
      <c r="G772" t="s">
        <v>380</v>
      </c>
      <c r="I772">
        <v>41</v>
      </c>
      <c r="J772" s="2">
        <v>475</v>
      </c>
      <c r="K772" s="2">
        <f>IF(OR(B772="متنوع",B772="قطع غيار"),J772,IF(AND(B772="ceiling fan",J772&gt;500),_xlfn.MAXIFS('m cost'!$E$3:$E$1062,'m cost'!$B$3:$B$1062,C772,'m cost'!$C$3:$C$1062,"&lt;="&amp;O772,'m cost'!$D$3:$D$1062,"&lt;="&amp;N772)*3,_xlfn.MAXIFS('m cost'!$E$3:$E$1062,'m cost'!$B$3:$B$1062,C772,'m cost'!$C$3:$C$1062,"&lt;="&amp;O772,'m cost'!$D$3:$D$1062,"&lt;="&amp;N772)))</f>
        <v>273.88888888888891</v>
      </c>
      <c r="L772" s="2">
        <f t="shared" si="78"/>
        <v>11229.444444444445</v>
      </c>
      <c r="M772" s="2">
        <f t="shared" si="79"/>
        <v>19475</v>
      </c>
      <c r="N772">
        <f t="shared" si="80"/>
        <v>1</v>
      </c>
      <c r="O772">
        <f t="shared" si="81"/>
        <v>2023</v>
      </c>
      <c r="P772" s="9">
        <f>IF(I772&gt;0,VLOOKUP(B772,'m cost'!A:G,6,FALSE)*I772,0)</f>
        <v>1360.79</v>
      </c>
      <c r="Q772" t="str">
        <f t="shared" si="82"/>
        <v>p</v>
      </c>
      <c r="R772" s="2">
        <f t="shared" si="83"/>
        <v>6884.7655555555548</v>
      </c>
    </row>
    <row r="773" spans="1:18" x14ac:dyDescent="0.2">
      <c r="A773" t="s">
        <v>36</v>
      </c>
      <c r="B773" s="9" t="str">
        <f>VLOOKUP(A773,'item cost'!A:D,2,FALSE)</f>
        <v>group 15</v>
      </c>
      <c r="C773" s="9" t="str">
        <f>VLOOKUP(D773,items!A:B,2,FALSE)</f>
        <v>item 15</v>
      </c>
      <c r="D773" t="s">
        <v>847</v>
      </c>
      <c r="E773" s="10"/>
      <c r="F773" s="10">
        <v>44947</v>
      </c>
      <c r="G773" t="s">
        <v>380</v>
      </c>
      <c r="I773">
        <v>30</v>
      </c>
      <c r="J773" s="2">
        <v>520</v>
      </c>
      <c r="K773" s="2">
        <f>IF(OR(B773="متنوع",B773="قطع غيار"),J773,IF(AND(B773="ceiling fan",J773&gt;500),_xlfn.MAXIFS('m cost'!$E$3:$E$1062,'m cost'!$B$3:$B$1062,C773,'m cost'!$C$3:$C$1062,"&lt;="&amp;O773,'m cost'!$D$3:$D$1062,"&lt;="&amp;N773)*3,_xlfn.MAXIFS('m cost'!$E$3:$E$1062,'m cost'!$B$3:$B$1062,C773,'m cost'!$C$3:$C$1062,"&lt;="&amp;O773,'m cost'!$D$3:$D$1062,"&lt;="&amp;N773)))</f>
        <v>280</v>
      </c>
      <c r="L773" s="2">
        <f t="shared" si="78"/>
        <v>8400</v>
      </c>
      <c r="M773" s="2">
        <f t="shared" si="79"/>
        <v>15600</v>
      </c>
      <c r="N773">
        <f t="shared" si="80"/>
        <v>1</v>
      </c>
      <c r="O773">
        <f t="shared" si="81"/>
        <v>2023</v>
      </c>
      <c r="P773" s="9">
        <f>IF(I773&gt;0,VLOOKUP(B773,'m cost'!A:G,6,FALSE)*I773,0)</f>
        <v>795.6</v>
      </c>
      <c r="Q773" t="str">
        <f t="shared" si="82"/>
        <v>p</v>
      </c>
      <c r="R773" s="2">
        <f t="shared" si="83"/>
        <v>6404.4</v>
      </c>
    </row>
    <row r="774" spans="1:18" x14ac:dyDescent="0.2">
      <c r="A774" t="s">
        <v>30</v>
      </c>
      <c r="B774" s="9" t="str">
        <f>VLOOKUP(A774,'item cost'!A:D,2,FALSE)</f>
        <v>group 16</v>
      </c>
      <c r="C774" s="9" t="str">
        <f>VLOOKUP(D774,items!A:B,2,FALSE)</f>
        <v>item 16</v>
      </c>
      <c r="D774" t="s">
        <v>848</v>
      </c>
      <c r="E774" s="10"/>
      <c r="F774" s="10">
        <v>44947</v>
      </c>
      <c r="G774" t="s">
        <v>92</v>
      </c>
      <c r="I774">
        <v>-1</v>
      </c>
      <c r="J774" s="2">
        <v>520</v>
      </c>
      <c r="K774" s="2">
        <f>IF(OR(B774="متنوع",B774="قطع غيار"),J774,IF(AND(B774="ceiling fan",J774&gt;500),_xlfn.MAXIFS('m cost'!$E$3:$E$1062,'m cost'!$B$3:$B$1062,C774,'m cost'!$C$3:$C$1062,"&lt;="&amp;O774,'m cost'!$D$3:$D$1062,"&lt;="&amp;N774)*3,_xlfn.MAXIFS('m cost'!$E$3:$E$1062,'m cost'!$B$3:$B$1062,C774,'m cost'!$C$3:$C$1062,"&lt;="&amp;O774,'m cost'!$D$3:$D$1062,"&lt;="&amp;N774)))</f>
        <v>340.26666666666671</v>
      </c>
      <c r="L774" s="2">
        <f t="shared" si="78"/>
        <v>-340.26666666666671</v>
      </c>
      <c r="M774" s="2">
        <f t="shared" si="79"/>
        <v>-520</v>
      </c>
      <c r="N774">
        <f t="shared" si="80"/>
        <v>1</v>
      </c>
      <c r="O774">
        <f t="shared" si="81"/>
        <v>2023</v>
      </c>
      <c r="P774" s="9">
        <f>IF(I774&gt;0,VLOOKUP(B774,'m cost'!A:G,6,FALSE)*I774,0)</f>
        <v>0</v>
      </c>
      <c r="Q774" t="str">
        <f t="shared" si="82"/>
        <v>l</v>
      </c>
      <c r="R774" s="2">
        <f t="shared" si="83"/>
        <v>-179.73333333333329</v>
      </c>
    </row>
    <row r="775" spans="1:18" x14ac:dyDescent="0.2">
      <c r="A775" t="s">
        <v>45</v>
      </c>
      <c r="B775" s="9" t="str">
        <f>VLOOKUP(A775,'item cost'!A:D,2,FALSE)</f>
        <v>group 17</v>
      </c>
      <c r="C775" s="9" t="str">
        <f>VLOOKUP(D775,items!A:B,2,FALSE)</f>
        <v>item 17</v>
      </c>
      <c r="D775" t="s">
        <v>849</v>
      </c>
      <c r="E775" s="10"/>
      <c r="F775" s="10">
        <v>44947</v>
      </c>
      <c r="G775" t="s">
        <v>92</v>
      </c>
      <c r="I775">
        <v>-1</v>
      </c>
      <c r="J775" s="2">
        <v>475</v>
      </c>
      <c r="K775" s="2">
        <f>IF(OR(B775="متنوع",B775="قطع غيار"),J775,IF(AND(B775="ceiling fan",J775&gt;500),_xlfn.MAXIFS('m cost'!$E$3:$E$1062,'m cost'!$B$3:$B$1062,C775,'m cost'!$C$3:$C$1062,"&lt;="&amp;O775,'m cost'!$D$3:$D$1062,"&lt;="&amp;N775)*3,_xlfn.MAXIFS('m cost'!$E$3:$E$1062,'m cost'!$B$3:$B$1062,C775,'m cost'!$C$3:$C$1062,"&lt;="&amp;O775,'m cost'!$D$3:$D$1062,"&lt;="&amp;N775)))</f>
        <v>350.54555555555561</v>
      </c>
      <c r="L775" s="2">
        <f t="shared" si="78"/>
        <v>-350.54555555555561</v>
      </c>
      <c r="M775" s="2">
        <f t="shared" si="79"/>
        <v>-475</v>
      </c>
      <c r="N775">
        <f t="shared" si="80"/>
        <v>1</v>
      </c>
      <c r="O775">
        <f t="shared" si="81"/>
        <v>2023</v>
      </c>
      <c r="P775" s="9">
        <f>IF(I775&gt;0,VLOOKUP(B775,'m cost'!A:G,6,FALSE)*I775,0)</f>
        <v>0</v>
      </c>
      <c r="Q775" t="str">
        <f t="shared" si="82"/>
        <v>l</v>
      </c>
      <c r="R775" s="2">
        <f t="shared" si="83"/>
        <v>-124.45444444444439</v>
      </c>
    </row>
    <row r="776" spans="1:18" x14ac:dyDescent="0.2">
      <c r="A776" t="s">
        <v>21</v>
      </c>
      <c r="B776" s="9" t="str">
        <f>VLOOKUP(A776,'item cost'!A:D,2,FALSE)</f>
        <v>group 18</v>
      </c>
      <c r="C776" s="9" t="str">
        <f>VLOOKUP(D776,items!A:B,2,FALSE)</f>
        <v>item 18</v>
      </c>
      <c r="D776" t="s">
        <v>850</v>
      </c>
      <c r="E776" s="10"/>
      <c r="F776" s="10">
        <v>44947</v>
      </c>
      <c r="G776" t="s">
        <v>92</v>
      </c>
      <c r="I776">
        <v>-1</v>
      </c>
      <c r="J776" s="2">
        <v>385</v>
      </c>
      <c r="K776" s="2">
        <f>IF(OR(B776="متنوع",B776="قطع غيار"),J776,IF(AND(B776="ceiling fan",J776&gt;500),_xlfn.MAXIFS('m cost'!$E$3:$E$1062,'m cost'!$B$3:$B$1062,C776,'m cost'!$C$3:$C$1062,"&lt;="&amp;O776,'m cost'!$D$3:$D$1062,"&lt;="&amp;N776)*3,_xlfn.MAXIFS('m cost'!$E$3:$E$1062,'m cost'!$B$3:$B$1062,C776,'m cost'!$C$3:$C$1062,"&lt;="&amp;O776,'m cost'!$D$3:$D$1062,"&lt;="&amp;N776)))</f>
        <v>329.32952380952389</v>
      </c>
      <c r="L776" s="2">
        <f t="shared" si="78"/>
        <v>-329.32952380952389</v>
      </c>
      <c r="M776" s="2">
        <f t="shared" si="79"/>
        <v>-385</v>
      </c>
      <c r="N776">
        <f t="shared" si="80"/>
        <v>1</v>
      </c>
      <c r="O776">
        <f t="shared" si="81"/>
        <v>2023</v>
      </c>
      <c r="P776" s="9">
        <f>IF(I776&gt;0,VLOOKUP(B776,'m cost'!A:G,6,FALSE)*I776,0)</f>
        <v>0</v>
      </c>
      <c r="Q776" t="str">
        <f t="shared" si="82"/>
        <v>l</v>
      </c>
      <c r="R776" s="2">
        <f t="shared" si="83"/>
        <v>-55.670476190476109</v>
      </c>
    </row>
    <row r="777" spans="1:18" x14ac:dyDescent="0.2">
      <c r="A777" t="s">
        <v>275</v>
      </c>
      <c r="B777" s="9" t="str">
        <f>VLOOKUP(A777,'item cost'!A:D,2,FALSE)</f>
        <v>group 19</v>
      </c>
      <c r="C777" s="9" t="str">
        <f>VLOOKUP(D777,items!A:B,2,FALSE)</f>
        <v>item 19</v>
      </c>
      <c r="D777" t="s">
        <v>851</v>
      </c>
      <c r="E777" s="10"/>
      <c r="F777" s="10">
        <v>44947</v>
      </c>
      <c r="G777" t="s">
        <v>92</v>
      </c>
      <c r="I777">
        <v>-1</v>
      </c>
      <c r="J777" s="2">
        <v>180</v>
      </c>
      <c r="K777" s="2">
        <f>IF(OR(B777="متنوع",B777="قطع غيار"),J777,IF(AND(B777="ceiling fan",J777&gt;500),_xlfn.MAXIFS('m cost'!$E$3:$E$1062,'m cost'!$B$3:$B$1062,C777,'m cost'!$C$3:$C$1062,"&lt;="&amp;O777,'m cost'!$D$3:$D$1062,"&lt;="&amp;N777)*3,_xlfn.MAXIFS('m cost'!$E$3:$E$1062,'m cost'!$B$3:$B$1062,C777,'m cost'!$C$3:$C$1062,"&lt;="&amp;O777,'m cost'!$D$3:$D$1062,"&lt;="&amp;N777)))</f>
        <v>570</v>
      </c>
      <c r="L777" s="2">
        <f t="shared" si="78"/>
        <v>-570</v>
      </c>
      <c r="M777" s="2">
        <f t="shared" si="79"/>
        <v>-180</v>
      </c>
      <c r="N777">
        <f t="shared" si="80"/>
        <v>1</v>
      </c>
      <c r="O777">
        <f t="shared" si="81"/>
        <v>2023</v>
      </c>
      <c r="P777" s="9">
        <f>IF(I777&gt;0,VLOOKUP(B777,'m cost'!A:G,6,FALSE)*I777,0)</f>
        <v>0</v>
      </c>
      <c r="Q777" t="str">
        <f t="shared" si="82"/>
        <v>p</v>
      </c>
      <c r="R777" s="2">
        <f t="shared" si="83"/>
        <v>390</v>
      </c>
    </row>
    <row r="778" spans="1:18" x14ac:dyDescent="0.2">
      <c r="A778" t="s">
        <v>17</v>
      </c>
      <c r="B778" s="9" t="str">
        <f>VLOOKUP(A778,'item cost'!A:D,2,FALSE)</f>
        <v>group 20</v>
      </c>
      <c r="C778" s="9" t="str">
        <f>VLOOKUP(D778,items!A:B,2,FALSE)</f>
        <v>item 20</v>
      </c>
      <c r="D778" t="s">
        <v>852</v>
      </c>
      <c r="E778" s="10"/>
      <c r="F778" s="10">
        <v>44940</v>
      </c>
      <c r="G778" t="s">
        <v>381</v>
      </c>
      <c r="I778">
        <v>100</v>
      </c>
      <c r="J778" s="2">
        <v>1200</v>
      </c>
      <c r="K778" s="2">
        <f>IF(OR(B778="متنوع",B778="قطع غيار"),J778,IF(AND(B778="ceiling fan",J778&gt;500),_xlfn.MAXIFS('m cost'!$E$3:$E$1062,'m cost'!$B$3:$B$1062,C778,'m cost'!$C$3:$C$1062,"&lt;="&amp;O778,'m cost'!$D$3:$D$1062,"&lt;="&amp;N778)*3,_xlfn.MAXIFS('m cost'!$E$3:$E$1062,'m cost'!$B$3:$B$1062,C778,'m cost'!$C$3:$C$1062,"&lt;="&amp;O778,'m cost'!$D$3:$D$1062,"&lt;="&amp;N778)))</f>
        <v>260</v>
      </c>
      <c r="L778" s="2">
        <f t="shared" si="78"/>
        <v>26000</v>
      </c>
      <c r="M778" s="2">
        <f t="shared" si="79"/>
        <v>120000</v>
      </c>
      <c r="N778">
        <f t="shared" si="80"/>
        <v>1</v>
      </c>
      <c r="O778">
        <f t="shared" si="81"/>
        <v>2023</v>
      </c>
      <c r="P778" s="9">
        <f>IF(I778&gt;0,VLOOKUP(B778,'m cost'!A:G,6,FALSE)*I778,0)</f>
        <v>500</v>
      </c>
      <c r="Q778" t="str">
        <f t="shared" si="82"/>
        <v>p</v>
      </c>
      <c r="R778" s="2">
        <f t="shared" si="83"/>
        <v>93500</v>
      </c>
    </row>
    <row r="779" spans="1:18" x14ac:dyDescent="0.2">
      <c r="A779" t="s">
        <v>18</v>
      </c>
      <c r="B779" s="9" t="str">
        <f>VLOOKUP(A779,'item cost'!A:D,2,FALSE)</f>
        <v>group 21</v>
      </c>
      <c r="C779" s="9" t="str">
        <f>VLOOKUP(D779,items!A:B,2,FALSE)</f>
        <v>item 21</v>
      </c>
      <c r="D779" t="s">
        <v>853</v>
      </c>
      <c r="E779" s="10"/>
      <c r="F779" s="10">
        <v>44940</v>
      </c>
      <c r="G779" t="s">
        <v>381</v>
      </c>
      <c r="I779">
        <v>30</v>
      </c>
      <c r="J779" s="2">
        <v>1050</v>
      </c>
      <c r="K779" s="2">
        <f>IF(OR(B779="متنوع",B779="قطع غيار"),J779,IF(AND(B779="ceiling fan",J779&gt;500),_xlfn.MAXIFS('m cost'!$E$3:$E$1062,'m cost'!$B$3:$B$1062,C779,'m cost'!$C$3:$C$1062,"&lt;="&amp;O779,'m cost'!$D$3:$D$1062,"&lt;="&amp;N779)*3,_xlfn.MAXIFS('m cost'!$E$3:$E$1062,'m cost'!$B$3:$B$1062,C779,'m cost'!$C$3:$C$1062,"&lt;="&amp;O779,'m cost'!$D$3:$D$1062,"&lt;="&amp;N779)))</f>
        <v>122.78968253968254</v>
      </c>
      <c r="L779" s="2">
        <f t="shared" si="78"/>
        <v>3683.6904761904761</v>
      </c>
      <c r="M779" s="2">
        <f t="shared" si="79"/>
        <v>31500</v>
      </c>
      <c r="N779">
        <f t="shared" si="80"/>
        <v>1</v>
      </c>
      <c r="O779">
        <f t="shared" si="81"/>
        <v>2023</v>
      </c>
      <c r="P779" s="9">
        <f>IF(I779&gt;0,VLOOKUP(B779,'m cost'!A:G,6,FALSE)*I779,0)</f>
        <v>0</v>
      </c>
      <c r="Q779" t="str">
        <f t="shared" si="82"/>
        <v>p</v>
      </c>
      <c r="R779" s="2">
        <f t="shared" si="83"/>
        <v>27816.309523809523</v>
      </c>
    </row>
    <row r="780" spans="1:18" x14ac:dyDescent="0.2">
      <c r="A780" t="s">
        <v>24</v>
      </c>
      <c r="B780" s="9" t="str">
        <f>VLOOKUP(A780,'item cost'!A:D,2,FALSE)</f>
        <v>group 22</v>
      </c>
      <c r="C780" s="9" t="str">
        <f>VLOOKUP(D780,items!A:B,2,FALSE)</f>
        <v>item 22</v>
      </c>
      <c r="D780" t="s">
        <v>854</v>
      </c>
      <c r="E780" s="10"/>
      <c r="F780" s="10">
        <v>44940</v>
      </c>
      <c r="G780" t="s">
        <v>381</v>
      </c>
      <c r="I780">
        <v>200</v>
      </c>
      <c r="J780" s="2">
        <v>240</v>
      </c>
      <c r="K780" s="2">
        <f>IF(OR(B780="متنوع",B780="قطع غيار"),J780,IF(AND(B780="ceiling fan",J780&gt;500),_xlfn.MAXIFS('m cost'!$E$3:$E$1062,'m cost'!$B$3:$B$1062,C780,'m cost'!$C$3:$C$1062,"&lt;="&amp;O780,'m cost'!$D$3:$D$1062,"&lt;="&amp;N780)*3,_xlfn.MAXIFS('m cost'!$E$3:$E$1062,'m cost'!$B$3:$B$1062,C780,'m cost'!$C$3:$C$1062,"&lt;="&amp;O780,'m cost'!$D$3:$D$1062,"&lt;="&amp;N780)))</f>
        <v>517</v>
      </c>
      <c r="L780" s="2">
        <f t="shared" si="78"/>
        <v>103400</v>
      </c>
      <c r="M780" s="2">
        <f t="shared" si="79"/>
        <v>48000</v>
      </c>
      <c r="N780">
        <f t="shared" si="80"/>
        <v>1</v>
      </c>
      <c r="O780">
        <f t="shared" si="81"/>
        <v>2023</v>
      </c>
      <c r="P780" s="9">
        <f>IF(I780&gt;0,VLOOKUP(B780,'m cost'!A:G,6,FALSE)*I780,0)</f>
        <v>200</v>
      </c>
      <c r="Q780" t="str">
        <f t="shared" si="82"/>
        <v>l</v>
      </c>
      <c r="R780" s="2">
        <f t="shared" si="83"/>
        <v>-55600</v>
      </c>
    </row>
    <row r="781" spans="1:18" x14ac:dyDescent="0.2">
      <c r="A781" t="s">
        <v>60</v>
      </c>
      <c r="B781" s="9" t="str">
        <f>VLOOKUP(A781,'item cost'!A:D,2,FALSE)</f>
        <v>group 23</v>
      </c>
      <c r="C781" s="9" t="str">
        <f>VLOOKUP(D781,items!A:B,2,FALSE)</f>
        <v>item 23</v>
      </c>
      <c r="D781" t="s">
        <v>855</v>
      </c>
      <c r="E781" s="10"/>
      <c r="F781" s="10">
        <v>44940</v>
      </c>
      <c r="G781" t="s">
        <v>381</v>
      </c>
      <c r="I781">
        <v>88</v>
      </c>
      <c r="J781" s="2">
        <v>280</v>
      </c>
      <c r="K781" s="2">
        <f>IF(OR(B781="متنوع",B781="قطع غيار"),J781,IF(AND(B781="ceiling fan",J781&gt;500),_xlfn.MAXIFS('m cost'!$E$3:$E$1062,'m cost'!$B$3:$B$1062,C781,'m cost'!$C$3:$C$1062,"&lt;="&amp;O781,'m cost'!$D$3:$D$1062,"&lt;="&amp;N781)*3,_xlfn.MAXIFS('m cost'!$E$3:$E$1062,'m cost'!$B$3:$B$1062,C781,'m cost'!$C$3:$C$1062,"&lt;="&amp;O781,'m cost'!$D$3:$D$1062,"&lt;="&amp;N781)))</f>
        <v>3666.8121693121693</v>
      </c>
      <c r="L781" s="2">
        <f t="shared" si="78"/>
        <v>322679.47089947091</v>
      </c>
      <c r="M781" s="2">
        <f t="shared" si="79"/>
        <v>24640</v>
      </c>
      <c r="N781">
        <f t="shared" si="80"/>
        <v>1</v>
      </c>
      <c r="O781">
        <f t="shared" si="81"/>
        <v>2023</v>
      </c>
      <c r="P781" s="9">
        <f>IF(I781&gt;0,VLOOKUP(B781,'m cost'!A:G,6,FALSE)*I781,0)</f>
        <v>176</v>
      </c>
      <c r="Q781" t="str">
        <f t="shared" si="82"/>
        <v>l</v>
      </c>
      <c r="R781" s="2">
        <f t="shared" si="83"/>
        <v>-298215.47089947091</v>
      </c>
    </row>
    <row r="782" spans="1:18" x14ac:dyDescent="0.2">
      <c r="A782" t="s">
        <v>43</v>
      </c>
      <c r="B782" s="9" t="str">
        <f>VLOOKUP(A782,'item cost'!A:D,2,FALSE)</f>
        <v>group 24</v>
      </c>
      <c r="C782" s="9" t="str">
        <f>VLOOKUP(D782,items!A:B,2,FALSE)</f>
        <v>item 24</v>
      </c>
      <c r="D782" t="s">
        <v>856</v>
      </c>
      <c r="E782" s="10"/>
      <c r="F782" s="10">
        <v>44947</v>
      </c>
      <c r="G782" t="s">
        <v>382</v>
      </c>
      <c r="I782">
        <v>30</v>
      </c>
      <c r="J782" s="2">
        <v>1250</v>
      </c>
      <c r="K782" s="2">
        <f>IF(OR(B782="متنوع",B782="قطع غيار"),J782,IF(AND(B782="ceiling fan",J782&gt;500),_xlfn.MAXIFS('m cost'!$E$3:$E$1062,'m cost'!$B$3:$B$1062,C782,'m cost'!$C$3:$C$1062,"&lt;="&amp;O782,'m cost'!$D$3:$D$1062,"&lt;="&amp;N782)*3,_xlfn.MAXIFS('m cost'!$E$3:$E$1062,'m cost'!$B$3:$B$1062,C782,'m cost'!$C$3:$C$1062,"&lt;="&amp;O782,'m cost'!$D$3:$D$1062,"&lt;="&amp;N782)))</f>
        <v>316.46825396825403</v>
      </c>
      <c r="L782" s="2">
        <f t="shared" si="78"/>
        <v>9494.0476190476202</v>
      </c>
      <c r="M782" s="2">
        <f t="shared" si="79"/>
        <v>37500</v>
      </c>
      <c r="N782">
        <f t="shared" si="80"/>
        <v>1</v>
      </c>
      <c r="O782">
        <f t="shared" si="81"/>
        <v>2023</v>
      </c>
      <c r="P782" s="9">
        <f>IF(I782&gt;0,VLOOKUP(B782,'m cost'!A:G,6,FALSE)*I782,0)</f>
        <v>15</v>
      </c>
      <c r="Q782" t="str">
        <f t="shared" si="82"/>
        <v>p</v>
      </c>
      <c r="R782" s="2">
        <f t="shared" si="83"/>
        <v>27990.952380952382</v>
      </c>
    </row>
    <row r="783" spans="1:18" x14ac:dyDescent="0.2">
      <c r="A783" t="s">
        <v>278</v>
      </c>
      <c r="B783" s="9" t="str">
        <f>VLOOKUP(A783,'item cost'!A:D,2,FALSE)</f>
        <v>group 25</v>
      </c>
      <c r="C783" s="9" t="str">
        <f>VLOOKUP(D783,items!A:B,2,FALSE)</f>
        <v>item 25</v>
      </c>
      <c r="D783" t="s">
        <v>857</v>
      </c>
      <c r="E783" s="10"/>
      <c r="F783" s="10">
        <v>44947</v>
      </c>
      <c r="G783" t="s">
        <v>382</v>
      </c>
      <c r="I783">
        <v>30</v>
      </c>
      <c r="J783" s="2">
        <v>1375</v>
      </c>
      <c r="K783" s="2">
        <f>IF(OR(B783="متنوع",B783="قطع غيار"),J783,IF(AND(B783="ceiling fan",J783&gt;500),_xlfn.MAXIFS('m cost'!$E$3:$E$1062,'m cost'!$B$3:$B$1062,C783,'m cost'!$C$3:$C$1062,"&lt;="&amp;O783,'m cost'!$D$3:$D$1062,"&lt;="&amp;N783)*3,_xlfn.MAXIFS('m cost'!$E$3:$E$1062,'m cost'!$B$3:$B$1062,C783,'m cost'!$C$3:$C$1062,"&lt;="&amp;O783,'m cost'!$D$3:$D$1062,"&lt;="&amp;N783)))</f>
        <v>223.50174851190479</v>
      </c>
      <c r="L783" s="2">
        <f t="shared" si="78"/>
        <v>6705.052455357144</v>
      </c>
      <c r="M783" s="2">
        <f t="shared" si="79"/>
        <v>41250</v>
      </c>
      <c r="N783">
        <f t="shared" si="80"/>
        <v>1</v>
      </c>
      <c r="O783">
        <f t="shared" si="81"/>
        <v>2023</v>
      </c>
      <c r="P783" s="9">
        <f>IF(I783&gt;0,VLOOKUP(B783,'m cost'!A:G,6,FALSE)*I783,0)</f>
        <v>883.65</v>
      </c>
      <c r="Q783" t="str">
        <f t="shared" si="82"/>
        <v>p</v>
      </c>
      <c r="R783" s="2">
        <f t="shared" si="83"/>
        <v>33661.297544642854</v>
      </c>
    </row>
    <row r="784" spans="1:18" x14ac:dyDescent="0.2">
      <c r="A784" t="s">
        <v>279</v>
      </c>
      <c r="B784" s="9" t="str">
        <f>VLOOKUP(A784,'item cost'!A:D,2,FALSE)</f>
        <v>group 26</v>
      </c>
      <c r="C784" s="9" t="str">
        <f>VLOOKUP(D784,items!A:B,2,FALSE)</f>
        <v>item 26</v>
      </c>
      <c r="D784" t="s">
        <v>858</v>
      </c>
      <c r="E784" s="10"/>
      <c r="F784" s="10">
        <v>44947</v>
      </c>
      <c r="G784" t="s">
        <v>382</v>
      </c>
      <c r="I784">
        <v>5</v>
      </c>
      <c r="J784" s="2">
        <v>1600</v>
      </c>
      <c r="K784" s="2">
        <f>IF(OR(B784="متنوع",B784="قطع غيار"),J784,IF(AND(B784="ceiling fan",J784&gt;500),_xlfn.MAXIFS('m cost'!$E$3:$E$1062,'m cost'!$B$3:$B$1062,C784,'m cost'!$C$3:$C$1062,"&lt;="&amp;O784,'m cost'!$D$3:$D$1062,"&lt;="&amp;N784)*3,_xlfn.MAXIFS('m cost'!$E$3:$E$1062,'m cost'!$B$3:$B$1062,C784,'m cost'!$C$3:$C$1062,"&lt;="&amp;O784,'m cost'!$D$3:$D$1062,"&lt;="&amp;N784)))</f>
        <v>205.97652777777782</v>
      </c>
      <c r="L784" s="2">
        <f t="shared" si="78"/>
        <v>1029.882638888889</v>
      </c>
      <c r="M784" s="2">
        <f t="shared" si="79"/>
        <v>8000</v>
      </c>
      <c r="N784">
        <f t="shared" si="80"/>
        <v>1</v>
      </c>
      <c r="O784">
        <f t="shared" si="81"/>
        <v>2023</v>
      </c>
      <c r="P784" s="9">
        <f>IF(I784&gt;0,VLOOKUP(B784,'m cost'!A:G,6,FALSE)*I784,0)</f>
        <v>25</v>
      </c>
      <c r="Q784" t="str">
        <f t="shared" si="82"/>
        <v>p</v>
      </c>
      <c r="R784" s="2">
        <f t="shared" si="83"/>
        <v>6945.1173611111108</v>
      </c>
    </row>
    <row r="785" spans="1:18" x14ac:dyDescent="0.2">
      <c r="A785" t="s">
        <v>46</v>
      </c>
      <c r="B785" s="9" t="str">
        <f>VLOOKUP(A785,'item cost'!A:D,2,FALSE)</f>
        <v>group 27</v>
      </c>
      <c r="C785" s="9" t="str">
        <f>VLOOKUP(D785,items!A:B,2,FALSE)</f>
        <v>item 27</v>
      </c>
      <c r="D785" t="s">
        <v>859</v>
      </c>
      <c r="E785" s="10"/>
      <c r="F785" s="10">
        <v>44957</v>
      </c>
      <c r="G785" t="s">
        <v>383</v>
      </c>
      <c r="I785">
        <v>100</v>
      </c>
      <c r="J785" s="2">
        <v>490</v>
      </c>
      <c r="K785" s="2">
        <f>IF(OR(B785="متنوع",B785="قطع غيار"),J785,IF(AND(B785="ceiling fan",J785&gt;500),_xlfn.MAXIFS('m cost'!$E$3:$E$1062,'m cost'!$B$3:$B$1062,C785,'m cost'!$C$3:$C$1062,"&lt;="&amp;O785,'m cost'!$D$3:$D$1062,"&lt;="&amp;N785)*3,_xlfn.MAXIFS('m cost'!$E$3:$E$1062,'m cost'!$B$3:$B$1062,C785,'m cost'!$C$3:$C$1062,"&lt;="&amp;O785,'m cost'!$D$3:$D$1062,"&lt;="&amp;N785)))</f>
        <v>383</v>
      </c>
      <c r="L785" s="2">
        <f t="shared" si="78"/>
        <v>38300</v>
      </c>
      <c r="M785" s="2">
        <f t="shared" si="79"/>
        <v>49000</v>
      </c>
      <c r="N785">
        <f t="shared" si="80"/>
        <v>1</v>
      </c>
      <c r="O785">
        <f t="shared" si="81"/>
        <v>2023</v>
      </c>
      <c r="P785" s="9">
        <f>IF(I785&gt;0,VLOOKUP(B785,'m cost'!A:G,6,FALSE)*I785,0)</f>
        <v>0</v>
      </c>
      <c r="Q785" t="str">
        <f t="shared" si="82"/>
        <v>p</v>
      </c>
      <c r="R785" s="2">
        <f t="shared" si="83"/>
        <v>10700</v>
      </c>
    </row>
    <row r="786" spans="1:18" x14ac:dyDescent="0.2">
      <c r="A786" t="s">
        <v>37</v>
      </c>
      <c r="B786" s="9" t="str">
        <f>VLOOKUP(A786,'item cost'!A:D,2,FALSE)</f>
        <v>group 28</v>
      </c>
      <c r="C786" s="9" t="str">
        <f>VLOOKUP(D786,items!A:B,2,FALSE)</f>
        <v>item 28</v>
      </c>
      <c r="D786" t="s">
        <v>860</v>
      </c>
      <c r="E786" s="10"/>
      <c r="F786" s="10">
        <v>44957</v>
      </c>
      <c r="G786" t="s">
        <v>383</v>
      </c>
      <c r="I786">
        <v>50</v>
      </c>
      <c r="J786" s="2">
        <v>550</v>
      </c>
      <c r="K786" s="2">
        <f>IF(OR(B786="متنوع",B786="قطع غيار"),J786,IF(AND(B786="ceiling fan",J786&gt;500),_xlfn.MAXIFS('m cost'!$E$3:$E$1062,'m cost'!$B$3:$B$1062,C786,'m cost'!$C$3:$C$1062,"&lt;="&amp;O786,'m cost'!$D$3:$D$1062,"&lt;="&amp;N786)*3,_xlfn.MAXIFS('m cost'!$E$3:$E$1062,'m cost'!$B$3:$B$1062,C786,'m cost'!$C$3:$C$1062,"&lt;="&amp;O786,'m cost'!$D$3:$D$1062,"&lt;="&amp;N786)))</f>
        <v>127.99382716049386</v>
      </c>
      <c r="L786" s="2">
        <f t="shared" si="78"/>
        <v>6399.6913580246928</v>
      </c>
      <c r="M786" s="2">
        <f t="shared" si="79"/>
        <v>27500</v>
      </c>
      <c r="N786">
        <f t="shared" si="80"/>
        <v>1</v>
      </c>
      <c r="O786">
        <f t="shared" si="81"/>
        <v>2023</v>
      </c>
      <c r="P786" s="9">
        <f>IF(I786&gt;0,VLOOKUP(B786,'m cost'!A:G,6,FALSE)*I786,0)</f>
        <v>25</v>
      </c>
      <c r="Q786" t="str">
        <f t="shared" si="82"/>
        <v>p</v>
      </c>
      <c r="R786" s="2">
        <f t="shared" si="83"/>
        <v>21075.308641975309</v>
      </c>
    </row>
    <row r="787" spans="1:18" x14ac:dyDescent="0.2">
      <c r="A787" t="s">
        <v>44</v>
      </c>
      <c r="B787" s="9" t="str">
        <f>VLOOKUP(A787,'item cost'!A:D,2,FALSE)</f>
        <v>group 29</v>
      </c>
      <c r="C787" s="9" t="str">
        <f>VLOOKUP(D787,items!A:B,2,FALSE)</f>
        <v>item 29</v>
      </c>
      <c r="D787" t="s">
        <v>861</v>
      </c>
      <c r="E787" s="10"/>
      <c r="F787" s="10">
        <v>44957</v>
      </c>
      <c r="G787" t="s">
        <v>383</v>
      </c>
      <c r="I787">
        <v>30</v>
      </c>
      <c r="J787" s="2">
        <v>600</v>
      </c>
      <c r="K787" s="2">
        <f>IF(OR(B787="متنوع",B787="قطع غيار"),J787,IF(AND(B787="ceiling fan",J787&gt;500),_xlfn.MAXIFS('m cost'!$E$3:$E$1062,'m cost'!$B$3:$B$1062,C787,'m cost'!$C$3:$C$1062,"&lt;="&amp;O787,'m cost'!$D$3:$D$1062,"&lt;="&amp;N787)*3,_xlfn.MAXIFS('m cost'!$E$3:$E$1062,'m cost'!$B$3:$B$1062,C787,'m cost'!$C$3:$C$1062,"&lt;="&amp;O787,'m cost'!$D$3:$D$1062,"&lt;="&amp;N787)))</f>
        <v>139.5625</v>
      </c>
      <c r="L787" s="2">
        <f t="shared" si="78"/>
        <v>4186.875</v>
      </c>
      <c r="M787" s="2">
        <f t="shared" si="79"/>
        <v>18000</v>
      </c>
      <c r="N787">
        <f t="shared" si="80"/>
        <v>1</v>
      </c>
      <c r="O787">
        <f t="shared" si="81"/>
        <v>2023</v>
      </c>
      <c r="P787" s="9">
        <f>IF(I787&gt;0,VLOOKUP(B787,'m cost'!A:G,6,FALSE)*I787,0)</f>
        <v>150</v>
      </c>
      <c r="Q787" t="str">
        <f t="shared" si="82"/>
        <v>p</v>
      </c>
      <c r="R787" s="2">
        <f t="shared" si="83"/>
        <v>13663.125</v>
      </c>
    </row>
    <row r="788" spans="1:18" x14ac:dyDescent="0.2">
      <c r="A788" t="s">
        <v>280</v>
      </c>
      <c r="B788" s="9" t="str">
        <f>VLOOKUP(A788,'item cost'!A:D,2,FALSE)</f>
        <v>group 30</v>
      </c>
      <c r="C788" s="9" t="str">
        <f>VLOOKUP(D788,items!A:B,2,FALSE)</f>
        <v>item 30</v>
      </c>
      <c r="D788" t="s">
        <v>862</v>
      </c>
      <c r="E788" s="10"/>
      <c r="F788" s="10">
        <v>44957</v>
      </c>
      <c r="G788" t="s">
        <v>383</v>
      </c>
      <c r="I788">
        <v>20</v>
      </c>
      <c r="J788" s="2">
        <v>1450</v>
      </c>
      <c r="K788" s="2">
        <f>IF(OR(B788="متنوع",B788="قطع غيار"),J788,IF(AND(B788="ceiling fan",J788&gt;500),_xlfn.MAXIFS('m cost'!$E$3:$E$1062,'m cost'!$B$3:$B$1062,C788,'m cost'!$C$3:$C$1062,"&lt;="&amp;O788,'m cost'!$D$3:$D$1062,"&lt;="&amp;N788)*3,_xlfn.MAXIFS('m cost'!$E$3:$E$1062,'m cost'!$B$3:$B$1062,C788,'m cost'!$C$3:$C$1062,"&lt;="&amp;O788,'m cost'!$D$3:$D$1062,"&lt;="&amp;N788)))</f>
        <v>350.54555555555561</v>
      </c>
      <c r="L788" s="2">
        <f t="shared" si="78"/>
        <v>7010.9111111111124</v>
      </c>
      <c r="M788" s="2">
        <f t="shared" si="79"/>
        <v>29000</v>
      </c>
      <c r="N788">
        <f t="shared" si="80"/>
        <v>1</v>
      </c>
      <c r="O788">
        <f t="shared" si="81"/>
        <v>2023</v>
      </c>
      <c r="P788" s="9">
        <f>IF(I788&gt;0,VLOOKUP(B788,'m cost'!A:G,6,FALSE)*I788,0)</f>
        <v>100</v>
      </c>
      <c r="Q788" t="str">
        <f t="shared" si="82"/>
        <v>p</v>
      </c>
      <c r="R788" s="2">
        <f t="shared" si="83"/>
        <v>21889.088888888888</v>
      </c>
    </row>
    <row r="789" spans="1:18" x14ac:dyDescent="0.2">
      <c r="A789" t="s">
        <v>50</v>
      </c>
      <c r="B789" s="9" t="str">
        <f>VLOOKUP(A789,'item cost'!A:D,2,FALSE)</f>
        <v>group 31</v>
      </c>
      <c r="C789" s="9" t="str">
        <f>VLOOKUP(D789,items!A:B,2,FALSE)</f>
        <v>item 31</v>
      </c>
      <c r="D789" t="s">
        <v>863</v>
      </c>
      <c r="E789" s="10"/>
      <c r="F789" s="10">
        <v>44957</v>
      </c>
      <c r="G789" t="s">
        <v>383</v>
      </c>
      <c r="I789">
        <v>15</v>
      </c>
      <c r="J789" s="2">
        <v>1075</v>
      </c>
      <c r="K789" s="2">
        <f>IF(OR(B789="متنوع",B789="قطع غيار"),J789,IF(AND(B789="ceiling fan",J789&gt;500),_xlfn.MAXIFS('m cost'!$E$3:$E$1062,'m cost'!$B$3:$B$1062,C789,'m cost'!$C$3:$C$1062,"&lt;="&amp;O789,'m cost'!$D$3:$D$1062,"&lt;="&amp;N789)*3,_xlfn.MAXIFS('m cost'!$E$3:$E$1062,'m cost'!$B$3:$B$1062,C789,'m cost'!$C$3:$C$1062,"&lt;="&amp;O789,'m cost'!$D$3:$D$1062,"&lt;="&amp;N789)))</f>
        <v>891.17460317460325</v>
      </c>
      <c r="L789" s="2">
        <f t="shared" si="78"/>
        <v>13367.61904761905</v>
      </c>
      <c r="M789" s="2">
        <f t="shared" si="79"/>
        <v>16125</v>
      </c>
      <c r="N789">
        <f t="shared" si="80"/>
        <v>1</v>
      </c>
      <c r="O789">
        <f t="shared" si="81"/>
        <v>2023</v>
      </c>
      <c r="P789" s="9">
        <f>IF(I789&gt;0,VLOOKUP(B789,'m cost'!A:G,6,FALSE)*I789,0)</f>
        <v>75</v>
      </c>
      <c r="Q789" t="str">
        <f t="shared" si="82"/>
        <v>p</v>
      </c>
      <c r="R789" s="2">
        <f t="shared" si="83"/>
        <v>2682.3809523809505</v>
      </c>
    </row>
    <row r="790" spans="1:18" x14ac:dyDescent="0.2">
      <c r="A790" t="s">
        <v>20</v>
      </c>
      <c r="B790" s="9" t="str">
        <f>VLOOKUP(A790,'item cost'!A:D,2,FALSE)</f>
        <v>group 32</v>
      </c>
      <c r="C790" s="9" t="str">
        <f>VLOOKUP(D790,items!A:B,2,FALSE)</f>
        <v>item 32</v>
      </c>
      <c r="D790" t="s">
        <v>864</v>
      </c>
      <c r="E790" s="10"/>
      <c r="F790" s="10">
        <v>44957</v>
      </c>
      <c r="G790" t="s">
        <v>383</v>
      </c>
      <c r="I790">
        <v>10</v>
      </c>
      <c r="J790" s="2">
        <v>1350</v>
      </c>
      <c r="K790" s="2">
        <f>IF(OR(B790="متنوع",B790="قطع غيار"),J790,IF(AND(B790="ceiling fan",J790&gt;500),_xlfn.MAXIFS('m cost'!$E$3:$E$1062,'m cost'!$B$3:$B$1062,C790,'m cost'!$C$3:$C$1062,"&lt;="&amp;O790,'m cost'!$D$3:$D$1062,"&lt;="&amp;N790)*3,_xlfn.MAXIFS('m cost'!$E$3:$E$1062,'m cost'!$B$3:$B$1062,C790,'m cost'!$C$3:$C$1062,"&lt;="&amp;O790,'m cost'!$D$3:$D$1062,"&lt;="&amp;N790)))</f>
        <v>348.11507936507945</v>
      </c>
      <c r="L790" s="2">
        <f t="shared" si="78"/>
        <v>3481.1507936507946</v>
      </c>
      <c r="M790" s="2">
        <f t="shared" si="79"/>
        <v>13500</v>
      </c>
      <c r="N790">
        <f t="shared" si="80"/>
        <v>1</v>
      </c>
      <c r="O790">
        <f t="shared" si="81"/>
        <v>2023</v>
      </c>
      <c r="P790" s="9">
        <f>IF(I790&gt;0,VLOOKUP(B790,'m cost'!A:G,6,FALSE)*I790,0)</f>
        <v>50</v>
      </c>
      <c r="Q790" t="str">
        <f t="shared" si="82"/>
        <v>p</v>
      </c>
      <c r="R790" s="2">
        <f t="shared" si="83"/>
        <v>9968.8492063492049</v>
      </c>
    </row>
    <row r="791" spans="1:18" x14ac:dyDescent="0.2">
      <c r="A791" t="s">
        <v>33</v>
      </c>
      <c r="B791" s="9" t="str">
        <f>VLOOKUP(A791,'item cost'!A:D,2,FALSE)</f>
        <v>group 33</v>
      </c>
      <c r="C791" s="9" t="str">
        <f>VLOOKUP(D791,items!A:B,2,FALSE)</f>
        <v>item 33</v>
      </c>
      <c r="D791" t="s">
        <v>865</v>
      </c>
      <c r="E791" s="10"/>
      <c r="F791" s="10">
        <v>44957</v>
      </c>
      <c r="G791" t="s">
        <v>383</v>
      </c>
      <c r="I791">
        <v>20</v>
      </c>
      <c r="J791" s="2">
        <v>170</v>
      </c>
      <c r="K791" s="2">
        <f>IF(OR(B791="متنوع",B791="قطع غيار"),J791,IF(AND(B791="ceiling fan",J791&gt;500),_xlfn.MAXIFS('m cost'!$E$3:$E$1062,'m cost'!$B$3:$B$1062,C791,'m cost'!$C$3:$C$1062,"&lt;="&amp;O791,'m cost'!$D$3:$D$1062,"&lt;="&amp;N791)*3,_xlfn.MAXIFS('m cost'!$E$3:$E$1062,'m cost'!$B$3:$B$1062,C791,'m cost'!$C$3:$C$1062,"&lt;="&amp;O791,'m cost'!$D$3:$D$1062,"&lt;="&amp;N791)))</f>
        <v>960</v>
      </c>
      <c r="L791" s="2">
        <f t="shared" si="78"/>
        <v>19200</v>
      </c>
      <c r="M791" s="2">
        <f t="shared" si="79"/>
        <v>3400</v>
      </c>
      <c r="N791">
        <f t="shared" si="80"/>
        <v>1</v>
      </c>
      <c r="O791">
        <f t="shared" si="81"/>
        <v>2023</v>
      </c>
      <c r="P791" s="9">
        <f>IF(I791&gt;0,VLOOKUP(B791,'m cost'!A:G,6,FALSE)*I791,0)</f>
        <v>100</v>
      </c>
      <c r="Q791" t="str">
        <f t="shared" si="82"/>
        <v>l</v>
      </c>
      <c r="R791" s="2">
        <f t="shared" si="83"/>
        <v>-15900</v>
      </c>
    </row>
    <row r="792" spans="1:18" x14ac:dyDescent="0.2">
      <c r="A792" t="s">
        <v>48</v>
      </c>
      <c r="B792" s="9" t="str">
        <f>VLOOKUP(A792,'item cost'!A:D,2,FALSE)</f>
        <v>group 34</v>
      </c>
      <c r="C792" s="9" t="str">
        <f>VLOOKUP(D792,items!A:B,2,FALSE)</f>
        <v>item 34</v>
      </c>
      <c r="D792" t="s">
        <v>866</v>
      </c>
      <c r="E792" s="10"/>
      <c r="F792" s="10">
        <v>44941</v>
      </c>
      <c r="G792" t="s">
        <v>384</v>
      </c>
      <c r="I792">
        <v>20</v>
      </c>
      <c r="J792" s="2">
        <v>1200</v>
      </c>
      <c r="K792" s="2">
        <f>IF(OR(B792="متنوع",B792="قطع غيار"),J792,IF(AND(B792="ceiling fan",J792&gt;500),_xlfn.MAXIFS('m cost'!$E$3:$E$1062,'m cost'!$B$3:$B$1062,C792,'m cost'!$C$3:$C$1062,"&lt;="&amp;O792,'m cost'!$D$3:$D$1062,"&lt;="&amp;N792)*3,_xlfn.MAXIFS('m cost'!$E$3:$E$1062,'m cost'!$B$3:$B$1062,C792,'m cost'!$C$3:$C$1062,"&lt;="&amp;O792,'m cost'!$D$3:$D$1062,"&lt;="&amp;N792)))</f>
        <v>1445</v>
      </c>
      <c r="L792" s="2">
        <f t="shared" si="78"/>
        <v>28900</v>
      </c>
      <c r="M792" s="2">
        <f t="shared" si="79"/>
        <v>24000</v>
      </c>
      <c r="N792">
        <f t="shared" si="80"/>
        <v>1</v>
      </c>
      <c r="O792">
        <f t="shared" si="81"/>
        <v>2023</v>
      </c>
      <c r="P792" s="9">
        <f>IF(I792&gt;0,VLOOKUP(B792,'m cost'!A:G,6,FALSE)*I792,0)</f>
        <v>100</v>
      </c>
      <c r="Q792" t="str">
        <f t="shared" si="82"/>
        <v>l</v>
      </c>
      <c r="R792" s="2">
        <f t="shared" si="83"/>
        <v>-5000</v>
      </c>
    </row>
    <row r="793" spans="1:18" x14ac:dyDescent="0.2">
      <c r="A793" t="s">
        <v>28</v>
      </c>
      <c r="B793" s="9" t="str">
        <f>VLOOKUP(A793,'item cost'!A:D,2,FALSE)</f>
        <v>group 35</v>
      </c>
      <c r="C793" s="9" t="str">
        <f>VLOOKUP(D793,items!A:B,2,FALSE)</f>
        <v>item 35</v>
      </c>
      <c r="D793" t="s">
        <v>867</v>
      </c>
      <c r="E793" s="10"/>
      <c r="F793" s="10">
        <v>44941</v>
      </c>
      <c r="G793" t="s">
        <v>384</v>
      </c>
      <c r="I793">
        <v>10</v>
      </c>
      <c r="J793" s="2">
        <v>1100</v>
      </c>
      <c r="K793" s="2">
        <f>IF(OR(B793="متنوع",B793="قطع غيار"),J793,IF(AND(B793="ceiling fan",J793&gt;500),_xlfn.MAXIFS('m cost'!$E$3:$E$1062,'m cost'!$B$3:$B$1062,C793,'m cost'!$C$3:$C$1062,"&lt;="&amp;O793,'m cost'!$D$3:$D$1062,"&lt;="&amp;N793)*3,_xlfn.MAXIFS('m cost'!$E$3:$E$1062,'m cost'!$B$3:$B$1062,C793,'m cost'!$C$3:$C$1062,"&lt;="&amp;O793,'m cost'!$D$3:$D$1062,"&lt;="&amp;N793)))</f>
        <v>325.75216666666677</v>
      </c>
      <c r="L793" s="2">
        <f t="shared" si="78"/>
        <v>3257.5216666666674</v>
      </c>
      <c r="M793" s="2">
        <f t="shared" si="79"/>
        <v>11000</v>
      </c>
      <c r="N793">
        <f t="shared" si="80"/>
        <v>1</v>
      </c>
      <c r="O793">
        <f t="shared" si="81"/>
        <v>2023</v>
      </c>
      <c r="P793" s="9">
        <f>IF(I793&gt;0,VLOOKUP(B793,'m cost'!A:G,6,FALSE)*I793,0)</f>
        <v>50</v>
      </c>
      <c r="Q793" t="str">
        <f t="shared" si="82"/>
        <v>p</v>
      </c>
      <c r="R793" s="2">
        <f t="shared" si="83"/>
        <v>7692.4783333333326</v>
      </c>
    </row>
    <row r="794" spans="1:18" x14ac:dyDescent="0.2">
      <c r="A794" t="s">
        <v>274</v>
      </c>
      <c r="B794" s="9" t="str">
        <f>VLOOKUP(A794,'item cost'!A:D,2,FALSE)</f>
        <v>group 36</v>
      </c>
      <c r="C794" s="9" t="str">
        <f>VLOOKUP(D794,items!A:B,2,FALSE)</f>
        <v>item 36</v>
      </c>
      <c r="D794" t="s">
        <v>868</v>
      </c>
      <c r="E794" s="10"/>
      <c r="F794" s="10">
        <v>44941</v>
      </c>
      <c r="G794" t="s">
        <v>384</v>
      </c>
      <c r="I794">
        <v>9</v>
      </c>
      <c r="J794" s="2">
        <v>2550</v>
      </c>
      <c r="K794" s="2">
        <f>IF(OR(B794="متنوع",B794="قطع غيار"),J794,IF(AND(B794="ceiling fan",J794&gt;500),_xlfn.MAXIFS('m cost'!$E$3:$E$1062,'m cost'!$B$3:$B$1062,C794,'m cost'!$C$3:$C$1062,"&lt;="&amp;O794,'m cost'!$D$3:$D$1062,"&lt;="&amp;N794)*3,_xlfn.MAXIFS('m cost'!$E$3:$E$1062,'m cost'!$B$3:$B$1062,C794,'m cost'!$C$3:$C$1062,"&lt;="&amp;O794,'m cost'!$D$3:$D$1062,"&lt;="&amp;N794)))</f>
        <v>189</v>
      </c>
      <c r="L794" s="2">
        <f t="shared" si="78"/>
        <v>1701</v>
      </c>
      <c r="M794" s="2">
        <f t="shared" si="79"/>
        <v>22950</v>
      </c>
      <c r="N794">
        <f t="shared" si="80"/>
        <v>1</v>
      </c>
      <c r="O794">
        <f t="shared" si="81"/>
        <v>2023</v>
      </c>
      <c r="P794" s="9">
        <f>IF(I794&gt;0,VLOOKUP(B794,'m cost'!A:G,6,FALSE)*I794,0)</f>
        <v>45</v>
      </c>
      <c r="Q794" t="str">
        <f t="shared" si="82"/>
        <v>p</v>
      </c>
      <c r="R794" s="2">
        <f t="shared" si="83"/>
        <v>21204</v>
      </c>
    </row>
    <row r="795" spans="1:18" x14ac:dyDescent="0.2">
      <c r="A795" t="s">
        <v>52</v>
      </c>
      <c r="B795" s="9" t="str">
        <f>VLOOKUP(A795,'item cost'!A:D,2,FALSE)</f>
        <v>group 37</v>
      </c>
      <c r="C795" s="9" t="str">
        <f>VLOOKUP(D795,items!A:B,2,FALSE)</f>
        <v>item 37</v>
      </c>
      <c r="D795" t="s">
        <v>869</v>
      </c>
      <c r="E795" s="10"/>
      <c r="F795" s="10">
        <v>44941</v>
      </c>
      <c r="G795" t="s">
        <v>384</v>
      </c>
      <c r="I795">
        <v>50</v>
      </c>
      <c r="J795" s="2">
        <v>245</v>
      </c>
      <c r="K795" s="2">
        <f>IF(OR(B795="متنوع",B795="قطع غيار"),J795,IF(AND(B795="ceiling fan",J795&gt;500),_xlfn.MAXIFS('m cost'!$E$3:$E$1062,'m cost'!$B$3:$B$1062,C795,'m cost'!$C$3:$C$1062,"&lt;="&amp;O795,'m cost'!$D$3:$D$1062,"&lt;="&amp;N795)*3,_xlfn.MAXIFS('m cost'!$E$3:$E$1062,'m cost'!$B$3:$B$1062,C795,'m cost'!$C$3:$C$1062,"&lt;="&amp;O795,'m cost'!$D$3:$D$1062,"&lt;="&amp;N795)))</f>
        <v>1486.2500000000002</v>
      </c>
      <c r="L795" s="2">
        <f t="shared" si="78"/>
        <v>74312.500000000015</v>
      </c>
      <c r="M795" s="2">
        <f t="shared" si="79"/>
        <v>12250</v>
      </c>
      <c r="N795">
        <f t="shared" si="80"/>
        <v>1</v>
      </c>
      <c r="O795">
        <f t="shared" si="81"/>
        <v>2023</v>
      </c>
      <c r="P795" s="9">
        <f>IF(I795&gt;0,VLOOKUP(B795,'m cost'!A:G,6,FALSE)*I795,0)</f>
        <v>250</v>
      </c>
      <c r="Q795" t="str">
        <f t="shared" si="82"/>
        <v>l</v>
      </c>
      <c r="R795" s="2">
        <f t="shared" si="83"/>
        <v>-62312.500000000015</v>
      </c>
    </row>
    <row r="796" spans="1:18" x14ac:dyDescent="0.2">
      <c r="A796" t="s">
        <v>65</v>
      </c>
      <c r="B796" s="9" t="str">
        <f>VLOOKUP(A796,'item cost'!A:D,2,FALSE)</f>
        <v>group 38</v>
      </c>
      <c r="C796" s="9" t="str">
        <f>VLOOKUP(D796,items!A:B,2,FALSE)</f>
        <v>item 38</v>
      </c>
      <c r="D796" t="s">
        <v>870</v>
      </c>
      <c r="E796" s="10"/>
      <c r="F796" s="10">
        <v>44941</v>
      </c>
      <c r="G796" t="s">
        <v>384</v>
      </c>
      <c r="I796">
        <v>50</v>
      </c>
      <c r="J796" s="2">
        <v>360</v>
      </c>
      <c r="K796" s="2">
        <f>IF(OR(B796="متنوع",B796="قطع غيار"),J796,IF(AND(B796="ceiling fan",J796&gt;500),_xlfn.MAXIFS('m cost'!$E$3:$E$1062,'m cost'!$B$3:$B$1062,C796,'m cost'!$C$3:$C$1062,"&lt;="&amp;O796,'m cost'!$D$3:$D$1062,"&lt;="&amp;N796)*3,_xlfn.MAXIFS('m cost'!$E$3:$E$1062,'m cost'!$B$3:$B$1062,C796,'m cost'!$C$3:$C$1062,"&lt;="&amp;O796,'m cost'!$D$3:$D$1062,"&lt;="&amp;N796)))</f>
        <v>1954.814814814815</v>
      </c>
      <c r="L796" s="2">
        <f t="shared" si="78"/>
        <v>97740.740740740745</v>
      </c>
      <c r="M796" s="2">
        <f t="shared" si="79"/>
        <v>18000</v>
      </c>
      <c r="N796">
        <f t="shared" si="80"/>
        <v>1</v>
      </c>
      <c r="O796">
        <f t="shared" si="81"/>
        <v>2023</v>
      </c>
      <c r="P796" s="9">
        <f>IF(I796&gt;0,VLOOKUP(B796,'m cost'!A:G,6,FALSE)*I796,0)</f>
        <v>0</v>
      </c>
      <c r="Q796" t="str">
        <f t="shared" si="82"/>
        <v>l</v>
      </c>
      <c r="R796" s="2">
        <f t="shared" si="83"/>
        <v>-79740.740740740745</v>
      </c>
    </row>
    <row r="797" spans="1:18" x14ac:dyDescent="0.2">
      <c r="A797" t="s">
        <v>62</v>
      </c>
      <c r="B797" s="9" t="str">
        <f>VLOOKUP(A797,'item cost'!A:D,2,FALSE)</f>
        <v>group 39</v>
      </c>
      <c r="C797" s="9" t="str">
        <f>VLOOKUP(D797,items!A:B,2,FALSE)</f>
        <v>item 39</v>
      </c>
      <c r="D797" t="s">
        <v>871</v>
      </c>
      <c r="E797" s="10"/>
      <c r="F797" s="10">
        <v>44941</v>
      </c>
      <c r="G797" t="s">
        <v>384</v>
      </c>
      <c r="I797">
        <v>1</v>
      </c>
      <c r="J797" s="2">
        <v>1</v>
      </c>
      <c r="K797" s="2">
        <f>IF(OR(B797="متنوع",B797="قطع غيار"),J797,IF(AND(B797="ceiling fan",J797&gt;500),_xlfn.MAXIFS('m cost'!$E$3:$E$1062,'m cost'!$B$3:$B$1062,C797,'m cost'!$C$3:$C$1062,"&lt;="&amp;O797,'m cost'!$D$3:$D$1062,"&lt;="&amp;N797)*3,_xlfn.MAXIFS('m cost'!$E$3:$E$1062,'m cost'!$B$3:$B$1062,C797,'m cost'!$C$3:$C$1062,"&lt;="&amp;O797,'m cost'!$D$3:$D$1062,"&lt;="&amp;N797)))</f>
        <v>1020</v>
      </c>
      <c r="L797" s="2">
        <f t="shared" si="78"/>
        <v>1020</v>
      </c>
      <c r="M797" s="2">
        <f t="shared" si="79"/>
        <v>1</v>
      </c>
      <c r="N797">
        <f t="shared" si="80"/>
        <v>1</v>
      </c>
      <c r="O797">
        <f t="shared" si="81"/>
        <v>2023</v>
      </c>
      <c r="P797" s="9">
        <f>IF(I797&gt;0,VLOOKUP(B797,'m cost'!A:G,6,FALSE)*I797,0)</f>
        <v>0</v>
      </c>
      <c r="Q797" t="str">
        <f t="shared" si="82"/>
        <v>l</v>
      </c>
      <c r="R797" s="2">
        <f t="shared" si="83"/>
        <v>-1019</v>
      </c>
    </row>
    <row r="798" spans="1:18" x14ac:dyDescent="0.2">
      <c r="A798" t="s">
        <v>25</v>
      </c>
      <c r="B798" s="9" t="str">
        <f>VLOOKUP(A798,'item cost'!A:D,2,FALSE)</f>
        <v>group 40</v>
      </c>
      <c r="C798" s="9" t="str">
        <f>VLOOKUP(D798,items!A:B,2,FALSE)</f>
        <v>item 40</v>
      </c>
      <c r="D798" t="s">
        <v>872</v>
      </c>
      <c r="E798" s="10"/>
      <c r="F798" s="10">
        <v>44941</v>
      </c>
      <c r="G798" t="s">
        <v>116</v>
      </c>
      <c r="I798">
        <v>-1</v>
      </c>
      <c r="J798" s="2">
        <v>2550</v>
      </c>
      <c r="K798" s="2">
        <f>IF(OR(B798="متنوع",B798="قطع غيار"),J798,IF(AND(B798="ceiling fan",J798&gt;500),_xlfn.MAXIFS('m cost'!$E$3:$E$1062,'m cost'!$B$3:$B$1062,C798,'m cost'!$C$3:$C$1062,"&lt;="&amp;O798,'m cost'!$D$3:$D$1062,"&lt;="&amp;N798)*3,_xlfn.MAXIFS('m cost'!$E$3:$E$1062,'m cost'!$B$3:$B$1062,C798,'m cost'!$C$3:$C$1062,"&lt;="&amp;O798,'m cost'!$D$3:$D$1062,"&lt;="&amp;N798)))</f>
        <v>335.03703703703707</v>
      </c>
      <c r="L798" s="2">
        <f t="shared" si="78"/>
        <v>-335.03703703703707</v>
      </c>
      <c r="M798" s="2">
        <f t="shared" si="79"/>
        <v>-2550</v>
      </c>
      <c r="N798">
        <f t="shared" si="80"/>
        <v>1</v>
      </c>
      <c r="O798">
        <f t="shared" si="81"/>
        <v>2023</v>
      </c>
      <c r="P798" s="9">
        <f>IF(I798&gt;0,VLOOKUP(B798,'m cost'!A:G,6,FALSE)*I798,0)</f>
        <v>0</v>
      </c>
      <c r="Q798" t="str">
        <f t="shared" si="82"/>
        <v>l</v>
      </c>
      <c r="R798" s="2">
        <f t="shared" si="83"/>
        <v>-2214.962962962963</v>
      </c>
    </row>
    <row r="799" spans="1:18" x14ac:dyDescent="0.2">
      <c r="A799" t="s">
        <v>51</v>
      </c>
      <c r="B799" s="9" t="str">
        <f>VLOOKUP(A799,'item cost'!A:D,2,FALSE)</f>
        <v>group 41</v>
      </c>
      <c r="C799" s="9" t="str">
        <f>VLOOKUP(D799,items!A:B,2,FALSE)</f>
        <v>item 41</v>
      </c>
      <c r="D799" t="s">
        <v>873</v>
      </c>
      <c r="E799" s="10"/>
      <c r="F799" s="10">
        <v>44941</v>
      </c>
      <c r="G799" t="s">
        <v>116</v>
      </c>
      <c r="I799">
        <v>-1</v>
      </c>
      <c r="J799" s="2">
        <v>360</v>
      </c>
      <c r="K799" s="2">
        <f>IF(OR(B799="متنوع",B799="قطع غيار"),J799,IF(AND(B799="ceiling fan",J799&gt;500),_xlfn.MAXIFS('m cost'!$E$3:$E$1062,'m cost'!$B$3:$B$1062,C799,'m cost'!$C$3:$C$1062,"&lt;="&amp;O799,'m cost'!$D$3:$D$1062,"&lt;="&amp;N799)*3,_xlfn.MAXIFS('m cost'!$E$3:$E$1062,'m cost'!$B$3:$B$1062,C799,'m cost'!$C$3:$C$1062,"&lt;="&amp;O799,'m cost'!$D$3:$D$1062,"&lt;="&amp;N799)))</f>
        <v>214.81481481481484</v>
      </c>
      <c r="L799" s="2">
        <f t="shared" si="78"/>
        <v>-214.81481481481484</v>
      </c>
      <c r="M799" s="2">
        <f t="shared" si="79"/>
        <v>-360</v>
      </c>
      <c r="N799">
        <f t="shared" si="80"/>
        <v>1</v>
      </c>
      <c r="O799">
        <f t="shared" si="81"/>
        <v>2023</v>
      </c>
      <c r="P799" s="9">
        <f>IF(I799&gt;0,VLOOKUP(B799,'m cost'!A:G,6,FALSE)*I799,0)</f>
        <v>0</v>
      </c>
      <c r="Q799" t="str">
        <f t="shared" si="82"/>
        <v>l</v>
      </c>
      <c r="R799" s="2">
        <f t="shared" si="83"/>
        <v>-145.18518518518516</v>
      </c>
    </row>
    <row r="800" spans="1:18" x14ac:dyDescent="0.2">
      <c r="A800" t="s">
        <v>276</v>
      </c>
      <c r="B800" s="9" t="str">
        <f>VLOOKUP(A800,'item cost'!A:D,2,FALSE)</f>
        <v>group 42</v>
      </c>
      <c r="C800" s="9" t="str">
        <f>VLOOKUP(D800,items!A:B,2,FALSE)</f>
        <v>item 42</v>
      </c>
      <c r="D800" t="s">
        <v>874</v>
      </c>
      <c r="E800" s="10"/>
      <c r="F800" s="10">
        <v>44941</v>
      </c>
      <c r="G800" t="s">
        <v>116</v>
      </c>
      <c r="I800">
        <v>-1</v>
      </c>
      <c r="J800" s="2">
        <v>530</v>
      </c>
      <c r="K800" s="2">
        <f>IF(OR(B800="متنوع",B800="قطع غيار"),J800,IF(AND(B800="ceiling fan",J800&gt;500),_xlfn.MAXIFS('m cost'!$E$3:$E$1062,'m cost'!$B$3:$B$1062,C800,'m cost'!$C$3:$C$1062,"&lt;="&amp;O800,'m cost'!$D$3:$D$1062,"&lt;="&amp;N800)*3,_xlfn.MAXIFS('m cost'!$E$3:$E$1062,'m cost'!$B$3:$B$1062,C800,'m cost'!$C$3:$C$1062,"&lt;="&amp;O800,'m cost'!$D$3:$D$1062,"&lt;="&amp;N800)))</f>
        <v>244.81481481481484</v>
      </c>
      <c r="L800" s="2">
        <f t="shared" si="78"/>
        <v>-244.81481481481484</v>
      </c>
      <c r="M800" s="2">
        <f t="shared" si="79"/>
        <v>-530</v>
      </c>
      <c r="N800">
        <f t="shared" si="80"/>
        <v>1</v>
      </c>
      <c r="O800">
        <f t="shared" si="81"/>
        <v>2023</v>
      </c>
      <c r="P800" s="9">
        <f>IF(I800&gt;0,VLOOKUP(B800,'m cost'!A:G,6,FALSE)*I800,0)</f>
        <v>0</v>
      </c>
      <c r="Q800" t="str">
        <f t="shared" si="82"/>
        <v>l</v>
      </c>
      <c r="R800" s="2">
        <f t="shared" si="83"/>
        <v>-285.18518518518516</v>
      </c>
    </row>
    <row r="801" spans="1:18" x14ac:dyDescent="0.2">
      <c r="A801" t="s">
        <v>70</v>
      </c>
      <c r="B801" s="9" t="str">
        <f>VLOOKUP(A801,'item cost'!A:D,2,FALSE)</f>
        <v>group 43</v>
      </c>
      <c r="C801" s="9" t="str">
        <f>VLOOKUP(D801,items!A:B,2,FALSE)</f>
        <v>item 43</v>
      </c>
      <c r="D801" t="s">
        <v>875</v>
      </c>
      <c r="E801" s="10"/>
      <c r="F801" s="10">
        <v>44941</v>
      </c>
      <c r="G801" t="s">
        <v>116</v>
      </c>
      <c r="I801">
        <v>-1</v>
      </c>
      <c r="J801" s="2">
        <v>1</v>
      </c>
      <c r="K801" s="2">
        <f>IF(OR(B801="متنوع",B801="قطع غيار"),J801,IF(AND(B801="ceiling fan",J801&gt;500),_xlfn.MAXIFS('m cost'!$E$3:$E$1062,'m cost'!$B$3:$B$1062,C801,'m cost'!$C$3:$C$1062,"&lt;="&amp;O801,'m cost'!$D$3:$D$1062,"&lt;="&amp;N801)*3,_xlfn.MAXIFS('m cost'!$E$3:$E$1062,'m cost'!$B$3:$B$1062,C801,'m cost'!$C$3:$C$1062,"&lt;="&amp;O801,'m cost'!$D$3:$D$1062,"&lt;="&amp;N801)))</f>
        <v>193</v>
      </c>
      <c r="L801" s="2">
        <f t="shared" si="78"/>
        <v>-193</v>
      </c>
      <c r="M801" s="2">
        <f t="shared" si="79"/>
        <v>-1</v>
      </c>
      <c r="N801">
        <f t="shared" si="80"/>
        <v>1</v>
      </c>
      <c r="O801">
        <f t="shared" si="81"/>
        <v>2023</v>
      </c>
      <c r="P801" s="9">
        <f>IF(I801&gt;0,VLOOKUP(B801,'m cost'!A:G,6,FALSE)*I801,0)</f>
        <v>0</v>
      </c>
      <c r="Q801" t="str">
        <f t="shared" si="82"/>
        <v>p</v>
      </c>
      <c r="R801" s="2">
        <f t="shared" si="83"/>
        <v>192</v>
      </c>
    </row>
    <row r="802" spans="1:18" x14ac:dyDescent="0.2">
      <c r="A802" t="s">
        <v>22</v>
      </c>
      <c r="B802" s="9" t="str">
        <f>VLOOKUP(A802,'item cost'!A:D,2,FALSE)</f>
        <v>group 44</v>
      </c>
      <c r="C802" s="9" t="str">
        <f>VLOOKUP(D802,items!A:B,2,FALSE)</f>
        <v>item 44</v>
      </c>
      <c r="D802" t="s">
        <v>876</v>
      </c>
      <c r="E802" s="10"/>
      <c r="F802" s="10">
        <v>44936</v>
      </c>
      <c r="G802" t="s">
        <v>385</v>
      </c>
      <c r="I802">
        <v>200</v>
      </c>
      <c r="J802" s="2">
        <v>455</v>
      </c>
      <c r="K802" s="2">
        <f>IF(OR(B802="متنوع",B802="قطع غيار"),J802,IF(AND(B802="ceiling fan",J802&gt;500),_xlfn.MAXIFS('m cost'!$E$3:$E$1062,'m cost'!$B$3:$B$1062,C802,'m cost'!$C$3:$C$1062,"&lt;="&amp;O802,'m cost'!$D$3:$D$1062,"&lt;="&amp;N802)*3,_xlfn.MAXIFS('m cost'!$E$3:$E$1062,'m cost'!$B$3:$B$1062,C802,'m cost'!$C$3:$C$1062,"&lt;="&amp;O802,'m cost'!$D$3:$D$1062,"&lt;="&amp;N802)))</f>
        <v>187.96296296296299</v>
      </c>
      <c r="L802" s="2">
        <f t="shared" si="78"/>
        <v>37592.592592592599</v>
      </c>
      <c r="M802" s="2">
        <f t="shared" si="79"/>
        <v>91000</v>
      </c>
      <c r="N802">
        <f t="shared" si="80"/>
        <v>1</v>
      </c>
      <c r="O802">
        <f t="shared" si="81"/>
        <v>2023</v>
      </c>
      <c r="P802" s="9">
        <f>IF(I802&gt;0,VLOOKUP(B802,'m cost'!A:G,6,FALSE)*I802,0)</f>
        <v>0</v>
      </c>
      <c r="Q802" t="str">
        <f t="shared" si="82"/>
        <v>p</v>
      </c>
      <c r="R802" s="2">
        <f t="shared" si="83"/>
        <v>53407.407407407401</v>
      </c>
    </row>
    <row r="803" spans="1:18" x14ac:dyDescent="0.2">
      <c r="A803" t="s">
        <v>27</v>
      </c>
      <c r="B803" s="9" t="str">
        <f>VLOOKUP(A803,'item cost'!A:D,2,FALSE)</f>
        <v>group 45</v>
      </c>
      <c r="C803" s="9" t="str">
        <f>VLOOKUP(D803,items!A:B,2,FALSE)</f>
        <v>item 45</v>
      </c>
      <c r="D803" t="s">
        <v>877</v>
      </c>
      <c r="E803" s="10"/>
      <c r="F803" s="10">
        <v>44950</v>
      </c>
      <c r="G803" t="s">
        <v>386</v>
      </c>
      <c r="I803">
        <v>25</v>
      </c>
      <c r="J803" s="2">
        <v>520</v>
      </c>
      <c r="K803" s="2">
        <f>IF(OR(B803="متنوع",B803="قطع غيار"),J803,IF(AND(B803="ceiling fan",J803&gt;500),_xlfn.MAXIFS('m cost'!$E$3:$E$1062,'m cost'!$B$3:$B$1062,C803,'m cost'!$C$3:$C$1062,"&lt;="&amp;O803,'m cost'!$D$3:$D$1062,"&lt;="&amp;N803)*3,_xlfn.MAXIFS('m cost'!$E$3:$E$1062,'m cost'!$B$3:$B$1062,C803,'m cost'!$C$3:$C$1062,"&lt;="&amp;O803,'m cost'!$D$3:$D$1062,"&lt;="&amp;N803)))</f>
        <v>187.96296296296299</v>
      </c>
      <c r="L803" s="2">
        <f t="shared" si="78"/>
        <v>4699.0740740740748</v>
      </c>
      <c r="M803" s="2">
        <f t="shared" si="79"/>
        <v>13000</v>
      </c>
      <c r="N803">
        <f t="shared" si="80"/>
        <v>1</v>
      </c>
      <c r="O803">
        <f t="shared" si="81"/>
        <v>2023</v>
      </c>
      <c r="P803" s="9">
        <f>IF(I803&gt;0,VLOOKUP(B803,'m cost'!A:G,6,FALSE)*I803,0)</f>
        <v>0</v>
      </c>
      <c r="Q803" t="str">
        <f t="shared" si="82"/>
        <v>p</v>
      </c>
      <c r="R803" s="2">
        <f t="shared" si="83"/>
        <v>8300.9259259259252</v>
      </c>
    </row>
    <row r="804" spans="1:18" x14ac:dyDescent="0.2">
      <c r="A804" t="s">
        <v>19</v>
      </c>
      <c r="B804" s="9" t="str">
        <f>VLOOKUP(A804,'item cost'!A:D,2,FALSE)</f>
        <v>group 46</v>
      </c>
      <c r="C804" s="9" t="str">
        <f>VLOOKUP(D804,items!A:B,2,FALSE)</f>
        <v>item 46</v>
      </c>
      <c r="D804" t="s">
        <v>878</v>
      </c>
      <c r="E804" s="10"/>
      <c r="F804" s="10">
        <v>44950</v>
      </c>
      <c r="G804" t="s">
        <v>386</v>
      </c>
      <c r="I804">
        <v>25</v>
      </c>
      <c r="J804" s="2">
        <v>470</v>
      </c>
      <c r="K804" s="2">
        <f>IF(OR(B804="متنوع",B804="قطع غيار"),J804,IF(AND(B804="ceiling fan",J804&gt;500),_xlfn.MAXIFS('m cost'!$E$3:$E$1062,'m cost'!$B$3:$B$1062,C804,'m cost'!$C$3:$C$1062,"&lt;="&amp;O804,'m cost'!$D$3:$D$1062,"&lt;="&amp;N804)*3,_xlfn.MAXIFS('m cost'!$E$3:$E$1062,'m cost'!$B$3:$B$1062,C804,'m cost'!$C$3:$C$1062,"&lt;="&amp;O804,'m cost'!$D$3:$D$1062,"&lt;="&amp;N804)))</f>
        <v>775</v>
      </c>
      <c r="L804" s="2">
        <f t="shared" si="78"/>
        <v>19375</v>
      </c>
      <c r="M804" s="2">
        <f t="shared" si="79"/>
        <v>11750</v>
      </c>
      <c r="N804">
        <f t="shared" si="80"/>
        <v>1</v>
      </c>
      <c r="O804">
        <f t="shared" si="81"/>
        <v>2023</v>
      </c>
      <c r="P804" s="9">
        <f>IF(I804&gt;0,VLOOKUP(B804,'m cost'!A:G,6,FALSE)*I804,0)</f>
        <v>0</v>
      </c>
      <c r="Q804" t="str">
        <f t="shared" si="82"/>
        <v>l</v>
      </c>
      <c r="R804" s="2">
        <f t="shared" si="83"/>
        <v>-7625</v>
      </c>
    </row>
    <row r="805" spans="1:18" x14ac:dyDescent="0.2">
      <c r="A805" t="s">
        <v>29</v>
      </c>
      <c r="B805" s="9" t="str">
        <f>VLOOKUP(A805,'item cost'!A:D,2,FALSE)</f>
        <v>group 47</v>
      </c>
      <c r="C805" s="9" t="str">
        <f>VLOOKUP(D805,items!A:B,2,FALSE)</f>
        <v>item 47</v>
      </c>
      <c r="D805" t="s">
        <v>879</v>
      </c>
      <c r="E805" s="10"/>
      <c r="F805" s="10">
        <v>44950</v>
      </c>
      <c r="G805" t="s">
        <v>386</v>
      </c>
      <c r="I805">
        <v>25</v>
      </c>
      <c r="J805" s="2">
        <v>1250</v>
      </c>
      <c r="K805" s="2">
        <f>IF(OR(B805="متنوع",B805="قطع غيار"),J805,IF(AND(B805="ceiling fan",J805&gt;500),_xlfn.MAXIFS('m cost'!$E$3:$E$1062,'m cost'!$B$3:$B$1062,C805,'m cost'!$C$3:$C$1062,"&lt;="&amp;O805,'m cost'!$D$3:$D$1062,"&lt;="&amp;N805)*3,_xlfn.MAXIFS('m cost'!$E$3:$E$1062,'m cost'!$B$3:$B$1062,C805,'m cost'!$C$3:$C$1062,"&lt;="&amp;O805,'m cost'!$D$3:$D$1062,"&lt;="&amp;N805)))</f>
        <v>205</v>
      </c>
      <c r="L805" s="2">
        <f t="shared" si="78"/>
        <v>5125</v>
      </c>
      <c r="M805" s="2">
        <f t="shared" si="79"/>
        <v>31250</v>
      </c>
      <c r="N805">
        <f t="shared" si="80"/>
        <v>1</v>
      </c>
      <c r="O805">
        <f t="shared" si="81"/>
        <v>2023</v>
      </c>
      <c r="P805" s="9">
        <f>IF(I805&gt;0,VLOOKUP(B805,'m cost'!A:G,6,FALSE)*I805,0)</f>
        <v>0</v>
      </c>
      <c r="Q805" t="str">
        <f t="shared" si="82"/>
        <v>p</v>
      </c>
      <c r="R805" s="2">
        <f t="shared" si="83"/>
        <v>26125</v>
      </c>
    </row>
    <row r="806" spans="1:18" x14ac:dyDescent="0.2">
      <c r="A806" t="s">
        <v>272</v>
      </c>
      <c r="B806" s="9" t="str">
        <f>VLOOKUP(A806,'item cost'!A:D,2,FALSE)</f>
        <v>group 48</v>
      </c>
      <c r="C806" s="9" t="str">
        <f>VLOOKUP(D806,items!A:B,2,FALSE)</f>
        <v>item 48</v>
      </c>
      <c r="D806" t="s">
        <v>880</v>
      </c>
      <c r="E806" s="10"/>
      <c r="F806" s="10">
        <v>44950</v>
      </c>
      <c r="G806" t="s">
        <v>386</v>
      </c>
      <c r="I806">
        <v>16</v>
      </c>
      <c r="J806" s="2">
        <v>1050</v>
      </c>
      <c r="K806" s="2">
        <f>IF(OR(B806="متنوع",B806="قطع غيار"),J806,IF(AND(B806="ceiling fan",J806&gt;500),_xlfn.MAXIFS('m cost'!$E$3:$E$1062,'m cost'!$B$3:$B$1062,C806,'m cost'!$C$3:$C$1062,"&lt;="&amp;O806,'m cost'!$D$3:$D$1062,"&lt;="&amp;N806)*3,_xlfn.MAXIFS('m cost'!$E$3:$E$1062,'m cost'!$B$3:$B$1062,C806,'m cost'!$C$3:$C$1062,"&lt;="&amp;O806,'m cost'!$D$3:$D$1062,"&lt;="&amp;N806)))</f>
        <v>640</v>
      </c>
      <c r="L806" s="2">
        <f t="shared" si="78"/>
        <v>10240</v>
      </c>
      <c r="M806" s="2">
        <f t="shared" si="79"/>
        <v>16800</v>
      </c>
      <c r="N806">
        <f t="shared" si="80"/>
        <v>1</v>
      </c>
      <c r="O806">
        <f t="shared" si="81"/>
        <v>2023</v>
      </c>
      <c r="P806" s="9">
        <f>IF(I806&gt;0,VLOOKUP(B806,'m cost'!A:G,6,FALSE)*I806,0)</f>
        <v>0</v>
      </c>
      <c r="Q806" t="str">
        <f t="shared" si="82"/>
        <v>p</v>
      </c>
      <c r="R806" s="2">
        <f t="shared" si="83"/>
        <v>6560</v>
      </c>
    </row>
    <row r="807" spans="1:18" x14ac:dyDescent="0.2">
      <c r="A807" t="s">
        <v>41</v>
      </c>
      <c r="B807" s="9" t="str">
        <f>VLOOKUP(A807,'item cost'!A:D,2,FALSE)</f>
        <v>group 49</v>
      </c>
      <c r="C807" s="9" t="str">
        <f>VLOOKUP(D807,items!A:B,2,FALSE)</f>
        <v>item 49</v>
      </c>
      <c r="D807" t="s">
        <v>881</v>
      </c>
      <c r="E807" s="10"/>
      <c r="F807" s="10">
        <v>44950</v>
      </c>
      <c r="G807" t="s">
        <v>386</v>
      </c>
      <c r="I807">
        <v>5</v>
      </c>
      <c r="J807" s="2">
        <v>2400</v>
      </c>
      <c r="K807" s="2">
        <f>IF(OR(B807="متنوع",B807="قطع غيار"),J807,IF(AND(B807="ceiling fan",J807&gt;500),_xlfn.MAXIFS('m cost'!$E$3:$E$1062,'m cost'!$B$3:$B$1062,C807,'m cost'!$C$3:$C$1062,"&lt;="&amp;O807,'m cost'!$D$3:$D$1062,"&lt;="&amp;N807)*3,_xlfn.MAXIFS('m cost'!$E$3:$E$1062,'m cost'!$B$3:$B$1062,C807,'m cost'!$C$3:$C$1062,"&lt;="&amp;O807,'m cost'!$D$3:$D$1062,"&lt;="&amp;N807)))</f>
        <v>237</v>
      </c>
      <c r="L807" s="2">
        <f t="shared" si="78"/>
        <v>1185</v>
      </c>
      <c r="M807" s="2">
        <f t="shared" si="79"/>
        <v>12000</v>
      </c>
      <c r="N807">
        <f t="shared" si="80"/>
        <v>1</v>
      </c>
      <c r="O807">
        <f t="shared" si="81"/>
        <v>2023</v>
      </c>
      <c r="P807" s="9">
        <f>IF(I807&gt;0,VLOOKUP(B807,'m cost'!A:G,6,FALSE)*I807,0)</f>
        <v>0</v>
      </c>
      <c r="Q807" t="str">
        <f t="shared" si="82"/>
        <v>p</v>
      </c>
      <c r="R807" s="2">
        <f t="shared" si="83"/>
        <v>10815</v>
      </c>
    </row>
    <row r="808" spans="1:18" x14ac:dyDescent="0.2">
      <c r="A808" t="s">
        <v>73</v>
      </c>
      <c r="B808" s="9" t="str">
        <f>VLOOKUP(A808,'item cost'!A:D,2,FALSE)</f>
        <v>group 50</v>
      </c>
      <c r="C808" s="9" t="str">
        <f>VLOOKUP(D808,items!A:B,2,FALSE)</f>
        <v>item 50</v>
      </c>
      <c r="D808" t="s">
        <v>882</v>
      </c>
      <c r="E808" s="10"/>
      <c r="F808" s="10">
        <v>44950</v>
      </c>
      <c r="G808" t="s">
        <v>386</v>
      </c>
      <c r="I808">
        <v>10</v>
      </c>
      <c r="J808" s="2">
        <v>2800</v>
      </c>
      <c r="K808" s="2">
        <f>IF(OR(B808="متنوع",B808="قطع غيار"),J808,IF(AND(B808="ceiling fan",J808&gt;500),_xlfn.MAXIFS('m cost'!$E$3:$E$1062,'m cost'!$B$3:$B$1062,C808,'m cost'!$C$3:$C$1062,"&lt;="&amp;O808,'m cost'!$D$3:$D$1062,"&lt;="&amp;N808)*3,_xlfn.MAXIFS('m cost'!$E$3:$E$1062,'m cost'!$B$3:$B$1062,C808,'m cost'!$C$3:$C$1062,"&lt;="&amp;O808,'m cost'!$D$3:$D$1062,"&lt;="&amp;N808)))</f>
        <v>2128</v>
      </c>
      <c r="L808" s="2">
        <f t="shared" si="78"/>
        <v>21280</v>
      </c>
      <c r="M808" s="2">
        <f t="shared" si="79"/>
        <v>28000</v>
      </c>
      <c r="N808">
        <f t="shared" si="80"/>
        <v>1</v>
      </c>
      <c r="O808">
        <f t="shared" si="81"/>
        <v>2023</v>
      </c>
      <c r="P808" s="9">
        <f>IF(I808&gt;0,VLOOKUP(B808,'m cost'!A:G,6,FALSE)*I808,0)</f>
        <v>0</v>
      </c>
      <c r="Q808" t="str">
        <f t="shared" si="82"/>
        <v>p</v>
      </c>
      <c r="R808" s="2">
        <f t="shared" si="83"/>
        <v>6720</v>
      </c>
    </row>
    <row r="809" spans="1:18" x14ac:dyDescent="0.2">
      <c r="A809" t="s">
        <v>35</v>
      </c>
      <c r="B809" s="9" t="str">
        <f>VLOOKUP(A809,'item cost'!A:D,2,FALSE)</f>
        <v>group 51</v>
      </c>
      <c r="C809" s="9" t="str">
        <f>VLOOKUP(D809,items!A:B,2,FALSE)</f>
        <v>item 51</v>
      </c>
      <c r="D809" t="s">
        <v>883</v>
      </c>
      <c r="E809" s="10"/>
      <c r="F809" s="10">
        <v>44950</v>
      </c>
      <c r="G809" t="s">
        <v>386</v>
      </c>
      <c r="I809">
        <v>41</v>
      </c>
      <c r="J809" s="2">
        <v>460</v>
      </c>
      <c r="K809" s="2">
        <f>IF(OR(B809="متنوع",B809="قطع غيار"),J809,IF(AND(B809="ceiling fan",J809&gt;500),_xlfn.MAXIFS('m cost'!$E$3:$E$1062,'m cost'!$B$3:$B$1062,C809,'m cost'!$C$3:$C$1062,"&lt;="&amp;O809,'m cost'!$D$3:$D$1062,"&lt;="&amp;N809)*3,_xlfn.MAXIFS('m cost'!$E$3:$E$1062,'m cost'!$B$3:$B$1062,C809,'m cost'!$C$3:$C$1062,"&lt;="&amp;O809,'m cost'!$D$3:$D$1062,"&lt;="&amp;N809)))</f>
        <v>2247</v>
      </c>
      <c r="L809" s="2">
        <f t="shared" si="78"/>
        <v>92127</v>
      </c>
      <c r="M809" s="2">
        <f t="shared" si="79"/>
        <v>18860</v>
      </c>
      <c r="N809">
        <f t="shared" si="80"/>
        <v>1</v>
      </c>
      <c r="O809">
        <f t="shared" si="81"/>
        <v>2023</v>
      </c>
      <c r="P809" s="9">
        <f>IF(I809&gt;0,VLOOKUP(B809,'m cost'!A:G,6,FALSE)*I809,0)</f>
        <v>0</v>
      </c>
      <c r="Q809" t="str">
        <f t="shared" si="82"/>
        <v>l</v>
      </c>
      <c r="R809" s="2">
        <f t="shared" si="83"/>
        <v>-73267</v>
      </c>
    </row>
    <row r="810" spans="1:18" x14ac:dyDescent="0.2">
      <c r="A810" t="s">
        <v>49</v>
      </c>
      <c r="B810" s="9" t="str">
        <f>VLOOKUP(A810,'item cost'!A:D,2,FALSE)</f>
        <v>group 52</v>
      </c>
      <c r="C810" s="9" t="str">
        <f>VLOOKUP(D810,items!A:B,2,FALSE)</f>
        <v>item 52</v>
      </c>
      <c r="D810" t="s">
        <v>884</v>
      </c>
      <c r="E810" s="10"/>
      <c r="F810" s="10">
        <v>44955</v>
      </c>
      <c r="G810" t="s">
        <v>231</v>
      </c>
      <c r="I810">
        <v>-5</v>
      </c>
      <c r="J810" s="2">
        <v>2650</v>
      </c>
      <c r="K810" s="2">
        <f>IF(OR(B810="متنوع",B810="قطع غيار"),J810,IF(AND(B810="ceiling fan",J810&gt;500),_xlfn.MAXIFS('m cost'!$E$3:$E$1062,'m cost'!$B$3:$B$1062,C810,'m cost'!$C$3:$C$1062,"&lt;="&amp;O810,'m cost'!$D$3:$D$1062,"&lt;="&amp;N810)*3,_xlfn.MAXIFS('m cost'!$E$3:$E$1062,'m cost'!$B$3:$B$1062,C810,'m cost'!$C$3:$C$1062,"&lt;="&amp;O810,'m cost'!$D$3:$D$1062,"&lt;="&amp;N810)))</f>
        <v>306</v>
      </c>
      <c r="L810" s="2">
        <f t="shared" si="78"/>
        <v>-1530</v>
      </c>
      <c r="M810" s="2">
        <f t="shared" si="79"/>
        <v>-13250</v>
      </c>
      <c r="N810">
        <f t="shared" si="80"/>
        <v>1</v>
      </c>
      <c r="O810">
        <f t="shared" si="81"/>
        <v>2023</v>
      </c>
      <c r="P810" s="9">
        <f>IF(I810&gt;0,VLOOKUP(B810,'m cost'!A:G,6,FALSE)*I810,0)</f>
        <v>0</v>
      </c>
      <c r="Q810" t="str">
        <f t="shared" si="82"/>
        <v>l</v>
      </c>
      <c r="R810" s="2">
        <f t="shared" si="83"/>
        <v>-11720</v>
      </c>
    </row>
    <row r="811" spans="1:18" x14ac:dyDescent="0.2">
      <c r="A811" t="s">
        <v>42</v>
      </c>
      <c r="B811" s="9" t="str">
        <f>VLOOKUP(A811,'item cost'!A:D,2,FALSE)</f>
        <v>group 53</v>
      </c>
      <c r="C811" s="9" t="str">
        <f>VLOOKUP(D811,items!A:B,2,FALSE)</f>
        <v>item 53</v>
      </c>
      <c r="D811" t="s">
        <v>885</v>
      </c>
      <c r="E811" s="10"/>
      <c r="F811" s="10">
        <v>44955</v>
      </c>
      <c r="G811" t="s">
        <v>231</v>
      </c>
      <c r="I811">
        <v>-2</v>
      </c>
      <c r="J811" s="2">
        <v>280</v>
      </c>
      <c r="K811" s="2">
        <f>IF(OR(B811="متنوع",B811="قطع غيار"),J811,IF(AND(B811="ceiling fan",J811&gt;500),_xlfn.MAXIFS('m cost'!$E$3:$E$1062,'m cost'!$B$3:$B$1062,C811,'m cost'!$C$3:$C$1062,"&lt;="&amp;O811,'m cost'!$D$3:$D$1062,"&lt;="&amp;N811)*3,_xlfn.MAXIFS('m cost'!$E$3:$E$1062,'m cost'!$B$3:$B$1062,C811,'m cost'!$C$3:$C$1062,"&lt;="&amp;O811,'m cost'!$D$3:$D$1062,"&lt;="&amp;N811)))</f>
        <v>253</v>
      </c>
      <c r="L811" s="2">
        <f t="shared" si="78"/>
        <v>-506</v>
      </c>
      <c r="M811" s="2">
        <f t="shared" si="79"/>
        <v>-560</v>
      </c>
      <c r="N811">
        <f t="shared" si="80"/>
        <v>1</v>
      </c>
      <c r="O811">
        <f t="shared" si="81"/>
        <v>2023</v>
      </c>
      <c r="P811" s="9">
        <f>IF(I811&gt;0,VLOOKUP(B811,'m cost'!A:G,6,FALSE)*I811,0)</f>
        <v>0</v>
      </c>
      <c r="Q811" t="str">
        <f t="shared" si="82"/>
        <v>l</v>
      </c>
      <c r="R811" s="2">
        <f t="shared" si="83"/>
        <v>-54</v>
      </c>
    </row>
    <row r="812" spans="1:18" x14ac:dyDescent="0.2">
      <c r="A812" t="s">
        <v>63</v>
      </c>
      <c r="B812" s="9" t="str">
        <f>VLOOKUP(A812,'item cost'!A:D,2,FALSE)</f>
        <v>group 54</v>
      </c>
      <c r="C812" s="9" t="str">
        <f>VLOOKUP(D812,items!A:B,2,FALSE)</f>
        <v>item 54</v>
      </c>
      <c r="D812" t="s">
        <v>886</v>
      </c>
      <c r="E812" s="10"/>
      <c r="F812" s="10">
        <v>44955</v>
      </c>
      <c r="G812" t="s">
        <v>231</v>
      </c>
      <c r="I812">
        <v>-5</v>
      </c>
      <c r="J812" s="2">
        <v>360</v>
      </c>
      <c r="K812" s="2">
        <f>IF(OR(B812="متنوع",B812="قطع غيار"),J812,IF(AND(B812="ceiling fan",J812&gt;500),_xlfn.MAXIFS('m cost'!$E$3:$E$1062,'m cost'!$B$3:$B$1062,C812,'m cost'!$C$3:$C$1062,"&lt;="&amp;O812,'m cost'!$D$3:$D$1062,"&lt;="&amp;N812)*3,_xlfn.MAXIFS('m cost'!$E$3:$E$1062,'m cost'!$B$3:$B$1062,C812,'m cost'!$C$3:$C$1062,"&lt;="&amp;O812,'m cost'!$D$3:$D$1062,"&lt;="&amp;N812)))</f>
        <v>408</v>
      </c>
      <c r="L812" s="2">
        <f t="shared" si="78"/>
        <v>-2040</v>
      </c>
      <c r="M812" s="2">
        <f t="shared" si="79"/>
        <v>-1800</v>
      </c>
      <c r="N812">
        <f t="shared" si="80"/>
        <v>1</v>
      </c>
      <c r="O812">
        <f t="shared" si="81"/>
        <v>2023</v>
      </c>
      <c r="P812" s="9">
        <f>IF(I812&gt;0,VLOOKUP(B812,'m cost'!A:G,6,FALSE)*I812,0)</f>
        <v>0</v>
      </c>
      <c r="Q812" t="str">
        <f t="shared" si="82"/>
        <v>p</v>
      </c>
      <c r="R812" s="2">
        <f t="shared" si="83"/>
        <v>240</v>
      </c>
    </row>
    <row r="813" spans="1:18" x14ac:dyDescent="0.2">
      <c r="A813" t="s">
        <v>32</v>
      </c>
      <c r="B813" s="9" t="str">
        <f>VLOOKUP(A813,'item cost'!A:D,2,FALSE)</f>
        <v>group 1</v>
      </c>
      <c r="C813" s="9" t="str">
        <f>VLOOKUP(D813,items!A:B,2,FALSE)</f>
        <v>item 1</v>
      </c>
      <c r="D813" t="s">
        <v>833</v>
      </c>
      <c r="E813" s="10"/>
      <c r="F813" s="10">
        <v>44955</v>
      </c>
      <c r="G813" t="s">
        <v>231</v>
      </c>
      <c r="I813">
        <v>-1</v>
      </c>
      <c r="J813" s="2">
        <v>235</v>
      </c>
      <c r="K813" s="2">
        <f>IF(OR(B813="متنوع",B813="قطع غيار"),J813,IF(AND(B813="ceiling fan",J813&gt;500),_xlfn.MAXIFS('m cost'!$E$3:$E$1062,'m cost'!$B$3:$B$1062,C813,'m cost'!$C$3:$C$1062,"&lt;="&amp;O813,'m cost'!$D$3:$D$1062,"&lt;="&amp;N813)*3,_xlfn.MAXIFS('m cost'!$E$3:$E$1062,'m cost'!$B$3:$B$1062,C813,'m cost'!$C$3:$C$1062,"&lt;="&amp;O813,'m cost'!$D$3:$D$1062,"&lt;="&amp;N813)))</f>
        <v>1490</v>
      </c>
      <c r="L813" s="2">
        <f t="shared" si="78"/>
        <v>-1490</v>
      </c>
      <c r="M813" s="2">
        <f t="shared" si="79"/>
        <v>-235</v>
      </c>
      <c r="N813">
        <f t="shared" si="80"/>
        <v>1</v>
      </c>
      <c r="O813">
        <f t="shared" si="81"/>
        <v>2023</v>
      </c>
      <c r="P813" s="9">
        <f>IF(I813&gt;0,VLOOKUP(B813,'m cost'!A:G,6,FALSE)*I813,0)</f>
        <v>0</v>
      </c>
      <c r="Q813" t="str">
        <f t="shared" si="82"/>
        <v>p</v>
      </c>
      <c r="R813" s="2">
        <f t="shared" si="83"/>
        <v>1255</v>
      </c>
    </row>
    <row r="814" spans="1:18" x14ac:dyDescent="0.2">
      <c r="A814" t="s">
        <v>58</v>
      </c>
      <c r="B814" s="9" t="str">
        <f>VLOOKUP(A814,'item cost'!A:D,2,FALSE)</f>
        <v>group 2</v>
      </c>
      <c r="C814" s="9" t="str">
        <f>VLOOKUP(D814,items!A:B,2,FALSE)</f>
        <v>item 2</v>
      </c>
      <c r="D814" t="s">
        <v>834</v>
      </c>
      <c r="E814" s="10"/>
      <c r="F814" s="10">
        <v>44955</v>
      </c>
      <c r="G814" t="s">
        <v>231</v>
      </c>
      <c r="I814">
        <v>-2</v>
      </c>
      <c r="J814" s="2">
        <v>1250</v>
      </c>
      <c r="K814" s="2">
        <f>IF(OR(B814="متنوع",B814="قطع غيار"),J814,IF(AND(B814="ceiling fan",J814&gt;500),_xlfn.MAXIFS('m cost'!$E$3:$E$1062,'m cost'!$B$3:$B$1062,C814,'m cost'!$C$3:$C$1062,"&lt;="&amp;O814,'m cost'!$D$3:$D$1062,"&lt;="&amp;N814)*3,_xlfn.MAXIFS('m cost'!$E$3:$E$1062,'m cost'!$B$3:$B$1062,C814,'m cost'!$C$3:$C$1062,"&lt;="&amp;O814,'m cost'!$D$3:$D$1062,"&lt;="&amp;N814)))</f>
        <v>257.64999999999998</v>
      </c>
      <c r="L814" s="2">
        <f t="shared" si="78"/>
        <v>-515.29999999999995</v>
      </c>
      <c r="M814" s="2">
        <f t="shared" si="79"/>
        <v>-2500</v>
      </c>
      <c r="N814">
        <f t="shared" si="80"/>
        <v>1</v>
      </c>
      <c r="O814">
        <f t="shared" si="81"/>
        <v>2023</v>
      </c>
      <c r="P814" s="9">
        <f>IF(I814&gt;0,VLOOKUP(B814,'m cost'!A:G,6,FALSE)*I814,0)</f>
        <v>0</v>
      </c>
      <c r="Q814" t="str">
        <f t="shared" si="82"/>
        <v>l</v>
      </c>
      <c r="R814" s="2">
        <f t="shared" si="83"/>
        <v>-1984.7</v>
      </c>
    </row>
    <row r="815" spans="1:18" x14ac:dyDescent="0.2">
      <c r="A815" t="s">
        <v>23</v>
      </c>
      <c r="B815" s="9" t="str">
        <f>VLOOKUP(A815,'item cost'!A:D,2,FALSE)</f>
        <v>group 3</v>
      </c>
      <c r="C815" s="9" t="str">
        <f>VLOOKUP(D815,items!A:B,2,FALSE)</f>
        <v>item 3</v>
      </c>
      <c r="D815" t="s">
        <v>835</v>
      </c>
      <c r="E815" s="10"/>
      <c r="F815" s="10">
        <v>44955</v>
      </c>
      <c r="G815" t="s">
        <v>231</v>
      </c>
      <c r="I815">
        <v>-10</v>
      </c>
      <c r="J815" s="2">
        <v>470</v>
      </c>
      <c r="K815" s="2">
        <f>IF(OR(B815="متنوع",B815="قطع غيار"),J815,IF(AND(B815="ceiling fan",J815&gt;500),_xlfn.MAXIFS('m cost'!$E$3:$E$1062,'m cost'!$B$3:$B$1062,C815,'m cost'!$C$3:$C$1062,"&lt;="&amp;O815,'m cost'!$D$3:$D$1062,"&lt;="&amp;N815)*3,_xlfn.MAXIFS('m cost'!$E$3:$E$1062,'m cost'!$B$3:$B$1062,C815,'m cost'!$C$3:$C$1062,"&lt;="&amp;O815,'m cost'!$D$3:$D$1062,"&lt;="&amp;N815)))</f>
        <v>424.87</v>
      </c>
      <c r="L815" s="2">
        <f t="shared" si="78"/>
        <v>-4248.7</v>
      </c>
      <c r="M815" s="2">
        <f t="shared" si="79"/>
        <v>-4700</v>
      </c>
      <c r="N815">
        <f t="shared" si="80"/>
        <v>1</v>
      </c>
      <c r="O815">
        <f t="shared" si="81"/>
        <v>2023</v>
      </c>
      <c r="P815" s="9">
        <f>IF(I815&gt;0,VLOOKUP(B815,'m cost'!A:G,6,FALSE)*I815,0)</f>
        <v>0</v>
      </c>
      <c r="Q815" t="str">
        <f t="shared" si="82"/>
        <v>l</v>
      </c>
      <c r="R815" s="2">
        <f t="shared" si="83"/>
        <v>-451.30000000000018</v>
      </c>
    </row>
    <row r="816" spans="1:18" x14ac:dyDescent="0.2">
      <c r="A816" t="s">
        <v>271</v>
      </c>
      <c r="B816" s="9" t="str">
        <f>VLOOKUP(A816,'item cost'!A:D,2,FALSE)</f>
        <v>group 4</v>
      </c>
      <c r="C816" s="9" t="str">
        <f>VLOOKUP(D816,items!A:B,2,FALSE)</f>
        <v>item 4</v>
      </c>
      <c r="D816" t="s">
        <v>836</v>
      </c>
      <c r="E816" s="10"/>
      <c r="F816" s="10">
        <v>44955</v>
      </c>
      <c r="G816" t="s">
        <v>231</v>
      </c>
      <c r="I816">
        <v>-6</v>
      </c>
      <c r="J816" s="2">
        <v>520</v>
      </c>
      <c r="K816" s="2">
        <f>IF(OR(B816="متنوع",B816="قطع غيار"),J816,IF(AND(B816="ceiling fan",J816&gt;500),_xlfn.MAXIFS('m cost'!$E$3:$E$1062,'m cost'!$B$3:$B$1062,C816,'m cost'!$C$3:$C$1062,"&lt;="&amp;O816,'m cost'!$D$3:$D$1062,"&lt;="&amp;N816)*3,_xlfn.MAXIFS('m cost'!$E$3:$E$1062,'m cost'!$B$3:$B$1062,C816,'m cost'!$C$3:$C$1062,"&lt;="&amp;O816,'m cost'!$D$3:$D$1062,"&lt;="&amp;N816)))</f>
        <v>1793</v>
      </c>
      <c r="L816" s="2">
        <f t="shared" si="78"/>
        <v>-10758</v>
      </c>
      <c r="M816" s="2">
        <f t="shared" si="79"/>
        <v>-3120</v>
      </c>
      <c r="N816">
        <f t="shared" si="80"/>
        <v>1</v>
      </c>
      <c r="O816">
        <f t="shared" si="81"/>
        <v>2023</v>
      </c>
      <c r="P816" s="9">
        <f>IF(I816&gt;0,VLOOKUP(B816,'m cost'!A:G,6,FALSE)*I816,0)</f>
        <v>0</v>
      </c>
      <c r="Q816" t="str">
        <f t="shared" si="82"/>
        <v>p</v>
      </c>
      <c r="R816" s="2">
        <f t="shared" si="83"/>
        <v>7638</v>
      </c>
    </row>
    <row r="817" spans="1:18" x14ac:dyDescent="0.2">
      <c r="A817" t="s">
        <v>26</v>
      </c>
      <c r="B817" s="9" t="str">
        <f>VLOOKUP(A817,'item cost'!A:D,2,FALSE)</f>
        <v>group 5</v>
      </c>
      <c r="C817" s="9" t="str">
        <f>VLOOKUP(D817,items!A:B,2,FALSE)</f>
        <v>item 5</v>
      </c>
      <c r="D817" t="s">
        <v>837</v>
      </c>
      <c r="E817" s="10"/>
      <c r="F817" s="10">
        <v>44955</v>
      </c>
      <c r="G817" t="s">
        <v>231</v>
      </c>
      <c r="I817">
        <v>-1</v>
      </c>
      <c r="J817" s="2">
        <v>950</v>
      </c>
      <c r="K817" s="2">
        <f>IF(OR(B817="متنوع",B817="قطع غيار"),J817,IF(AND(B817="ceiling fan",J817&gt;500),_xlfn.MAXIFS('m cost'!$E$3:$E$1062,'m cost'!$B$3:$B$1062,C817,'m cost'!$C$3:$C$1062,"&lt;="&amp;O817,'m cost'!$D$3:$D$1062,"&lt;="&amp;N817)*3,_xlfn.MAXIFS('m cost'!$E$3:$E$1062,'m cost'!$B$3:$B$1062,C817,'m cost'!$C$3:$C$1062,"&lt;="&amp;O817,'m cost'!$D$3:$D$1062,"&lt;="&amp;N817)))</f>
        <v>900</v>
      </c>
      <c r="L817" s="2">
        <f t="shared" si="78"/>
        <v>-900</v>
      </c>
      <c r="M817" s="2">
        <f t="shared" si="79"/>
        <v>-950</v>
      </c>
      <c r="N817">
        <f t="shared" si="80"/>
        <v>1</v>
      </c>
      <c r="O817">
        <f t="shared" si="81"/>
        <v>2023</v>
      </c>
      <c r="P817" s="9">
        <f>IF(I817&gt;0,VLOOKUP(B817,'m cost'!A:G,6,FALSE)*I817,0)</f>
        <v>0</v>
      </c>
      <c r="Q817" t="str">
        <f t="shared" si="82"/>
        <v>l</v>
      </c>
      <c r="R817" s="2">
        <f t="shared" si="83"/>
        <v>-50</v>
      </c>
    </row>
    <row r="818" spans="1:18" x14ac:dyDescent="0.2">
      <c r="A818" t="s">
        <v>66</v>
      </c>
      <c r="B818" s="9" t="str">
        <f>VLOOKUP(A818,'item cost'!A:D,2,FALSE)</f>
        <v>group 6</v>
      </c>
      <c r="C818" s="9" t="str">
        <f>VLOOKUP(D818,items!A:B,2,FALSE)</f>
        <v>item 6</v>
      </c>
      <c r="D818" t="s">
        <v>838</v>
      </c>
      <c r="E818" s="10"/>
      <c r="F818" s="10">
        <v>44955</v>
      </c>
      <c r="G818" t="s">
        <v>231</v>
      </c>
      <c r="I818">
        <v>-1</v>
      </c>
      <c r="J818" s="2">
        <v>470</v>
      </c>
      <c r="K818" s="2">
        <f>IF(OR(B818="متنوع",B818="قطع غيار"),J818,IF(AND(B818="ceiling fan",J818&gt;500),_xlfn.MAXIFS('m cost'!$E$3:$E$1062,'m cost'!$B$3:$B$1062,C818,'m cost'!$C$3:$C$1062,"&lt;="&amp;O818,'m cost'!$D$3:$D$1062,"&lt;="&amp;N818)*3,_xlfn.MAXIFS('m cost'!$E$3:$E$1062,'m cost'!$B$3:$B$1062,C818,'m cost'!$C$3:$C$1062,"&lt;="&amp;O818,'m cost'!$D$3:$D$1062,"&lt;="&amp;N818)))</f>
        <v>190</v>
      </c>
      <c r="L818" s="2">
        <f t="shared" si="78"/>
        <v>-190</v>
      </c>
      <c r="M818" s="2">
        <f t="shared" si="79"/>
        <v>-470</v>
      </c>
      <c r="N818">
        <f t="shared" si="80"/>
        <v>1</v>
      </c>
      <c r="O818">
        <f t="shared" si="81"/>
        <v>2023</v>
      </c>
      <c r="P818" s="9">
        <f>IF(I818&gt;0,VLOOKUP(B818,'m cost'!A:G,6,FALSE)*I818,0)</f>
        <v>0</v>
      </c>
      <c r="Q818" t="str">
        <f t="shared" si="82"/>
        <v>l</v>
      </c>
      <c r="R818" s="2">
        <f t="shared" si="83"/>
        <v>-280</v>
      </c>
    </row>
    <row r="819" spans="1:18" x14ac:dyDescent="0.2">
      <c r="A819" t="s">
        <v>40</v>
      </c>
      <c r="B819" s="9" t="str">
        <f>VLOOKUP(A819,'item cost'!A:D,2,FALSE)</f>
        <v>group 7</v>
      </c>
      <c r="C819" s="9" t="str">
        <f>VLOOKUP(D819,items!A:B,2,FALSE)</f>
        <v>item 7</v>
      </c>
      <c r="D819" t="s">
        <v>839</v>
      </c>
      <c r="E819" s="10"/>
      <c r="F819" s="10">
        <v>44955</v>
      </c>
      <c r="G819" t="s">
        <v>231</v>
      </c>
      <c r="I819">
        <v>-1</v>
      </c>
      <c r="J819" s="2">
        <v>225</v>
      </c>
      <c r="K819" s="2">
        <f>IF(OR(B819="متنوع",B819="قطع غيار"),J819,IF(AND(B819="ceiling fan",J819&gt;500),_xlfn.MAXIFS('m cost'!$E$3:$E$1062,'m cost'!$B$3:$B$1062,C819,'m cost'!$C$3:$C$1062,"&lt;="&amp;O819,'m cost'!$D$3:$D$1062,"&lt;="&amp;N819)*3,_xlfn.MAXIFS('m cost'!$E$3:$E$1062,'m cost'!$B$3:$B$1062,C819,'m cost'!$C$3:$C$1062,"&lt;="&amp;O819,'m cost'!$D$3:$D$1062,"&lt;="&amp;N819)))</f>
        <v>260</v>
      </c>
      <c r="L819" s="2">
        <f t="shared" si="78"/>
        <v>-260</v>
      </c>
      <c r="M819" s="2">
        <f t="shared" si="79"/>
        <v>-225</v>
      </c>
      <c r="N819">
        <f t="shared" si="80"/>
        <v>1</v>
      </c>
      <c r="O819">
        <f t="shared" si="81"/>
        <v>2023</v>
      </c>
      <c r="P819" s="9">
        <f>IF(I819&gt;0,VLOOKUP(B819,'m cost'!A:G,6,FALSE)*I819,0)</f>
        <v>0</v>
      </c>
      <c r="Q819" t="str">
        <f t="shared" si="82"/>
        <v>p</v>
      </c>
      <c r="R819" s="2">
        <f t="shared" si="83"/>
        <v>35</v>
      </c>
    </row>
    <row r="820" spans="1:18" x14ac:dyDescent="0.2">
      <c r="A820" t="s">
        <v>61</v>
      </c>
      <c r="B820" s="9" t="str">
        <f>VLOOKUP(A820,'item cost'!A:D,2,FALSE)</f>
        <v>group 8</v>
      </c>
      <c r="C820" s="9" t="str">
        <f>VLOOKUP(D820,items!A:B,2,FALSE)</f>
        <v>item 8</v>
      </c>
      <c r="D820" t="s">
        <v>840</v>
      </c>
      <c r="E820" s="10"/>
      <c r="F820" s="10">
        <v>44955</v>
      </c>
      <c r="G820" t="s">
        <v>231</v>
      </c>
      <c r="I820">
        <v>-1</v>
      </c>
      <c r="J820" s="2">
        <v>2500</v>
      </c>
      <c r="K820" s="2">
        <f>IF(OR(B820="متنوع",B820="قطع غيار"),J820,IF(AND(B820="ceiling fan",J820&gt;500),_xlfn.MAXIFS('m cost'!$E$3:$E$1062,'m cost'!$B$3:$B$1062,C820,'m cost'!$C$3:$C$1062,"&lt;="&amp;O820,'m cost'!$D$3:$D$1062,"&lt;="&amp;N820)*3,_xlfn.MAXIFS('m cost'!$E$3:$E$1062,'m cost'!$B$3:$B$1062,C820,'m cost'!$C$3:$C$1062,"&lt;="&amp;O820,'m cost'!$D$3:$D$1062,"&lt;="&amp;N820)))</f>
        <v>1630</v>
      </c>
      <c r="L820" s="2">
        <f t="shared" si="78"/>
        <v>-1630</v>
      </c>
      <c r="M820" s="2">
        <f t="shared" si="79"/>
        <v>-2500</v>
      </c>
      <c r="N820">
        <f t="shared" si="80"/>
        <v>1</v>
      </c>
      <c r="O820">
        <f t="shared" si="81"/>
        <v>2023</v>
      </c>
      <c r="P820" s="9">
        <f>IF(I820&gt;0,VLOOKUP(B820,'m cost'!A:G,6,FALSE)*I820,0)</f>
        <v>0</v>
      </c>
      <c r="Q820" t="str">
        <f t="shared" si="82"/>
        <v>l</v>
      </c>
      <c r="R820" s="2">
        <f t="shared" si="83"/>
        <v>-870</v>
      </c>
    </row>
    <row r="821" spans="1:18" x14ac:dyDescent="0.2">
      <c r="A821" t="s">
        <v>39</v>
      </c>
      <c r="B821" s="9" t="str">
        <f>VLOOKUP(A821,'item cost'!A:D,2,FALSE)</f>
        <v>group 9</v>
      </c>
      <c r="C821" s="9" t="str">
        <f>VLOOKUP(D821,items!A:B,2,FALSE)</f>
        <v>item 9</v>
      </c>
      <c r="D821" t="s">
        <v>841</v>
      </c>
      <c r="E821" s="10"/>
      <c r="F821" s="10">
        <v>44955</v>
      </c>
      <c r="G821" t="s">
        <v>231</v>
      </c>
      <c r="I821">
        <v>-1</v>
      </c>
      <c r="J821" s="2">
        <v>1050</v>
      </c>
      <c r="K821" s="2">
        <f>IF(OR(B821="متنوع",B821="قطع غيار"),J821,IF(AND(B821="ceiling fan",J821&gt;500),_xlfn.MAXIFS('m cost'!$E$3:$E$1062,'m cost'!$B$3:$B$1062,C821,'m cost'!$C$3:$C$1062,"&lt;="&amp;O821,'m cost'!$D$3:$D$1062,"&lt;="&amp;N821)*3,_xlfn.MAXIFS('m cost'!$E$3:$E$1062,'m cost'!$B$3:$B$1062,C821,'m cost'!$C$3:$C$1062,"&lt;="&amp;O821,'m cost'!$D$3:$D$1062,"&lt;="&amp;N821)))</f>
        <v>2007</v>
      </c>
      <c r="L821" s="2">
        <f t="shared" si="78"/>
        <v>-2007</v>
      </c>
      <c r="M821" s="2">
        <f t="shared" si="79"/>
        <v>-1050</v>
      </c>
      <c r="N821">
        <f t="shared" si="80"/>
        <v>1</v>
      </c>
      <c r="O821">
        <f t="shared" si="81"/>
        <v>2023</v>
      </c>
      <c r="P821" s="9">
        <f>IF(I821&gt;0,VLOOKUP(B821,'m cost'!A:G,6,FALSE)*I821,0)</f>
        <v>0</v>
      </c>
      <c r="Q821" t="str">
        <f t="shared" si="82"/>
        <v>p</v>
      </c>
      <c r="R821" s="2">
        <f t="shared" si="83"/>
        <v>957</v>
      </c>
    </row>
    <row r="822" spans="1:18" x14ac:dyDescent="0.2">
      <c r="A822" t="s">
        <v>277</v>
      </c>
      <c r="B822" s="9" t="str">
        <f>VLOOKUP(A822,'item cost'!A:D,2,FALSE)</f>
        <v>group 10</v>
      </c>
      <c r="C822" s="9" t="str">
        <f>VLOOKUP(D822,items!A:B,2,FALSE)</f>
        <v>item 10</v>
      </c>
      <c r="D822" t="s">
        <v>842</v>
      </c>
      <c r="E822" s="10"/>
      <c r="F822" s="10">
        <v>44955</v>
      </c>
      <c r="G822" t="s">
        <v>387</v>
      </c>
      <c r="I822">
        <v>5</v>
      </c>
      <c r="J822" s="2">
        <v>2400</v>
      </c>
      <c r="K822" s="2">
        <f>IF(OR(B822="متنوع",B822="قطع غيار"),J822,IF(AND(B822="ceiling fan",J822&gt;500),_xlfn.MAXIFS('m cost'!$E$3:$E$1062,'m cost'!$B$3:$B$1062,C822,'m cost'!$C$3:$C$1062,"&lt;="&amp;O822,'m cost'!$D$3:$D$1062,"&lt;="&amp;N822)*3,_xlfn.MAXIFS('m cost'!$E$3:$E$1062,'m cost'!$B$3:$B$1062,C822,'m cost'!$C$3:$C$1062,"&lt;="&amp;O822,'m cost'!$D$3:$D$1062,"&lt;="&amp;N822)))</f>
        <v>126.14814814814817</v>
      </c>
      <c r="L822" s="2">
        <f t="shared" si="78"/>
        <v>630.74074074074088</v>
      </c>
      <c r="M822" s="2">
        <f t="shared" si="79"/>
        <v>12000</v>
      </c>
      <c r="N822">
        <f t="shared" si="80"/>
        <v>1</v>
      </c>
      <c r="O822">
        <f t="shared" si="81"/>
        <v>2023</v>
      </c>
      <c r="P822" s="9">
        <f>IF(I822&gt;0,VLOOKUP(B822,'m cost'!A:G,6,FALSE)*I822,0)</f>
        <v>312.14999999999998</v>
      </c>
      <c r="Q822" t="str">
        <f t="shared" si="82"/>
        <v>p</v>
      </c>
      <c r="R822" s="2">
        <f t="shared" si="83"/>
        <v>11057.109259259259</v>
      </c>
    </row>
    <row r="823" spans="1:18" x14ac:dyDescent="0.2">
      <c r="A823" t="s">
        <v>53</v>
      </c>
      <c r="B823" s="9" t="str">
        <f>VLOOKUP(A823,'item cost'!A:D,2,FALSE)</f>
        <v>group 11</v>
      </c>
      <c r="C823" s="9" t="str">
        <f>VLOOKUP(D823,items!A:B,2,FALSE)</f>
        <v>item 11</v>
      </c>
      <c r="D823" t="s">
        <v>843</v>
      </c>
      <c r="E823" s="10"/>
      <c r="F823" s="10">
        <v>44955</v>
      </c>
      <c r="G823" t="s">
        <v>387</v>
      </c>
      <c r="I823">
        <v>10</v>
      </c>
      <c r="J823" s="2">
        <v>2650</v>
      </c>
      <c r="K823" s="2">
        <f>IF(OR(B823="متنوع",B823="قطع غيار"),J823,IF(AND(B823="ceiling fan",J823&gt;500),_xlfn.MAXIFS('m cost'!$E$3:$E$1062,'m cost'!$B$3:$B$1062,C823,'m cost'!$C$3:$C$1062,"&lt;="&amp;O823,'m cost'!$D$3:$D$1062,"&lt;="&amp;N823)*3,_xlfn.MAXIFS('m cost'!$E$3:$E$1062,'m cost'!$B$3:$B$1062,C823,'m cost'!$C$3:$C$1062,"&lt;="&amp;O823,'m cost'!$D$3:$D$1062,"&lt;="&amp;N823)))</f>
        <v>339.00000000000006</v>
      </c>
      <c r="L823" s="2">
        <f t="shared" si="78"/>
        <v>3390.0000000000005</v>
      </c>
      <c r="M823" s="2">
        <f t="shared" si="79"/>
        <v>26500</v>
      </c>
      <c r="N823">
        <f t="shared" si="80"/>
        <v>1</v>
      </c>
      <c r="O823">
        <f t="shared" si="81"/>
        <v>2023</v>
      </c>
      <c r="P823" s="9">
        <f>IF(I823&gt;0,VLOOKUP(B823,'m cost'!A:G,6,FALSE)*I823,0)</f>
        <v>220.10000000000002</v>
      </c>
      <c r="Q823" t="str">
        <f t="shared" si="82"/>
        <v>p</v>
      </c>
      <c r="R823" s="2">
        <f t="shared" si="83"/>
        <v>22889.9</v>
      </c>
    </row>
    <row r="824" spans="1:18" x14ac:dyDescent="0.2">
      <c r="A824" t="s">
        <v>54</v>
      </c>
      <c r="B824" s="9" t="str">
        <f>VLOOKUP(A824,'item cost'!A:D,2,FALSE)</f>
        <v>group 12</v>
      </c>
      <c r="C824" s="9" t="str">
        <f>VLOOKUP(D824,items!A:B,2,FALSE)</f>
        <v>item 12</v>
      </c>
      <c r="D824" t="s">
        <v>844</v>
      </c>
      <c r="E824" s="10"/>
      <c r="F824" s="10">
        <v>44955</v>
      </c>
      <c r="G824" t="s">
        <v>387</v>
      </c>
      <c r="I824">
        <v>10</v>
      </c>
      <c r="J824" s="2">
        <v>1050</v>
      </c>
      <c r="K824" s="2">
        <f>IF(OR(B824="متنوع",B824="قطع غيار"),J824,IF(AND(B824="ceiling fan",J824&gt;500),_xlfn.MAXIFS('m cost'!$E$3:$E$1062,'m cost'!$B$3:$B$1062,C824,'m cost'!$C$3:$C$1062,"&lt;="&amp;O824,'m cost'!$D$3:$D$1062,"&lt;="&amp;N824)*3,_xlfn.MAXIFS('m cost'!$E$3:$E$1062,'m cost'!$B$3:$B$1062,C824,'m cost'!$C$3:$C$1062,"&lt;="&amp;O824,'m cost'!$D$3:$D$1062,"&lt;="&amp;N824)))</f>
        <v>388.11666666666673</v>
      </c>
      <c r="L824" s="2">
        <f t="shared" si="78"/>
        <v>3881.1666666666674</v>
      </c>
      <c r="M824" s="2">
        <f t="shared" si="79"/>
        <v>10500</v>
      </c>
      <c r="N824">
        <f t="shared" si="80"/>
        <v>1</v>
      </c>
      <c r="O824">
        <f t="shared" si="81"/>
        <v>2023</v>
      </c>
      <c r="P824" s="9">
        <f>IF(I824&gt;0,VLOOKUP(B824,'m cost'!A:G,6,FALSE)*I824,0)</f>
        <v>257.8</v>
      </c>
      <c r="Q824" t="str">
        <f t="shared" si="82"/>
        <v>p</v>
      </c>
      <c r="R824" s="2">
        <f t="shared" si="83"/>
        <v>6361.0333333333319</v>
      </c>
    </row>
    <row r="825" spans="1:18" x14ac:dyDescent="0.2">
      <c r="A825" t="s">
        <v>72</v>
      </c>
      <c r="B825" s="9" t="str">
        <f>VLOOKUP(A825,'item cost'!A:D,2,FALSE)</f>
        <v>group 13</v>
      </c>
      <c r="C825" s="9" t="str">
        <f>VLOOKUP(D825,items!A:B,2,FALSE)</f>
        <v>item 13</v>
      </c>
      <c r="D825" t="s">
        <v>845</v>
      </c>
      <c r="E825" s="10"/>
      <c r="F825" s="10">
        <v>44955</v>
      </c>
      <c r="G825" t="s">
        <v>387</v>
      </c>
      <c r="I825">
        <v>10</v>
      </c>
      <c r="J825" s="2">
        <v>1100</v>
      </c>
      <c r="K825" s="2">
        <f>IF(OR(B825="متنوع",B825="قطع غيار"),J825,IF(AND(B825="ceiling fan",J825&gt;500),_xlfn.MAXIFS('m cost'!$E$3:$E$1062,'m cost'!$B$3:$B$1062,C825,'m cost'!$C$3:$C$1062,"&lt;="&amp;O825,'m cost'!$D$3:$D$1062,"&lt;="&amp;N825)*3,_xlfn.MAXIFS('m cost'!$E$3:$E$1062,'m cost'!$B$3:$B$1062,C825,'m cost'!$C$3:$C$1062,"&lt;="&amp;O825,'m cost'!$D$3:$D$1062,"&lt;="&amp;N825)))</f>
        <v>450</v>
      </c>
      <c r="L825" s="2">
        <f t="shared" si="78"/>
        <v>4500</v>
      </c>
      <c r="M825" s="2">
        <f t="shared" si="79"/>
        <v>11000</v>
      </c>
      <c r="N825">
        <f t="shared" si="80"/>
        <v>1</v>
      </c>
      <c r="O825">
        <f t="shared" si="81"/>
        <v>2023</v>
      </c>
      <c r="P825" s="9">
        <f>IF(I825&gt;0,VLOOKUP(B825,'m cost'!A:G,6,FALSE)*I825,0)</f>
        <v>416.70000000000005</v>
      </c>
      <c r="Q825" t="str">
        <f t="shared" si="82"/>
        <v>p</v>
      </c>
      <c r="R825" s="2">
        <f t="shared" si="83"/>
        <v>6083.3</v>
      </c>
    </row>
    <row r="826" spans="1:18" x14ac:dyDescent="0.2">
      <c r="A826" t="s">
        <v>38</v>
      </c>
      <c r="B826" s="9" t="str">
        <f>VLOOKUP(A826,'item cost'!A:D,2,FALSE)</f>
        <v>group 14</v>
      </c>
      <c r="C826" s="9" t="str">
        <f>VLOOKUP(D826,items!A:B,2,FALSE)</f>
        <v>item 14</v>
      </c>
      <c r="D826" t="s">
        <v>846</v>
      </c>
      <c r="E826" s="10"/>
      <c r="F826" s="10">
        <v>44955</v>
      </c>
      <c r="G826" t="s">
        <v>387</v>
      </c>
      <c r="I826">
        <v>16</v>
      </c>
      <c r="J826" s="2">
        <v>1250</v>
      </c>
      <c r="K826" s="2">
        <f>IF(OR(B826="متنوع",B826="قطع غيار"),J826,IF(AND(B826="ceiling fan",J826&gt;500),_xlfn.MAXIFS('m cost'!$E$3:$E$1062,'m cost'!$B$3:$B$1062,C826,'m cost'!$C$3:$C$1062,"&lt;="&amp;O826,'m cost'!$D$3:$D$1062,"&lt;="&amp;N826)*3,_xlfn.MAXIFS('m cost'!$E$3:$E$1062,'m cost'!$B$3:$B$1062,C826,'m cost'!$C$3:$C$1062,"&lt;="&amp;O826,'m cost'!$D$3:$D$1062,"&lt;="&amp;N826)))</f>
        <v>273.88888888888891</v>
      </c>
      <c r="L826" s="2">
        <f t="shared" si="78"/>
        <v>4382.2222222222226</v>
      </c>
      <c r="M826" s="2">
        <f t="shared" si="79"/>
        <v>20000</v>
      </c>
      <c r="N826">
        <f t="shared" si="80"/>
        <v>1</v>
      </c>
      <c r="O826">
        <f t="shared" si="81"/>
        <v>2023</v>
      </c>
      <c r="P826" s="9">
        <f>IF(I826&gt;0,VLOOKUP(B826,'m cost'!A:G,6,FALSE)*I826,0)</f>
        <v>531.04</v>
      </c>
      <c r="Q826" t="str">
        <f t="shared" si="82"/>
        <v>p</v>
      </c>
      <c r="R826" s="2">
        <f t="shared" si="83"/>
        <v>15086.737777777777</v>
      </c>
    </row>
    <row r="827" spans="1:18" x14ac:dyDescent="0.2">
      <c r="A827" t="s">
        <v>36</v>
      </c>
      <c r="B827" s="9" t="str">
        <f>VLOOKUP(A827,'item cost'!A:D,2,FALSE)</f>
        <v>group 15</v>
      </c>
      <c r="C827" s="9" t="str">
        <f>VLOOKUP(D827,items!A:B,2,FALSE)</f>
        <v>item 15</v>
      </c>
      <c r="D827" t="s">
        <v>847</v>
      </c>
      <c r="E827" s="10"/>
      <c r="F827" s="10">
        <v>44955</v>
      </c>
      <c r="G827" t="s">
        <v>387</v>
      </c>
      <c r="I827">
        <v>27</v>
      </c>
      <c r="J827" s="2">
        <v>520</v>
      </c>
      <c r="K827" s="2">
        <f>IF(OR(B827="متنوع",B827="قطع غيار"),J827,IF(AND(B827="ceiling fan",J827&gt;500),_xlfn.MAXIFS('m cost'!$E$3:$E$1062,'m cost'!$B$3:$B$1062,C827,'m cost'!$C$3:$C$1062,"&lt;="&amp;O827,'m cost'!$D$3:$D$1062,"&lt;="&amp;N827)*3,_xlfn.MAXIFS('m cost'!$E$3:$E$1062,'m cost'!$B$3:$B$1062,C827,'m cost'!$C$3:$C$1062,"&lt;="&amp;O827,'m cost'!$D$3:$D$1062,"&lt;="&amp;N827)))</f>
        <v>280</v>
      </c>
      <c r="L827" s="2">
        <f t="shared" si="78"/>
        <v>7560</v>
      </c>
      <c r="M827" s="2">
        <f t="shared" si="79"/>
        <v>14040</v>
      </c>
      <c r="N827">
        <f t="shared" si="80"/>
        <v>1</v>
      </c>
      <c r="O827">
        <f t="shared" si="81"/>
        <v>2023</v>
      </c>
      <c r="P827" s="9">
        <f>IF(I827&gt;0,VLOOKUP(B827,'m cost'!A:G,6,FALSE)*I827,0)</f>
        <v>716.04</v>
      </c>
      <c r="Q827" t="str">
        <f t="shared" si="82"/>
        <v>p</v>
      </c>
      <c r="R827" s="2">
        <f t="shared" si="83"/>
        <v>5763.96</v>
      </c>
    </row>
    <row r="828" spans="1:18" x14ac:dyDescent="0.2">
      <c r="A828" t="s">
        <v>30</v>
      </c>
      <c r="B828" s="9" t="str">
        <f>VLOOKUP(A828,'item cost'!A:D,2,FALSE)</f>
        <v>group 16</v>
      </c>
      <c r="C828" s="9" t="str">
        <f>VLOOKUP(D828,items!A:B,2,FALSE)</f>
        <v>item 16</v>
      </c>
      <c r="D828" t="s">
        <v>848</v>
      </c>
      <c r="E828" s="10"/>
      <c r="F828" s="10">
        <v>44955</v>
      </c>
      <c r="G828" t="s">
        <v>387</v>
      </c>
      <c r="I828">
        <v>27</v>
      </c>
      <c r="J828" s="2">
        <v>460</v>
      </c>
      <c r="K828" s="2">
        <f>IF(OR(B828="متنوع",B828="قطع غيار"),J828,IF(AND(B828="ceiling fan",J828&gt;500),_xlfn.MAXIFS('m cost'!$E$3:$E$1062,'m cost'!$B$3:$B$1062,C828,'m cost'!$C$3:$C$1062,"&lt;="&amp;O828,'m cost'!$D$3:$D$1062,"&lt;="&amp;N828)*3,_xlfn.MAXIFS('m cost'!$E$3:$E$1062,'m cost'!$B$3:$B$1062,C828,'m cost'!$C$3:$C$1062,"&lt;="&amp;O828,'m cost'!$D$3:$D$1062,"&lt;="&amp;N828)))</f>
        <v>340.26666666666671</v>
      </c>
      <c r="L828" s="2">
        <f t="shared" si="78"/>
        <v>9187.2000000000007</v>
      </c>
      <c r="M828" s="2">
        <f t="shared" si="79"/>
        <v>12420</v>
      </c>
      <c r="N828">
        <f t="shared" si="80"/>
        <v>1</v>
      </c>
      <c r="O828">
        <f t="shared" si="81"/>
        <v>2023</v>
      </c>
      <c r="P828" s="9">
        <f>IF(I828&gt;0,VLOOKUP(B828,'m cost'!A:G,6,FALSE)*I828,0)</f>
        <v>774.36</v>
      </c>
      <c r="Q828" t="str">
        <f t="shared" si="82"/>
        <v>p</v>
      </c>
      <c r="R828" s="2">
        <f t="shared" si="83"/>
        <v>2458.4399999999991</v>
      </c>
    </row>
    <row r="829" spans="1:18" x14ac:dyDescent="0.2">
      <c r="A829" t="s">
        <v>45</v>
      </c>
      <c r="B829" s="9" t="str">
        <f>VLOOKUP(A829,'item cost'!A:D,2,FALSE)</f>
        <v>group 17</v>
      </c>
      <c r="C829" s="9" t="str">
        <f>VLOOKUP(D829,items!A:B,2,FALSE)</f>
        <v>item 17</v>
      </c>
      <c r="D829" t="s">
        <v>849</v>
      </c>
      <c r="E829" s="10"/>
      <c r="F829" s="10">
        <v>44955</v>
      </c>
      <c r="G829" t="s">
        <v>387</v>
      </c>
      <c r="I829">
        <v>22</v>
      </c>
      <c r="J829" s="2">
        <v>270</v>
      </c>
      <c r="K829" s="2">
        <f>IF(OR(B829="متنوع",B829="قطع غيار"),J829,IF(AND(B829="ceiling fan",J829&gt;500),_xlfn.MAXIFS('m cost'!$E$3:$E$1062,'m cost'!$B$3:$B$1062,C829,'m cost'!$C$3:$C$1062,"&lt;="&amp;O829,'m cost'!$D$3:$D$1062,"&lt;="&amp;N829)*3,_xlfn.MAXIFS('m cost'!$E$3:$E$1062,'m cost'!$B$3:$B$1062,C829,'m cost'!$C$3:$C$1062,"&lt;="&amp;O829,'m cost'!$D$3:$D$1062,"&lt;="&amp;N829)))</f>
        <v>350.54555555555561</v>
      </c>
      <c r="L829" s="2">
        <f t="shared" si="78"/>
        <v>7712.0022222222233</v>
      </c>
      <c r="M829" s="2">
        <f t="shared" si="79"/>
        <v>5940</v>
      </c>
      <c r="N829">
        <f t="shared" si="80"/>
        <v>1</v>
      </c>
      <c r="O829">
        <f t="shared" si="81"/>
        <v>2023</v>
      </c>
      <c r="P829" s="9">
        <f>IF(I829&gt;0,VLOOKUP(B829,'m cost'!A:G,6,FALSE)*I829,0)</f>
        <v>1061.5</v>
      </c>
      <c r="Q829" t="str">
        <f t="shared" si="82"/>
        <v>l</v>
      </c>
      <c r="R829" s="2">
        <f t="shared" si="83"/>
        <v>-2833.5022222222233</v>
      </c>
    </row>
    <row r="830" spans="1:18" x14ac:dyDescent="0.2">
      <c r="A830" t="s">
        <v>21</v>
      </c>
      <c r="B830" s="9" t="str">
        <f>VLOOKUP(A830,'item cost'!A:D,2,FALSE)</f>
        <v>group 18</v>
      </c>
      <c r="C830" s="9" t="str">
        <f>VLOOKUP(D830,items!A:B,2,FALSE)</f>
        <v>item 18</v>
      </c>
      <c r="D830" t="s">
        <v>850</v>
      </c>
      <c r="E830" s="10"/>
      <c r="F830" s="10">
        <v>44955</v>
      </c>
      <c r="G830" t="s">
        <v>387</v>
      </c>
      <c r="I830">
        <v>15</v>
      </c>
      <c r="J830" s="2">
        <v>270</v>
      </c>
      <c r="K830" s="2">
        <f>IF(OR(B830="متنوع",B830="قطع غيار"),J830,IF(AND(B830="ceiling fan",J830&gt;500),_xlfn.MAXIFS('m cost'!$E$3:$E$1062,'m cost'!$B$3:$B$1062,C830,'m cost'!$C$3:$C$1062,"&lt;="&amp;O830,'m cost'!$D$3:$D$1062,"&lt;="&amp;N830)*3,_xlfn.MAXIFS('m cost'!$E$3:$E$1062,'m cost'!$B$3:$B$1062,C830,'m cost'!$C$3:$C$1062,"&lt;="&amp;O830,'m cost'!$D$3:$D$1062,"&lt;="&amp;N830)))</f>
        <v>329.32952380952389</v>
      </c>
      <c r="L830" s="2">
        <f t="shared" si="78"/>
        <v>4939.942857142858</v>
      </c>
      <c r="M830" s="2">
        <f t="shared" si="79"/>
        <v>4050</v>
      </c>
      <c r="N830">
        <f t="shared" si="80"/>
        <v>1</v>
      </c>
      <c r="O830">
        <f t="shared" si="81"/>
        <v>2023</v>
      </c>
      <c r="P830" s="9">
        <f>IF(I830&gt;0,VLOOKUP(B830,'m cost'!A:G,6,FALSE)*I830,0)</f>
        <v>2072.4</v>
      </c>
      <c r="Q830" t="str">
        <f t="shared" si="82"/>
        <v>l</v>
      </c>
      <c r="R830" s="2">
        <f t="shared" si="83"/>
        <v>-2962.3428571428581</v>
      </c>
    </row>
    <row r="831" spans="1:18" x14ac:dyDescent="0.2">
      <c r="A831" t="s">
        <v>275</v>
      </c>
      <c r="B831" s="9" t="str">
        <f>VLOOKUP(A831,'item cost'!A:D,2,FALSE)</f>
        <v>group 19</v>
      </c>
      <c r="C831" s="9" t="str">
        <f>VLOOKUP(D831,items!A:B,2,FALSE)</f>
        <v>item 19</v>
      </c>
      <c r="D831" t="s">
        <v>851</v>
      </c>
      <c r="E831" s="10"/>
      <c r="F831" s="10">
        <v>44956</v>
      </c>
      <c r="G831" t="s">
        <v>388</v>
      </c>
      <c r="I831">
        <v>225</v>
      </c>
      <c r="J831" s="2">
        <v>460</v>
      </c>
      <c r="K831" s="2">
        <f>IF(OR(B831="متنوع",B831="قطع غيار"),J831,IF(AND(B831="ceiling fan",J831&gt;500),_xlfn.MAXIFS('m cost'!$E$3:$E$1062,'m cost'!$B$3:$B$1062,C831,'m cost'!$C$3:$C$1062,"&lt;="&amp;O831,'m cost'!$D$3:$D$1062,"&lt;="&amp;N831)*3,_xlfn.MAXIFS('m cost'!$E$3:$E$1062,'m cost'!$B$3:$B$1062,C831,'m cost'!$C$3:$C$1062,"&lt;="&amp;O831,'m cost'!$D$3:$D$1062,"&lt;="&amp;N831)))</f>
        <v>570</v>
      </c>
      <c r="L831" s="2">
        <f t="shared" ref="L831:L894" si="84">I831*K831</f>
        <v>128250</v>
      </c>
      <c r="M831" s="2">
        <f t="shared" ref="M831:M894" si="85">J831*I831</f>
        <v>103500</v>
      </c>
      <c r="N831">
        <f t="shared" ref="N831:N894" si="86">MONTH(F831)</f>
        <v>1</v>
      </c>
      <c r="O831">
        <f t="shared" ref="O831:O894" si="87">YEAR(F831)</f>
        <v>2023</v>
      </c>
      <c r="P831" s="9">
        <f>IF(I831&gt;0,VLOOKUP(B831,'m cost'!A:G,6,FALSE)*I831,0)</f>
        <v>4943.25</v>
      </c>
      <c r="Q831" t="str">
        <f t="shared" ref="Q831:Q894" si="88">IF(M831-L831-P831&gt;0,"p","l")</f>
        <v>l</v>
      </c>
      <c r="R831" s="2">
        <f t="shared" ref="R831:R894" si="89">M831-L831-P831</f>
        <v>-29693.25</v>
      </c>
    </row>
    <row r="832" spans="1:18" x14ac:dyDescent="0.2">
      <c r="A832" t="s">
        <v>17</v>
      </c>
      <c r="B832" s="9" t="str">
        <f>VLOOKUP(A832,'item cost'!A:D,2,FALSE)</f>
        <v>group 20</v>
      </c>
      <c r="C832" s="9" t="str">
        <f>VLOOKUP(D832,items!A:B,2,FALSE)</f>
        <v>item 20</v>
      </c>
      <c r="D832" t="s">
        <v>852</v>
      </c>
      <c r="E832" s="10"/>
      <c r="F832" s="10">
        <v>44955</v>
      </c>
      <c r="G832" t="s">
        <v>389</v>
      </c>
      <c r="I832">
        <v>500</v>
      </c>
      <c r="J832" s="2">
        <v>470</v>
      </c>
      <c r="K832" s="2">
        <f>IF(OR(B832="متنوع",B832="قطع غيار"),J832,IF(AND(B832="ceiling fan",J832&gt;500),_xlfn.MAXIFS('m cost'!$E$3:$E$1062,'m cost'!$B$3:$B$1062,C832,'m cost'!$C$3:$C$1062,"&lt;="&amp;O832,'m cost'!$D$3:$D$1062,"&lt;="&amp;N832)*3,_xlfn.MAXIFS('m cost'!$E$3:$E$1062,'m cost'!$B$3:$B$1062,C832,'m cost'!$C$3:$C$1062,"&lt;="&amp;O832,'m cost'!$D$3:$D$1062,"&lt;="&amp;N832)))</f>
        <v>260</v>
      </c>
      <c r="L832" s="2">
        <f t="shared" si="84"/>
        <v>130000</v>
      </c>
      <c r="M832" s="2">
        <f t="shared" si="85"/>
        <v>235000</v>
      </c>
      <c r="N832">
        <f t="shared" si="86"/>
        <v>1</v>
      </c>
      <c r="O832">
        <f t="shared" si="87"/>
        <v>2023</v>
      </c>
      <c r="P832" s="9">
        <f>IF(I832&gt;0,VLOOKUP(B832,'m cost'!A:G,6,FALSE)*I832,0)</f>
        <v>2500</v>
      </c>
      <c r="Q832" t="str">
        <f t="shared" si="88"/>
        <v>p</v>
      </c>
      <c r="R832" s="2">
        <f t="shared" si="89"/>
        <v>102500</v>
      </c>
    </row>
    <row r="833" spans="1:18" x14ac:dyDescent="0.2">
      <c r="A833" t="s">
        <v>18</v>
      </c>
      <c r="B833" s="9" t="str">
        <f>VLOOKUP(A833,'item cost'!A:D,2,FALSE)</f>
        <v>group 21</v>
      </c>
      <c r="C833" s="9" t="str">
        <f>VLOOKUP(D833,items!A:B,2,FALSE)</f>
        <v>item 21</v>
      </c>
      <c r="D833" t="s">
        <v>853</v>
      </c>
      <c r="E833" s="10"/>
      <c r="F833" s="10">
        <v>44955</v>
      </c>
      <c r="G833" t="s">
        <v>256</v>
      </c>
      <c r="I833">
        <v>-4</v>
      </c>
      <c r="J833" s="2">
        <v>1050</v>
      </c>
      <c r="K833" s="2">
        <f>IF(OR(B833="متنوع",B833="قطع غيار"),J833,IF(AND(B833="ceiling fan",J833&gt;500),_xlfn.MAXIFS('m cost'!$E$3:$E$1062,'m cost'!$B$3:$B$1062,C833,'m cost'!$C$3:$C$1062,"&lt;="&amp;O833,'m cost'!$D$3:$D$1062,"&lt;="&amp;N833)*3,_xlfn.MAXIFS('m cost'!$E$3:$E$1062,'m cost'!$B$3:$B$1062,C833,'m cost'!$C$3:$C$1062,"&lt;="&amp;O833,'m cost'!$D$3:$D$1062,"&lt;="&amp;N833)))</f>
        <v>122.78968253968254</v>
      </c>
      <c r="L833" s="2">
        <f t="shared" si="84"/>
        <v>-491.15873015873018</v>
      </c>
      <c r="M833" s="2">
        <f t="shared" si="85"/>
        <v>-4200</v>
      </c>
      <c r="N833">
        <f t="shared" si="86"/>
        <v>1</v>
      </c>
      <c r="O833">
        <f t="shared" si="87"/>
        <v>2023</v>
      </c>
      <c r="P833" s="9">
        <f>IF(I833&gt;0,VLOOKUP(B833,'m cost'!A:G,6,FALSE)*I833,0)</f>
        <v>0</v>
      </c>
      <c r="Q833" t="str">
        <f t="shared" si="88"/>
        <v>l</v>
      </c>
      <c r="R833" s="2">
        <f t="shared" si="89"/>
        <v>-3708.8412698412699</v>
      </c>
    </row>
    <row r="834" spans="1:18" x14ac:dyDescent="0.2">
      <c r="A834" t="s">
        <v>24</v>
      </c>
      <c r="B834" s="9" t="str">
        <f>VLOOKUP(A834,'item cost'!A:D,2,FALSE)</f>
        <v>group 22</v>
      </c>
      <c r="C834" s="9" t="str">
        <f>VLOOKUP(D834,items!A:B,2,FALSE)</f>
        <v>item 22</v>
      </c>
      <c r="D834" t="s">
        <v>854</v>
      </c>
      <c r="E834" s="10"/>
      <c r="F834" s="10">
        <v>44955</v>
      </c>
      <c r="G834" t="s">
        <v>256</v>
      </c>
      <c r="I834">
        <v>-4</v>
      </c>
      <c r="J834" s="2">
        <v>730</v>
      </c>
      <c r="K834" s="2">
        <f>IF(OR(B834="متنوع",B834="قطع غيار"),J834,IF(AND(B834="ceiling fan",J834&gt;500),_xlfn.MAXIFS('m cost'!$E$3:$E$1062,'m cost'!$B$3:$B$1062,C834,'m cost'!$C$3:$C$1062,"&lt;="&amp;O834,'m cost'!$D$3:$D$1062,"&lt;="&amp;N834)*3,_xlfn.MAXIFS('m cost'!$E$3:$E$1062,'m cost'!$B$3:$B$1062,C834,'m cost'!$C$3:$C$1062,"&lt;="&amp;O834,'m cost'!$D$3:$D$1062,"&lt;="&amp;N834)))</f>
        <v>517</v>
      </c>
      <c r="L834" s="2">
        <f t="shared" si="84"/>
        <v>-2068</v>
      </c>
      <c r="M834" s="2">
        <f t="shared" si="85"/>
        <v>-2920</v>
      </c>
      <c r="N834">
        <f t="shared" si="86"/>
        <v>1</v>
      </c>
      <c r="O834">
        <f t="shared" si="87"/>
        <v>2023</v>
      </c>
      <c r="P834" s="9">
        <f>IF(I834&gt;0,VLOOKUP(B834,'m cost'!A:G,6,FALSE)*I834,0)</f>
        <v>0</v>
      </c>
      <c r="Q834" t="str">
        <f t="shared" si="88"/>
        <v>l</v>
      </c>
      <c r="R834" s="2">
        <f t="shared" si="89"/>
        <v>-852</v>
      </c>
    </row>
    <row r="835" spans="1:18" x14ac:dyDescent="0.2">
      <c r="A835" t="s">
        <v>60</v>
      </c>
      <c r="B835" s="9" t="str">
        <f>VLOOKUP(A835,'item cost'!A:D,2,FALSE)</f>
        <v>group 23</v>
      </c>
      <c r="C835" s="9" t="str">
        <f>VLOOKUP(D835,items!A:B,2,FALSE)</f>
        <v>item 23</v>
      </c>
      <c r="D835" t="s">
        <v>855</v>
      </c>
      <c r="E835" s="10"/>
      <c r="F835" s="10">
        <v>44955</v>
      </c>
      <c r="G835" t="s">
        <v>256</v>
      </c>
      <c r="I835">
        <v>-1</v>
      </c>
      <c r="J835" s="2">
        <v>300</v>
      </c>
      <c r="K835" s="2">
        <f>IF(OR(B835="متنوع",B835="قطع غيار"),J835,IF(AND(B835="ceiling fan",J835&gt;500),_xlfn.MAXIFS('m cost'!$E$3:$E$1062,'m cost'!$B$3:$B$1062,C835,'m cost'!$C$3:$C$1062,"&lt;="&amp;O835,'m cost'!$D$3:$D$1062,"&lt;="&amp;N835)*3,_xlfn.MAXIFS('m cost'!$E$3:$E$1062,'m cost'!$B$3:$B$1062,C835,'m cost'!$C$3:$C$1062,"&lt;="&amp;O835,'m cost'!$D$3:$D$1062,"&lt;="&amp;N835)))</f>
        <v>3666.8121693121693</v>
      </c>
      <c r="L835" s="2">
        <f t="shared" si="84"/>
        <v>-3666.8121693121693</v>
      </c>
      <c r="M835" s="2">
        <f t="shared" si="85"/>
        <v>-300</v>
      </c>
      <c r="N835">
        <f t="shared" si="86"/>
        <v>1</v>
      </c>
      <c r="O835">
        <f t="shared" si="87"/>
        <v>2023</v>
      </c>
      <c r="P835" s="9">
        <f>IF(I835&gt;0,VLOOKUP(B835,'m cost'!A:G,6,FALSE)*I835,0)</f>
        <v>0</v>
      </c>
      <c r="Q835" t="str">
        <f t="shared" si="88"/>
        <v>p</v>
      </c>
      <c r="R835" s="2">
        <f t="shared" si="89"/>
        <v>3366.8121693121693</v>
      </c>
    </row>
    <row r="836" spans="1:18" x14ac:dyDescent="0.2">
      <c r="A836" t="s">
        <v>43</v>
      </c>
      <c r="B836" s="9" t="str">
        <f>VLOOKUP(A836,'item cost'!A:D,2,FALSE)</f>
        <v>group 24</v>
      </c>
      <c r="C836" s="9" t="str">
        <f>VLOOKUP(D836,items!A:B,2,FALSE)</f>
        <v>item 24</v>
      </c>
      <c r="D836" t="s">
        <v>856</v>
      </c>
      <c r="E836" s="10"/>
      <c r="F836" s="10">
        <v>44955</v>
      </c>
      <c r="G836" t="s">
        <v>256</v>
      </c>
      <c r="I836">
        <v>-2</v>
      </c>
      <c r="J836" s="2">
        <v>340</v>
      </c>
      <c r="K836" s="2">
        <f>IF(OR(B836="متنوع",B836="قطع غيار"),J836,IF(AND(B836="ceiling fan",J836&gt;500),_xlfn.MAXIFS('m cost'!$E$3:$E$1062,'m cost'!$B$3:$B$1062,C836,'m cost'!$C$3:$C$1062,"&lt;="&amp;O836,'m cost'!$D$3:$D$1062,"&lt;="&amp;N836)*3,_xlfn.MAXIFS('m cost'!$E$3:$E$1062,'m cost'!$B$3:$B$1062,C836,'m cost'!$C$3:$C$1062,"&lt;="&amp;O836,'m cost'!$D$3:$D$1062,"&lt;="&amp;N836)))</f>
        <v>316.46825396825403</v>
      </c>
      <c r="L836" s="2">
        <f t="shared" si="84"/>
        <v>-632.93650793650806</v>
      </c>
      <c r="M836" s="2">
        <f t="shared" si="85"/>
        <v>-680</v>
      </c>
      <c r="N836">
        <f t="shared" si="86"/>
        <v>1</v>
      </c>
      <c r="O836">
        <f t="shared" si="87"/>
        <v>2023</v>
      </c>
      <c r="P836" s="9">
        <f>IF(I836&gt;0,VLOOKUP(B836,'m cost'!A:G,6,FALSE)*I836,0)</f>
        <v>0</v>
      </c>
      <c r="Q836" t="str">
        <f t="shared" si="88"/>
        <v>l</v>
      </c>
      <c r="R836" s="2">
        <f t="shared" si="89"/>
        <v>-47.063492063491935</v>
      </c>
    </row>
    <row r="837" spans="1:18" x14ac:dyDescent="0.2">
      <c r="A837" t="s">
        <v>278</v>
      </c>
      <c r="B837" s="9" t="str">
        <f>VLOOKUP(A837,'item cost'!A:D,2,FALSE)</f>
        <v>group 25</v>
      </c>
      <c r="C837" s="9" t="str">
        <f>VLOOKUP(D837,items!A:B,2,FALSE)</f>
        <v>item 25</v>
      </c>
      <c r="D837" t="s">
        <v>857</v>
      </c>
      <c r="E837" s="10"/>
      <c r="F837" s="10">
        <v>44956</v>
      </c>
      <c r="G837" t="s">
        <v>390</v>
      </c>
      <c r="I837">
        <v>4</v>
      </c>
      <c r="J837" s="2">
        <v>1050</v>
      </c>
      <c r="K837" s="2">
        <f>IF(OR(B837="متنوع",B837="قطع غيار"),J837,IF(AND(B837="ceiling fan",J837&gt;500),_xlfn.MAXIFS('m cost'!$E$3:$E$1062,'m cost'!$B$3:$B$1062,C837,'m cost'!$C$3:$C$1062,"&lt;="&amp;O837,'m cost'!$D$3:$D$1062,"&lt;="&amp;N837)*3,_xlfn.MAXIFS('m cost'!$E$3:$E$1062,'m cost'!$B$3:$B$1062,C837,'m cost'!$C$3:$C$1062,"&lt;="&amp;O837,'m cost'!$D$3:$D$1062,"&lt;="&amp;N837)))</f>
        <v>223.50174851190479</v>
      </c>
      <c r="L837" s="2">
        <f t="shared" si="84"/>
        <v>894.00699404761917</v>
      </c>
      <c r="M837" s="2">
        <f t="shared" si="85"/>
        <v>4200</v>
      </c>
      <c r="N837">
        <f t="shared" si="86"/>
        <v>1</v>
      </c>
      <c r="O837">
        <f t="shared" si="87"/>
        <v>2023</v>
      </c>
      <c r="P837" s="9">
        <f>IF(I837&gt;0,VLOOKUP(B837,'m cost'!A:G,6,FALSE)*I837,0)</f>
        <v>117.82</v>
      </c>
      <c r="Q837" t="str">
        <f t="shared" si="88"/>
        <v>p</v>
      </c>
      <c r="R837" s="2">
        <f t="shared" si="89"/>
        <v>3188.1730059523807</v>
      </c>
    </row>
    <row r="838" spans="1:18" x14ac:dyDescent="0.2">
      <c r="A838" t="s">
        <v>279</v>
      </c>
      <c r="B838" s="9" t="str">
        <f>VLOOKUP(A838,'item cost'!A:D,2,FALSE)</f>
        <v>group 26</v>
      </c>
      <c r="C838" s="9" t="str">
        <f>VLOOKUP(D838,items!A:B,2,FALSE)</f>
        <v>item 26</v>
      </c>
      <c r="D838" t="s">
        <v>858</v>
      </c>
      <c r="E838" s="10"/>
      <c r="F838" s="10">
        <v>44956</v>
      </c>
      <c r="G838" t="s">
        <v>390</v>
      </c>
      <c r="I838">
        <v>4</v>
      </c>
      <c r="J838" s="2">
        <v>730</v>
      </c>
      <c r="K838" s="2">
        <f>IF(OR(B838="متنوع",B838="قطع غيار"),J838,IF(AND(B838="ceiling fan",J838&gt;500),_xlfn.MAXIFS('m cost'!$E$3:$E$1062,'m cost'!$B$3:$B$1062,C838,'m cost'!$C$3:$C$1062,"&lt;="&amp;O838,'m cost'!$D$3:$D$1062,"&lt;="&amp;N838)*3,_xlfn.MAXIFS('m cost'!$E$3:$E$1062,'m cost'!$B$3:$B$1062,C838,'m cost'!$C$3:$C$1062,"&lt;="&amp;O838,'m cost'!$D$3:$D$1062,"&lt;="&amp;N838)))</f>
        <v>205.97652777777782</v>
      </c>
      <c r="L838" s="2">
        <f t="shared" si="84"/>
        <v>823.90611111111127</v>
      </c>
      <c r="M838" s="2">
        <f t="shared" si="85"/>
        <v>2920</v>
      </c>
      <c r="N838">
        <f t="shared" si="86"/>
        <v>1</v>
      </c>
      <c r="O838">
        <f t="shared" si="87"/>
        <v>2023</v>
      </c>
      <c r="P838" s="9">
        <f>IF(I838&gt;0,VLOOKUP(B838,'m cost'!A:G,6,FALSE)*I838,0)</f>
        <v>20</v>
      </c>
      <c r="Q838" t="str">
        <f t="shared" si="88"/>
        <v>p</v>
      </c>
      <c r="R838" s="2">
        <f t="shared" si="89"/>
        <v>2076.0938888888886</v>
      </c>
    </row>
    <row r="839" spans="1:18" x14ac:dyDescent="0.2">
      <c r="A839" t="s">
        <v>46</v>
      </c>
      <c r="B839" s="9" t="str">
        <f>VLOOKUP(A839,'item cost'!A:D,2,FALSE)</f>
        <v>group 27</v>
      </c>
      <c r="C839" s="9" t="str">
        <f>VLOOKUP(D839,items!A:B,2,FALSE)</f>
        <v>item 27</v>
      </c>
      <c r="D839" t="s">
        <v>859</v>
      </c>
      <c r="E839" s="10"/>
      <c r="F839" s="10">
        <v>44956</v>
      </c>
      <c r="G839" t="s">
        <v>390</v>
      </c>
      <c r="I839">
        <v>1</v>
      </c>
      <c r="J839" s="2">
        <v>300</v>
      </c>
      <c r="K839" s="2">
        <f>IF(OR(B839="متنوع",B839="قطع غيار"),J839,IF(AND(B839="ceiling fan",J839&gt;500),_xlfn.MAXIFS('m cost'!$E$3:$E$1062,'m cost'!$B$3:$B$1062,C839,'m cost'!$C$3:$C$1062,"&lt;="&amp;O839,'m cost'!$D$3:$D$1062,"&lt;="&amp;N839)*3,_xlfn.MAXIFS('m cost'!$E$3:$E$1062,'m cost'!$B$3:$B$1062,C839,'m cost'!$C$3:$C$1062,"&lt;="&amp;O839,'m cost'!$D$3:$D$1062,"&lt;="&amp;N839)))</f>
        <v>383</v>
      </c>
      <c r="L839" s="2">
        <f t="shared" si="84"/>
        <v>383</v>
      </c>
      <c r="M839" s="2">
        <f t="shared" si="85"/>
        <v>300</v>
      </c>
      <c r="N839">
        <f t="shared" si="86"/>
        <v>1</v>
      </c>
      <c r="O839">
        <f t="shared" si="87"/>
        <v>2023</v>
      </c>
      <c r="P839" s="9">
        <f>IF(I839&gt;0,VLOOKUP(B839,'m cost'!A:G,6,FALSE)*I839,0)</f>
        <v>0</v>
      </c>
      <c r="Q839" t="str">
        <f t="shared" si="88"/>
        <v>l</v>
      </c>
      <c r="R839" s="2">
        <f t="shared" si="89"/>
        <v>-83</v>
      </c>
    </row>
    <row r="840" spans="1:18" x14ac:dyDescent="0.2">
      <c r="A840" t="s">
        <v>37</v>
      </c>
      <c r="B840" s="9" t="str">
        <f>VLOOKUP(A840,'item cost'!A:D,2,FALSE)</f>
        <v>group 28</v>
      </c>
      <c r="C840" s="9" t="str">
        <f>VLOOKUP(D840,items!A:B,2,FALSE)</f>
        <v>item 28</v>
      </c>
      <c r="D840" t="s">
        <v>860</v>
      </c>
      <c r="E840" s="10"/>
      <c r="F840" s="10">
        <v>44956</v>
      </c>
      <c r="G840" t="s">
        <v>390</v>
      </c>
      <c r="I840">
        <v>2</v>
      </c>
      <c r="J840" s="2">
        <v>340</v>
      </c>
      <c r="K840" s="2">
        <f>IF(OR(B840="متنوع",B840="قطع غيار"),J840,IF(AND(B840="ceiling fan",J840&gt;500),_xlfn.MAXIFS('m cost'!$E$3:$E$1062,'m cost'!$B$3:$B$1062,C840,'m cost'!$C$3:$C$1062,"&lt;="&amp;O840,'m cost'!$D$3:$D$1062,"&lt;="&amp;N840)*3,_xlfn.MAXIFS('m cost'!$E$3:$E$1062,'m cost'!$B$3:$B$1062,C840,'m cost'!$C$3:$C$1062,"&lt;="&amp;O840,'m cost'!$D$3:$D$1062,"&lt;="&amp;N840)))</f>
        <v>127.99382716049386</v>
      </c>
      <c r="L840" s="2">
        <f t="shared" si="84"/>
        <v>255.98765432098773</v>
      </c>
      <c r="M840" s="2">
        <f t="shared" si="85"/>
        <v>680</v>
      </c>
      <c r="N840">
        <f t="shared" si="86"/>
        <v>1</v>
      </c>
      <c r="O840">
        <f t="shared" si="87"/>
        <v>2023</v>
      </c>
      <c r="P840" s="9">
        <f>IF(I840&gt;0,VLOOKUP(B840,'m cost'!A:G,6,FALSE)*I840,0)</f>
        <v>1</v>
      </c>
      <c r="Q840" t="str">
        <f t="shared" si="88"/>
        <v>p</v>
      </c>
      <c r="R840" s="2">
        <f t="shared" si="89"/>
        <v>423.01234567901224</v>
      </c>
    </row>
    <row r="841" spans="1:18" x14ac:dyDescent="0.2">
      <c r="A841" t="s">
        <v>44</v>
      </c>
      <c r="B841" s="9" t="str">
        <f>VLOOKUP(A841,'item cost'!A:D,2,FALSE)</f>
        <v>group 29</v>
      </c>
      <c r="C841" s="9" t="str">
        <f>VLOOKUP(D841,items!A:B,2,FALSE)</f>
        <v>item 29</v>
      </c>
      <c r="D841" t="s">
        <v>861</v>
      </c>
      <c r="E841" s="10"/>
      <c r="F841" s="10">
        <v>44956</v>
      </c>
      <c r="G841" t="s">
        <v>391</v>
      </c>
      <c r="I841">
        <v>435</v>
      </c>
      <c r="J841" s="2">
        <v>515</v>
      </c>
      <c r="K841" s="2">
        <f>IF(OR(B841="متنوع",B841="قطع غيار"),J841,IF(AND(B841="ceiling fan",J841&gt;500),_xlfn.MAXIFS('m cost'!$E$3:$E$1062,'m cost'!$B$3:$B$1062,C841,'m cost'!$C$3:$C$1062,"&lt;="&amp;O841,'m cost'!$D$3:$D$1062,"&lt;="&amp;N841)*3,_xlfn.MAXIFS('m cost'!$E$3:$E$1062,'m cost'!$B$3:$B$1062,C841,'m cost'!$C$3:$C$1062,"&lt;="&amp;O841,'m cost'!$D$3:$D$1062,"&lt;="&amp;N841)))</f>
        <v>139.5625</v>
      </c>
      <c r="L841" s="2">
        <f t="shared" si="84"/>
        <v>60709.6875</v>
      </c>
      <c r="M841" s="2">
        <f t="shared" si="85"/>
        <v>224025</v>
      </c>
      <c r="N841">
        <f t="shared" si="86"/>
        <v>1</v>
      </c>
      <c r="O841">
        <f t="shared" si="87"/>
        <v>2023</v>
      </c>
      <c r="P841" s="9">
        <f>IF(I841&gt;0,VLOOKUP(B841,'m cost'!A:G,6,FALSE)*I841,0)</f>
        <v>2175</v>
      </c>
      <c r="Q841" t="str">
        <f t="shared" si="88"/>
        <v>p</v>
      </c>
      <c r="R841" s="2">
        <f t="shared" si="89"/>
        <v>161140.3125</v>
      </c>
    </row>
    <row r="842" spans="1:18" x14ac:dyDescent="0.2">
      <c r="A842" t="s">
        <v>280</v>
      </c>
      <c r="B842" s="9" t="str">
        <f>VLOOKUP(A842,'item cost'!A:D,2,FALSE)</f>
        <v>group 30</v>
      </c>
      <c r="C842" s="9" t="str">
        <f>VLOOKUP(D842,items!A:B,2,FALSE)</f>
        <v>item 30</v>
      </c>
      <c r="D842" t="s">
        <v>862</v>
      </c>
      <c r="E842" s="10"/>
      <c r="F842" s="10">
        <v>44957</v>
      </c>
      <c r="G842" t="s">
        <v>392</v>
      </c>
      <c r="I842">
        <v>1050</v>
      </c>
      <c r="J842" s="2">
        <v>145</v>
      </c>
      <c r="K842" s="2">
        <f>IF(OR(B842="متنوع",B842="قطع غيار"),J842,IF(AND(B842="ceiling fan",J842&gt;500),_xlfn.MAXIFS('m cost'!$E$3:$E$1062,'m cost'!$B$3:$B$1062,C842,'m cost'!$C$3:$C$1062,"&lt;="&amp;O842,'m cost'!$D$3:$D$1062,"&lt;="&amp;N842)*3,_xlfn.MAXIFS('m cost'!$E$3:$E$1062,'m cost'!$B$3:$B$1062,C842,'m cost'!$C$3:$C$1062,"&lt;="&amp;O842,'m cost'!$D$3:$D$1062,"&lt;="&amp;N842)))</f>
        <v>350.54555555555561</v>
      </c>
      <c r="L842" s="2">
        <f t="shared" si="84"/>
        <v>368072.83333333337</v>
      </c>
      <c r="M842" s="2">
        <f t="shared" si="85"/>
        <v>152250</v>
      </c>
      <c r="N842">
        <f t="shared" si="86"/>
        <v>1</v>
      </c>
      <c r="O842">
        <f t="shared" si="87"/>
        <v>2023</v>
      </c>
      <c r="P842" s="9">
        <f>IF(I842&gt;0,VLOOKUP(B842,'m cost'!A:G,6,FALSE)*I842,0)</f>
        <v>5250</v>
      </c>
      <c r="Q842" t="str">
        <f t="shared" si="88"/>
        <v>l</v>
      </c>
      <c r="R842" s="2">
        <f t="shared" si="89"/>
        <v>-221072.83333333337</v>
      </c>
    </row>
    <row r="843" spans="1:18" x14ac:dyDescent="0.2">
      <c r="A843" t="s">
        <v>50</v>
      </c>
      <c r="B843" s="9" t="str">
        <f>VLOOKUP(A843,'item cost'!A:D,2,FALSE)</f>
        <v>group 31</v>
      </c>
      <c r="C843" s="9" t="str">
        <f>VLOOKUP(D843,items!A:B,2,FALSE)</f>
        <v>item 31</v>
      </c>
      <c r="D843" t="s">
        <v>863</v>
      </c>
      <c r="E843" s="10"/>
      <c r="F843" s="10">
        <v>44940</v>
      </c>
      <c r="G843" t="s">
        <v>393</v>
      </c>
      <c r="I843">
        <v>50</v>
      </c>
      <c r="J843" s="2">
        <v>1075</v>
      </c>
      <c r="K843" s="2">
        <f>IF(OR(B843="متنوع",B843="قطع غيار"),J843,IF(AND(B843="ceiling fan",J843&gt;500),_xlfn.MAXIFS('m cost'!$E$3:$E$1062,'m cost'!$B$3:$B$1062,C843,'m cost'!$C$3:$C$1062,"&lt;="&amp;O843,'m cost'!$D$3:$D$1062,"&lt;="&amp;N843)*3,_xlfn.MAXIFS('m cost'!$E$3:$E$1062,'m cost'!$B$3:$B$1062,C843,'m cost'!$C$3:$C$1062,"&lt;="&amp;O843,'m cost'!$D$3:$D$1062,"&lt;="&amp;N843)))</f>
        <v>891.17460317460325</v>
      </c>
      <c r="L843" s="2">
        <f t="shared" si="84"/>
        <v>44558.730158730163</v>
      </c>
      <c r="M843" s="2">
        <f t="shared" si="85"/>
        <v>53750</v>
      </c>
      <c r="N843">
        <f t="shared" si="86"/>
        <v>1</v>
      </c>
      <c r="O843">
        <f t="shared" si="87"/>
        <v>2023</v>
      </c>
      <c r="P843" s="9">
        <f>IF(I843&gt;0,VLOOKUP(B843,'m cost'!A:G,6,FALSE)*I843,0)</f>
        <v>250</v>
      </c>
      <c r="Q843" t="str">
        <f t="shared" si="88"/>
        <v>p</v>
      </c>
      <c r="R843" s="2">
        <f t="shared" si="89"/>
        <v>8941.2698412698373</v>
      </c>
    </row>
    <row r="844" spans="1:18" x14ac:dyDescent="0.2">
      <c r="A844" t="s">
        <v>20</v>
      </c>
      <c r="B844" s="9" t="str">
        <f>VLOOKUP(A844,'item cost'!A:D,2,FALSE)</f>
        <v>group 32</v>
      </c>
      <c r="C844" s="9" t="str">
        <f>VLOOKUP(D844,items!A:B,2,FALSE)</f>
        <v>item 32</v>
      </c>
      <c r="D844" t="s">
        <v>864</v>
      </c>
      <c r="E844" s="10"/>
      <c r="F844" s="10">
        <v>44940</v>
      </c>
      <c r="G844" t="s">
        <v>393</v>
      </c>
      <c r="I844">
        <v>40</v>
      </c>
      <c r="J844" s="2">
        <v>360</v>
      </c>
      <c r="K844" s="2">
        <f>IF(OR(B844="متنوع",B844="قطع غيار"),J844,IF(AND(B844="ceiling fan",J844&gt;500),_xlfn.MAXIFS('m cost'!$E$3:$E$1062,'m cost'!$B$3:$B$1062,C844,'m cost'!$C$3:$C$1062,"&lt;="&amp;O844,'m cost'!$D$3:$D$1062,"&lt;="&amp;N844)*3,_xlfn.MAXIFS('m cost'!$E$3:$E$1062,'m cost'!$B$3:$B$1062,C844,'m cost'!$C$3:$C$1062,"&lt;="&amp;O844,'m cost'!$D$3:$D$1062,"&lt;="&amp;N844)))</f>
        <v>348.11507936507945</v>
      </c>
      <c r="L844" s="2">
        <f t="shared" si="84"/>
        <v>13924.603174603179</v>
      </c>
      <c r="M844" s="2">
        <f t="shared" si="85"/>
        <v>14400</v>
      </c>
      <c r="N844">
        <f t="shared" si="86"/>
        <v>1</v>
      </c>
      <c r="O844">
        <f t="shared" si="87"/>
        <v>2023</v>
      </c>
      <c r="P844" s="9">
        <f>IF(I844&gt;0,VLOOKUP(B844,'m cost'!A:G,6,FALSE)*I844,0)</f>
        <v>200</v>
      </c>
      <c r="Q844" t="str">
        <f t="shared" si="88"/>
        <v>p</v>
      </c>
      <c r="R844" s="2">
        <f t="shared" si="89"/>
        <v>275.39682539682144</v>
      </c>
    </row>
    <row r="845" spans="1:18" x14ac:dyDescent="0.2">
      <c r="A845" t="s">
        <v>33</v>
      </c>
      <c r="B845" s="9" t="str">
        <f>VLOOKUP(A845,'item cost'!A:D,2,FALSE)</f>
        <v>group 33</v>
      </c>
      <c r="C845" s="9" t="str">
        <f>VLOOKUP(D845,items!A:B,2,FALSE)</f>
        <v>item 33</v>
      </c>
      <c r="D845" t="s">
        <v>865</v>
      </c>
      <c r="E845" s="10"/>
      <c r="F845" s="10">
        <v>44940</v>
      </c>
      <c r="G845" t="s">
        <v>393</v>
      </c>
      <c r="I845">
        <v>20</v>
      </c>
      <c r="J845" s="2">
        <v>2625</v>
      </c>
      <c r="K845" s="2">
        <f>IF(OR(B845="متنوع",B845="قطع غيار"),J845,IF(AND(B845="ceiling fan",J845&gt;500),_xlfn.MAXIFS('m cost'!$E$3:$E$1062,'m cost'!$B$3:$B$1062,C845,'m cost'!$C$3:$C$1062,"&lt;="&amp;O845,'m cost'!$D$3:$D$1062,"&lt;="&amp;N845)*3,_xlfn.MAXIFS('m cost'!$E$3:$E$1062,'m cost'!$B$3:$B$1062,C845,'m cost'!$C$3:$C$1062,"&lt;="&amp;O845,'m cost'!$D$3:$D$1062,"&lt;="&amp;N845)))</f>
        <v>960</v>
      </c>
      <c r="L845" s="2">
        <f t="shared" si="84"/>
        <v>19200</v>
      </c>
      <c r="M845" s="2">
        <f t="shared" si="85"/>
        <v>52500</v>
      </c>
      <c r="N845">
        <f t="shared" si="86"/>
        <v>1</v>
      </c>
      <c r="O845">
        <f t="shared" si="87"/>
        <v>2023</v>
      </c>
      <c r="P845" s="9">
        <f>IF(I845&gt;0,VLOOKUP(B845,'m cost'!A:G,6,FALSE)*I845,0)</f>
        <v>100</v>
      </c>
      <c r="Q845" t="str">
        <f t="shared" si="88"/>
        <v>p</v>
      </c>
      <c r="R845" s="2">
        <f t="shared" si="89"/>
        <v>33200</v>
      </c>
    </row>
    <row r="846" spans="1:18" x14ac:dyDescent="0.2">
      <c r="A846" t="s">
        <v>48</v>
      </c>
      <c r="B846" s="9" t="str">
        <f>VLOOKUP(A846,'item cost'!A:D,2,FALSE)</f>
        <v>group 34</v>
      </c>
      <c r="C846" s="9" t="str">
        <f>VLOOKUP(D846,items!A:B,2,FALSE)</f>
        <v>item 34</v>
      </c>
      <c r="D846" t="s">
        <v>866</v>
      </c>
      <c r="E846" s="10"/>
      <c r="F846" s="10">
        <v>44940</v>
      </c>
      <c r="G846" t="s">
        <v>393</v>
      </c>
      <c r="I846">
        <v>30</v>
      </c>
      <c r="J846" s="2">
        <v>1350</v>
      </c>
      <c r="K846" s="2">
        <f>IF(OR(B846="متنوع",B846="قطع غيار"),J846,IF(AND(B846="ceiling fan",J846&gt;500),_xlfn.MAXIFS('m cost'!$E$3:$E$1062,'m cost'!$B$3:$B$1062,C846,'m cost'!$C$3:$C$1062,"&lt;="&amp;O846,'m cost'!$D$3:$D$1062,"&lt;="&amp;N846)*3,_xlfn.MAXIFS('m cost'!$E$3:$E$1062,'m cost'!$B$3:$B$1062,C846,'m cost'!$C$3:$C$1062,"&lt;="&amp;O846,'m cost'!$D$3:$D$1062,"&lt;="&amp;N846)))</f>
        <v>1445</v>
      </c>
      <c r="L846" s="2">
        <f t="shared" si="84"/>
        <v>43350</v>
      </c>
      <c r="M846" s="2">
        <f t="shared" si="85"/>
        <v>40500</v>
      </c>
      <c r="N846">
        <f t="shared" si="86"/>
        <v>1</v>
      </c>
      <c r="O846">
        <f t="shared" si="87"/>
        <v>2023</v>
      </c>
      <c r="P846" s="9">
        <f>IF(I846&gt;0,VLOOKUP(B846,'m cost'!A:G,6,FALSE)*I846,0)</f>
        <v>150</v>
      </c>
      <c r="Q846" t="str">
        <f t="shared" si="88"/>
        <v>l</v>
      </c>
      <c r="R846" s="2">
        <f t="shared" si="89"/>
        <v>-3000</v>
      </c>
    </row>
    <row r="847" spans="1:18" x14ac:dyDescent="0.2">
      <c r="A847" t="s">
        <v>28</v>
      </c>
      <c r="B847" s="9" t="str">
        <f>VLOOKUP(A847,'item cost'!A:D,2,FALSE)</f>
        <v>group 35</v>
      </c>
      <c r="C847" s="9" t="str">
        <f>VLOOKUP(D847,items!A:B,2,FALSE)</f>
        <v>item 35</v>
      </c>
      <c r="D847" t="s">
        <v>867</v>
      </c>
      <c r="E847" s="10"/>
      <c r="F847" s="10">
        <v>44940</v>
      </c>
      <c r="G847" t="s">
        <v>393</v>
      </c>
      <c r="I847">
        <v>30</v>
      </c>
      <c r="J847" s="2">
        <v>1500</v>
      </c>
      <c r="K847" s="2">
        <f>IF(OR(B847="متنوع",B847="قطع غيار"),J847,IF(AND(B847="ceiling fan",J847&gt;500),_xlfn.MAXIFS('m cost'!$E$3:$E$1062,'m cost'!$B$3:$B$1062,C847,'m cost'!$C$3:$C$1062,"&lt;="&amp;O847,'m cost'!$D$3:$D$1062,"&lt;="&amp;N847)*3,_xlfn.MAXIFS('m cost'!$E$3:$E$1062,'m cost'!$B$3:$B$1062,C847,'m cost'!$C$3:$C$1062,"&lt;="&amp;O847,'m cost'!$D$3:$D$1062,"&lt;="&amp;N847)))</f>
        <v>325.75216666666677</v>
      </c>
      <c r="L847" s="2">
        <f t="shared" si="84"/>
        <v>9772.5650000000023</v>
      </c>
      <c r="M847" s="2">
        <f t="shared" si="85"/>
        <v>45000</v>
      </c>
      <c r="N847">
        <f t="shared" si="86"/>
        <v>1</v>
      </c>
      <c r="O847">
        <f t="shared" si="87"/>
        <v>2023</v>
      </c>
      <c r="P847" s="9">
        <f>IF(I847&gt;0,VLOOKUP(B847,'m cost'!A:G,6,FALSE)*I847,0)</f>
        <v>150</v>
      </c>
      <c r="Q847" t="str">
        <f t="shared" si="88"/>
        <v>p</v>
      </c>
      <c r="R847" s="2">
        <f t="shared" si="89"/>
        <v>35077.434999999998</v>
      </c>
    </row>
    <row r="848" spans="1:18" x14ac:dyDescent="0.2">
      <c r="A848" t="s">
        <v>274</v>
      </c>
      <c r="B848" s="9" t="str">
        <f>VLOOKUP(A848,'item cost'!A:D,2,FALSE)</f>
        <v>group 36</v>
      </c>
      <c r="C848" s="9" t="str">
        <f>VLOOKUP(D848,items!A:B,2,FALSE)</f>
        <v>item 36</v>
      </c>
      <c r="D848" t="s">
        <v>868</v>
      </c>
      <c r="E848" s="10"/>
      <c r="F848" s="10">
        <v>44940</v>
      </c>
      <c r="G848" t="s">
        <v>393</v>
      </c>
      <c r="I848">
        <v>100</v>
      </c>
      <c r="J848" s="2">
        <v>470</v>
      </c>
      <c r="K848" s="2">
        <f>IF(OR(B848="متنوع",B848="قطع غيار"),J848,IF(AND(B848="ceiling fan",J848&gt;500),_xlfn.MAXIFS('m cost'!$E$3:$E$1062,'m cost'!$B$3:$B$1062,C848,'m cost'!$C$3:$C$1062,"&lt;="&amp;O848,'m cost'!$D$3:$D$1062,"&lt;="&amp;N848)*3,_xlfn.MAXIFS('m cost'!$E$3:$E$1062,'m cost'!$B$3:$B$1062,C848,'m cost'!$C$3:$C$1062,"&lt;="&amp;O848,'m cost'!$D$3:$D$1062,"&lt;="&amp;N848)))</f>
        <v>189</v>
      </c>
      <c r="L848" s="2">
        <f t="shared" si="84"/>
        <v>18900</v>
      </c>
      <c r="M848" s="2">
        <f t="shared" si="85"/>
        <v>47000</v>
      </c>
      <c r="N848">
        <f t="shared" si="86"/>
        <v>1</v>
      </c>
      <c r="O848">
        <f t="shared" si="87"/>
        <v>2023</v>
      </c>
      <c r="P848" s="9">
        <f>IF(I848&gt;0,VLOOKUP(B848,'m cost'!A:G,6,FALSE)*I848,0)</f>
        <v>500</v>
      </c>
      <c r="Q848" t="str">
        <f t="shared" si="88"/>
        <v>p</v>
      </c>
      <c r="R848" s="2">
        <f t="shared" si="89"/>
        <v>27600</v>
      </c>
    </row>
    <row r="849" spans="1:18" x14ac:dyDescent="0.2">
      <c r="A849" t="s">
        <v>52</v>
      </c>
      <c r="B849" s="9" t="str">
        <f>VLOOKUP(A849,'item cost'!A:D,2,FALSE)</f>
        <v>group 37</v>
      </c>
      <c r="C849" s="9" t="str">
        <f>VLOOKUP(D849,items!A:B,2,FALSE)</f>
        <v>item 37</v>
      </c>
      <c r="D849" t="s">
        <v>869</v>
      </c>
      <c r="E849" s="10"/>
      <c r="F849" s="10">
        <v>44940</v>
      </c>
      <c r="G849" t="s">
        <v>393</v>
      </c>
      <c r="I849">
        <v>120</v>
      </c>
      <c r="J849" s="2">
        <v>250</v>
      </c>
      <c r="K849" s="2">
        <f>IF(OR(B849="متنوع",B849="قطع غيار"),J849,IF(AND(B849="ceiling fan",J849&gt;500),_xlfn.MAXIFS('m cost'!$E$3:$E$1062,'m cost'!$B$3:$B$1062,C849,'m cost'!$C$3:$C$1062,"&lt;="&amp;O849,'m cost'!$D$3:$D$1062,"&lt;="&amp;N849)*3,_xlfn.MAXIFS('m cost'!$E$3:$E$1062,'m cost'!$B$3:$B$1062,C849,'m cost'!$C$3:$C$1062,"&lt;="&amp;O849,'m cost'!$D$3:$D$1062,"&lt;="&amp;N849)))</f>
        <v>1486.2500000000002</v>
      </c>
      <c r="L849" s="2">
        <f t="shared" si="84"/>
        <v>178350.00000000003</v>
      </c>
      <c r="M849" s="2">
        <f t="shared" si="85"/>
        <v>30000</v>
      </c>
      <c r="N849">
        <f t="shared" si="86"/>
        <v>1</v>
      </c>
      <c r="O849">
        <f t="shared" si="87"/>
        <v>2023</v>
      </c>
      <c r="P849" s="9">
        <f>IF(I849&gt;0,VLOOKUP(B849,'m cost'!A:G,6,FALSE)*I849,0)</f>
        <v>600</v>
      </c>
      <c r="Q849" t="str">
        <f t="shared" si="88"/>
        <v>l</v>
      </c>
      <c r="R849" s="2">
        <f t="shared" si="89"/>
        <v>-148950.00000000003</v>
      </c>
    </row>
    <row r="850" spans="1:18" x14ac:dyDescent="0.2">
      <c r="A850" t="s">
        <v>65</v>
      </c>
      <c r="B850" s="9" t="str">
        <f>VLOOKUP(A850,'item cost'!A:D,2,FALSE)</f>
        <v>group 38</v>
      </c>
      <c r="C850" s="9" t="str">
        <f>VLOOKUP(D850,items!A:B,2,FALSE)</f>
        <v>item 38</v>
      </c>
      <c r="D850" t="s">
        <v>870</v>
      </c>
      <c r="E850" s="10"/>
      <c r="F850" s="10">
        <v>44940</v>
      </c>
      <c r="G850" t="s">
        <v>394</v>
      </c>
      <c r="I850">
        <v>-1</v>
      </c>
      <c r="J850" s="2">
        <v>275</v>
      </c>
      <c r="K850" s="2">
        <f>IF(OR(B850="متنوع",B850="قطع غيار"),J850,IF(AND(B850="ceiling fan",J850&gt;500),_xlfn.MAXIFS('m cost'!$E$3:$E$1062,'m cost'!$B$3:$B$1062,C850,'m cost'!$C$3:$C$1062,"&lt;="&amp;O850,'m cost'!$D$3:$D$1062,"&lt;="&amp;N850)*3,_xlfn.MAXIFS('m cost'!$E$3:$E$1062,'m cost'!$B$3:$B$1062,C850,'m cost'!$C$3:$C$1062,"&lt;="&amp;O850,'m cost'!$D$3:$D$1062,"&lt;="&amp;N850)))</f>
        <v>1954.814814814815</v>
      </c>
      <c r="L850" s="2">
        <f t="shared" si="84"/>
        <v>-1954.814814814815</v>
      </c>
      <c r="M850" s="2">
        <f t="shared" si="85"/>
        <v>-275</v>
      </c>
      <c r="N850">
        <f t="shared" si="86"/>
        <v>1</v>
      </c>
      <c r="O850">
        <f t="shared" si="87"/>
        <v>2023</v>
      </c>
      <c r="P850" s="9">
        <f>IF(I850&gt;0,VLOOKUP(B850,'m cost'!A:G,6,FALSE)*I850,0)</f>
        <v>0</v>
      </c>
      <c r="Q850" t="str">
        <f t="shared" si="88"/>
        <v>p</v>
      </c>
      <c r="R850" s="2">
        <f t="shared" si="89"/>
        <v>1679.814814814815</v>
      </c>
    </row>
    <row r="851" spans="1:18" x14ac:dyDescent="0.2">
      <c r="A851" t="s">
        <v>62</v>
      </c>
      <c r="B851" s="9" t="str">
        <f>VLOOKUP(A851,'item cost'!A:D,2,FALSE)</f>
        <v>group 39</v>
      </c>
      <c r="C851" s="9" t="str">
        <f>VLOOKUP(D851,items!A:B,2,FALSE)</f>
        <v>item 39</v>
      </c>
      <c r="D851" t="s">
        <v>871</v>
      </c>
      <c r="E851" s="10"/>
      <c r="F851" s="10">
        <v>44940</v>
      </c>
      <c r="G851" t="s">
        <v>394</v>
      </c>
      <c r="I851">
        <v>-1</v>
      </c>
      <c r="J851" s="2">
        <v>335</v>
      </c>
      <c r="K851" s="2">
        <f>IF(OR(B851="متنوع",B851="قطع غيار"),J851,IF(AND(B851="ceiling fan",J851&gt;500),_xlfn.MAXIFS('m cost'!$E$3:$E$1062,'m cost'!$B$3:$B$1062,C851,'m cost'!$C$3:$C$1062,"&lt;="&amp;O851,'m cost'!$D$3:$D$1062,"&lt;="&amp;N851)*3,_xlfn.MAXIFS('m cost'!$E$3:$E$1062,'m cost'!$B$3:$B$1062,C851,'m cost'!$C$3:$C$1062,"&lt;="&amp;O851,'m cost'!$D$3:$D$1062,"&lt;="&amp;N851)))</f>
        <v>1020</v>
      </c>
      <c r="L851" s="2">
        <f t="shared" si="84"/>
        <v>-1020</v>
      </c>
      <c r="M851" s="2">
        <f t="shared" si="85"/>
        <v>-335</v>
      </c>
      <c r="N851">
        <f t="shared" si="86"/>
        <v>1</v>
      </c>
      <c r="O851">
        <f t="shared" si="87"/>
        <v>2023</v>
      </c>
      <c r="P851" s="9">
        <f>IF(I851&gt;0,VLOOKUP(B851,'m cost'!A:G,6,FALSE)*I851,0)</f>
        <v>0</v>
      </c>
      <c r="Q851" t="str">
        <f t="shared" si="88"/>
        <v>p</v>
      </c>
      <c r="R851" s="2">
        <f t="shared" si="89"/>
        <v>685</v>
      </c>
    </row>
    <row r="852" spans="1:18" x14ac:dyDescent="0.2">
      <c r="A852" t="s">
        <v>25</v>
      </c>
      <c r="B852" s="9" t="str">
        <f>VLOOKUP(A852,'item cost'!A:D,2,FALSE)</f>
        <v>group 40</v>
      </c>
      <c r="C852" s="9" t="str">
        <f>VLOOKUP(D852,items!A:B,2,FALSE)</f>
        <v>item 40</v>
      </c>
      <c r="D852" t="s">
        <v>872</v>
      </c>
      <c r="E852" s="10"/>
      <c r="F852" s="10">
        <v>44940</v>
      </c>
      <c r="G852" t="s">
        <v>394</v>
      </c>
      <c r="I852">
        <v>-2</v>
      </c>
      <c r="J852" s="2">
        <v>155</v>
      </c>
      <c r="K852" s="2">
        <f>IF(OR(B852="متنوع",B852="قطع غيار"),J852,IF(AND(B852="ceiling fan",J852&gt;500),_xlfn.MAXIFS('m cost'!$E$3:$E$1062,'m cost'!$B$3:$B$1062,C852,'m cost'!$C$3:$C$1062,"&lt;="&amp;O852,'m cost'!$D$3:$D$1062,"&lt;="&amp;N852)*3,_xlfn.MAXIFS('m cost'!$E$3:$E$1062,'m cost'!$B$3:$B$1062,C852,'m cost'!$C$3:$C$1062,"&lt;="&amp;O852,'m cost'!$D$3:$D$1062,"&lt;="&amp;N852)))</f>
        <v>335.03703703703707</v>
      </c>
      <c r="L852" s="2">
        <f t="shared" si="84"/>
        <v>-670.07407407407413</v>
      </c>
      <c r="M852" s="2">
        <f t="shared" si="85"/>
        <v>-310</v>
      </c>
      <c r="N852">
        <f t="shared" si="86"/>
        <v>1</v>
      </c>
      <c r="O852">
        <f t="shared" si="87"/>
        <v>2023</v>
      </c>
      <c r="P852" s="9">
        <f>IF(I852&gt;0,VLOOKUP(B852,'m cost'!A:G,6,FALSE)*I852,0)</f>
        <v>0</v>
      </c>
      <c r="Q852" t="str">
        <f t="shared" si="88"/>
        <v>p</v>
      </c>
      <c r="R852" s="2">
        <f t="shared" si="89"/>
        <v>360.07407407407413</v>
      </c>
    </row>
    <row r="853" spans="1:18" x14ac:dyDescent="0.2">
      <c r="A853" t="s">
        <v>51</v>
      </c>
      <c r="B853" s="9" t="str">
        <f>VLOOKUP(A853,'item cost'!A:D,2,FALSE)</f>
        <v>group 41</v>
      </c>
      <c r="C853" s="9" t="str">
        <f>VLOOKUP(D853,items!A:B,2,FALSE)</f>
        <v>item 41</v>
      </c>
      <c r="D853" t="s">
        <v>873</v>
      </c>
      <c r="E853" s="10"/>
      <c r="F853" s="10">
        <v>44940</v>
      </c>
      <c r="G853" t="s">
        <v>394</v>
      </c>
      <c r="I853">
        <v>-1</v>
      </c>
      <c r="J853" s="2">
        <v>320</v>
      </c>
      <c r="K853" s="2">
        <f>IF(OR(B853="متنوع",B853="قطع غيار"),J853,IF(AND(B853="ceiling fan",J853&gt;500),_xlfn.MAXIFS('m cost'!$E$3:$E$1062,'m cost'!$B$3:$B$1062,C853,'m cost'!$C$3:$C$1062,"&lt;="&amp;O853,'m cost'!$D$3:$D$1062,"&lt;="&amp;N853)*3,_xlfn.MAXIFS('m cost'!$E$3:$E$1062,'m cost'!$B$3:$B$1062,C853,'m cost'!$C$3:$C$1062,"&lt;="&amp;O853,'m cost'!$D$3:$D$1062,"&lt;="&amp;N853)))</f>
        <v>214.81481481481484</v>
      </c>
      <c r="L853" s="2">
        <f t="shared" si="84"/>
        <v>-214.81481481481484</v>
      </c>
      <c r="M853" s="2">
        <f t="shared" si="85"/>
        <v>-320</v>
      </c>
      <c r="N853">
        <f t="shared" si="86"/>
        <v>1</v>
      </c>
      <c r="O853">
        <f t="shared" si="87"/>
        <v>2023</v>
      </c>
      <c r="P853" s="9">
        <f>IF(I853&gt;0,VLOOKUP(B853,'m cost'!A:G,6,FALSE)*I853,0)</f>
        <v>0</v>
      </c>
      <c r="Q853" t="str">
        <f t="shared" si="88"/>
        <v>l</v>
      </c>
      <c r="R853" s="2">
        <f t="shared" si="89"/>
        <v>-105.18518518518516</v>
      </c>
    </row>
    <row r="854" spans="1:18" x14ac:dyDescent="0.2">
      <c r="A854" t="s">
        <v>276</v>
      </c>
      <c r="B854" s="9" t="str">
        <f>VLOOKUP(A854,'item cost'!A:D,2,FALSE)</f>
        <v>group 42</v>
      </c>
      <c r="C854" s="9" t="str">
        <f>VLOOKUP(D854,items!A:B,2,FALSE)</f>
        <v>item 42</v>
      </c>
      <c r="D854" t="s">
        <v>874</v>
      </c>
      <c r="E854" s="10"/>
      <c r="F854" s="10">
        <v>44940</v>
      </c>
      <c r="G854" t="s">
        <v>394</v>
      </c>
      <c r="I854">
        <v>-1</v>
      </c>
      <c r="J854" s="2">
        <v>1075</v>
      </c>
      <c r="K854" s="2">
        <f>IF(OR(B854="متنوع",B854="قطع غيار"),J854,IF(AND(B854="ceiling fan",J854&gt;500),_xlfn.MAXIFS('m cost'!$E$3:$E$1062,'m cost'!$B$3:$B$1062,C854,'m cost'!$C$3:$C$1062,"&lt;="&amp;O854,'m cost'!$D$3:$D$1062,"&lt;="&amp;N854)*3,_xlfn.MAXIFS('m cost'!$E$3:$E$1062,'m cost'!$B$3:$B$1062,C854,'m cost'!$C$3:$C$1062,"&lt;="&amp;O854,'m cost'!$D$3:$D$1062,"&lt;="&amp;N854)))</f>
        <v>244.81481481481484</v>
      </c>
      <c r="L854" s="2">
        <f t="shared" si="84"/>
        <v>-244.81481481481484</v>
      </c>
      <c r="M854" s="2">
        <f t="shared" si="85"/>
        <v>-1075</v>
      </c>
      <c r="N854">
        <f t="shared" si="86"/>
        <v>1</v>
      </c>
      <c r="O854">
        <f t="shared" si="87"/>
        <v>2023</v>
      </c>
      <c r="P854" s="9">
        <f>IF(I854&gt;0,VLOOKUP(B854,'m cost'!A:G,6,FALSE)*I854,0)</f>
        <v>0</v>
      </c>
      <c r="Q854" t="str">
        <f t="shared" si="88"/>
        <v>l</v>
      </c>
      <c r="R854" s="2">
        <f t="shared" si="89"/>
        <v>-830.18518518518522</v>
      </c>
    </row>
    <row r="855" spans="1:18" x14ac:dyDescent="0.2">
      <c r="A855" t="s">
        <v>70</v>
      </c>
      <c r="B855" s="9" t="str">
        <f>VLOOKUP(A855,'item cost'!A:D,2,FALSE)</f>
        <v>group 43</v>
      </c>
      <c r="C855" s="9" t="str">
        <f>VLOOKUP(D855,items!A:B,2,FALSE)</f>
        <v>item 43</v>
      </c>
      <c r="D855" t="s">
        <v>875</v>
      </c>
      <c r="E855" s="10"/>
      <c r="F855" s="10">
        <v>44940</v>
      </c>
      <c r="G855" t="s">
        <v>394</v>
      </c>
      <c r="I855">
        <v>-1</v>
      </c>
      <c r="J855" s="2">
        <v>1400</v>
      </c>
      <c r="K855" s="2">
        <f>IF(OR(B855="متنوع",B855="قطع غيار"),J855,IF(AND(B855="ceiling fan",J855&gt;500),_xlfn.MAXIFS('m cost'!$E$3:$E$1062,'m cost'!$B$3:$B$1062,C855,'m cost'!$C$3:$C$1062,"&lt;="&amp;O855,'m cost'!$D$3:$D$1062,"&lt;="&amp;N855)*3,_xlfn.MAXIFS('m cost'!$E$3:$E$1062,'m cost'!$B$3:$B$1062,C855,'m cost'!$C$3:$C$1062,"&lt;="&amp;O855,'m cost'!$D$3:$D$1062,"&lt;="&amp;N855)))</f>
        <v>193</v>
      </c>
      <c r="L855" s="2">
        <f t="shared" si="84"/>
        <v>-193</v>
      </c>
      <c r="M855" s="2">
        <f t="shared" si="85"/>
        <v>-1400</v>
      </c>
      <c r="N855">
        <f t="shared" si="86"/>
        <v>1</v>
      </c>
      <c r="O855">
        <f t="shared" si="87"/>
        <v>2023</v>
      </c>
      <c r="P855" s="9">
        <f>IF(I855&gt;0,VLOOKUP(B855,'m cost'!A:G,6,FALSE)*I855,0)</f>
        <v>0</v>
      </c>
      <c r="Q855" t="str">
        <f t="shared" si="88"/>
        <v>l</v>
      </c>
      <c r="R855" s="2">
        <f t="shared" si="89"/>
        <v>-1207</v>
      </c>
    </row>
    <row r="856" spans="1:18" x14ac:dyDescent="0.2">
      <c r="A856" t="s">
        <v>22</v>
      </c>
      <c r="B856" s="9" t="str">
        <f>VLOOKUP(A856,'item cost'!A:D,2,FALSE)</f>
        <v>group 44</v>
      </c>
      <c r="C856" s="9" t="str">
        <f>VLOOKUP(D856,items!A:B,2,FALSE)</f>
        <v>item 44</v>
      </c>
      <c r="D856" t="s">
        <v>876</v>
      </c>
      <c r="E856" s="10"/>
      <c r="F856" s="10">
        <v>44940</v>
      </c>
      <c r="G856" t="s">
        <v>394</v>
      </c>
      <c r="I856">
        <v>-1</v>
      </c>
      <c r="J856" s="2">
        <v>550</v>
      </c>
      <c r="K856" s="2">
        <f>IF(OR(B856="متنوع",B856="قطع غيار"),J856,IF(AND(B856="ceiling fan",J856&gt;500),_xlfn.MAXIFS('m cost'!$E$3:$E$1062,'m cost'!$B$3:$B$1062,C856,'m cost'!$C$3:$C$1062,"&lt;="&amp;O856,'m cost'!$D$3:$D$1062,"&lt;="&amp;N856)*3,_xlfn.MAXIFS('m cost'!$E$3:$E$1062,'m cost'!$B$3:$B$1062,C856,'m cost'!$C$3:$C$1062,"&lt;="&amp;O856,'m cost'!$D$3:$D$1062,"&lt;="&amp;N856)))</f>
        <v>187.96296296296299</v>
      </c>
      <c r="L856" s="2">
        <f t="shared" si="84"/>
        <v>-187.96296296296299</v>
      </c>
      <c r="M856" s="2">
        <f t="shared" si="85"/>
        <v>-550</v>
      </c>
      <c r="N856">
        <f t="shared" si="86"/>
        <v>1</v>
      </c>
      <c r="O856">
        <f t="shared" si="87"/>
        <v>2023</v>
      </c>
      <c r="P856" s="9">
        <f>IF(I856&gt;0,VLOOKUP(B856,'m cost'!A:G,6,FALSE)*I856,0)</f>
        <v>0</v>
      </c>
      <c r="Q856" t="str">
        <f t="shared" si="88"/>
        <v>l</v>
      </c>
      <c r="R856" s="2">
        <f t="shared" si="89"/>
        <v>-362.03703703703701</v>
      </c>
    </row>
    <row r="857" spans="1:18" x14ac:dyDescent="0.2">
      <c r="A857" t="s">
        <v>27</v>
      </c>
      <c r="B857" s="9" t="str">
        <f>VLOOKUP(A857,'item cost'!A:D,2,FALSE)</f>
        <v>group 45</v>
      </c>
      <c r="C857" s="9" t="str">
        <f>VLOOKUP(D857,items!A:B,2,FALSE)</f>
        <v>item 45</v>
      </c>
      <c r="D857" t="s">
        <v>877</v>
      </c>
      <c r="E857" s="10"/>
      <c r="F857" s="10">
        <v>44940</v>
      </c>
      <c r="G857" t="s">
        <v>394</v>
      </c>
      <c r="I857">
        <v>-1</v>
      </c>
      <c r="J857" s="2">
        <v>190</v>
      </c>
      <c r="K857" s="2">
        <f>IF(OR(B857="متنوع",B857="قطع غيار"),J857,IF(AND(B857="ceiling fan",J857&gt;500),_xlfn.MAXIFS('m cost'!$E$3:$E$1062,'m cost'!$B$3:$B$1062,C857,'m cost'!$C$3:$C$1062,"&lt;="&amp;O857,'m cost'!$D$3:$D$1062,"&lt;="&amp;N857)*3,_xlfn.MAXIFS('m cost'!$E$3:$E$1062,'m cost'!$B$3:$B$1062,C857,'m cost'!$C$3:$C$1062,"&lt;="&amp;O857,'m cost'!$D$3:$D$1062,"&lt;="&amp;N857)))</f>
        <v>187.96296296296299</v>
      </c>
      <c r="L857" s="2">
        <f t="shared" si="84"/>
        <v>-187.96296296296299</v>
      </c>
      <c r="M857" s="2">
        <f t="shared" si="85"/>
        <v>-190</v>
      </c>
      <c r="N857">
        <f t="shared" si="86"/>
        <v>1</v>
      </c>
      <c r="O857">
        <f t="shared" si="87"/>
        <v>2023</v>
      </c>
      <c r="P857" s="9">
        <f>IF(I857&gt;0,VLOOKUP(B857,'m cost'!A:G,6,FALSE)*I857,0)</f>
        <v>0</v>
      </c>
      <c r="Q857" t="str">
        <f t="shared" si="88"/>
        <v>l</v>
      </c>
      <c r="R857" s="2">
        <f t="shared" si="89"/>
        <v>-2.0370370370370097</v>
      </c>
    </row>
    <row r="858" spans="1:18" x14ac:dyDescent="0.2">
      <c r="A858" t="s">
        <v>19</v>
      </c>
      <c r="B858" s="9" t="str">
        <f>VLOOKUP(A858,'item cost'!A:D,2,FALSE)</f>
        <v>group 46</v>
      </c>
      <c r="C858" s="9" t="str">
        <f>VLOOKUP(D858,items!A:B,2,FALSE)</f>
        <v>item 46</v>
      </c>
      <c r="D858" t="s">
        <v>878</v>
      </c>
      <c r="E858" s="10"/>
      <c r="F858" s="10">
        <v>44940</v>
      </c>
      <c r="G858" t="s">
        <v>394</v>
      </c>
      <c r="I858">
        <v>-2</v>
      </c>
      <c r="J858" s="2">
        <v>310</v>
      </c>
      <c r="K858" s="2">
        <f>IF(OR(B858="متنوع",B858="قطع غيار"),J858,IF(AND(B858="ceiling fan",J858&gt;500),_xlfn.MAXIFS('m cost'!$E$3:$E$1062,'m cost'!$B$3:$B$1062,C858,'m cost'!$C$3:$C$1062,"&lt;="&amp;O858,'m cost'!$D$3:$D$1062,"&lt;="&amp;N858)*3,_xlfn.MAXIFS('m cost'!$E$3:$E$1062,'m cost'!$B$3:$B$1062,C858,'m cost'!$C$3:$C$1062,"&lt;="&amp;O858,'m cost'!$D$3:$D$1062,"&lt;="&amp;N858)))</f>
        <v>775</v>
      </c>
      <c r="L858" s="2">
        <f t="shared" si="84"/>
        <v>-1550</v>
      </c>
      <c r="M858" s="2">
        <f t="shared" si="85"/>
        <v>-620</v>
      </c>
      <c r="N858">
        <f t="shared" si="86"/>
        <v>1</v>
      </c>
      <c r="O858">
        <f t="shared" si="87"/>
        <v>2023</v>
      </c>
      <c r="P858" s="9">
        <f>IF(I858&gt;0,VLOOKUP(B858,'m cost'!A:G,6,FALSE)*I858,0)</f>
        <v>0</v>
      </c>
      <c r="Q858" t="str">
        <f t="shared" si="88"/>
        <v>p</v>
      </c>
      <c r="R858" s="2">
        <f t="shared" si="89"/>
        <v>930</v>
      </c>
    </row>
    <row r="859" spans="1:18" x14ac:dyDescent="0.2">
      <c r="A859" t="s">
        <v>29</v>
      </c>
      <c r="B859" s="9" t="str">
        <f>VLOOKUP(A859,'item cost'!A:D,2,FALSE)</f>
        <v>group 47</v>
      </c>
      <c r="C859" s="9" t="str">
        <f>VLOOKUP(D859,items!A:B,2,FALSE)</f>
        <v>item 47</v>
      </c>
      <c r="D859" t="s">
        <v>879</v>
      </c>
      <c r="E859" s="10"/>
      <c r="F859" s="10">
        <v>44940</v>
      </c>
      <c r="G859" t="s">
        <v>394</v>
      </c>
      <c r="I859">
        <v>-3</v>
      </c>
      <c r="J859" s="2">
        <v>250</v>
      </c>
      <c r="K859" s="2">
        <f>IF(OR(B859="متنوع",B859="قطع غيار"),J859,IF(AND(B859="ceiling fan",J859&gt;500),_xlfn.MAXIFS('m cost'!$E$3:$E$1062,'m cost'!$B$3:$B$1062,C859,'m cost'!$C$3:$C$1062,"&lt;="&amp;O859,'m cost'!$D$3:$D$1062,"&lt;="&amp;N859)*3,_xlfn.MAXIFS('m cost'!$E$3:$E$1062,'m cost'!$B$3:$B$1062,C859,'m cost'!$C$3:$C$1062,"&lt;="&amp;O859,'m cost'!$D$3:$D$1062,"&lt;="&amp;N859)))</f>
        <v>205</v>
      </c>
      <c r="L859" s="2">
        <f t="shared" si="84"/>
        <v>-615</v>
      </c>
      <c r="M859" s="2">
        <f t="shared" si="85"/>
        <v>-750</v>
      </c>
      <c r="N859">
        <f t="shared" si="86"/>
        <v>1</v>
      </c>
      <c r="O859">
        <f t="shared" si="87"/>
        <v>2023</v>
      </c>
      <c r="P859" s="9">
        <f>IF(I859&gt;0,VLOOKUP(B859,'m cost'!A:G,6,FALSE)*I859,0)</f>
        <v>0</v>
      </c>
      <c r="Q859" t="str">
        <f t="shared" si="88"/>
        <v>l</v>
      </c>
      <c r="R859" s="2">
        <f t="shared" si="89"/>
        <v>-135</v>
      </c>
    </row>
    <row r="860" spans="1:18" x14ac:dyDescent="0.2">
      <c r="A860" t="s">
        <v>272</v>
      </c>
      <c r="B860" s="9" t="str">
        <f>VLOOKUP(A860,'item cost'!A:D,2,FALSE)</f>
        <v>group 48</v>
      </c>
      <c r="C860" s="9" t="str">
        <f>VLOOKUP(D860,items!A:B,2,FALSE)</f>
        <v>item 48</v>
      </c>
      <c r="D860" t="s">
        <v>880</v>
      </c>
      <c r="E860" s="10"/>
      <c r="F860" s="10">
        <v>44940</v>
      </c>
      <c r="G860" t="s">
        <v>394</v>
      </c>
      <c r="I860">
        <v>-1</v>
      </c>
      <c r="J860" s="2">
        <v>220</v>
      </c>
      <c r="K860" s="2">
        <f>IF(OR(B860="متنوع",B860="قطع غيار"),J860,IF(AND(B860="ceiling fan",J860&gt;500),_xlfn.MAXIFS('m cost'!$E$3:$E$1062,'m cost'!$B$3:$B$1062,C860,'m cost'!$C$3:$C$1062,"&lt;="&amp;O860,'m cost'!$D$3:$D$1062,"&lt;="&amp;N860)*3,_xlfn.MAXIFS('m cost'!$E$3:$E$1062,'m cost'!$B$3:$B$1062,C860,'m cost'!$C$3:$C$1062,"&lt;="&amp;O860,'m cost'!$D$3:$D$1062,"&lt;="&amp;N860)))</f>
        <v>640</v>
      </c>
      <c r="L860" s="2">
        <f t="shared" si="84"/>
        <v>-640</v>
      </c>
      <c r="M860" s="2">
        <f t="shared" si="85"/>
        <v>-220</v>
      </c>
      <c r="N860">
        <f t="shared" si="86"/>
        <v>1</v>
      </c>
      <c r="O860">
        <f t="shared" si="87"/>
        <v>2023</v>
      </c>
      <c r="P860" s="9">
        <f>IF(I860&gt;0,VLOOKUP(B860,'m cost'!A:G,6,FALSE)*I860,0)</f>
        <v>0</v>
      </c>
      <c r="Q860" t="str">
        <f t="shared" si="88"/>
        <v>p</v>
      </c>
      <c r="R860" s="2">
        <f t="shared" si="89"/>
        <v>420</v>
      </c>
    </row>
    <row r="861" spans="1:18" x14ac:dyDescent="0.2">
      <c r="A861" t="s">
        <v>41</v>
      </c>
      <c r="B861" s="9" t="str">
        <f>VLOOKUP(A861,'item cost'!A:D,2,FALSE)</f>
        <v>group 49</v>
      </c>
      <c r="C861" s="9" t="str">
        <f>VLOOKUP(D861,items!A:B,2,FALSE)</f>
        <v>item 49</v>
      </c>
      <c r="D861" t="s">
        <v>881</v>
      </c>
      <c r="E861" s="10"/>
      <c r="F861" s="10">
        <v>44940</v>
      </c>
      <c r="G861" t="s">
        <v>394</v>
      </c>
      <c r="I861">
        <v>-2</v>
      </c>
      <c r="J861" s="2">
        <v>220</v>
      </c>
      <c r="K861" s="2">
        <f>IF(OR(B861="متنوع",B861="قطع غيار"),J861,IF(AND(B861="ceiling fan",J861&gt;500),_xlfn.MAXIFS('m cost'!$E$3:$E$1062,'m cost'!$B$3:$B$1062,C861,'m cost'!$C$3:$C$1062,"&lt;="&amp;O861,'m cost'!$D$3:$D$1062,"&lt;="&amp;N861)*3,_xlfn.MAXIFS('m cost'!$E$3:$E$1062,'m cost'!$B$3:$B$1062,C861,'m cost'!$C$3:$C$1062,"&lt;="&amp;O861,'m cost'!$D$3:$D$1062,"&lt;="&amp;N861)))</f>
        <v>237</v>
      </c>
      <c r="L861" s="2">
        <f t="shared" si="84"/>
        <v>-474</v>
      </c>
      <c r="M861" s="2">
        <f t="shared" si="85"/>
        <v>-440</v>
      </c>
      <c r="N861">
        <f t="shared" si="86"/>
        <v>1</v>
      </c>
      <c r="O861">
        <f t="shared" si="87"/>
        <v>2023</v>
      </c>
      <c r="P861" s="9">
        <f>IF(I861&gt;0,VLOOKUP(B861,'m cost'!A:G,6,FALSE)*I861,0)</f>
        <v>0</v>
      </c>
      <c r="Q861" t="str">
        <f t="shared" si="88"/>
        <v>p</v>
      </c>
      <c r="R861" s="2">
        <f t="shared" si="89"/>
        <v>34</v>
      </c>
    </row>
    <row r="862" spans="1:18" x14ac:dyDescent="0.2">
      <c r="A862" t="s">
        <v>73</v>
      </c>
      <c r="B862" s="9" t="str">
        <f>VLOOKUP(A862,'item cost'!A:D,2,FALSE)</f>
        <v>group 50</v>
      </c>
      <c r="C862" s="9" t="str">
        <f>VLOOKUP(D862,items!A:B,2,FALSE)</f>
        <v>item 50</v>
      </c>
      <c r="D862" t="s">
        <v>882</v>
      </c>
      <c r="E862" s="10"/>
      <c r="F862" s="10">
        <v>44940</v>
      </c>
      <c r="G862" t="s">
        <v>394</v>
      </c>
      <c r="I862">
        <v>-1</v>
      </c>
      <c r="J862" s="2">
        <v>1350</v>
      </c>
      <c r="K862" s="2">
        <f>IF(OR(B862="متنوع",B862="قطع غيار"),J862,IF(AND(B862="ceiling fan",J862&gt;500),_xlfn.MAXIFS('m cost'!$E$3:$E$1062,'m cost'!$B$3:$B$1062,C862,'m cost'!$C$3:$C$1062,"&lt;="&amp;O862,'m cost'!$D$3:$D$1062,"&lt;="&amp;N862)*3,_xlfn.MAXIFS('m cost'!$E$3:$E$1062,'m cost'!$B$3:$B$1062,C862,'m cost'!$C$3:$C$1062,"&lt;="&amp;O862,'m cost'!$D$3:$D$1062,"&lt;="&amp;N862)))</f>
        <v>2128</v>
      </c>
      <c r="L862" s="2">
        <f t="shared" si="84"/>
        <v>-2128</v>
      </c>
      <c r="M862" s="2">
        <f t="shared" si="85"/>
        <v>-1350</v>
      </c>
      <c r="N862">
        <f t="shared" si="86"/>
        <v>1</v>
      </c>
      <c r="O862">
        <f t="shared" si="87"/>
        <v>2023</v>
      </c>
      <c r="P862" s="9">
        <f>IF(I862&gt;0,VLOOKUP(B862,'m cost'!A:G,6,FALSE)*I862,0)</f>
        <v>0</v>
      </c>
      <c r="Q862" t="str">
        <f t="shared" si="88"/>
        <v>p</v>
      </c>
      <c r="R862" s="2">
        <f t="shared" si="89"/>
        <v>778</v>
      </c>
    </row>
    <row r="863" spans="1:18" x14ac:dyDescent="0.2">
      <c r="A863" t="s">
        <v>35</v>
      </c>
      <c r="B863" s="9" t="str">
        <f>VLOOKUP(A863,'item cost'!A:D,2,FALSE)</f>
        <v>group 51</v>
      </c>
      <c r="C863" s="9" t="str">
        <f>VLOOKUP(D863,items!A:B,2,FALSE)</f>
        <v>item 51</v>
      </c>
      <c r="D863" t="s">
        <v>883</v>
      </c>
      <c r="E863" s="10"/>
      <c r="F863" s="10">
        <v>44940</v>
      </c>
      <c r="G863" t="s">
        <v>394</v>
      </c>
      <c r="I863">
        <v>-3</v>
      </c>
      <c r="J863" s="2">
        <v>250</v>
      </c>
      <c r="K863" s="2">
        <f>IF(OR(B863="متنوع",B863="قطع غيار"),J863,IF(AND(B863="ceiling fan",J863&gt;500),_xlfn.MAXIFS('m cost'!$E$3:$E$1062,'m cost'!$B$3:$B$1062,C863,'m cost'!$C$3:$C$1062,"&lt;="&amp;O863,'m cost'!$D$3:$D$1062,"&lt;="&amp;N863)*3,_xlfn.MAXIFS('m cost'!$E$3:$E$1062,'m cost'!$B$3:$B$1062,C863,'m cost'!$C$3:$C$1062,"&lt;="&amp;O863,'m cost'!$D$3:$D$1062,"&lt;="&amp;N863)))</f>
        <v>2247</v>
      </c>
      <c r="L863" s="2">
        <f t="shared" si="84"/>
        <v>-6741</v>
      </c>
      <c r="M863" s="2">
        <f t="shared" si="85"/>
        <v>-750</v>
      </c>
      <c r="N863">
        <f t="shared" si="86"/>
        <v>1</v>
      </c>
      <c r="O863">
        <f t="shared" si="87"/>
        <v>2023</v>
      </c>
      <c r="P863" s="9">
        <f>IF(I863&gt;0,VLOOKUP(B863,'m cost'!A:G,6,FALSE)*I863,0)</f>
        <v>0</v>
      </c>
      <c r="Q863" t="str">
        <f t="shared" si="88"/>
        <v>p</v>
      </c>
      <c r="R863" s="2">
        <f t="shared" si="89"/>
        <v>5991</v>
      </c>
    </row>
    <row r="864" spans="1:18" x14ac:dyDescent="0.2">
      <c r="A864" t="s">
        <v>49</v>
      </c>
      <c r="B864" s="9" t="str">
        <f>VLOOKUP(A864,'item cost'!A:D,2,FALSE)</f>
        <v>group 52</v>
      </c>
      <c r="C864" s="9" t="str">
        <f>VLOOKUP(D864,items!A:B,2,FALSE)</f>
        <v>item 52</v>
      </c>
      <c r="D864" t="s">
        <v>884</v>
      </c>
      <c r="E864" s="10"/>
      <c r="F864" s="10">
        <v>44940</v>
      </c>
      <c r="G864" t="s">
        <v>394</v>
      </c>
      <c r="I864">
        <v>-5</v>
      </c>
      <c r="J864" s="2">
        <v>2625</v>
      </c>
      <c r="K864" s="2">
        <f>IF(OR(B864="متنوع",B864="قطع غيار"),J864,IF(AND(B864="ceiling fan",J864&gt;500),_xlfn.MAXIFS('m cost'!$E$3:$E$1062,'m cost'!$B$3:$B$1062,C864,'m cost'!$C$3:$C$1062,"&lt;="&amp;O864,'m cost'!$D$3:$D$1062,"&lt;="&amp;N864)*3,_xlfn.MAXIFS('m cost'!$E$3:$E$1062,'m cost'!$B$3:$B$1062,C864,'m cost'!$C$3:$C$1062,"&lt;="&amp;O864,'m cost'!$D$3:$D$1062,"&lt;="&amp;N864)))</f>
        <v>306</v>
      </c>
      <c r="L864" s="2">
        <f t="shared" si="84"/>
        <v>-1530</v>
      </c>
      <c r="M864" s="2">
        <f t="shared" si="85"/>
        <v>-13125</v>
      </c>
      <c r="N864">
        <f t="shared" si="86"/>
        <v>1</v>
      </c>
      <c r="O864">
        <f t="shared" si="87"/>
        <v>2023</v>
      </c>
      <c r="P864" s="9">
        <f>IF(I864&gt;0,VLOOKUP(B864,'m cost'!A:G,6,FALSE)*I864,0)</f>
        <v>0</v>
      </c>
      <c r="Q864" t="str">
        <f t="shared" si="88"/>
        <v>l</v>
      </c>
      <c r="R864" s="2">
        <f t="shared" si="89"/>
        <v>-11595</v>
      </c>
    </row>
    <row r="865" spans="1:18" x14ac:dyDescent="0.2">
      <c r="A865" t="s">
        <v>42</v>
      </c>
      <c r="B865" s="9" t="str">
        <f>VLOOKUP(A865,'item cost'!A:D,2,FALSE)</f>
        <v>group 53</v>
      </c>
      <c r="C865" s="9" t="str">
        <f>VLOOKUP(D865,items!A:B,2,FALSE)</f>
        <v>item 53</v>
      </c>
      <c r="D865" t="s">
        <v>885</v>
      </c>
      <c r="E865" s="10"/>
      <c r="F865" s="10">
        <v>44941</v>
      </c>
      <c r="G865" t="s">
        <v>395</v>
      </c>
      <c r="I865">
        <v>190</v>
      </c>
      <c r="J865" s="2">
        <v>1150</v>
      </c>
      <c r="K865" s="2">
        <f>IF(OR(B865="متنوع",B865="قطع غيار"),J865,IF(AND(B865="ceiling fan",J865&gt;500),_xlfn.MAXIFS('m cost'!$E$3:$E$1062,'m cost'!$B$3:$B$1062,C865,'m cost'!$C$3:$C$1062,"&lt;="&amp;O865,'m cost'!$D$3:$D$1062,"&lt;="&amp;N865)*3,_xlfn.MAXIFS('m cost'!$E$3:$E$1062,'m cost'!$B$3:$B$1062,C865,'m cost'!$C$3:$C$1062,"&lt;="&amp;O865,'m cost'!$D$3:$D$1062,"&lt;="&amp;N865)))</f>
        <v>253</v>
      </c>
      <c r="L865" s="2">
        <f t="shared" si="84"/>
        <v>48070</v>
      </c>
      <c r="M865" s="2">
        <f t="shared" si="85"/>
        <v>218500</v>
      </c>
      <c r="N865">
        <f t="shared" si="86"/>
        <v>1</v>
      </c>
      <c r="O865">
        <f t="shared" si="87"/>
        <v>2023</v>
      </c>
      <c r="P865" s="9">
        <f>IF(I865&gt;0,VLOOKUP(B865,'m cost'!A:G,6,FALSE)*I865,0)</f>
        <v>0</v>
      </c>
      <c r="Q865" t="str">
        <f t="shared" si="88"/>
        <v>p</v>
      </c>
      <c r="R865" s="2">
        <f t="shared" si="89"/>
        <v>170430</v>
      </c>
    </row>
    <row r="866" spans="1:18" x14ac:dyDescent="0.2">
      <c r="A866" t="s">
        <v>63</v>
      </c>
      <c r="B866" s="9" t="str">
        <f>VLOOKUP(A866,'item cost'!A:D,2,FALSE)</f>
        <v>group 54</v>
      </c>
      <c r="C866" s="9" t="str">
        <f>VLOOKUP(D866,items!A:B,2,FALSE)</f>
        <v>item 54</v>
      </c>
      <c r="D866" t="s">
        <v>886</v>
      </c>
      <c r="E866" s="10"/>
      <c r="F866" s="10">
        <v>44942</v>
      </c>
      <c r="G866" t="s">
        <v>396</v>
      </c>
      <c r="I866">
        <v>95</v>
      </c>
      <c r="J866" s="2">
        <v>1150</v>
      </c>
      <c r="K866" s="2">
        <f>IF(OR(B866="متنوع",B866="قطع غيار"),J866,IF(AND(B866="ceiling fan",J866&gt;500),_xlfn.MAXIFS('m cost'!$E$3:$E$1062,'m cost'!$B$3:$B$1062,C866,'m cost'!$C$3:$C$1062,"&lt;="&amp;O866,'m cost'!$D$3:$D$1062,"&lt;="&amp;N866)*3,_xlfn.MAXIFS('m cost'!$E$3:$E$1062,'m cost'!$B$3:$B$1062,C866,'m cost'!$C$3:$C$1062,"&lt;="&amp;O866,'m cost'!$D$3:$D$1062,"&lt;="&amp;N866)))</f>
        <v>408</v>
      </c>
      <c r="L866" s="2">
        <f t="shared" si="84"/>
        <v>38760</v>
      </c>
      <c r="M866" s="2">
        <f t="shared" si="85"/>
        <v>109250</v>
      </c>
      <c r="N866">
        <f t="shared" si="86"/>
        <v>1</v>
      </c>
      <c r="O866">
        <f t="shared" si="87"/>
        <v>2023</v>
      </c>
      <c r="P866" s="9">
        <f>IF(I866&gt;0,VLOOKUP(B866,'m cost'!A:G,6,FALSE)*I866,0)</f>
        <v>0</v>
      </c>
      <c r="Q866" t="str">
        <f t="shared" si="88"/>
        <v>p</v>
      </c>
      <c r="R866" s="2">
        <f t="shared" si="89"/>
        <v>70490</v>
      </c>
    </row>
    <row r="867" spans="1:18" x14ac:dyDescent="0.2">
      <c r="A867" t="s">
        <v>32</v>
      </c>
      <c r="B867" s="9" t="str">
        <f>VLOOKUP(A867,'item cost'!A:D,2,FALSE)</f>
        <v>group 1</v>
      </c>
      <c r="C867" s="9" t="str">
        <f>VLOOKUP(D867,items!A:B,2,FALSE)</f>
        <v>item 1</v>
      </c>
      <c r="D867" t="s">
        <v>833</v>
      </c>
      <c r="E867" s="10"/>
      <c r="F867" s="10">
        <v>44943</v>
      </c>
      <c r="G867" t="s">
        <v>397</v>
      </c>
      <c r="I867">
        <v>50</v>
      </c>
      <c r="J867" s="2">
        <v>275</v>
      </c>
      <c r="K867" s="2">
        <f>IF(OR(B867="متنوع",B867="قطع غيار"),J867,IF(AND(B867="ceiling fan",J867&gt;500),_xlfn.MAXIFS('m cost'!$E$3:$E$1062,'m cost'!$B$3:$B$1062,C867,'m cost'!$C$3:$C$1062,"&lt;="&amp;O867,'m cost'!$D$3:$D$1062,"&lt;="&amp;N867)*3,_xlfn.MAXIFS('m cost'!$E$3:$E$1062,'m cost'!$B$3:$B$1062,C867,'m cost'!$C$3:$C$1062,"&lt;="&amp;O867,'m cost'!$D$3:$D$1062,"&lt;="&amp;N867)))</f>
        <v>1490</v>
      </c>
      <c r="L867" s="2">
        <f t="shared" si="84"/>
        <v>74500</v>
      </c>
      <c r="M867" s="2">
        <f t="shared" si="85"/>
        <v>13750</v>
      </c>
      <c r="N867">
        <f t="shared" si="86"/>
        <v>1</v>
      </c>
      <c r="O867">
        <f t="shared" si="87"/>
        <v>2023</v>
      </c>
      <c r="P867" s="9">
        <f>IF(I867&gt;0,VLOOKUP(B867,'m cost'!A:G,6,FALSE)*I867,0)</f>
        <v>2554</v>
      </c>
      <c r="Q867" t="str">
        <f t="shared" si="88"/>
        <v>l</v>
      </c>
      <c r="R867" s="2">
        <f t="shared" si="89"/>
        <v>-63304</v>
      </c>
    </row>
    <row r="868" spans="1:18" x14ac:dyDescent="0.2">
      <c r="A868" t="s">
        <v>58</v>
      </c>
      <c r="B868" s="9" t="str">
        <f>VLOOKUP(A868,'item cost'!A:D,2,FALSE)</f>
        <v>group 2</v>
      </c>
      <c r="C868" s="9" t="str">
        <f>VLOOKUP(D868,items!A:B,2,FALSE)</f>
        <v>item 2</v>
      </c>
      <c r="D868" t="s">
        <v>834</v>
      </c>
      <c r="E868" s="10"/>
      <c r="F868" s="10">
        <v>44943</v>
      </c>
      <c r="G868" t="s">
        <v>397</v>
      </c>
      <c r="I868">
        <v>75</v>
      </c>
      <c r="J868" s="2">
        <v>1375</v>
      </c>
      <c r="K868" s="2">
        <f>IF(OR(B868="متنوع",B868="قطع غيار"),J868,IF(AND(B868="ceiling fan",J868&gt;500),_xlfn.MAXIFS('m cost'!$E$3:$E$1062,'m cost'!$B$3:$B$1062,C868,'m cost'!$C$3:$C$1062,"&lt;="&amp;O868,'m cost'!$D$3:$D$1062,"&lt;="&amp;N868)*3,_xlfn.MAXIFS('m cost'!$E$3:$E$1062,'m cost'!$B$3:$B$1062,C868,'m cost'!$C$3:$C$1062,"&lt;="&amp;O868,'m cost'!$D$3:$D$1062,"&lt;="&amp;N868)))</f>
        <v>257.64999999999998</v>
      </c>
      <c r="L868" s="2">
        <f t="shared" si="84"/>
        <v>19323.75</v>
      </c>
      <c r="M868" s="2">
        <f t="shared" si="85"/>
        <v>103125</v>
      </c>
      <c r="N868">
        <f t="shared" si="86"/>
        <v>1</v>
      </c>
      <c r="O868">
        <f t="shared" si="87"/>
        <v>2023</v>
      </c>
      <c r="P868" s="9">
        <f>IF(I868&gt;0,VLOOKUP(B868,'m cost'!A:G,6,FALSE)*I868,0)</f>
        <v>3043.5</v>
      </c>
      <c r="Q868" t="str">
        <f t="shared" si="88"/>
        <v>p</v>
      </c>
      <c r="R868" s="2">
        <f t="shared" si="89"/>
        <v>80757.75</v>
      </c>
    </row>
    <row r="869" spans="1:18" x14ac:dyDescent="0.2">
      <c r="A869" t="s">
        <v>23</v>
      </c>
      <c r="B869" s="9" t="str">
        <f>VLOOKUP(A869,'item cost'!A:D,2,FALSE)</f>
        <v>group 3</v>
      </c>
      <c r="C869" s="9" t="str">
        <f>VLOOKUP(D869,items!A:B,2,FALSE)</f>
        <v>item 3</v>
      </c>
      <c r="D869" t="s">
        <v>835</v>
      </c>
      <c r="E869" s="10"/>
      <c r="F869" s="10">
        <v>44943</v>
      </c>
      <c r="G869" t="s">
        <v>397</v>
      </c>
      <c r="I869">
        <v>80</v>
      </c>
      <c r="J869" s="2">
        <v>1240</v>
      </c>
      <c r="K869" s="2">
        <f>IF(OR(B869="متنوع",B869="قطع غيار"),J869,IF(AND(B869="ceiling fan",J869&gt;500),_xlfn.MAXIFS('m cost'!$E$3:$E$1062,'m cost'!$B$3:$B$1062,C869,'m cost'!$C$3:$C$1062,"&lt;="&amp;O869,'m cost'!$D$3:$D$1062,"&lt;="&amp;N869)*3,_xlfn.MAXIFS('m cost'!$E$3:$E$1062,'m cost'!$B$3:$B$1062,C869,'m cost'!$C$3:$C$1062,"&lt;="&amp;O869,'m cost'!$D$3:$D$1062,"&lt;="&amp;N869)))</f>
        <v>424.87</v>
      </c>
      <c r="L869" s="2">
        <f t="shared" si="84"/>
        <v>33989.599999999999</v>
      </c>
      <c r="M869" s="2">
        <f t="shared" si="85"/>
        <v>99200</v>
      </c>
      <c r="N869">
        <f t="shared" si="86"/>
        <v>1</v>
      </c>
      <c r="O869">
        <f t="shared" si="87"/>
        <v>2023</v>
      </c>
      <c r="P869" s="9">
        <f>IF(I869&gt;0,VLOOKUP(B869,'m cost'!A:G,6,FALSE)*I869,0)</f>
        <v>4712.7999999999993</v>
      </c>
      <c r="Q869" t="str">
        <f t="shared" si="88"/>
        <v>p</v>
      </c>
      <c r="R869" s="2">
        <f t="shared" si="89"/>
        <v>60497.600000000006</v>
      </c>
    </row>
    <row r="870" spans="1:18" x14ac:dyDescent="0.2">
      <c r="A870" t="s">
        <v>271</v>
      </c>
      <c r="B870" s="9" t="str">
        <f>VLOOKUP(A870,'item cost'!A:D,2,FALSE)</f>
        <v>group 4</v>
      </c>
      <c r="C870" s="9" t="str">
        <f>VLOOKUP(D870,items!A:B,2,FALSE)</f>
        <v>item 4</v>
      </c>
      <c r="D870" t="s">
        <v>836</v>
      </c>
      <c r="E870" s="10"/>
      <c r="F870" s="10">
        <v>44943</v>
      </c>
      <c r="G870" t="s">
        <v>397</v>
      </c>
      <c r="I870">
        <v>50</v>
      </c>
      <c r="J870" s="2">
        <v>460</v>
      </c>
      <c r="K870" s="2">
        <f>IF(OR(B870="متنوع",B870="قطع غيار"),J870,IF(AND(B870="ceiling fan",J870&gt;500),_xlfn.MAXIFS('m cost'!$E$3:$E$1062,'m cost'!$B$3:$B$1062,C870,'m cost'!$C$3:$C$1062,"&lt;="&amp;O870,'m cost'!$D$3:$D$1062,"&lt;="&amp;N870)*3,_xlfn.MAXIFS('m cost'!$E$3:$E$1062,'m cost'!$B$3:$B$1062,C870,'m cost'!$C$3:$C$1062,"&lt;="&amp;O870,'m cost'!$D$3:$D$1062,"&lt;="&amp;N870)))</f>
        <v>1793</v>
      </c>
      <c r="L870" s="2">
        <f t="shared" si="84"/>
        <v>89650</v>
      </c>
      <c r="M870" s="2">
        <f t="shared" si="85"/>
        <v>23000</v>
      </c>
      <c r="N870">
        <f t="shared" si="86"/>
        <v>1</v>
      </c>
      <c r="O870">
        <f t="shared" si="87"/>
        <v>2023</v>
      </c>
      <c r="P870" s="9">
        <f>IF(I870&gt;0,VLOOKUP(B870,'m cost'!A:G,6,FALSE)*I870,0)</f>
        <v>2148</v>
      </c>
      <c r="Q870" t="str">
        <f t="shared" si="88"/>
        <v>l</v>
      </c>
      <c r="R870" s="2">
        <f t="shared" si="89"/>
        <v>-68798</v>
      </c>
    </row>
    <row r="871" spans="1:18" x14ac:dyDescent="0.2">
      <c r="A871" t="s">
        <v>26</v>
      </c>
      <c r="B871" s="9" t="str">
        <f>VLOOKUP(A871,'item cost'!A:D,2,FALSE)</f>
        <v>group 5</v>
      </c>
      <c r="C871" s="9" t="str">
        <f>VLOOKUP(D871,items!A:B,2,FALSE)</f>
        <v>item 5</v>
      </c>
      <c r="D871" t="s">
        <v>837</v>
      </c>
      <c r="E871" s="10"/>
      <c r="F871" s="10">
        <v>44943</v>
      </c>
      <c r="G871" t="s">
        <v>397</v>
      </c>
      <c r="I871">
        <v>50</v>
      </c>
      <c r="J871" s="2">
        <v>300</v>
      </c>
      <c r="K871" s="2">
        <f>IF(OR(B871="متنوع",B871="قطع غيار"),J871,IF(AND(B871="ceiling fan",J871&gt;500),_xlfn.MAXIFS('m cost'!$E$3:$E$1062,'m cost'!$B$3:$B$1062,C871,'m cost'!$C$3:$C$1062,"&lt;="&amp;O871,'m cost'!$D$3:$D$1062,"&lt;="&amp;N871)*3,_xlfn.MAXIFS('m cost'!$E$3:$E$1062,'m cost'!$B$3:$B$1062,C871,'m cost'!$C$3:$C$1062,"&lt;="&amp;O871,'m cost'!$D$3:$D$1062,"&lt;="&amp;N871)))</f>
        <v>900</v>
      </c>
      <c r="L871" s="2">
        <f t="shared" si="84"/>
        <v>45000</v>
      </c>
      <c r="M871" s="2">
        <f t="shared" si="85"/>
        <v>15000</v>
      </c>
      <c r="N871">
        <f t="shared" si="86"/>
        <v>1</v>
      </c>
      <c r="O871">
        <f t="shared" si="87"/>
        <v>2023</v>
      </c>
      <c r="P871" s="9">
        <f>IF(I871&gt;0,VLOOKUP(B871,'m cost'!A:G,6,FALSE)*I871,0)</f>
        <v>1602</v>
      </c>
      <c r="Q871" t="str">
        <f t="shared" si="88"/>
        <v>l</v>
      </c>
      <c r="R871" s="2">
        <f t="shared" si="89"/>
        <v>-31602</v>
      </c>
    </row>
    <row r="872" spans="1:18" x14ac:dyDescent="0.2">
      <c r="A872" t="s">
        <v>66</v>
      </c>
      <c r="B872" s="9" t="str">
        <f>VLOOKUP(A872,'item cost'!A:D,2,FALSE)</f>
        <v>group 6</v>
      </c>
      <c r="C872" s="9" t="str">
        <f>VLOOKUP(D872,items!A:B,2,FALSE)</f>
        <v>item 6</v>
      </c>
      <c r="D872" t="s">
        <v>838</v>
      </c>
      <c r="E872" s="10"/>
      <c r="F872" s="10">
        <v>44943</v>
      </c>
      <c r="G872" t="s">
        <v>397</v>
      </c>
      <c r="I872">
        <v>52</v>
      </c>
      <c r="J872" s="2">
        <v>265</v>
      </c>
      <c r="K872" s="2">
        <f>IF(OR(B872="متنوع",B872="قطع غيار"),J872,IF(AND(B872="ceiling fan",J872&gt;500),_xlfn.MAXIFS('m cost'!$E$3:$E$1062,'m cost'!$B$3:$B$1062,C872,'m cost'!$C$3:$C$1062,"&lt;="&amp;O872,'m cost'!$D$3:$D$1062,"&lt;="&amp;N872)*3,_xlfn.MAXIFS('m cost'!$E$3:$E$1062,'m cost'!$B$3:$B$1062,C872,'m cost'!$C$3:$C$1062,"&lt;="&amp;O872,'m cost'!$D$3:$D$1062,"&lt;="&amp;N872)))</f>
        <v>190</v>
      </c>
      <c r="L872" s="2">
        <f t="shared" si="84"/>
        <v>9880</v>
      </c>
      <c r="M872" s="2">
        <f t="shared" si="85"/>
        <v>13780</v>
      </c>
      <c r="N872">
        <f t="shared" si="86"/>
        <v>1</v>
      </c>
      <c r="O872">
        <f t="shared" si="87"/>
        <v>2023</v>
      </c>
      <c r="P872" s="9">
        <f>IF(I872&gt;0,VLOOKUP(B872,'m cost'!A:G,6,FALSE)*I872,0)</f>
        <v>7772.9599999999991</v>
      </c>
      <c r="Q872" t="str">
        <f t="shared" si="88"/>
        <v>l</v>
      </c>
      <c r="R872" s="2">
        <f t="shared" si="89"/>
        <v>-3872.9599999999991</v>
      </c>
    </row>
    <row r="873" spans="1:18" x14ac:dyDescent="0.2">
      <c r="A873" t="s">
        <v>40</v>
      </c>
      <c r="B873" s="9" t="str">
        <f>VLOOKUP(A873,'item cost'!A:D,2,FALSE)</f>
        <v>group 7</v>
      </c>
      <c r="C873" s="9" t="str">
        <f>VLOOKUP(D873,items!A:B,2,FALSE)</f>
        <v>item 7</v>
      </c>
      <c r="D873" t="s">
        <v>839</v>
      </c>
      <c r="E873" s="10"/>
      <c r="F873" s="10">
        <v>44943</v>
      </c>
      <c r="G873" t="s">
        <v>397</v>
      </c>
      <c r="I873">
        <v>25</v>
      </c>
      <c r="J873" s="2">
        <v>1500</v>
      </c>
      <c r="K873" s="2">
        <f>IF(OR(B873="متنوع",B873="قطع غيار"),J873,IF(AND(B873="ceiling fan",J873&gt;500),_xlfn.MAXIFS('m cost'!$E$3:$E$1062,'m cost'!$B$3:$B$1062,C873,'m cost'!$C$3:$C$1062,"&lt;="&amp;O873,'m cost'!$D$3:$D$1062,"&lt;="&amp;N873)*3,_xlfn.MAXIFS('m cost'!$E$3:$E$1062,'m cost'!$B$3:$B$1062,C873,'m cost'!$C$3:$C$1062,"&lt;="&amp;O873,'m cost'!$D$3:$D$1062,"&lt;="&amp;N873)))</f>
        <v>260</v>
      </c>
      <c r="L873" s="2">
        <f t="shared" si="84"/>
        <v>6500</v>
      </c>
      <c r="M873" s="2">
        <f t="shared" si="85"/>
        <v>37500</v>
      </c>
      <c r="N873">
        <f t="shared" si="86"/>
        <v>1</v>
      </c>
      <c r="O873">
        <f t="shared" si="87"/>
        <v>2023</v>
      </c>
      <c r="P873" s="9">
        <f>IF(I873&gt;0,VLOOKUP(B873,'m cost'!A:G,6,FALSE)*I873,0)</f>
        <v>553.5</v>
      </c>
      <c r="Q873" t="str">
        <f t="shared" si="88"/>
        <v>p</v>
      </c>
      <c r="R873" s="2">
        <f t="shared" si="89"/>
        <v>30446.5</v>
      </c>
    </row>
    <row r="874" spans="1:18" x14ac:dyDescent="0.2">
      <c r="A874" t="s">
        <v>61</v>
      </c>
      <c r="B874" s="9" t="str">
        <f>VLOOKUP(A874,'item cost'!A:D,2,FALSE)</f>
        <v>group 8</v>
      </c>
      <c r="C874" s="9" t="str">
        <f>VLOOKUP(D874,items!A:B,2,FALSE)</f>
        <v>item 8</v>
      </c>
      <c r="D874" t="s">
        <v>840</v>
      </c>
      <c r="E874" s="10"/>
      <c r="F874" s="10">
        <v>44944</v>
      </c>
      <c r="G874" t="s">
        <v>398</v>
      </c>
      <c r="I874">
        <v>110</v>
      </c>
      <c r="J874" s="2">
        <v>470</v>
      </c>
      <c r="K874" s="2">
        <f>IF(OR(B874="متنوع",B874="قطع غيار"),J874,IF(AND(B874="ceiling fan",J874&gt;500),_xlfn.MAXIFS('m cost'!$E$3:$E$1062,'m cost'!$B$3:$B$1062,C874,'m cost'!$C$3:$C$1062,"&lt;="&amp;O874,'m cost'!$D$3:$D$1062,"&lt;="&amp;N874)*3,_xlfn.MAXIFS('m cost'!$E$3:$E$1062,'m cost'!$B$3:$B$1062,C874,'m cost'!$C$3:$C$1062,"&lt;="&amp;O874,'m cost'!$D$3:$D$1062,"&lt;="&amp;N874)))</f>
        <v>1630</v>
      </c>
      <c r="L874" s="2">
        <f t="shared" si="84"/>
        <v>179300</v>
      </c>
      <c r="M874" s="2">
        <f t="shared" si="85"/>
        <v>51700</v>
      </c>
      <c r="N874">
        <f t="shared" si="86"/>
        <v>1</v>
      </c>
      <c r="O874">
        <f t="shared" si="87"/>
        <v>2023</v>
      </c>
      <c r="P874" s="9">
        <f>IF(I874&gt;0,VLOOKUP(B874,'m cost'!A:G,6,FALSE)*I874,0)</f>
        <v>6912.4000000000005</v>
      </c>
      <c r="Q874" t="str">
        <f t="shared" si="88"/>
        <v>l</v>
      </c>
      <c r="R874" s="2">
        <f t="shared" si="89"/>
        <v>-134512.4</v>
      </c>
    </row>
    <row r="875" spans="1:18" x14ac:dyDescent="0.2">
      <c r="A875" t="s">
        <v>39</v>
      </c>
      <c r="B875" s="9" t="str">
        <f>VLOOKUP(A875,'item cost'!A:D,2,FALSE)</f>
        <v>group 9</v>
      </c>
      <c r="C875" s="9" t="str">
        <f>VLOOKUP(D875,items!A:B,2,FALSE)</f>
        <v>item 9</v>
      </c>
      <c r="D875" t="s">
        <v>841</v>
      </c>
      <c r="E875" s="10"/>
      <c r="F875" s="10">
        <v>44944</v>
      </c>
      <c r="G875" t="s">
        <v>398</v>
      </c>
      <c r="I875">
        <v>50</v>
      </c>
      <c r="J875" s="2">
        <v>520</v>
      </c>
      <c r="K875" s="2">
        <f>IF(OR(B875="متنوع",B875="قطع غيار"),J875,IF(AND(B875="ceiling fan",J875&gt;500),_xlfn.MAXIFS('m cost'!$E$3:$E$1062,'m cost'!$B$3:$B$1062,C875,'m cost'!$C$3:$C$1062,"&lt;="&amp;O875,'m cost'!$D$3:$D$1062,"&lt;="&amp;N875)*3,_xlfn.MAXIFS('m cost'!$E$3:$E$1062,'m cost'!$B$3:$B$1062,C875,'m cost'!$C$3:$C$1062,"&lt;="&amp;O875,'m cost'!$D$3:$D$1062,"&lt;="&amp;N875)))</f>
        <v>2007</v>
      </c>
      <c r="L875" s="2">
        <f t="shared" si="84"/>
        <v>100350</v>
      </c>
      <c r="M875" s="2">
        <f t="shared" si="85"/>
        <v>26000</v>
      </c>
      <c r="N875">
        <f t="shared" si="86"/>
        <v>1</v>
      </c>
      <c r="O875">
        <f t="shared" si="87"/>
        <v>2023</v>
      </c>
      <c r="P875" s="9">
        <f>IF(I875&gt;0,VLOOKUP(B875,'m cost'!A:G,6,FALSE)*I875,0)</f>
        <v>1124.5</v>
      </c>
      <c r="Q875" t="str">
        <f t="shared" si="88"/>
        <v>l</v>
      </c>
      <c r="R875" s="2">
        <f t="shared" si="89"/>
        <v>-75474.5</v>
      </c>
    </row>
    <row r="876" spans="1:18" x14ac:dyDescent="0.2">
      <c r="A876" t="s">
        <v>277</v>
      </c>
      <c r="B876" s="9" t="str">
        <f>VLOOKUP(A876,'item cost'!A:D,2,FALSE)</f>
        <v>group 10</v>
      </c>
      <c r="C876" s="9" t="str">
        <f>VLOOKUP(D876,items!A:B,2,FALSE)</f>
        <v>item 10</v>
      </c>
      <c r="D876" t="s">
        <v>842</v>
      </c>
      <c r="E876" s="10"/>
      <c r="F876" s="10">
        <v>44944</v>
      </c>
      <c r="G876" t="s">
        <v>398</v>
      </c>
      <c r="I876">
        <v>60</v>
      </c>
      <c r="J876" s="2">
        <v>1240</v>
      </c>
      <c r="K876" s="2">
        <f>IF(OR(B876="متنوع",B876="قطع غيار"),J876,IF(AND(B876="ceiling fan",J876&gt;500),_xlfn.MAXIFS('m cost'!$E$3:$E$1062,'m cost'!$B$3:$B$1062,C876,'m cost'!$C$3:$C$1062,"&lt;="&amp;O876,'m cost'!$D$3:$D$1062,"&lt;="&amp;N876)*3,_xlfn.MAXIFS('m cost'!$E$3:$E$1062,'m cost'!$B$3:$B$1062,C876,'m cost'!$C$3:$C$1062,"&lt;="&amp;O876,'m cost'!$D$3:$D$1062,"&lt;="&amp;N876)))</f>
        <v>126.14814814814817</v>
      </c>
      <c r="L876" s="2">
        <f t="shared" si="84"/>
        <v>7568.8888888888896</v>
      </c>
      <c r="M876" s="2">
        <f t="shared" si="85"/>
        <v>74400</v>
      </c>
      <c r="N876">
        <f t="shared" si="86"/>
        <v>1</v>
      </c>
      <c r="O876">
        <f t="shared" si="87"/>
        <v>2023</v>
      </c>
      <c r="P876" s="9">
        <f>IF(I876&gt;0,VLOOKUP(B876,'m cost'!A:G,6,FALSE)*I876,0)</f>
        <v>3745.8</v>
      </c>
      <c r="Q876" t="str">
        <f t="shared" si="88"/>
        <v>p</v>
      </c>
      <c r="R876" s="2">
        <f t="shared" si="89"/>
        <v>63085.311111111107</v>
      </c>
    </row>
    <row r="877" spans="1:18" x14ac:dyDescent="0.2">
      <c r="A877" t="s">
        <v>53</v>
      </c>
      <c r="B877" s="9" t="str">
        <f>VLOOKUP(A877,'item cost'!A:D,2,FALSE)</f>
        <v>group 11</v>
      </c>
      <c r="C877" s="9" t="str">
        <f>VLOOKUP(D877,items!A:B,2,FALSE)</f>
        <v>item 11</v>
      </c>
      <c r="D877" t="s">
        <v>843</v>
      </c>
      <c r="E877" s="10"/>
      <c r="F877" s="10">
        <v>44944</v>
      </c>
      <c r="G877" t="s">
        <v>398</v>
      </c>
      <c r="I877">
        <v>30</v>
      </c>
      <c r="J877" s="2">
        <v>2800</v>
      </c>
      <c r="K877" s="2">
        <f>IF(OR(B877="متنوع",B877="قطع غيار"),J877,IF(AND(B877="ceiling fan",J877&gt;500),_xlfn.MAXIFS('m cost'!$E$3:$E$1062,'m cost'!$B$3:$B$1062,C877,'m cost'!$C$3:$C$1062,"&lt;="&amp;O877,'m cost'!$D$3:$D$1062,"&lt;="&amp;N877)*3,_xlfn.MAXIFS('m cost'!$E$3:$E$1062,'m cost'!$B$3:$B$1062,C877,'m cost'!$C$3:$C$1062,"&lt;="&amp;O877,'m cost'!$D$3:$D$1062,"&lt;="&amp;N877)))</f>
        <v>339.00000000000006</v>
      </c>
      <c r="L877" s="2">
        <f t="shared" si="84"/>
        <v>10170.000000000002</v>
      </c>
      <c r="M877" s="2">
        <f t="shared" si="85"/>
        <v>84000</v>
      </c>
      <c r="N877">
        <f t="shared" si="86"/>
        <v>1</v>
      </c>
      <c r="O877">
        <f t="shared" si="87"/>
        <v>2023</v>
      </c>
      <c r="P877" s="9">
        <f>IF(I877&gt;0,VLOOKUP(B877,'m cost'!A:G,6,FALSE)*I877,0)</f>
        <v>660.30000000000007</v>
      </c>
      <c r="Q877" t="str">
        <f t="shared" si="88"/>
        <v>p</v>
      </c>
      <c r="R877" s="2">
        <f t="shared" si="89"/>
        <v>73169.7</v>
      </c>
    </row>
    <row r="878" spans="1:18" x14ac:dyDescent="0.2">
      <c r="A878" t="s">
        <v>54</v>
      </c>
      <c r="B878" s="9" t="str">
        <f>VLOOKUP(A878,'item cost'!A:D,2,FALSE)</f>
        <v>group 12</v>
      </c>
      <c r="C878" s="9" t="str">
        <f>VLOOKUP(D878,items!A:B,2,FALSE)</f>
        <v>item 12</v>
      </c>
      <c r="D878" t="s">
        <v>844</v>
      </c>
      <c r="E878" s="10"/>
      <c r="F878" s="10">
        <v>44944</v>
      </c>
      <c r="G878" t="s">
        <v>265</v>
      </c>
      <c r="I878">
        <v>-3</v>
      </c>
      <c r="J878" s="2">
        <v>400</v>
      </c>
      <c r="K878" s="2">
        <f>IF(OR(B878="متنوع",B878="قطع غيار"),J878,IF(AND(B878="ceiling fan",J878&gt;500),_xlfn.MAXIFS('m cost'!$E$3:$E$1062,'m cost'!$B$3:$B$1062,C878,'m cost'!$C$3:$C$1062,"&lt;="&amp;O878,'m cost'!$D$3:$D$1062,"&lt;="&amp;N878)*3,_xlfn.MAXIFS('m cost'!$E$3:$E$1062,'m cost'!$B$3:$B$1062,C878,'m cost'!$C$3:$C$1062,"&lt;="&amp;O878,'m cost'!$D$3:$D$1062,"&lt;="&amp;N878)))</f>
        <v>388.11666666666673</v>
      </c>
      <c r="L878" s="2">
        <f t="shared" si="84"/>
        <v>-1164.3500000000001</v>
      </c>
      <c r="M878" s="2">
        <f t="shared" si="85"/>
        <v>-1200</v>
      </c>
      <c r="N878">
        <f t="shared" si="86"/>
        <v>1</v>
      </c>
      <c r="O878">
        <f t="shared" si="87"/>
        <v>2023</v>
      </c>
      <c r="P878" s="9">
        <f>IF(I878&gt;0,VLOOKUP(B878,'m cost'!A:G,6,FALSE)*I878,0)</f>
        <v>0</v>
      </c>
      <c r="Q878" t="str">
        <f t="shared" si="88"/>
        <v>l</v>
      </c>
      <c r="R878" s="2">
        <f t="shared" si="89"/>
        <v>-35.649999999999864</v>
      </c>
    </row>
    <row r="879" spans="1:18" x14ac:dyDescent="0.2">
      <c r="A879" t="s">
        <v>72</v>
      </c>
      <c r="B879" s="9" t="str">
        <f>VLOOKUP(A879,'item cost'!A:D,2,FALSE)</f>
        <v>group 13</v>
      </c>
      <c r="C879" s="9" t="str">
        <f>VLOOKUP(D879,items!A:B,2,FALSE)</f>
        <v>item 13</v>
      </c>
      <c r="D879" t="s">
        <v>845</v>
      </c>
      <c r="E879" s="10"/>
      <c r="F879" s="10">
        <v>44944</v>
      </c>
      <c r="G879" t="s">
        <v>265</v>
      </c>
      <c r="I879">
        <v>-2</v>
      </c>
      <c r="J879" s="2">
        <v>425</v>
      </c>
      <c r="K879" s="2">
        <f>IF(OR(B879="متنوع",B879="قطع غيار"),J879,IF(AND(B879="ceiling fan",J879&gt;500),_xlfn.MAXIFS('m cost'!$E$3:$E$1062,'m cost'!$B$3:$B$1062,C879,'m cost'!$C$3:$C$1062,"&lt;="&amp;O879,'m cost'!$D$3:$D$1062,"&lt;="&amp;N879)*3,_xlfn.MAXIFS('m cost'!$E$3:$E$1062,'m cost'!$B$3:$B$1062,C879,'m cost'!$C$3:$C$1062,"&lt;="&amp;O879,'m cost'!$D$3:$D$1062,"&lt;="&amp;N879)))</f>
        <v>450</v>
      </c>
      <c r="L879" s="2">
        <f t="shared" si="84"/>
        <v>-900</v>
      </c>
      <c r="M879" s="2">
        <f t="shared" si="85"/>
        <v>-850</v>
      </c>
      <c r="N879">
        <f t="shared" si="86"/>
        <v>1</v>
      </c>
      <c r="O879">
        <f t="shared" si="87"/>
        <v>2023</v>
      </c>
      <c r="P879" s="9">
        <f>IF(I879&gt;0,VLOOKUP(B879,'m cost'!A:G,6,FALSE)*I879,0)</f>
        <v>0</v>
      </c>
      <c r="Q879" t="str">
        <f t="shared" si="88"/>
        <v>p</v>
      </c>
      <c r="R879" s="2">
        <f t="shared" si="89"/>
        <v>50</v>
      </c>
    </row>
    <row r="880" spans="1:18" x14ac:dyDescent="0.2">
      <c r="A880" t="s">
        <v>38</v>
      </c>
      <c r="B880" s="9" t="str">
        <f>VLOOKUP(A880,'item cost'!A:D,2,FALSE)</f>
        <v>group 14</v>
      </c>
      <c r="C880" s="9" t="str">
        <f>VLOOKUP(D880,items!A:B,2,FALSE)</f>
        <v>item 14</v>
      </c>
      <c r="D880" t="s">
        <v>846</v>
      </c>
      <c r="E880" s="10"/>
      <c r="F880" s="10">
        <v>44944</v>
      </c>
      <c r="G880" t="s">
        <v>265</v>
      </c>
      <c r="I880">
        <v>-1</v>
      </c>
      <c r="J880" s="2">
        <v>265</v>
      </c>
      <c r="K880" s="2">
        <f>IF(OR(B880="متنوع",B880="قطع غيار"),J880,IF(AND(B880="ceiling fan",J880&gt;500),_xlfn.MAXIFS('m cost'!$E$3:$E$1062,'m cost'!$B$3:$B$1062,C880,'m cost'!$C$3:$C$1062,"&lt;="&amp;O880,'m cost'!$D$3:$D$1062,"&lt;="&amp;N880)*3,_xlfn.MAXIFS('m cost'!$E$3:$E$1062,'m cost'!$B$3:$B$1062,C880,'m cost'!$C$3:$C$1062,"&lt;="&amp;O880,'m cost'!$D$3:$D$1062,"&lt;="&amp;N880)))</f>
        <v>273.88888888888891</v>
      </c>
      <c r="L880" s="2">
        <f t="shared" si="84"/>
        <v>-273.88888888888891</v>
      </c>
      <c r="M880" s="2">
        <f t="shared" si="85"/>
        <v>-265</v>
      </c>
      <c r="N880">
        <f t="shared" si="86"/>
        <v>1</v>
      </c>
      <c r="O880">
        <f t="shared" si="87"/>
        <v>2023</v>
      </c>
      <c r="P880" s="9">
        <f>IF(I880&gt;0,VLOOKUP(B880,'m cost'!A:G,6,FALSE)*I880,0)</f>
        <v>0</v>
      </c>
      <c r="Q880" t="str">
        <f t="shared" si="88"/>
        <v>p</v>
      </c>
      <c r="R880" s="2">
        <f t="shared" si="89"/>
        <v>8.8888888888889142</v>
      </c>
    </row>
    <row r="881" spans="1:18" x14ac:dyDescent="0.2">
      <c r="A881" t="s">
        <v>36</v>
      </c>
      <c r="B881" s="9" t="str">
        <f>VLOOKUP(A881,'item cost'!A:D,2,FALSE)</f>
        <v>group 15</v>
      </c>
      <c r="C881" s="9" t="str">
        <f>VLOOKUP(D881,items!A:B,2,FALSE)</f>
        <v>item 15</v>
      </c>
      <c r="D881" t="s">
        <v>847</v>
      </c>
      <c r="E881" s="10"/>
      <c r="F881" s="10">
        <v>44944</v>
      </c>
      <c r="G881" t="s">
        <v>265</v>
      </c>
      <c r="I881">
        <v>-1</v>
      </c>
      <c r="J881" s="2">
        <v>150</v>
      </c>
      <c r="K881" s="2">
        <f>IF(OR(B881="متنوع",B881="قطع غيار"),J881,IF(AND(B881="ceiling fan",J881&gt;500),_xlfn.MAXIFS('m cost'!$E$3:$E$1062,'m cost'!$B$3:$B$1062,C881,'m cost'!$C$3:$C$1062,"&lt;="&amp;O881,'m cost'!$D$3:$D$1062,"&lt;="&amp;N881)*3,_xlfn.MAXIFS('m cost'!$E$3:$E$1062,'m cost'!$B$3:$B$1062,C881,'m cost'!$C$3:$C$1062,"&lt;="&amp;O881,'m cost'!$D$3:$D$1062,"&lt;="&amp;N881)))</f>
        <v>280</v>
      </c>
      <c r="L881" s="2">
        <f t="shared" si="84"/>
        <v>-280</v>
      </c>
      <c r="M881" s="2">
        <f t="shared" si="85"/>
        <v>-150</v>
      </c>
      <c r="N881">
        <f t="shared" si="86"/>
        <v>1</v>
      </c>
      <c r="O881">
        <f t="shared" si="87"/>
        <v>2023</v>
      </c>
      <c r="P881" s="9">
        <f>IF(I881&gt;0,VLOOKUP(B881,'m cost'!A:G,6,FALSE)*I881,0)</f>
        <v>0</v>
      </c>
      <c r="Q881" t="str">
        <f t="shared" si="88"/>
        <v>p</v>
      </c>
      <c r="R881" s="2">
        <f t="shared" si="89"/>
        <v>130</v>
      </c>
    </row>
    <row r="882" spans="1:18" x14ac:dyDescent="0.2">
      <c r="A882" t="s">
        <v>30</v>
      </c>
      <c r="B882" s="9" t="str">
        <f>VLOOKUP(A882,'item cost'!A:D,2,FALSE)</f>
        <v>group 16</v>
      </c>
      <c r="C882" s="9" t="str">
        <f>VLOOKUP(D882,items!A:B,2,FALSE)</f>
        <v>item 16</v>
      </c>
      <c r="D882" t="s">
        <v>848</v>
      </c>
      <c r="E882" s="10"/>
      <c r="F882" s="10">
        <v>44944</v>
      </c>
      <c r="G882" t="s">
        <v>265</v>
      </c>
      <c r="I882">
        <v>-1</v>
      </c>
      <c r="J882" s="2">
        <v>1950</v>
      </c>
      <c r="K882" s="2">
        <f>IF(OR(B882="متنوع",B882="قطع غيار"),J882,IF(AND(B882="ceiling fan",J882&gt;500),_xlfn.MAXIFS('m cost'!$E$3:$E$1062,'m cost'!$B$3:$B$1062,C882,'m cost'!$C$3:$C$1062,"&lt;="&amp;O882,'m cost'!$D$3:$D$1062,"&lt;="&amp;N882)*3,_xlfn.MAXIFS('m cost'!$E$3:$E$1062,'m cost'!$B$3:$B$1062,C882,'m cost'!$C$3:$C$1062,"&lt;="&amp;O882,'m cost'!$D$3:$D$1062,"&lt;="&amp;N882)))</f>
        <v>340.26666666666671</v>
      </c>
      <c r="L882" s="2">
        <f t="shared" si="84"/>
        <v>-340.26666666666671</v>
      </c>
      <c r="M882" s="2">
        <f t="shared" si="85"/>
        <v>-1950</v>
      </c>
      <c r="N882">
        <f t="shared" si="86"/>
        <v>1</v>
      </c>
      <c r="O882">
        <f t="shared" si="87"/>
        <v>2023</v>
      </c>
      <c r="P882" s="9">
        <f>IF(I882&gt;0,VLOOKUP(B882,'m cost'!A:G,6,FALSE)*I882,0)</f>
        <v>0</v>
      </c>
      <c r="Q882" t="str">
        <f t="shared" si="88"/>
        <v>l</v>
      </c>
      <c r="R882" s="2">
        <f t="shared" si="89"/>
        <v>-1609.7333333333333</v>
      </c>
    </row>
    <row r="883" spans="1:18" x14ac:dyDescent="0.2">
      <c r="A883" t="s">
        <v>45</v>
      </c>
      <c r="B883" s="9" t="str">
        <f>VLOOKUP(A883,'item cost'!A:D,2,FALSE)</f>
        <v>group 17</v>
      </c>
      <c r="C883" s="9" t="str">
        <f>VLOOKUP(D883,items!A:B,2,FALSE)</f>
        <v>item 17</v>
      </c>
      <c r="D883" t="s">
        <v>849</v>
      </c>
      <c r="E883" s="10"/>
      <c r="F883" s="10">
        <v>44944</v>
      </c>
      <c r="G883" t="s">
        <v>265</v>
      </c>
      <c r="I883">
        <v>-1</v>
      </c>
      <c r="J883" s="2">
        <v>385</v>
      </c>
      <c r="K883" s="2">
        <f>IF(OR(B883="متنوع",B883="قطع غيار"),J883,IF(AND(B883="ceiling fan",J883&gt;500),_xlfn.MAXIFS('m cost'!$E$3:$E$1062,'m cost'!$B$3:$B$1062,C883,'m cost'!$C$3:$C$1062,"&lt;="&amp;O883,'m cost'!$D$3:$D$1062,"&lt;="&amp;N883)*3,_xlfn.MAXIFS('m cost'!$E$3:$E$1062,'m cost'!$B$3:$B$1062,C883,'m cost'!$C$3:$C$1062,"&lt;="&amp;O883,'m cost'!$D$3:$D$1062,"&lt;="&amp;N883)))</f>
        <v>350.54555555555561</v>
      </c>
      <c r="L883" s="2">
        <f t="shared" si="84"/>
        <v>-350.54555555555561</v>
      </c>
      <c r="M883" s="2">
        <f t="shared" si="85"/>
        <v>-385</v>
      </c>
      <c r="N883">
        <f t="shared" si="86"/>
        <v>1</v>
      </c>
      <c r="O883">
        <f t="shared" si="87"/>
        <v>2023</v>
      </c>
      <c r="P883" s="9">
        <f>IF(I883&gt;0,VLOOKUP(B883,'m cost'!A:G,6,FALSE)*I883,0)</f>
        <v>0</v>
      </c>
      <c r="Q883" t="str">
        <f t="shared" si="88"/>
        <v>l</v>
      </c>
      <c r="R883" s="2">
        <f t="shared" si="89"/>
        <v>-34.454444444444391</v>
      </c>
    </row>
    <row r="884" spans="1:18" x14ac:dyDescent="0.2">
      <c r="A884" t="s">
        <v>21</v>
      </c>
      <c r="B884" s="9" t="str">
        <f>VLOOKUP(A884,'item cost'!A:D,2,FALSE)</f>
        <v>group 18</v>
      </c>
      <c r="C884" s="9" t="str">
        <f>VLOOKUP(D884,items!A:B,2,FALSE)</f>
        <v>item 18</v>
      </c>
      <c r="D884" t="s">
        <v>850</v>
      </c>
      <c r="E884" s="10"/>
      <c r="F884" s="10">
        <v>44944</v>
      </c>
      <c r="G884" t="s">
        <v>265</v>
      </c>
      <c r="I884">
        <v>-2</v>
      </c>
      <c r="J884" s="2">
        <v>520</v>
      </c>
      <c r="K884" s="2">
        <f>IF(OR(B884="متنوع",B884="قطع غيار"),J884,IF(AND(B884="ceiling fan",J884&gt;500),_xlfn.MAXIFS('m cost'!$E$3:$E$1062,'m cost'!$B$3:$B$1062,C884,'m cost'!$C$3:$C$1062,"&lt;="&amp;O884,'m cost'!$D$3:$D$1062,"&lt;="&amp;N884)*3,_xlfn.MAXIFS('m cost'!$E$3:$E$1062,'m cost'!$B$3:$B$1062,C884,'m cost'!$C$3:$C$1062,"&lt;="&amp;O884,'m cost'!$D$3:$D$1062,"&lt;="&amp;N884)))</f>
        <v>329.32952380952389</v>
      </c>
      <c r="L884" s="2">
        <f t="shared" si="84"/>
        <v>-658.65904761904778</v>
      </c>
      <c r="M884" s="2">
        <f t="shared" si="85"/>
        <v>-1040</v>
      </c>
      <c r="N884">
        <f t="shared" si="86"/>
        <v>1</v>
      </c>
      <c r="O884">
        <f t="shared" si="87"/>
        <v>2023</v>
      </c>
      <c r="P884" s="9">
        <f>IF(I884&gt;0,VLOOKUP(B884,'m cost'!A:G,6,FALSE)*I884,0)</f>
        <v>0</v>
      </c>
      <c r="Q884" t="str">
        <f t="shared" si="88"/>
        <v>l</v>
      </c>
      <c r="R884" s="2">
        <f t="shared" si="89"/>
        <v>-381.34095238095222</v>
      </c>
    </row>
    <row r="885" spans="1:18" x14ac:dyDescent="0.2">
      <c r="A885" t="s">
        <v>275</v>
      </c>
      <c r="B885" s="9" t="str">
        <f>VLOOKUP(A885,'item cost'!A:D,2,FALSE)</f>
        <v>group 19</v>
      </c>
      <c r="C885" s="9" t="str">
        <f>VLOOKUP(D885,items!A:B,2,FALSE)</f>
        <v>item 19</v>
      </c>
      <c r="D885" t="s">
        <v>851</v>
      </c>
      <c r="E885" s="10"/>
      <c r="F885" s="10">
        <v>44944</v>
      </c>
      <c r="G885" t="s">
        <v>265</v>
      </c>
      <c r="I885">
        <v>-1</v>
      </c>
      <c r="J885" s="2">
        <v>450</v>
      </c>
      <c r="K885" s="2">
        <f>IF(OR(B885="متنوع",B885="قطع غيار"),J885,IF(AND(B885="ceiling fan",J885&gt;500),_xlfn.MAXIFS('m cost'!$E$3:$E$1062,'m cost'!$B$3:$B$1062,C885,'m cost'!$C$3:$C$1062,"&lt;="&amp;O885,'m cost'!$D$3:$D$1062,"&lt;="&amp;N885)*3,_xlfn.MAXIFS('m cost'!$E$3:$E$1062,'m cost'!$B$3:$B$1062,C885,'m cost'!$C$3:$C$1062,"&lt;="&amp;O885,'m cost'!$D$3:$D$1062,"&lt;="&amp;N885)))</f>
        <v>570</v>
      </c>
      <c r="L885" s="2">
        <f t="shared" si="84"/>
        <v>-570</v>
      </c>
      <c r="M885" s="2">
        <f t="shared" si="85"/>
        <v>-450</v>
      </c>
      <c r="N885">
        <f t="shared" si="86"/>
        <v>1</v>
      </c>
      <c r="O885">
        <f t="shared" si="87"/>
        <v>2023</v>
      </c>
      <c r="P885" s="9">
        <f>IF(I885&gt;0,VLOOKUP(B885,'m cost'!A:G,6,FALSE)*I885,0)</f>
        <v>0</v>
      </c>
      <c r="Q885" t="str">
        <f t="shared" si="88"/>
        <v>p</v>
      </c>
      <c r="R885" s="2">
        <f t="shared" si="89"/>
        <v>120</v>
      </c>
    </row>
    <row r="886" spans="1:18" x14ac:dyDescent="0.2">
      <c r="A886" t="s">
        <v>17</v>
      </c>
      <c r="B886" s="9" t="str">
        <f>VLOOKUP(A886,'item cost'!A:D,2,FALSE)</f>
        <v>group 20</v>
      </c>
      <c r="C886" s="9" t="str">
        <f>VLOOKUP(D886,items!A:B,2,FALSE)</f>
        <v>item 20</v>
      </c>
      <c r="D886" t="s">
        <v>852</v>
      </c>
      <c r="E886" s="10"/>
      <c r="F886" s="10">
        <v>44944</v>
      </c>
      <c r="G886" t="s">
        <v>265</v>
      </c>
      <c r="I886">
        <v>-2</v>
      </c>
      <c r="J886" s="2">
        <v>340</v>
      </c>
      <c r="K886" s="2">
        <f>IF(OR(B886="متنوع",B886="قطع غيار"),J886,IF(AND(B886="ceiling fan",J886&gt;500),_xlfn.MAXIFS('m cost'!$E$3:$E$1062,'m cost'!$B$3:$B$1062,C886,'m cost'!$C$3:$C$1062,"&lt;="&amp;O886,'m cost'!$D$3:$D$1062,"&lt;="&amp;N886)*3,_xlfn.MAXIFS('m cost'!$E$3:$E$1062,'m cost'!$B$3:$B$1062,C886,'m cost'!$C$3:$C$1062,"&lt;="&amp;O886,'m cost'!$D$3:$D$1062,"&lt;="&amp;N886)))</f>
        <v>260</v>
      </c>
      <c r="L886" s="2">
        <f t="shared" si="84"/>
        <v>-520</v>
      </c>
      <c r="M886" s="2">
        <f t="shared" si="85"/>
        <v>-680</v>
      </c>
      <c r="N886">
        <f t="shared" si="86"/>
        <v>1</v>
      </c>
      <c r="O886">
        <f t="shared" si="87"/>
        <v>2023</v>
      </c>
      <c r="P886" s="9">
        <f>IF(I886&gt;0,VLOOKUP(B886,'m cost'!A:G,6,FALSE)*I886,0)</f>
        <v>0</v>
      </c>
      <c r="Q886" t="str">
        <f t="shared" si="88"/>
        <v>l</v>
      </c>
      <c r="R886" s="2">
        <f t="shared" si="89"/>
        <v>-160</v>
      </c>
    </row>
    <row r="887" spans="1:18" x14ac:dyDescent="0.2">
      <c r="A887" t="s">
        <v>18</v>
      </c>
      <c r="B887" s="9" t="str">
        <f>VLOOKUP(A887,'item cost'!A:D,2,FALSE)</f>
        <v>group 21</v>
      </c>
      <c r="C887" s="9" t="str">
        <f>VLOOKUP(D887,items!A:B,2,FALSE)</f>
        <v>item 21</v>
      </c>
      <c r="D887" t="s">
        <v>853</v>
      </c>
      <c r="E887" s="10"/>
      <c r="F887" s="10">
        <v>44944</v>
      </c>
      <c r="G887" t="s">
        <v>265</v>
      </c>
      <c r="I887">
        <v>-1</v>
      </c>
      <c r="J887" s="2">
        <v>650</v>
      </c>
      <c r="K887" s="2">
        <f>IF(OR(B887="متنوع",B887="قطع غيار"),J887,IF(AND(B887="ceiling fan",J887&gt;500),_xlfn.MAXIFS('m cost'!$E$3:$E$1062,'m cost'!$B$3:$B$1062,C887,'m cost'!$C$3:$C$1062,"&lt;="&amp;O887,'m cost'!$D$3:$D$1062,"&lt;="&amp;N887)*3,_xlfn.MAXIFS('m cost'!$E$3:$E$1062,'m cost'!$B$3:$B$1062,C887,'m cost'!$C$3:$C$1062,"&lt;="&amp;O887,'m cost'!$D$3:$D$1062,"&lt;="&amp;N887)))</f>
        <v>122.78968253968254</v>
      </c>
      <c r="L887" s="2">
        <f t="shared" si="84"/>
        <v>-122.78968253968254</v>
      </c>
      <c r="M887" s="2">
        <f t="shared" si="85"/>
        <v>-650</v>
      </c>
      <c r="N887">
        <f t="shared" si="86"/>
        <v>1</v>
      </c>
      <c r="O887">
        <f t="shared" si="87"/>
        <v>2023</v>
      </c>
      <c r="P887" s="9">
        <f>IF(I887&gt;0,VLOOKUP(B887,'m cost'!A:G,6,FALSE)*I887,0)</f>
        <v>0</v>
      </c>
      <c r="Q887" t="str">
        <f t="shared" si="88"/>
        <v>l</v>
      </c>
      <c r="R887" s="2">
        <f t="shared" si="89"/>
        <v>-527.21031746031747</v>
      </c>
    </row>
    <row r="888" spans="1:18" x14ac:dyDescent="0.2">
      <c r="A888" t="s">
        <v>24</v>
      </c>
      <c r="B888" s="9" t="str">
        <f>VLOOKUP(A888,'item cost'!A:D,2,FALSE)</f>
        <v>group 22</v>
      </c>
      <c r="C888" s="9" t="str">
        <f>VLOOKUP(D888,items!A:B,2,FALSE)</f>
        <v>item 22</v>
      </c>
      <c r="D888" t="s">
        <v>854</v>
      </c>
      <c r="E888" s="10"/>
      <c r="F888" s="10">
        <v>44944</v>
      </c>
      <c r="G888" t="s">
        <v>265</v>
      </c>
      <c r="I888">
        <v>-1</v>
      </c>
      <c r="J888" s="2">
        <v>1240</v>
      </c>
      <c r="K888" s="2">
        <f>IF(OR(B888="متنوع",B888="قطع غيار"),J888,IF(AND(B888="ceiling fan",J888&gt;500),_xlfn.MAXIFS('m cost'!$E$3:$E$1062,'m cost'!$B$3:$B$1062,C888,'m cost'!$C$3:$C$1062,"&lt;="&amp;O888,'m cost'!$D$3:$D$1062,"&lt;="&amp;N888)*3,_xlfn.MAXIFS('m cost'!$E$3:$E$1062,'m cost'!$B$3:$B$1062,C888,'m cost'!$C$3:$C$1062,"&lt;="&amp;O888,'m cost'!$D$3:$D$1062,"&lt;="&amp;N888)))</f>
        <v>517</v>
      </c>
      <c r="L888" s="2">
        <f t="shared" si="84"/>
        <v>-517</v>
      </c>
      <c r="M888" s="2">
        <f t="shared" si="85"/>
        <v>-1240</v>
      </c>
      <c r="N888">
        <f t="shared" si="86"/>
        <v>1</v>
      </c>
      <c r="O888">
        <f t="shared" si="87"/>
        <v>2023</v>
      </c>
      <c r="P888" s="9">
        <f>IF(I888&gt;0,VLOOKUP(B888,'m cost'!A:G,6,FALSE)*I888,0)</f>
        <v>0</v>
      </c>
      <c r="Q888" t="str">
        <f t="shared" si="88"/>
        <v>l</v>
      </c>
      <c r="R888" s="2">
        <f t="shared" si="89"/>
        <v>-723</v>
      </c>
    </row>
    <row r="889" spans="1:18" x14ac:dyDescent="0.2">
      <c r="A889" t="s">
        <v>60</v>
      </c>
      <c r="B889" s="9" t="str">
        <f>VLOOKUP(A889,'item cost'!A:D,2,FALSE)</f>
        <v>group 23</v>
      </c>
      <c r="C889" s="9" t="str">
        <f>VLOOKUP(D889,items!A:B,2,FALSE)</f>
        <v>item 23</v>
      </c>
      <c r="D889" t="s">
        <v>855</v>
      </c>
      <c r="E889" s="10"/>
      <c r="F889" s="10">
        <v>44944</v>
      </c>
      <c r="G889" t="s">
        <v>265</v>
      </c>
      <c r="I889">
        <v>-2</v>
      </c>
      <c r="J889" s="2">
        <v>150</v>
      </c>
      <c r="K889" s="2">
        <f>IF(OR(B889="متنوع",B889="قطع غيار"),J889,IF(AND(B889="ceiling fan",J889&gt;500),_xlfn.MAXIFS('m cost'!$E$3:$E$1062,'m cost'!$B$3:$B$1062,C889,'m cost'!$C$3:$C$1062,"&lt;="&amp;O889,'m cost'!$D$3:$D$1062,"&lt;="&amp;N889)*3,_xlfn.MAXIFS('m cost'!$E$3:$E$1062,'m cost'!$B$3:$B$1062,C889,'m cost'!$C$3:$C$1062,"&lt;="&amp;O889,'m cost'!$D$3:$D$1062,"&lt;="&amp;N889)))</f>
        <v>3666.8121693121693</v>
      </c>
      <c r="L889" s="2">
        <f t="shared" si="84"/>
        <v>-7333.6243386243386</v>
      </c>
      <c r="M889" s="2">
        <f t="shared" si="85"/>
        <v>-300</v>
      </c>
      <c r="N889">
        <f t="shared" si="86"/>
        <v>1</v>
      </c>
      <c r="O889">
        <f t="shared" si="87"/>
        <v>2023</v>
      </c>
      <c r="P889" s="9">
        <f>IF(I889&gt;0,VLOOKUP(B889,'m cost'!A:G,6,FALSE)*I889,0)</f>
        <v>0</v>
      </c>
      <c r="Q889" t="str">
        <f t="shared" si="88"/>
        <v>p</v>
      </c>
      <c r="R889" s="2">
        <f t="shared" si="89"/>
        <v>7033.6243386243386</v>
      </c>
    </row>
    <row r="890" spans="1:18" x14ac:dyDescent="0.2">
      <c r="A890" t="s">
        <v>43</v>
      </c>
      <c r="B890" s="9" t="str">
        <f>VLOOKUP(A890,'item cost'!A:D,2,FALSE)</f>
        <v>group 24</v>
      </c>
      <c r="C890" s="9" t="str">
        <f>VLOOKUP(D890,items!A:B,2,FALSE)</f>
        <v>item 24</v>
      </c>
      <c r="D890" t="s">
        <v>856</v>
      </c>
      <c r="E890" s="10"/>
      <c r="F890" s="10">
        <v>44944</v>
      </c>
      <c r="G890" t="s">
        <v>265</v>
      </c>
      <c r="I890">
        <v>-2</v>
      </c>
      <c r="J890" s="2">
        <v>250</v>
      </c>
      <c r="K890" s="2">
        <f>IF(OR(B890="متنوع",B890="قطع غيار"),J890,IF(AND(B890="ceiling fan",J890&gt;500),_xlfn.MAXIFS('m cost'!$E$3:$E$1062,'m cost'!$B$3:$B$1062,C890,'m cost'!$C$3:$C$1062,"&lt;="&amp;O890,'m cost'!$D$3:$D$1062,"&lt;="&amp;N890)*3,_xlfn.MAXIFS('m cost'!$E$3:$E$1062,'m cost'!$B$3:$B$1062,C890,'m cost'!$C$3:$C$1062,"&lt;="&amp;O890,'m cost'!$D$3:$D$1062,"&lt;="&amp;N890)))</f>
        <v>316.46825396825403</v>
      </c>
      <c r="L890" s="2">
        <f t="shared" si="84"/>
        <v>-632.93650793650806</v>
      </c>
      <c r="M890" s="2">
        <f t="shared" si="85"/>
        <v>-500</v>
      </c>
      <c r="N890">
        <f t="shared" si="86"/>
        <v>1</v>
      </c>
      <c r="O890">
        <f t="shared" si="87"/>
        <v>2023</v>
      </c>
      <c r="P890" s="9">
        <f>IF(I890&gt;0,VLOOKUP(B890,'m cost'!A:G,6,FALSE)*I890,0)</f>
        <v>0</v>
      </c>
      <c r="Q890" t="str">
        <f t="shared" si="88"/>
        <v>p</v>
      </c>
      <c r="R890" s="2">
        <f t="shared" si="89"/>
        <v>132.93650793650806</v>
      </c>
    </row>
    <row r="891" spans="1:18" x14ac:dyDescent="0.2">
      <c r="A891" t="s">
        <v>278</v>
      </c>
      <c r="B891" s="9" t="str">
        <f>VLOOKUP(A891,'item cost'!A:D,2,FALSE)</f>
        <v>group 25</v>
      </c>
      <c r="C891" s="9" t="str">
        <f>VLOOKUP(D891,items!A:B,2,FALSE)</f>
        <v>item 25</v>
      </c>
      <c r="D891" t="s">
        <v>857</v>
      </c>
      <c r="E891" s="10"/>
      <c r="F891" s="10">
        <v>44944</v>
      </c>
      <c r="G891" t="s">
        <v>265</v>
      </c>
      <c r="I891">
        <v>-4</v>
      </c>
      <c r="J891" s="2">
        <v>470</v>
      </c>
      <c r="K891" s="2">
        <f>IF(OR(B891="متنوع",B891="قطع غيار"),J891,IF(AND(B891="ceiling fan",J891&gt;500),_xlfn.MAXIFS('m cost'!$E$3:$E$1062,'m cost'!$B$3:$B$1062,C891,'m cost'!$C$3:$C$1062,"&lt;="&amp;O891,'m cost'!$D$3:$D$1062,"&lt;="&amp;N891)*3,_xlfn.MAXIFS('m cost'!$E$3:$E$1062,'m cost'!$B$3:$B$1062,C891,'m cost'!$C$3:$C$1062,"&lt;="&amp;O891,'m cost'!$D$3:$D$1062,"&lt;="&amp;N891)))</f>
        <v>223.50174851190479</v>
      </c>
      <c r="L891" s="2">
        <f t="shared" si="84"/>
        <v>-894.00699404761917</v>
      </c>
      <c r="M891" s="2">
        <f t="shared" si="85"/>
        <v>-1880</v>
      </c>
      <c r="N891">
        <f t="shared" si="86"/>
        <v>1</v>
      </c>
      <c r="O891">
        <f t="shared" si="87"/>
        <v>2023</v>
      </c>
      <c r="P891" s="9">
        <f>IF(I891&gt;0,VLOOKUP(B891,'m cost'!A:G,6,FALSE)*I891,0)</f>
        <v>0</v>
      </c>
      <c r="Q891" t="str">
        <f t="shared" si="88"/>
        <v>l</v>
      </c>
      <c r="R891" s="2">
        <f t="shared" si="89"/>
        <v>-985.99300595238083</v>
      </c>
    </row>
    <row r="892" spans="1:18" x14ac:dyDescent="0.2">
      <c r="A892" t="s">
        <v>279</v>
      </c>
      <c r="B892" s="9" t="str">
        <f>VLOOKUP(A892,'item cost'!A:D,2,FALSE)</f>
        <v>group 26</v>
      </c>
      <c r="C892" s="9" t="str">
        <f>VLOOKUP(D892,items!A:B,2,FALSE)</f>
        <v>item 26</v>
      </c>
      <c r="D892" t="s">
        <v>858</v>
      </c>
      <c r="E892" s="10"/>
      <c r="F892" s="10">
        <v>44944</v>
      </c>
      <c r="G892" t="s">
        <v>265</v>
      </c>
      <c r="I892">
        <v>-4</v>
      </c>
      <c r="J892" s="2">
        <v>325</v>
      </c>
      <c r="K892" s="2">
        <f>IF(OR(B892="متنوع",B892="قطع غيار"),J892,IF(AND(B892="ceiling fan",J892&gt;500),_xlfn.MAXIFS('m cost'!$E$3:$E$1062,'m cost'!$B$3:$B$1062,C892,'m cost'!$C$3:$C$1062,"&lt;="&amp;O892,'m cost'!$D$3:$D$1062,"&lt;="&amp;N892)*3,_xlfn.MAXIFS('m cost'!$E$3:$E$1062,'m cost'!$B$3:$B$1062,C892,'m cost'!$C$3:$C$1062,"&lt;="&amp;O892,'m cost'!$D$3:$D$1062,"&lt;="&amp;N892)))</f>
        <v>205.97652777777782</v>
      </c>
      <c r="L892" s="2">
        <f t="shared" si="84"/>
        <v>-823.90611111111127</v>
      </c>
      <c r="M892" s="2">
        <f t="shared" si="85"/>
        <v>-1300</v>
      </c>
      <c r="N892">
        <f t="shared" si="86"/>
        <v>1</v>
      </c>
      <c r="O892">
        <f t="shared" si="87"/>
        <v>2023</v>
      </c>
      <c r="P892" s="9">
        <f>IF(I892&gt;0,VLOOKUP(B892,'m cost'!A:G,6,FALSE)*I892,0)</f>
        <v>0</v>
      </c>
      <c r="Q892" t="str">
        <f t="shared" si="88"/>
        <v>l</v>
      </c>
      <c r="R892" s="2">
        <f t="shared" si="89"/>
        <v>-476.09388888888873</v>
      </c>
    </row>
    <row r="893" spans="1:18" x14ac:dyDescent="0.2">
      <c r="A893" t="s">
        <v>46</v>
      </c>
      <c r="B893" s="9" t="str">
        <f>VLOOKUP(A893,'item cost'!A:D,2,FALSE)</f>
        <v>group 27</v>
      </c>
      <c r="C893" s="9" t="str">
        <f>VLOOKUP(D893,items!A:B,2,FALSE)</f>
        <v>item 27</v>
      </c>
      <c r="D893" t="s">
        <v>859</v>
      </c>
      <c r="E893" s="10"/>
      <c r="F893" s="10">
        <v>44944</v>
      </c>
      <c r="G893" t="s">
        <v>265</v>
      </c>
      <c r="I893">
        <v>-9</v>
      </c>
      <c r="J893" s="2">
        <v>250</v>
      </c>
      <c r="K893" s="2">
        <f>IF(OR(B893="متنوع",B893="قطع غيار"),J893,IF(AND(B893="ceiling fan",J893&gt;500),_xlfn.MAXIFS('m cost'!$E$3:$E$1062,'m cost'!$B$3:$B$1062,C893,'m cost'!$C$3:$C$1062,"&lt;="&amp;O893,'m cost'!$D$3:$D$1062,"&lt;="&amp;N893)*3,_xlfn.MAXIFS('m cost'!$E$3:$E$1062,'m cost'!$B$3:$B$1062,C893,'m cost'!$C$3:$C$1062,"&lt;="&amp;O893,'m cost'!$D$3:$D$1062,"&lt;="&amp;N893)))</f>
        <v>383</v>
      </c>
      <c r="L893" s="2">
        <f t="shared" si="84"/>
        <v>-3447</v>
      </c>
      <c r="M893" s="2">
        <f t="shared" si="85"/>
        <v>-2250</v>
      </c>
      <c r="N893">
        <f t="shared" si="86"/>
        <v>1</v>
      </c>
      <c r="O893">
        <f t="shared" si="87"/>
        <v>2023</v>
      </c>
      <c r="P893" s="9">
        <f>IF(I893&gt;0,VLOOKUP(B893,'m cost'!A:G,6,FALSE)*I893,0)</f>
        <v>0</v>
      </c>
      <c r="Q893" t="str">
        <f t="shared" si="88"/>
        <v>p</v>
      </c>
      <c r="R893" s="2">
        <f t="shared" si="89"/>
        <v>1197</v>
      </c>
    </row>
    <row r="894" spans="1:18" x14ac:dyDescent="0.2">
      <c r="A894" t="s">
        <v>37</v>
      </c>
      <c r="B894" s="9" t="str">
        <f>VLOOKUP(A894,'item cost'!A:D,2,FALSE)</f>
        <v>group 28</v>
      </c>
      <c r="C894" s="9" t="str">
        <f>VLOOKUP(D894,items!A:B,2,FALSE)</f>
        <v>item 28</v>
      </c>
      <c r="D894" t="s">
        <v>860</v>
      </c>
      <c r="E894" s="10"/>
      <c r="F894" s="10">
        <v>44952</v>
      </c>
      <c r="G894" t="s">
        <v>399</v>
      </c>
      <c r="I894">
        <v>50</v>
      </c>
      <c r="J894" s="2">
        <v>1240</v>
      </c>
      <c r="K894" s="2">
        <f>IF(OR(B894="متنوع",B894="قطع غيار"),J894,IF(AND(B894="ceiling fan",J894&gt;500),_xlfn.MAXIFS('m cost'!$E$3:$E$1062,'m cost'!$B$3:$B$1062,C894,'m cost'!$C$3:$C$1062,"&lt;="&amp;O894,'m cost'!$D$3:$D$1062,"&lt;="&amp;N894)*3,_xlfn.MAXIFS('m cost'!$E$3:$E$1062,'m cost'!$B$3:$B$1062,C894,'m cost'!$C$3:$C$1062,"&lt;="&amp;O894,'m cost'!$D$3:$D$1062,"&lt;="&amp;N894)))</f>
        <v>127.99382716049386</v>
      </c>
      <c r="L894" s="2">
        <f t="shared" si="84"/>
        <v>6399.6913580246928</v>
      </c>
      <c r="M894" s="2">
        <f t="shared" si="85"/>
        <v>62000</v>
      </c>
      <c r="N894">
        <f t="shared" si="86"/>
        <v>1</v>
      </c>
      <c r="O894">
        <f t="shared" si="87"/>
        <v>2023</v>
      </c>
      <c r="P894" s="9">
        <f>IF(I894&gt;0,VLOOKUP(B894,'m cost'!A:G,6,FALSE)*I894,0)</f>
        <v>25</v>
      </c>
      <c r="Q894" t="str">
        <f t="shared" si="88"/>
        <v>p</v>
      </c>
      <c r="R894" s="2">
        <f t="shared" si="89"/>
        <v>55575.308641975309</v>
      </c>
    </row>
    <row r="895" spans="1:18" x14ac:dyDescent="0.2">
      <c r="A895" t="s">
        <v>44</v>
      </c>
      <c r="B895" s="9" t="str">
        <f>VLOOKUP(A895,'item cost'!A:D,2,FALSE)</f>
        <v>group 29</v>
      </c>
      <c r="C895" s="9" t="str">
        <f>VLOOKUP(D895,items!A:B,2,FALSE)</f>
        <v>item 29</v>
      </c>
      <c r="D895" t="s">
        <v>861</v>
      </c>
      <c r="E895" s="10"/>
      <c r="F895" s="10">
        <v>44952</v>
      </c>
      <c r="G895" t="s">
        <v>399</v>
      </c>
      <c r="I895">
        <v>50</v>
      </c>
      <c r="J895" s="2">
        <v>1080</v>
      </c>
      <c r="K895" s="2">
        <f>IF(OR(B895="متنوع",B895="قطع غيار"),J895,IF(AND(B895="ceiling fan",J895&gt;500),_xlfn.MAXIFS('m cost'!$E$3:$E$1062,'m cost'!$B$3:$B$1062,C895,'m cost'!$C$3:$C$1062,"&lt;="&amp;O895,'m cost'!$D$3:$D$1062,"&lt;="&amp;N895)*3,_xlfn.MAXIFS('m cost'!$E$3:$E$1062,'m cost'!$B$3:$B$1062,C895,'m cost'!$C$3:$C$1062,"&lt;="&amp;O895,'m cost'!$D$3:$D$1062,"&lt;="&amp;N895)))</f>
        <v>139.5625</v>
      </c>
      <c r="L895" s="2">
        <f t="shared" ref="L895:L958" si="90">I895*K895</f>
        <v>6978.125</v>
      </c>
      <c r="M895" s="2">
        <f t="shared" ref="M895:M958" si="91">J895*I895</f>
        <v>54000</v>
      </c>
      <c r="N895">
        <f t="shared" ref="N895:N958" si="92">MONTH(F895)</f>
        <v>1</v>
      </c>
      <c r="O895">
        <f t="shared" ref="O895:O958" si="93">YEAR(F895)</f>
        <v>2023</v>
      </c>
      <c r="P895" s="9">
        <f>IF(I895&gt;0,VLOOKUP(B895,'m cost'!A:G,6,FALSE)*I895,0)</f>
        <v>250</v>
      </c>
      <c r="Q895" t="str">
        <f t="shared" ref="Q895:Q958" si="94">IF(M895-L895-P895&gt;0,"p","l")</f>
        <v>p</v>
      </c>
      <c r="R895" s="2">
        <f t="shared" ref="R895:R958" si="95">M895-L895-P895</f>
        <v>46771.875</v>
      </c>
    </row>
    <row r="896" spans="1:18" x14ac:dyDescent="0.2">
      <c r="A896" t="s">
        <v>280</v>
      </c>
      <c r="B896" s="9" t="str">
        <f>VLOOKUP(A896,'item cost'!A:D,2,FALSE)</f>
        <v>group 30</v>
      </c>
      <c r="C896" s="9" t="str">
        <f>VLOOKUP(D896,items!A:B,2,FALSE)</f>
        <v>item 30</v>
      </c>
      <c r="D896" t="s">
        <v>862</v>
      </c>
      <c r="E896" s="10"/>
      <c r="F896" s="10">
        <v>44952</v>
      </c>
      <c r="G896" t="s">
        <v>399</v>
      </c>
      <c r="I896">
        <v>50</v>
      </c>
      <c r="J896" s="2">
        <v>1030</v>
      </c>
      <c r="K896" s="2">
        <f>IF(OR(B896="متنوع",B896="قطع غيار"),J896,IF(AND(B896="ceiling fan",J896&gt;500),_xlfn.MAXIFS('m cost'!$E$3:$E$1062,'m cost'!$B$3:$B$1062,C896,'m cost'!$C$3:$C$1062,"&lt;="&amp;O896,'m cost'!$D$3:$D$1062,"&lt;="&amp;N896)*3,_xlfn.MAXIFS('m cost'!$E$3:$E$1062,'m cost'!$B$3:$B$1062,C896,'m cost'!$C$3:$C$1062,"&lt;="&amp;O896,'m cost'!$D$3:$D$1062,"&lt;="&amp;N896)))</f>
        <v>350.54555555555561</v>
      </c>
      <c r="L896" s="2">
        <f t="shared" si="90"/>
        <v>17527.277777777781</v>
      </c>
      <c r="M896" s="2">
        <f t="shared" si="91"/>
        <v>51500</v>
      </c>
      <c r="N896">
        <f t="shared" si="92"/>
        <v>1</v>
      </c>
      <c r="O896">
        <f t="shared" si="93"/>
        <v>2023</v>
      </c>
      <c r="P896" s="9">
        <f>IF(I896&gt;0,VLOOKUP(B896,'m cost'!A:G,6,FALSE)*I896,0)</f>
        <v>250</v>
      </c>
      <c r="Q896" t="str">
        <f t="shared" si="94"/>
        <v>p</v>
      </c>
      <c r="R896" s="2">
        <f t="shared" si="95"/>
        <v>33722.722222222219</v>
      </c>
    </row>
    <row r="897" spans="1:18" x14ac:dyDescent="0.2">
      <c r="A897" t="s">
        <v>50</v>
      </c>
      <c r="B897" s="9" t="str">
        <f>VLOOKUP(A897,'item cost'!A:D,2,FALSE)</f>
        <v>group 31</v>
      </c>
      <c r="C897" s="9" t="str">
        <f>VLOOKUP(D897,items!A:B,2,FALSE)</f>
        <v>item 31</v>
      </c>
      <c r="D897" t="s">
        <v>863</v>
      </c>
      <c r="E897" s="10"/>
      <c r="F897" s="10">
        <v>44952</v>
      </c>
      <c r="G897" t="s">
        <v>399</v>
      </c>
      <c r="I897">
        <v>16</v>
      </c>
      <c r="J897" s="2">
        <v>2700</v>
      </c>
      <c r="K897" s="2">
        <f>IF(OR(B897="متنوع",B897="قطع غيار"),J897,IF(AND(B897="ceiling fan",J897&gt;500),_xlfn.MAXIFS('m cost'!$E$3:$E$1062,'m cost'!$B$3:$B$1062,C897,'m cost'!$C$3:$C$1062,"&lt;="&amp;O897,'m cost'!$D$3:$D$1062,"&lt;="&amp;N897)*3,_xlfn.MAXIFS('m cost'!$E$3:$E$1062,'m cost'!$B$3:$B$1062,C897,'m cost'!$C$3:$C$1062,"&lt;="&amp;O897,'m cost'!$D$3:$D$1062,"&lt;="&amp;N897)))</f>
        <v>891.17460317460325</v>
      </c>
      <c r="L897" s="2">
        <f t="shared" si="90"/>
        <v>14258.793650793652</v>
      </c>
      <c r="M897" s="2">
        <f t="shared" si="91"/>
        <v>43200</v>
      </c>
      <c r="N897">
        <f t="shared" si="92"/>
        <v>1</v>
      </c>
      <c r="O897">
        <f t="shared" si="93"/>
        <v>2023</v>
      </c>
      <c r="P897" s="9">
        <f>IF(I897&gt;0,VLOOKUP(B897,'m cost'!A:G,6,FALSE)*I897,0)</f>
        <v>80</v>
      </c>
      <c r="Q897" t="str">
        <f t="shared" si="94"/>
        <v>p</v>
      </c>
      <c r="R897" s="2">
        <f t="shared" si="95"/>
        <v>28861.206349206346</v>
      </c>
    </row>
    <row r="898" spans="1:18" x14ac:dyDescent="0.2">
      <c r="A898" t="s">
        <v>20</v>
      </c>
      <c r="B898" s="9" t="str">
        <f>VLOOKUP(A898,'item cost'!A:D,2,FALSE)</f>
        <v>group 32</v>
      </c>
      <c r="C898" s="9" t="str">
        <f>VLOOKUP(D898,items!A:B,2,FALSE)</f>
        <v>item 32</v>
      </c>
      <c r="D898" t="s">
        <v>864</v>
      </c>
      <c r="E898" s="10"/>
      <c r="F898" s="10">
        <v>44952</v>
      </c>
      <c r="G898" t="s">
        <v>399</v>
      </c>
      <c r="I898">
        <v>17</v>
      </c>
      <c r="J898" s="2">
        <v>1500</v>
      </c>
      <c r="K898" s="2">
        <f>IF(OR(B898="متنوع",B898="قطع غيار"),J898,IF(AND(B898="ceiling fan",J898&gt;500),_xlfn.MAXIFS('m cost'!$E$3:$E$1062,'m cost'!$B$3:$B$1062,C898,'m cost'!$C$3:$C$1062,"&lt;="&amp;O898,'m cost'!$D$3:$D$1062,"&lt;="&amp;N898)*3,_xlfn.MAXIFS('m cost'!$E$3:$E$1062,'m cost'!$B$3:$B$1062,C898,'m cost'!$C$3:$C$1062,"&lt;="&amp;O898,'m cost'!$D$3:$D$1062,"&lt;="&amp;N898)))</f>
        <v>348.11507936507945</v>
      </c>
      <c r="L898" s="2">
        <f t="shared" si="90"/>
        <v>5917.9563492063508</v>
      </c>
      <c r="M898" s="2">
        <f t="shared" si="91"/>
        <v>25500</v>
      </c>
      <c r="N898">
        <f t="shared" si="92"/>
        <v>1</v>
      </c>
      <c r="O898">
        <f t="shared" si="93"/>
        <v>2023</v>
      </c>
      <c r="P898" s="9">
        <f>IF(I898&gt;0,VLOOKUP(B898,'m cost'!A:G,6,FALSE)*I898,0)</f>
        <v>85</v>
      </c>
      <c r="Q898" t="str">
        <f t="shared" si="94"/>
        <v>p</v>
      </c>
      <c r="R898" s="2">
        <f t="shared" si="95"/>
        <v>19497.04365079365</v>
      </c>
    </row>
    <row r="899" spans="1:18" x14ac:dyDescent="0.2">
      <c r="A899" t="s">
        <v>33</v>
      </c>
      <c r="B899" s="9" t="str">
        <f>VLOOKUP(A899,'item cost'!A:D,2,FALSE)</f>
        <v>group 33</v>
      </c>
      <c r="C899" s="9" t="str">
        <f>VLOOKUP(D899,items!A:B,2,FALSE)</f>
        <v>item 33</v>
      </c>
      <c r="D899" t="s">
        <v>865</v>
      </c>
      <c r="E899" s="10"/>
      <c r="F899" s="10">
        <v>44952</v>
      </c>
      <c r="G899" t="s">
        <v>399</v>
      </c>
      <c r="I899">
        <v>60</v>
      </c>
      <c r="J899" s="2">
        <v>300</v>
      </c>
      <c r="K899" s="2">
        <f>IF(OR(B899="متنوع",B899="قطع غيار"),J899,IF(AND(B899="ceiling fan",J899&gt;500),_xlfn.MAXIFS('m cost'!$E$3:$E$1062,'m cost'!$B$3:$B$1062,C899,'m cost'!$C$3:$C$1062,"&lt;="&amp;O899,'m cost'!$D$3:$D$1062,"&lt;="&amp;N899)*3,_xlfn.MAXIFS('m cost'!$E$3:$E$1062,'m cost'!$B$3:$B$1062,C899,'m cost'!$C$3:$C$1062,"&lt;="&amp;O899,'m cost'!$D$3:$D$1062,"&lt;="&amp;N899)))</f>
        <v>960</v>
      </c>
      <c r="L899" s="2">
        <f t="shared" si="90"/>
        <v>57600</v>
      </c>
      <c r="M899" s="2">
        <f t="shared" si="91"/>
        <v>18000</v>
      </c>
      <c r="N899">
        <f t="shared" si="92"/>
        <v>1</v>
      </c>
      <c r="O899">
        <f t="shared" si="93"/>
        <v>2023</v>
      </c>
      <c r="P899" s="9">
        <f>IF(I899&gt;0,VLOOKUP(B899,'m cost'!A:G,6,FALSE)*I899,0)</f>
        <v>300</v>
      </c>
      <c r="Q899" t="str">
        <f t="shared" si="94"/>
        <v>l</v>
      </c>
      <c r="R899" s="2">
        <f t="shared" si="95"/>
        <v>-39900</v>
      </c>
    </row>
    <row r="900" spans="1:18" x14ac:dyDescent="0.2">
      <c r="A900" t="s">
        <v>48</v>
      </c>
      <c r="B900" s="9" t="str">
        <f>VLOOKUP(A900,'item cost'!A:D,2,FALSE)</f>
        <v>group 34</v>
      </c>
      <c r="C900" s="9" t="str">
        <f>VLOOKUP(D900,items!A:B,2,FALSE)</f>
        <v>item 34</v>
      </c>
      <c r="D900" t="s">
        <v>866</v>
      </c>
      <c r="E900" s="10"/>
      <c r="F900" s="10">
        <v>44952</v>
      </c>
      <c r="G900" t="s">
        <v>399</v>
      </c>
      <c r="I900">
        <v>50</v>
      </c>
      <c r="J900" s="2">
        <v>460</v>
      </c>
      <c r="K900" s="2">
        <f>IF(OR(B900="متنوع",B900="قطع غيار"),J900,IF(AND(B900="ceiling fan",J900&gt;500),_xlfn.MAXIFS('m cost'!$E$3:$E$1062,'m cost'!$B$3:$B$1062,C900,'m cost'!$C$3:$C$1062,"&lt;="&amp;O900,'m cost'!$D$3:$D$1062,"&lt;="&amp;N900)*3,_xlfn.MAXIFS('m cost'!$E$3:$E$1062,'m cost'!$B$3:$B$1062,C900,'m cost'!$C$3:$C$1062,"&lt;="&amp;O900,'m cost'!$D$3:$D$1062,"&lt;="&amp;N900)))</f>
        <v>1445</v>
      </c>
      <c r="L900" s="2">
        <f t="shared" si="90"/>
        <v>72250</v>
      </c>
      <c r="M900" s="2">
        <f t="shared" si="91"/>
        <v>23000</v>
      </c>
      <c r="N900">
        <f t="shared" si="92"/>
        <v>1</v>
      </c>
      <c r="O900">
        <f t="shared" si="93"/>
        <v>2023</v>
      </c>
      <c r="P900" s="9">
        <f>IF(I900&gt;0,VLOOKUP(B900,'m cost'!A:G,6,FALSE)*I900,0)</f>
        <v>250</v>
      </c>
      <c r="Q900" t="str">
        <f t="shared" si="94"/>
        <v>l</v>
      </c>
      <c r="R900" s="2">
        <f t="shared" si="95"/>
        <v>-49500</v>
      </c>
    </row>
    <row r="901" spans="1:18" x14ac:dyDescent="0.2">
      <c r="A901" t="s">
        <v>28</v>
      </c>
      <c r="B901" s="9" t="str">
        <f>VLOOKUP(A901,'item cost'!A:D,2,FALSE)</f>
        <v>group 35</v>
      </c>
      <c r="C901" s="9" t="str">
        <f>VLOOKUP(D901,items!A:B,2,FALSE)</f>
        <v>item 35</v>
      </c>
      <c r="D901" t="s">
        <v>867</v>
      </c>
      <c r="E901" s="10"/>
      <c r="F901" s="10">
        <v>44956</v>
      </c>
      <c r="G901" t="s">
        <v>400</v>
      </c>
      <c r="I901">
        <v>50</v>
      </c>
      <c r="J901" s="2">
        <v>1375</v>
      </c>
      <c r="K901" s="2">
        <f>IF(OR(B901="متنوع",B901="قطع غيار"),J901,IF(AND(B901="ceiling fan",J901&gt;500),_xlfn.MAXIFS('m cost'!$E$3:$E$1062,'m cost'!$B$3:$B$1062,C901,'m cost'!$C$3:$C$1062,"&lt;="&amp;O901,'m cost'!$D$3:$D$1062,"&lt;="&amp;N901)*3,_xlfn.MAXIFS('m cost'!$E$3:$E$1062,'m cost'!$B$3:$B$1062,C901,'m cost'!$C$3:$C$1062,"&lt;="&amp;O901,'m cost'!$D$3:$D$1062,"&lt;="&amp;N901)))</f>
        <v>325.75216666666677</v>
      </c>
      <c r="L901" s="2">
        <f t="shared" si="90"/>
        <v>16287.608333333339</v>
      </c>
      <c r="M901" s="2">
        <f t="shared" si="91"/>
        <v>68750</v>
      </c>
      <c r="N901">
        <f t="shared" si="92"/>
        <v>1</v>
      </c>
      <c r="O901">
        <f t="shared" si="93"/>
        <v>2023</v>
      </c>
      <c r="P901" s="9">
        <f>IF(I901&gt;0,VLOOKUP(B901,'m cost'!A:G,6,FALSE)*I901,0)</f>
        <v>250</v>
      </c>
      <c r="Q901" t="str">
        <f t="shared" si="94"/>
        <v>p</v>
      </c>
      <c r="R901" s="2">
        <f t="shared" si="95"/>
        <v>52212.391666666663</v>
      </c>
    </row>
    <row r="902" spans="1:18" x14ac:dyDescent="0.2">
      <c r="A902" t="s">
        <v>274</v>
      </c>
      <c r="B902" s="9" t="str">
        <f>VLOOKUP(A902,'item cost'!A:D,2,FALSE)</f>
        <v>group 36</v>
      </c>
      <c r="C902" s="9" t="str">
        <f>VLOOKUP(D902,items!A:B,2,FALSE)</f>
        <v>item 36</v>
      </c>
      <c r="D902" t="s">
        <v>868</v>
      </c>
      <c r="E902" s="10"/>
      <c r="F902" s="10">
        <v>44956</v>
      </c>
      <c r="G902" t="s">
        <v>400</v>
      </c>
      <c r="I902">
        <v>50</v>
      </c>
      <c r="J902" s="2">
        <v>390</v>
      </c>
      <c r="K902" s="2">
        <f>IF(OR(B902="متنوع",B902="قطع غيار"),J902,IF(AND(B902="ceiling fan",J902&gt;500),_xlfn.MAXIFS('m cost'!$E$3:$E$1062,'m cost'!$B$3:$B$1062,C902,'m cost'!$C$3:$C$1062,"&lt;="&amp;O902,'m cost'!$D$3:$D$1062,"&lt;="&amp;N902)*3,_xlfn.MAXIFS('m cost'!$E$3:$E$1062,'m cost'!$B$3:$B$1062,C902,'m cost'!$C$3:$C$1062,"&lt;="&amp;O902,'m cost'!$D$3:$D$1062,"&lt;="&amp;N902)))</f>
        <v>189</v>
      </c>
      <c r="L902" s="2">
        <f t="shared" si="90"/>
        <v>9450</v>
      </c>
      <c r="M902" s="2">
        <f t="shared" si="91"/>
        <v>19500</v>
      </c>
      <c r="N902">
        <f t="shared" si="92"/>
        <v>1</v>
      </c>
      <c r="O902">
        <f t="shared" si="93"/>
        <v>2023</v>
      </c>
      <c r="P902" s="9">
        <f>IF(I902&gt;0,VLOOKUP(B902,'m cost'!A:G,6,FALSE)*I902,0)</f>
        <v>250</v>
      </c>
      <c r="Q902" t="str">
        <f t="shared" si="94"/>
        <v>p</v>
      </c>
      <c r="R902" s="2">
        <f t="shared" si="95"/>
        <v>9800</v>
      </c>
    </row>
    <row r="903" spans="1:18" x14ac:dyDescent="0.2">
      <c r="A903" t="s">
        <v>52</v>
      </c>
      <c r="B903" s="9" t="str">
        <f>VLOOKUP(A903,'item cost'!A:D,2,FALSE)</f>
        <v>group 37</v>
      </c>
      <c r="C903" s="9" t="str">
        <f>VLOOKUP(D903,items!A:B,2,FALSE)</f>
        <v>item 37</v>
      </c>
      <c r="D903" t="s">
        <v>869</v>
      </c>
      <c r="E903" s="10"/>
      <c r="F903" s="10">
        <v>44956</v>
      </c>
      <c r="G903" t="s">
        <v>400</v>
      </c>
      <c r="I903">
        <v>50</v>
      </c>
      <c r="J903" s="2">
        <v>400</v>
      </c>
      <c r="K903" s="2">
        <f>IF(OR(B903="متنوع",B903="قطع غيار"),J903,IF(AND(B903="ceiling fan",J903&gt;500),_xlfn.MAXIFS('m cost'!$E$3:$E$1062,'m cost'!$B$3:$B$1062,C903,'m cost'!$C$3:$C$1062,"&lt;="&amp;O903,'m cost'!$D$3:$D$1062,"&lt;="&amp;N903)*3,_xlfn.MAXIFS('m cost'!$E$3:$E$1062,'m cost'!$B$3:$B$1062,C903,'m cost'!$C$3:$C$1062,"&lt;="&amp;O903,'m cost'!$D$3:$D$1062,"&lt;="&amp;N903)))</f>
        <v>1486.2500000000002</v>
      </c>
      <c r="L903" s="2">
        <f t="shared" si="90"/>
        <v>74312.500000000015</v>
      </c>
      <c r="M903" s="2">
        <f t="shared" si="91"/>
        <v>20000</v>
      </c>
      <c r="N903">
        <f t="shared" si="92"/>
        <v>1</v>
      </c>
      <c r="O903">
        <f t="shared" si="93"/>
        <v>2023</v>
      </c>
      <c r="P903" s="9">
        <f>IF(I903&gt;0,VLOOKUP(B903,'m cost'!A:G,6,FALSE)*I903,0)</f>
        <v>250</v>
      </c>
      <c r="Q903" t="str">
        <f t="shared" si="94"/>
        <v>l</v>
      </c>
      <c r="R903" s="2">
        <f t="shared" si="95"/>
        <v>-54562.500000000015</v>
      </c>
    </row>
    <row r="904" spans="1:18" x14ac:dyDescent="0.2">
      <c r="A904" t="s">
        <v>65</v>
      </c>
      <c r="B904" s="9" t="str">
        <f>VLOOKUP(A904,'item cost'!A:D,2,FALSE)</f>
        <v>group 38</v>
      </c>
      <c r="C904" s="9" t="str">
        <f>VLOOKUP(D904,items!A:B,2,FALSE)</f>
        <v>item 38</v>
      </c>
      <c r="D904" t="s">
        <v>870</v>
      </c>
      <c r="E904" s="10"/>
      <c r="F904" s="10">
        <v>44956</v>
      </c>
      <c r="G904" t="s">
        <v>400</v>
      </c>
      <c r="I904">
        <v>220</v>
      </c>
      <c r="J904" s="2">
        <v>520</v>
      </c>
      <c r="K904" s="2">
        <f>IF(OR(B904="متنوع",B904="قطع غيار"),J904,IF(AND(B904="ceiling fan",J904&gt;500),_xlfn.MAXIFS('m cost'!$E$3:$E$1062,'m cost'!$B$3:$B$1062,C904,'m cost'!$C$3:$C$1062,"&lt;="&amp;O904,'m cost'!$D$3:$D$1062,"&lt;="&amp;N904)*3,_xlfn.MAXIFS('m cost'!$E$3:$E$1062,'m cost'!$B$3:$B$1062,C904,'m cost'!$C$3:$C$1062,"&lt;="&amp;O904,'m cost'!$D$3:$D$1062,"&lt;="&amp;N904)))</f>
        <v>1954.814814814815</v>
      </c>
      <c r="L904" s="2">
        <f t="shared" si="90"/>
        <v>430059.25925925933</v>
      </c>
      <c r="M904" s="2">
        <f t="shared" si="91"/>
        <v>114400</v>
      </c>
      <c r="N904">
        <f t="shared" si="92"/>
        <v>1</v>
      </c>
      <c r="O904">
        <f t="shared" si="93"/>
        <v>2023</v>
      </c>
      <c r="P904" s="9">
        <f>IF(I904&gt;0,VLOOKUP(B904,'m cost'!A:G,6,FALSE)*I904,0)</f>
        <v>0</v>
      </c>
      <c r="Q904" t="str">
        <f t="shared" si="94"/>
        <v>l</v>
      </c>
      <c r="R904" s="2">
        <f t="shared" si="95"/>
        <v>-315659.25925925933</v>
      </c>
    </row>
    <row r="905" spans="1:18" x14ac:dyDescent="0.2">
      <c r="A905" t="s">
        <v>62</v>
      </c>
      <c r="B905" s="9" t="str">
        <f>VLOOKUP(A905,'item cost'!A:D,2,FALSE)</f>
        <v>group 39</v>
      </c>
      <c r="C905" s="9" t="str">
        <f>VLOOKUP(D905,items!A:B,2,FALSE)</f>
        <v>item 39</v>
      </c>
      <c r="D905" t="s">
        <v>871</v>
      </c>
      <c r="E905" s="10"/>
      <c r="F905" s="10">
        <v>44956</v>
      </c>
      <c r="G905" t="s">
        <v>400</v>
      </c>
      <c r="I905">
        <v>185</v>
      </c>
      <c r="J905" s="2">
        <v>470</v>
      </c>
      <c r="K905" s="2">
        <f>IF(OR(B905="متنوع",B905="قطع غيار"),J905,IF(AND(B905="ceiling fan",J905&gt;500),_xlfn.MAXIFS('m cost'!$E$3:$E$1062,'m cost'!$B$3:$B$1062,C905,'m cost'!$C$3:$C$1062,"&lt;="&amp;O905,'m cost'!$D$3:$D$1062,"&lt;="&amp;N905)*3,_xlfn.MAXIFS('m cost'!$E$3:$E$1062,'m cost'!$B$3:$B$1062,C905,'m cost'!$C$3:$C$1062,"&lt;="&amp;O905,'m cost'!$D$3:$D$1062,"&lt;="&amp;N905)))</f>
        <v>1020</v>
      </c>
      <c r="L905" s="2">
        <f t="shared" si="90"/>
        <v>188700</v>
      </c>
      <c r="M905" s="2">
        <f t="shared" si="91"/>
        <v>86950</v>
      </c>
      <c r="N905">
        <f t="shared" si="92"/>
        <v>1</v>
      </c>
      <c r="O905">
        <f t="shared" si="93"/>
        <v>2023</v>
      </c>
      <c r="P905" s="9">
        <f>IF(I905&gt;0,VLOOKUP(B905,'m cost'!A:G,6,FALSE)*I905,0)</f>
        <v>0</v>
      </c>
      <c r="Q905" t="str">
        <f t="shared" si="94"/>
        <v>l</v>
      </c>
      <c r="R905" s="2">
        <f t="shared" si="95"/>
        <v>-101750</v>
      </c>
    </row>
    <row r="906" spans="1:18" x14ac:dyDescent="0.2">
      <c r="A906" t="s">
        <v>25</v>
      </c>
      <c r="B906" s="9" t="str">
        <f>VLOOKUP(A906,'item cost'!A:D,2,FALSE)</f>
        <v>group 40</v>
      </c>
      <c r="C906" s="9" t="str">
        <f>VLOOKUP(D906,items!A:B,2,FALSE)</f>
        <v>item 40</v>
      </c>
      <c r="D906" t="s">
        <v>872</v>
      </c>
      <c r="E906" s="10"/>
      <c r="F906" s="10">
        <v>44938</v>
      </c>
      <c r="G906" t="s">
        <v>259</v>
      </c>
      <c r="I906">
        <v>-11</v>
      </c>
      <c r="J906" s="2">
        <v>335</v>
      </c>
      <c r="K906" s="2">
        <f>IF(OR(B906="متنوع",B906="قطع غيار"),J906,IF(AND(B906="ceiling fan",J906&gt;500),_xlfn.MAXIFS('m cost'!$E$3:$E$1062,'m cost'!$B$3:$B$1062,C906,'m cost'!$C$3:$C$1062,"&lt;="&amp;O906,'m cost'!$D$3:$D$1062,"&lt;="&amp;N906)*3,_xlfn.MAXIFS('m cost'!$E$3:$E$1062,'m cost'!$B$3:$B$1062,C906,'m cost'!$C$3:$C$1062,"&lt;="&amp;O906,'m cost'!$D$3:$D$1062,"&lt;="&amp;N906)))</f>
        <v>335.03703703703707</v>
      </c>
      <c r="L906" s="2">
        <f t="shared" si="90"/>
        <v>-3685.4074074074078</v>
      </c>
      <c r="M906" s="2">
        <f t="shared" si="91"/>
        <v>-3685</v>
      </c>
      <c r="N906">
        <f t="shared" si="92"/>
        <v>1</v>
      </c>
      <c r="O906">
        <f t="shared" si="93"/>
        <v>2023</v>
      </c>
      <c r="P906" s="9">
        <f>IF(I906&gt;0,VLOOKUP(B906,'m cost'!A:G,6,FALSE)*I906,0)</f>
        <v>0</v>
      </c>
      <c r="Q906" t="str">
        <f t="shared" si="94"/>
        <v>p</v>
      </c>
      <c r="R906" s="2">
        <f t="shared" si="95"/>
        <v>0.40740740740784531</v>
      </c>
    </row>
    <row r="907" spans="1:18" x14ac:dyDescent="0.2">
      <c r="A907" t="s">
        <v>51</v>
      </c>
      <c r="B907" s="9" t="str">
        <f>VLOOKUP(A907,'item cost'!A:D,2,FALSE)</f>
        <v>group 41</v>
      </c>
      <c r="C907" s="9" t="str">
        <f>VLOOKUP(D907,items!A:B,2,FALSE)</f>
        <v>item 41</v>
      </c>
      <c r="D907" t="s">
        <v>873</v>
      </c>
      <c r="E907" s="10"/>
      <c r="F907" s="10">
        <v>44938</v>
      </c>
      <c r="G907" t="s">
        <v>259</v>
      </c>
      <c r="I907">
        <v>-8</v>
      </c>
      <c r="J907" s="2">
        <v>385</v>
      </c>
      <c r="K907" s="2">
        <f>IF(OR(B907="متنوع",B907="قطع غيار"),J907,IF(AND(B907="ceiling fan",J907&gt;500),_xlfn.MAXIFS('m cost'!$E$3:$E$1062,'m cost'!$B$3:$B$1062,C907,'m cost'!$C$3:$C$1062,"&lt;="&amp;O907,'m cost'!$D$3:$D$1062,"&lt;="&amp;N907)*3,_xlfn.MAXIFS('m cost'!$E$3:$E$1062,'m cost'!$B$3:$B$1062,C907,'m cost'!$C$3:$C$1062,"&lt;="&amp;O907,'m cost'!$D$3:$D$1062,"&lt;="&amp;N907)))</f>
        <v>214.81481481481484</v>
      </c>
      <c r="L907" s="2">
        <f t="shared" si="90"/>
        <v>-1718.5185185185187</v>
      </c>
      <c r="M907" s="2">
        <f t="shared" si="91"/>
        <v>-3080</v>
      </c>
      <c r="N907">
        <f t="shared" si="92"/>
        <v>1</v>
      </c>
      <c r="O907">
        <f t="shared" si="93"/>
        <v>2023</v>
      </c>
      <c r="P907" s="9">
        <f>IF(I907&gt;0,VLOOKUP(B907,'m cost'!A:G,6,FALSE)*I907,0)</f>
        <v>0</v>
      </c>
      <c r="Q907" t="str">
        <f t="shared" si="94"/>
        <v>l</v>
      </c>
      <c r="R907" s="2">
        <f t="shared" si="95"/>
        <v>-1361.4814814814813</v>
      </c>
    </row>
    <row r="908" spans="1:18" x14ac:dyDescent="0.2">
      <c r="A908" t="s">
        <v>276</v>
      </c>
      <c r="B908" s="9" t="str">
        <f>VLOOKUP(A908,'item cost'!A:D,2,FALSE)</f>
        <v>group 42</v>
      </c>
      <c r="C908" s="9" t="str">
        <f>VLOOKUP(D908,items!A:B,2,FALSE)</f>
        <v>item 42</v>
      </c>
      <c r="D908" t="s">
        <v>874</v>
      </c>
      <c r="E908" s="10"/>
      <c r="F908" s="10">
        <v>44938</v>
      </c>
      <c r="G908" t="s">
        <v>259</v>
      </c>
      <c r="I908">
        <v>-6</v>
      </c>
      <c r="J908" s="2">
        <v>360</v>
      </c>
      <c r="K908" s="2">
        <f>IF(OR(B908="متنوع",B908="قطع غيار"),J908,IF(AND(B908="ceiling fan",J908&gt;500),_xlfn.MAXIFS('m cost'!$E$3:$E$1062,'m cost'!$B$3:$B$1062,C908,'m cost'!$C$3:$C$1062,"&lt;="&amp;O908,'m cost'!$D$3:$D$1062,"&lt;="&amp;N908)*3,_xlfn.MAXIFS('m cost'!$E$3:$E$1062,'m cost'!$B$3:$B$1062,C908,'m cost'!$C$3:$C$1062,"&lt;="&amp;O908,'m cost'!$D$3:$D$1062,"&lt;="&amp;N908)))</f>
        <v>244.81481481481484</v>
      </c>
      <c r="L908" s="2">
        <f t="shared" si="90"/>
        <v>-1468.8888888888891</v>
      </c>
      <c r="M908" s="2">
        <f t="shared" si="91"/>
        <v>-2160</v>
      </c>
      <c r="N908">
        <f t="shared" si="92"/>
        <v>1</v>
      </c>
      <c r="O908">
        <f t="shared" si="93"/>
        <v>2023</v>
      </c>
      <c r="P908" s="9">
        <f>IF(I908&gt;0,VLOOKUP(B908,'m cost'!A:G,6,FALSE)*I908,0)</f>
        <v>0</v>
      </c>
      <c r="Q908" t="str">
        <f t="shared" si="94"/>
        <v>l</v>
      </c>
      <c r="R908" s="2">
        <f t="shared" si="95"/>
        <v>-691.11111111111086</v>
      </c>
    </row>
    <row r="909" spans="1:18" x14ac:dyDescent="0.2">
      <c r="A909" t="s">
        <v>70</v>
      </c>
      <c r="B909" s="9" t="str">
        <f>VLOOKUP(A909,'item cost'!A:D,2,FALSE)</f>
        <v>group 43</v>
      </c>
      <c r="C909" s="9" t="str">
        <f>VLOOKUP(D909,items!A:B,2,FALSE)</f>
        <v>item 43</v>
      </c>
      <c r="D909" t="s">
        <v>875</v>
      </c>
      <c r="E909" s="10"/>
      <c r="F909" s="10">
        <v>44938</v>
      </c>
      <c r="G909" t="s">
        <v>259</v>
      </c>
      <c r="I909">
        <v>-4</v>
      </c>
      <c r="J909" s="2">
        <v>280</v>
      </c>
      <c r="K909" s="2">
        <f>IF(OR(B909="متنوع",B909="قطع غيار"),J909,IF(AND(B909="ceiling fan",J909&gt;500),_xlfn.MAXIFS('m cost'!$E$3:$E$1062,'m cost'!$B$3:$B$1062,C909,'m cost'!$C$3:$C$1062,"&lt;="&amp;O909,'m cost'!$D$3:$D$1062,"&lt;="&amp;N909)*3,_xlfn.MAXIFS('m cost'!$E$3:$E$1062,'m cost'!$B$3:$B$1062,C909,'m cost'!$C$3:$C$1062,"&lt;="&amp;O909,'m cost'!$D$3:$D$1062,"&lt;="&amp;N909)))</f>
        <v>193</v>
      </c>
      <c r="L909" s="2">
        <f t="shared" si="90"/>
        <v>-772</v>
      </c>
      <c r="M909" s="2">
        <f t="shared" si="91"/>
        <v>-1120</v>
      </c>
      <c r="N909">
        <f t="shared" si="92"/>
        <v>1</v>
      </c>
      <c r="O909">
        <f t="shared" si="93"/>
        <v>2023</v>
      </c>
      <c r="P909" s="9">
        <f>IF(I909&gt;0,VLOOKUP(B909,'m cost'!A:G,6,FALSE)*I909,0)</f>
        <v>0</v>
      </c>
      <c r="Q909" t="str">
        <f t="shared" si="94"/>
        <v>l</v>
      </c>
      <c r="R909" s="2">
        <f t="shared" si="95"/>
        <v>-348</v>
      </c>
    </row>
    <row r="910" spans="1:18" x14ac:dyDescent="0.2">
      <c r="A910" t="s">
        <v>22</v>
      </c>
      <c r="B910" s="9" t="str">
        <f>VLOOKUP(A910,'item cost'!A:D,2,FALSE)</f>
        <v>group 44</v>
      </c>
      <c r="C910" s="9" t="str">
        <f>VLOOKUP(D910,items!A:B,2,FALSE)</f>
        <v>item 44</v>
      </c>
      <c r="D910" t="s">
        <v>876</v>
      </c>
      <c r="E910" s="10"/>
      <c r="F910" s="10">
        <v>44938</v>
      </c>
      <c r="G910" t="s">
        <v>259</v>
      </c>
      <c r="I910">
        <v>-1</v>
      </c>
      <c r="J910" s="2">
        <v>180</v>
      </c>
      <c r="K910" s="2">
        <f>IF(OR(B910="متنوع",B910="قطع غيار"),J910,IF(AND(B910="ceiling fan",J910&gt;500),_xlfn.MAXIFS('m cost'!$E$3:$E$1062,'m cost'!$B$3:$B$1062,C910,'m cost'!$C$3:$C$1062,"&lt;="&amp;O910,'m cost'!$D$3:$D$1062,"&lt;="&amp;N910)*3,_xlfn.MAXIFS('m cost'!$E$3:$E$1062,'m cost'!$B$3:$B$1062,C910,'m cost'!$C$3:$C$1062,"&lt;="&amp;O910,'m cost'!$D$3:$D$1062,"&lt;="&amp;N910)))</f>
        <v>187.96296296296299</v>
      </c>
      <c r="L910" s="2">
        <f t="shared" si="90"/>
        <v>-187.96296296296299</v>
      </c>
      <c r="M910" s="2">
        <f t="shared" si="91"/>
        <v>-180</v>
      </c>
      <c r="N910">
        <f t="shared" si="92"/>
        <v>1</v>
      </c>
      <c r="O910">
        <f t="shared" si="93"/>
        <v>2023</v>
      </c>
      <c r="P910" s="9">
        <f>IF(I910&gt;0,VLOOKUP(B910,'m cost'!A:G,6,FALSE)*I910,0)</f>
        <v>0</v>
      </c>
      <c r="Q910" t="str">
        <f t="shared" si="94"/>
        <v>p</v>
      </c>
      <c r="R910" s="2">
        <f t="shared" si="95"/>
        <v>7.9629629629629903</v>
      </c>
    </row>
    <row r="911" spans="1:18" x14ac:dyDescent="0.2">
      <c r="A911" t="s">
        <v>27</v>
      </c>
      <c r="B911" s="9" t="str">
        <f>VLOOKUP(A911,'item cost'!A:D,2,FALSE)</f>
        <v>group 45</v>
      </c>
      <c r="C911" s="9" t="str">
        <f>VLOOKUP(D911,items!A:B,2,FALSE)</f>
        <v>item 45</v>
      </c>
      <c r="D911" t="s">
        <v>877</v>
      </c>
      <c r="E911" s="10"/>
      <c r="F911" s="10">
        <v>44938</v>
      </c>
      <c r="G911" t="s">
        <v>259</v>
      </c>
      <c r="I911">
        <v>-2</v>
      </c>
      <c r="J911" s="2">
        <v>490</v>
      </c>
      <c r="K911" s="2">
        <f>IF(OR(B911="متنوع",B911="قطع غيار"),J911,IF(AND(B911="ceiling fan",J911&gt;500),_xlfn.MAXIFS('m cost'!$E$3:$E$1062,'m cost'!$B$3:$B$1062,C911,'m cost'!$C$3:$C$1062,"&lt;="&amp;O911,'m cost'!$D$3:$D$1062,"&lt;="&amp;N911)*3,_xlfn.MAXIFS('m cost'!$E$3:$E$1062,'m cost'!$B$3:$B$1062,C911,'m cost'!$C$3:$C$1062,"&lt;="&amp;O911,'m cost'!$D$3:$D$1062,"&lt;="&amp;N911)))</f>
        <v>187.96296296296299</v>
      </c>
      <c r="L911" s="2">
        <f t="shared" si="90"/>
        <v>-375.92592592592598</v>
      </c>
      <c r="M911" s="2">
        <f t="shared" si="91"/>
        <v>-980</v>
      </c>
      <c r="N911">
        <f t="shared" si="92"/>
        <v>1</v>
      </c>
      <c r="O911">
        <f t="shared" si="93"/>
        <v>2023</v>
      </c>
      <c r="P911" s="9">
        <f>IF(I911&gt;0,VLOOKUP(B911,'m cost'!A:G,6,FALSE)*I911,0)</f>
        <v>0</v>
      </c>
      <c r="Q911" t="str">
        <f t="shared" si="94"/>
        <v>l</v>
      </c>
      <c r="R911" s="2">
        <f t="shared" si="95"/>
        <v>-604.07407407407402</v>
      </c>
    </row>
    <row r="912" spans="1:18" x14ac:dyDescent="0.2">
      <c r="A912" t="s">
        <v>19</v>
      </c>
      <c r="B912" s="9" t="str">
        <f>VLOOKUP(A912,'item cost'!A:D,2,FALSE)</f>
        <v>group 46</v>
      </c>
      <c r="C912" s="9" t="str">
        <f>VLOOKUP(D912,items!A:B,2,FALSE)</f>
        <v>item 46</v>
      </c>
      <c r="D912" t="s">
        <v>878</v>
      </c>
      <c r="E912" s="10"/>
      <c r="F912" s="10">
        <v>44938</v>
      </c>
      <c r="G912" t="s">
        <v>259</v>
      </c>
      <c r="I912">
        <v>-1</v>
      </c>
      <c r="J912" s="2">
        <v>420</v>
      </c>
      <c r="K912" s="2">
        <f>IF(OR(B912="متنوع",B912="قطع غيار"),J912,IF(AND(B912="ceiling fan",J912&gt;500),_xlfn.MAXIFS('m cost'!$E$3:$E$1062,'m cost'!$B$3:$B$1062,C912,'m cost'!$C$3:$C$1062,"&lt;="&amp;O912,'m cost'!$D$3:$D$1062,"&lt;="&amp;N912)*3,_xlfn.MAXIFS('m cost'!$E$3:$E$1062,'m cost'!$B$3:$B$1062,C912,'m cost'!$C$3:$C$1062,"&lt;="&amp;O912,'m cost'!$D$3:$D$1062,"&lt;="&amp;N912)))</f>
        <v>775</v>
      </c>
      <c r="L912" s="2">
        <f t="shared" si="90"/>
        <v>-775</v>
      </c>
      <c r="M912" s="2">
        <f t="shared" si="91"/>
        <v>-420</v>
      </c>
      <c r="N912">
        <f t="shared" si="92"/>
        <v>1</v>
      </c>
      <c r="O912">
        <f t="shared" si="93"/>
        <v>2023</v>
      </c>
      <c r="P912" s="9">
        <f>IF(I912&gt;0,VLOOKUP(B912,'m cost'!A:G,6,FALSE)*I912,0)</f>
        <v>0</v>
      </c>
      <c r="Q912" t="str">
        <f t="shared" si="94"/>
        <v>p</v>
      </c>
      <c r="R912" s="2">
        <f t="shared" si="95"/>
        <v>355</v>
      </c>
    </row>
    <row r="913" spans="1:18" x14ac:dyDescent="0.2">
      <c r="A913" t="s">
        <v>29</v>
      </c>
      <c r="B913" s="9" t="str">
        <f>VLOOKUP(A913,'item cost'!A:D,2,FALSE)</f>
        <v>group 47</v>
      </c>
      <c r="C913" s="9" t="str">
        <f>VLOOKUP(D913,items!A:B,2,FALSE)</f>
        <v>item 47</v>
      </c>
      <c r="D913" t="s">
        <v>879</v>
      </c>
      <c r="E913" s="10"/>
      <c r="F913" s="10">
        <v>44938</v>
      </c>
      <c r="G913" t="s">
        <v>259</v>
      </c>
      <c r="I913">
        <v>-1</v>
      </c>
      <c r="J913" s="2">
        <v>350</v>
      </c>
      <c r="K913" s="2">
        <f>IF(OR(B913="متنوع",B913="قطع غيار"),J913,IF(AND(B913="ceiling fan",J913&gt;500),_xlfn.MAXIFS('m cost'!$E$3:$E$1062,'m cost'!$B$3:$B$1062,C913,'m cost'!$C$3:$C$1062,"&lt;="&amp;O913,'m cost'!$D$3:$D$1062,"&lt;="&amp;N913)*3,_xlfn.MAXIFS('m cost'!$E$3:$E$1062,'m cost'!$B$3:$B$1062,C913,'m cost'!$C$3:$C$1062,"&lt;="&amp;O913,'m cost'!$D$3:$D$1062,"&lt;="&amp;N913)))</f>
        <v>205</v>
      </c>
      <c r="L913" s="2">
        <f t="shared" si="90"/>
        <v>-205</v>
      </c>
      <c r="M913" s="2">
        <f t="shared" si="91"/>
        <v>-350</v>
      </c>
      <c r="N913">
        <f t="shared" si="92"/>
        <v>1</v>
      </c>
      <c r="O913">
        <f t="shared" si="93"/>
        <v>2023</v>
      </c>
      <c r="P913" s="9">
        <f>IF(I913&gt;0,VLOOKUP(B913,'m cost'!A:G,6,FALSE)*I913,0)</f>
        <v>0</v>
      </c>
      <c r="Q913" t="str">
        <f t="shared" si="94"/>
        <v>l</v>
      </c>
      <c r="R913" s="2">
        <f t="shared" si="95"/>
        <v>-145</v>
      </c>
    </row>
    <row r="914" spans="1:18" x14ac:dyDescent="0.2">
      <c r="A914" t="s">
        <v>272</v>
      </c>
      <c r="B914" s="9" t="str">
        <f>VLOOKUP(A914,'item cost'!A:D,2,FALSE)</f>
        <v>group 48</v>
      </c>
      <c r="C914" s="9" t="str">
        <f>VLOOKUP(D914,items!A:B,2,FALSE)</f>
        <v>item 48</v>
      </c>
      <c r="D914" t="s">
        <v>880</v>
      </c>
      <c r="E914" s="10"/>
      <c r="F914" s="10">
        <v>44939</v>
      </c>
      <c r="G914" t="s">
        <v>401</v>
      </c>
      <c r="I914">
        <v>30</v>
      </c>
      <c r="J914" s="2">
        <v>2700</v>
      </c>
      <c r="K914" s="2">
        <f>IF(OR(B914="متنوع",B914="قطع غيار"),J914,IF(AND(B914="ceiling fan",J914&gt;500),_xlfn.MAXIFS('m cost'!$E$3:$E$1062,'m cost'!$B$3:$B$1062,C914,'m cost'!$C$3:$C$1062,"&lt;="&amp;O914,'m cost'!$D$3:$D$1062,"&lt;="&amp;N914)*3,_xlfn.MAXIFS('m cost'!$E$3:$E$1062,'m cost'!$B$3:$B$1062,C914,'m cost'!$C$3:$C$1062,"&lt;="&amp;O914,'m cost'!$D$3:$D$1062,"&lt;="&amp;N914)))</f>
        <v>640</v>
      </c>
      <c r="L914" s="2">
        <f t="shared" si="90"/>
        <v>19200</v>
      </c>
      <c r="M914" s="2">
        <f t="shared" si="91"/>
        <v>81000</v>
      </c>
      <c r="N914">
        <f t="shared" si="92"/>
        <v>1</v>
      </c>
      <c r="O914">
        <f t="shared" si="93"/>
        <v>2023</v>
      </c>
      <c r="P914" s="9">
        <f>IF(I914&gt;0,VLOOKUP(B914,'m cost'!A:G,6,FALSE)*I914,0)</f>
        <v>0</v>
      </c>
      <c r="Q914" t="str">
        <f t="shared" si="94"/>
        <v>p</v>
      </c>
      <c r="R914" s="2">
        <f t="shared" si="95"/>
        <v>61800</v>
      </c>
    </row>
    <row r="915" spans="1:18" x14ac:dyDescent="0.2">
      <c r="A915" t="s">
        <v>41</v>
      </c>
      <c r="B915" s="9" t="str">
        <f>VLOOKUP(A915,'item cost'!A:D,2,FALSE)</f>
        <v>group 49</v>
      </c>
      <c r="C915" s="9" t="str">
        <f>VLOOKUP(D915,items!A:B,2,FALSE)</f>
        <v>item 49</v>
      </c>
      <c r="D915" t="s">
        <v>881</v>
      </c>
      <c r="E915" s="10"/>
      <c r="F915" s="10">
        <v>44939</v>
      </c>
      <c r="G915" t="s">
        <v>401</v>
      </c>
      <c r="I915">
        <v>100</v>
      </c>
      <c r="J915" s="2">
        <v>470</v>
      </c>
      <c r="K915" s="2">
        <f>IF(OR(B915="متنوع",B915="قطع غيار"),J915,IF(AND(B915="ceiling fan",J915&gt;500),_xlfn.MAXIFS('m cost'!$E$3:$E$1062,'m cost'!$B$3:$B$1062,C915,'m cost'!$C$3:$C$1062,"&lt;="&amp;O915,'m cost'!$D$3:$D$1062,"&lt;="&amp;N915)*3,_xlfn.MAXIFS('m cost'!$E$3:$E$1062,'m cost'!$B$3:$B$1062,C915,'m cost'!$C$3:$C$1062,"&lt;="&amp;O915,'m cost'!$D$3:$D$1062,"&lt;="&amp;N915)))</f>
        <v>237</v>
      </c>
      <c r="L915" s="2">
        <f t="shared" si="90"/>
        <v>23700</v>
      </c>
      <c r="M915" s="2">
        <f t="shared" si="91"/>
        <v>47000</v>
      </c>
      <c r="N915">
        <f t="shared" si="92"/>
        <v>1</v>
      </c>
      <c r="O915">
        <f t="shared" si="93"/>
        <v>2023</v>
      </c>
      <c r="P915" s="9">
        <f>IF(I915&gt;0,VLOOKUP(B915,'m cost'!A:G,6,FALSE)*I915,0)</f>
        <v>0</v>
      </c>
      <c r="Q915" t="str">
        <f t="shared" si="94"/>
        <v>p</v>
      </c>
      <c r="R915" s="2">
        <f t="shared" si="95"/>
        <v>23300</v>
      </c>
    </row>
    <row r="916" spans="1:18" x14ac:dyDescent="0.2">
      <c r="A916" t="s">
        <v>73</v>
      </c>
      <c r="B916" s="9" t="str">
        <f>VLOOKUP(A916,'item cost'!A:D,2,FALSE)</f>
        <v>group 50</v>
      </c>
      <c r="C916" s="9" t="str">
        <f>VLOOKUP(D916,items!A:B,2,FALSE)</f>
        <v>item 50</v>
      </c>
      <c r="D916" t="s">
        <v>882</v>
      </c>
      <c r="E916" s="10"/>
      <c r="F916" s="10">
        <v>44948</v>
      </c>
      <c r="G916" t="s">
        <v>402</v>
      </c>
      <c r="I916">
        <v>15</v>
      </c>
      <c r="J916" s="2">
        <v>2775</v>
      </c>
      <c r="K916" s="2">
        <f>IF(OR(B916="متنوع",B916="قطع غيار"),J916,IF(AND(B916="ceiling fan",J916&gt;500),_xlfn.MAXIFS('m cost'!$E$3:$E$1062,'m cost'!$B$3:$B$1062,C916,'m cost'!$C$3:$C$1062,"&lt;="&amp;O916,'m cost'!$D$3:$D$1062,"&lt;="&amp;N916)*3,_xlfn.MAXIFS('m cost'!$E$3:$E$1062,'m cost'!$B$3:$B$1062,C916,'m cost'!$C$3:$C$1062,"&lt;="&amp;O916,'m cost'!$D$3:$D$1062,"&lt;="&amp;N916)))</f>
        <v>2128</v>
      </c>
      <c r="L916" s="2">
        <f t="shared" si="90"/>
        <v>31920</v>
      </c>
      <c r="M916" s="2">
        <f t="shared" si="91"/>
        <v>41625</v>
      </c>
      <c r="N916">
        <f t="shared" si="92"/>
        <v>1</v>
      </c>
      <c r="O916">
        <f t="shared" si="93"/>
        <v>2023</v>
      </c>
      <c r="P916" s="9">
        <f>IF(I916&gt;0,VLOOKUP(B916,'m cost'!A:G,6,FALSE)*I916,0)</f>
        <v>0</v>
      </c>
      <c r="Q916" t="str">
        <f t="shared" si="94"/>
        <v>p</v>
      </c>
      <c r="R916" s="2">
        <f t="shared" si="95"/>
        <v>9705</v>
      </c>
    </row>
    <row r="917" spans="1:18" x14ac:dyDescent="0.2">
      <c r="A917" t="s">
        <v>35</v>
      </c>
      <c r="B917" s="9" t="str">
        <f>VLOOKUP(A917,'item cost'!A:D,2,FALSE)</f>
        <v>group 51</v>
      </c>
      <c r="C917" s="9" t="str">
        <f>VLOOKUP(D917,items!A:B,2,FALSE)</f>
        <v>item 51</v>
      </c>
      <c r="D917" t="s">
        <v>883</v>
      </c>
      <c r="E917" s="10"/>
      <c r="F917" s="10">
        <v>44948</v>
      </c>
      <c r="G917" t="s">
        <v>402</v>
      </c>
      <c r="I917">
        <v>50</v>
      </c>
      <c r="J917" s="2">
        <v>520</v>
      </c>
      <c r="K917" s="2">
        <f>IF(OR(B917="متنوع",B917="قطع غيار"),J917,IF(AND(B917="ceiling fan",J917&gt;500),_xlfn.MAXIFS('m cost'!$E$3:$E$1062,'m cost'!$B$3:$B$1062,C917,'m cost'!$C$3:$C$1062,"&lt;="&amp;O917,'m cost'!$D$3:$D$1062,"&lt;="&amp;N917)*3,_xlfn.MAXIFS('m cost'!$E$3:$E$1062,'m cost'!$B$3:$B$1062,C917,'m cost'!$C$3:$C$1062,"&lt;="&amp;O917,'m cost'!$D$3:$D$1062,"&lt;="&amp;N917)))</f>
        <v>2247</v>
      </c>
      <c r="L917" s="2">
        <f t="shared" si="90"/>
        <v>112350</v>
      </c>
      <c r="M917" s="2">
        <f t="shared" si="91"/>
        <v>26000</v>
      </c>
      <c r="N917">
        <f t="shared" si="92"/>
        <v>1</v>
      </c>
      <c r="O917">
        <f t="shared" si="93"/>
        <v>2023</v>
      </c>
      <c r="P917" s="9">
        <f>IF(I917&gt;0,VLOOKUP(B917,'m cost'!A:G,6,FALSE)*I917,0)</f>
        <v>0</v>
      </c>
      <c r="Q917" t="str">
        <f t="shared" si="94"/>
        <v>l</v>
      </c>
      <c r="R917" s="2">
        <f t="shared" si="95"/>
        <v>-86350</v>
      </c>
    </row>
    <row r="918" spans="1:18" x14ac:dyDescent="0.2">
      <c r="A918" t="s">
        <v>49</v>
      </c>
      <c r="B918" s="9" t="str">
        <f>VLOOKUP(A918,'item cost'!A:D,2,FALSE)</f>
        <v>group 52</v>
      </c>
      <c r="C918" s="9" t="str">
        <f>VLOOKUP(D918,items!A:B,2,FALSE)</f>
        <v>item 52</v>
      </c>
      <c r="D918" t="s">
        <v>884</v>
      </c>
      <c r="E918" s="10"/>
      <c r="F918" s="10">
        <v>44948</v>
      </c>
      <c r="G918" t="s">
        <v>402</v>
      </c>
      <c r="I918">
        <v>60</v>
      </c>
      <c r="J918" s="2">
        <v>470</v>
      </c>
      <c r="K918" s="2">
        <f>IF(OR(B918="متنوع",B918="قطع غيار"),J918,IF(AND(B918="ceiling fan",J918&gt;500),_xlfn.MAXIFS('m cost'!$E$3:$E$1062,'m cost'!$B$3:$B$1062,C918,'m cost'!$C$3:$C$1062,"&lt;="&amp;O918,'m cost'!$D$3:$D$1062,"&lt;="&amp;N918)*3,_xlfn.MAXIFS('m cost'!$E$3:$E$1062,'m cost'!$B$3:$B$1062,C918,'m cost'!$C$3:$C$1062,"&lt;="&amp;O918,'m cost'!$D$3:$D$1062,"&lt;="&amp;N918)))</f>
        <v>306</v>
      </c>
      <c r="L918" s="2">
        <f t="shared" si="90"/>
        <v>18360</v>
      </c>
      <c r="M918" s="2">
        <f t="shared" si="91"/>
        <v>28200</v>
      </c>
      <c r="N918">
        <f t="shared" si="92"/>
        <v>1</v>
      </c>
      <c r="O918">
        <f t="shared" si="93"/>
        <v>2023</v>
      </c>
      <c r="P918" s="9">
        <f>IF(I918&gt;0,VLOOKUP(B918,'m cost'!A:G,6,FALSE)*I918,0)</f>
        <v>0</v>
      </c>
      <c r="Q918" t="str">
        <f t="shared" si="94"/>
        <v>p</v>
      </c>
      <c r="R918" s="2">
        <f t="shared" si="95"/>
        <v>9840</v>
      </c>
    </row>
    <row r="919" spans="1:18" x14ac:dyDescent="0.2">
      <c r="A919" t="s">
        <v>42</v>
      </c>
      <c r="B919" s="9" t="str">
        <f>VLOOKUP(A919,'item cost'!A:D,2,FALSE)</f>
        <v>group 53</v>
      </c>
      <c r="C919" s="9" t="str">
        <f>VLOOKUP(D919,items!A:B,2,FALSE)</f>
        <v>item 53</v>
      </c>
      <c r="D919" t="s">
        <v>885</v>
      </c>
      <c r="E919" s="10"/>
      <c r="F919" s="10">
        <v>44948</v>
      </c>
      <c r="G919" t="s">
        <v>402</v>
      </c>
      <c r="I919">
        <v>10</v>
      </c>
      <c r="J919" s="2">
        <v>390</v>
      </c>
      <c r="K919" s="2">
        <f>IF(OR(B919="متنوع",B919="قطع غيار"),J919,IF(AND(B919="ceiling fan",J919&gt;500),_xlfn.MAXIFS('m cost'!$E$3:$E$1062,'m cost'!$B$3:$B$1062,C919,'m cost'!$C$3:$C$1062,"&lt;="&amp;O919,'m cost'!$D$3:$D$1062,"&lt;="&amp;N919)*3,_xlfn.MAXIFS('m cost'!$E$3:$E$1062,'m cost'!$B$3:$B$1062,C919,'m cost'!$C$3:$C$1062,"&lt;="&amp;O919,'m cost'!$D$3:$D$1062,"&lt;="&amp;N919)))</f>
        <v>253</v>
      </c>
      <c r="L919" s="2">
        <f t="shared" si="90"/>
        <v>2530</v>
      </c>
      <c r="M919" s="2">
        <f t="shared" si="91"/>
        <v>3900</v>
      </c>
      <c r="N919">
        <f t="shared" si="92"/>
        <v>1</v>
      </c>
      <c r="O919">
        <f t="shared" si="93"/>
        <v>2023</v>
      </c>
      <c r="P919" s="9">
        <f>IF(I919&gt;0,VLOOKUP(B919,'m cost'!A:G,6,FALSE)*I919,0)</f>
        <v>0</v>
      </c>
      <c r="Q919" t="str">
        <f t="shared" si="94"/>
        <v>p</v>
      </c>
      <c r="R919" s="2">
        <f t="shared" si="95"/>
        <v>1370</v>
      </c>
    </row>
    <row r="920" spans="1:18" x14ac:dyDescent="0.2">
      <c r="A920" t="s">
        <v>63</v>
      </c>
      <c r="B920" s="9" t="str">
        <f>VLOOKUP(A920,'item cost'!A:D,2,FALSE)</f>
        <v>group 54</v>
      </c>
      <c r="C920" s="9" t="str">
        <f>VLOOKUP(D920,items!A:B,2,FALSE)</f>
        <v>item 54</v>
      </c>
      <c r="D920" t="s">
        <v>886</v>
      </c>
      <c r="E920" s="10"/>
      <c r="F920" s="10">
        <v>44948</v>
      </c>
      <c r="G920" t="s">
        <v>245</v>
      </c>
      <c r="I920">
        <v>-6</v>
      </c>
      <c r="J920" s="2">
        <v>280</v>
      </c>
      <c r="K920" s="2">
        <f>IF(OR(B920="متنوع",B920="قطع غيار"),J920,IF(AND(B920="ceiling fan",J920&gt;500),_xlfn.MAXIFS('m cost'!$E$3:$E$1062,'m cost'!$B$3:$B$1062,C920,'m cost'!$C$3:$C$1062,"&lt;="&amp;O920,'m cost'!$D$3:$D$1062,"&lt;="&amp;N920)*3,_xlfn.MAXIFS('m cost'!$E$3:$E$1062,'m cost'!$B$3:$B$1062,C920,'m cost'!$C$3:$C$1062,"&lt;="&amp;O920,'m cost'!$D$3:$D$1062,"&lt;="&amp;N920)))</f>
        <v>408</v>
      </c>
      <c r="L920" s="2">
        <f t="shared" si="90"/>
        <v>-2448</v>
      </c>
      <c r="M920" s="2">
        <f t="shared" si="91"/>
        <v>-1680</v>
      </c>
      <c r="N920">
        <f t="shared" si="92"/>
        <v>1</v>
      </c>
      <c r="O920">
        <f t="shared" si="93"/>
        <v>2023</v>
      </c>
      <c r="P920" s="9">
        <f>IF(I920&gt;0,VLOOKUP(B920,'m cost'!A:G,6,FALSE)*I920,0)</f>
        <v>0</v>
      </c>
      <c r="Q920" t="str">
        <f t="shared" si="94"/>
        <v>p</v>
      </c>
      <c r="R920" s="2">
        <f t="shared" si="95"/>
        <v>768</v>
      </c>
    </row>
    <row r="921" spans="1:18" x14ac:dyDescent="0.2">
      <c r="A921" t="s">
        <v>32</v>
      </c>
      <c r="B921" s="9" t="str">
        <f>VLOOKUP(A921,'item cost'!A:D,2,FALSE)</f>
        <v>group 1</v>
      </c>
      <c r="C921" s="9" t="str">
        <f>VLOOKUP(D921,items!A:B,2,FALSE)</f>
        <v>item 1</v>
      </c>
      <c r="D921" t="s">
        <v>833</v>
      </c>
      <c r="E921" s="10"/>
      <c r="F921" s="10">
        <v>44948</v>
      </c>
      <c r="G921" t="s">
        <v>245</v>
      </c>
      <c r="I921">
        <v>-3</v>
      </c>
      <c r="J921" s="2">
        <v>335</v>
      </c>
      <c r="K921" s="2">
        <f>IF(OR(B921="متنوع",B921="قطع غيار"),J921,IF(AND(B921="ceiling fan",J921&gt;500),_xlfn.MAXIFS('m cost'!$E$3:$E$1062,'m cost'!$B$3:$B$1062,C921,'m cost'!$C$3:$C$1062,"&lt;="&amp;O921,'m cost'!$D$3:$D$1062,"&lt;="&amp;N921)*3,_xlfn.MAXIFS('m cost'!$E$3:$E$1062,'m cost'!$B$3:$B$1062,C921,'m cost'!$C$3:$C$1062,"&lt;="&amp;O921,'m cost'!$D$3:$D$1062,"&lt;="&amp;N921)))</f>
        <v>1490</v>
      </c>
      <c r="L921" s="2">
        <f t="shared" si="90"/>
        <v>-4470</v>
      </c>
      <c r="M921" s="2">
        <f t="shared" si="91"/>
        <v>-1005</v>
      </c>
      <c r="N921">
        <f t="shared" si="92"/>
        <v>1</v>
      </c>
      <c r="O921">
        <f t="shared" si="93"/>
        <v>2023</v>
      </c>
      <c r="P921" s="9">
        <f>IF(I921&gt;0,VLOOKUP(B921,'m cost'!A:G,6,FALSE)*I921,0)</f>
        <v>0</v>
      </c>
      <c r="Q921" t="str">
        <f t="shared" si="94"/>
        <v>p</v>
      </c>
      <c r="R921" s="2">
        <f t="shared" si="95"/>
        <v>3465</v>
      </c>
    </row>
    <row r="922" spans="1:18" x14ac:dyDescent="0.2">
      <c r="A922" t="s">
        <v>58</v>
      </c>
      <c r="B922" s="9" t="str">
        <f>VLOOKUP(A922,'item cost'!A:D,2,FALSE)</f>
        <v>group 2</v>
      </c>
      <c r="C922" s="9" t="str">
        <f>VLOOKUP(D922,items!A:B,2,FALSE)</f>
        <v>item 2</v>
      </c>
      <c r="D922" t="s">
        <v>834</v>
      </c>
      <c r="E922" s="10"/>
      <c r="F922" s="10">
        <v>44948</v>
      </c>
      <c r="G922" t="s">
        <v>245</v>
      </c>
      <c r="I922">
        <v>-2</v>
      </c>
      <c r="J922" s="2">
        <v>180</v>
      </c>
      <c r="K922" s="2">
        <f>IF(OR(B922="متنوع",B922="قطع غيار"),J922,IF(AND(B922="ceiling fan",J922&gt;500),_xlfn.MAXIFS('m cost'!$E$3:$E$1062,'m cost'!$B$3:$B$1062,C922,'m cost'!$C$3:$C$1062,"&lt;="&amp;O922,'m cost'!$D$3:$D$1062,"&lt;="&amp;N922)*3,_xlfn.MAXIFS('m cost'!$E$3:$E$1062,'m cost'!$B$3:$B$1062,C922,'m cost'!$C$3:$C$1062,"&lt;="&amp;O922,'m cost'!$D$3:$D$1062,"&lt;="&amp;N922)))</f>
        <v>257.64999999999998</v>
      </c>
      <c r="L922" s="2">
        <f t="shared" si="90"/>
        <v>-515.29999999999995</v>
      </c>
      <c r="M922" s="2">
        <f t="shared" si="91"/>
        <v>-360</v>
      </c>
      <c r="N922">
        <f t="shared" si="92"/>
        <v>1</v>
      </c>
      <c r="O922">
        <f t="shared" si="93"/>
        <v>2023</v>
      </c>
      <c r="P922" s="9">
        <f>IF(I922&gt;0,VLOOKUP(B922,'m cost'!A:G,6,FALSE)*I922,0)</f>
        <v>0</v>
      </c>
      <c r="Q922" t="str">
        <f t="shared" si="94"/>
        <v>p</v>
      </c>
      <c r="R922" s="2">
        <f t="shared" si="95"/>
        <v>155.29999999999995</v>
      </c>
    </row>
    <row r="923" spans="1:18" x14ac:dyDescent="0.2">
      <c r="A923" t="s">
        <v>23</v>
      </c>
      <c r="B923" s="9" t="str">
        <f>VLOOKUP(A923,'item cost'!A:D,2,FALSE)</f>
        <v>group 3</v>
      </c>
      <c r="C923" s="9" t="str">
        <f>VLOOKUP(D923,items!A:B,2,FALSE)</f>
        <v>item 3</v>
      </c>
      <c r="D923" t="s">
        <v>835</v>
      </c>
      <c r="E923" s="10"/>
      <c r="F923" s="10">
        <v>44948</v>
      </c>
      <c r="G923" t="s">
        <v>245</v>
      </c>
      <c r="I923">
        <v>-1</v>
      </c>
      <c r="J923" s="2">
        <v>360</v>
      </c>
      <c r="K923" s="2">
        <f>IF(OR(B923="متنوع",B923="قطع غيار"),J923,IF(AND(B923="ceiling fan",J923&gt;500),_xlfn.MAXIFS('m cost'!$E$3:$E$1062,'m cost'!$B$3:$B$1062,C923,'m cost'!$C$3:$C$1062,"&lt;="&amp;O923,'m cost'!$D$3:$D$1062,"&lt;="&amp;N923)*3,_xlfn.MAXIFS('m cost'!$E$3:$E$1062,'m cost'!$B$3:$B$1062,C923,'m cost'!$C$3:$C$1062,"&lt;="&amp;O923,'m cost'!$D$3:$D$1062,"&lt;="&amp;N923)))</f>
        <v>424.87</v>
      </c>
      <c r="L923" s="2">
        <f t="shared" si="90"/>
        <v>-424.87</v>
      </c>
      <c r="M923" s="2">
        <f t="shared" si="91"/>
        <v>-360</v>
      </c>
      <c r="N923">
        <f t="shared" si="92"/>
        <v>1</v>
      </c>
      <c r="O923">
        <f t="shared" si="93"/>
        <v>2023</v>
      </c>
      <c r="P923" s="9">
        <f>IF(I923&gt;0,VLOOKUP(B923,'m cost'!A:G,6,FALSE)*I923,0)</f>
        <v>0</v>
      </c>
      <c r="Q923" t="str">
        <f t="shared" si="94"/>
        <v>p</v>
      </c>
      <c r="R923" s="2">
        <f t="shared" si="95"/>
        <v>64.87</v>
      </c>
    </row>
    <row r="924" spans="1:18" x14ac:dyDescent="0.2">
      <c r="A924" t="s">
        <v>271</v>
      </c>
      <c r="B924" s="9" t="str">
        <f>VLOOKUP(A924,'item cost'!A:D,2,FALSE)</f>
        <v>group 4</v>
      </c>
      <c r="C924" s="9" t="str">
        <f>VLOOKUP(D924,items!A:B,2,FALSE)</f>
        <v>item 4</v>
      </c>
      <c r="D924" t="s">
        <v>836</v>
      </c>
      <c r="E924" s="10"/>
      <c r="F924" s="10">
        <v>44948</v>
      </c>
      <c r="G924" t="s">
        <v>245</v>
      </c>
      <c r="I924">
        <v>-1</v>
      </c>
      <c r="J924" s="2">
        <v>385</v>
      </c>
      <c r="K924" s="2">
        <f>IF(OR(B924="متنوع",B924="قطع غيار"),J924,IF(AND(B924="ceiling fan",J924&gt;500),_xlfn.MAXIFS('m cost'!$E$3:$E$1062,'m cost'!$B$3:$B$1062,C924,'m cost'!$C$3:$C$1062,"&lt;="&amp;O924,'m cost'!$D$3:$D$1062,"&lt;="&amp;N924)*3,_xlfn.MAXIFS('m cost'!$E$3:$E$1062,'m cost'!$B$3:$B$1062,C924,'m cost'!$C$3:$C$1062,"&lt;="&amp;O924,'m cost'!$D$3:$D$1062,"&lt;="&amp;N924)))</f>
        <v>1793</v>
      </c>
      <c r="L924" s="2">
        <f t="shared" si="90"/>
        <v>-1793</v>
      </c>
      <c r="M924" s="2">
        <f t="shared" si="91"/>
        <v>-385</v>
      </c>
      <c r="N924">
        <f t="shared" si="92"/>
        <v>1</v>
      </c>
      <c r="O924">
        <f t="shared" si="93"/>
        <v>2023</v>
      </c>
      <c r="P924" s="9">
        <f>IF(I924&gt;0,VLOOKUP(B924,'m cost'!A:G,6,FALSE)*I924,0)</f>
        <v>0</v>
      </c>
      <c r="Q924" t="str">
        <f t="shared" si="94"/>
        <v>p</v>
      </c>
      <c r="R924" s="2">
        <f t="shared" si="95"/>
        <v>1408</v>
      </c>
    </row>
    <row r="925" spans="1:18" x14ac:dyDescent="0.2">
      <c r="A925" t="s">
        <v>26</v>
      </c>
      <c r="B925" s="9" t="str">
        <f>VLOOKUP(A925,'item cost'!A:D,2,FALSE)</f>
        <v>group 5</v>
      </c>
      <c r="C925" s="9" t="str">
        <f>VLOOKUP(D925,items!A:B,2,FALSE)</f>
        <v>item 5</v>
      </c>
      <c r="D925" t="s">
        <v>837</v>
      </c>
      <c r="E925" s="10"/>
      <c r="F925" s="10">
        <v>44941</v>
      </c>
      <c r="G925" t="s">
        <v>403</v>
      </c>
      <c r="I925">
        <v>106</v>
      </c>
      <c r="J925" s="2">
        <v>280</v>
      </c>
      <c r="K925" s="2">
        <f>IF(OR(B925="متنوع",B925="قطع غيار"),J925,IF(AND(B925="ceiling fan",J925&gt;500),_xlfn.MAXIFS('m cost'!$E$3:$E$1062,'m cost'!$B$3:$B$1062,C925,'m cost'!$C$3:$C$1062,"&lt;="&amp;O925,'m cost'!$D$3:$D$1062,"&lt;="&amp;N925)*3,_xlfn.MAXIFS('m cost'!$E$3:$E$1062,'m cost'!$B$3:$B$1062,C925,'m cost'!$C$3:$C$1062,"&lt;="&amp;O925,'m cost'!$D$3:$D$1062,"&lt;="&amp;N925)))</f>
        <v>900</v>
      </c>
      <c r="L925" s="2">
        <f t="shared" si="90"/>
        <v>95400</v>
      </c>
      <c r="M925" s="2">
        <f t="shared" si="91"/>
        <v>29680</v>
      </c>
      <c r="N925">
        <f t="shared" si="92"/>
        <v>1</v>
      </c>
      <c r="O925">
        <f t="shared" si="93"/>
        <v>2023</v>
      </c>
      <c r="P925" s="9">
        <f>IF(I925&gt;0,VLOOKUP(B925,'m cost'!A:G,6,FALSE)*I925,0)</f>
        <v>3396.24</v>
      </c>
      <c r="Q925" t="str">
        <f t="shared" si="94"/>
        <v>l</v>
      </c>
      <c r="R925" s="2">
        <f t="shared" si="95"/>
        <v>-69116.240000000005</v>
      </c>
    </row>
    <row r="926" spans="1:18" x14ac:dyDescent="0.2">
      <c r="A926" t="s">
        <v>66</v>
      </c>
      <c r="B926" s="9" t="str">
        <f>VLOOKUP(A926,'item cost'!A:D,2,FALSE)</f>
        <v>group 6</v>
      </c>
      <c r="C926" s="9" t="str">
        <f>VLOOKUP(D926,items!A:B,2,FALSE)</f>
        <v>item 6</v>
      </c>
      <c r="D926" t="s">
        <v>838</v>
      </c>
      <c r="E926" s="10"/>
      <c r="F926" s="10">
        <v>44941</v>
      </c>
      <c r="G926" t="s">
        <v>403</v>
      </c>
      <c r="I926">
        <v>75</v>
      </c>
      <c r="J926" s="2">
        <v>520</v>
      </c>
      <c r="K926" s="2">
        <f>IF(OR(B926="متنوع",B926="قطع غيار"),J926,IF(AND(B926="ceiling fan",J926&gt;500),_xlfn.MAXIFS('m cost'!$E$3:$E$1062,'m cost'!$B$3:$B$1062,C926,'m cost'!$C$3:$C$1062,"&lt;="&amp;O926,'m cost'!$D$3:$D$1062,"&lt;="&amp;N926)*3,_xlfn.MAXIFS('m cost'!$E$3:$E$1062,'m cost'!$B$3:$B$1062,C926,'m cost'!$C$3:$C$1062,"&lt;="&amp;O926,'m cost'!$D$3:$D$1062,"&lt;="&amp;N926)))</f>
        <v>190</v>
      </c>
      <c r="L926" s="2">
        <f t="shared" si="90"/>
        <v>14250</v>
      </c>
      <c r="M926" s="2">
        <f t="shared" si="91"/>
        <v>39000</v>
      </c>
      <c r="N926">
        <f t="shared" si="92"/>
        <v>1</v>
      </c>
      <c r="O926">
        <f t="shared" si="93"/>
        <v>2023</v>
      </c>
      <c r="P926" s="9">
        <f>IF(I926&gt;0,VLOOKUP(B926,'m cost'!A:G,6,FALSE)*I926,0)</f>
        <v>11211</v>
      </c>
      <c r="Q926" t="str">
        <f t="shared" si="94"/>
        <v>p</v>
      </c>
      <c r="R926" s="2">
        <f t="shared" si="95"/>
        <v>13539</v>
      </c>
    </row>
    <row r="927" spans="1:18" x14ac:dyDescent="0.2">
      <c r="A927" t="s">
        <v>40</v>
      </c>
      <c r="B927" s="9" t="str">
        <f>VLOOKUP(A927,'item cost'!A:D,2,FALSE)</f>
        <v>group 7</v>
      </c>
      <c r="C927" s="9" t="str">
        <f>VLOOKUP(D927,items!A:B,2,FALSE)</f>
        <v>item 7</v>
      </c>
      <c r="D927" t="s">
        <v>839</v>
      </c>
      <c r="E927" s="10"/>
      <c r="F927" s="10">
        <v>44941</v>
      </c>
      <c r="G927" t="s">
        <v>403</v>
      </c>
      <c r="I927">
        <v>50</v>
      </c>
      <c r="J927" s="2">
        <v>470</v>
      </c>
      <c r="K927" s="2">
        <f>IF(OR(B927="متنوع",B927="قطع غيار"),J927,IF(AND(B927="ceiling fan",J927&gt;500),_xlfn.MAXIFS('m cost'!$E$3:$E$1062,'m cost'!$B$3:$B$1062,C927,'m cost'!$C$3:$C$1062,"&lt;="&amp;O927,'m cost'!$D$3:$D$1062,"&lt;="&amp;N927)*3,_xlfn.MAXIFS('m cost'!$E$3:$E$1062,'m cost'!$B$3:$B$1062,C927,'m cost'!$C$3:$C$1062,"&lt;="&amp;O927,'m cost'!$D$3:$D$1062,"&lt;="&amp;N927)))</f>
        <v>260</v>
      </c>
      <c r="L927" s="2">
        <f t="shared" si="90"/>
        <v>13000</v>
      </c>
      <c r="M927" s="2">
        <f t="shared" si="91"/>
        <v>23500</v>
      </c>
      <c r="N927">
        <f t="shared" si="92"/>
        <v>1</v>
      </c>
      <c r="O927">
        <f t="shared" si="93"/>
        <v>2023</v>
      </c>
      <c r="P927" s="9">
        <f>IF(I927&gt;0,VLOOKUP(B927,'m cost'!A:G,6,FALSE)*I927,0)</f>
        <v>1107</v>
      </c>
      <c r="Q927" t="str">
        <f t="shared" si="94"/>
        <v>p</v>
      </c>
      <c r="R927" s="2">
        <f t="shared" si="95"/>
        <v>9393</v>
      </c>
    </row>
    <row r="928" spans="1:18" x14ac:dyDescent="0.2">
      <c r="A928" t="s">
        <v>61</v>
      </c>
      <c r="B928" s="9" t="str">
        <f>VLOOKUP(A928,'item cost'!A:D,2,FALSE)</f>
        <v>group 8</v>
      </c>
      <c r="C928" s="9" t="str">
        <f>VLOOKUP(D928,items!A:B,2,FALSE)</f>
        <v>item 8</v>
      </c>
      <c r="D928" t="s">
        <v>840</v>
      </c>
      <c r="E928" s="10"/>
      <c r="F928" s="10">
        <v>44941</v>
      </c>
      <c r="G928" t="s">
        <v>403</v>
      </c>
      <c r="I928">
        <v>50</v>
      </c>
      <c r="J928" s="2">
        <v>2550</v>
      </c>
      <c r="K928" s="2">
        <f>IF(OR(B928="متنوع",B928="قطع غيار"),J928,IF(AND(B928="ceiling fan",J928&gt;500),_xlfn.MAXIFS('m cost'!$E$3:$E$1062,'m cost'!$B$3:$B$1062,C928,'m cost'!$C$3:$C$1062,"&lt;="&amp;O928,'m cost'!$D$3:$D$1062,"&lt;="&amp;N928)*3,_xlfn.MAXIFS('m cost'!$E$3:$E$1062,'m cost'!$B$3:$B$1062,C928,'m cost'!$C$3:$C$1062,"&lt;="&amp;O928,'m cost'!$D$3:$D$1062,"&lt;="&amp;N928)))</f>
        <v>1630</v>
      </c>
      <c r="L928" s="2">
        <f t="shared" si="90"/>
        <v>81500</v>
      </c>
      <c r="M928" s="2">
        <f t="shared" si="91"/>
        <v>127500</v>
      </c>
      <c r="N928">
        <f t="shared" si="92"/>
        <v>1</v>
      </c>
      <c r="O928">
        <f t="shared" si="93"/>
        <v>2023</v>
      </c>
      <c r="P928" s="9">
        <f>IF(I928&gt;0,VLOOKUP(B928,'m cost'!A:G,6,FALSE)*I928,0)</f>
        <v>3142</v>
      </c>
      <c r="Q928" t="str">
        <f t="shared" si="94"/>
        <v>p</v>
      </c>
      <c r="R928" s="2">
        <f t="shared" si="95"/>
        <v>42858</v>
      </c>
    </row>
    <row r="929" spans="1:18" x14ac:dyDescent="0.2">
      <c r="A929" t="s">
        <v>39</v>
      </c>
      <c r="B929" s="9" t="str">
        <f>VLOOKUP(A929,'item cost'!A:D,2,FALSE)</f>
        <v>group 9</v>
      </c>
      <c r="C929" s="9" t="str">
        <f>VLOOKUP(D929,items!A:B,2,FALSE)</f>
        <v>item 9</v>
      </c>
      <c r="D929" t="s">
        <v>841</v>
      </c>
      <c r="E929" s="10"/>
      <c r="F929" s="10">
        <v>44941</v>
      </c>
      <c r="G929" t="s">
        <v>403</v>
      </c>
      <c r="I929">
        <v>100</v>
      </c>
      <c r="J929" s="2">
        <v>240</v>
      </c>
      <c r="K929" s="2">
        <f>IF(OR(B929="متنوع",B929="قطع غيار"),J929,IF(AND(B929="ceiling fan",J929&gt;500),_xlfn.MAXIFS('m cost'!$E$3:$E$1062,'m cost'!$B$3:$B$1062,C929,'m cost'!$C$3:$C$1062,"&lt;="&amp;O929,'m cost'!$D$3:$D$1062,"&lt;="&amp;N929)*3,_xlfn.MAXIFS('m cost'!$E$3:$E$1062,'m cost'!$B$3:$B$1062,C929,'m cost'!$C$3:$C$1062,"&lt;="&amp;O929,'m cost'!$D$3:$D$1062,"&lt;="&amp;N929)))</f>
        <v>2007</v>
      </c>
      <c r="L929" s="2">
        <f t="shared" si="90"/>
        <v>200700</v>
      </c>
      <c r="M929" s="2">
        <f t="shared" si="91"/>
        <v>24000</v>
      </c>
      <c r="N929">
        <f t="shared" si="92"/>
        <v>1</v>
      </c>
      <c r="O929">
        <f t="shared" si="93"/>
        <v>2023</v>
      </c>
      <c r="P929" s="9">
        <f>IF(I929&gt;0,VLOOKUP(B929,'m cost'!A:G,6,FALSE)*I929,0)</f>
        <v>2249</v>
      </c>
      <c r="Q929" t="str">
        <f t="shared" si="94"/>
        <v>l</v>
      </c>
      <c r="R929" s="2">
        <f t="shared" si="95"/>
        <v>-178949</v>
      </c>
    </row>
    <row r="930" spans="1:18" x14ac:dyDescent="0.2">
      <c r="A930" t="s">
        <v>277</v>
      </c>
      <c r="B930" s="9" t="str">
        <f>VLOOKUP(A930,'item cost'!A:D,2,FALSE)</f>
        <v>group 10</v>
      </c>
      <c r="C930" s="9" t="str">
        <f>VLOOKUP(D930,items!A:B,2,FALSE)</f>
        <v>item 10</v>
      </c>
      <c r="D930" t="s">
        <v>842</v>
      </c>
      <c r="E930" s="10"/>
      <c r="F930" s="10">
        <v>44941</v>
      </c>
      <c r="G930" t="s">
        <v>403</v>
      </c>
      <c r="I930">
        <v>50</v>
      </c>
      <c r="J930" s="2">
        <v>260</v>
      </c>
      <c r="K930" s="2">
        <f>IF(OR(B930="متنوع",B930="قطع غيار"),J930,IF(AND(B930="ceiling fan",J930&gt;500),_xlfn.MAXIFS('m cost'!$E$3:$E$1062,'m cost'!$B$3:$B$1062,C930,'m cost'!$C$3:$C$1062,"&lt;="&amp;O930,'m cost'!$D$3:$D$1062,"&lt;="&amp;N930)*3,_xlfn.MAXIFS('m cost'!$E$3:$E$1062,'m cost'!$B$3:$B$1062,C930,'m cost'!$C$3:$C$1062,"&lt;="&amp;O930,'m cost'!$D$3:$D$1062,"&lt;="&amp;N930)))</f>
        <v>126.14814814814817</v>
      </c>
      <c r="L930" s="2">
        <f t="shared" si="90"/>
        <v>6307.4074074074088</v>
      </c>
      <c r="M930" s="2">
        <f t="shared" si="91"/>
        <v>13000</v>
      </c>
      <c r="N930">
        <f t="shared" si="92"/>
        <v>1</v>
      </c>
      <c r="O930">
        <f t="shared" si="93"/>
        <v>2023</v>
      </c>
      <c r="P930" s="9">
        <f>IF(I930&gt;0,VLOOKUP(B930,'m cost'!A:G,6,FALSE)*I930,0)</f>
        <v>3121.5</v>
      </c>
      <c r="Q930" t="str">
        <f t="shared" si="94"/>
        <v>p</v>
      </c>
      <c r="R930" s="2">
        <f t="shared" si="95"/>
        <v>3571.0925925925912</v>
      </c>
    </row>
    <row r="931" spans="1:18" x14ac:dyDescent="0.2">
      <c r="A931" t="s">
        <v>53</v>
      </c>
      <c r="B931" s="9" t="str">
        <f>VLOOKUP(A931,'item cost'!A:D,2,FALSE)</f>
        <v>group 11</v>
      </c>
      <c r="C931" s="9" t="str">
        <f>VLOOKUP(D931,items!A:B,2,FALSE)</f>
        <v>item 11</v>
      </c>
      <c r="D931" t="s">
        <v>843</v>
      </c>
      <c r="E931" s="10"/>
      <c r="F931" s="10">
        <v>44941</v>
      </c>
      <c r="G931" t="s">
        <v>403</v>
      </c>
      <c r="I931">
        <v>50</v>
      </c>
      <c r="J931" s="2">
        <v>470</v>
      </c>
      <c r="K931" s="2">
        <f>IF(OR(B931="متنوع",B931="قطع غيار"),J931,IF(AND(B931="ceiling fan",J931&gt;500),_xlfn.MAXIFS('m cost'!$E$3:$E$1062,'m cost'!$B$3:$B$1062,C931,'m cost'!$C$3:$C$1062,"&lt;="&amp;O931,'m cost'!$D$3:$D$1062,"&lt;="&amp;N931)*3,_xlfn.MAXIFS('m cost'!$E$3:$E$1062,'m cost'!$B$3:$B$1062,C931,'m cost'!$C$3:$C$1062,"&lt;="&amp;O931,'m cost'!$D$3:$D$1062,"&lt;="&amp;N931)))</f>
        <v>339.00000000000006</v>
      </c>
      <c r="L931" s="2">
        <f t="shared" si="90"/>
        <v>16950.000000000004</v>
      </c>
      <c r="M931" s="2">
        <f t="shared" si="91"/>
        <v>23500</v>
      </c>
      <c r="N931">
        <f t="shared" si="92"/>
        <v>1</v>
      </c>
      <c r="O931">
        <f t="shared" si="93"/>
        <v>2023</v>
      </c>
      <c r="P931" s="9">
        <f>IF(I931&gt;0,VLOOKUP(B931,'m cost'!A:G,6,FALSE)*I931,0)</f>
        <v>1100.5</v>
      </c>
      <c r="Q931" t="str">
        <f t="shared" si="94"/>
        <v>p</v>
      </c>
      <c r="R931" s="2">
        <f t="shared" si="95"/>
        <v>5449.4999999999964</v>
      </c>
    </row>
    <row r="932" spans="1:18" x14ac:dyDescent="0.2">
      <c r="A932" t="s">
        <v>54</v>
      </c>
      <c r="B932" s="9" t="str">
        <f>VLOOKUP(A932,'item cost'!A:D,2,FALSE)</f>
        <v>group 12</v>
      </c>
      <c r="C932" s="9" t="str">
        <f>VLOOKUP(D932,items!A:B,2,FALSE)</f>
        <v>item 12</v>
      </c>
      <c r="D932" t="s">
        <v>844</v>
      </c>
      <c r="E932" s="10"/>
      <c r="F932" s="10">
        <v>44941</v>
      </c>
      <c r="G932" t="s">
        <v>403</v>
      </c>
      <c r="I932">
        <v>50</v>
      </c>
      <c r="J932" s="2">
        <v>300</v>
      </c>
      <c r="K932" s="2">
        <f>IF(OR(B932="متنوع",B932="قطع غيار"),J932,IF(AND(B932="ceiling fan",J932&gt;500),_xlfn.MAXIFS('m cost'!$E$3:$E$1062,'m cost'!$B$3:$B$1062,C932,'m cost'!$C$3:$C$1062,"&lt;="&amp;O932,'m cost'!$D$3:$D$1062,"&lt;="&amp;N932)*3,_xlfn.MAXIFS('m cost'!$E$3:$E$1062,'m cost'!$B$3:$B$1062,C932,'m cost'!$C$3:$C$1062,"&lt;="&amp;O932,'m cost'!$D$3:$D$1062,"&lt;="&amp;N932)))</f>
        <v>388.11666666666673</v>
      </c>
      <c r="L932" s="2">
        <f t="shared" si="90"/>
        <v>19405.833333333336</v>
      </c>
      <c r="M932" s="2">
        <f t="shared" si="91"/>
        <v>15000</v>
      </c>
      <c r="N932">
        <f t="shared" si="92"/>
        <v>1</v>
      </c>
      <c r="O932">
        <f t="shared" si="93"/>
        <v>2023</v>
      </c>
      <c r="P932" s="9">
        <f>IF(I932&gt;0,VLOOKUP(B932,'m cost'!A:G,6,FALSE)*I932,0)</f>
        <v>1289</v>
      </c>
      <c r="Q932" t="str">
        <f t="shared" si="94"/>
        <v>l</v>
      </c>
      <c r="R932" s="2">
        <f t="shared" si="95"/>
        <v>-5694.8333333333358</v>
      </c>
    </row>
    <row r="933" spans="1:18" x14ac:dyDescent="0.2">
      <c r="A933" t="s">
        <v>72</v>
      </c>
      <c r="B933" s="9" t="str">
        <f>VLOOKUP(A933,'item cost'!A:D,2,FALSE)</f>
        <v>group 13</v>
      </c>
      <c r="C933" s="9" t="str">
        <f>VLOOKUP(D933,items!A:B,2,FALSE)</f>
        <v>item 13</v>
      </c>
      <c r="D933" t="s">
        <v>845</v>
      </c>
      <c r="E933" s="10"/>
      <c r="F933" s="10">
        <v>44941</v>
      </c>
      <c r="G933" t="s">
        <v>403</v>
      </c>
      <c r="I933">
        <v>10</v>
      </c>
      <c r="J933" s="2">
        <v>1180</v>
      </c>
      <c r="K933" s="2">
        <f>IF(OR(B933="متنوع",B933="قطع غيار"),J933,IF(AND(B933="ceiling fan",J933&gt;500),_xlfn.MAXIFS('m cost'!$E$3:$E$1062,'m cost'!$B$3:$B$1062,C933,'m cost'!$C$3:$C$1062,"&lt;="&amp;O933,'m cost'!$D$3:$D$1062,"&lt;="&amp;N933)*3,_xlfn.MAXIFS('m cost'!$E$3:$E$1062,'m cost'!$B$3:$B$1062,C933,'m cost'!$C$3:$C$1062,"&lt;="&amp;O933,'m cost'!$D$3:$D$1062,"&lt;="&amp;N933)))</f>
        <v>450</v>
      </c>
      <c r="L933" s="2">
        <f t="shared" si="90"/>
        <v>4500</v>
      </c>
      <c r="M933" s="2">
        <f t="shared" si="91"/>
        <v>11800</v>
      </c>
      <c r="N933">
        <f t="shared" si="92"/>
        <v>1</v>
      </c>
      <c r="O933">
        <f t="shared" si="93"/>
        <v>2023</v>
      </c>
      <c r="P933" s="9">
        <f>IF(I933&gt;0,VLOOKUP(B933,'m cost'!A:G,6,FALSE)*I933,0)</f>
        <v>416.70000000000005</v>
      </c>
      <c r="Q933" t="str">
        <f t="shared" si="94"/>
        <v>p</v>
      </c>
      <c r="R933" s="2">
        <f t="shared" si="95"/>
        <v>6883.3</v>
      </c>
    </row>
    <row r="934" spans="1:18" x14ac:dyDescent="0.2">
      <c r="A934" t="s">
        <v>38</v>
      </c>
      <c r="B934" s="9" t="str">
        <f>VLOOKUP(A934,'item cost'!A:D,2,FALSE)</f>
        <v>group 14</v>
      </c>
      <c r="C934" s="9" t="str">
        <f>VLOOKUP(D934,items!A:B,2,FALSE)</f>
        <v>item 14</v>
      </c>
      <c r="D934" t="s">
        <v>846</v>
      </c>
      <c r="E934" s="10"/>
      <c r="F934" s="10">
        <v>44941</v>
      </c>
      <c r="G934" t="s">
        <v>175</v>
      </c>
      <c r="I934">
        <v>-4</v>
      </c>
      <c r="J934" s="2">
        <v>320</v>
      </c>
      <c r="K934" s="2">
        <f>IF(OR(B934="متنوع",B934="قطع غيار"),J934,IF(AND(B934="ceiling fan",J934&gt;500),_xlfn.MAXIFS('m cost'!$E$3:$E$1062,'m cost'!$B$3:$B$1062,C934,'m cost'!$C$3:$C$1062,"&lt;="&amp;O934,'m cost'!$D$3:$D$1062,"&lt;="&amp;N934)*3,_xlfn.MAXIFS('m cost'!$E$3:$E$1062,'m cost'!$B$3:$B$1062,C934,'m cost'!$C$3:$C$1062,"&lt;="&amp;O934,'m cost'!$D$3:$D$1062,"&lt;="&amp;N934)))</f>
        <v>273.88888888888891</v>
      </c>
      <c r="L934" s="2">
        <f t="shared" si="90"/>
        <v>-1095.5555555555557</v>
      </c>
      <c r="M934" s="2">
        <f t="shared" si="91"/>
        <v>-1280</v>
      </c>
      <c r="N934">
        <f t="shared" si="92"/>
        <v>1</v>
      </c>
      <c r="O934">
        <f t="shared" si="93"/>
        <v>2023</v>
      </c>
      <c r="P934" s="9">
        <f>IF(I934&gt;0,VLOOKUP(B934,'m cost'!A:G,6,FALSE)*I934,0)</f>
        <v>0</v>
      </c>
      <c r="Q934" t="str">
        <f t="shared" si="94"/>
        <v>l</v>
      </c>
      <c r="R934" s="2">
        <f t="shared" si="95"/>
        <v>-184.44444444444434</v>
      </c>
    </row>
    <row r="935" spans="1:18" x14ac:dyDescent="0.2">
      <c r="A935" t="s">
        <v>36</v>
      </c>
      <c r="B935" s="9" t="str">
        <f>VLOOKUP(A935,'item cost'!A:D,2,FALSE)</f>
        <v>group 15</v>
      </c>
      <c r="C935" s="9" t="str">
        <f>VLOOKUP(D935,items!A:B,2,FALSE)</f>
        <v>item 15</v>
      </c>
      <c r="D935" t="s">
        <v>847</v>
      </c>
      <c r="E935" s="10"/>
      <c r="F935" s="10">
        <v>44941</v>
      </c>
      <c r="G935" t="s">
        <v>175</v>
      </c>
      <c r="I935">
        <v>-1</v>
      </c>
      <c r="J935" s="2">
        <v>320</v>
      </c>
      <c r="K935" s="2">
        <f>IF(OR(B935="متنوع",B935="قطع غيار"),J935,IF(AND(B935="ceiling fan",J935&gt;500),_xlfn.MAXIFS('m cost'!$E$3:$E$1062,'m cost'!$B$3:$B$1062,C935,'m cost'!$C$3:$C$1062,"&lt;="&amp;O935,'m cost'!$D$3:$D$1062,"&lt;="&amp;N935)*3,_xlfn.MAXIFS('m cost'!$E$3:$E$1062,'m cost'!$B$3:$B$1062,C935,'m cost'!$C$3:$C$1062,"&lt;="&amp;O935,'m cost'!$D$3:$D$1062,"&lt;="&amp;N935)))</f>
        <v>280</v>
      </c>
      <c r="L935" s="2">
        <f t="shared" si="90"/>
        <v>-280</v>
      </c>
      <c r="M935" s="2">
        <f t="shared" si="91"/>
        <v>-320</v>
      </c>
      <c r="N935">
        <f t="shared" si="92"/>
        <v>1</v>
      </c>
      <c r="O935">
        <f t="shared" si="93"/>
        <v>2023</v>
      </c>
      <c r="P935" s="9">
        <f>IF(I935&gt;0,VLOOKUP(B935,'m cost'!A:G,6,FALSE)*I935,0)</f>
        <v>0</v>
      </c>
      <c r="Q935" t="str">
        <f t="shared" si="94"/>
        <v>l</v>
      </c>
      <c r="R935" s="2">
        <f t="shared" si="95"/>
        <v>-40</v>
      </c>
    </row>
    <row r="936" spans="1:18" x14ac:dyDescent="0.2">
      <c r="A936" t="s">
        <v>30</v>
      </c>
      <c r="B936" s="9" t="str">
        <f>VLOOKUP(A936,'item cost'!A:D,2,FALSE)</f>
        <v>group 16</v>
      </c>
      <c r="C936" s="9" t="str">
        <f>VLOOKUP(D936,items!A:B,2,FALSE)</f>
        <v>item 16</v>
      </c>
      <c r="D936" t="s">
        <v>848</v>
      </c>
      <c r="E936" s="10"/>
      <c r="F936" s="10">
        <v>44941</v>
      </c>
      <c r="G936" t="s">
        <v>175</v>
      </c>
      <c r="I936">
        <v>-1</v>
      </c>
      <c r="J936" s="2">
        <v>280</v>
      </c>
      <c r="K936" s="2">
        <f>IF(OR(B936="متنوع",B936="قطع غيار"),J936,IF(AND(B936="ceiling fan",J936&gt;500),_xlfn.MAXIFS('m cost'!$E$3:$E$1062,'m cost'!$B$3:$B$1062,C936,'m cost'!$C$3:$C$1062,"&lt;="&amp;O936,'m cost'!$D$3:$D$1062,"&lt;="&amp;N936)*3,_xlfn.MAXIFS('m cost'!$E$3:$E$1062,'m cost'!$B$3:$B$1062,C936,'m cost'!$C$3:$C$1062,"&lt;="&amp;O936,'m cost'!$D$3:$D$1062,"&lt;="&amp;N936)))</f>
        <v>340.26666666666671</v>
      </c>
      <c r="L936" s="2">
        <f t="shared" si="90"/>
        <v>-340.26666666666671</v>
      </c>
      <c r="M936" s="2">
        <f t="shared" si="91"/>
        <v>-280</v>
      </c>
      <c r="N936">
        <f t="shared" si="92"/>
        <v>1</v>
      </c>
      <c r="O936">
        <f t="shared" si="93"/>
        <v>2023</v>
      </c>
      <c r="P936" s="9">
        <f>IF(I936&gt;0,VLOOKUP(B936,'m cost'!A:G,6,FALSE)*I936,0)</f>
        <v>0</v>
      </c>
      <c r="Q936" t="str">
        <f t="shared" si="94"/>
        <v>p</v>
      </c>
      <c r="R936" s="2">
        <f t="shared" si="95"/>
        <v>60.266666666666708</v>
      </c>
    </row>
    <row r="937" spans="1:18" x14ac:dyDescent="0.2">
      <c r="A937" t="s">
        <v>45</v>
      </c>
      <c r="B937" s="9" t="str">
        <f>VLOOKUP(A937,'item cost'!A:D,2,FALSE)</f>
        <v>group 17</v>
      </c>
      <c r="C937" s="9" t="str">
        <f>VLOOKUP(D937,items!A:B,2,FALSE)</f>
        <v>item 17</v>
      </c>
      <c r="D937" t="s">
        <v>849</v>
      </c>
      <c r="E937" s="10"/>
      <c r="F937" s="10">
        <v>44941</v>
      </c>
      <c r="G937" t="s">
        <v>175</v>
      </c>
      <c r="I937">
        <v>-12</v>
      </c>
      <c r="J937" s="2">
        <v>300</v>
      </c>
      <c r="K937" s="2">
        <f>IF(OR(B937="متنوع",B937="قطع غيار"),J937,IF(AND(B937="ceiling fan",J937&gt;500),_xlfn.MAXIFS('m cost'!$E$3:$E$1062,'m cost'!$B$3:$B$1062,C937,'m cost'!$C$3:$C$1062,"&lt;="&amp;O937,'m cost'!$D$3:$D$1062,"&lt;="&amp;N937)*3,_xlfn.MAXIFS('m cost'!$E$3:$E$1062,'m cost'!$B$3:$B$1062,C937,'m cost'!$C$3:$C$1062,"&lt;="&amp;O937,'m cost'!$D$3:$D$1062,"&lt;="&amp;N937)))</f>
        <v>350.54555555555561</v>
      </c>
      <c r="L937" s="2">
        <f t="shared" si="90"/>
        <v>-4206.5466666666671</v>
      </c>
      <c r="M937" s="2">
        <f t="shared" si="91"/>
        <v>-3600</v>
      </c>
      <c r="N937">
        <f t="shared" si="92"/>
        <v>1</v>
      </c>
      <c r="O937">
        <f t="shared" si="93"/>
        <v>2023</v>
      </c>
      <c r="P937" s="9">
        <f>IF(I937&gt;0,VLOOKUP(B937,'m cost'!A:G,6,FALSE)*I937,0)</f>
        <v>0</v>
      </c>
      <c r="Q937" t="str">
        <f t="shared" si="94"/>
        <v>p</v>
      </c>
      <c r="R937" s="2">
        <f t="shared" si="95"/>
        <v>606.54666666666708</v>
      </c>
    </row>
    <row r="938" spans="1:18" x14ac:dyDescent="0.2">
      <c r="A938" t="s">
        <v>21</v>
      </c>
      <c r="B938" s="9" t="str">
        <f>VLOOKUP(A938,'item cost'!A:D,2,FALSE)</f>
        <v>group 18</v>
      </c>
      <c r="C938" s="9" t="str">
        <f>VLOOKUP(D938,items!A:B,2,FALSE)</f>
        <v>item 18</v>
      </c>
      <c r="D938" t="s">
        <v>850</v>
      </c>
      <c r="E938" s="10"/>
      <c r="F938" s="10">
        <v>44941</v>
      </c>
      <c r="G938" t="s">
        <v>175</v>
      </c>
      <c r="I938">
        <v>-8</v>
      </c>
      <c r="J938" s="2">
        <v>260</v>
      </c>
      <c r="K938" s="2">
        <f>IF(OR(B938="متنوع",B938="قطع غيار"),J938,IF(AND(B938="ceiling fan",J938&gt;500),_xlfn.MAXIFS('m cost'!$E$3:$E$1062,'m cost'!$B$3:$B$1062,C938,'m cost'!$C$3:$C$1062,"&lt;="&amp;O938,'m cost'!$D$3:$D$1062,"&lt;="&amp;N938)*3,_xlfn.MAXIFS('m cost'!$E$3:$E$1062,'m cost'!$B$3:$B$1062,C938,'m cost'!$C$3:$C$1062,"&lt;="&amp;O938,'m cost'!$D$3:$D$1062,"&lt;="&amp;N938)))</f>
        <v>329.32952380952389</v>
      </c>
      <c r="L938" s="2">
        <f t="shared" si="90"/>
        <v>-2634.6361904761911</v>
      </c>
      <c r="M938" s="2">
        <f t="shared" si="91"/>
        <v>-2080</v>
      </c>
      <c r="N938">
        <f t="shared" si="92"/>
        <v>1</v>
      </c>
      <c r="O938">
        <f t="shared" si="93"/>
        <v>2023</v>
      </c>
      <c r="P938" s="9">
        <f>IF(I938&gt;0,VLOOKUP(B938,'m cost'!A:G,6,FALSE)*I938,0)</f>
        <v>0</v>
      </c>
      <c r="Q938" t="str">
        <f t="shared" si="94"/>
        <v>p</v>
      </c>
      <c r="R938" s="2">
        <f t="shared" si="95"/>
        <v>554.63619047619113</v>
      </c>
    </row>
    <row r="939" spans="1:18" x14ac:dyDescent="0.2">
      <c r="A939" t="s">
        <v>275</v>
      </c>
      <c r="B939" s="9" t="str">
        <f>VLOOKUP(A939,'item cost'!A:D,2,FALSE)</f>
        <v>group 19</v>
      </c>
      <c r="C939" s="9" t="str">
        <f>VLOOKUP(D939,items!A:B,2,FALSE)</f>
        <v>item 19</v>
      </c>
      <c r="D939" t="s">
        <v>851</v>
      </c>
      <c r="E939" s="10"/>
      <c r="F939" s="10">
        <v>44941</v>
      </c>
      <c r="G939" t="s">
        <v>175</v>
      </c>
      <c r="I939">
        <v>-1</v>
      </c>
      <c r="J939" s="2">
        <v>75</v>
      </c>
      <c r="K939" s="2">
        <f>IF(OR(B939="متنوع",B939="قطع غيار"),J939,IF(AND(B939="ceiling fan",J939&gt;500),_xlfn.MAXIFS('m cost'!$E$3:$E$1062,'m cost'!$B$3:$B$1062,C939,'m cost'!$C$3:$C$1062,"&lt;="&amp;O939,'m cost'!$D$3:$D$1062,"&lt;="&amp;N939)*3,_xlfn.MAXIFS('m cost'!$E$3:$E$1062,'m cost'!$B$3:$B$1062,C939,'m cost'!$C$3:$C$1062,"&lt;="&amp;O939,'m cost'!$D$3:$D$1062,"&lt;="&amp;N939)))</f>
        <v>570</v>
      </c>
      <c r="L939" s="2">
        <f t="shared" si="90"/>
        <v>-570</v>
      </c>
      <c r="M939" s="2">
        <f t="shared" si="91"/>
        <v>-75</v>
      </c>
      <c r="N939">
        <f t="shared" si="92"/>
        <v>1</v>
      </c>
      <c r="O939">
        <f t="shared" si="93"/>
        <v>2023</v>
      </c>
      <c r="P939" s="9">
        <f>IF(I939&gt;0,VLOOKUP(B939,'m cost'!A:G,6,FALSE)*I939,0)</f>
        <v>0</v>
      </c>
      <c r="Q939" t="str">
        <f t="shared" si="94"/>
        <v>p</v>
      </c>
      <c r="R939" s="2">
        <f t="shared" si="95"/>
        <v>495</v>
      </c>
    </row>
    <row r="940" spans="1:18" x14ac:dyDescent="0.2">
      <c r="A940" t="s">
        <v>17</v>
      </c>
      <c r="B940" s="9" t="str">
        <f>VLOOKUP(A940,'item cost'!A:D,2,FALSE)</f>
        <v>group 20</v>
      </c>
      <c r="C940" s="9" t="str">
        <f>VLOOKUP(D940,items!A:B,2,FALSE)</f>
        <v>item 20</v>
      </c>
      <c r="D940" t="s">
        <v>852</v>
      </c>
      <c r="E940" s="10"/>
      <c r="F940" s="10">
        <v>44941</v>
      </c>
      <c r="G940" t="s">
        <v>175</v>
      </c>
      <c r="I940">
        <v>-2</v>
      </c>
      <c r="J940" s="2">
        <v>165</v>
      </c>
      <c r="K940" s="2">
        <f>IF(OR(B940="متنوع",B940="قطع غيار"),J940,IF(AND(B940="ceiling fan",J940&gt;500),_xlfn.MAXIFS('m cost'!$E$3:$E$1062,'m cost'!$B$3:$B$1062,C940,'m cost'!$C$3:$C$1062,"&lt;="&amp;O940,'m cost'!$D$3:$D$1062,"&lt;="&amp;N940)*3,_xlfn.MAXIFS('m cost'!$E$3:$E$1062,'m cost'!$B$3:$B$1062,C940,'m cost'!$C$3:$C$1062,"&lt;="&amp;O940,'m cost'!$D$3:$D$1062,"&lt;="&amp;N940)))</f>
        <v>260</v>
      </c>
      <c r="L940" s="2">
        <f t="shared" si="90"/>
        <v>-520</v>
      </c>
      <c r="M940" s="2">
        <f t="shared" si="91"/>
        <v>-330</v>
      </c>
      <c r="N940">
        <f t="shared" si="92"/>
        <v>1</v>
      </c>
      <c r="O940">
        <f t="shared" si="93"/>
        <v>2023</v>
      </c>
      <c r="P940" s="9">
        <f>IF(I940&gt;0,VLOOKUP(B940,'m cost'!A:G,6,FALSE)*I940,0)</f>
        <v>0</v>
      </c>
      <c r="Q940" t="str">
        <f t="shared" si="94"/>
        <v>p</v>
      </c>
      <c r="R940" s="2">
        <f t="shared" si="95"/>
        <v>190</v>
      </c>
    </row>
    <row r="941" spans="1:18" x14ac:dyDescent="0.2">
      <c r="A941" t="s">
        <v>18</v>
      </c>
      <c r="B941" s="9" t="str">
        <f>VLOOKUP(A941,'item cost'!A:D,2,FALSE)</f>
        <v>group 21</v>
      </c>
      <c r="C941" s="9" t="str">
        <f>VLOOKUP(D941,items!A:B,2,FALSE)</f>
        <v>item 21</v>
      </c>
      <c r="D941" t="s">
        <v>853</v>
      </c>
      <c r="E941" s="10"/>
      <c r="F941" s="10">
        <v>44941</v>
      </c>
      <c r="G941" t="s">
        <v>175</v>
      </c>
      <c r="I941">
        <v>-4</v>
      </c>
      <c r="J941" s="2">
        <v>240</v>
      </c>
      <c r="K941" s="2">
        <f>IF(OR(B941="متنوع",B941="قطع غيار"),J941,IF(AND(B941="ceiling fan",J941&gt;500),_xlfn.MAXIFS('m cost'!$E$3:$E$1062,'m cost'!$B$3:$B$1062,C941,'m cost'!$C$3:$C$1062,"&lt;="&amp;O941,'m cost'!$D$3:$D$1062,"&lt;="&amp;N941)*3,_xlfn.MAXIFS('m cost'!$E$3:$E$1062,'m cost'!$B$3:$B$1062,C941,'m cost'!$C$3:$C$1062,"&lt;="&amp;O941,'m cost'!$D$3:$D$1062,"&lt;="&amp;N941)))</f>
        <v>122.78968253968254</v>
      </c>
      <c r="L941" s="2">
        <f t="shared" si="90"/>
        <v>-491.15873015873018</v>
      </c>
      <c r="M941" s="2">
        <f t="shared" si="91"/>
        <v>-960</v>
      </c>
      <c r="N941">
        <f t="shared" si="92"/>
        <v>1</v>
      </c>
      <c r="O941">
        <f t="shared" si="93"/>
        <v>2023</v>
      </c>
      <c r="P941" s="9">
        <f>IF(I941&gt;0,VLOOKUP(B941,'m cost'!A:G,6,FALSE)*I941,0)</f>
        <v>0</v>
      </c>
      <c r="Q941" t="str">
        <f t="shared" si="94"/>
        <v>l</v>
      </c>
      <c r="R941" s="2">
        <f t="shared" si="95"/>
        <v>-468.84126984126982</v>
      </c>
    </row>
    <row r="942" spans="1:18" x14ac:dyDescent="0.2">
      <c r="A942" t="s">
        <v>24</v>
      </c>
      <c r="B942" s="9" t="str">
        <f>VLOOKUP(A942,'item cost'!A:D,2,FALSE)</f>
        <v>group 22</v>
      </c>
      <c r="C942" s="9" t="str">
        <f>VLOOKUP(D942,items!A:B,2,FALSE)</f>
        <v>item 22</v>
      </c>
      <c r="D942" t="s">
        <v>854</v>
      </c>
      <c r="E942" s="10"/>
      <c r="F942" s="10">
        <v>44941</v>
      </c>
      <c r="G942" t="s">
        <v>175</v>
      </c>
      <c r="I942">
        <v>-2</v>
      </c>
      <c r="J942" s="2">
        <v>385</v>
      </c>
      <c r="K942" s="2">
        <f>IF(OR(B942="متنوع",B942="قطع غيار"),J942,IF(AND(B942="ceiling fan",J942&gt;500),_xlfn.MAXIFS('m cost'!$E$3:$E$1062,'m cost'!$B$3:$B$1062,C942,'m cost'!$C$3:$C$1062,"&lt;="&amp;O942,'m cost'!$D$3:$D$1062,"&lt;="&amp;N942)*3,_xlfn.MAXIFS('m cost'!$E$3:$E$1062,'m cost'!$B$3:$B$1062,C942,'m cost'!$C$3:$C$1062,"&lt;="&amp;O942,'m cost'!$D$3:$D$1062,"&lt;="&amp;N942)))</f>
        <v>517</v>
      </c>
      <c r="L942" s="2">
        <f t="shared" si="90"/>
        <v>-1034</v>
      </c>
      <c r="M942" s="2">
        <f t="shared" si="91"/>
        <v>-770</v>
      </c>
      <c r="N942">
        <f t="shared" si="92"/>
        <v>1</v>
      </c>
      <c r="O942">
        <f t="shared" si="93"/>
        <v>2023</v>
      </c>
      <c r="P942" s="9">
        <f>IF(I942&gt;0,VLOOKUP(B942,'m cost'!A:G,6,FALSE)*I942,0)</f>
        <v>0</v>
      </c>
      <c r="Q942" t="str">
        <f t="shared" si="94"/>
        <v>p</v>
      </c>
      <c r="R942" s="2">
        <f t="shared" si="95"/>
        <v>264</v>
      </c>
    </row>
    <row r="943" spans="1:18" x14ac:dyDescent="0.2">
      <c r="A943" t="s">
        <v>60</v>
      </c>
      <c r="B943" s="9" t="str">
        <f>VLOOKUP(A943,'item cost'!A:D,2,FALSE)</f>
        <v>group 23</v>
      </c>
      <c r="C943" s="9" t="str">
        <f>VLOOKUP(D943,items!A:B,2,FALSE)</f>
        <v>item 23</v>
      </c>
      <c r="D943" t="s">
        <v>855</v>
      </c>
      <c r="E943" s="10"/>
      <c r="F943" s="10">
        <v>44941</v>
      </c>
      <c r="G943" t="s">
        <v>175</v>
      </c>
      <c r="I943">
        <v>-1</v>
      </c>
      <c r="J943" s="2">
        <v>125</v>
      </c>
      <c r="K943" s="2">
        <f>IF(OR(B943="متنوع",B943="قطع غيار"),J943,IF(AND(B943="ceiling fan",J943&gt;500),_xlfn.MAXIFS('m cost'!$E$3:$E$1062,'m cost'!$B$3:$B$1062,C943,'m cost'!$C$3:$C$1062,"&lt;="&amp;O943,'m cost'!$D$3:$D$1062,"&lt;="&amp;N943)*3,_xlfn.MAXIFS('m cost'!$E$3:$E$1062,'m cost'!$B$3:$B$1062,C943,'m cost'!$C$3:$C$1062,"&lt;="&amp;O943,'m cost'!$D$3:$D$1062,"&lt;="&amp;N943)))</f>
        <v>3666.8121693121693</v>
      </c>
      <c r="L943" s="2">
        <f t="shared" si="90"/>
        <v>-3666.8121693121693</v>
      </c>
      <c r="M943" s="2">
        <f t="shared" si="91"/>
        <v>-125</v>
      </c>
      <c r="N943">
        <f t="shared" si="92"/>
        <v>1</v>
      </c>
      <c r="O943">
        <f t="shared" si="93"/>
        <v>2023</v>
      </c>
      <c r="P943" s="9">
        <f>IF(I943&gt;0,VLOOKUP(B943,'m cost'!A:G,6,FALSE)*I943,0)</f>
        <v>0</v>
      </c>
      <c r="Q943" t="str">
        <f t="shared" si="94"/>
        <v>p</v>
      </c>
      <c r="R943" s="2">
        <f t="shared" si="95"/>
        <v>3541.8121693121693</v>
      </c>
    </row>
    <row r="944" spans="1:18" x14ac:dyDescent="0.2">
      <c r="A944" t="s">
        <v>43</v>
      </c>
      <c r="B944" s="9" t="str">
        <f>VLOOKUP(A944,'item cost'!A:D,2,FALSE)</f>
        <v>group 24</v>
      </c>
      <c r="C944" s="9" t="str">
        <f>VLOOKUP(D944,items!A:B,2,FALSE)</f>
        <v>item 24</v>
      </c>
      <c r="D944" t="s">
        <v>856</v>
      </c>
      <c r="E944" s="10"/>
      <c r="F944" s="10">
        <v>44941</v>
      </c>
      <c r="G944" t="s">
        <v>175</v>
      </c>
      <c r="I944">
        <v>-2</v>
      </c>
      <c r="J944" s="2">
        <v>470</v>
      </c>
      <c r="K944" s="2">
        <f>IF(OR(B944="متنوع",B944="قطع غيار"),J944,IF(AND(B944="ceiling fan",J944&gt;500),_xlfn.MAXIFS('m cost'!$E$3:$E$1062,'m cost'!$B$3:$B$1062,C944,'m cost'!$C$3:$C$1062,"&lt;="&amp;O944,'m cost'!$D$3:$D$1062,"&lt;="&amp;N944)*3,_xlfn.MAXIFS('m cost'!$E$3:$E$1062,'m cost'!$B$3:$B$1062,C944,'m cost'!$C$3:$C$1062,"&lt;="&amp;O944,'m cost'!$D$3:$D$1062,"&lt;="&amp;N944)))</f>
        <v>316.46825396825403</v>
      </c>
      <c r="L944" s="2">
        <f t="shared" si="90"/>
        <v>-632.93650793650806</v>
      </c>
      <c r="M944" s="2">
        <f t="shared" si="91"/>
        <v>-940</v>
      </c>
      <c r="N944">
        <f t="shared" si="92"/>
        <v>1</v>
      </c>
      <c r="O944">
        <f t="shared" si="93"/>
        <v>2023</v>
      </c>
      <c r="P944" s="9">
        <f>IF(I944&gt;0,VLOOKUP(B944,'m cost'!A:G,6,FALSE)*I944,0)</f>
        <v>0</v>
      </c>
      <c r="Q944" t="str">
        <f t="shared" si="94"/>
        <v>l</v>
      </c>
      <c r="R944" s="2">
        <f t="shared" si="95"/>
        <v>-307.06349206349194</v>
      </c>
    </row>
    <row r="945" spans="1:18" x14ac:dyDescent="0.2">
      <c r="A945" t="s">
        <v>278</v>
      </c>
      <c r="B945" s="9" t="str">
        <f>VLOOKUP(A945,'item cost'!A:D,2,FALSE)</f>
        <v>group 25</v>
      </c>
      <c r="C945" s="9" t="str">
        <f>VLOOKUP(D945,items!A:B,2,FALSE)</f>
        <v>item 25</v>
      </c>
      <c r="D945" t="s">
        <v>857</v>
      </c>
      <c r="E945" s="10"/>
      <c r="F945" s="10">
        <v>44941</v>
      </c>
      <c r="G945" t="s">
        <v>175</v>
      </c>
      <c r="I945">
        <v>-4</v>
      </c>
      <c r="J945" s="2">
        <v>520</v>
      </c>
      <c r="K945" s="2">
        <f>IF(OR(B945="متنوع",B945="قطع غيار"),J945,IF(AND(B945="ceiling fan",J945&gt;500),_xlfn.MAXIFS('m cost'!$E$3:$E$1062,'m cost'!$B$3:$B$1062,C945,'m cost'!$C$3:$C$1062,"&lt;="&amp;O945,'m cost'!$D$3:$D$1062,"&lt;="&amp;N945)*3,_xlfn.MAXIFS('m cost'!$E$3:$E$1062,'m cost'!$B$3:$B$1062,C945,'m cost'!$C$3:$C$1062,"&lt;="&amp;O945,'m cost'!$D$3:$D$1062,"&lt;="&amp;N945)))</f>
        <v>223.50174851190479</v>
      </c>
      <c r="L945" s="2">
        <f t="shared" si="90"/>
        <v>-894.00699404761917</v>
      </c>
      <c r="M945" s="2">
        <f t="shared" si="91"/>
        <v>-2080</v>
      </c>
      <c r="N945">
        <f t="shared" si="92"/>
        <v>1</v>
      </c>
      <c r="O945">
        <f t="shared" si="93"/>
        <v>2023</v>
      </c>
      <c r="P945" s="9">
        <f>IF(I945&gt;0,VLOOKUP(B945,'m cost'!A:G,6,FALSE)*I945,0)</f>
        <v>0</v>
      </c>
      <c r="Q945" t="str">
        <f t="shared" si="94"/>
        <v>l</v>
      </c>
      <c r="R945" s="2">
        <f t="shared" si="95"/>
        <v>-1185.9930059523808</v>
      </c>
    </row>
    <row r="946" spans="1:18" x14ac:dyDescent="0.2">
      <c r="A946" t="s">
        <v>279</v>
      </c>
      <c r="B946" s="9" t="str">
        <f>VLOOKUP(A946,'item cost'!A:D,2,FALSE)</f>
        <v>group 26</v>
      </c>
      <c r="C946" s="9" t="str">
        <f>VLOOKUP(D946,items!A:B,2,FALSE)</f>
        <v>item 26</v>
      </c>
      <c r="D946" t="s">
        <v>858</v>
      </c>
      <c r="E946" s="10"/>
      <c r="F946" s="10">
        <v>44941</v>
      </c>
      <c r="G946" t="s">
        <v>175</v>
      </c>
      <c r="I946">
        <v>-4</v>
      </c>
      <c r="J946" s="2">
        <v>350</v>
      </c>
      <c r="K946" s="2">
        <f>IF(OR(B946="متنوع",B946="قطع غيار"),J946,IF(AND(B946="ceiling fan",J946&gt;500),_xlfn.MAXIFS('m cost'!$E$3:$E$1062,'m cost'!$B$3:$B$1062,C946,'m cost'!$C$3:$C$1062,"&lt;="&amp;O946,'m cost'!$D$3:$D$1062,"&lt;="&amp;N946)*3,_xlfn.MAXIFS('m cost'!$E$3:$E$1062,'m cost'!$B$3:$B$1062,C946,'m cost'!$C$3:$C$1062,"&lt;="&amp;O946,'m cost'!$D$3:$D$1062,"&lt;="&amp;N946)))</f>
        <v>205.97652777777782</v>
      </c>
      <c r="L946" s="2">
        <f t="shared" si="90"/>
        <v>-823.90611111111127</v>
      </c>
      <c r="M946" s="2">
        <f t="shared" si="91"/>
        <v>-1400</v>
      </c>
      <c r="N946">
        <f t="shared" si="92"/>
        <v>1</v>
      </c>
      <c r="O946">
        <f t="shared" si="93"/>
        <v>2023</v>
      </c>
      <c r="P946" s="9">
        <f>IF(I946&gt;0,VLOOKUP(B946,'m cost'!A:G,6,FALSE)*I946,0)</f>
        <v>0</v>
      </c>
      <c r="Q946" t="str">
        <f t="shared" si="94"/>
        <v>l</v>
      </c>
      <c r="R946" s="2">
        <f t="shared" si="95"/>
        <v>-576.09388888888873</v>
      </c>
    </row>
    <row r="947" spans="1:18" x14ac:dyDescent="0.2">
      <c r="A947" t="s">
        <v>46</v>
      </c>
      <c r="B947" s="9" t="str">
        <f>VLOOKUP(A947,'item cost'!A:D,2,FALSE)</f>
        <v>group 27</v>
      </c>
      <c r="C947" s="9" t="str">
        <f>VLOOKUP(D947,items!A:B,2,FALSE)</f>
        <v>item 27</v>
      </c>
      <c r="D947" t="s">
        <v>859</v>
      </c>
      <c r="E947" s="10"/>
      <c r="F947" s="10">
        <v>44941</v>
      </c>
      <c r="G947" t="s">
        <v>175</v>
      </c>
      <c r="I947">
        <v>-1</v>
      </c>
      <c r="J947" s="2">
        <v>150</v>
      </c>
      <c r="K947" s="2">
        <f>IF(OR(B947="متنوع",B947="قطع غيار"),J947,IF(AND(B947="ceiling fan",J947&gt;500),_xlfn.MAXIFS('m cost'!$E$3:$E$1062,'m cost'!$B$3:$B$1062,C947,'m cost'!$C$3:$C$1062,"&lt;="&amp;O947,'m cost'!$D$3:$D$1062,"&lt;="&amp;N947)*3,_xlfn.MAXIFS('m cost'!$E$3:$E$1062,'m cost'!$B$3:$B$1062,C947,'m cost'!$C$3:$C$1062,"&lt;="&amp;O947,'m cost'!$D$3:$D$1062,"&lt;="&amp;N947)))</f>
        <v>383</v>
      </c>
      <c r="L947" s="2">
        <f t="shared" si="90"/>
        <v>-383</v>
      </c>
      <c r="M947" s="2">
        <f t="shared" si="91"/>
        <v>-150</v>
      </c>
      <c r="N947">
        <f t="shared" si="92"/>
        <v>1</v>
      </c>
      <c r="O947">
        <f t="shared" si="93"/>
        <v>2023</v>
      </c>
      <c r="P947" s="9">
        <f>IF(I947&gt;0,VLOOKUP(B947,'m cost'!A:G,6,FALSE)*I947,0)</f>
        <v>0</v>
      </c>
      <c r="Q947" t="str">
        <f t="shared" si="94"/>
        <v>p</v>
      </c>
      <c r="R947" s="2">
        <f t="shared" si="95"/>
        <v>233</v>
      </c>
    </row>
    <row r="948" spans="1:18" x14ac:dyDescent="0.2">
      <c r="A948" t="s">
        <v>37</v>
      </c>
      <c r="B948" s="9" t="str">
        <f>VLOOKUP(A948,'item cost'!A:D,2,FALSE)</f>
        <v>group 28</v>
      </c>
      <c r="C948" s="9" t="str">
        <f>VLOOKUP(D948,items!A:B,2,FALSE)</f>
        <v>item 28</v>
      </c>
      <c r="D948" t="s">
        <v>860</v>
      </c>
      <c r="E948" s="10"/>
      <c r="F948" s="10">
        <v>44943</v>
      </c>
      <c r="G948" t="s">
        <v>404</v>
      </c>
      <c r="I948">
        <v>50</v>
      </c>
      <c r="J948" s="2">
        <v>2550</v>
      </c>
      <c r="K948" s="2">
        <f>IF(OR(B948="متنوع",B948="قطع غيار"),J948,IF(AND(B948="ceiling fan",J948&gt;500),_xlfn.MAXIFS('m cost'!$E$3:$E$1062,'m cost'!$B$3:$B$1062,C948,'m cost'!$C$3:$C$1062,"&lt;="&amp;O948,'m cost'!$D$3:$D$1062,"&lt;="&amp;N948)*3,_xlfn.MAXIFS('m cost'!$E$3:$E$1062,'m cost'!$B$3:$B$1062,C948,'m cost'!$C$3:$C$1062,"&lt;="&amp;O948,'m cost'!$D$3:$D$1062,"&lt;="&amp;N948)))</f>
        <v>127.99382716049386</v>
      </c>
      <c r="L948" s="2">
        <f t="shared" si="90"/>
        <v>6399.6913580246928</v>
      </c>
      <c r="M948" s="2">
        <f t="shared" si="91"/>
        <v>127500</v>
      </c>
      <c r="N948">
        <f t="shared" si="92"/>
        <v>1</v>
      </c>
      <c r="O948">
        <f t="shared" si="93"/>
        <v>2023</v>
      </c>
      <c r="P948" s="9">
        <f>IF(I948&gt;0,VLOOKUP(B948,'m cost'!A:G,6,FALSE)*I948,0)</f>
        <v>25</v>
      </c>
      <c r="Q948" t="str">
        <f t="shared" si="94"/>
        <v>p</v>
      </c>
      <c r="R948" s="2">
        <f t="shared" si="95"/>
        <v>121075.30864197531</v>
      </c>
    </row>
    <row r="949" spans="1:18" x14ac:dyDescent="0.2">
      <c r="A949" t="s">
        <v>44</v>
      </c>
      <c r="B949" s="9" t="str">
        <f>VLOOKUP(A949,'item cost'!A:D,2,FALSE)</f>
        <v>group 29</v>
      </c>
      <c r="C949" s="9" t="str">
        <f>VLOOKUP(D949,items!A:B,2,FALSE)</f>
        <v>item 29</v>
      </c>
      <c r="D949" t="s">
        <v>861</v>
      </c>
      <c r="E949" s="10"/>
      <c r="F949" s="10">
        <v>44943</v>
      </c>
      <c r="G949" t="s">
        <v>404</v>
      </c>
      <c r="I949">
        <v>10</v>
      </c>
      <c r="J949" s="2">
        <v>1180</v>
      </c>
      <c r="K949" s="2">
        <f>IF(OR(B949="متنوع",B949="قطع غيار"),J949,IF(AND(B949="ceiling fan",J949&gt;500),_xlfn.MAXIFS('m cost'!$E$3:$E$1062,'m cost'!$B$3:$B$1062,C949,'m cost'!$C$3:$C$1062,"&lt;="&amp;O949,'m cost'!$D$3:$D$1062,"&lt;="&amp;N949)*3,_xlfn.MAXIFS('m cost'!$E$3:$E$1062,'m cost'!$B$3:$B$1062,C949,'m cost'!$C$3:$C$1062,"&lt;="&amp;O949,'m cost'!$D$3:$D$1062,"&lt;="&amp;N949)))</f>
        <v>139.5625</v>
      </c>
      <c r="L949" s="2">
        <f t="shared" si="90"/>
        <v>1395.625</v>
      </c>
      <c r="M949" s="2">
        <f t="shared" si="91"/>
        <v>11800</v>
      </c>
      <c r="N949">
        <f t="shared" si="92"/>
        <v>1</v>
      </c>
      <c r="O949">
        <f t="shared" si="93"/>
        <v>2023</v>
      </c>
      <c r="P949" s="9">
        <f>IF(I949&gt;0,VLOOKUP(B949,'m cost'!A:G,6,FALSE)*I949,0)</f>
        <v>50</v>
      </c>
      <c r="Q949" t="str">
        <f t="shared" si="94"/>
        <v>p</v>
      </c>
      <c r="R949" s="2">
        <f t="shared" si="95"/>
        <v>10354.375</v>
      </c>
    </row>
    <row r="950" spans="1:18" x14ac:dyDescent="0.2">
      <c r="A950" t="s">
        <v>280</v>
      </c>
      <c r="B950" s="9" t="str">
        <f>VLOOKUP(A950,'item cost'!A:D,2,FALSE)</f>
        <v>group 30</v>
      </c>
      <c r="C950" s="9" t="str">
        <f>VLOOKUP(D950,items!A:B,2,FALSE)</f>
        <v>item 30</v>
      </c>
      <c r="D950" t="s">
        <v>862</v>
      </c>
      <c r="E950" s="10"/>
      <c r="F950" s="10">
        <v>44943</v>
      </c>
      <c r="G950" t="s">
        <v>404</v>
      </c>
      <c r="I950">
        <v>40</v>
      </c>
      <c r="J950" s="2">
        <v>240</v>
      </c>
      <c r="K950" s="2">
        <f>IF(OR(B950="متنوع",B950="قطع غيار"),J950,IF(AND(B950="ceiling fan",J950&gt;500),_xlfn.MAXIFS('m cost'!$E$3:$E$1062,'m cost'!$B$3:$B$1062,C950,'m cost'!$C$3:$C$1062,"&lt;="&amp;O950,'m cost'!$D$3:$D$1062,"&lt;="&amp;N950)*3,_xlfn.MAXIFS('m cost'!$E$3:$E$1062,'m cost'!$B$3:$B$1062,C950,'m cost'!$C$3:$C$1062,"&lt;="&amp;O950,'m cost'!$D$3:$D$1062,"&lt;="&amp;N950)))</f>
        <v>350.54555555555561</v>
      </c>
      <c r="L950" s="2">
        <f t="shared" si="90"/>
        <v>14021.822222222225</v>
      </c>
      <c r="M950" s="2">
        <f t="shared" si="91"/>
        <v>9600</v>
      </c>
      <c r="N950">
        <f t="shared" si="92"/>
        <v>1</v>
      </c>
      <c r="O950">
        <f t="shared" si="93"/>
        <v>2023</v>
      </c>
      <c r="P950" s="9">
        <f>IF(I950&gt;0,VLOOKUP(B950,'m cost'!A:G,6,FALSE)*I950,0)</f>
        <v>200</v>
      </c>
      <c r="Q950" t="str">
        <f t="shared" si="94"/>
        <v>l</v>
      </c>
      <c r="R950" s="2">
        <f t="shared" si="95"/>
        <v>-4621.8222222222248</v>
      </c>
    </row>
    <row r="951" spans="1:18" x14ac:dyDescent="0.2">
      <c r="A951" t="s">
        <v>50</v>
      </c>
      <c r="B951" s="9" t="str">
        <f>VLOOKUP(A951,'item cost'!A:D,2,FALSE)</f>
        <v>group 31</v>
      </c>
      <c r="C951" s="9" t="str">
        <f>VLOOKUP(D951,items!A:B,2,FALSE)</f>
        <v>item 31</v>
      </c>
      <c r="D951" t="s">
        <v>863</v>
      </c>
      <c r="E951" s="10"/>
      <c r="F951" s="10">
        <v>44943</v>
      </c>
      <c r="G951" t="s">
        <v>404</v>
      </c>
      <c r="I951">
        <v>25</v>
      </c>
      <c r="J951" s="2">
        <v>1350</v>
      </c>
      <c r="K951" s="2">
        <f>IF(OR(B951="متنوع",B951="قطع غيار"),J951,IF(AND(B951="ceiling fan",J951&gt;500),_xlfn.MAXIFS('m cost'!$E$3:$E$1062,'m cost'!$B$3:$B$1062,C951,'m cost'!$C$3:$C$1062,"&lt;="&amp;O951,'m cost'!$D$3:$D$1062,"&lt;="&amp;N951)*3,_xlfn.MAXIFS('m cost'!$E$3:$E$1062,'m cost'!$B$3:$B$1062,C951,'m cost'!$C$3:$C$1062,"&lt;="&amp;O951,'m cost'!$D$3:$D$1062,"&lt;="&amp;N951)))</f>
        <v>891.17460317460325</v>
      </c>
      <c r="L951" s="2">
        <f t="shared" si="90"/>
        <v>22279.365079365081</v>
      </c>
      <c r="M951" s="2">
        <f t="shared" si="91"/>
        <v>33750</v>
      </c>
      <c r="N951">
        <f t="shared" si="92"/>
        <v>1</v>
      </c>
      <c r="O951">
        <f t="shared" si="93"/>
        <v>2023</v>
      </c>
      <c r="P951" s="9">
        <f>IF(I951&gt;0,VLOOKUP(B951,'m cost'!A:G,6,FALSE)*I951,0)</f>
        <v>125</v>
      </c>
      <c r="Q951" t="str">
        <f t="shared" si="94"/>
        <v>p</v>
      </c>
      <c r="R951" s="2">
        <f t="shared" si="95"/>
        <v>11345.634920634919</v>
      </c>
    </row>
    <row r="952" spans="1:18" x14ac:dyDescent="0.2">
      <c r="A952" t="s">
        <v>20</v>
      </c>
      <c r="B952" s="9" t="str">
        <f>VLOOKUP(A952,'item cost'!A:D,2,FALSE)</f>
        <v>group 32</v>
      </c>
      <c r="C952" s="9" t="str">
        <f>VLOOKUP(D952,items!A:B,2,FALSE)</f>
        <v>item 32</v>
      </c>
      <c r="D952" t="s">
        <v>864</v>
      </c>
      <c r="E952" s="10"/>
      <c r="F952" s="10">
        <v>44943</v>
      </c>
      <c r="G952" t="s">
        <v>404</v>
      </c>
      <c r="I952">
        <v>25</v>
      </c>
      <c r="J952" s="2">
        <v>1450</v>
      </c>
      <c r="K952" s="2">
        <f>IF(OR(B952="متنوع",B952="قطع غيار"),J952,IF(AND(B952="ceiling fan",J952&gt;500),_xlfn.MAXIFS('m cost'!$E$3:$E$1062,'m cost'!$B$3:$B$1062,C952,'m cost'!$C$3:$C$1062,"&lt;="&amp;O952,'m cost'!$D$3:$D$1062,"&lt;="&amp;N952)*3,_xlfn.MAXIFS('m cost'!$E$3:$E$1062,'m cost'!$B$3:$B$1062,C952,'m cost'!$C$3:$C$1062,"&lt;="&amp;O952,'m cost'!$D$3:$D$1062,"&lt;="&amp;N952)))</f>
        <v>348.11507936507945</v>
      </c>
      <c r="L952" s="2">
        <f t="shared" si="90"/>
        <v>8702.8769841269859</v>
      </c>
      <c r="M952" s="2">
        <f t="shared" si="91"/>
        <v>36250</v>
      </c>
      <c r="N952">
        <f t="shared" si="92"/>
        <v>1</v>
      </c>
      <c r="O952">
        <f t="shared" si="93"/>
        <v>2023</v>
      </c>
      <c r="P952" s="9">
        <f>IF(I952&gt;0,VLOOKUP(B952,'m cost'!A:G,6,FALSE)*I952,0)</f>
        <v>125</v>
      </c>
      <c r="Q952" t="str">
        <f t="shared" si="94"/>
        <v>p</v>
      </c>
      <c r="R952" s="2">
        <f t="shared" si="95"/>
        <v>27422.123015873014</v>
      </c>
    </row>
    <row r="953" spans="1:18" x14ac:dyDescent="0.2">
      <c r="A953" t="s">
        <v>33</v>
      </c>
      <c r="B953" s="9" t="str">
        <f>VLOOKUP(A953,'item cost'!A:D,2,FALSE)</f>
        <v>group 33</v>
      </c>
      <c r="C953" s="9" t="str">
        <f>VLOOKUP(D953,items!A:B,2,FALSE)</f>
        <v>item 33</v>
      </c>
      <c r="D953" t="s">
        <v>865</v>
      </c>
      <c r="E953" s="10"/>
      <c r="F953" s="10">
        <v>44943</v>
      </c>
      <c r="G953" t="s">
        <v>404</v>
      </c>
      <c r="I953">
        <v>25</v>
      </c>
      <c r="J953" s="2">
        <v>520</v>
      </c>
      <c r="K953" s="2">
        <f>IF(OR(B953="متنوع",B953="قطع غيار"),J953,IF(AND(B953="ceiling fan",J953&gt;500),_xlfn.MAXIFS('m cost'!$E$3:$E$1062,'m cost'!$B$3:$B$1062,C953,'m cost'!$C$3:$C$1062,"&lt;="&amp;O953,'m cost'!$D$3:$D$1062,"&lt;="&amp;N953)*3,_xlfn.MAXIFS('m cost'!$E$3:$E$1062,'m cost'!$B$3:$B$1062,C953,'m cost'!$C$3:$C$1062,"&lt;="&amp;O953,'m cost'!$D$3:$D$1062,"&lt;="&amp;N953)))</f>
        <v>960</v>
      </c>
      <c r="L953" s="2">
        <f t="shared" si="90"/>
        <v>24000</v>
      </c>
      <c r="M953" s="2">
        <f t="shared" si="91"/>
        <v>13000</v>
      </c>
      <c r="N953">
        <f t="shared" si="92"/>
        <v>1</v>
      </c>
      <c r="O953">
        <f t="shared" si="93"/>
        <v>2023</v>
      </c>
      <c r="P953" s="9">
        <f>IF(I953&gt;0,VLOOKUP(B953,'m cost'!A:G,6,FALSE)*I953,0)</f>
        <v>125</v>
      </c>
      <c r="Q953" t="str">
        <f t="shared" si="94"/>
        <v>l</v>
      </c>
      <c r="R953" s="2">
        <f t="shared" si="95"/>
        <v>-11125</v>
      </c>
    </row>
    <row r="954" spans="1:18" x14ac:dyDescent="0.2">
      <c r="A954" t="s">
        <v>48</v>
      </c>
      <c r="B954" s="9" t="str">
        <f>VLOOKUP(A954,'item cost'!A:D,2,FALSE)</f>
        <v>group 34</v>
      </c>
      <c r="C954" s="9" t="str">
        <f>VLOOKUP(D954,items!A:B,2,FALSE)</f>
        <v>item 34</v>
      </c>
      <c r="D954" t="s">
        <v>866</v>
      </c>
      <c r="E954" s="10"/>
      <c r="F954" s="10">
        <v>44943</v>
      </c>
      <c r="G954" t="s">
        <v>404</v>
      </c>
      <c r="I954">
        <v>25</v>
      </c>
      <c r="J954" s="2">
        <v>470</v>
      </c>
      <c r="K954" s="2">
        <f>IF(OR(B954="متنوع",B954="قطع غيار"),J954,IF(AND(B954="ceiling fan",J954&gt;500),_xlfn.MAXIFS('m cost'!$E$3:$E$1062,'m cost'!$B$3:$B$1062,C954,'m cost'!$C$3:$C$1062,"&lt;="&amp;O954,'m cost'!$D$3:$D$1062,"&lt;="&amp;N954)*3,_xlfn.MAXIFS('m cost'!$E$3:$E$1062,'m cost'!$B$3:$B$1062,C954,'m cost'!$C$3:$C$1062,"&lt;="&amp;O954,'m cost'!$D$3:$D$1062,"&lt;="&amp;N954)))</f>
        <v>1445</v>
      </c>
      <c r="L954" s="2">
        <f t="shared" si="90"/>
        <v>36125</v>
      </c>
      <c r="M954" s="2">
        <f t="shared" si="91"/>
        <v>11750</v>
      </c>
      <c r="N954">
        <f t="shared" si="92"/>
        <v>1</v>
      </c>
      <c r="O954">
        <f t="shared" si="93"/>
        <v>2023</v>
      </c>
      <c r="P954" s="9">
        <f>IF(I954&gt;0,VLOOKUP(B954,'m cost'!A:G,6,FALSE)*I954,0)</f>
        <v>125</v>
      </c>
      <c r="Q954" t="str">
        <f t="shared" si="94"/>
        <v>l</v>
      </c>
      <c r="R954" s="2">
        <f t="shared" si="95"/>
        <v>-24500</v>
      </c>
    </row>
    <row r="955" spans="1:18" x14ac:dyDescent="0.2">
      <c r="A955" t="s">
        <v>28</v>
      </c>
      <c r="B955" s="9" t="str">
        <f>VLOOKUP(A955,'item cost'!A:D,2,FALSE)</f>
        <v>group 35</v>
      </c>
      <c r="C955" s="9" t="str">
        <f>VLOOKUP(D955,items!A:B,2,FALSE)</f>
        <v>item 35</v>
      </c>
      <c r="D955" t="s">
        <v>867</v>
      </c>
      <c r="E955" s="10"/>
      <c r="F955" s="10">
        <v>44943</v>
      </c>
      <c r="G955" t="s">
        <v>404</v>
      </c>
      <c r="I955">
        <v>50</v>
      </c>
      <c r="J955" s="2">
        <v>260</v>
      </c>
      <c r="K955" s="2">
        <f>IF(OR(B955="متنوع",B955="قطع غيار"),J955,IF(AND(B955="ceiling fan",J955&gt;500),_xlfn.MAXIFS('m cost'!$E$3:$E$1062,'m cost'!$B$3:$B$1062,C955,'m cost'!$C$3:$C$1062,"&lt;="&amp;O955,'m cost'!$D$3:$D$1062,"&lt;="&amp;N955)*3,_xlfn.MAXIFS('m cost'!$E$3:$E$1062,'m cost'!$B$3:$B$1062,C955,'m cost'!$C$3:$C$1062,"&lt;="&amp;O955,'m cost'!$D$3:$D$1062,"&lt;="&amp;N955)))</f>
        <v>325.75216666666677</v>
      </c>
      <c r="L955" s="2">
        <f t="shared" si="90"/>
        <v>16287.608333333339</v>
      </c>
      <c r="M955" s="2">
        <f t="shared" si="91"/>
        <v>13000</v>
      </c>
      <c r="N955">
        <f t="shared" si="92"/>
        <v>1</v>
      </c>
      <c r="O955">
        <f t="shared" si="93"/>
        <v>2023</v>
      </c>
      <c r="P955" s="9">
        <f>IF(I955&gt;0,VLOOKUP(B955,'m cost'!A:G,6,FALSE)*I955,0)</f>
        <v>250</v>
      </c>
      <c r="Q955" t="str">
        <f t="shared" si="94"/>
        <v>l</v>
      </c>
      <c r="R955" s="2">
        <f t="shared" si="95"/>
        <v>-3537.608333333339</v>
      </c>
    </row>
    <row r="956" spans="1:18" x14ac:dyDescent="0.2">
      <c r="A956" t="s">
        <v>274</v>
      </c>
      <c r="B956" s="9" t="str">
        <f>VLOOKUP(A956,'item cost'!A:D,2,FALSE)</f>
        <v>group 36</v>
      </c>
      <c r="C956" s="9" t="str">
        <f>VLOOKUP(D956,items!A:B,2,FALSE)</f>
        <v>item 36</v>
      </c>
      <c r="D956" t="s">
        <v>868</v>
      </c>
      <c r="E956" s="10"/>
      <c r="F956" s="10">
        <v>44943</v>
      </c>
      <c r="G956" t="s">
        <v>404</v>
      </c>
      <c r="I956">
        <v>100</v>
      </c>
      <c r="J956" s="2">
        <v>280</v>
      </c>
      <c r="K956" s="2">
        <f>IF(OR(B956="متنوع",B956="قطع غيار"),J956,IF(AND(B956="ceiling fan",J956&gt;500),_xlfn.MAXIFS('m cost'!$E$3:$E$1062,'m cost'!$B$3:$B$1062,C956,'m cost'!$C$3:$C$1062,"&lt;="&amp;O956,'m cost'!$D$3:$D$1062,"&lt;="&amp;N956)*3,_xlfn.MAXIFS('m cost'!$E$3:$E$1062,'m cost'!$B$3:$B$1062,C956,'m cost'!$C$3:$C$1062,"&lt;="&amp;O956,'m cost'!$D$3:$D$1062,"&lt;="&amp;N956)))</f>
        <v>189</v>
      </c>
      <c r="L956" s="2">
        <f t="shared" si="90"/>
        <v>18900</v>
      </c>
      <c r="M956" s="2">
        <f t="shared" si="91"/>
        <v>28000</v>
      </c>
      <c r="N956">
        <f t="shared" si="92"/>
        <v>1</v>
      </c>
      <c r="O956">
        <f t="shared" si="93"/>
        <v>2023</v>
      </c>
      <c r="P956" s="9">
        <f>IF(I956&gt;0,VLOOKUP(B956,'m cost'!A:G,6,FALSE)*I956,0)</f>
        <v>500</v>
      </c>
      <c r="Q956" t="str">
        <f t="shared" si="94"/>
        <v>p</v>
      </c>
      <c r="R956" s="2">
        <f t="shared" si="95"/>
        <v>8600</v>
      </c>
    </row>
    <row r="957" spans="1:18" x14ac:dyDescent="0.2">
      <c r="A957" t="s">
        <v>52</v>
      </c>
      <c r="B957" s="9" t="str">
        <f>VLOOKUP(A957,'item cost'!A:D,2,FALSE)</f>
        <v>group 37</v>
      </c>
      <c r="C957" s="9" t="str">
        <f>VLOOKUP(D957,items!A:B,2,FALSE)</f>
        <v>item 37</v>
      </c>
      <c r="D957" t="s">
        <v>869</v>
      </c>
      <c r="E957" s="10"/>
      <c r="F957" s="10">
        <v>44943</v>
      </c>
      <c r="G957" t="s">
        <v>404</v>
      </c>
      <c r="I957">
        <v>50</v>
      </c>
      <c r="J957" s="2">
        <v>350</v>
      </c>
      <c r="K957" s="2">
        <f>IF(OR(B957="متنوع",B957="قطع غيار"),J957,IF(AND(B957="ceiling fan",J957&gt;500),_xlfn.MAXIFS('m cost'!$E$3:$E$1062,'m cost'!$B$3:$B$1062,C957,'m cost'!$C$3:$C$1062,"&lt;="&amp;O957,'m cost'!$D$3:$D$1062,"&lt;="&amp;N957)*3,_xlfn.MAXIFS('m cost'!$E$3:$E$1062,'m cost'!$B$3:$B$1062,C957,'m cost'!$C$3:$C$1062,"&lt;="&amp;O957,'m cost'!$D$3:$D$1062,"&lt;="&amp;N957)))</f>
        <v>1486.2500000000002</v>
      </c>
      <c r="L957" s="2">
        <f t="shared" si="90"/>
        <v>74312.500000000015</v>
      </c>
      <c r="M957" s="2">
        <f t="shared" si="91"/>
        <v>17500</v>
      </c>
      <c r="N957">
        <f t="shared" si="92"/>
        <v>1</v>
      </c>
      <c r="O957">
        <f t="shared" si="93"/>
        <v>2023</v>
      </c>
      <c r="P957" s="9">
        <f>IF(I957&gt;0,VLOOKUP(B957,'m cost'!A:G,6,FALSE)*I957,0)</f>
        <v>250</v>
      </c>
      <c r="Q957" t="str">
        <f t="shared" si="94"/>
        <v>l</v>
      </c>
      <c r="R957" s="2">
        <f t="shared" si="95"/>
        <v>-57062.500000000015</v>
      </c>
    </row>
    <row r="958" spans="1:18" x14ac:dyDescent="0.2">
      <c r="A958" t="s">
        <v>65</v>
      </c>
      <c r="B958" s="9" t="str">
        <f>VLOOKUP(A958,'item cost'!A:D,2,FALSE)</f>
        <v>group 38</v>
      </c>
      <c r="C958" s="9" t="str">
        <f>VLOOKUP(D958,items!A:B,2,FALSE)</f>
        <v>item 38</v>
      </c>
      <c r="D958" t="s">
        <v>870</v>
      </c>
      <c r="E958" s="10"/>
      <c r="F958" s="10">
        <v>44945</v>
      </c>
      <c r="G958" t="s">
        <v>405</v>
      </c>
      <c r="I958">
        <v>30</v>
      </c>
      <c r="J958" s="2">
        <v>2750</v>
      </c>
      <c r="K958" s="2">
        <f>IF(OR(B958="متنوع",B958="قطع غيار"),J958,IF(AND(B958="ceiling fan",J958&gt;500),_xlfn.MAXIFS('m cost'!$E$3:$E$1062,'m cost'!$B$3:$B$1062,C958,'m cost'!$C$3:$C$1062,"&lt;="&amp;O958,'m cost'!$D$3:$D$1062,"&lt;="&amp;N958)*3,_xlfn.MAXIFS('m cost'!$E$3:$E$1062,'m cost'!$B$3:$B$1062,C958,'m cost'!$C$3:$C$1062,"&lt;="&amp;O958,'m cost'!$D$3:$D$1062,"&lt;="&amp;N958)))</f>
        <v>1954.814814814815</v>
      </c>
      <c r="L958" s="2">
        <f t="shared" si="90"/>
        <v>58644.444444444453</v>
      </c>
      <c r="M958" s="2">
        <f t="shared" si="91"/>
        <v>82500</v>
      </c>
      <c r="N958">
        <f t="shared" si="92"/>
        <v>1</v>
      </c>
      <c r="O958">
        <f t="shared" si="93"/>
        <v>2023</v>
      </c>
      <c r="P958" s="9">
        <f>IF(I958&gt;0,VLOOKUP(B958,'m cost'!A:G,6,FALSE)*I958,0)</f>
        <v>0</v>
      </c>
      <c r="Q958" t="str">
        <f t="shared" si="94"/>
        <v>p</v>
      </c>
      <c r="R958" s="2">
        <f t="shared" si="95"/>
        <v>23855.555555555547</v>
      </c>
    </row>
    <row r="959" spans="1:18" x14ac:dyDescent="0.2">
      <c r="A959" t="s">
        <v>62</v>
      </c>
      <c r="B959" s="9" t="str">
        <f>VLOOKUP(A959,'item cost'!A:D,2,FALSE)</f>
        <v>group 39</v>
      </c>
      <c r="C959" s="9" t="str">
        <f>VLOOKUP(D959,items!A:B,2,FALSE)</f>
        <v>item 39</v>
      </c>
      <c r="D959" t="s">
        <v>871</v>
      </c>
      <c r="E959" s="10"/>
      <c r="F959" s="10">
        <v>44945</v>
      </c>
      <c r="G959" t="s">
        <v>405</v>
      </c>
      <c r="I959">
        <v>25</v>
      </c>
      <c r="J959" s="2">
        <v>2550</v>
      </c>
      <c r="K959" s="2">
        <f>IF(OR(B959="متنوع",B959="قطع غيار"),J959,IF(AND(B959="ceiling fan",J959&gt;500),_xlfn.MAXIFS('m cost'!$E$3:$E$1062,'m cost'!$B$3:$B$1062,C959,'m cost'!$C$3:$C$1062,"&lt;="&amp;O959,'m cost'!$D$3:$D$1062,"&lt;="&amp;N959)*3,_xlfn.MAXIFS('m cost'!$E$3:$E$1062,'m cost'!$B$3:$B$1062,C959,'m cost'!$C$3:$C$1062,"&lt;="&amp;O959,'m cost'!$D$3:$D$1062,"&lt;="&amp;N959)))</f>
        <v>1020</v>
      </c>
      <c r="L959" s="2">
        <f t="shared" ref="L959:L1022" si="96">I959*K959</f>
        <v>25500</v>
      </c>
      <c r="M959" s="2">
        <f t="shared" ref="M959:M1022" si="97">J959*I959</f>
        <v>63750</v>
      </c>
      <c r="N959">
        <f t="shared" ref="N959:N1022" si="98">MONTH(F959)</f>
        <v>1</v>
      </c>
      <c r="O959">
        <f t="shared" ref="O959:O1022" si="99">YEAR(F959)</f>
        <v>2023</v>
      </c>
      <c r="P959" s="9">
        <f>IF(I959&gt;0,VLOOKUP(B959,'m cost'!A:G,6,FALSE)*I959,0)</f>
        <v>0</v>
      </c>
      <c r="Q959" t="str">
        <f t="shared" ref="Q959:Q1022" si="100">IF(M959-L959-P959&gt;0,"p","l")</f>
        <v>p</v>
      </c>
      <c r="R959" s="2">
        <f t="shared" ref="R959:R1022" si="101">M959-L959-P959</f>
        <v>38250</v>
      </c>
    </row>
    <row r="960" spans="1:18" x14ac:dyDescent="0.2">
      <c r="A960" t="s">
        <v>25</v>
      </c>
      <c r="B960" s="9" t="str">
        <f>VLOOKUP(A960,'item cost'!A:D,2,FALSE)</f>
        <v>group 40</v>
      </c>
      <c r="C960" s="9" t="str">
        <f>VLOOKUP(D960,items!A:B,2,FALSE)</f>
        <v>item 40</v>
      </c>
      <c r="D960" t="s">
        <v>872</v>
      </c>
      <c r="E960" s="10"/>
      <c r="F960" s="10">
        <v>44945</v>
      </c>
      <c r="G960" t="s">
        <v>405</v>
      </c>
      <c r="I960">
        <v>15</v>
      </c>
      <c r="J960" s="2">
        <v>1450</v>
      </c>
      <c r="K960" s="2">
        <f>IF(OR(B960="متنوع",B960="قطع غيار"),J960,IF(AND(B960="ceiling fan",J960&gt;500),_xlfn.MAXIFS('m cost'!$E$3:$E$1062,'m cost'!$B$3:$B$1062,C960,'m cost'!$C$3:$C$1062,"&lt;="&amp;O960,'m cost'!$D$3:$D$1062,"&lt;="&amp;N960)*3,_xlfn.MAXIFS('m cost'!$E$3:$E$1062,'m cost'!$B$3:$B$1062,C960,'m cost'!$C$3:$C$1062,"&lt;="&amp;O960,'m cost'!$D$3:$D$1062,"&lt;="&amp;N960)))</f>
        <v>335.03703703703707</v>
      </c>
      <c r="L960" s="2">
        <f t="shared" si="96"/>
        <v>5025.5555555555557</v>
      </c>
      <c r="M960" s="2">
        <f t="shared" si="97"/>
        <v>21750</v>
      </c>
      <c r="N960">
        <f t="shared" si="98"/>
        <v>1</v>
      </c>
      <c r="O960">
        <f t="shared" si="99"/>
        <v>2023</v>
      </c>
      <c r="P960" s="9">
        <f>IF(I960&gt;0,VLOOKUP(B960,'m cost'!A:G,6,FALSE)*I960,0)</f>
        <v>0</v>
      </c>
      <c r="Q960" t="str">
        <f t="shared" si="100"/>
        <v>p</v>
      </c>
      <c r="R960" s="2">
        <f t="shared" si="101"/>
        <v>16724.444444444445</v>
      </c>
    </row>
    <row r="961" spans="1:18" x14ac:dyDescent="0.2">
      <c r="A961" t="s">
        <v>51</v>
      </c>
      <c r="B961" s="9" t="str">
        <f>VLOOKUP(A961,'item cost'!A:D,2,FALSE)</f>
        <v>group 41</v>
      </c>
      <c r="C961" s="9" t="str">
        <f>VLOOKUP(D961,items!A:B,2,FALSE)</f>
        <v>item 41</v>
      </c>
      <c r="D961" t="s">
        <v>873</v>
      </c>
      <c r="E961" s="10"/>
      <c r="F961" s="10">
        <v>44945</v>
      </c>
      <c r="G961" t="s">
        <v>405</v>
      </c>
      <c r="I961">
        <v>75</v>
      </c>
      <c r="J961" s="2">
        <v>1350</v>
      </c>
      <c r="K961" s="2">
        <f>IF(OR(B961="متنوع",B961="قطع غيار"),J961,IF(AND(B961="ceiling fan",J961&gt;500),_xlfn.MAXIFS('m cost'!$E$3:$E$1062,'m cost'!$B$3:$B$1062,C961,'m cost'!$C$3:$C$1062,"&lt;="&amp;O961,'m cost'!$D$3:$D$1062,"&lt;="&amp;N961)*3,_xlfn.MAXIFS('m cost'!$E$3:$E$1062,'m cost'!$B$3:$B$1062,C961,'m cost'!$C$3:$C$1062,"&lt;="&amp;O961,'m cost'!$D$3:$D$1062,"&lt;="&amp;N961)))</f>
        <v>214.81481481481484</v>
      </c>
      <c r="L961" s="2">
        <f t="shared" si="96"/>
        <v>16111.111111111113</v>
      </c>
      <c r="M961" s="2">
        <f t="shared" si="97"/>
        <v>101250</v>
      </c>
      <c r="N961">
        <f t="shared" si="98"/>
        <v>1</v>
      </c>
      <c r="O961">
        <f t="shared" si="99"/>
        <v>2023</v>
      </c>
      <c r="P961" s="9">
        <f>IF(I961&gt;0,VLOOKUP(B961,'m cost'!A:G,6,FALSE)*I961,0)</f>
        <v>0</v>
      </c>
      <c r="Q961" t="str">
        <f t="shared" si="100"/>
        <v>p</v>
      </c>
      <c r="R961" s="2">
        <f t="shared" si="101"/>
        <v>85138.888888888891</v>
      </c>
    </row>
    <row r="962" spans="1:18" x14ac:dyDescent="0.2">
      <c r="A962" t="s">
        <v>276</v>
      </c>
      <c r="B962" s="9" t="str">
        <f>VLOOKUP(A962,'item cost'!A:D,2,FALSE)</f>
        <v>group 42</v>
      </c>
      <c r="C962" s="9" t="str">
        <f>VLOOKUP(D962,items!A:B,2,FALSE)</f>
        <v>item 42</v>
      </c>
      <c r="D962" t="s">
        <v>874</v>
      </c>
      <c r="E962" s="10"/>
      <c r="F962" s="10">
        <v>44945</v>
      </c>
      <c r="G962" t="s">
        <v>405</v>
      </c>
      <c r="I962">
        <v>25</v>
      </c>
      <c r="J962" s="2">
        <v>520</v>
      </c>
      <c r="K962" s="2">
        <f>IF(OR(B962="متنوع",B962="قطع غيار"),J962,IF(AND(B962="ceiling fan",J962&gt;500),_xlfn.MAXIFS('m cost'!$E$3:$E$1062,'m cost'!$B$3:$B$1062,C962,'m cost'!$C$3:$C$1062,"&lt;="&amp;O962,'m cost'!$D$3:$D$1062,"&lt;="&amp;N962)*3,_xlfn.MAXIFS('m cost'!$E$3:$E$1062,'m cost'!$B$3:$B$1062,C962,'m cost'!$C$3:$C$1062,"&lt;="&amp;O962,'m cost'!$D$3:$D$1062,"&lt;="&amp;N962)))</f>
        <v>244.81481481481484</v>
      </c>
      <c r="L962" s="2">
        <f t="shared" si="96"/>
        <v>6120.3703703703713</v>
      </c>
      <c r="M962" s="2">
        <f t="shared" si="97"/>
        <v>13000</v>
      </c>
      <c r="N962">
        <f t="shared" si="98"/>
        <v>1</v>
      </c>
      <c r="O962">
        <f t="shared" si="99"/>
        <v>2023</v>
      </c>
      <c r="P962" s="9">
        <f>IF(I962&gt;0,VLOOKUP(B962,'m cost'!A:G,6,FALSE)*I962,0)</f>
        <v>0</v>
      </c>
      <c r="Q962" t="str">
        <f t="shared" si="100"/>
        <v>p</v>
      </c>
      <c r="R962" s="2">
        <f t="shared" si="101"/>
        <v>6879.6296296296287</v>
      </c>
    </row>
    <row r="963" spans="1:18" x14ac:dyDescent="0.2">
      <c r="A963" t="s">
        <v>70</v>
      </c>
      <c r="B963" s="9" t="str">
        <f>VLOOKUP(A963,'item cost'!A:D,2,FALSE)</f>
        <v>group 43</v>
      </c>
      <c r="C963" s="9" t="str">
        <f>VLOOKUP(D963,items!A:B,2,FALSE)</f>
        <v>item 43</v>
      </c>
      <c r="D963" t="s">
        <v>875</v>
      </c>
      <c r="E963" s="10"/>
      <c r="F963" s="10">
        <v>44945</v>
      </c>
      <c r="G963" t="s">
        <v>405</v>
      </c>
      <c r="I963">
        <v>25</v>
      </c>
      <c r="J963" s="2">
        <v>470</v>
      </c>
      <c r="K963" s="2">
        <f>IF(OR(B963="متنوع",B963="قطع غيار"),J963,IF(AND(B963="ceiling fan",J963&gt;500),_xlfn.MAXIFS('m cost'!$E$3:$E$1062,'m cost'!$B$3:$B$1062,C963,'m cost'!$C$3:$C$1062,"&lt;="&amp;O963,'m cost'!$D$3:$D$1062,"&lt;="&amp;N963)*3,_xlfn.MAXIFS('m cost'!$E$3:$E$1062,'m cost'!$B$3:$B$1062,C963,'m cost'!$C$3:$C$1062,"&lt;="&amp;O963,'m cost'!$D$3:$D$1062,"&lt;="&amp;N963)))</f>
        <v>193</v>
      </c>
      <c r="L963" s="2">
        <f t="shared" si="96"/>
        <v>4825</v>
      </c>
      <c r="M963" s="2">
        <f t="shared" si="97"/>
        <v>11750</v>
      </c>
      <c r="N963">
        <f t="shared" si="98"/>
        <v>1</v>
      </c>
      <c r="O963">
        <f t="shared" si="99"/>
        <v>2023</v>
      </c>
      <c r="P963" s="9">
        <f>IF(I963&gt;0,VLOOKUP(B963,'m cost'!A:G,6,FALSE)*I963,0)</f>
        <v>0</v>
      </c>
      <c r="Q963" t="str">
        <f t="shared" si="100"/>
        <v>p</v>
      </c>
      <c r="R963" s="2">
        <f t="shared" si="101"/>
        <v>6925</v>
      </c>
    </row>
    <row r="964" spans="1:18" x14ac:dyDescent="0.2">
      <c r="A964" t="s">
        <v>22</v>
      </c>
      <c r="B964" s="9" t="str">
        <f>VLOOKUP(A964,'item cost'!A:D,2,FALSE)</f>
        <v>group 44</v>
      </c>
      <c r="C964" s="9" t="str">
        <f>VLOOKUP(D964,items!A:B,2,FALSE)</f>
        <v>item 44</v>
      </c>
      <c r="D964" t="s">
        <v>876</v>
      </c>
      <c r="E964" s="10"/>
      <c r="F964" s="10">
        <v>44945</v>
      </c>
      <c r="G964" t="s">
        <v>405</v>
      </c>
      <c r="I964">
        <v>25</v>
      </c>
      <c r="J964" s="2">
        <v>600</v>
      </c>
      <c r="K964" s="2">
        <f>IF(OR(B964="متنوع",B964="قطع غيار"),J964,IF(AND(B964="ceiling fan",J964&gt;500),_xlfn.MAXIFS('m cost'!$E$3:$E$1062,'m cost'!$B$3:$B$1062,C964,'m cost'!$C$3:$C$1062,"&lt;="&amp;O964,'m cost'!$D$3:$D$1062,"&lt;="&amp;N964)*3,_xlfn.MAXIFS('m cost'!$E$3:$E$1062,'m cost'!$B$3:$B$1062,C964,'m cost'!$C$3:$C$1062,"&lt;="&amp;O964,'m cost'!$D$3:$D$1062,"&lt;="&amp;N964)))</f>
        <v>187.96296296296299</v>
      </c>
      <c r="L964" s="2">
        <f t="shared" si="96"/>
        <v>4699.0740740740748</v>
      </c>
      <c r="M964" s="2">
        <f t="shared" si="97"/>
        <v>15000</v>
      </c>
      <c r="N964">
        <f t="shared" si="98"/>
        <v>1</v>
      </c>
      <c r="O964">
        <f t="shared" si="99"/>
        <v>2023</v>
      </c>
      <c r="P964" s="9">
        <f>IF(I964&gt;0,VLOOKUP(B964,'m cost'!A:G,6,FALSE)*I964,0)</f>
        <v>0</v>
      </c>
      <c r="Q964" t="str">
        <f t="shared" si="100"/>
        <v>p</v>
      </c>
      <c r="R964" s="2">
        <f t="shared" si="101"/>
        <v>10300.925925925925</v>
      </c>
    </row>
    <row r="965" spans="1:18" x14ac:dyDescent="0.2">
      <c r="A965" t="s">
        <v>27</v>
      </c>
      <c r="B965" s="9" t="str">
        <f>VLOOKUP(A965,'item cost'!A:D,2,FALSE)</f>
        <v>group 45</v>
      </c>
      <c r="C965" s="9" t="str">
        <f>VLOOKUP(D965,items!A:B,2,FALSE)</f>
        <v>item 45</v>
      </c>
      <c r="D965" t="s">
        <v>877</v>
      </c>
      <c r="E965" s="10"/>
      <c r="F965" s="10">
        <v>44945</v>
      </c>
      <c r="G965" t="s">
        <v>405</v>
      </c>
      <c r="I965">
        <v>25</v>
      </c>
      <c r="J965" s="2">
        <v>520</v>
      </c>
      <c r="K965" s="2">
        <f>IF(OR(B965="متنوع",B965="قطع غيار"),J965,IF(AND(B965="ceiling fan",J965&gt;500),_xlfn.MAXIFS('m cost'!$E$3:$E$1062,'m cost'!$B$3:$B$1062,C965,'m cost'!$C$3:$C$1062,"&lt;="&amp;O965,'m cost'!$D$3:$D$1062,"&lt;="&amp;N965)*3,_xlfn.MAXIFS('m cost'!$E$3:$E$1062,'m cost'!$B$3:$B$1062,C965,'m cost'!$C$3:$C$1062,"&lt;="&amp;O965,'m cost'!$D$3:$D$1062,"&lt;="&amp;N965)))</f>
        <v>187.96296296296299</v>
      </c>
      <c r="L965" s="2">
        <f t="shared" si="96"/>
        <v>4699.0740740740748</v>
      </c>
      <c r="M965" s="2">
        <f t="shared" si="97"/>
        <v>13000</v>
      </c>
      <c r="N965">
        <f t="shared" si="98"/>
        <v>1</v>
      </c>
      <c r="O965">
        <f t="shared" si="99"/>
        <v>2023</v>
      </c>
      <c r="P965" s="9">
        <f>IF(I965&gt;0,VLOOKUP(B965,'m cost'!A:G,6,FALSE)*I965,0)</f>
        <v>0</v>
      </c>
      <c r="Q965" t="str">
        <f t="shared" si="100"/>
        <v>p</v>
      </c>
      <c r="R965" s="2">
        <f t="shared" si="101"/>
        <v>8300.9259259259252</v>
      </c>
    </row>
    <row r="966" spans="1:18" x14ac:dyDescent="0.2">
      <c r="A966" t="s">
        <v>19</v>
      </c>
      <c r="B966" s="9" t="str">
        <f>VLOOKUP(A966,'item cost'!A:D,2,FALSE)</f>
        <v>group 46</v>
      </c>
      <c r="C966" s="9" t="str">
        <f>VLOOKUP(D966,items!A:B,2,FALSE)</f>
        <v>item 46</v>
      </c>
      <c r="D966" t="s">
        <v>878</v>
      </c>
      <c r="E966" s="10"/>
      <c r="F966" s="10">
        <v>44945</v>
      </c>
      <c r="G966" t="s">
        <v>405</v>
      </c>
      <c r="I966">
        <v>60</v>
      </c>
      <c r="J966" s="2">
        <v>240</v>
      </c>
      <c r="K966" s="2">
        <f>IF(OR(B966="متنوع",B966="قطع غيار"),J966,IF(AND(B966="ceiling fan",J966&gt;500),_xlfn.MAXIFS('m cost'!$E$3:$E$1062,'m cost'!$B$3:$B$1062,C966,'m cost'!$C$3:$C$1062,"&lt;="&amp;O966,'m cost'!$D$3:$D$1062,"&lt;="&amp;N966)*3,_xlfn.MAXIFS('m cost'!$E$3:$E$1062,'m cost'!$B$3:$B$1062,C966,'m cost'!$C$3:$C$1062,"&lt;="&amp;O966,'m cost'!$D$3:$D$1062,"&lt;="&amp;N966)))</f>
        <v>775</v>
      </c>
      <c r="L966" s="2">
        <f t="shared" si="96"/>
        <v>46500</v>
      </c>
      <c r="M966" s="2">
        <f t="shared" si="97"/>
        <v>14400</v>
      </c>
      <c r="N966">
        <f t="shared" si="98"/>
        <v>1</v>
      </c>
      <c r="O966">
        <f t="shared" si="99"/>
        <v>2023</v>
      </c>
      <c r="P966" s="9">
        <f>IF(I966&gt;0,VLOOKUP(B966,'m cost'!A:G,6,FALSE)*I966,0)</f>
        <v>0</v>
      </c>
      <c r="Q966" t="str">
        <f t="shared" si="100"/>
        <v>l</v>
      </c>
      <c r="R966" s="2">
        <f t="shared" si="101"/>
        <v>-32100</v>
      </c>
    </row>
    <row r="967" spans="1:18" x14ac:dyDescent="0.2">
      <c r="A967" t="s">
        <v>29</v>
      </c>
      <c r="B967" s="9" t="str">
        <f>VLOOKUP(A967,'item cost'!A:D,2,FALSE)</f>
        <v>group 47</v>
      </c>
      <c r="C967" s="9" t="str">
        <f>VLOOKUP(D967,items!A:B,2,FALSE)</f>
        <v>item 47</v>
      </c>
      <c r="D967" t="s">
        <v>879</v>
      </c>
      <c r="E967" s="10"/>
      <c r="F967" s="10">
        <v>44954</v>
      </c>
      <c r="G967" t="s">
        <v>406</v>
      </c>
      <c r="I967">
        <v>20</v>
      </c>
      <c r="J967" s="2">
        <v>1350</v>
      </c>
      <c r="K967" s="2">
        <f>IF(OR(B967="متنوع",B967="قطع غيار"),J967,IF(AND(B967="ceiling fan",J967&gt;500),_xlfn.MAXIFS('m cost'!$E$3:$E$1062,'m cost'!$B$3:$B$1062,C967,'m cost'!$C$3:$C$1062,"&lt;="&amp;O967,'m cost'!$D$3:$D$1062,"&lt;="&amp;N967)*3,_xlfn.MAXIFS('m cost'!$E$3:$E$1062,'m cost'!$B$3:$B$1062,C967,'m cost'!$C$3:$C$1062,"&lt;="&amp;O967,'m cost'!$D$3:$D$1062,"&lt;="&amp;N967)))</f>
        <v>205</v>
      </c>
      <c r="L967" s="2">
        <f t="shared" si="96"/>
        <v>4100</v>
      </c>
      <c r="M967" s="2">
        <f t="shared" si="97"/>
        <v>27000</v>
      </c>
      <c r="N967">
        <f t="shared" si="98"/>
        <v>1</v>
      </c>
      <c r="O967">
        <f t="shared" si="99"/>
        <v>2023</v>
      </c>
      <c r="P967" s="9">
        <f>IF(I967&gt;0,VLOOKUP(B967,'m cost'!A:G,6,FALSE)*I967,0)</f>
        <v>0</v>
      </c>
      <c r="Q967" t="str">
        <f t="shared" si="100"/>
        <v>p</v>
      </c>
      <c r="R967" s="2">
        <f t="shared" si="101"/>
        <v>22900</v>
      </c>
    </row>
    <row r="968" spans="1:18" x14ac:dyDescent="0.2">
      <c r="A968" t="s">
        <v>272</v>
      </c>
      <c r="B968" s="9" t="str">
        <f>VLOOKUP(A968,'item cost'!A:D,2,FALSE)</f>
        <v>group 48</v>
      </c>
      <c r="C968" s="9" t="str">
        <f>VLOOKUP(D968,items!A:B,2,FALSE)</f>
        <v>item 48</v>
      </c>
      <c r="D968" t="s">
        <v>880</v>
      </c>
      <c r="E968" s="10"/>
      <c r="F968" s="10">
        <v>44954</v>
      </c>
      <c r="G968" t="s">
        <v>406</v>
      </c>
      <c r="I968">
        <v>50</v>
      </c>
      <c r="J968" s="2">
        <v>520</v>
      </c>
      <c r="K968" s="2">
        <f>IF(OR(B968="متنوع",B968="قطع غيار"),J968,IF(AND(B968="ceiling fan",J968&gt;500),_xlfn.MAXIFS('m cost'!$E$3:$E$1062,'m cost'!$B$3:$B$1062,C968,'m cost'!$C$3:$C$1062,"&lt;="&amp;O968,'m cost'!$D$3:$D$1062,"&lt;="&amp;N968)*3,_xlfn.MAXIFS('m cost'!$E$3:$E$1062,'m cost'!$B$3:$B$1062,C968,'m cost'!$C$3:$C$1062,"&lt;="&amp;O968,'m cost'!$D$3:$D$1062,"&lt;="&amp;N968)))</f>
        <v>640</v>
      </c>
      <c r="L968" s="2">
        <f t="shared" si="96"/>
        <v>32000</v>
      </c>
      <c r="M968" s="2">
        <f t="shared" si="97"/>
        <v>26000</v>
      </c>
      <c r="N968">
        <f t="shared" si="98"/>
        <v>1</v>
      </c>
      <c r="O968">
        <f t="shared" si="99"/>
        <v>2023</v>
      </c>
      <c r="P968" s="9">
        <f>IF(I968&gt;0,VLOOKUP(B968,'m cost'!A:G,6,FALSE)*I968,0)</f>
        <v>0</v>
      </c>
      <c r="Q968" t="str">
        <f t="shared" si="100"/>
        <v>l</v>
      </c>
      <c r="R968" s="2">
        <f t="shared" si="101"/>
        <v>-6000</v>
      </c>
    </row>
    <row r="969" spans="1:18" x14ac:dyDescent="0.2">
      <c r="A969" t="s">
        <v>41</v>
      </c>
      <c r="B969" s="9" t="str">
        <f>VLOOKUP(A969,'item cost'!A:D,2,FALSE)</f>
        <v>group 49</v>
      </c>
      <c r="C969" s="9" t="str">
        <f>VLOOKUP(D969,items!A:B,2,FALSE)</f>
        <v>item 49</v>
      </c>
      <c r="D969" t="s">
        <v>881</v>
      </c>
      <c r="E969" s="10"/>
      <c r="F969" s="10">
        <v>44954</v>
      </c>
      <c r="G969" t="s">
        <v>406</v>
      </c>
      <c r="I969">
        <v>50</v>
      </c>
      <c r="J969" s="2">
        <v>470</v>
      </c>
      <c r="K969" s="2">
        <f>IF(OR(B969="متنوع",B969="قطع غيار"),J969,IF(AND(B969="ceiling fan",J969&gt;500),_xlfn.MAXIFS('m cost'!$E$3:$E$1062,'m cost'!$B$3:$B$1062,C969,'m cost'!$C$3:$C$1062,"&lt;="&amp;O969,'m cost'!$D$3:$D$1062,"&lt;="&amp;N969)*3,_xlfn.MAXIFS('m cost'!$E$3:$E$1062,'m cost'!$B$3:$B$1062,C969,'m cost'!$C$3:$C$1062,"&lt;="&amp;O969,'m cost'!$D$3:$D$1062,"&lt;="&amp;N969)))</f>
        <v>237</v>
      </c>
      <c r="L969" s="2">
        <f t="shared" si="96"/>
        <v>11850</v>
      </c>
      <c r="M969" s="2">
        <f t="shared" si="97"/>
        <v>23500</v>
      </c>
      <c r="N969">
        <f t="shared" si="98"/>
        <v>1</v>
      </c>
      <c r="O969">
        <f t="shared" si="99"/>
        <v>2023</v>
      </c>
      <c r="P969" s="9">
        <f>IF(I969&gt;0,VLOOKUP(B969,'m cost'!A:G,6,FALSE)*I969,0)</f>
        <v>0</v>
      </c>
      <c r="Q969" t="str">
        <f t="shared" si="100"/>
        <v>p</v>
      </c>
      <c r="R969" s="2">
        <f t="shared" si="101"/>
        <v>11650</v>
      </c>
    </row>
    <row r="970" spans="1:18" x14ac:dyDescent="0.2">
      <c r="A970" t="s">
        <v>73</v>
      </c>
      <c r="B970" s="9" t="str">
        <f>VLOOKUP(A970,'item cost'!A:D,2,FALSE)</f>
        <v>group 50</v>
      </c>
      <c r="C970" s="9" t="str">
        <f>VLOOKUP(D970,items!A:B,2,FALSE)</f>
        <v>item 50</v>
      </c>
      <c r="D970" t="s">
        <v>882</v>
      </c>
      <c r="E970" s="10"/>
      <c r="F970" s="10">
        <v>44954</v>
      </c>
      <c r="G970" t="s">
        <v>406</v>
      </c>
      <c r="I970">
        <v>30</v>
      </c>
      <c r="J970" s="2">
        <v>2675</v>
      </c>
      <c r="K970" s="2">
        <f>IF(OR(B970="متنوع",B970="قطع غيار"),J970,IF(AND(B970="ceiling fan",J970&gt;500),_xlfn.MAXIFS('m cost'!$E$3:$E$1062,'m cost'!$B$3:$B$1062,C970,'m cost'!$C$3:$C$1062,"&lt;="&amp;O970,'m cost'!$D$3:$D$1062,"&lt;="&amp;N970)*3,_xlfn.MAXIFS('m cost'!$E$3:$E$1062,'m cost'!$B$3:$B$1062,C970,'m cost'!$C$3:$C$1062,"&lt;="&amp;O970,'m cost'!$D$3:$D$1062,"&lt;="&amp;N970)))</f>
        <v>2128</v>
      </c>
      <c r="L970" s="2">
        <f t="shared" si="96"/>
        <v>63840</v>
      </c>
      <c r="M970" s="2">
        <f t="shared" si="97"/>
        <v>80250</v>
      </c>
      <c r="N970">
        <f t="shared" si="98"/>
        <v>1</v>
      </c>
      <c r="O970">
        <f t="shared" si="99"/>
        <v>2023</v>
      </c>
      <c r="P970" s="9">
        <f>IF(I970&gt;0,VLOOKUP(B970,'m cost'!A:G,6,FALSE)*I970,0)</f>
        <v>0</v>
      </c>
      <c r="Q970" t="str">
        <f t="shared" si="100"/>
        <v>p</v>
      </c>
      <c r="R970" s="2">
        <f t="shared" si="101"/>
        <v>16410</v>
      </c>
    </row>
    <row r="971" spans="1:18" x14ac:dyDescent="0.2">
      <c r="A971" t="s">
        <v>35</v>
      </c>
      <c r="B971" s="9" t="str">
        <f>VLOOKUP(A971,'item cost'!A:D,2,FALSE)</f>
        <v>group 51</v>
      </c>
      <c r="C971" s="9" t="str">
        <f>VLOOKUP(D971,items!A:B,2,FALSE)</f>
        <v>item 51</v>
      </c>
      <c r="D971" t="s">
        <v>883</v>
      </c>
      <c r="E971" s="10"/>
      <c r="F971" s="10">
        <v>44954</v>
      </c>
      <c r="G971" t="s">
        <v>406</v>
      </c>
      <c r="I971">
        <v>25</v>
      </c>
      <c r="J971" s="2">
        <v>1180</v>
      </c>
      <c r="K971" s="2">
        <f>IF(OR(B971="متنوع",B971="قطع غيار"),J971,IF(AND(B971="ceiling fan",J971&gt;500),_xlfn.MAXIFS('m cost'!$E$3:$E$1062,'m cost'!$B$3:$B$1062,C971,'m cost'!$C$3:$C$1062,"&lt;="&amp;O971,'m cost'!$D$3:$D$1062,"&lt;="&amp;N971)*3,_xlfn.MAXIFS('m cost'!$E$3:$E$1062,'m cost'!$B$3:$B$1062,C971,'m cost'!$C$3:$C$1062,"&lt;="&amp;O971,'m cost'!$D$3:$D$1062,"&lt;="&amp;N971)))</f>
        <v>2247</v>
      </c>
      <c r="L971" s="2">
        <f t="shared" si="96"/>
        <v>56175</v>
      </c>
      <c r="M971" s="2">
        <f t="shared" si="97"/>
        <v>29500</v>
      </c>
      <c r="N971">
        <f t="shared" si="98"/>
        <v>1</v>
      </c>
      <c r="O971">
        <f t="shared" si="99"/>
        <v>2023</v>
      </c>
      <c r="P971" s="9">
        <f>IF(I971&gt;0,VLOOKUP(B971,'m cost'!A:G,6,FALSE)*I971,0)</f>
        <v>0</v>
      </c>
      <c r="Q971" t="str">
        <f t="shared" si="100"/>
        <v>l</v>
      </c>
      <c r="R971" s="2">
        <f t="shared" si="101"/>
        <v>-26675</v>
      </c>
    </row>
    <row r="972" spans="1:18" x14ac:dyDescent="0.2">
      <c r="A972" t="s">
        <v>49</v>
      </c>
      <c r="B972" s="9" t="str">
        <f>VLOOKUP(A972,'item cost'!A:D,2,FALSE)</f>
        <v>group 52</v>
      </c>
      <c r="C972" s="9" t="str">
        <f>VLOOKUP(D972,items!A:B,2,FALSE)</f>
        <v>item 52</v>
      </c>
      <c r="D972" t="s">
        <v>884</v>
      </c>
      <c r="E972" s="10"/>
      <c r="F972" s="10">
        <v>44954</v>
      </c>
      <c r="G972" t="s">
        <v>406</v>
      </c>
      <c r="I972">
        <v>50</v>
      </c>
      <c r="J972" s="2">
        <v>260</v>
      </c>
      <c r="K972" s="2">
        <f>IF(OR(B972="متنوع",B972="قطع غيار"),J972,IF(AND(B972="ceiling fan",J972&gt;500),_xlfn.MAXIFS('m cost'!$E$3:$E$1062,'m cost'!$B$3:$B$1062,C972,'m cost'!$C$3:$C$1062,"&lt;="&amp;O972,'m cost'!$D$3:$D$1062,"&lt;="&amp;N972)*3,_xlfn.MAXIFS('m cost'!$E$3:$E$1062,'m cost'!$B$3:$B$1062,C972,'m cost'!$C$3:$C$1062,"&lt;="&amp;O972,'m cost'!$D$3:$D$1062,"&lt;="&amp;N972)))</f>
        <v>306</v>
      </c>
      <c r="L972" s="2">
        <f t="shared" si="96"/>
        <v>15300</v>
      </c>
      <c r="M972" s="2">
        <f t="shared" si="97"/>
        <v>13000</v>
      </c>
      <c r="N972">
        <f t="shared" si="98"/>
        <v>1</v>
      </c>
      <c r="O972">
        <f t="shared" si="99"/>
        <v>2023</v>
      </c>
      <c r="P972" s="9">
        <f>IF(I972&gt;0,VLOOKUP(B972,'m cost'!A:G,6,FALSE)*I972,0)</f>
        <v>0</v>
      </c>
      <c r="Q972" t="str">
        <f t="shared" si="100"/>
        <v>l</v>
      </c>
      <c r="R972" s="2">
        <f t="shared" si="101"/>
        <v>-2300</v>
      </c>
    </row>
    <row r="973" spans="1:18" x14ac:dyDescent="0.2">
      <c r="A973" t="s">
        <v>42</v>
      </c>
      <c r="B973" s="9" t="str">
        <f>VLOOKUP(A973,'item cost'!A:D,2,FALSE)</f>
        <v>group 53</v>
      </c>
      <c r="C973" s="9" t="str">
        <f>VLOOKUP(D973,items!A:B,2,FALSE)</f>
        <v>item 53</v>
      </c>
      <c r="D973" t="s">
        <v>885</v>
      </c>
      <c r="E973" s="10"/>
      <c r="F973" s="10">
        <v>44954</v>
      </c>
      <c r="G973" t="s">
        <v>155</v>
      </c>
      <c r="I973">
        <v>-1</v>
      </c>
      <c r="J973" s="2">
        <v>260</v>
      </c>
      <c r="K973" s="2">
        <f>IF(OR(B973="متنوع",B973="قطع غيار"),J973,IF(AND(B973="ceiling fan",J973&gt;500),_xlfn.MAXIFS('m cost'!$E$3:$E$1062,'m cost'!$B$3:$B$1062,C973,'m cost'!$C$3:$C$1062,"&lt;="&amp;O973,'m cost'!$D$3:$D$1062,"&lt;="&amp;N973)*3,_xlfn.MAXIFS('m cost'!$E$3:$E$1062,'m cost'!$B$3:$B$1062,C973,'m cost'!$C$3:$C$1062,"&lt;="&amp;O973,'m cost'!$D$3:$D$1062,"&lt;="&amp;N973)))</f>
        <v>253</v>
      </c>
      <c r="L973" s="2">
        <f t="shared" si="96"/>
        <v>-253</v>
      </c>
      <c r="M973" s="2">
        <f t="shared" si="97"/>
        <v>-260</v>
      </c>
      <c r="N973">
        <f t="shared" si="98"/>
        <v>1</v>
      </c>
      <c r="O973">
        <f t="shared" si="99"/>
        <v>2023</v>
      </c>
      <c r="P973" s="9">
        <f>IF(I973&gt;0,VLOOKUP(B973,'m cost'!A:G,6,FALSE)*I973,0)</f>
        <v>0</v>
      </c>
      <c r="Q973" t="str">
        <f t="shared" si="100"/>
        <v>l</v>
      </c>
      <c r="R973" s="2">
        <f t="shared" si="101"/>
        <v>-7</v>
      </c>
    </row>
    <row r="974" spans="1:18" x14ac:dyDescent="0.2">
      <c r="A974" t="s">
        <v>63</v>
      </c>
      <c r="B974" s="9" t="str">
        <f>VLOOKUP(A974,'item cost'!A:D,2,FALSE)</f>
        <v>group 54</v>
      </c>
      <c r="C974" s="9" t="str">
        <f>VLOOKUP(D974,items!A:B,2,FALSE)</f>
        <v>item 54</v>
      </c>
      <c r="D974" t="s">
        <v>886</v>
      </c>
      <c r="E974" s="10"/>
      <c r="F974" s="10">
        <v>44954</v>
      </c>
      <c r="G974" t="s">
        <v>155</v>
      </c>
      <c r="I974">
        <v>-1</v>
      </c>
      <c r="J974" s="2">
        <v>240</v>
      </c>
      <c r="K974" s="2">
        <f>IF(OR(B974="متنوع",B974="قطع غيار"),J974,IF(AND(B974="ceiling fan",J974&gt;500),_xlfn.MAXIFS('m cost'!$E$3:$E$1062,'m cost'!$B$3:$B$1062,C974,'m cost'!$C$3:$C$1062,"&lt;="&amp;O974,'m cost'!$D$3:$D$1062,"&lt;="&amp;N974)*3,_xlfn.MAXIFS('m cost'!$E$3:$E$1062,'m cost'!$B$3:$B$1062,C974,'m cost'!$C$3:$C$1062,"&lt;="&amp;O974,'m cost'!$D$3:$D$1062,"&lt;="&amp;N974)))</f>
        <v>408</v>
      </c>
      <c r="L974" s="2">
        <f t="shared" si="96"/>
        <v>-408</v>
      </c>
      <c r="M974" s="2">
        <f t="shared" si="97"/>
        <v>-240</v>
      </c>
      <c r="N974">
        <f t="shared" si="98"/>
        <v>1</v>
      </c>
      <c r="O974">
        <f t="shared" si="99"/>
        <v>2023</v>
      </c>
      <c r="P974" s="9">
        <f>IF(I974&gt;0,VLOOKUP(B974,'m cost'!A:G,6,FALSE)*I974,0)</f>
        <v>0</v>
      </c>
      <c r="Q974" t="str">
        <f t="shared" si="100"/>
        <v>p</v>
      </c>
      <c r="R974" s="2">
        <f t="shared" si="101"/>
        <v>168</v>
      </c>
    </row>
    <row r="975" spans="1:18" x14ac:dyDescent="0.2">
      <c r="A975" t="s">
        <v>32</v>
      </c>
      <c r="B975" s="9" t="str">
        <f>VLOOKUP(A975,'item cost'!A:D,2,FALSE)</f>
        <v>group 1</v>
      </c>
      <c r="C975" s="9" t="str">
        <f>VLOOKUP(D975,items!A:B,2,FALSE)</f>
        <v>item 1</v>
      </c>
      <c r="D975" t="s">
        <v>833</v>
      </c>
      <c r="E975" s="10"/>
      <c r="F975" s="10">
        <v>44954</v>
      </c>
      <c r="G975" t="s">
        <v>155</v>
      </c>
      <c r="I975">
        <v>-2</v>
      </c>
      <c r="J975" s="2">
        <v>350</v>
      </c>
      <c r="K975" s="2">
        <f>IF(OR(B975="متنوع",B975="قطع غيار"),J975,IF(AND(B975="ceiling fan",J975&gt;500),_xlfn.MAXIFS('m cost'!$E$3:$E$1062,'m cost'!$B$3:$B$1062,C975,'m cost'!$C$3:$C$1062,"&lt;="&amp;O975,'m cost'!$D$3:$D$1062,"&lt;="&amp;N975)*3,_xlfn.MAXIFS('m cost'!$E$3:$E$1062,'m cost'!$B$3:$B$1062,C975,'m cost'!$C$3:$C$1062,"&lt;="&amp;O975,'m cost'!$D$3:$D$1062,"&lt;="&amp;N975)))</f>
        <v>1490</v>
      </c>
      <c r="L975" s="2">
        <f t="shared" si="96"/>
        <v>-2980</v>
      </c>
      <c r="M975" s="2">
        <f t="shared" si="97"/>
        <v>-700</v>
      </c>
      <c r="N975">
        <f t="shared" si="98"/>
        <v>1</v>
      </c>
      <c r="O975">
        <f t="shared" si="99"/>
        <v>2023</v>
      </c>
      <c r="P975" s="9">
        <f>IF(I975&gt;0,VLOOKUP(B975,'m cost'!A:G,6,FALSE)*I975,0)</f>
        <v>0</v>
      </c>
      <c r="Q975" t="str">
        <f t="shared" si="100"/>
        <v>p</v>
      </c>
      <c r="R975" s="2">
        <f t="shared" si="101"/>
        <v>2280</v>
      </c>
    </row>
    <row r="976" spans="1:18" x14ac:dyDescent="0.2">
      <c r="A976" t="s">
        <v>58</v>
      </c>
      <c r="B976" s="9" t="str">
        <f>VLOOKUP(A976,'item cost'!A:D,2,FALSE)</f>
        <v>group 2</v>
      </c>
      <c r="C976" s="9" t="str">
        <f>VLOOKUP(D976,items!A:B,2,FALSE)</f>
        <v>item 2</v>
      </c>
      <c r="D976" t="s">
        <v>834</v>
      </c>
      <c r="E976" s="10"/>
      <c r="F976" s="10">
        <v>44954</v>
      </c>
      <c r="G976" t="s">
        <v>155</v>
      </c>
      <c r="I976">
        <v>-1</v>
      </c>
      <c r="J976" s="2">
        <v>600</v>
      </c>
      <c r="K976" s="2">
        <f>IF(OR(B976="متنوع",B976="قطع غيار"),J976,IF(AND(B976="ceiling fan",J976&gt;500),_xlfn.MAXIFS('m cost'!$E$3:$E$1062,'m cost'!$B$3:$B$1062,C976,'m cost'!$C$3:$C$1062,"&lt;="&amp;O976,'m cost'!$D$3:$D$1062,"&lt;="&amp;N976)*3,_xlfn.MAXIFS('m cost'!$E$3:$E$1062,'m cost'!$B$3:$B$1062,C976,'m cost'!$C$3:$C$1062,"&lt;="&amp;O976,'m cost'!$D$3:$D$1062,"&lt;="&amp;N976)))</f>
        <v>257.64999999999998</v>
      </c>
      <c r="L976" s="2">
        <f t="shared" si="96"/>
        <v>-257.64999999999998</v>
      </c>
      <c r="M976" s="2">
        <f t="shared" si="97"/>
        <v>-600</v>
      </c>
      <c r="N976">
        <f t="shared" si="98"/>
        <v>1</v>
      </c>
      <c r="O976">
        <f t="shared" si="99"/>
        <v>2023</v>
      </c>
      <c r="P976" s="9">
        <f>IF(I976&gt;0,VLOOKUP(B976,'m cost'!A:G,6,FALSE)*I976,0)</f>
        <v>0</v>
      </c>
      <c r="Q976" t="str">
        <f t="shared" si="100"/>
        <v>l</v>
      </c>
      <c r="R976" s="2">
        <f t="shared" si="101"/>
        <v>-342.35</v>
      </c>
    </row>
    <row r="977" spans="1:18" x14ac:dyDescent="0.2">
      <c r="A977" t="s">
        <v>23</v>
      </c>
      <c r="B977" s="9" t="str">
        <f>VLOOKUP(A977,'item cost'!A:D,2,FALSE)</f>
        <v>group 3</v>
      </c>
      <c r="C977" s="9" t="str">
        <f>VLOOKUP(D977,items!A:B,2,FALSE)</f>
        <v>item 3</v>
      </c>
      <c r="D977" t="s">
        <v>835</v>
      </c>
      <c r="E977" s="10"/>
      <c r="F977" s="10">
        <v>44954</v>
      </c>
      <c r="G977" t="s">
        <v>155</v>
      </c>
      <c r="I977">
        <v>-2</v>
      </c>
      <c r="J977" s="2">
        <v>320</v>
      </c>
      <c r="K977" s="2">
        <f>IF(OR(B977="متنوع",B977="قطع غيار"),J977,IF(AND(B977="ceiling fan",J977&gt;500),_xlfn.MAXIFS('m cost'!$E$3:$E$1062,'m cost'!$B$3:$B$1062,C977,'m cost'!$C$3:$C$1062,"&lt;="&amp;O977,'m cost'!$D$3:$D$1062,"&lt;="&amp;N977)*3,_xlfn.MAXIFS('m cost'!$E$3:$E$1062,'m cost'!$B$3:$B$1062,C977,'m cost'!$C$3:$C$1062,"&lt;="&amp;O977,'m cost'!$D$3:$D$1062,"&lt;="&amp;N977)))</f>
        <v>424.87</v>
      </c>
      <c r="L977" s="2">
        <f t="shared" si="96"/>
        <v>-849.74</v>
      </c>
      <c r="M977" s="2">
        <f t="shared" si="97"/>
        <v>-640</v>
      </c>
      <c r="N977">
        <f t="shared" si="98"/>
        <v>1</v>
      </c>
      <c r="O977">
        <f t="shared" si="99"/>
        <v>2023</v>
      </c>
      <c r="P977" s="9">
        <f>IF(I977&gt;0,VLOOKUP(B977,'m cost'!A:G,6,FALSE)*I977,0)</f>
        <v>0</v>
      </c>
      <c r="Q977" t="str">
        <f t="shared" si="100"/>
        <v>p</v>
      </c>
      <c r="R977" s="2">
        <f t="shared" si="101"/>
        <v>209.74</v>
      </c>
    </row>
    <row r="978" spans="1:18" x14ac:dyDescent="0.2">
      <c r="A978" t="s">
        <v>271</v>
      </c>
      <c r="B978" s="9" t="str">
        <f>VLOOKUP(A978,'item cost'!A:D,2,FALSE)</f>
        <v>group 4</v>
      </c>
      <c r="C978" s="9" t="str">
        <f>VLOOKUP(D978,items!A:B,2,FALSE)</f>
        <v>item 4</v>
      </c>
      <c r="D978" t="s">
        <v>836</v>
      </c>
      <c r="E978" s="10"/>
      <c r="F978" s="10">
        <v>44954</v>
      </c>
      <c r="G978" t="s">
        <v>155</v>
      </c>
      <c r="I978">
        <v>-1</v>
      </c>
      <c r="J978" s="2">
        <v>2675</v>
      </c>
      <c r="K978" s="2">
        <f>IF(OR(B978="متنوع",B978="قطع غيار"),J978,IF(AND(B978="ceiling fan",J978&gt;500),_xlfn.MAXIFS('m cost'!$E$3:$E$1062,'m cost'!$B$3:$B$1062,C978,'m cost'!$C$3:$C$1062,"&lt;="&amp;O978,'m cost'!$D$3:$D$1062,"&lt;="&amp;N978)*3,_xlfn.MAXIFS('m cost'!$E$3:$E$1062,'m cost'!$B$3:$B$1062,C978,'m cost'!$C$3:$C$1062,"&lt;="&amp;O978,'m cost'!$D$3:$D$1062,"&lt;="&amp;N978)))</f>
        <v>1793</v>
      </c>
      <c r="L978" s="2">
        <f t="shared" si="96"/>
        <v>-1793</v>
      </c>
      <c r="M978" s="2">
        <f t="shared" si="97"/>
        <v>-2675</v>
      </c>
      <c r="N978">
        <f t="shared" si="98"/>
        <v>1</v>
      </c>
      <c r="O978">
        <f t="shared" si="99"/>
        <v>2023</v>
      </c>
      <c r="P978" s="9">
        <f>IF(I978&gt;0,VLOOKUP(B978,'m cost'!A:G,6,FALSE)*I978,0)</f>
        <v>0</v>
      </c>
      <c r="Q978" t="str">
        <f t="shared" si="100"/>
        <v>l</v>
      </c>
      <c r="R978" s="2">
        <f t="shared" si="101"/>
        <v>-882</v>
      </c>
    </row>
    <row r="979" spans="1:18" x14ac:dyDescent="0.2">
      <c r="A979" t="s">
        <v>26</v>
      </c>
      <c r="B979" s="9" t="str">
        <f>VLOOKUP(A979,'item cost'!A:D,2,FALSE)</f>
        <v>group 5</v>
      </c>
      <c r="C979" s="9" t="str">
        <f>VLOOKUP(D979,items!A:B,2,FALSE)</f>
        <v>item 5</v>
      </c>
      <c r="D979" t="s">
        <v>837</v>
      </c>
      <c r="E979" s="10"/>
      <c r="F979" s="10">
        <v>44954</v>
      </c>
      <c r="G979" t="s">
        <v>155</v>
      </c>
      <c r="I979">
        <v>-1</v>
      </c>
      <c r="J979" s="2">
        <v>2550</v>
      </c>
      <c r="K979" s="2">
        <f>IF(OR(B979="متنوع",B979="قطع غيار"),J979,IF(AND(B979="ceiling fan",J979&gt;500),_xlfn.MAXIFS('m cost'!$E$3:$E$1062,'m cost'!$B$3:$B$1062,C979,'m cost'!$C$3:$C$1062,"&lt;="&amp;O979,'m cost'!$D$3:$D$1062,"&lt;="&amp;N979)*3,_xlfn.MAXIFS('m cost'!$E$3:$E$1062,'m cost'!$B$3:$B$1062,C979,'m cost'!$C$3:$C$1062,"&lt;="&amp;O979,'m cost'!$D$3:$D$1062,"&lt;="&amp;N979)))</f>
        <v>900</v>
      </c>
      <c r="L979" s="2">
        <f t="shared" si="96"/>
        <v>-900</v>
      </c>
      <c r="M979" s="2">
        <f t="shared" si="97"/>
        <v>-2550</v>
      </c>
      <c r="N979">
        <f t="shared" si="98"/>
        <v>1</v>
      </c>
      <c r="O979">
        <f t="shared" si="99"/>
        <v>2023</v>
      </c>
      <c r="P979" s="9">
        <f>IF(I979&gt;0,VLOOKUP(B979,'m cost'!A:G,6,FALSE)*I979,0)</f>
        <v>0</v>
      </c>
      <c r="Q979" t="str">
        <f t="shared" si="100"/>
        <v>l</v>
      </c>
      <c r="R979" s="2">
        <f t="shared" si="101"/>
        <v>-1650</v>
      </c>
    </row>
    <row r="980" spans="1:18" x14ac:dyDescent="0.2">
      <c r="A980" t="s">
        <v>66</v>
      </c>
      <c r="B980" s="9" t="str">
        <f>VLOOKUP(A980,'item cost'!A:D,2,FALSE)</f>
        <v>group 6</v>
      </c>
      <c r="C980" s="9" t="str">
        <f>VLOOKUP(D980,items!A:B,2,FALSE)</f>
        <v>item 6</v>
      </c>
      <c r="D980" t="s">
        <v>838</v>
      </c>
      <c r="E980" s="10"/>
      <c r="F980" s="10">
        <v>44954</v>
      </c>
      <c r="G980" t="s">
        <v>155</v>
      </c>
      <c r="I980">
        <v>-4</v>
      </c>
      <c r="J980" s="2">
        <v>280</v>
      </c>
      <c r="K980" s="2">
        <f>IF(OR(B980="متنوع",B980="قطع غيار"),J980,IF(AND(B980="ceiling fan",J980&gt;500),_xlfn.MAXIFS('m cost'!$E$3:$E$1062,'m cost'!$B$3:$B$1062,C980,'m cost'!$C$3:$C$1062,"&lt;="&amp;O980,'m cost'!$D$3:$D$1062,"&lt;="&amp;N980)*3,_xlfn.MAXIFS('m cost'!$E$3:$E$1062,'m cost'!$B$3:$B$1062,C980,'m cost'!$C$3:$C$1062,"&lt;="&amp;O980,'m cost'!$D$3:$D$1062,"&lt;="&amp;N980)))</f>
        <v>190</v>
      </c>
      <c r="L980" s="2">
        <f t="shared" si="96"/>
        <v>-760</v>
      </c>
      <c r="M980" s="2">
        <f t="shared" si="97"/>
        <v>-1120</v>
      </c>
      <c r="N980">
        <f t="shared" si="98"/>
        <v>1</v>
      </c>
      <c r="O980">
        <f t="shared" si="99"/>
        <v>2023</v>
      </c>
      <c r="P980" s="9">
        <f>IF(I980&gt;0,VLOOKUP(B980,'m cost'!A:G,6,FALSE)*I980,0)</f>
        <v>0</v>
      </c>
      <c r="Q980" t="str">
        <f t="shared" si="100"/>
        <v>l</v>
      </c>
      <c r="R980" s="2">
        <f t="shared" si="101"/>
        <v>-360</v>
      </c>
    </row>
    <row r="981" spans="1:18" x14ac:dyDescent="0.2">
      <c r="A981" t="s">
        <v>40</v>
      </c>
      <c r="B981" s="9" t="str">
        <f>VLOOKUP(A981,'item cost'!A:D,2,FALSE)</f>
        <v>group 7</v>
      </c>
      <c r="C981" s="9" t="str">
        <f>VLOOKUP(D981,items!A:B,2,FALSE)</f>
        <v>item 7</v>
      </c>
      <c r="D981" t="s">
        <v>839</v>
      </c>
      <c r="E981" s="10"/>
      <c r="F981" s="10">
        <v>44934</v>
      </c>
      <c r="G981" t="s">
        <v>407</v>
      </c>
      <c r="I981">
        <v>200</v>
      </c>
      <c r="J981" s="2">
        <v>235</v>
      </c>
      <c r="K981" s="2">
        <f>IF(OR(B981="متنوع",B981="قطع غيار"),J981,IF(AND(B981="ceiling fan",J981&gt;500),_xlfn.MAXIFS('m cost'!$E$3:$E$1062,'m cost'!$B$3:$B$1062,C981,'m cost'!$C$3:$C$1062,"&lt;="&amp;O981,'m cost'!$D$3:$D$1062,"&lt;="&amp;N981)*3,_xlfn.MAXIFS('m cost'!$E$3:$E$1062,'m cost'!$B$3:$B$1062,C981,'m cost'!$C$3:$C$1062,"&lt;="&amp;O981,'m cost'!$D$3:$D$1062,"&lt;="&amp;N981)))</f>
        <v>260</v>
      </c>
      <c r="L981" s="2">
        <f t="shared" si="96"/>
        <v>52000</v>
      </c>
      <c r="M981" s="2">
        <f t="shared" si="97"/>
        <v>47000</v>
      </c>
      <c r="N981">
        <f t="shared" si="98"/>
        <v>1</v>
      </c>
      <c r="O981">
        <f t="shared" si="99"/>
        <v>2023</v>
      </c>
      <c r="P981" s="9">
        <f>IF(I981&gt;0,VLOOKUP(B981,'m cost'!A:G,6,FALSE)*I981,0)</f>
        <v>4428</v>
      </c>
      <c r="Q981" t="str">
        <f t="shared" si="100"/>
        <v>l</v>
      </c>
      <c r="R981" s="2">
        <f t="shared" si="101"/>
        <v>-9428</v>
      </c>
    </row>
    <row r="982" spans="1:18" x14ac:dyDescent="0.2">
      <c r="A982" t="s">
        <v>61</v>
      </c>
      <c r="B982" s="9" t="str">
        <f>VLOOKUP(A982,'item cost'!A:D,2,FALSE)</f>
        <v>group 8</v>
      </c>
      <c r="C982" s="9" t="str">
        <f>VLOOKUP(D982,items!A:B,2,FALSE)</f>
        <v>item 8</v>
      </c>
      <c r="D982" t="s">
        <v>840</v>
      </c>
      <c r="E982" s="10"/>
      <c r="F982" s="10">
        <v>44934</v>
      </c>
      <c r="G982" t="s">
        <v>407</v>
      </c>
      <c r="I982">
        <v>180</v>
      </c>
      <c r="J982" s="2">
        <v>145</v>
      </c>
      <c r="K982" s="2">
        <f>IF(OR(B982="متنوع",B982="قطع غيار"),J982,IF(AND(B982="ceiling fan",J982&gt;500),_xlfn.MAXIFS('m cost'!$E$3:$E$1062,'m cost'!$B$3:$B$1062,C982,'m cost'!$C$3:$C$1062,"&lt;="&amp;O982,'m cost'!$D$3:$D$1062,"&lt;="&amp;N982)*3,_xlfn.MAXIFS('m cost'!$E$3:$E$1062,'m cost'!$B$3:$B$1062,C982,'m cost'!$C$3:$C$1062,"&lt;="&amp;O982,'m cost'!$D$3:$D$1062,"&lt;="&amp;N982)))</f>
        <v>1630</v>
      </c>
      <c r="L982" s="2">
        <f t="shared" si="96"/>
        <v>293400</v>
      </c>
      <c r="M982" s="2">
        <f t="shared" si="97"/>
        <v>26100</v>
      </c>
      <c r="N982">
        <f t="shared" si="98"/>
        <v>1</v>
      </c>
      <c r="O982">
        <f t="shared" si="99"/>
        <v>2023</v>
      </c>
      <c r="P982" s="9">
        <f>IF(I982&gt;0,VLOOKUP(B982,'m cost'!A:G,6,FALSE)*I982,0)</f>
        <v>11311.2</v>
      </c>
      <c r="Q982" t="str">
        <f t="shared" si="100"/>
        <v>l</v>
      </c>
      <c r="R982" s="2">
        <f t="shared" si="101"/>
        <v>-278611.20000000001</v>
      </c>
    </row>
    <row r="983" spans="1:18" x14ac:dyDescent="0.2">
      <c r="A983" t="s">
        <v>39</v>
      </c>
      <c r="B983" s="9" t="str">
        <f>VLOOKUP(A983,'item cost'!A:D,2,FALSE)</f>
        <v>group 9</v>
      </c>
      <c r="C983" s="9" t="str">
        <f>VLOOKUP(D983,items!A:B,2,FALSE)</f>
        <v>item 9</v>
      </c>
      <c r="D983" t="s">
        <v>841</v>
      </c>
      <c r="E983" s="10"/>
      <c r="F983" s="10">
        <v>44934</v>
      </c>
      <c r="G983" t="s">
        <v>407</v>
      </c>
      <c r="I983">
        <v>200</v>
      </c>
      <c r="J983" s="2">
        <v>265</v>
      </c>
      <c r="K983" s="2">
        <f>IF(OR(B983="متنوع",B983="قطع غيار"),J983,IF(AND(B983="ceiling fan",J983&gt;500),_xlfn.MAXIFS('m cost'!$E$3:$E$1062,'m cost'!$B$3:$B$1062,C983,'m cost'!$C$3:$C$1062,"&lt;="&amp;O983,'m cost'!$D$3:$D$1062,"&lt;="&amp;N983)*3,_xlfn.MAXIFS('m cost'!$E$3:$E$1062,'m cost'!$B$3:$B$1062,C983,'m cost'!$C$3:$C$1062,"&lt;="&amp;O983,'m cost'!$D$3:$D$1062,"&lt;="&amp;N983)))</f>
        <v>2007</v>
      </c>
      <c r="L983" s="2">
        <f t="shared" si="96"/>
        <v>401400</v>
      </c>
      <c r="M983" s="2">
        <f t="shared" si="97"/>
        <v>53000</v>
      </c>
      <c r="N983">
        <f t="shared" si="98"/>
        <v>1</v>
      </c>
      <c r="O983">
        <f t="shared" si="99"/>
        <v>2023</v>
      </c>
      <c r="P983" s="9">
        <f>IF(I983&gt;0,VLOOKUP(B983,'m cost'!A:G,6,FALSE)*I983,0)</f>
        <v>4498</v>
      </c>
      <c r="Q983" t="str">
        <f t="shared" si="100"/>
        <v>l</v>
      </c>
      <c r="R983" s="2">
        <f t="shared" si="101"/>
        <v>-352898</v>
      </c>
    </row>
    <row r="984" spans="1:18" x14ac:dyDescent="0.2">
      <c r="A984" t="s">
        <v>277</v>
      </c>
      <c r="B984" s="9" t="str">
        <f>VLOOKUP(A984,'item cost'!A:D,2,FALSE)</f>
        <v>group 10</v>
      </c>
      <c r="C984" s="9" t="str">
        <f>VLOOKUP(D984,items!A:B,2,FALSE)</f>
        <v>item 10</v>
      </c>
      <c r="D984" t="s">
        <v>842</v>
      </c>
      <c r="E984" s="10"/>
      <c r="F984" s="10">
        <v>44945</v>
      </c>
      <c r="G984" t="s">
        <v>408</v>
      </c>
      <c r="I984">
        <v>160</v>
      </c>
      <c r="J984" s="2">
        <v>145</v>
      </c>
      <c r="K984" s="2">
        <f>IF(OR(B984="متنوع",B984="قطع غيار"),J984,IF(AND(B984="ceiling fan",J984&gt;500),_xlfn.MAXIFS('m cost'!$E$3:$E$1062,'m cost'!$B$3:$B$1062,C984,'m cost'!$C$3:$C$1062,"&lt;="&amp;O984,'m cost'!$D$3:$D$1062,"&lt;="&amp;N984)*3,_xlfn.MAXIFS('m cost'!$E$3:$E$1062,'m cost'!$B$3:$B$1062,C984,'m cost'!$C$3:$C$1062,"&lt;="&amp;O984,'m cost'!$D$3:$D$1062,"&lt;="&amp;N984)))</f>
        <v>126.14814814814817</v>
      </c>
      <c r="L984" s="2">
        <f t="shared" si="96"/>
        <v>20183.703703703708</v>
      </c>
      <c r="M984" s="2">
        <f t="shared" si="97"/>
        <v>23200</v>
      </c>
      <c r="N984">
        <f t="shared" si="98"/>
        <v>1</v>
      </c>
      <c r="O984">
        <f t="shared" si="99"/>
        <v>2023</v>
      </c>
      <c r="P984" s="9">
        <f>IF(I984&gt;0,VLOOKUP(B984,'m cost'!A:G,6,FALSE)*I984,0)</f>
        <v>9988.7999999999993</v>
      </c>
      <c r="Q984" t="str">
        <f t="shared" si="100"/>
        <v>l</v>
      </c>
      <c r="R984" s="2">
        <f t="shared" si="101"/>
        <v>-6972.5037037037073</v>
      </c>
    </row>
    <row r="985" spans="1:18" x14ac:dyDescent="0.2">
      <c r="A985" t="s">
        <v>53</v>
      </c>
      <c r="B985" s="9" t="str">
        <f>VLOOKUP(A985,'item cost'!A:D,2,FALSE)</f>
        <v>group 11</v>
      </c>
      <c r="C985" s="9" t="str">
        <f>VLOOKUP(D985,items!A:B,2,FALSE)</f>
        <v>item 11</v>
      </c>
      <c r="D985" t="s">
        <v>843</v>
      </c>
      <c r="E985" s="10"/>
      <c r="F985" s="10">
        <v>44945</v>
      </c>
      <c r="G985" t="s">
        <v>408</v>
      </c>
      <c r="I985">
        <v>100</v>
      </c>
      <c r="J985" s="2">
        <v>470</v>
      </c>
      <c r="K985" s="2">
        <f>IF(OR(B985="متنوع",B985="قطع غيار"),J985,IF(AND(B985="ceiling fan",J985&gt;500),_xlfn.MAXIFS('m cost'!$E$3:$E$1062,'m cost'!$B$3:$B$1062,C985,'m cost'!$C$3:$C$1062,"&lt;="&amp;O985,'m cost'!$D$3:$D$1062,"&lt;="&amp;N985)*3,_xlfn.MAXIFS('m cost'!$E$3:$E$1062,'m cost'!$B$3:$B$1062,C985,'m cost'!$C$3:$C$1062,"&lt;="&amp;O985,'m cost'!$D$3:$D$1062,"&lt;="&amp;N985)))</f>
        <v>339.00000000000006</v>
      </c>
      <c r="L985" s="2">
        <f t="shared" si="96"/>
        <v>33900.000000000007</v>
      </c>
      <c r="M985" s="2">
        <f t="shared" si="97"/>
        <v>47000</v>
      </c>
      <c r="N985">
        <f t="shared" si="98"/>
        <v>1</v>
      </c>
      <c r="O985">
        <f t="shared" si="99"/>
        <v>2023</v>
      </c>
      <c r="P985" s="9">
        <f>IF(I985&gt;0,VLOOKUP(B985,'m cost'!A:G,6,FALSE)*I985,0)</f>
        <v>2201</v>
      </c>
      <c r="Q985" t="str">
        <f t="shared" si="100"/>
        <v>p</v>
      </c>
      <c r="R985" s="2">
        <f t="shared" si="101"/>
        <v>10898.999999999993</v>
      </c>
    </row>
    <row r="986" spans="1:18" x14ac:dyDescent="0.2">
      <c r="A986" t="s">
        <v>54</v>
      </c>
      <c r="B986" s="9" t="str">
        <f>VLOOKUP(A986,'item cost'!A:D,2,FALSE)</f>
        <v>group 12</v>
      </c>
      <c r="C986" s="9" t="str">
        <f>VLOOKUP(D986,items!A:B,2,FALSE)</f>
        <v>item 12</v>
      </c>
      <c r="D986" t="s">
        <v>844</v>
      </c>
      <c r="E986" s="10"/>
      <c r="F986" s="10">
        <v>44945</v>
      </c>
      <c r="G986" t="s">
        <v>408</v>
      </c>
      <c r="I986">
        <v>100</v>
      </c>
      <c r="J986" s="2">
        <v>270</v>
      </c>
      <c r="K986" s="2">
        <f>IF(OR(B986="متنوع",B986="قطع غيار"),J986,IF(AND(B986="ceiling fan",J986&gt;500),_xlfn.MAXIFS('m cost'!$E$3:$E$1062,'m cost'!$B$3:$B$1062,C986,'m cost'!$C$3:$C$1062,"&lt;="&amp;O986,'m cost'!$D$3:$D$1062,"&lt;="&amp;N986)*3,_xlfn.MAXIFS('m cost'!$E$3:$E$1062,'m cost'!$B$3:$B$1062,C986,'m cost'!$C$3:$C$1062,"&lt;="&amp;O986,'m cost'!$D$3:$D$1062,"&lt;="&amp;N986)))</f>
        <v>388.11666666666673</v>
      </c>
      <c r="L986" s="2">
        <f t="shared" si="96"/>
        <v>38811.666666666672</v>
      </c>
      <c r="M986" s="2">
        <f t="shared" si="97"/>
        <v>27000</v>
      </c>
      <c r="N986">
        <f t="shared" si="98"/>
        <v>1</v>
      </c>
      <c r="O986">
        <f t="shared" si="99"/>
        <v>2023</v>
      </c>
      <c r="P986" s="9">
        <f>IF(I986&gt;0,VLOOKUP(B986,'m cost'!A:G,6,FALSE)*I986,0)</f>
        <v>2578</v>
      </c>
      <c r="Q986" t="str">
        <f t="shared" si="100"/>
        <v>l</v>
      </c>
      <c r="R986" s="2">
        <f t="shared" si="101"/>
        <v>-14389.666666666672</v>
      </c>
    </row>
    <row r="987" spans="1:18" x14ac:dyDescent="0.2">
      <c r="A987" t="s">
        <v>72</v>
      </c>
      <c r="B987" s="9" t="str">
        <f>VLOOKUP(A987,'item cost'!A:D,2,FALSE)</f>
        <v>group 13</v>
      </c>
      <c r="C987" s="9" t="str">
        <f>VLOOKUP(D987,items!A:B,2,FALSE)</f>
        <v>item 13</v>
      </c>
      <c r="D987" t="s">
        <v>845</v>
      </c>
      <c r="E987" s="10"/>
      <c r="F987" s="10">
        <v>44945</v>
      </c>
      <c r="G987" t="s">
        <v>408</v>
      </c>
      <c r="I987">
        <v>25</v>
      </c>
      <c r="J987" s="2">
        <v>1350</v>
      </c>
      <c r="K987" s="2">
        <f>IF(OR(B987="متنوع",B987="قطع غيار"),J987,IF(AND(B987="ceiling fan",J987&gt;500),_xlfn.MAXIFS('m cost'!$E$3:$E$1062,'m cost'!$B$3:$B$1062,C987,'m cost'!$C$3:$C$1062,"&lt;="&amp;O987,'m cost'!$D$3:$D$1062,"&lt;="&amp;N987)*3,_xlfn.MAXIFS('m cost'!$E$3:$E$1062,'m cost'!$B$3:$B$1062,C987,'m cost'!$C$3:$C$1062,"&lt;="&amp;O987,'m cost'!$D$3:$D$1062,"&lt;="&amp;N987)))</f>
        <v>450</v>
      </c>
      <c r="L987" s="2">
        <f t="shared" si="96"/>
        <v>11250</v>
      </c>
      <c r="M987" s="2">
        <f t="shared" si="97"/>
        <v>33750</v>
      </c>
      <c r="N987">
        <f t="shared" si="98"/>
        <v>1</v>
      </c>
      <c r="O987">
        <f t="shared" si="99"/>
        <v>2023</v>
      </c>
      <c r="P987" s="9">
        <f>IF(I987&gt;0,VLOOKUP(B987,'m cost'!A:G,6,FALSE)*I987,0)</f>
        <v>1041.75</v>
      </c>
      <c r="Q987" t="str">
        <f t="shared" si="100"/>
        <v>p</v>
      </c>
      <c r="R987" s="2">
        <f t="shared" si="101"/>
        <v>21458.25</v>
      </c>
    </row>
    <row r="988" spans="1:18" x14ac:dyDescent="0.2">
      <c r="A988" t="s">
        <v>38</v>
      </c>
      <c r="B988" s="9" t="str">
        <f>VLOOKUP(A988,'item cost'!A:D,2,FALSE)</f>
        <v>group 14</v>
      </c>
      <c r="C988" s="9" t="str">
        <f>VLOOKUP(D988,items!A:B,2,FALSE)</f>
        <v>item 14</v>
      </c>
      <c r="D988" t="s">
        <v>846</v>
      </c>
      <c r="E988" s="10"/>
      <c r="F988" s="10">
        <v>44945</v>
      </c>
      <c r="G988" t="s">
        <v>408</v>
      </c>
      <c r="I988">
        <v>40</v>
      </c>
      <c r="J988" s="2">
        <v>2800</v>
      </c>
      <c r="K988" s="2">
        <f>IF(OR(B988="متنوع",B988="قطع غيار"),J988,IF(AND(B988="ceiling fan",J988&gt;500),_xlfn.MAXIFS('m cost'!$E$3:$E$1062,'m cost'!$B$3:$B$1062,C988,'m cost'!$C$3:$C$1062,"&lt;="&amp;O988,'m cost'!$D$3:$D$1062,"&lt;="&amp;N988)*3,_xlfn.MAXIFS('m cost'!$E$3:$E$1062,'m cost'!$B$3:$B$1062,C988,'m cost'!$C$3:$C$1062,"&lt;="&amp;O988,'m cost'!$D$3:$D$1062,"&lt;="&amp;N988)))</f>
        <v>273.88888888888891</v>
      </c>
      <c r="L988" s="2">
        <f t="shared" si="96"/>
        <v>10955.555555555557</v>
      </c>
      <c r="M988" s="2">
        <f t="shared" si="97"/>
        <v>112000</v>
      </c>
      <c r="N988">
        <f t="shared" si="98"/>
        <v>1</v>
      </c>
      <c r="O988">
        <f t="shared" si="99"/>
        <v>2023</v>
      </c>
      <c r="P988" s="9">
        <f>IF(I988&gt;0,VLOOKUP(B988,'m cost'!A:G,6,FALSE)*I988,0)</f>
        <v>1327.6</v>
      </c>
      <c r="Q988" t="str">
        <f t="shared" si="100"/>
        <v>p</v>
      </c>
      <c r="R988" s="2">
        <f t="shared" si="101"/>
        <v>99716.844444444432</v>
      </c>
    </row>
    <row r="989" spans="1:18" x14ac:dyDescent="0.2">
      <c r="A989" t="s">
        <v>36</v>
      </c>
      <c r="B989" s="9" t="str">
        <f>VLOOKUP(A989,'item cost'!A:D,2,FALSE)</f>
        <v>group 15</v>
      </c>
      <c r="C989" s="9" t="str">
        <f>VLOOKUP(D989,items!A:B,2,FALSE)</f>
        <v>item 15</v>
      </c>
      <c r="D989" t="s">
        <v>847</v>
      </c>
      <c r="E989" s="10"/>
      <c r="F989" s="10">
        <v>44945</v>
      </c>
      <c r="G989" t="s">
        <v>408</v>
      </c>
      <c r="I989">
        <v>20</v>
      </c>
      <c r="J989" s="2">
        <v>2600</v>
      </c>
      <c r="K989" s="2">
        <f>IF(OR(B989="متنوع",B989="قطع غيار"),J989,IF(AND(B989="ceiling fan",J989&gt;500),_xlfn.MAXIFS('m cost'!$E$3:$E$1062,'m cost'!$B$3:$B$1062,C989,'m cost'!$C$3:$C$1062,"&lt;="&amp;O989,'m cost'!$D$3:$D$1062,"&lt;="&amp;N989)*3,_xlfn.MAXIFS('m cost'!$E$3:$E$1062,'m cost'!$B$3:$B$1062,C989,'m cost'!$C$3:$C$1062,"&lt;="&amp;O989,'m cost'!$D$3:$D$1062,"&lt;="&amp;N989)))</f>
        <v>280</v>
      </c>
      <c r="L989" s="2">
        <f t="shared" si="96"/>
        <v>5600</v>
      </c>
      <c r="M989" s="2">
        <f t="shared" si="97"/>
        <v>52000</v>
      </c>
      <c r="N989">
        <f t="shared" si="98"/>
        <v>1</v>
      </c>
      <c r="O989">
        <f t="shared" si="99"/>
        <v>2023</v>
      </c>
      <c r="P989" s="9">
        <f>IF(I989&gt;0,VLOOKUP(B989,'m cost'!A:G,6,FALSE)*I989,0)</f>
        <v>530.4</v>
      </c>
      <c r="Q989" t="str">
        <f t="shared" si="100"/>
        <v>p</v>
      </c>
      <c r="R989" s="2">
        <f t="shared" si="101"/>
        <v>45869.599999999999</v>
      </c>
    </row>
    <row r="990" spans="1:18" x14ac:dyDescent="0.2">
      <c r="A990" t="s">
        <v>30</v>
      </c>
      <c r="B990" s="9" t="str">
        <f>VLOOKUP(A990,'item cost'!A:D,2,FALSE)</f>
        <v>group 16</v>
      </c>
      <c r="C990" s="9" t="str">
        <f>VLOOKUP(D990,items!A:B,2,FALSE)</f>
        <v>item 16</v>
      </c>
      <c r="D990" t="s">
        <v>848</v>
      </c>
      <c r="E990" s="10"/>
      <c r="F990" s="10">
        <v>44945</v>
      </c>
      <c r="G990" t="s">
        <v>178</v>
      </c>
      <c r="I990">
        <v>-7</v>
      </c>
      <c r="J990" s="2">
        <v>280</v>
      </c>
      <c r="K990" s="2">
        <f>IF(OR(B990="متنوع",B990="قطع غيار"),J990,IF(AND(B990="ceiling fan",J990&gt;500),_xlfn.MAXIFS('m cost'!$E$3:$E$1062,'m cost'!$B$3:$B$1062,C990,'m cost'!$C$3:$C$1062,"&lt;="&amp;O990,'m cost'!$D$3:$D$1062,"&lt;="&amp;N990)*3,_xlfn.MAXIFS('m cost'!$E$3:$E$1062,'m cost'!$B$3:$B$1062,C990,'m cost'!$C$3:$C$1062,"&lt;="&amp;O990,'m cost'!$D$3:$D$1062,"&lt;="&amp;N990)))</f>
        <v>340.26666666666671</v>
      </c>
      <c r="L990" s="2">
        <f t="shared" si="96"/>
        <v>-2381.8666666666668</v>
      </c>
      <c r="M990" s="2">
        <f t="shared" si="97"/>
        <v>-1960</v>
      </c>
      <c r="N990">
        <f t="shared" si="98"/>
        <v>1</v>
      </c>
      <c r="O990">
        <f t="shared" si="99"/>
        <v>2023</v>
      </c>
      <c r="P990" s="9">
        <f>IF(I990&gt;0,VLOOKUP(B990,'m cost'!A:G,6,FALSE)*I990,0)</f>
        <v>0</v>
      </c>
      <c r="Q990" t="str">
        <f t="shared" si="100"/>
        <v>p</v>
      </c>
      <c r="R990" s="2">
        <f t="shared" si="101"/>
        <v>421.86666666666679</v>
      </c>
    </row>
    <row r="991" spans="1:18" x14ac:dyDescent="0.2">
      <c r="A991" t="s">
        <v>45</v>
      </c>
      <c r="B991" s="9" t="str">
        <f>VLOOKUP(A991,'item cost'!A:D,2,FALSE)</f>
        <v>group 17</v>
      </c>
      <c r="C991" s="9" t="str">
        <f>VLOOKUP(D991,items!A:B,2,FALSE)</f>
        <v>item 17</v>
      </c>
      <c r="D991" t="s">
        <v>849</v>
      </c>
      <c r="E991" s="10"/>
      <c r="F991" s="10">
        <v>44945</v>
      </c>
      <c r="G991" t="s">
        <v>178</v>
      </c>
      <c r="I991">
        <v>-7</v>
      </c>
      <c r="J991" s="2">
        <v>295</v>
      </c>
      <c r="K991" s="2">
        <f>IF(OR(B991="متنوع",B991="قطع غيار"),J991,IF(AND(B991="ceiling fan",J991&gt;500),_xlfn.MAXIFS('m cost'!$E$3:$E$1062,'m cost'!$B$3:$B$1062,C991,'m cost'!$C$3:$C$1062,"&lt;="&amp;O991,'m cost'!$D$3:$D$1062,"&lt;="&amp;N991)*3,_xlfn.MAXIFS('m cost'!$E$3:$E$1062,'m cost'!$B$3:$B$1062,C991,'m cost'!$C$3:$C$1062,"&lt;="&amp;O991,'m cost'!$D$3:$D$1062,"&lt;="&amp;N991)))</f>
        <v>350.54555555555561</v>
      </c>
      <c r="L991" s="2">
        <f t="shared" si="96"/>
        <v>-2453.8188888888894</v>
      </c>
      <c r="M991" s="2">
        <f t="shared" si="97"/>
        <v>-2065</v>
      </c>
      <c r="N991">
        <f t="shared" si="98"/>
        <v>1</v>
      </c>
      <c r="O991">
        <f t="shared" si="99"/>
        <v>2023</v>
      </c>
      <c r="P991" s="9">
        <f>IF(I991&gt;0,VLOOKUP(B991,'m cost'!A:G,6,FALSE)*I991,0)</f>
        <v>0</v>
      </c>
      <c r="Q991" t="str">
        <f t="shared" si="100"/>
        <v>p</v>
      </c>
      <c r="R991" s="2">
        <f t="shared" si="101"/>
        <v>388.81888888888943</v>
      </c>
    </row>
    <row r="992" spans="1:18" x14ac:dyDescent="0.2">
      <c r="A992" t="s">
        <v>21</v>
      </c>
      <c r="B992" s="9" t="str">
        <f>VLOOKUP(A992,'item cost'!A:D,2,FALSE)</f>
        <v>group 18</v>
      </c>
      <c r="C992" s="9" t="str">
        <f>VLOOKUP(D992,items!A:B,2,FALSE)</f>
        <v>item 18</v>
      </c>
      <c r="D992" t="s">
        <v>850</v>
      </c>
      <c r="E992" s="10"/>
      <c r="F992" s="10">
        <v>44945</v>
      </c>
      <c r="G992" t="s">
        <v>178</v>
      </c>
      <c r="I992">
        <v>-1</v>
      </c>
      <c r="J992" s="2">
        <v>350</v>
      </c>
      <c r="K992" s="2">
        <f>IF(OR(B992="متنوع",B992="قطع غيار"),J992,IF(AND(B992="ceiling fan",J992&gt;500),_xlfn.MAXIFS('m cost'!$E$3:$E$1062,'m cost'!$B$3:$B$1062,C992,'m cost'!$C$3:$C$1062,"&lt;="&amp;O992,'m cost'!$D$3:$D$1062,"&lt;="&amp;N992)*3,_xlfn.MAXIFS('m cost'!$E$3:$E$1062,'m cost'!$B$3:$B$1062,C992,'m cost'!$C$3:$C$1062,"&lt;="&amp;O992,'m cost'!$D$3:$D$1062,"&lt;="&amp;N992)))</f>
        <v>329.32952380952389</v>
      </c>
      <c r="L992" s="2">
        <f t="shared" si="96"/>
        <v>-329.32952380952389</v>
      </c>
      <c r="M992" s="2">
        <f t="shared" si="97"/>
        <v>-350</v>
      </c>
      <c r="N992">
        <f t="shared" si="98"/>
        <v>1</v>
      </c>
      <c r="O992">
        <f t="shared" si="99"/>
        <v>2023</v>
      </c>
      <c r="P992" s="9">
        <f>IF(I992&gt;0,VLOOKUP(B992,'m cost'!A:G,6,FALSE)*I992,0)</f>
        <v>0</v>
      </c>
      <c r="Q992" t="str">
        <f t="shared" si="100"/>
        <v>l</v>
      </c>
      <c r="R992" s="2">
        <f t="shared" si="101"/>
        <v>-20.670476190476109</v>
      </c>
    </row>
    <row r="993" spans="1:18" x14ac:dyDescent="0.2">
      <c r="A993" t="s">
        <v>275</v>
      </c>
      <c r="B993" s="9" t="str">
        <f>VLOOKUP(A993,'item cost'!A:D,2,FALSE)</f>
        <v>group 19</v>
      </c>
      <c r="C993" s="9" t="str">
        <f>VLOOKUP(D993,items!A:B,2,FALSE)</f>
        <v>item 19</v>
      </c>
      <c r="D993" t="s">
        <v>851</v>
      </c>
      <c r="E993" s="10"/>
      <c r="F993" s="10">
        <v>44945</v>
      </c>
      <c r="G993" t="s">
        <v>178</v>
      </c>
      <c r="I993">
        <v>-1</v>
      </c>
      <c r="J993" s="2">
        <v>385</v>
      </c>
      <c r="K993" s="2">
        <f>IF(OR(B993="متنوع",B993="قطع غيار"),J993,IF(AND(B993="ceiling fan",J993&gt;500),_xlfn.MAXIFS('m cost'!$E$3:$E$1062,'m cost'!$B$3:$B$1062,C993,'m cost'!$C$3:$C$1062,"&lt;="&amp;O993,'m cost'!$D$3:$D$1062,"&lt;="&amp;N993)*3,_xlfn.MAXIFS('m cost'!$E$3:$E$1062,'m cost'!$B$3:$B$1062,C993,'m cost'!$C$3:$C$1062,"&lt;="&amp;O993,'m cost'!$D$3:$D$1062,"&lt;="&amp;N993)))</f>
        <v>570</v>
      </c>
      <c r="L993" s="2">
        <f t="shared" si="96"/>
        <v>-570</v>
      </c>
      <c r="M993" s="2">
        <f t="shared" si="97"/>
        <v>-385</v>
      </c>
      <c r="N993">
        <f t="shared" si="98"/>
        <v>1</v>
      </c>
      <c r="O993">
        <f t="shared" si="99"/>
        <v>2023</v>
      </c>
      <c r="P993" s="9">
        <f>IF(I993&gt;0,VLOOKUP(B993,'m cost'!A:G,6,FALSE)*I993,0)</f>
        <v>0</v>
      </c>
      <c r="Q993" t="str">
        <f t="shared" si="100"/>
        <v>p</v>
      </c>
      <c r="R993" s="2">
        <f t="shared" si="101"/>
        <v>185</v>
      </c>
    </row>
    <row r="994" spans="1:18" x14ac:dyDescent="0.2">
      <c r="A994" t="s">
        <v>17</v>
      </c>
      <c r="B994" s="9" t="str">
        <f>VLOOKUP(A994,'item cost'!A:D,2,FALSE)</f>
        <v>group 20</v>
      </c>
      <c r="C994" s="9" t="str">
        <f>VLOOKUP(D994,items!A:B,2,FALSE)</f>
        <v>item 20</v>
      </c>
      <c r="D994" t="s">
        <v>852</v>
      </c>
      <c r="E994" s="10"/>
      <c r="F994" s="10">
        <v>44945</v>
      </c>
      <c r="G994" t="s">
        <v>178</v>
      </c>
      <c r="I994">
        <v>-1</v>
      </c>
      <c r="J994" s="2">
        <v>410</v>
      </c>
      <c r="K994" s="2">
        <f>IF(OR(B994="متنوع",B994="قطع غيار"),J994,IF(AND(B994="ceiling fan",J994&gt;500),_xlfn.MAXIFS('m cost'!$E$3:$E$1062,'m cost'!$B$3:$B$1062,C994,'m cost'!$C$3:$C$1062,"&lt;="&amp;O994,'m cost'!$D$3:$D$1062,"&lt;="&amp;N994)*3,_xlfn.MAXIFS('m cost'!$E$3:$E$1062,'m cost'!$B$3:$B$1062,C994,'m cost'!$C$3:$C$1062,"&lt;="&amp;O994,'m cost'!$D$3:$D$1062,"&lt;="&amp;N994)))</f>
        <v>260</v>
      </c>
      <c r="L994" s="2">
        <f t="shared" si="96"/>
        <v>-260</v>
      </c>
      <c r="M994" s="2">
        <f t="shared" si="97"/>
        <v>-410</v>
      </c>
      <c r="N994">
        <f t="shared" si="98"/>
        <v>1</v>
      </c>
      <c r="O994">
        <f t="shared" si="99"/>
        <v>2023</v>
      </c>
      <c r="P994" s="9">
        <f>IF(I994&gt;0,VLOOKUP(B994,'m cost'!A:G,6,FALSE)*I994,0)</f>
        <v>0</v>
      </c>
      <c r="Q994" t="str">
        <f t="shared" si="100"/>
        <v>l</v>
      </c>
      <c r="R994" s="2">
        <f t="shared" si="101"/>
        <v>-150</v>
      </c>
    </row>
    <row r="995" spans="1:18" x14ac:dyDescent="0.2">
      <c r="A995" t="s">
        <v>18</v>
      </c>
      <c r="B995" s="9" t="str">
        <f>VLOOKUP(A995,'item cost'!A:D,2,FALSE)</f>
        <v>group 21</v>
      </c>
      <c r="C995" s="9" t="str">
        <f>VLOOKUP(D995,items!A:B,2,FALSE)</f>
        <v>item 21</v>
      </c>
      <c r="D995" t="s">
        <v>853</v>
      </c>
      <c r="E995" s="10"/>
      <c r="F995" s="10">
        <v>44945</v>
      </c>
      <c r="G995" t="s">
        <v>178</v>
      </c>
      <c r="I995">
        <v>-5</v>
      </c>
      <c r="J995" s="2">
        <v>470</v>
      </c>
      <c r="K995" s="2">
        <f>IF(OR(B995="متنوع",B995="قطع غيار"),J995,IF(AND(B995="ceiling fan",J995&gt;500),_xlfn.MAXIFS('m cost'!$E$3:$E$1062,'m cost'!$B$3:$B$1062,C995,'m cost'!$C$3:$C$1062,"&lt;="&amp;O995,'m cost'!$D$3:$D$1062,"&lt;="&amp;N995)*3,_xlfn.MAXIFS('m cost'!$E$3:$E$1062,'m cost'!$B$3:$B$1062,C995,'m cost'!$C$3:$C$1062,"&lt;="&amp;O995,'m cost'!$D$3:$D$1062,"&lt;="&amp;N995)))</f>
        <v>122.78968253968254</v>
      </c>
      <c r="L995" s="2">
        <f t="shared" si="96"/>
        <v>-613.94841269841277</v>
      </c>
      <c r="M995" s="2">
        <f t="shared" si="97"/>
        <v>-2350</v>
      </c>
      <c r="N995">
        <f t="shared" si="98"/>
        <v>1</v>
      </c>
      <c r="O995">
        <f t="shared" si="99"/>
        <v>2023</v>
      </c>
      <c r="P995" s="9">
        <f>IF(I995&gt;0,VLOOKUP(B995,'m cost'!A:G,6,FALSE)*I995,0)</f>
        <v>0</v>
      </c>
      <c r="Q995" t="str">
        <f t="shared" si="100"/>
        <v>l</v>
      </c>
      <c r="R995" s="2">
        <f t="shared" si="101"/>
        <v>-1736.0515873015872</v>
      </c>
    </row>
    <row r="996" spans="1:18" x14ac:dyDescent="0.2">
      <c r="A996" t="s">
        <v>24</v>
      </c>
      <c r="B996" s="9" t="str">
        <f>VLOOKUP(A996,'item cost'!A:D,2,FALSE)</f>
        <v>group 22</v>
      </c>
      <c r="C996" s="9" t="str">
        <f>VLOOKUP(D996,items!A:B,2,FALSE)</f>
        <v>item 22</v>
      </c>
      <c r="D996" t="s">
        <v>854</v>
      </c>
      <c r="E996" s="10"/>
      <c r="F996" s="10">
        <v>44945</v>
      </c>
      <c r="G996" t="s">
        <v>178</v>
      </c>
      <c r="I996">
        <v>-1</v>
      </c>
      <c r="J996" s="2">
        <v>270</v>
      </c>
      <c r="K996" s="2">
        <f>IF(OR(B996="متنوع",B996="قطع غيار"),J996,IF(AND(B996="ceiling fan",J996&gt;500),_xlfn.MAXIFS('m cost'!$E$3:$E$1062,'m cost'!$B$3:$B$1062,C996,'m cost'!$C$3:$C$1062,"&lt;="&amp;O996,'m cost'!$D$3:$D$1062,"&lt;="&amp;N996)*3,_xlfn.MAXIFS('m cost'!$E$3:$E$1062,'m cost'!$B$3:$B$1062,C996,'m cost'!$C$3:$C$1062,"&lt;="&amp;O996,'m cost'!$D$3:$D$1062,"&lt;="&amp;N996)))</f>
        <v>517</v>
      </c>
      <c r="L996" s="2">
        <f t="shared" si="96"/>
        <v>-517</v>
      </c>
      <c r="M996" s="2">
        <f t="shared" si="97"/>
        <v>-270</v>
      </c>
      <c r="N996">
        <f t="shared" si="98"/>
        <v>1</v>
      </c>
      <c r="O996">
        <f t="shared" si="99"/>
        <v>2023</v>
      </c>
      <c r="P996" s="9">
        <f>IF(I996&gt;0,VLOOKUP(B996,'m cost'!A:G,6,FALSE)*I996,0)</f>
        <v>0</v>
      </c>
      <c r="Q996" t="str">
        <f t="shared" si="100"/>
        <v>p</v>
      </c>
      <c r="R996" s="2">
        <f t="shared" si="101"/>
        <v>247</v>
      </c>
    </row>
    <row r="997" spans="1:18" x14ac:dyDescent="0.2">
      <c r="A997" t="s">
        <v>60</v>
      </c>
      <c r="B997" s="9" t="str">
        <f>VLOOKUP(A997,'item cost'!A:D,2,FALSE)</f>
        <v>group 23</v>
      </c>
      <c r="C997" s="9" t="str">
        <f>VLOOKUP(D997,items!A:B,2,FALSE)</f>
        <v>item 23</v>
      </c>
      <c r="D997" t="s">
        <v>855</v>
      </c>
      <c r="E997" s="10"/>
      <c r="F997" s="10">
        <v>44943</v>
      </c>
      <c r="G997" t="s">
        <v>409</v>
      </c>
      <c r="I997">
        <v>20</v>
      </c>
      <c r="J997" s="2">
        <v>2550</v>
      </c>
      <c r="K997" s="2">
        <f>IF(OR(B997="متنوع",B997="قطع غيار"),J997,IF(AND(B997="ceiling fan",J997&gt;500),_xlfn.MAXIFS('m cost'!$E$3:$E$1062,'m cost'!$B$3:$B$1062,C997,'m cost'!$C$3:$C$1062,"&lt;="&amp;O997,'m cost'!$D$3:$D$1062,"&lt;="&amp;N997)*3,_xlfn.MAXIFS('m cost'!$E$3:$E$1062,'m cost'!$B$3:$B$1062,C997,'m cost'!$C$3:$C$1062,"&lt;="&amp;O997,'m cost'!$D$3:$D$1062,"&lt;="&amp;N997)))</f>
        <v>3666.8121693121693</v>
      </c>
      <c r="L997" s="2">
        <f t="shared" si="96"/>
        <v>73336.243386243383</v>
      </c>
      <c r="M997" s="2">
        <f t="shared" si="97"/>
        <v>51000</v>
      </c>
      <c r="N997">
        <f t="shared" si="98"/>
        <v>1</v>
      </c>
      <c r="O997">
        <f t="shared" si="99"/>
        <v>2023</v>
      </c>
      <c r="P997" s="9">
        <f>IF(I997&gt;0,VLOOKUP(B997,'m cost'!A:G,6,FALSE)*I997,0)</f>
        <v>40</v>
      </c>
      <c r="Q997" t="str">
        <f t="shared" si="100"/>
        <v>l</v>
      </c>
      <c r="R997" s="2">
        <f t="shared" si="101"/>
        <v>-22376.243386243383</v>
      </c>
    </row>
    <row r="998" spans="1:18" x14ac:dyDescent="0.2">
      <c r="A998" t="s">
        <v>43</v>
      </c>
      <c r="B998" s="9" t="str">
        <f>VLOOKUP(A998,'item cost'!A:D,2,FALSE)</f>
        <v>group 24</v>
      </c>
      <c r="C998" s="9" t="str">
        <f>VLOOKUP(D998,items!A:B,2,FALSE)</f>
        <v>item 24</v>
      </c>
      <c r="D998" t="s">
        <v>856</v>
      </c>
      <c r="E998" s="10"/>
      <c r="F998" s="10">
        <v>44943</v>
      </c>
      <c r="G998" t="s">
        <v>409</v>
      </c>
      <c r="I998">
        <v>4</v>
      </c>
      <c r="J998" s="2">
        <v>2650</v>
      </c>
      <c r="K998" s="2">
        <f>IF(OR(B998="متنوع",B998="قطع غيار"),J998,IF(AND(B998="ceiling fan",J998&gt;500),_xlfn.MAXIFS('m cost'!$E$3:$E$1062,'m cost'!$B$3:$B$1062,C998,'m cost'!$C$3:$C$1062,"&lt;="&amp;O998,'m cost'!$D$3:$D$1062,"&lt;="&amp;N998)*3,_xlfn.MAXIFS('m cost'!$E$3:$E$1062,'m cost'!$B$3:$B$1062,C998,'m cost'!$C$3:$C$1062,"&lt;="&amp;O998,'m cost'!$D$3:$D$1062,"&lt;="&amp;N998)))</f>
        <v>316.46825396825403</v>
      </c>
      <c r="L998" s="2">
        <f t="shared" si="96"/>
        <v>1265.8730158730161</v>
      </c>
      <c r="M998" s="2">
        <f t="shared" si="97"/>
        <v>10600</v>
      </c>
      <c r="N998">
        <f t="shared" si="98"/>
        <v>1</v>
      </c>
      <c r="O998">
        <f t="shared" si="99"/>
        <v>2023</v>
      </c>
      <c r="P998" s="9">
        <f>IF(I998&gt;0,VLOOKUP(B998,'m cost'!A:G,6,FALSE)*I998,0)</f>
        <v>2</v>
      </c>
      <c r="Q998" t="str">
        <f t="shared" si="100"/>
        <v>p</v>
      </c>
      <c r="R998" s="2">
        <f t="shared" si="101"/>
        <v>9332.1269841269841</v>
      </c>
    </row>
    <row r="999" spans="1:18" x14ac:dyDescent="0.2">
      <c r="A999" t="s">
        <v>278</v>
      </c>
      <c r="B999" s="9" t="str">
        <f>VLOOKUP(A999,'item cost'!A:D,2,FALSE)</f>
        <v>group 25</v>
      </c>
      <c r="C999" s="9" t="str">
        <f>VLOOKUP(D999,items!A:B,2,FALSE)</f>
        <v>item 25</v>
      </c>
      <c r="D999" t="s">
        <v>857</v>
      </c>
      <c r="E999" s="10"/>
      <c r="F999" s="10">
        <v>44943</v>
      </c>
      <c r="G999" t="s">
        <v>409</v>
      </c>
      <c r="I999">
        <v>3</v>
      </c>
      <c r="J999" s="2">
        <v>2750</v>
      </c>
      <c r="K999" s="2">
        <f>IF(OR(B999="متنوع",B999="قطع غيار"),J999,IF(AND(B999="ceiling fan",J999&gt;500),_xlfn.MAXIFS('m cost'!$E$3:$E$1062,'m cost'!$B$3:$B$1062,C999,'m cost'!$C$3:$C$1062,"&lt;="&amp;O999,'m cost'!$D$3:$D$1062,"&lt;="&amp;N999)*3,_xlfn.MAXIFS('m cost'!$E$3:$E$1062,'m cost'!$B$3:$B$1062,C999,'m cost'!$C$3:$C$1062,"&lt;="&amp;O999,'m cost'!$D$3:$D$1062,"&lt;="&amp;N999)))</f>
        <v>223.50174851190479</v>
      </c>
      <c r="L999" s="2">
        <f t="shared" si="96"/>
        <v>670.50524553571438</v>
      </c>
      <c r="M999" s="2">
        <f t="shared" si="97"/>
        <v>8250</v>
      </c>
      <c r="N999">
        <f t="shared" si="98"/>
        <v>1</v>
      </c>
      <c r="O999">
        <f t="shared" si="99"/>
        <v>2023</v>
      </c>
      <c r="P999" s="9">
        <f>IF(I999&gt;0,VLOOKUP(B999,'m cost'!A:G,6,FALSE)*I999,0)</f>
        <v>88.364999999999995</v>
      </c>
      <c r="Q999" t="str">
        <f t="shared" si="100"/>
        <v>p</v>
      </c>
      <c r="R999" s="2">
        <f t="shared" si="101"/>
        <v>7491.1297544642857</v>
      </c>
    </row>
    <row r="1000" spans="1:18" x14ac:dyDescent="0.2">
      <c r="A1000" t="s">
        <v>279</v>
      </c>
      <c r="B1000" s="9" t="str">
        <f>VLOOKUP(A1000,'item cost'!A:D,2,FALSE)</f>
        <v>group 26</v>
      </c>
      <c r="C1000" s="9" t="str">
        <f>VLOOKUP(D1000,items!A:B,2,FALSE)</f>
        <v>item 26</v>
      </c>
      <c r="D1000" t="s">
        <v>858</v>
      </c>
      <c r="E1000" s="10"/>
      <c r="F1000" s="10">
        <v>44943</v>
      </c>
      <c r="G1000" t="s">
        <v>409</v>
      </c>
      <c r="I1000">
        <v>20</v>
      </c>
      <c r="J1000" s="2">
        <v>1000</v>
      </c>
      <c r="K1000" s="2">
        <f>IF(OR(B1000="متنوع",B1000="قطع غيار"),J1000,IF(AND(B1000="ceiling fan",J1000&gt;500),_xlfn.MAXIFS('m cost'!$E$3:$E$1062,'m cost'!$B$3:$B$1062,C1000,'m cost'!$C$3:$C$1062,"&lt;="&amp;O1000,'m cost'!$D$3:$D$1062,"&lt;="&amp;N1000)*3,_xlfn.MAXIFS('m cost'!$E$3:$E$1062,'m cost'!$B$3:$B$1062,C1000,'m cost'!$C$3:$C$1062,"&lt;="&amp;O1000,'m cost'!$D$3:$D$1062,"&lt;="&amp;N1000)))</f>
        <v>205.97652777777782</v>
      </c>
      <c r="L1000" s="2">
        <f t="shared" si="96"/>
        <v>4119.530555555556</v>
      </c>
      <c r="M1000" s="2">
        <f t="shared" si="97"/>
        <v>20000</v>
      </c>
      <c r="N1000">
        <f t="shared" si="98"/>
        <v>1</v>
      </c>
      <c r="O1000">
        <f t="shared" si="99"/>
        <v>2023</v>
      </c>
      <c r="P1000" s="9">
        <f>IF(I1000&gt;0,VLOOKUP(B1000,'m cost'!A:G,6,FALSE)*I1000,0)</f>
        <v>100</v>
      </c>
      <c r="Q1000" t="str">
        <f t="shared" si="100"/>
        <v>p</v>
      </c>
      <c r="R1000" s="2">
        <f t="shared" si="101"/>
        <v>15780.469444444443</v>
      </c>
    </row>
    <row r="1001" spans="1:18" x14ac:dyDescent="0.2">
      <c r="A1001" t="s">
        <v>46</v>
      </c>
      <c r="B1001" s="9" t="str">
        <f>VLOOKUP(A1001,'item cost'!A:D,2,FALSE)</f>
        <v>group 27</v>
      </c>
      <c r="C1001" s="9" t="str">
        <f>VLOOKUP(D1001,items!A:B,2,FALSE)</f>
        <v>item 27</v>
      </c>
      <c r="D1001" t="s">
        <v>859</v>
      </c>
      <c r="E1001" s="10"/>
      <c r="F1001" s="10">
        <v>44943</v>
      </c>
      <c r="G1001" t="s">
        <v>409</v>
      </c>
      <c r="I1001">
        <v>5</v>
      </c>
      <c r="J1001" s="2">
        <v>1200</v>
      </c>
      <c r="K1001" s="2">
        <f>IF(OR(B1001="متنوع",B1001="قطع غيار"),J1001,IF(AND(B1001="ceiling fan",J1001&gt;500),_xlfn.MAXIFS('m cost'!$E$3:$E$1062,'m cost'!$B$3:$B$1062,C1001,'m cost'!$C$3:$C$1062,"&lt;="&amp;O1001,'m cost'!$D$3:$D$1062,"&lt;="&amp;N1001)*3,_xlfn.MAXIFS('m cost'!$E$3:$E$1062,'m cost'!$B$3:$B$1062,C1001,'m cost'!$C$3:$C$1062,"&lt;="&amp;O1001,'m cost'!$D$3:$D$1062,"&lt;="&amp;N1001)))</f>
        <v>383</v>
      </c>
      <c r="L1001" s="2">
        <f t="shared" si="96"/>
        <v>1915</v>
      </c>
      <c r="M1001" s="2">
        <f t="shared" si="97"/>
        <v>6000</v>
      </c>
      <c r="N1001">
        <f t="shared" si="98"/>
        <v>1</v>
      </c>
      <c r="O1001">
        <f t="shared" si="99"/>
        <v>2023</v>
      </c>
      <c r="P1001" s="9">
        <f>IF(I1001&gt;0,VLOOKUP(B1001,'m cost'!A:G,6,FALSE)*I1001,0)</f>
        <v>0</v>
      </c>
      <c r="Q1001" t="str">
        <f t="shared" si="100"/>
        <v>p</v>
      </c>
      <c r="R1001" s="2">
        <f t="shared" si="101"/>
        <v>4085</v>
      </c>
    </row>
    <row r="1002" spans="1:18" x14ac:dyDescent="0.2">
      <c r="A1002" t="s">
        <v>37</v>
      </c>
      <c r="B1002" s="9" t="str">
        <f>VLOOKUP(A1002,'item cost'!A:D,2,FALSE)</f>
        <v>group 28</v>
      </c>
      <c r="C1002" s="9" t="str">
        <f>VLOOKUP(D1002,items!A:B,2,FALSE)</f>
        <v>item 28</v>
      </c>
      <c r="D1002" t="s">
        <v>860</v>
      </c>
      <c r="E1002" s="10"/>
      <c r="F1002" s="10">
        <v>44943</v>
      </c>
      <c r="G1002" t="s">
        <v>409</v>
      </c>
      <c r="I1002">
        <v>70</v>
      </c>
      <c r="J1002" s="2">
        <v>470</v>
      </c>
      <c r="K1002" s="2">
        <f>IF(OR(B1002="متنوع",B1002="قطع غيار"),J1002,IF(AND(B1002="ceiling fan",J1002&gt;500),_xlfn.MAXIFS('m cost'!$E$3:$E$1062,'m cost'!$B$3:$B$1062,C1002,'m cost'!$C$3:$C$1062,"&lt;="&amp;O1002,'m cost'!$D$3:$D$1062,"&lt;="&amp;N1002)*3,_xlfn.MAXIFS('m cost'!$E$3:$E$1062,'m cost'!$B$3:$B$1062,C1002,'m cost'!$C$3:$C$1062,"&lt;="&amp;O1002,'m cost'!$D$3:$D$1062,"&lt;="&amp;N1002)))</f>
        <v>127.99382716049386</v>
      </c>
      <c r="L1002" s="2">
        <f t="shared" si="96"/>
        <v>8959.5679012345699</v>
      </c>
      <c r="M1002" s="2">
        <f t="shared" si="97"/>
        <v>32900</v>
      </c>
      <c r="N1002">
        <f t="shared" si="98"/>
        <v>1</v>
      </c>
      <c r="O1002">
        <f t="shared" si="99"/>
        <v>2023</v>
      </c>
      <c r="P1002" s="9">
        <f>IF(I1002&gt;0,VLOOKUP(B1002,'m cost'!A:G,6,FALSE)*I1002,0)</f>
        <v>35</v>
      </c>
      <c r="Q1002" t="str">
        <f t="shared" si="100"/>
        <v>p</v>
      </c>
      <c r="R1002" s="2">
        <f t="shared" si="101"/>
        <v>23905.432098765428</v>
      </c>
    </row>
    <row r="1003" spans="1:18" x14ac:dyDescent="0.2">
      <c r="A1003" t="s">
        <v>44</v>
      </c>
      <c r="B1003" s="9" t="str">
        <f>VLOOKUP(A1003,'item cost'!A:D,2,FALSE)</f>
        <v>group 29</v>
      </c>
      <c r="C1003" s="9" t="str">
        <f>VLOOKUP(D1003,items!A:B,2,FALSE)</f>
        <v>item 29</v>
      </c>
      <c r="D1003" t="s">
        <v>861</v>
      </c>
      <c r="E1003" s="10"/>
      <c r="F1003" s="10">
        <v>44943</v>
      </c>
      <c r="G1003" t="s">
        <v>409</v>
      </c>
      <c r="I1003">
        <v>30</v>
      </c>
      <c r="J1003" s="2">
        <v>520</v>
      </c>
      <c r="K1003" s="2">
        <f>IF(OR(B1003="متنوع",B1003="قطع غيار"),J1003,IF(AND(B1003="ceiling fan",J1003&gt;500),_xlfn.MAXIFS('m cost'!$E$3:$E$1062,'m cost'!$B$3:$B$1062,C1003,'m cost'!$C$3:$C$1062,"&lt;="&amp;O1003,'m cost'!$D$3:$D$1062,"&lt;="&amp;N1003)*3,_xlfn.MAXIFS('m cost'!$E$3:$E$1062,'m cost'!$B$3:$B$1062,C1003,'m cost'!$C$3:$C$1062,"&lt;="&amp;O1003,'m cost'!$D$3:$D$1062,"&lt;="&amp;N1003)))</f>
        <v>139.5625</v>
      </c>
      <c r="L1003" s="2">
        <f t="shared" si="96"/>
        <v>4186.875</v>
      </c>
      <c r="M1003" s="2">
        <f t="shared" si="97"/>
        <v>15600</v>
      </c>
      <c r="N1003">
        <f t="shared" si="98"/>
        <v>1</v>
      </c>
      <c r="O1003">
        <f t="shared" si="99"/>
        <v>2023</v>
      </c>
      <c r="P1003" s="9">
        <f>IF(I1003&gt;0,VLOOKUP(B1003,'m cost'!A:G,6,FALSE)*I1003,0)</f>
        <v>150</v>
      </c>
      <c r="Q1003" t="str">
        <f t="shared" si="100"/>
        <v>p</v>
      </c>
      <c r="R1003" s="2">
        <f t="shared" si="101"/>
        <v>11263.125</v>
      </c>
    </row>
    <row r="1004" spans="1:18" x14ac:dyDescent="0.2">
      <c r="A1004" t="s">
        <v>280</v>
      </c>
      <c r="B1004" s="9" t="str">
        <f>VLOOKUP(A1004,'item cost'!A:D,2,FALSE)</f>
        <v>group 30</v>
      </c>
      <c r="C1004" s="9" t="str">
        <f>VLOOKUP(D1004,items!A:B,2,FALSE)</f>
        <v>item 30</v>
      </c>
      <c r="D1004" t="s">
        <v>862</v>
      </c>
      <c r="E1004" s="10"/>
      <c r="F1004" s="10">
        <v>44943</v>
      </c>
      <c r="G1004" t="s">
        <v>409</v>
      </c>
      <c r="I1004">
        <v>12</v>
      </c>
      <c r="J1004" s="2">
        <v>265</v>
      </c>
      <c r="K1004" s="2">
        <f>IF(OR(B1004="متنوع",B1004="قطع غيار"),J1004,IF(AND(B1004="ceiling fan",J1004&gt;500),_xlfn.MAXIFS('m cost'!$E$3:$E$1062,'m cost'!$B$3:$B$1062,C1004,'m cost'!$C$3:$C$1062,"&lt;="&amp;O1004,'m cost'!$D$3:$D$1062,"&lt;="&amp;N1004)*3,_xlfn.MAXIFS('m cost'!$E$3:$E$1062,'m cost'!$B$3:$B$1062,C1004,'m cost'!$C$3:$C$1062,"&lt;="&amp;O1004,'m cost'!$D$3:$D$1062,"&lt;="&amp;N1004)))</f>
        <v>350.54555555555561</v>
      </c>
      <c r="L1004" s="2">
        <f t="shared" si="96"/>
        <v>4206.5466666666671</v>
      </c>
      <c r="M1004" s="2">
        <f t="shared" si="97"/>
        <v>3180</v>
      </c>
      <c r="N1004">
        <f t="shared" si="98"/>
        <v>1</v>
      </c>
      <c r="O1004">
        <f t="shared" si="99"/>
        <v>2023</v>
      </c>
      <c r="P1004" s="9">
        <f>IF(I1004&gt;0,VLOOKUP(B1004,'m cost'!A:G,6,FALSE)*I1004,0)</f>
        <v>60</v>
      </c>
      <c r="Q1004" t="str">
        <f t="shared" si="100"/>
        <v>l</v>
      </c>
      <c r="R1004" s="2">
        <f t="shared" si="101"/>
        <v>-1086.5466666666671</v>
      </c>
    </row>
    <row r="1005" spans="1:18" x14ac:dyDescent="0.2">
      <c r="A1005" t="s">
        <v>50</v>
      </c>
      <c r="B1005" s="9" t="str">
        <f>VLOOKUP(A1005,'item cost'!A:D,2,FALSE)</f>
        <v>group 31</v>
      </c>
      <c r="C1005" s="9" t="str">
        <f>VLOOKUP(D1005,items!A:B,2,FALSE)</f>
        <v>item 31</v>
      </c>
      <c r="D1005" t="s">
        <v>863</v>
      </c>
      <c r="E1005" s="10"/>
      <c r="F1005" s="10">
        <v>44943</v>
      </c>
      <c r="G1005" t="s">
        <v>409</v>
      </c>
      <c r="I1005">
        <v>100</v>
      </c>
      <c r="J1005" s="2">
        <v>160</v>
      </c>
      <c r="K1005" s="2">
        <f>IF(OR(B1005="متنوع",B1005="قطع غيار"),J1005,IF(AND(B1005="ceiling fan",J1005&gt;500),_xlfn.MAXIFS('m cost'!$E$3:$E$1062,'m cost'!$B$3:$B$1062,C1005,'m cost'!$C$3:$C$1062,"&lt;="&amp;O1005,'m cost'!$D$3:$D$1062,"&lt;="&amp;N1005)*3,_xlfn.MAXIFS('m cost'!$E$3:$E$1062,'m cost'!$B$3:$B$1062,C1005,'m cost'!$C$3:$C$1062,"&lt;="&amp;O1005,'m cost'!$D$3:$D$1062,"&lt;="&amp;N1005)))</f>
        <v>891.17460317460325</v>
      </c>
      <c r="L1005" s="2">
        <f t="shared" si="96"/>
        <v>89117.460317460325</v>
      </c>
      <c r="M1005" s="2">
        <f t="shared" si="97"/>
        <v>16000</v>
      </c>
      <c r="N1005">
        <f t="shared" si="98"/>
        <v>1</v>
      </c>
      <c r="O1005">
        <f t="shared" si="99"/>
        <v>2023</v>
      </c>
      <c r="P1005" s="9">
        <f>IF(I1005&gt;0,VLOOKUP(B1005,'m cost'!A:G,6,FALSE)*I1005,0)</f>
        <v>500</v>
      </c>
      <c r="Q1005" t="str">
        <f t="shared" si="100"/>
        <v>l</v>
      </c>
      <c r="R1005" s="2">
        <f t="shared" si="101"/>
        <v>-73617.460317460325</v>
      </c>
    </row>
    <row r="1006" spans="1:18" x14ac:dyDescent="0.2">
      <c r="A1006" t="s">
        <v>20</v>
      </c>
      <c r="B1006" s="9" t="str">
        <f>VLOOKUP(A1006,'item cost'!A:D,2,FALSE)</f>
        <v>group 32</v>
      </c>
      <c r="C1006" s="9" t="str">
        <f>VLOOKUP(D1006,items!A:B,2,FALSE)</f>
        <v>item 32</v>
      </c>
      <c r="D1006" t="s">
        <v>864</v>
      </c>
      <c r="E1006" s="10"/>
      <c r="F1006" s="10">
        <v>44943</v>
      </c>
      <c r="G1006" t="s">
        <v>409</v>
      </c>
      <c r="I1006">
        <v>50</v>
      </c>
      <c r="J1006" s="2">
        <v>280</v>
      </c>
      <c r="K1006" s="2">
        <f>IF(OR(B1006="متنوع",B1006="قطع غيار"),J1006,IF(AND(B1006="ceiling fan",J1006&gt;500),_xlfn.MAXIFS('m cost'!$E$3:$E$1062,'m cost'!$B$3:$B$1062,C1006,'m cost'!$C$3:$C$1062,"&lt;="&amp;O1006,'m cost'!$D$3:$D$1062,"&lt;="&amp;N1006)*3,_xlfn.MAXIFS('m cost'!$E$3:$E$1062,'m cost'!$B$3:$B$1062,C1006,'m cost'!$C$3:$C$1062,"&lt;="&amp;O1006,'m cost'!$D$3:$D$1062,"&lt;="&amp;N1006)))</f>
        <v>348.11507936507945</v>
      </c>
      <c r="L1006" s="2">
        <f t="shared" si="96"/>
        <v>17405.753968253972</v>
      </c>
      <c r="M1006" s="2">
        <f t="shared" si="97"/>
        <v>14000</v>
      </c>
      <c r="N1006">
        <f t="shared" si="98"/>
        <v>1</v>
      </c>
      <c r="O1006">
        <f t="shared" si="99"/>
        <v>2023</v>
      </c>
      <c r="P1006" s="9">
        <f>IF(I1006&gt;0,VLOOKUP(B1006,'m cost'!A:G,6,FALSE)*I1006,0)</f>
        <v>250</v>
      </c>
      <c r="Q1006" t="str">
        <f t="shared" si="100"/>
        <v>l</v>
      </c>
      <c r="R1006" s="2">
        <f t="shared" si="101"/>
        <v>-3655.7539682539718</v>
      </c>
    </row>
    <row r="1007" spans="1:18" x14ac:dyDescent="0.2">
      <c r="A1007" t="s">
        <v>33</v>
      </c>
      <c r="B1007" s="9" t="str">
        <f>VLOOKUP(A1007,'item cost'!A:D,2,FALSE)</f>
        <v>group 33</v>
      </c>
      <c r="C1007" s="9" t="str">
        <f>VLOOKUP(D1007,items!A:B,2,FALSE)</f>
        <v>item 33</v>
      </c>
      <c r="D1007" t="s">
        <v>865</v>
      </c>
      <c r="E1007" s="10"/>
      <c r="F1007" s="10">
        <v>44943</v>
      </c>
      <c r="G1007" t="s">
        <v>409</v>
      </c>
      <c r="I1007">
        <v>50</v>
      </c>
      <c r="J1007" s="2">
        <v>265</v>
      </c>
      <c r="K1007" s="2">
        <f>IF(OR(B1007="متنوع",B1007="قطع غيار"),J1007,IF(AND(B1007="ceiling fan",J1007&gt;500),_xlfn.MAXIFS('m cost'!$E$3:$E$1062,'m cost'!$B$3:$B$1062,C1007,'m cost'!$C$3:$C$1062,"&lt;="&amp;O1007,'m cost'!$D$3:$D$1062,"&lt;="&amp;N1007)*3,_xlfn.MAXIFS('m cost'!$E$3:$E$1062,'m cost'!$B$3:$B$1062,C1007,'m cost'!$C$3:$C$1062,"&lt;="&amp;O1007,'m cost'!$D$3:$D$1062,"&lt;="&amp;N1007)))</f>
        <v>960</v>
      </c>
      <c r="L1007" s="2">
        <f t="shared" si="96"/>
        <v>48000</v>
      </c>
      <c r="M1007" s="2">
        <f t="shared" si="97"/>
        <v>13250</v>
      </c>
      <c r="N1007">
        <f t="shared" si="98"/>
        <v>1</v>
      </c>
      <c r="O1007">
        <f t="shared" si="99"/>
        <v>2023</v>
      </c>
      <c r="P1007" s="9">
        <f>IF(I1007&gt;0,VLOOKUP(B1007,'m cost'!A:G,6,FALSE)*I1007,0)</f>
        <v>250</v>
      </c>
      <c r="Q1007" t="str">
        <f t="shared" si="100"/>
        <v>l</v>
      </c>
      <c r="R1007" s="2">
        <f t="shared" si="101"/>
        <v>-35000</v>
      </c>
    </row>
    <row r="1008" spans="1:18" x14ac:dyDescent="0.2">
      <c r="A1008" t="s">
        <v>48</v>
      </c>
      <c r="B1008" s="9" t="str">
        <f>VLOOKUP(A1008,'item cost'!A:D,2,FALSE)</f>
        <v>group 34</v>
      </c>
      <c r="C1008" s="9" t="str">
        <f>VLOOKUP(D1008,items!A:B,2,FALSE)</f>
        <v>item 34</v>
      </c>
      <c r="D1008" t="s">
        <v>866</v>
      </c>
      <c r="E1008" s="10"/>
      <c r="F1008" s="10">
        <v>44943</v>
      </c>
      <c r="G1008" t="s">
        <v>409</v>
      </c>
      <c r="I1008">
        <v>30</v>
      </c>
      <c r="J1008" s="2">
        <v>180</v>
      </c>
      <c r="K1008" s="2">
        <f>IF(OR(B1008="متنوع",B1008="قطع غيار"),J1008,IF(AND(B1008="ceiling fan",J1008&gt;500),_xlfn.MAXIFS('m cost'!$E$3:$E$1062,'m cost'!$B$3:$B$1062,C1008,'m cost'!$C$3:$C$1062,"&lt;="&amp;O1008,'m cost'!$D$3:$D$1062,"&lt;="&amp;N1008)*3,_xlfn.MAXIFS('m cost'!$E$3:$E$1062,'m cost'!$B$3:$B$1062,C1008,'m cost'!$C$3:$C$1062,"&lt;="&amp;O1008,'m cost'!$D$3:$D$1062,"&lt;="&amp;N1008)))</f>
        <v>1445</v>
      </c>
      <c r="L1008" s="2">
        <f t="shared" si="96"/>
        <v>43350</v>
      </c>
      <c r="M1008" s="2">
        <f t="shared" si="97"/>
        <v>5400</v>
      </c>
      <c r="N1008">
        <f t="shared" si="98"/>
        <v>1</v>
      </c>
      <c r="O1008">
        <f t="shared" si="99"/>
        <v>2023</v>
      </c>
      <c r="P1008" s="9">
        <f>IF(I1008&gt;0,VLOOKUP(B1008,'m cost'!A:G,6,FALSE)*I1008,0)</f>
        <v>150</v>
      </c>
      <c r="Q1008" t="str">
        <f t="shared" si="100"/>
        <v>l</v>
      </c>
      <c r="R1008" s="2">
        <f t="shared" si="101"/>
        <v>-38100</v>
      </c>
    </row>
    <row r="1009" spans="1:18" x14ac:dyDescent="0.2">
      <c r="A1009" t="s">
        <v>28</v>
      </c>
      <c r="B1009" s="9" t="str">
        <f>VLOOKUP(A1009,'item cost'!A:D,2,FALSE)</f>
        <v>group 35</v>
      </c>
      <c r="C1009" s="9" t="str">
        <f>VLOOKUP(D1009,items!A:B,2,FALSE)</f>
        <v>item 35</v>
      </c>
      <c r="D1009" t="s">
        <v>867</v>
      </c>
      <c r="E1009" s="10"/>
      <c r="F1009" s="10">
        <v>44943</v>
      </c>
      <c r="G1009" t="s">
        <v>119</v>
      </c>
      <c r="I1009">
        <v>-1</v>
      </c>
      <c r="J1009" s="2">
        <v>790</v>
      </c>
      <c r="K1009" s="2">
        <f>IF(OR(B1009="متنوع",B1009="قطع غيار"),J1009,IF(AND(B1009="ceiling fan",J1009&gt;500),_xlfn.MAXIFS('m cost'!$E$3:$E$1062,'m cost'!$B$3:$B$1062,C1009,'m cost'!$C$3:$C$1062,"&lt;="&amp;O1009,'m cost'!$D$3:$D$1062,"&lt;="&amp;N1009)*3,_xlfn.MAXIFS('m cost'!$E$3:$E$1062,'m cost'!$B$3:$B$1062,C1009,'m cost'!$C$3:$C$1062,"&lt;="&amp;O1009,'m cost'!$D$3:$D$1062,"&lt;="&amp;N1009)))</f>
        <v>325.75216666666677</v>
      </c>
      <c r="L1009" s="2">
        <f t="shared" si="96"/>
        <v>-325.75216666666677</v>
      </c>
      <c r="M1009" s="2">
        <f t="shared" si="97"/>
        <v>-790</v>
      </c>
      <c r="N1009">
        <f t="shared" si="98"/>
        <v>1</v>
      </c>
      <c r="O1009">
        <f t="shared" si="99"/>
        <v>2023</v>
      </c>
      <c r="P1009" s="9">
        <f>IF(I1009&gt;0,VLOOKUP(B1009,'m cost'!A:G,6,FALSE)*I1009,0)</f>
        <v>0</v>
      </c>
      <c r="Q1009" t="str">
        <f t="shared" si="100"/>
        <v>l</v>
      </c>
      <c r="R1009" s="2">
        <f t="shared" si="101"/>
        <v>-464.24783333333323</v>
      </c>
    </row>
    <row r="1010" spans="1:18" x14ac:dyDescent="0.2">
      <c r="A1010" t="s">
        <v>274</v>
      </c>
      <c r="B1010" s="9" t="str">
        <f>VLOOKUP(A1010,'item cost'!A:D,2,FALSE)</f>
        <v>group 36</v>
      </c>
      <c r="C1010" s="9" t="str">
        <f>VLOOKUP(D1010,items!A:B,2,FALSE)</f>
        <v>item 36</v>
      </c>
      <c r="D1010" t="s">
        <v>868</v>
      </c>
      <c r="E1010" s="10"/>
      <c r="F1010" s="10">
        <v>44943</v>
      </c>
      <c r="G1010" t="s">
        <v>119</v>
      </c>
      <c r="I1010">
        <v>-1</v>
      </c>
      <c r="J1010" s="2">
        <v>300</v>
      </c>
      <c r="K1010" s="2">
        <f>IF(OR(B1010="متنوع",B1010="قطع غيار"),J1010,IF(AND(B1010="ceiling fan",J1010&gt;500),_xlfn.MAXIFS('m cost'!$E$3:$E$1062,'m cost'!$B$3:$B$1062,C1010,'m cost'!$C$3:$C$1062,"&lt;="&amp;O1010,'m cost'!$D$3:$D$1062,"&lt;="&amp;N1010)*3,_xlfn.MAXIFS('m cost'!$E$3:$E$1062,'m cost'!$B$3:$B$1062,C1010,'m cost'!$C$3:$C$1062,"&lt;="&amp;O1010,'m cost'!$D$3:$D$1062,"&lt;="&amp;N1010)))</f>
        <v>189</v>
      </c>
      <c r="L1010" s="2">
        <f t="shared" si="96"/>
        <v>-189</v>
      </c>
      <c r="M1010" s="2">
        <f t="shared" si="97"/>
        <v>-300</v>
      </c>
      <c r="N1010">
        <f t="shared" si="98"/>
        <v>1</v>
      </c>
      <c r="O1010">
        <f t="shared" si="99"/>
        <v>2023</v>
      </c>
      <c r="P1010" s="9">
        <f>IF(I1010&gt;0,VLOOKUP(B1010,'m cost'!A:G,6,FALSE)*I1010,0)</f>
        <v>0</v>
      </c>
      <c r="Q1010" t="str">
        <f t="shared" si="100"/>
        <v>l</v>
      </c>
      <c r="R1010" s="2">
        <f t="shared" si="101"/>
        <v>-111</v>
      </c>
    </row>
    <row r="1011" spans="1:18" x14ac:dyDescent="0.2">
      <c r="A1011" t="s">
        <v>52</v>
      </c>
      <c r="B1011" s="9" t="str">
        <f>VLOOKUP(A1011,'item cost'!A:D,2,FALSE)</f>
        <v>group 37</v>
      </c>
      <c r="C1011" s="9" t="str">
        <f>VLOOKUP(D1011,items!A:B,2,FALSE)</f>
        <v>item 37</v>
      </c>
      <c r="D1011" t="s">
        <v>869</v>
      </c>
      <c r="E1011" s="10"/>
      <c r="F1011" s="10">
        <v>44943</v>
      </c>
      <c r="G1011" t="s">
        <v>119</v>
      </c>
      <c r="I1011">
        <v>-1</v>
      </c>
      <c r="J1011" s="2">
        <v>210</v>
      </c>
      <c r="K1011" s="2">
        <f>IF(OR(B1011="متنوع",B1011="قطع غيار"),J1011,IF(AND(B1011="ceiling fan",J1011&gt;500),_xlfn.MAXIFS('m cost'!$E$3:$E$1062,'m cost'!$B$3:$B$1062,C1011,'m cost'!$C$3:$C$1062,"&lt;="&amp;O1011,'m cost'!$D$3:$D$1062,"&lt;="&amp;N1011)*3,_xlfn.MAXIFS('m cost'!$E$3:$E$1062,'m cost'!$B$3:$B$1062,C1011,'m cost'!$C$3:$C$1062,"&lt;="&amp;O1011,'m cost'!$D$3:$D$1062,"&lt;="&amp;N1011)))</f>
        <v>1486.2500000000002</v>
      </c>
      <c r="L1011" s="2">
        <f t="shared" si="96"/>
        <v>-1486.2500000000002</v>
      </c>
      <c r="M1011" s="2">
        <f t="shared" si="97"/>
        <v>-210</v>
      </c>
      <c r="N1011">
        <f t="shared" si="98"/>
        <v>1</v>
      </c>
      <c r="O1011">
        <f t="shared" si="99"/>
        <v>2023</v>
      </c>
      <c r="P1011" s="9">
        <f>IF(I1011&gt;0,VLOOKUP(B1011,'m cost'!A:G,6,FALSE)*I1011,0)</f>
        <v>0</v>
      </c>
      <c r="Q1011" t="str">
        <f t="shared" si="100"/>
        <v>p</v>
      </c>
      <c r="R1011" s="2">
        <f t="shared" si="101"/>
        <v>1276.2500000000002</v>
      </c>
    </row>
    <row r="1012" spans="1:18" x14ac:dyDescent="0.2">
      <c r="A1012" t="s">
        <v>65</v>
      </c>
      <c r="B1012" s="9" t="str">
        <f>VLOOKUP(A1012,'item cost'!A:D,2,FALSE)</f>
        <v>group 38</v>
      </c>
      <c r="C1012" s="9" t="str">
        <f>VLOOKUP(D1012,items!A:B,2,FALSE)</f>
        <v>item 38</v>
      </c>
      <c r="D1012" t="s">
        <v>870</v>
      </c>
      <c r="E1012" s="10"/>
      <c r="F1012" s="10">
        <v>44943</v>
      </c>
      <c r="G1012" t="s">
        <v>119</v>
      </c>
      <c r="I1012">
        <v>-1</v>
      </c>
      <c r="J1012" s="2">
        <v>260</v>
      </c>
      <c r="K1012" s="2">
        <f>IF(OR(B1012="متنوع",B1012="قطع غيار"),J1012,IF(AND(B1012="ceiling fan",J1012&gt;500),_xlfn.MAXIFS('m cost'!$E$3:$E$1062,'m cost'!$B$3:$B$1062,C1012,'m cost'!$C$3:$C$1062,"&lt;="&amp;O1012,'m cost'!$D$3:$D$1062,"&lt;="&amp;N1012)*3,_xlfn.MAXIFS('m cost'!$E$3:$E$1062,'m cost'!$B$3:$B$1062,C1012,'m cost'!$C$3:$C$1062,"&lt;="&amp;O1012,'m cost'!$D$3:$D$1062,"&lt;="&amp;N1012)))</f>
        <v>1954.814814814815</v>
      </c>
      <c r="L1012" s="2">
        <f t="shared" si="96"/>
        <v>-1954.814814814815</v>
      </c>
      <c r="M1012" s="2">
        <f t="shared" si="97"/>
        <v>-260</v>
      </c>
      <c r="N1012">
        <f t="shared" si="98"/>
        <v>1</v>
      </c>
      <c r="O1012">
        <f t="shared" si="99"/>
        <v>2023</v>
      </c>
      <c r="P1012" s="9">
        <f>IF(I1012&gt;0,VLOOKUP(B1012,'m cost'!A:G,6,FALSE)*I1012,0)</f>
        <v>0</v>
      </c>
      <c r="Q1012" t="str">
        <f t="shared" si="100"/>
        <v>p</v>
      </c>
      <c r="R1012" s="2">
        <f t="shared" si="101"/>
        <v>1694.814814814815</v>
      </c>
    </row>
    <row r="1013" spans="1:18" x14ac:dyDescent="0.2">
      <c r="A1013" t="s">
        <v>62</v>
      </c>
      <c r="B1013" s="9" t="str">
        <f>VLOOKUP(A1013,'item cost'!A:D,2,FALSE)</f>
        <v>group 39</v>
      </c>
      <c r="C1013" s="9" t="str">
        <f>VLOOKUP(D1013,items!A:B,2,FALSE)</f>
        <v>item 39</v>
      </c>
      <c r="D1013" t="s">
        <v>871</v>
      </c>
      <c r="E1013" s="10"/>
      <c r="F1013" s="10">
        <v>44944</v>
      </c>
      <c r="G1013" t="s">
        <v>410</v>
      </c>
      <c r="I1013">
        <v>140</v>
      </c>
      <c r="J1013" s="2">
        <v>360</v>
      </c>
      <c r="K1013" s="2">
        <f>IF(OR(B1013="متنوع",B1013="قطع غيار"),J1013,IF(AND(B1013="ceiling fan",J1013&gt;500),_xlfn.MAXIFS('m cost'!$E$3:$E$1062,'m cost'!$B$3:$B$1062,C1013,'m cost'!$C$3:$C$1062,"&lt;="&amp;O1013,'m cost'!$D$3:$D$1062,"&lt;="&amp;N1013)*3,_xlfn.MAXIFS('m cost'!$E$3:$E$1062,'m cost'!$B$3:$B$1062,C1013,'m cost'!$C$3:$C$1062,"&lt;="&amp;O1013,'m cost'!$D$3:$D$1062,"&lt;="&amp;N1013)))</f>
        <v>1020</v>
      </c>
      <c r="L1013" s="2">
        <f t="shared" si="96"/>
        <v>142800</v>
      </c>
      <c r="M1013" s="2">
        <f t="shared" si="97"/>
        <v>50400</v>
      </c>
      <c r="N1013">
        <f t="shared" si="98"/>
        <v>1</v>
      </c>
      <c r="O1013">
        <f t="shared" si="99"/>
        <v>2023</v>
      </c>
      <c r="P1013" s="9">
        <f>IF(I1013&gt;0,VLOOKUP(B1013,'m cost'!A:G,6,FALSE)*I1013,0)</f>
        <v>0</v>
      </c>
      <c r="Q1013" t="str">
        <f t="shared" si="100"/>
        <v>l</v>
      </c>
      <c r="R1013" s="2">
        <f t="shared" si="101"/>
        <v>-92400</v>
      </c>
    </row>
    <row r="1014" spans="1:18" x14ac:dyDescent="0.2">
      <c r="A1014" t="s">
        <v>25</v>
      </c>
      <c r="B1014" s="9" t="str">
        <f>VLOOKUP(A1014,'item cost'!A:D,2,FALSE)</f>
        <v>group 40</v>
      </c>
      <c r="C1014" s="9" t="str">
        <f>VLOOKUP(D1014,items!A:B,2,FALSE)</f>
        <v>item 40</v>
      </c>
      <c r="D1014" t="s">
        <v>872</v>
      </c>
      <c r="E1014" s="10"/>
      <c r="F1014" s="10">
        <v>44944</v>
      </c>
      <c r="G1014" t="s">
        <v>410</v>
      </c>
      <c r="I1014">
        <v>100</v>
      </c>
      <c r="J1014" s="2">
        <v>180</v>
      </c>
      <c r="K1014" s="2">
        <f>IF(OR(B1014="متنوع",B1014="قطع غيار"),J1014,IF(AND(B1014="ceiling fan",J1014&gt;500),_xlfn.MAXIFS('m cost'!$E$3:$E$1062,'m cost'!$B$3:$B$1062,C1014,'m cost'!$C$3:$C$1062,"&lt;="&amp;O1014,'m cost'!$D$3:$D$1062,"&lt;="&amp;N1014)*3,_xlfn.MAXIFS('m cost'!$E$3:$E$1062,'m cost'!$B$3:$B$1062,C1014,'m cost'!$C$3:$C$1062,"&lt;="&amp;O1014,'m cost'!$D$3:$D$1062,"&lt;="&amp;N1014)))</f>
        <v>335.03703703703707</v>
      </c>
      <c r="L1014" s="2">
        <f t="shared" si="96"/>
        <v>33503.703703703708</v>
      </c>
      <c r="M1014" s="2">
        <f t="shared" si="97"/>
        <v>18000</v>
      </c>
      <c r="N1014">
        <f t="shared" si="98"/>
        <v>1</v>
      </c>
      <c r="O1014">
        <f t="shared" si="99"/>
        <v>2023</v>
      </c>
      <c r="P1014" s="9">
        <f>IF(I1014&gt;0,VLOOKUP(B1014,'m cost'!A:G,6,FALSE)*I1014,0)</f>
        <v>0</v>
      </c>
      <c r="Q1014" t="str">
        <f t="shared" si="100"/>
        <v>l</v>
      </c>
      <c r="R1014" s="2">
        <f t="shared" si="101"/>
        <v>-15503.703703703708</v>
      </c>
    </row>
    <row r="1015" spans="1:18" x14ac:dyDescent="0.2">
      <c r="A1015" t="s">
        <v>51</v>
      </c>
      <c r="B1015" s="9" t="str">
        <f>VLOOKUP(A1015,'item cost'!A:D,2,FALSE)</f>
        <v>group 41</v>
      </c>
      <c r="C1015" s="9" t="str">
        <f>VLOOKUP(D1015,items!A:B,2,FALSE)</f>
        <v>item 41</v>
      </c>
      <c r="D1015" t="s">
        <v>873</v>
      </c>
      <c r="E1015" s="10"/>
      <c r="F1015" s="10">
        <v>44944</v>
      </c>
      <c r="G1015" t="s">
        <v>410</v>
      </c>
      <c r="I1015">
        <v>50</v>
      </c>
      <c r="J1015" s="2">
        <v>280</v>
      </c>
      <c r="K1015" s="2">
        <f>IF(OR(B1015="متنوع",B1015="قطع غيار"),J1015,IF(AND(B1015="ceiling fan",J1015&gt;500),_xlfn.MAXIFS('m cost'!$E$3:$E$1062,'m cost'!$B$3:$B$1062,C1015,'m cost'!$C$3:$C$1062,"&lt;="&amp;O1015,'m cost'!$D$3:$D$1062,"&lt;="&amp;N1015)*3,_xlfn.MAXIFS('m cost'!$E$3:$E$1062,'m cost'!$B$3:$B$1062,C1015,'m cost'!$C$3:$C$1062,"&lt;="&amp;O1015,'m cost'!$D$3:$D$1062,"&lt;="&amp;N1015)))</f>
        <v>214.81481481481484</v>
      </c>
      <c r="L1015" s="2">
        <f t="shared" si="96"/>
        <v>10740.740740740743</v>
      </c>
      <c r="M1015" s="2">
        <f t="shared" si="97"/>
        <v>14000</v>
      </c>
      <c r="N1015">
        <f t="shared" si="98"/>
        <v>1</v>
      </c>
      <c r="O1015">
        <f t="shared" si="99"/>
        <v>2023</v>
      </c>
      <c r="P1015" s="9">
        <f>IF(I1015&gt;0,VLOOKUP(B1015,'m cost'!A:G,6,FALSE)*I1015,0)</f>
        <v>0</v>
      </c>
      <c r="Q1015" t="str">
        <f t="shared" si="100"/>
        <v>p</v>
      </c>
      <c r="R1015" s="2">
        <f t="shared" si="101"/>
        <v>3259.2592592592573</v>
      </c>
    </row>
    <row r="1016" spans="1:18" x14ac:dyDescent="0.2">
      <c r="A1016" t="s">
        <v>276</v>
      </c>
      <c r="B1016" s="9" t="str">
        <f>VLOOKUP(A1016,'item cost'!A:D,2,FALSE)</f>
        <v>group 42</v>
      </c>
      <c r="C1016" s="9" t="str">
        <f>VLOOKUP(D1016,items!A:B,2,FALSE)</f>
        <v>item 42</v>
      </c>
      <c r="D1016" t="s">
        <v>874</v>
      </c>
      <c r="E1016" s="10"/>
      <c r="F1016" s="10">
        <v>44944</v>
      </c>
      <c r="G1016" t="s">
        <v>410</v>
      </c>
      <c r="I1016">
        <v>75</v>
      </c>
      <c r="J1016" s="2">
        <v>450</v>
      </c>
      <c r="K1016" s="2">
        <f>IF(OR(B1016="متنوع",B1016="قطع غيار"),J1016,IF(AND(B1016="ceiling fan",J1016&gt;500),_xlfn.MAXIFS('m cost'!$E$3:$E$1062,'m cost'!$B$3:$B$1062,C1016,'m cost'!$C$3:$C$1062,"&lt;="&amp;O1016,'m cost'!$D$3:$D$1062,"&lt;="&amp;N1016)*3,_xlfn.MAXIFS('m cost'!$E$3:$E$1062,'m cost'!$B$3:$B$1062,C1016,'m cost'!$C$3:$C$1062,"&lt;="&amp;O1016,'m cost'!$D$3:$D$1062,"&lt;="&amp;N1016)))</f>
        <v>244.81481481481484</v>
      </c>
      <c r="L1016" s="2">
        <f t="shared" si="96"/>
        <v>18361.111111111113</v>
      </c>
      <c r="M1016" s="2">
        <f t="shared" si="97"/>
        <v>33750</v>
      </c>
      <c r="N1016">
        <f t="shared" si="98"/>
        <v>1</v>
      </c>
      <c r="O1016">
        <f t="shared" si="99"/>
        <v>2023</v>
      </c>
      <c r="P1016" s="9">
        <f>IF(I1016&gt;0,VLOOKUP(B1016,'m cost'!A:G,6,FALSE)*I1016,0)</f>
        <v>0</v>
      </c>
      <c r="Q1016" t="str">
        <f t="shared" si="100"/>
        <v>p</v>
      </c>
      <c r="R1016" s="2">
        <f t="shared" si="101"/>
        <v>15388.888888888887</v>
      </c>
    </row>
    <row r="1017" spans="1:18" x14ac:dyDescent="0.2">
      <c r="A1017" t="s">
        <v>70</v>
      </c>
      <c r="B1017" s="9" t="str">
        <f>VLOOKUP(A1017,'item cost'!A:D,2,FALSE)</f>
        <v>group 43</v>
      </c>
      <c r="C1017" s="9" t="str">
        <f>VLOOKUP(D1017,items!A:B,2,FALSE)</f>
        <v>item 43</v>
      </c>
      <c r="D1017" t="s">
        <v>875</v>
      </c>
      <c r="E1017" s="10"/>
      <c r="F1017" s="10">
        <v>44944</v>
      </c>
      <c r="G1017" t="s">
        <v>410</v>
      </c>
      <c r="I1017">
        <v>25</v>
      </c>
      <c r="J1017" s="2">
        <v>510</v>
      </c>
      <c r="K1017" s="2">
        <f>IF(OR(B1017="متنوع",B1017="قطع غيار"),J1017,IF(AND(B1017="ceiling fan",J1017&gt;500),_xlfn.MAXIFS('m cost'!$E$3:$E$1062,'m cost'!$B$3:$B$1062,C1017,'m cost'!$C$3:$C$1062,"&lt;="&amp;O1017,'m cost'!$D$3:$D$1062,"&lt;="&amp;N1017)*3,_xlfn.MAXIFS('m cost'!$E$3:$E$1062,'m cost'!$B$3:$B$1062,C1017,'m cost'!$C$3:$C$1062,"&lt;="&amp;O1017,'m cost'!$D$3:$D$1062,"&lt;="&amp;N1017)))</f>
        <v>193</v>
      </c>
      <c r="L1017" s="2">
        <f t="shared" si="96"/>
        <v>4825</v>
      </c>
      <c r="M1017" s="2">
        <f t="shared" si="97"/>
        <v>12750</v>
      </c>
      <c r="N1017">
        <f t="shared" si="98"/>
        <v>1</v>
      </c>
      <c r="O1017">
        <f t="shared" si="99"/>
        <v>2023</v>
      </c>
      <c r="P1017" s="9">
        <f>IF(I1017&gt;0,VLOOKUP(B1017,'m cost'!A:G,6,FALSE)*I1017,0)</f>
        <v>0</v>
      </c>
      <c r="Q1017" t="str">
        <f t="shared" si="100"/>
        <v>p</v>
      </c>
      <c r="R1017" s="2">
        <f t="shared" si="101"/>
        <v>7925</v>
      </c>
    </row>
    <row r="1018" spans="1:18" x14ac:dyDescent="0.2">
      <c r="A1018" t="s">
        <v>22</v>
      </c>
      <c r="B1018" s="9" t="str">
        <f>VLOOKUP(A1018,'item cost'!A:D,2,FALSE)</f>
        <v>group 44</v>
      </c>
      <c r="C1018" s="9" t="str">
        <f>VLOOKUP(D1018,items!A:B,2,FALSE)</f>
        <v>item 44</v>
      </c>
      <c r="D1018" t="s">
        <v>876</v>
      </c>
      <c r="E1018" s="10"/>
      <c r="F1018" s="10">
        <v>44944</v>
      </c>
      <c r="G1018" t="s">
        <v>410</v>
      </c>
      <c r="I1018">
        <v>15</v>
      </c>
      <c r="J1018" s="2">
        <v>2600</v>
      </c>
      <c r="K1018" s="2">
        <f>IF(OR(B1018="متنوع",B1018="قطع غيار"),J1018,IF(AND(B1018="ceiling fan",J1018&gt;500),_xlfn.MAXIFS('m cost'!$E$3:$E$1062,'m cost'!$B$3:$B$1062,C1018,'m cost'!$C$3:$C$1062,"&lt;="&amp;O1018,'m cost'!$D$3:$D$1062,"&lt;="&amp;N1018)*3,_xlfn.MAXIFS('m cost'!$E$3:$E$1062,'m cost'!$B$3:$B$1062,C1018,'m cost'!$C$3:$C$1062,"&lt;="&amp;O1018,'m cost'!$D$3:$D$1062,"&lt;="&amp;N1018)))</f>
        <v>187.96296296296299</v>
      </c>
      <c r="L1018" s="2">
        <f t="shared" si="96"/>
        <v>2819.4444444444448</v>
      </c>
      <c r="M1018" s="2">
        <f t="shared" si="97"/>
        <v>39000</v>
      </c>
      <c r="N1018">
        <f t="shared" si="98"/>
        <v>1</v>
      </c>
      <c r="O1018">
        <f t="shared" si="99"/>
        <v>2023</v>
      </c>
      <c r="P1018" s="9">
        <f>IF(I1018&gt;0,VLOOKUP(B1018,'m cost'!A:G,6,FALSE)*I1018,0)</f>
        <v>0</v>
      </c>
      <c r="Q1018" t="str">
        <f t="shared" si="100"/>
        <v>p</v>
      </c>
      <c r="R1018" s="2">
        <f t="shared" si="101"/>
        <v>36180.555555555555</v>
      </c>
    </row>
    <row r="1019" spans="1:18" x14ac:dyDescent="0.2">
      <c r="A1019" t="s">
        <v>27</v>
      </c>
      <c r="B1019" s="9" t="str">
        <f>VLOOKUP(A1019,'item cost'!A:D,2,FALSE)</f>
        <v>group 45</v>
      </c>
      <c r="C1019" s="9" t="str">
        <f>VLOOKUP(D1019,items!A:B,2,FALSE)</f>
        <v>item 45</v>
      </c>
      <c r="D1019" t="s">
        <v>877</v>
      </c>
      <c r="E1019" s="10"/>
      <c r="F1019" s="10">
        <v>44944</v>
      </c>
      <c r="G1019" t="s">
        <v>410</v>
      </c>
      <c r="I1019">
        <v>25</v>
      </c>
      <c r="J1019" s="2">
        <v>340</v>
      </c>
      <c r="K1019" s="2">
        <f>IF(OR(B1019="متنوع",B1019="قطع غيار"),J1019,IF(AND(B1019="ceiling fan",J1019&gt;500),_xlfn.MAXIFS('m cost'!$E$3:$E$1062,'m cost'!$B$3:$B$1062,C1019,'m cost'!$C$3:$C$1062,"&lt;="&amp;O1019,'m cost'!$D$3:$D$1062,"&lt;="&amp;N1019)*3,_xlfn.MAXIFS('m cost'!$E$3:$E$1062,'m cost'!$B$3:$B$1062,C1019,'m cost'!$C$3:$C$1062,"&lt;="&amp;O1019,'m cost'!$D$3:$D$1062,"&lt;="&amp;N1019)))</f>
        <v>187.96296296296299</v>
      </c>
      <c r="L1019" s="2">
        <f t="shared" si="96"/>
        <v>4699.0740740740748</v>
      </c>
      <c r="M1019" s="2">
        <f t="shared" si="97"/>
        <v>8500</v>
      </c>
      <c r="N1019">
        <f t="shared" si="98"/>
        <v>1</v>
      </c>
      <c r="O1019">
        <f t="shared" si="99"/>
        <v>2023</v>
      </c>
      <c r="P1019" s="9">
        <f>IF(I1019&gt;0,VLOOKUP(B1019,'m cost'!A:G,6,FALSE)*I1019,0)</f>
        <v>0</v>
      </c>
      <c r="Q1019" t="str">
        <f t="shared" si="100"/>
        <v>p</v>
      </c>
      <c r="R1019" s="2">
        <f t="shared" si="101"/>
        <v>3800.9259259259252</v>
      </c>
    </row>
    <row r="1020" spans="1:18" x14ac:dyDescent="0.2">
      <c r="A1020" t="s">
        <v>19</v>
      </c>
      <c r="B1020" s="9" t="str">
        <f>VLOOKUP(A1020,'item cost'!A:D,2,FALSE)</f>
        <v>group 46</v>
      </c>
      <c r="C1020" s="9" t="str">
        <f>VLOOKUP(D1020,items!A:B,2,FALSE)</f>
        <v>item 46</v>
      </c>
      <c r="D1020" t="s">
        <v>878</v>
      </c>
      <c r="E1020" s="10"/>
      <c r="F1020" s="10">
        <v>44944</v>
      </c>
      <c r="G1020" t="s">
        <v>410</v>
      </c>
      <c r="I1020">
        <v>32</v>
      </c>
      <c r="J1020" s="2">
        <v>350</v>
      </c>
      <c r="K1020" s="2">
        <f>IF(OR(B1020="متنوع",B1020="قطع غيار"),J1020,IF(AND(B1020="ceiling fan",J1020&gt;500),_xlfn.MAXIFS('m cost'!$E$3:$E$1062,'m cost'!$B$3:$B$1062,C1020,'m cost'!$C$3:$C$1062,"&lt;="&amp;O1020,'m cost'!$D$3:$D$1062,"&lt;="&amp;N1020)*3,_xlfn.MAXIFS('m cost'!$E$3:$E$1062,'m cost'!$B$3:$B$1062,C1020,'m cost'!$C$3:$C$1062,"&lt;="&amp;O1020,'m cost'!$D$3:$D$1062,"&lt;="&amp;N1020)))</f>
        <v>775</v>
      </c>
      <c r="L1020" s="2">
        <f t="shared" si="96"/>
        <v>24800</v>
      </c>
      <c r="M1020" s="2">
        <f t="shared" si="97"/>
        <v>11200</v>
      </c>
      <c r="N1020">
        <f t="shared" si="98"/>
        <v>1</v>
      </c>
      <c r="O1020">
        <f t="shared" si="99"/>
        <v>2023</v>
      </c>
      <c r="P1020" s="9">
        <f>IF(I1020&gt;0,VLOOKUP(B1020,'m cost'!A:G,6,FALSE)*I1020,0)</f>
        <v>0</v>
      </c>
      <c r="Q1020" t="str">
        <f t="shared" si="100"/>
        <v>l</v>
      </c>
      <c r="R1020" s="2">
        <f t="shared" si="101"/>
        <v>-13600</v>
      </c>
    </row>
    <row r="1021" spans="1:18" x14ac:dyDescent="0.2">
      <c r="A1021" t="s">
        <v>29</v>
      </c>
      <c r="B1021" s="9" t="str">
        <f>VLOOKUP(A1021,'item cost'!A:D,2,FALSE)</f>
        <v>group 47</v>
      </c>
      <c r="C1021" s="9" t="str">
        <f>VLOOKUP(D1021,items!A:B,2,FALSE)</f>
        <v>item 47</v>
      </c>
      <c r="D1021" t="s">
        <v>879</v>
      </c>
      <c r="E1021" s="10"/>
      <c r="F1021" s="10">
        <v>44944</v>
      </c>
      <c r="G1021" t="s">
        <v>410</v>
      </c>
      <c r="I1021">
        <v>20</v>
      </c>
      <c r="J1021" s="2">
        <v>350</v>
      </c>
      <c r="K1021" s="2">
        <f>IF(OR(B1021="متنوع",B1021="قطع غيار"),J1021,IF(AND(B1021="ceiling fan",J1021&gt;500),_xlfn.MAXIFS('m cost'!$E$3:$E$1062,'m cost'!$B$3:$B$1062,C1021,'m cost'!$C$3:$C$1062,"&lt;="&amp;O1021,'m cost'!$D$3:$D$1062,"&lt;="&amp;N1021)*3,_xlfn.MAXIFS('m cost'!$E$3:$E$1062,'m cost'!$B$3:$B$1062,C1021,'m cost'!$C$3:$C$1062,"&lt;="&amp;O1021,'m cost'!$D$3:$D$1062,"&lt;="&amp;N1021)))</f>
        <v>205</v>
      </c>
      <c r="L1021" s="2">
        <f t="shared" si="96"/>
        <v>4100</v>
      </c>
      <c r="M1021" s="2">
        <f t="shared" si="97"/>
        <v>7000</v>
      </c>
      <c r="N1021">
        <f t="shared" si="98"/>
        <v>1</v>
      </c>
      <c r="O1021">
        <f t="shared" si="99"/>
        <v>2023</v>
      </c>
      <c r="P1021" s="9">
        <f>IF(I1021&gt;0,VLOOKUP(B1021,'m cost'!A:G,6,FALSE)*I1021,0)</f>
        <v>0</v>
      </c>
      <c r="Q1021" t="str">
        <f t="shared" si="100"/>
        <v>p</v>
      </c>
      <c r="R1021" s="2">
        <f t="shared" si="101"/>
        <v>2900</v>
      </c>
    </row>
    <row r="1022" spans="1:18" x14ac:dyDescent="0.2">
      <c r="A1022" t="s">
        <v>272</v>
      </c>
      <c r="B1022" s="9" t="str">
        <f>VLOOKUP(A1022,'item cost'!A:D,2,FALSE)</f>
        <v>group 48</v>
      </c>
      <c r="C1022" s="9" t="str">
        <f>VLOOKUP(D1022,items!A:B,2,FALSE)</f>
        <v>item 48</v>
      </c>
      <c r="D1022" t="s">
        <v>880</v>
      </c>
      <c r="E1022" s="10"/>
      <c r="F1022" s="10">
        <v>44944</v>
      </c>
      <c r="G1022" t="s">
        <v>120</v>
      </c>
      <c r="I1022">
        <v>-1</v>
      </c>
      <c r="J1022" s="2">
        <v>2600</v>
      </c>
      <c r="K1022" s="2">
        <f>IF(OR(B1022="متنوع",B1022="قطع غيار"),J1022,IF(AND(B1022="ceiling fan",J1022&gt;500),_xlfn.MAXIFS('m cost'!$E$3:$E$1062,'m cost'!$B$3:$B$1062,C1022,'m cost'!$C$3:$C$1062,"&lt;="&amp;O1022,'m cost'!$D$3:$D$1062,"&lt;="&amp;N1022)*3,_xlfn.MAXIFS('m cost'!$E$3:$E$1062,'m cost'!$B$3:$B$1062,C1022,'m cost'!$C$3:$C$1062,"&lt;="&amp;O1022,'m cost'!$D$3:$D$1062,"&lt;="&amp;N1022)))</f>
        <v>640</v>
      </c>
      <c r="L1022" s="2">
        <f t="shared" si="96"/>
        <v>-640</v>
      </c>
      <c r="M1022" s="2">
        <f t="shared" si="97"/>
        <v>-2600</v>
      </c>
      <c r="N1022">
        <f t="shared" si="98"/>
        <v>1</v>
      </c>
      <c r="O1022">
        <f t="shared" si="99"/>
        <v>2023</v>
      </c>
      <c r="P1022" s="9">
        <f>IF(I1022&gt;0,VLOOKUP(B1022,'m cost'!A:G,6,FALSE)*I1022,0)</f>
        <v>0</v>
      </c>
      <c r="Q1022" t="str">
        <f t="shared" si="100"/>
        <v>l</v>
      </c>
      <c r="R1022" s="2">
        <f t="shared" si="101"/>
        <v>-1960</v>
      </c>
    </row>
    <row r="1023" spans="1:18" x14ac:dyDescent="0.2">
      <c r="A1023" t="s">
        <v>41</v>
      </c>
      <c r="B1023" s="9" t="str">
        <f>VLOOKUP(A1023,'item cost'!A:D,2,FALSE)</f>
        <v>group 49</v>
      </c>
      <c r="C1023" s="9" t="str">
        <f>VLOOKUP(D1023,items!A:B,2,FALSE)</f>
        <v>item 49</v>
      </c>
      <c r="D1023" t="s">
        <v>881</v>
      </c>
      <c r="E1023" s="10"/>
      <c r="F1023" s="10">
        <v>44944</v>
      </c>
      <c r="G1023" t="s">
        <v>120</v>
      </c>
      <c r="I1023">
        <v>-11</v>
      </c>
      <c r="J1023" s="2">
        <v>265</v>
      </c>
      <c r="K1023" s="2">
        <f>IF(OR(B1023="متنوع",B1023="قطع غيار"),J1023,IF(AND(B1023="ceiling fan",J1023&gt;500),_xlfn.MAXIFS('m cost'!$E$3:$E$1062,'m cost'!$B$3:$B$1062,C1023,'m cost'!$C$3:$C$1062,"&lt;="&amp;O1023,'m cost'!$D$3:$D$1062,"&lt;="&amp;N1023)*3,_xlfn.MAXIFS('m cost'!$E$3:$E$1062,'m cost'!$B$3:$B$1062,C1023,'m cost'!$C$3:$C$1062,"&lt;="&amp;O1023,'m cost'!$D$3:$D$1062,"&lt;="&amp;N1023)))</f>
        <v>237</v>
      </c>
      <c r="L1023" s="2">
        <f t="shared" ref="L1023:L1086" si="102">I1023*K1023</f>
        <v>-2607</v>
      </c>
      <c r="M1023" s="2">
        <f t="shared" ref="M1023:M1086" si="103">J1023*I1023</f>
        <v>-2915</v>
      </c>
      <c r="N1023">
        <f t="shared" ref="N1023:N1086" si="104">MONTH(F1023)</f>
        <v>1</v>
      </c>
      <c r="O1023">
        <f t="shared" ref="O1023:O1086" si="105">YEAR(F1023)</f>
        <v>2023</v>
      </c>
      <c r="P1023" s="9">
        <f>IF(I1023&gt;0,VLOOKUP(B1023,'m cost'!A:G,6,FALSE)*I1023,0)</f>
        <v>0</v>
      </c>
      <c r="Q1023" t="str">
        <f t="shared" ref="Q1023:Q1086" si="106">IF(M1023-L1023-P1023&gt;0,"p","l")</f>
        <v>l</v>
      </c>
      <c r="R1023" s="2">
        <f t="shared" ref="R1023:R1086" si="107">M1023-L1023-P1023</f>
        <v>-308</v>
      </c>
    </row>
    <row r="1024" spans="1:18" x14ac:dyDescent="0.2">
      <c r="A1024" t="s">
        <v>73</v>
      </c>
      <c r="B1024" s="9" t="str">
        <f>VLOOKUP(A1024,'item cost'!A:D,2,FALSE)</f>
        <v>group 50</v>
      </c>
      <c r="C1024" s="9" t="str">
        <f>VLOOKUP(D1024,items!A:B,2,FALSE)</f>
        <v>item 50</v>
      </c>
      <c r="D1024" t="s">
        <v>882</v>
      </c>
      <c r="E1024" s="10"/>
      <c r="F1024" s="10">
        <v>44944</v>
      </c>
      <c r="G1024" t="s">
        <v>120</v>
      </c>
      <c r="I1024">
        <v>-4</v>
      </c>
      <c r="J1024" s="2">
        <v>360</v>
      </c>
      <c r="K1024" s="2">
        <f>IF(OR(B1024="متنوع",B1024="قطع غيار"),J1024,IF(AND(B1024="ceiling fan",J1024&gt;500),_xlfn.MAXIFS('m cost'!$E$3:$E$1062,'m cost'!$B$3:$B$1062,C1024,'m cost'!$C$3:$C$1062,"&lt;="&amp;O1024,'m cost'!$D$3:$D$1062,"&lt;="&amp;N1024)*3,_xlfn.MAXIFS('m cost'!$E$3:$E$1062,'m cost'!$B$3:$B$1062,C1024,'m cost'!$C$3:$C$1062,"&lt;="&amp;O1024,'m cost'!$D$3:$D$1062,"&lt;="&amp;N1024)))</f>
        <v>2128</v>
      </c>
      <c r="L1024" s="2">
        <f t="shared" si="102"/>
        <v>-8512</v>
      </c>
      <c r="M1024" s="2">
        <f t="shared" si="103"/>
        <v>-1440</v>
      </c>
      <c r="N1024">
        <f t="shared" si="104"/>
        <v>1</v>
      </c>
      <c r="O1024">
        <f t="shared" si="105"/>
        <v>2023</v>
      </c>
      <c r="P1024" s="9">
        <f>IF(I1024&gt;0,VLOOKUP(B1024,'m cost'!A:G,6,FALSE)*I1024,0)</f>
        <v>0</v>
      </c>
      <c r="Q1024" t="str">
        <f t="shared" si="106"/>
        <v>p</v>
      </c>
      <c r="R1024" s="2">
        <f t="shared" si="107"/>
        <v>7072</v>
      </c>
    </row>
    <row r="1025" spans="1:18" x14ac:dyDescent="0.2">
      <c r="A1025" t="s">
        <v>35</v>
      </c>
      <c r="B1025" s="9" t="str">
        <f>VLOOKUP(A1025,'item cost'!A:D,2,FALSE)</f>
        <v>group 51</v>
      </c>
      <c r="C1025" s="9" t="str">
        <f>VLOOKUP(D1025,items!A:B,2,FALSE)</f>
        <v>item 51</v>
      </c>
      <c r="D1025" t="s">
        <v>883</v>
      </c>
      <c r="E1025" s="10"/>
      <c r="F1025" s="10">
        <v>44944</v>
      </c>
      <c r="G1025" t="s">
        <v>120</v>
      </c>
      <c r="I1025">
        <v>-1</v>
      </c>
      <c r="J1025" s="2">
        <v>460</v>
      </c>
      <c r="K1025" s="2">
        <f>IF(OR(B1025="متنوع",B1025="قطع غيار"),J1025,IF(AND(B1025="ceiling fan",J1025&gt;500),_xlfn.MAXIFS('m cost'!$E$3:$E$1062,'m cost'!$B$3:$B$1062,C1025,'m cost'!$C$3:$C$1062,"&lt;="&amp;O1025,'m cost'!$D$3:$D$1062,"&lt;="&amp;N1025)*3,_xlfn.MAXIFS('m cost'!$E$3:$E$1062,'m cost'!$B$3:$B$1062,C1025,'m cost'!$C$3:$C$1062,"&lt;="&amp;O1025,'m cost'!$D$3:$D$1062,"&lt;="&amp;N1025)))</f>
        <v>2247</v>
      </c>
      <c r="L1025" s="2">
        <f t="shared" si="102"/>
        <v>-2247</v>
      </c>
      <c r="M1025" s="2">
        <f t="shared" si="103"/>
        <v>-460</v>
      </c>
      <c r="N1025">
        <f t="shared" si="104"/>
        <v>1</v>
      </c>
      <c r="O1025">
        <f t="shared" si="105"/>
        <v>2023</v>
      </c>
      <c r="P1025" s="9">
        <f>IF(I1025&gt;0,VLOOKUP(B1025,'m cost'!A:G,6,FALSE)*I1025,0)</f>
        <v>0</v>
      </c>
      <c r="Q1025" t="str">
        <f t="shared" si="106"/>
        <v>p</v>
      </c>
      <c r="R1025" s="2">
        <f t="shared" si="107"/>
        <v>1787</v>
      </c>
    </row>
    <row r="1026" spans="1:18" x14ac:dyDescent="0.2">
      <c r="A1026" t="s">
        <v>49</v>
      </c>
      <c r="B1026" s="9" t="str">
        <f>VLOOKUP(A1026,'item cost'!A:D,2,FALSE)</f>
        <v>group 52</v>
      </c>
      <c r="C1026" s="9" t="str">
        <f>VLOOKUP(D1026,items!A:B,2,FALSE)</f>
        <v>item 52</v>
      </c>
      <c r="D1026" t="s">
        <v>884</v>
      </c>
      <c r="E1026" s="10"/>
      <c r="F1026" s="10">
        <v>44944</v>
      </c>
      <c r="G1026" t="s">
        <v>120</v>
      </c>
      <c r="I1026">
        <v>-1</v>
      </c>
      <c r="J1026" s="2">
        <v>520</v>
      </c>
      <c r="K1026" s="2">
        <f>IF(OR(B1026="متنوع",B1026="قطع غيار"),J1026,IF(AND(B1026="ceiling fan",J1026&gt;500),_xlfn.MAXIFS('m cost'!$E$3:$E$1062,'m cost'!$B$3:$B$1062,C1026,'m cost'!$C$3:$C$1062,"&lt;="&amp;O1026,'m cost'!$D$3:$D$1062,"&lt;="&amp;N1026)*3,_xlfn.MAXIFS('m cost'!$E$3:$E$1062,'m cost'!$B$3:$B$1062,C1026,'m cost'!$C$3:$C$1062,"&lt;="&amp;O1026,'m cost'!$D$3:$D$1062,"&lt;="&amp;N1026)))</f>
        <v>306</v>
      </c>
      <c r="L1026" s="2">
        <f t="shared" si="102"/>
        <v>-306</v>
      </c>
      <c r="M1026" s="2">
        <f t="shared" si="103"/>
        <v>-520</v>
      </c>
      <c r="N1026">
        <f t="shared" si="104"/>
        <v>1</v>
      </c>
      <c r="O1026">
        <f t="shared" si="105"/>
        <v>2023</v>
      </c>
      <c r="P1026" s="9">
        <f>IF(I1026&gt;0,VLOOKUP(B1026,'m cost'!A:G,6,FALSE)*I1026,0)</f>
        <v>0</v>
      </c>
      <c r="Q1026" t="str">
        <f t="shared" si="106"/>
        <v>l</v>
      </c>
      <c r="R1026" s="2">
        <f t="shared" si="107"/>
        <v>-214</v>
      </c>
    </row>
    <row r="1027" spans="1:18" x14ac:dyDescent="0.2">
      <c r="A1027" t="s">
        <v>42</v>
      </c>
      <c r="B1027" s="9" t="str">
        <f>VLOOKUP(A1027,'item cost'!A:D,2,FALSE)</f>
        <v>group 53</v>
      </c>
      <c r="C1027" s="9" t="str">
        <f>VLOOKUP(D1027,items!A:B,2,FALSE)</f>
        <v>item 53</v>
      </c>
      <c r="D1027" t="s">
        <v>885</v>
      </c>
      <c r="E1027" s="10"/>
      <c r="F1027" s="10">
        <v>44944</v>
      </c>
      <c r="G1027" t="s">
        <v>411</v>
      </c>
      <c r="I1027">
        <v>4</v>
      </c>
      <c r="J1027" s="2">
        <v>360</v>
      </c>
      <c r="K1027" s="2">
        <f>IF(OR(B1027="متنوع",B1027="قطع غيار"),J1027,IF(AND(B1027="ceiling fan",J1027&gt;500),_xlfn.MAXIFS('m cost'!$E$3:$E$1062,'m cost'!$B$3:$B$1062,C1027,'m cost'!$C$3:$C$1062,"&lt;="&amp;O1027,'m cost'!$D$3:$D$1062,"&lt;="&amp;N1027)*3,_xlfn.MAXIFS('m cost'!$E$3:$E$1062,'m cost'!$B$3:$B$1062,C1027,'m cost'!$C$3:$C$1062,"&lt;="&amp;O1027,'m cost'!$D$3:$D$1062,"&lt;="&amp;N1027)))</f>
        <v>253</v>
      </c>
      <c r="L1027" s="2">
        <f t="shared" si="102"/>
        <v>1012</v>
      </c>
      <c r="M1027" s="2">
        <f t="shared" si="103"/>
        <v>1440</v>
      </c>
      <c r="N1027">
        <f t="shared" si="104"/>
        <v>1</v>
      </c>
      <c r="O1027">
        <f t="shared" si="105"/>
        <v>2023</v>
      </c>
      <c r="P1027" s="9">
        <f>IF(I1027&gt;0,VLOOKUP(B1027,'m cost'!A:G,6,FALSE)*I1027,0)</f>
        <v>0</v>
      </c>
      <c r="Q1027" t="str">
        <f t="shared" si="106"/>
        <v>p</v>
      </c>
      <c r="R1027" s="2">
        <f t="shared" si="107"/>
        <v>428</v>
      </c>
    </row>
    <row r="1028" spans="1:18" x14ac:dyDescent="0.2">
      <c r="A1028" t="s">
        <v>63</v>
      </c>
      <c r="B1028" s="9" t="str">
        <f>VLOOKUP(A1028,'item cost'!A:D,2,FALSE)</f>
        <v>group 54</v>
      </c>
      <c r="C1028" s="9" t="str">
        <f>VLOOKUP(D1028,items!A:B,2,FALSE)</f>
        <v>item 54</v>
      </c>
      <c r="D1028" t="s">
        <v>886</v>
      </c>
      <c r="E1028" s="10"/>
      <c r="F1028" s="10">
        <v>44944</v>
      </c>
      <c r="G1028" t="s">
        <v>411</v>
      </c>
      <c r="I1028">
        <v>1</v>
      </c>
      <c r="J1028" s="2">
        <v>460</v>
      </c>
      <c r="K1028" s="2">
        <f>IF(OR(B1028="متنوع",B1028="قطع غيار"),J1028,IF(AND(B1028="ceiling fan",J1028&gt;500),_xlfn.MAXIFS('m cost'!$E$3:$E$1062,'m cost'!$B$3:$B$1062,C1028,'m cost'!$C$3:$C$1062,"&lt;="&amp;O1028,'m cost'!$D$3:$D$1062,"&lt;="&amp;N1028)*3,_xlfn.MAXIFS('m cost'!$E$3:$E$1062,'m cost'!$B$3:$B$1062,C1028,'m cost'!$C$3:$C$1062,"&lt;="&amp;O1028,'m cost'!$D$3:$D$1062,"&lt;="&amp;N1028)))</f>
        <v>408</v>
      </c>
      <c r="L1028" s="2">
        <f t="shared" si="102"/>
        <v>408</v>
      </c>
      <c r="M1028" s="2">
        <f t="shared" si="103"/>
        <v>460</v>
      </c>
      <c r="N1028">
        <f t="shared" si="104"/>
        <v>1</v>
      </c>
      <c r="O1028">
        <f t="shared" si="105"/>
        <v>2023</v>
      </c>
      <c r="P1028" s="9">
        <f>IF(I1028&gt;0,VLOOKUP(B1028,'m cost'!A:G,6,FALSE)*I1028,0)</f>
        <v>0</v>
      </c>
      <c r="Q1028" t="str">
        <f t="shared" si="106"/>
        <v>p</v>
      </c>
      <c r="R1028" s="2">
        <f t="shared" si="107"/>
        <v>52</v>
      </c>
    </row>
    <row r="1029" spans="1:18" x14ac:dyDescent="0.2">
      <c r="A1029" t="s">
        <v>32</v>
      </c>
      <c r="B1029" s="9" t="str">
        <f>VLOOKUP(A1029,'item cost'!A:D,2,FALSE)</f>
        <v>group 1</v>
      </c>
      <c r="C1029" s="9" t="str">
        <f>VLOOKUP(D1029,items!A:B,2,FALSE)</f>
        <v>item 1</v>
      </c>
      <c r="D1029" t="s">
        <v>833</v>
      </c>
      <c r="E1029" s="10"/>
      <c r="F1029" s="10">
        <v>44944</v>
      </c>
      <c r="G1029" t="s">
        <v>411</v>
      </c>
      <c r="I1029">
        <v>1</v>
      </c>
      <c r="J1029" s="2">
        <v>520</v>
      </c>
      <c r="K1029" s="2">
        <f>IF(OR(B1029="متنوع",B1029="قطع غيار"),J1029,IF(AND(B1029="ceiling fan",J1029&gt;500),_xlfn.MAXIFS('m cost'!$E$3:$E$1062,'m cost'!$B$3:$B$1062,C1029,'m cost'!$C$3:$C$1062,"&lt;="&amp;O1029,'m cost'!$D$3:$D$1062,"&lt;="&amp;N1029)*3,_xlfn.MAXIFS('m cost'!$E$3:$E$1062,'m cost'!$B$3:$B$1062,C1029,'m cost'!$C$3:$C$1062,"&lt;="&amp;O1029,'m cost'!$D$3:$D$1062,"&lt;="&amp;N1029)))</f>
        <v>1490</v>
      </c>
      <c r="L1029" s="2">
        <f t="shared" si="102"/>
        <v>1490</v>
      </c>
      <c r="M1029" s="2">
        <f t="shared" si="103"/>
        <v>520</v>
      </c>
      <c r="N1029">
        <f t="shared" si="104"/>
        <v>1</v>
      </c>
      <c r="O1029">
        <f t="shared" si="105"/>
        <v>2023</v>
      </c>
      <c r="P1029" s="9">
        <f>IF(I1029&gt;0,VLOOKUP(B1029,'m cost'!A:G,6,FALSE)*I1029,0)</f>
        <v>51.08</v>
      </c>
      <c r="Q1029" t="str">
        <f t="shared" si="106"/>
        <v>l</v>
      </c>
      <c r="R1029" s="2">
        <f t="shared" si="107"/>
        <v>-1021.08</v>
      </c>
    </row>
    <row r="1030" spans="1:18" x14ac:dyDescent="0.2">
      <c r="A1030" t="s">
        <v>58</v>
      </c>
      <c r="B1030" s="9" t="str">
        <f>VLOOKUP(A1030,'item cost'!A:D,2,FALSE)</f>
        <v>group 2</v>
      </c>
      <c r="C1030" s="9" t="str">
        <f>VLOOKUP(D1030,items!A:B,2,FALSE)</f>
        <v>item 2</v>
      </c>
      <c r="D1030" t="s">
        <v>834</v>
      </c>
      <c r="E1030" s="10"/>
      <c r="F1030" s="10">
        <v>44944</v>
      </c>
      <c r="G1030" t="s">
        <v>411</v>
      </c>
      <c r="I1030">
        <v>1</v>
      </c>
      <c r="J1030" s="2">
        <v>2600</v>
      </c>
      <c r="K1030" s="2">
        <f>IF(OR(B1030="متنوع",B1030="قطع غيار"),J1030,IF(AND(B1030="ceiling fan",J1030&gt;500),_xlfn.MAXIFS('m cost'!$E$3:$E$1062,'m cost'!$B$3:$B$1062,C1030,'m cost'!$C$3:$C$1062,"&lt;="&amp;O1030,'m cost'!$D$3:$D$1062,"&lt;="&amp;N1030)*3,_xlfn.MAXIFS('m cost'!$E$3:$E$1062,'m cost'!$B$3:$B$1062,C1030,'m cost'!$C$3:$C$1062,"&lt;="&amp;O1030,'m cost'!$D$3:$D$1062,"&lt;="&amp;N1030)))</f>
        <v>257.64999999999998</v>
      </c>
      <c r="L1030" s="2">
        <f t="shared" si="102"/>
        <v>257.64999999999998</v>
      </c>
      <c r="M1030" s="2">
        <f t="shared" si="103"/>
        <v>2600</v>
      </c>
      <c r="N1030">
        <f t="shared" si="104"/>
        <v>1</v>
      </c>
      <c r="O1030">
        <f t="shared" si="105"/>
        <v>2023</v>
      </c>
      <c r="P1030" s="9">
        <f>IF(I1030&gt;0,VLOOKUP(B1030,'m cost'!A:G,6,FALSE)*I1030,0)</f>
        <v>40.58</v>
      </c>
      <c r="Q1030" t="str">
        <f t="shared" si="106"/>
        <v>p</v>
      </c>
      <c r="R1030" s="2">
        <f t="shared" si="107"/>
        <v>2301.77</v>
      </c>
    </row>
    <row r="1031" spans="1:18" x14ac:dyDescent="0.2">
      <c r="A1031" t="s">
        <v>23</v>
      </c>
      <c r="B1031" s="9" t="str">
        <f>VLOOKUP(A1031,'item cost'!A:D,2,FALSE)</f>
        <v>group 3</v>
      </c>
      <c r="C1031" s="9" t="str">
        <f>VLOOKUP(D1031,items!A:B,2,FALSE)</f>
        <v>item 3</v>
      </c>
      <c r="D1031" t="s">
        <v>835</v>
      </c>
      <c r="E1031" s="10"/>
      <c r="F1031" s="10">
        <v>44944</v>
      </c>
      <c r="G1031" t="s">
        <v>411</v>
      </c>
      <c r="I1031">
        <v>11</v>
      </c>
      <c r="J1031" s="2">
        <v>265</v>
      </c>
      <c r="K1031" s="2">
        <f>IF(OR(B1031="متنوع",B1031="قطع غيار"),J1031,IF(AND(B1031="ceiling fan",J1031&gt;500),_xlfn.MAXIFS('m cost'!$E$3:$E$1062,'m cost'!$B$3:$B$1062,C1031,'m cost'!$C$3:$C$1062,"&lt;="&amp;O1031,'m cost'!$D$3:$D$1062,"&lt;="&amp;N1031)*3,_xlfn.MAXIFS('m cost'!$E$3:$E$1062,'m cost'!$B$3:$B$1062,C1031,'m cost'!$C$3:$C$1062,"&lt;="&amp;O1031,'m cost'!$D$3:$D$1062,"&lt;="&amp;N1031)))</f>
        <v>424.87</v>
      </c>
      <c r="L1031" s="2">
        <f t="shared" si="102"/>
        <v>4673.57</v>
      </c>
      <c r="M1031" s="2">
        <f t="shared" si="103"/>
        <v>2915</v>
      </c>
      <c r="N1031">
        <f t="shared" si="104"/>
        <v>1</v>
      </c>
      <c r="O1031">
        <f t="shared" si="105"/>
        <v>2023</v>
      </c>
      <c r="P1031" s="9">
        <f>IF(I1031&gt;0,VLOOKUP(B1031,'m cost'!A:G,6,FALSE)*I1031,0)</f>
        <v>648.01</v>
      </c>
      <c r="Q1031" t="str">
        <f t="shared" si="106"/>
        <v>l</v>
      </c>
      <c r="R1031" s="2">
        <f t="shared" si="107"/>
        <v>-2406.58</v>
      </c>
    </row>
    <row r="1032" spans="1:18" x14ac:dyDescent="0.2">
      <c r="A1032" t="s">
        <v>271</v>
      </c>
      <c r="B1032" s="9" t="str">
        <f>VLOOKUP(A1032,'item cost'!A:D,2,FALSE)</f>
        <v>group 4</v>
      </c>
      <c r="C1032" s="9" t="str">
        <f>VLOOKUP(D1032,items!A:B,2,FALSE)</f>
        <v>item 4</v>
      </c>
      <c r="D1032" t="s">
        <v>836</v>
      </c>
      <c r="E1032" s="10"/>
      <c r="F1032" s="10">
        <v>44938</v>
      </c>
      <c r="G1032" t="s">
        <v>412</v>
      </c>
      <c r="I1032">
        <v>100</v>
      </c>
      <c r="J1032" s="2">
        <v>1200</v>
      </c>
      <c r="K1032" s="2">
        <f>IF(OR(B1032="متنوع",B1032="قطع غيار"),J1032,IF(AND(B1032="ceiling fan",J1032&gt;500),_xlfn.MAXIFS('m cost'!$E$3:$E$1062,'m cost'!$B$3:$B$1062,C1032,'m cost'!$C$3:$C$1062,"&lt;="&amp;O1032,'m cost'!$D$3:$D$1062,"&lt;="&amp;N1032)*3,_xlfn.MAXIFS('m cost'!$E$3:$E$1062,'m cost'!$B$3:$B$1062,C1032,'m cost'!$C$3:$C$1062,"&lt;="&amp;O1032,'m cost'!$D$3:$D$1062,"&lt;="&amp;N1032)))</f>
        <v>1793</v>
      </c>
      <c r="L1032" s="2">
        <f t="shared" si="102"/>
        <v>179300</v>
      </c>
      <c r="M1032" s="2">
        <f t="shared" si="103"/>
        <v>120000</v>
      </c>
      <c r="N1032">
        <f t="shared" si="104"/>
        <v>1</v>
      </c>
      <c r="O1032">
        <f t="shared" si="105"/>
        <v>2023</v>
      </c>
      <c r="P1032" s="9">
        <f>IF(I1032&gt;0,VLOOKUP(B1032,'m cost'!A:G,6,FALSE)*I1032,0)</f>
        <v>4296</v>
      </c>
      <c r="Q1032" t="str">
        <f t="shared" si="106"/>
        <v>l</v>
      </c>
      <c r="R1032" s="2">
        <f t="shared" si="107"/>
        <v>-63596</v>
      </c>
    </row>
    <row r="1033" spans="1:18" x14ac:dyDescent="0.2">
      <c r="A1033" t="s">
        <v>26</v>
      </c>
      <c r="B1033" s="9" t="str">
        <f>VLOOKUP(A1033,'item cost'!A:D,2,FALSE)</f>
        <v>group 5</v>
      </c>
      <c r="C1033" s="9" t="str">
        <f>VLOOKUP(D1033,items!A:B,2,FALSE)</f>
        <v>item 5</v>
      </c>
      <c r="D1033" t="s">
        <v>837</v>
      </c>
      <c r="E1033" s="10"/>
      <c r="F1033" s="10">
        <v>44938</v>
      </c>
      <c r="G1033" t="s">
        <v>412</v>
      </c>
      <c r="I1033">
        <v>50</v>
      </c>
      <c r="J1033" s="2">
        <v>520</v>
      </c>
      <c r="K1033" s="2">
        <f>IF(OR(B1033="متنوع",B1033="قطع غيار"),J1033,IF(AND(B1033="ceiling fan",J1033&gt;500),_xlfn.MAXIFS('m cost'!$E$3:$E$1062,'m cost'!$B$3:$B$1062,C1033,'m cost'!$C$3:$C$1062,"&lt;="&amp;O1033,'m cost'!$D$3:$D$1062,"&lt;="&amp;N1033)*3,_xlfn.MAXIFS('m cost'!$E$3:$E$1062,'m cost'!$B$3:$B$1062,C1033,'m cost'!$C$3:$C$1062,"&lt;="&amp;O1033,'m cost'!$D$3:$D$1062,"&lt;="&amp;N1033)))</f>
        <v>900</v>
      </c>
      <c r="L1033" s="2">
        <f t="shared" si="102"/>
        <v>45000</v>
      </c>
      <c r="M1033" s="2">
        <f t="shared" si="103"/>
        <v>26000</v>
      </c>
      <c r="N1033">
        <f t="shared" si="104"/>
        <v>1</v>
      </c>
      <c r="O1033">
        <f t="shared" si="105"/>
        <v>2023</v>
      </c>
      <c r="P1033" s="9">
        <f>IF(I1033&gt;0,VLOOKUP(B1033,'m cost'!A:G,6,FALSE)*I1033,0)</f>
        <v>1602</v>
      </c>
      <c r="Q1033" t="str">
        <f t="shared" si="106"/>
        <v>l</v>
      </c>
      <c r="R1033" s="2">
        <f t="shared" si="107"/>
        <v>-20602</v>
      </c>
    </row>
    <row r="1034" spans="1:18" x14ac:dyDescent="0.2">
      <c r="A1034" t="s">
        <v>66</v>
      </c>
      <c r="B1034" s="9" t="str">
        <f>VLOOKUP(A1034,'item cost'!A:D,2,FALSE)</f>
        <v>group 6</v>
      </c>
      <c r="C1034" s="9" t="str">
        <f>VLOOKUP(D1034,items!A:B,2,FALSE)</f>
        <v>item 6</v>
      </c>
      <c r="D1034" t="s">
        <v>838</v>
      </c>
      <c r="E1034" s="10"/>
      <c r="F1034" s="10">
        <v>44938</v>
      </c>
      <c r="G1034" t="s">
        <v>412</v>
      </c>
      <c r="I1034">
        <v>100</v>
      </c>
      <c r="J1034" s="2">
        <v>310</v>
      </c>
      <c r="K1034" s="2">
        <f>IF(OR(B1034="متنوع",B1034="قطع غيار"),J1034,IF(AND(B1034="ceiling fan",J1034&gt;500),_xlfn.MAXIFS('m cost'!$E$3:$E$1062,'m cost'!$B$3:$B$1062,C1034,'m cost'!$C$3:$C$1062,"&lt;="&amp;O1034,'m cost'!$D$3:$D$1062,"&lt;="&amp;N1034)*3,_xlfn.MAXIFS('m cost'!$E$3:$E$1062,'m cost'!$B$3:$B$1062,C1034,'m cost'!$C$3:$C$1062,"&lt;="&amp;O1034,'m cost'!$D$3:$D$1062,"&lt;="&amp;N1034)))</f>
        <v>190</v>
      </c>
      <c r="L1034" s="2">
        <f t="shared" si="102"/>
        <v>19000</v>
      </c>
      <c r="M1034" s="2">
        <f t="shared" si="103"/>
        <v>31000</v>
      </c>
      <c r="N1034">
        <f t="shared" si="104"/>
        <v>1</v>
      </c>
      <c r="O1034">
        <f t="shared" si="105"/>
        <v>2023</v>
      </c>
      <c r="P1034" s="9">
        <f>IF(I1034&gt;0,VLOOKUP(B1034,'m cost'!A:G,6,FALSE)*I1034,0)</f>
        <v>14947.999999999998</v>
      </c>
      <c r="Q1034" t="str">
        <f t="shared" si="106"/>
        <v>l</v>
      </c>
      <c r="R1034" s="2">
        <f t="shared" si="107"/>
        <v>-2947.9999999999982</v>
      </c>
    </row>
    <row r="1035" spans="1:18" x14ac:dyDescent="0.2">
      <c r="A1035" t="s">
        <v>40</v>
      </c>
      <c r="B1035" s="9" t="str">
        <f>VLOOKUP(A1035,'item cost'!A:D,2,FALSE)</f>
        <v>group 7</v>
      </c>
      <c r="C1035" s="9" t="str">
        <f>VLOOKUP(D1035,items!A:B,2,FALSE)</f>
        <v>item 7</v>
      </c>
      <c r="D1035" t="s">
        <v>839</v>
      </c>
      <c r="E1035" s="10"/>
      <c r="F1035" s="10">
        <v>44938</v>
      </c>
      <c r="G1035" t="s">
        <v>115</v>
      </c>
      <c r="I1035">
        <v>-21</v>
      </c>
      <c r="J1035" s="2">
        <v>325</v>
      </c>
      <c r="K1035" s="2">
        <f>IF(OR(B1035="متنوع",B1035="قطع غيار"),J1035,IF(AND(B1035="ceiling fan",J1035&gt;500),_xlfn.MAXIFS('m cost'!$E$3:$E$1062,'m cost'!$B$3:$B$1062,C1035,'m cost'!$C$3:$C$1062,"&lt;="&amp;O1035,'m cost'!$D$3:$D$1062,"&lt;="&amp;N1035)*3,_xlfn.MAXIFS('m cost'!$E$3:$E$1062,'m cost'!$B$3:$B$1062,C1035,'m cost'!$C$3:$C$1062,"&lt;="&amp;O1035,'m cost'!$D$3:$D$1062,"&lt;="&amp;N1035)))</f>
        <v>260</v>
      </c>
      <c r="L1035" s="2">
        <f t="shared" si="102"/>
        <v>-5460</v>
      </c>
      <c r="M1035" s="2">
        <f t="shared" si="103"/>
        <v>-6825</v>
      </c>
      <c r="N1035">
        <f t="shared" si="104"/>
        <v>1</v>
      </c>
      <c r="O1035">
        <f t="shared" si="105"/>
        <v>2023</v>
      </c>
      <c r="P1035" s="9">
        <f>IF(I1035&gt;0,VLOOKUP(B1035,'m cost'!A:G,6,FALSE)*I1035,0)</f>
        <v>0</v>
      </c>
      <c r="Q1035" t="str">
        <f t="shared" si="106"/>
        <v>l</v>
      </c>
      <c r="R1035" s="2">
        <f t="shared" si="107"/>
        <v>-1365</v>
      </c>
    </row>
    <row r="1036" spans="1:18" x14ac:dyDescent="0.2">
      <c r="A1036" t="s">
        <v>61</v>
      </c>
      <c r="B1036" s="9" t="str">
        <f>VLOOKUP(A1036,'item cost'!A:D,2,FALSE)</f>
        <v>group 8</v>
      </c>
      <c r="C1036" s="9" t="str">
        <f>VLOOKUP(D1036,items!A:B,2,FALSE)</f>
        <v>item 8</v>
      </c>
      <c r="D1036" t="s">
        <v>840</v>
      </c>
      <c r="E1036" s="10"/>
      <c r="F1036" s="10">
        <v>44938</v>
      </c>
      <c r="G1036" t="s">
        <v>115</v>
      </c>
      <c r="I1036">
        <v>-10</v>
      </c>
      <c r="J1036" s="2">
        <v>280</v>
      </c>
      <c r="K1036" s="2">
        <f>IF(OR(B1036="متنوع",B1036="قطع غيار"),J1036,IF(AND(B1036="ceiling fan",J1036&gt;500),_xlfn.MAXIFS('m cost'!$E$3:$E$1062,'m cost'!$B$3:$B$1062,C1036,'m cost'!$C$3:$C$1062,"&lt;="&amp;O1036,'m cost'!$D$3:$D$1062,"&lt;="&amp;N1036)*3,_xlfn.MAXIFS('m cost'!$E$3:$E$1062,'m cost'!$B$3:$B$1062,C1036,'m cost'!$C$3:$C$1062,"&lt;="&amp;O1036,'m cost'!$D$3:$D$1062,"&lt;="&amp;N1036)))</f>
        <v>1630</v>
      </c>
      <c r="L1036" s="2">
        <f t="shared" si="102"/>
        <v>-16300</v>
      </c>
      <c r="M1036" s="2">
        <f t="shared" si="103"/>
        <v>-2800</v>
      </c>
      <c r="N1036">
        <f t="shared" si="104"/>
        <v>1</v>
      </c>
      <c r="O1036">
        <f t="shared" si="105"/>
        <v>2023</v>
      </c>
      <c r="P1036" s="9">
        <f>IF(I1036&gt;0,VLOOKUP(B1036,'m cost'!A:G,6,FALSE)*I1036,0)</f>
        <v>0</v>
      </c>
      <c r="Q1036" t="str">
        <f t="shared" si="106"/>
        <v>p</v>
      </c>
      <c r="R1036" s="2">
        <f t="shared" si="107"/>
        <v>13500</v>
      </c>
    </row>
    <row r="1037" spans="1:18" x14ac:dyDescent="0.2">
      <c r="A1037" t="s">
        <v>39</v>
      </c>
      <c r="B1037" s="9" t="str">
        <f>VLOOKUP(A1037,'item cost'!A:D,2,FALSE)</f>
        <v>group 9</v>
      </c>
      <c r="C1037" s="9" t="str">
        <f>VLOOKUP(D1037,items!A:B,2,FALSE)</f>
        <v>item 9</v>
      </c>
      <c r="D1037" t="s">
        <v>841</v>
      </c>
      <c r="E1037" s="10"/>
      <c r="F1037" s="10">
        <v>44938</v>
      </c>
      <c r="G1037" t="s">
        <v>115</v>
      </c>
      <c r="I1037">
        <v>-2</v>
      </c>
      <c r="J1037" s="2">
        <v>260</v>
      </c>
      <c r="K1037" s="2">
        <f>IF(OR(B1037="متنوع",B1037="قطع غيار"),J1037,IF(AND(B1037="ceiling fan",J1037&gt;500),_xlfn.MAXIFS('m cost'!$E$3:$E$1062,'m cost'!$B$3:$B$1062,C1037,'m cost'!$C$3:$C$1062,"&lt;="&amp;O1037,'m cost'!$D$3:$D$1062,"&lt;="&amp;N1037)*3,_xlfn.MAXIFS('m cost'!$E$3:$E$1062,'m cost'!$B$3:$B$1062,C1037,'m cost'!$C$3:$C$1062,"&lt;="&amp;O1037,'m cost'!$D$3:$D$1062,"&lt;="&amp;N1037)))</f>
        <v>2007</v>
      </c>
      <c r="L1037" s="2">
        <f t="shared" si="102"/>
        <v>-4014</v>
      </c>
      <c r="M1037" s="2">
        <f t="shared" si="103"/>
        <v>-520</v>
      </c>
      <c r="N1037">
        <f t="shared" si="104"/>
        <v>1</v>
      </c>
      <c r="O1037">
        <f t="shared" si="105"/>
        <v>2023</v>
      </c>
      <c r="P1037" s="9">
        <f>IF(I1037&gt;0,VLOOKUP(B1037,'m cost'!A:G,6,FALSE)*I1037,0)</f>
        <v>0</v>
      </c>
      <c r="Q1037" t="str">
        <f t="shared" si="106"/>
        <v>p</v>
      </c>
      <c r="R1037" s="2">
        <f t="shared" si="107"/>
        <v>3494</v>
      </c>
    </row>
    <row r="1038" spans="1:18" x14ac:dyDescent="0.2">
      <c r="A1038" t="s">
        <v>277</v>
      </c>
      <c r="B1038" s="9" t="str">
        <f>VLOOKUP(A1038,'item cost'!A:D,2,FALSE)</f>
        <v>group 10</v>
      </c>
      <c r="C1038" s="9" t="str">
        <f>VLOOKUP(D1038,items!A:B,2,FALSE)</f>
        <v>item 10</v>
      </c>
      <c r="D1038" t="s">
        <v>842</v>
      </c>
      <c r="E1038" s="10"/>
      <c r="F1038" s="10">
        <v>44938</v>
      </c>
      <c r="G1038" t="s">
        <v>115</v>
      </c>
      <c r="I1038">
        <v>-1</v>
      </c>
      <c r="J1038" s="2">
        <v>170</v>
      </c>
      <c r="K1038" s="2">
        <f>IF(OR(B1038="متنوع",B1038="قطع غيار"),J1038,IF(AND(B1038="ceiling fan",J1038&gt;500),_xlfn.MAXIFS('m cost'!$E$3:$E$1062,'m cost'!$B$3:$B$1062,C1038,'m cost'!$C$3:$C$1062,"&lt;="&amp;O1038,'m cost'!$D$3:$D$1062,"&lt;="&amp;N1038)*3,_xlfn.MAXIFS('m cost'!$E$3:$E$1062,'m cost'!$B$3:$B$1062,C1038,'m cost'!$C$3:$C$1062,"&lt;="&amp;O1038,'m cost'!$D$3:$D$1062,"&lt;="&amp;N1038)))</f>
        <v>126.14814814814817</v>
      </c>
      <c r="L1038" s="2">
        <f t="shared" si="102"/>
        <v>-126.14814814814817</v>
      </c>
      <c r="M1038" s="2">
        <f t="shared" si="103"/>
        <v>-170</v>
      </c>
      <c r="N1038">
        <f t="shared" si="104"/>
        <v>1</v>
      </c>
      <c r="O1038">
        <f t="shared" si="105"/>
        <v>2023</v>
      </c>
      <c r="P1038" s="9">
        <f>IF(I1038&gt;0,VLOOKUP(B1038,'m cost'!A:G,6,FALSE)*I1038,0)</f>
        <v>0</v>
      </c>
      <c r="Q1038" t="str">
        <f t="shared" si="106"/>
        <v>l</v>
      </c>
      <c r="R1038" s="2">
        <f t="shared" si="107"/>
        <v>-43.851851851851833</v>
      </c>
    </row>
    <row r="1039" spans="1:18" x14ac:dyDescent="0.2">
      <c r="A1039" t="s">
        <v>53</v>
      </c>
      <c r="B1039" s="9" t="str">
        <f>VLOOKUP(A1039,'item cost'!A:D,2,FALSE)</f>
        <v>group 11</v>
      </c>
      <c r="C1039" s="9" t="str">
        <f>VLOOKUP(D1039,items!A:B,2,FALSE)</f>
        <v>item 11</v>
      </c>
      <c r="D1039" t="s">
        <v>843</v>
      </c>
      <c r="E1039" s="10"/>
      <c r="F1039" s="10">
        <v>44938</v>
      </c>
      <c r="G1039" t="s">
        <v>115</v>
      </c>
      <c r="I1039">
        <v>-1</v>
      </c>
      <c r="J1039" s="2">
        <v>340</v>
      </c>
      <c r="K1039" s="2">
        <f>IF(OR(B1039="متنوع",B1039="قطع غيار"),J1039,IF(AND(B1039="ceiling fan",J1039&gt;500),_xlfn.MAXIFS('m cost'!$E$3:$E$1062,'m cost'!$B$3:$B$1062,C1039,'m cost'!$C$3:$C$1062,"&lt;="&amp;O1039,'m cost'!$D$3:$D$1062,"&lt;="&amp;N1039)*3,_xlfn.MAXIFS('m cost'!$E$3:$E$1062,'m cost'!$B$3:$B$1062,C1039,'m cost'!$C$3:$C$1062,"&lt;="&amp;O1039,'m cost'!$D$3:$D$1062,"&lt;="&amp;N1039)))</f>
        <v>339.00000000000006</v>
      </c>
      <c r="L1039" s="2">
        <f t="shared" si="102"/>
        <v>-339.00000000000006</v>
      </c>
      <c r="M1039" s="2">
        <f t="shared" si="103"/>
        <v>-340</v>
      </c>
      <c r="N1039">
        <f t="shared" si="104"/>
        <v>1</v>
      </c>
      <c r="O1039">
        <f t="shared" si="105"/>
        <v>2023</v>
      </c>
      <c r="P1039" s="9">
        <f>IF(I1039&gt;0,VLOOKUP(B1039,'m cost'!A:G,6,FALSE)*I1039,0)</f>
        <v>0</v>
      </c>
      <c r="Q1039" t="str">
        <f t="shared" si="106"/>
        <v>l</v>
      </c>
      <c r="R1039" s="2">
        <f t="shared" si="107"/>
        <v>-0.99999999999994316</v>
      </c>
    </row>
    <row r="1040" spans="1:18" x14ac:dyDescent="0.2">
      <c r="A1040" t="s">
        <v>54</v>
      </c>
      <c r="B1040" s="9" t="str">
        <f>VLOOKUP(A1040,'item cost'!A:D,2,FALSE)</f>
        <v>group 12</v>
      </c>
      <c r="C1040" s="9" t="str">
        <f>VLOOKUP(D1040,items!A:B,2,FALSE)</f>
        <v>item 12</v>
      </c>
      <c r="D1040" t="s">
        <v>844</v>
      </c>
      <c r="E1040" s="10"/>
      <c r="F1040" s="10">
        <v>44938</v>
      </c>
      <c r="G1040" t="s">
        <v>115</v>
      </c>
      <c r="I1040">
        <v>-1</v>
      </c>
      <c r="J1040" s="2">
        <v>230</v>
      </c>
      <c r="K1040" s="2">
        <f>IF(OR(B1040="متنوع",B1040="قطع غيار"),J1040,IF(AND(B1040="ceiling fan",J1040&gt;500),_xlfn.MAXIFS('m cost'!$E$3:$E$1062,'m cost'!$B$3:$B$1062,C1040,'m cost'!$C$3:$C$1062,"&lt;="&amp;O1040,'m cost'!$D$3:$D$1062,"&lt;="&amp;N1040)*3,_xlfn.MAXIFS('m cost'!$E$3:$E$1062,'m cost'!$B$3:$B$1062,C1040,'m cost'!$C$3:$C$1062,"&lt;="&amp;O1040,'m cost'!$D$3:$D$1062,"&lt;="&amp;N1040)))</f>
        <v>388.11666666666673</v>
      </c>
      <c r="L1040" s="2">
        <f t="shared" si="102"/>
        <v>-388.11666666666673</v>
      </c>
      <c r="M1040" s="2">
        <f t="shared" si="103"/>
        <v>-230</v>
      </c>
      <c r="N1040">
        <f t="shared" si="104"/>
        <v>1</v>
      </c>
      <c r="O1040">
        <f t="shared" si="105"/>
        <v>2023</v>
      </c>
      <c r="P1040" s="9">
        <f>IF(I1040&gt;0,VLOOKUP(B1040,'m cost'!A:G,6,FALSE)*I1040,0)</f>
        <v>0</v>
      </c>
      <c r="Q1040" t="str">
        <f t="shared" si="106"/>
        <v>p</v>
      </c>
      <c r="R1040" s="2">
        <f t="shared" si="107"/>
        <v>158.11666666666673</v>
      </c>
    </row>
    <row r="1041" spans="1:18" x14ac:dyDescent="0.2">
      <c r="A1041" t="s">
        <v>72</v>
      </c>
      <c r="B1041" s="9" t="str">
        <f>VLOOKUP(A1041,'item cost'!A:D,2,FALSE)</f>
        <v>group 13</v>
      </c>
      <c r="C1041" s="9" t="str">
        <f>VLOOKUP(D1041,items!A:B,2,FALSE)</f>
        <v>item 13</v>
      </c>
      <c r="D1041" t="s">
        <v>845</v>
      </c>
      <c r="E1041" s="10"/>
      <c r="F1041" s="10">
        <v>44938</v>
      </c>
      <c r="G1041" t="s">
        <v>115</v>
      </c>
      <c r="I1041">
        <v>-5</v>
      </c>
      <c r="J1041" s="2">
        <v>310</v>
      </c>
      <c r="K1041" s="2">
        <f>IF(OR(B1041="متنوع",B1041="قطع غيار"),J1041,IF(AND(B1041="ceiling fan",J1041&gt;500),_xlfn.MAXIFS('m cost'!$E$3:$E$1062,'m cost'!$B$3:$B$1062,C1041,'m cost'!$C$3:$C$1062,"&lt;="&amp;O1041,'m cost'!$D$3:$D$1062,"&lt;="&amp;N1041)*3,_xlfn.MAXIFS('m cost'!$E$3:$E$1062,'m cost'!$B$3:$B$1062,C1041,'m cost'!$C$3:$C$1062,"&lt;="&amp;O1041,'m cost'!$D$3:$D$1062,"&lt;="&amp;N1041)))</f>
        <v>450</v>
      </c>
      <c r="L1041" s="2">
        <f t="shared" si="102"/>
        <v>-2250</v>
      </c>
      <c r="M1041" s="2">
        <f t="shared" si="103"/>
        <v>-1550</v>
      </c>
      <c r="N1041">
        <f t="shared" si="104"/>
        <v>1</v>
      </c>
      <c r="O1041">
        <f t="shared" si="105"/>
        <v>2023</v>
      </c>
      <c r="P1041" s="9">
        <f>IF(I1041&gt;0,VLOOKUP(B1041,'m cost'!A:G,6,FALSE)*I1041,0)</f>
        <v>0</v>
      </c>
      <c r="Q1041" t="str">
        <f t="shared" si="106"/>
        <v>p</v>
      </c>
      <c r="R1041" s="2">
        <f t="shared" si="107"/>
        <v>700</v>
      </c>
    </row>
    <row r="1042" spans="1:18" x14ac:dyDescent="0.2">
      <c r="A1042" t="s">
        <v>38</v>
      </c>
      <c r="B1042" s="9" t="str">
        <f>VLOOKUP(A1042,'item cost'!A:D,2,FALSE)</f>
        <v>group 14</v>
      </c>
      <c r="C1042" s="9" t="str">
        <f>VLOOKUP(D1042,items!A:B,2,FALSE)</f>
        <v>item 14</v>
      </c>
      <c r="D1042" t="s">
        <v>846</v>
      </c>
      <c r="E1042" s="10"/>
      <c r="F1042" s="10">
        <v>44938</v>
      </c>
      <c r="G1042" t="s">
        <v>115</v>
      </c>
      <c r="I1042">
        <v>-1</v>
      </c>
      <c r="J1042" s="2">
        <v>400</v>
      </c>
      <c r="K1042" s="2">
        <f>IF(OR(B1042="متنوع",B1042="قطع غيار"),J1042,IF(AND(B1042="ceiling fan",J1042&gt;500),_xlfn.MAXIFS('m cost'!$E$3:$E$1062,'m cost'!$B$3:$B$1062,C1042,'m cost'!$C$3:$C$1062,"&lt;="&amp;O1042,'m cost'!$D$3:$D$1062,"&lt;="&amp;N1042)*3,_xlfn.MAXIFS('m cost'!$E$3:$E$1062,'m cost'!$B$3:$B$1062,C1042,'m cost'!$C$3:$C$1062,"&lt;="&amp;O1042,'m cost'!$D$3:$D$1062,"&lt;="&amp;N1042)))</f>
        <v>273.88888888888891</v>
      </c>
      <c r="L1042" s="2">
        <f t="shared" si="102"/>
        <v>-273.88888888888891</v>
      </c>
      <c r="M1042" s="2">
        <f t="shared" si="103"/>
        <v>-400</v>
      </c>
      <c r="N1042">
        <f t="shared" si="104"/>
        <v>1</v>
      </c>
      <c r="O1042">
        <f t="shared" si="105"/>
        <v>2023</v>
      </c>
      <c r="P1042" s="9">
        <f>IF(I1042&gt;0,VLOOKUP(B1042,'m cost'!A:G,6,FALSE)*I1042,0)</f>
        <v>0</v>
      </c>
      <c r="Q1042" t="str">
        <f t="shared" si="106"/>
        <v>l</v>
      </c>
      <c r="R1042" s="2">
        <f t="shared" si="107"/>
        <v>-126.11111111111109</v>
      </c>
    </row>
    <row r="1043" spans="1:18" x14ac:dyDescent="0.2">
      <c r="A1043" t="s">
        <v>36</v>
      </c>
      <c r="B1043" s="9" t="str">
        <f>VLOOKUP(A1043,'item cost'!A:D,2,FALSE)</f>
        <v>group 15</v>
      </c>
      <c r="C1043" s="9" t="str">
        <f>VLOOKUP(D1043,items!A:B,2,FALSE)</f>
        <v>item 15</v>
      </c>
      <c r="D1043" t="s">
        <v>847</v>
      </c>
      <c r="E1043" s="10"/>
      <c r="F1043" s="10">
        <v>44938</v>
      </c>
      <c r="G1043" t="s">
        <v>115</v>
      </c>
      <c r="I1043">
        <v>-1</v>
      </c>
      <c r="J1043" s="2">
        <v>450</v>
      </c>
      <c r="K1043" s="2">
        <f>IF(OR(B1043="متنوع",B1043="قطع غيار"),J1043,IF(AND(B1043="ceiling fan",J1043&gt;500),_xlfn.MAXIFS('m cost'!$E$3:$E$1062,'m cost'!$B$3:$B$1062,C1043,'m cost'!$C$3:$C$1062,"&lt;="&amp;O1043,'m cost'!$D$3:$D$1062,"&lt;="&amp;N1043)*3,_xlfn.MAXIFS('m cost'!$E$3:$E$1062,'m cost'!$B$3:$B$1062,C1043,'m cost'!$C$3:$C$1062,"&lt;="&amp;O1043,'m cost'!$D$3:$D$1062,"&lt;="&amp;N1043)))</f>
        <v>280</v>
      </c>
      <c r="L1043" s="2">
        <f t="shared" si="102"/>
        <v>-280</v>
      </c>
      <c r="M1043" s="2">
        <f t="shared" si="103"/>
        <v>-450</v>
      </c>
      <c r="N1043">
        <f t="shared" si="104"/>
        <v>1</v>
      </c>
      <c r="O1043">
        <f t="shared" si="105"/>
        <v>2023</v>
      </c>
      <c r="P1043" s="9">
        <f>IF(I1043&gt;0,VLOOKUP(B1043,'m cost'!A:G,6,FALSE)*I1043,0)</f>
        <v>0</v>
      </c>
      <c r="Q1043" t="str">
        <f t="shared" si="106"/>
        <v>l</v>
      </c>
      <c r="R1043" s="2">
        <f t="shared" si="107"/>
        <v>-170</v>
      </c>
    </row>
    <row r="1044" spans="1:18" x14ac:dyDescent="0.2">
      <c r="A1044" t="s">
        <v>30</v>
      </c>
      <c r="B1044" s="9" t="str">
        <f>VLOOKUP(A1044,'item cost'!A:D,2,FALSE)</f>
        <v>group 16</v>
      </c>
      <c r="C1044" s="9" t="str">
        <f>VLOOKUP(D1044,items!A:B,2,FALSE)</f>
        <v>item 16</v>
      </c>
      <c r="D1044" t="s">
        <v>848</v>
      </c>
      <c r="E1044" s="10"/>
      <c r="F1044" s="10">
        <v>44938</v>
      </c>
      <c r="G1044" t="s">
        <v>115</v>
      </c>
      <c r="I1044">
        <v>-1</v>
      </c>
      <c r="J1044" s="2">
        <v>530</v>
      </c>
      <c r="K1044" s="2">
        <f>IF(OR(B1044="متنوع",B1044="قطع غيار"),J1044,IF(AND(B1044="ceiling fan",J1044&gt;500),_xlfn.MAXIFS('m cost'!$E$3:$E$1062,'m cost'!$B$3:$B$1062,C1044,'m cost'!$C$3:$C$1062,"&lt;="&amp;O1044,'m cost'!$D$3:$D$1062,"&lt;="&amp;N1044)*3,_xlfn.MAXIFS('m cost'!$E$3:$E$1062,'m cost'!$B$3:$B$1062,C1044,'m cost'!$C$3:$C$1062,"&lt;="&amp;O1044,'m cost'!$D$3:$D$1062,"&lt;="&amp;N1044)))</f>
        <v>340.26666666666671</v>
      </c>
      <c r="L1044" s="2">
        <f t="shared" si="102"/>
        <v>-340.26666666666671</v>
      </c>
      <c r="M1044" s="2">
        <f t="shared" si="103"/>
        <v>-530</v>
      </c>
      <c r="N1044">
        <f t="shared" si="104"/>
        <v>1</v>
      </c>
      <c r="O1044">
        <f t="shared" si="105"/>
        <v>2023</v>
      </c>
      <c r="P1044" s="9">
        <f>IF(I1044&gt;0,VLOOKUP(B1044,'m cost'!A:G,6,FALSE)*I1044,0)</f>
        <v>0</v>
      </c>
      <c r="Q1044" t="str">
        <f t="shared" si="106"/>
        <v>l</v>
      </c>
      <c r="R1044" s="2">
        <f t="shared" si="107"/>
        <v>-189.73333333333329</v>
      </c>
    </row>
    <row r="1045" spans="1:18" x14ac:dyDescent="0.2">
      <c r="A1045" t="s">
        <v>45</v>
      </c>
      <c r="B1045" s="9" t="str">
        <f>VLOOKUP(A1045,'item cost'!A:D,2,FALSE)</f>
        <v>group 17</v>
      </c>
      <c r="C1045" s="9" t="str">
        <f>VLOOKUP(D1045,items!A:B,2,FALSE)</f>
        <v>item 17</v>
      </c>
      <c r="D1045" t="s">
        <v>849</v>
      </c>
      <c r="E1045" s="10"/>
      <c r="F1045" s="10">
        <v>44949</v>
      </c>
      <c r="G1045" t="s">
        <v>413</v>
      </c>
      <c r="I1045">
        <v>50</v>
      </c>
      <c r="J1045" s="2">
        <v>470</v>
      </c>
      <c r="K1045" s="2">
        <f>IF(OR(B1045="متنوع",B1045="قطع غيار"),J1045,IF(AND(B1045="ceiling fan",J1045&gt;500),_xlfn.MAXIFS('m cost'!$E$3:$E$1062,'m cost'!$B$3:$B$1062,C1045,'m cost'!$C$3:$C$1062,"&lt;="&amp;O1045,'m cost'!$D$3:$D$1062,"&lt;="&amp;N1045)*3,_xlfn.MAXIFS('m cost'!$E$3:$E$1062,'m cost'!$B$3:$B$1062,C1045,'m cost'!$C$3:$C$1062,"&lt;="&amp;O1045,'m cost'!$D$3:$D$1062,"&lt;="&amp;N1045)))</f>
        <v>350.54555555555561</v>
      </c>
      <c r="L1045" s="2">
        <f t="shared" si="102"/>
        <v>17527.277777777781</v>
      </c>
      <c r="M1045" s="2">
        <f t="shared" si="103"/>
        <v>23500</v>
      </c>
      <c r="N1045">
        <f t="shared" si="104"/>
        <v>1</v>
      </c>
      <c r="O1045">
        <f t="shared" si="105"/>
        <v>2023</v>
      </c>
      <c r="P1045" s="9">
        <f>IF(I1045&gt;0,VLOOKUP(B1045,'m cost'!A:G,6,FALSE)*I1045,0)</f>
        <v>2412.5</v>
      </c>
      <c r="Q1045" t="str">
        <f t="shared" si="106"/>
        <v>p</v>
      </c>
      <c r="R1045" s="2">
        <f t="shared" si="107"/>
        <v>3560.222222222219</v>
      </c>
    </row>
    <row r="1046" spans="1:18" x14ac:dyDescent="0.2">
      <c r="A1046" t="s">
        <v>21</v>
      </c>
      <c r="B1046" s="9" t="str">
        <f>VLOOKUP(A1046,'item cost'!A:D,2,FALSE)</f>
        <v>group 18</v>
      </c>
      <c r="C1046" s="9" t="str">
        <f>VLOOKUP(D1046,items!A:B,2,FALSE)</f>
        <v>item 18</v>
      </c>
      <c r="D1046" t="s">
        <v>850</v>
      </c>
      <c r="E1046" s="10"/>
      <c r="F1046" s="10">
        <v>44949</v>
      </c>
      <c r="G1046" t="s">
        <v>413</v>
      </c>
      <c r="I1046">
        <v>50</v>
      </c>
      <c r="J1046" s="2">
        <v>2575</v>
      </c>
      <c r="K1046" s="2">
        <f>IF(OR(B1046="متنوع",B1046="قطع غيار"),J1046,IF(AND(B1046="ceiling fan",J1046&gt;500),_xlfn.MAXIFS('m cost'!$E$3:$E$1062,'m cost'!$B$3:$B$1062,C1046,'m cost'!$C$3:$C$1062,"&lt;="&amp;O1046,'m cost'!$D$3:$D$1062,"&lt;="&amp;N1046)*3,_xlfn.MAXIFS('m cost'!$E$3:$E$1062,'m cost'!$B$3:$B$1062,C1046,'m cost'!$C$3:$C$1062,"&lt;="&amp;O1046,'m cost'!$D$3:$D$1062,"&lt;="&amp;N1046)))</f>
        <v>329.32952380952389</v>
      </c>
      <c r="L1046" s="2">
        <f t="shared" si="102"/>
        <v>16466.476190476194</v>
      </c>
      <c r="M1046" s="2">
        <f t="shared" si="103"/>
        <v>128750</v>
      </c>
      <c r="N1046">
        <f t="shared" si="104"/>
        <v>1</v>
      </c>
      <c r="O1046">
        <f t="shared" si="105"/>
        <v>2023</v>
      </c>
      <c r="P1046" s="9">
        <f>IF(I1046&gt;0,VLOOKUP(B1046,'m cost'!A:G,6,FALSE)*I1046,0)</f>
        <v>6908</v>
      </c>
      <c r="Q1046" t="str">
        <f t="shared" si="106"/>
        <v>p</v>
      </c>
      <c r="R1046" s="2">
        <f t="shared" si="107"/>
        <v>105375.5238095238</v>
      </c>
    </row>
    <row r="1047" spans="1:18" x14ac:dyDescent="0.2">
      <c r="A1047" t="s">
        <v>275</v>
      </c>
      <c r="B1047" s="9" t="str">
        <f>VLOOKUP(A1047,'item cost'!A:D,2,FALSE)</f>
        <v>group 19</v>
      </c>
      <c r="C1047" s="9" t="str">
        <f>VLOOKUP(D1047,items!A:B,2,FALSE)</f>
        <v>item 19</v>
      </c>
      <c r="D1047" t="s">
        <v>851</v>
      </c>
      <c r="E1047" s="10"/>
      <c r="F1047" s="10">
        <v>44949</v>
      </c>
      <c r="G1047" t="s">
        <v>413</v>
      </c>
      <c r="I1047">
        <v>100</v>
      </c>
      <c r="J1047" s="2">
        <v>470</v>
      </c>
      <c r="K1047" s="2">
        <f>IF(OR(B1047="متنوع",B1047="قطع غيار"),J1047,IF(AND(B1047="ceiling fan",J1047&gt;500),_xlfn.MAXIFS('m cost'!$E$3:$E$1062,'m cost'!$B$3:$B$1062,C1047,'m cost'!$C$3:$C$1062,"&lt;="&amp;O1047,'m cost'!$D$3:$D$1062,"&lt;="&amp;N1047)*3,_xlfn.MAXIFS('m cost'!$E$3:$E$1062,'m cost'!$B$3:$B$1062,C1047,'m cost'!$C$3:$C$1062,"&lt;="&amp;O1047,'m cost'!$D$3:$D$1062,"&lt;="&amp;N1047)))</f>
        <v>570</v>
      </c>
      <c r="L1047" s="2">
        <f t="shared" si="102"/>
        <v>57000</v>
      </c>
      <c r="M1047" s="2">
        <f t="shared" si="103"/>
        <v>47000</v>
      </c>
      <c r="N1047">
        <f t="shared" si="104"/>
        <v>1</v>
      </c>
      <c r="O1047">
        <f t="shared" si="105"/>
        <v>2023</v>
      </c>
      <c r="P1047" s="9">
        <f>IF(I1047&gt;0,VLOOKUP(B1047,'m cost'!A:G,6,FALSE)*I1047,0)</f>
        <v>2197</v>
      </c>
      <c r="Q1047" t="str">
        <f t="shared" si="106"/>
        <v>l</v>
      </c>
      <c r="R1047" s="2">
        <f t="shared" si="107"/>
        <v>-12197</v>
      </c>
    </row>
    <row r="1048" spans="1:18" x14ac:dyDescent="0.2">
      <c r="A1048" t="s">
        <v>17</v>
      </c>
      <c r="B1048" s="9" t="str">
        <f>VLOOKUP(A1048,'item cost'!A:D,2,FALSE)</f>
        <v>group 20</v>
      </c>
      <c r="C1048" s="9" t="str">
        <f>VLOOKUP(D1048,items!A:B,2,FALSE)</f>
        <v>item 20</v>
      </c>
      <c r="D1048" t="s">
        <v>852</v>
      </c>
      <c r="E1048" s="10"/>
      <c r="F1048" s="10">
        <v>44949</v>
      </c>
      <c r="G1048" t="s">
        <v>161</v>
      </c>
      <c r="I1048">
        <v>-2</v>
      </c>
      <c r="J1048" s="2">
        <v>180</v>
      </c>
      <c r="K1048" s="2">
        <f>IF(OR(B1048="متنوع",B1048="قطع غيار"),J1048,IF(AND(B1048="ceiling fan",J1048&gt;500),_xlfn.MAXIFS('m cost'!$E$3:$E$1062,'m cost'!$B$3:$B$1062,C1048,'m cost'!$C$3:$C$1062,"&lt;="&amp;O1048,'m cost'!$D$3:$D$1062,"&lt;="&amp;N1048)*3,_xlfn.MAXIFS('m cost'!$E$3:$E$1062,'m cost'!$B$3:$B$1062,C1048,'m cost'!$C$3:$C$1062,"&lt;="&amp;O1048,'m cost'!$D$3:$D$1062,"&lt;="&amp;N1048)))</f>
        <v>260</v>
      </c>
      <c r="L1048" s="2">
        <f t="shared" si="102"/>
        <v>-520</v>
      </c>
      <c r="M1048" s="2">
        <f t="shared" si="103"/>
        <v>-360</v>
      </c>
      <c r="N1048">
        <f t="shared" si="104"/>
        <v>1</v>
      </c>
      <c r="O1048">
        <f t="shared" si="105"/>
        <v>2023</v>
      </c>
      <c r="P1048" s="9">
        <f>IF(I1048&gt;0,VLOOKUP(B1048,'m cost'!A:G,6,FALSE)*I1048,0)</f>
        <v>0</v>
      </c>
      <c r="Q1048" t="str">
        <f t="shared" si="106"/>
        <v>p</v>
      </c>
      <c r="R1048" s="2">
        <f t="shared" si="107"/>
        <v>160</v>
      </c>
    </row>
    <row r="1049" spans="1:18" x14ac:dyDescent="0.2">
      <c r="A1049" t="s">
        <v>18</v>
      </c>
      <c r="B1049" s="9" t="str">
        <f>VLOOKUP(A1049,'item cost'!A:D,2,FALSE)</f>
        <v>group 21</v>
      </c>
      <c r="C1049" s="9" t="str">
        <f>VLOOKUP(D1049,items!A:B,2,FALSE)</f>
        <v>item 21</v>
      </c>
      <c r="D1049" t="s">
        <v>853</v>
      </c>
      <c r="E1049" s="10"/>
      <c r="F1049" s="10">
        <v>44949</v>
      </c>
      <c r="G1049" t="s">
        <v>161</v>
      </c>
      <c r="I1049">
        <v>-11</v>
      </c>
      <c r="J1049" s="2">
        <v>325</v>
      </c>
      <c r="K1049" s="2">
        <f>IF(OR(B1049="متنوع",B1049="قطع غيار"),J1049,IF(AND(B1049="ceiling fan",J1049&gt;500),_xlfn.MAXIFS('m cost'!$E$3:$E$1062,'m cost'!$B$3:$B$1062,C1049,'m cost'!$C$3:$C$1062,"&lt;="&amp;O1049,'m cost'!$D$3:$D$1062,"&lt;="&amp;N1049)*3,_xlfn.MAXIFS('m cost'!$E$3:$E$1062,'m cost'!$B$3:$B$1062,C1049,'m cost'!$C$3:$C$1062,"&lt;="&amp;O1049,'m cost'!$D$3:$D$1062,"&lt;="&amp;N1049)))</f>
        <v>122.78968253968254</v>
      </c>
      <c r="L1049" s="2">
        <f t="shared" si="102"/>
        <v>-1350.686507936508</v>
      </c>
      <c r="M1049" s="2">
        <f t="shared" si="103"/>
        <v>-3575</v>
      </c>
      <c r="N1049">
        <f t="shared" si="104"/>
        <v>1</v>
      </c>
      <c r="O1049">
        <f t="shared" si="105"/>
        <v>2023</v>
      </c>
      <c r="P1049" s="9">
        <f>IF(I1049&gt;0,VLOOKUP(B1049,'m cost'!A:G,6,FALSE)*I1049,0)</f>
        <v>0</v>
      </c>
      <c r="Q1049" t="str">
        <f t="shared" si="106"/>
        <v>l</v>
      </c>
      <c r="R1049" s="2">
        <f t="shared" si="107"/>
        <v>-2224.313492063492</v>
      </c>
    </row>
    <row r="1050" spans="1:18" x14ac:dyDescent="0.2">
      <c r="A1050" t="s">
        <v>24</v>
      </c>
      <c r="B1050" s="9" t="str">
        <f>VLOOKUP(A1050,'item cost'!A:D,2,FALSE)</f>
        <v>group 22</v>
      </c>
      <c r="C1050" s="9" t="str">
        <f>VLOOKUP(D1050,items!A:B,2,FALSE)</f>
        <v>item 22</v>
      </c>
      <c r="D1050" t="s">
        <v>854</v>
      </c>
      <c r="E1050" s="10"/>
      <c r="F1050" s="10">
        <v>44949</v>
      </c>
      <c r="G1050" t="s">
        <v>161</v>
      </c>
      <c r="I1050">
        <v>-6</v>
      </c>
      <c r="J1050" s="2">
        <v>280</v>
      </c>
      <c r="K1050" s="2">
        <f>IF(OR(B1050="متنوع",B1050="قطع غيار"),J1050,IF(AND(B1050="ceiling fan",J1050&gt;500),_xlfn.MAXIFS('m cost'!$E$3:$E$1062,'m cost'!$B$3:$B$1062,C1050,'m cost'!$C$3:$C$1062,"&lt;="&amp;O1050,'m cost'!$D$3:$D$1062,"&lt;="&amp;N1050)*3,_xlfn.MAXIFS('m cost'!$E$3:$E$1062,'m cost'!$B$3:$B$1062,C1050,'m cost'!$C$3:$C$1062,"&lt;="&amp;O1050,'m cost'!$D$3:$D$1062,"&lt;="&amp;N1050)))</f>
        <v>517</v>
      </c>
      <c r="L1050" s="2">
        <f t="shared" si="102"/>
        <v>-3102</v>
      </c>
      <c r="M1050" s="2">
        <f t="shared" si="103"/>
        <v>-1680</v>
      </c>
      <c r="N1050">
        <f t="shared" si="104"/>
        <v>1</v>
      </c>
      <c r="O1050">
        <f t="shared" si="105"/>
        <v>2023</v>
      </c>
      <c r="P1050" s="9">
        <f>IF(I1050&gt;0,VLOOKUP(B1050,'m cost'!A:G,6,FALSE)*I1050,0)</f>
        <v>0</v>
      </c>
      <c r="Q1050" t="str">
        <f t="shared" si="106"/>
        <v>p</v>
      </c>
      <c r="R1050" s="2">
        <f t="shared" si="107"/>
        <v>1422</v>
      </c>
    </row>
    <row r="1051" spans="1:18" x14ac:dyDescent="0.2">
      <c r="A1051" t="s">
        <v>60</v>
      </c>
      <c r="B1051" s="9" t="str">
        <f>VLOOKUP(A1051,'item cost'!A:D,2,FALSE)</f>
        <v>group 23</v>
      </c>
      <c r="C1051" s="9" t="str">
        <f>VLOOKUP(D1051,items!A:B,2,FALSE)</f>
        <v>item 23</v>
      </c>
      <c r="D1051" t="s">
        <v>855</v>
      </c>
      <c r="E1051" s="10"/>
      <c r="F1051" s="10">
        <v>44949</v>
      </c>
      <c r="G1051" t="s">
        <v>161</v>
      </c>
      <c r="I1051">
        <v>-5</v>
      </c>
      <c r="J1051" s="2">
        <v>310</v>
      </c>
      <c r="K1051" s="2">
        <f>IF(OR(B1051="متنوع",B1051="قطع غيار"),J1051,IF(AND(B1051="ceiling fan",J1051&gt;500),_xlfn.MAXIFS('m cost'!$E$3:$E$1062,'m cost'!$B$3:$B$1062,C1051,'m cost'!$C$3:$C$1062,"&lt;="&amp;O1051,'m cost'!$D$3:$D$1062,"&lt;="&amp;N1051)*3,_xlfn.MAXIFS('m cost'!$E$3:$E$1062,'m cost'!$B$3:$B$1062,C1051,'m cost'!$C$3:$C$1062,"&lt;="&amp;O1051,'m cost'!$D$3:$D$1062,"&lt;="&amp;N1051)))</f>
        <v>3666.8121693121693</v>
      </c>
      <c r="L1051" s="2">
        <f t="shared" si="102"/>
        <v>-18334.060846560846</v>
      </c>
      <c r="M1051" s="2">
        <f t="shared" si="103"/>
        <v>-1550</v>
      </c>
      <c r="N1051">
        <f t="shared" si="104"/>
        <v>1</v>
      </c>
      <c r="O1051">
        <f t="shared" si="105"/>
        <v>2023</v>
      </c>
      <c r="P1051" s="9">
        <f>IF(I1051&gt;0,VLOOKUP(B1051,'m cost'!A:G,6,FALSE)*I1051,0)</f>
        <v>0</v>
      </c>
      <c r="Q1051" t="str">
        <f t="shared" si="106"/>
        <v>p</v>
      </c>
      <c r="R1051" s="2">
        <f t="shared" si="107"/>
        <v>16784.060846560846</v>
      </c>
    </row>
    <row r="1052" spans="1:18" x14ac:dyDescent="0.2">
      <c r="A1052" t="s">
        <v>43</v>
      </c>
      <c r="B1052" s="9" t="str">
        <f>VLOOKUP(A1052,'item cost'!A:D,2,FALSE)</f>
        <v>group 24</v>
      </c>
      <c r="C1052" s="9" t="str">
        <f>VLOOKUP(D1052,items!A:B,2,FALSE)</f>
        <v>item 24</v>
      </c>
      <c r="D1052" t="s">
        <v>856</v>
      </c>
      <c r="E1052" s="10"/>
      <c r="F1052" s="10">
        <v>44949</v>
      </c>
      <c r="G1052" t="s">
        <v>161</v>
      </c>
      <c r="I1052">
        <v>-4</v>
      </c>
      <c r="J1052" s="2">
        <v>1200</v>
      </c>
      <c r="K1052" s="2">
        <f>IF(OR(B1052="متنوع",B1052="قطع غيار"),J1052,IF(AND(B1052="ceiling fan",J1052&gt;500),_xlfn.MAXIFS('m cost'!$E$3:$E$1062,'m cost'!$B$3:$B$1062,C1052,'m cost'!$C$3:$C$1062,"&lt;="&amp;O1052,'m cost'!$D$3:$D$1062,"&lt;="&amp;N1052)*3,_xlfn.MAXIFS('m cost'!$E$3:$E$1062,'m cost'!$B$3:$B$1062,C1052,'m cost'!$C$3:$C$1062,"&lt;="&amp;O1052,'m cost'!$D$3:$D$1062,"&lt;="&amp;N1052)))</f>
        <v>316.46825396825403</v>
      </c>
      <c r="L1052" s="2">
        <f t="shared" si="102"/>
        <v>-1265.8730158730161</v>
      </c>
      <c r="M1052" s="2">
        <f t="shared" si="103"/>
        <v>-4800</v>
      </c>
      <c r="N1052">
        <f t="shared" si="104"/>
        <v>1</v>
      </c>
      <c r="O1052">
        <f t="shared" si="105"/>
        <v>2023</v>
      </c>
      <c r="P1052" s="9">
        <f>IF(I1052&gt;0,VLOOKUP(B1052,'m cost'!A:G,6,FALSE)*I1052,0)</f>
        <v>0</v>
      </c>
      <c r="Q1052" t="str">
        <f t="shared" si="106"/>
        <v>l</v>
      </c>
      <c r="R1052" s="2">
        <f t="shared" si="107"/>
        <v>-3534.1269841269841</v>
      </c>
    </row>
    <row r="1053" spans="1:18" x14ac:dyDescent="0.2">
      <c r="A1053" t="s">
        <v>278</v>
      </c>
      <c r="B1053" s="9" t="str">
        <f>VLOOKUP(A1053,'item cost'!A:D,2,FALSE)</f>
        <v>group 25</v>
      </c>
      <c r="C1053" s="9" t="str">
        <f>VLOOKUP(D1053,items!A:B,2,FALSE)</f>
        <v>item 25</v>
      </c>
      <c r="D1053" t="s">
        <v>857</v>
      </c>
      <c r="E1053" s="10"/>
      <c r="F1053" s="10">
        <v>44949</v>
      </c>
      <c r="G1053" t="s">
        <v>161</v>
      </c>
      <c r="I1053">
        <v>-3</v>
      </c>
      <c r="J1053" s="2">
        <v>450</v>
      </c>
      <c r="K1053" s="2">
        <f>IF(OR(B1053="متنوع",B1053="قطع غيار"),J1053,IF(AND(B1053="ceiling fan",J1053&gt;500),_xlfn.MAXIFS('m cost'!$E$3:$E$1062,'m cost'!$B$3:$B$1062,C1053,'m cost'!$C$3:$C$1062,"&lt;="&amp;O1053,'m cost'!$D$3:$D$1062,"&lt;="&amp;N1053)*3,_xlfn.MAXIFS('m cost'!$E$3:$E$1062,'m cost'!$B$3:$B$1062,C1053,'m cost'!$C$3:$C$1062,"&lt;="&amp;O1053,'m cost'!$D$3:$D$1062,"&lt;="&amp;N1053)))</f>
        <v>223.50174851190479</v>
      </c>
      <c r="L1053" s="2">
        <f t="shared" si="102"/>
        <v>-670.50524553571438</v>
      </c>
      <c r="M1053" s="2">
        <f t="shared" si="103"/>
        <v>-1350</v>
      </c>
      <c r="N1053">
        <f t="shared" si="104"/>
        <v>1</v>
      </c>
      <c r="O1053">
        <f t="shared" si="105"/>
        <v>2023</v>
      </c>
      <c r="P1053" s="9">
        <f>IF(I1053&gt;0,VLOOKUP(B1053,'m cost'!A:G,6,FALSE)*I1053,0)</f>
        <v>0</v>
      </c>
      <c r="Q1053" t="str">
        <f t="shared" si="106"/>
        <v>l</v>
      </c>
      <c r="R1053" s="2">
        <f t="shared" si="107"/>
        <v>-679.49475446428562</v>
      </c>
    </row>
    <row r="1054" spans="1:18" x14ac:dyDescent="0.2">
      <c r="A1054" t="s">
        <v>279</v>
      </c>
      <c r="B1054" s="9" t="str">
        <f>VLOOKUP(A1054,'item cost'!A:D,2,FALSE)</f>
        <v>group 26</v>
      </c>
      <c r="C1054" s="9" t="str">
        <f>VLOOKUP(D1054,items!A:B,2,FALSE)</f>
        <v>item 26</v>
      </c>
      <c r="D1054" t="s">
        <v>858</v>
      </c>
      <c r="E1054" s="10"/>
      <c r="F1054" s="10">
        <v>44949</v>
      </c>
      <c r="G1054" t="s">
        <v>161</v>
      </c>
      <c r="I1054">
        <v>-3</v>
      </c>
      <c r="J1054" s="2">
        <v>650</v>
      </c>
      <c r="K1054" s="2">
        <f>IF(OR(B1054="متنوع",B1054="قطع غيار"),J1054,IF(AND(B1054="ceiling fan",J1054&gt;500),_xlfn.MAXIFS('m cost'!$E$3:$E$1062,'m cost'!$B$3:$B$1062,C1054,'m cost'!$C$3:$C$1062,"&lt;="&amp;O1054,'m cost'!$D$3:$D$1062,"&lt;="&amp;N1054)*3,_xlfn.MAXIFS('m cost'!$E$3:$E$1062,'m cost'!$B$3:$B$1062,C1054,'m cost'!$C$3:$C$1062,"&lt;="&amp;O1054,'m cost'!$D$3:$D$1062,"&lt;="&amp;N1054)))</f>
        <v>205.97652777777782</v>
      </c>
      <c r="L1054" s="2">
        <f t="shared" si="102"/>
        <v>-617.92958333333343</v>
      </c>
      <c r="M1054" s="2">
        <f t="shared" si="103"/>
        <v>-1950</v>
      </c>
      <c r="N1054">
        <f t="shared" si="104"/>
        <v>1</v>
      </c>
      <c r="O1054">
        <f t="shared" si="105"/>
        <v>2023</v>
      </c>
      <c r="P1054" s="9">
        <f>IF(I1054&gt;0,VLOOKUP(B1054,'m cost'!A:G,6,FALSE)*I1054,0)</f>
        <v>0</v>
      </c>
      <c r="Q1054" t="str">
        <f t="shared" si="106"/>
        <v>l</v>
      </c>
      <c r="R1054" s="2">
        <f t="shared" si="107"/>
        <v>-1332.0704166666665</v>
      </c>
    </row>
    <row r="1055" spans="1:18" x14ac:dyDescent="0.2">
      <c r="A1055" t="s">
        <v>46</v>
      </c>
      <c r="B1055" s="9" t="str">
        <f>VLOOKUP(A1055,'item cost'!A:D,2,FALSE)</f>
        <v>group 27</v>
      </c>
      <c r="C1055" s="9" t="str">
        <f>VLOOKUP(D1055,items!A:B,2,FALSE)</f>
        <v>item 27</v>
      </c>
      <c r="D1055" t="s">
        <v>859</v>
      </c>
      <c r="E1055" s="10"/>
      <c r="F1055" s="10">
        <v>44949</v>
      </c>
      <c r="G1055" t="s">
        <v>161</v>
      </c>
      <c r="I1055">
        <v>-1</v>
      </c>
      <c r="J1055" s="2">
        <v>750</v>
      </c>
      <c r="K1055" s="2">
        <f>IF(OR(B1055="متنوع",B1055="قطع غيار"),J1055,IF(AND(B1055="ceiling fan",J1055&gt;500),_xlfn.MAXIFS('m cost'!$E$3:$E$1062,'m cost'!$B$3:$B$1062,C1055,'m cost'!$C$3:$C$1062,"&lt;="&amp;O1055,'m cost'!$D$3:$D$1062,"&lt;="&amp;N1055)*3,_xlfn.MAXIFS('m cost'!$E$3:$E$1062,'m cost'!$B$3:$B$1062,C1055,'m cost'!$C$3:$C$1062,"&lt;="&amp;O1055,'m cost'!$D$3:$D$1062,"&lt;="&amp;N1055)))</f>
        <v>383</v>
      </c>
      <c r="L1055" s="2">
        <f t="shared" si="102"/>
        <v>-383</v>
      </c>
      <c r="M1055" s="2">
        <f t="shared" si="103"/>
        <v>-750</v>
      </c>
      <c r="N1055">
        <f t="shared" si="104"/>
        <v>1</v>
      </c>
      <c r="O1055">
        <f t="shared" si="105"/>
        <v>2023</v>
      </c>
      <c r="P1055" s="9">
        <f>IF(I1055&gt;0,VLOOKUP(B1055,'m cost'!A:G,6,FALSE)*I1055,0)</f>
        <v>0</v>
      </c>
      <c r="Q1055" t="str">
        <f t="shared" si="106"/>
        <v>l</v>
      </c>
      <c r="R1055" s="2">
        <f t="shared" si="107"/>
        <v>-367</v>
      </c>
    </row>
    <row r="1056" spans="1:18" x14ac:dyDescent="0.2">
      <c r="A1056" t="s">
        <v>37</v>
      </c>
      <c r="B1056" s="9" t="str">
        <f>VLOOKUP(A1056,'item cost'!A:D,2,FALSE)</f>
        <v>group 28</v>
      </c>
      <c r="C1056" s="9" t="str">
        <f>VLOOKUP(D1056,items!A:B,2,FALSE)</f>
        <v>item 28</v>
      </c>
      <c r="D1056" t="s">
        <v>860</v>
      </c>
      <c r="E1056" s="10"/>
      <c r="F1056" s="10">
        <v>44957</v>
      </c>
      <c r="G1056" t="s">
        <v>414</v>
      </c>
      <c r="I1056">
        <v>25</v>
      </c>
      <c r="J1056" s="2">
        <v>1225</v>
      </c>
      <c r="K1056" s="2">
        <f>IF(OR(B1056="متنوع",B1056="قطع غيار"),J1056,IF(AND(B1056="ceiling fan",J1056&gt;500),_xlfn.MAXIFS('m cost'!$E$3:$E$1062,'m cost'!$B$3:$B$1062,C1056,'m cost'!$C$3:$C$1062,"&lt;="&amp;O1056,'m cost'!$D$3:$D$1062,"&lt;="&amp;N1056)*3,_xlfn.MAXIFS('m cost'!$E$3:$E$1062,'m cost'!$B$3:$B$1062,C1056,'m cost'!$C$3:$C$1062,"&lt;="&amp;O1056,'m cost'!$D$3:$D$1062,"&lt;="&amp;N1056)))</f>
        <v>127.99382716049386</v>
      </c>
      <c r="L1056" s="2">
        <f t="shared" si="102"/>
        <v>3199.8456790123464</v>
      </c>
      <c r="M1056" s="2">
        <f t="shared" si="103"/>
        <v>30625</v>
      </c>
      <c r="N1056">
        <f t="shared" si="104"/>
        <v>1</v>
      </c>
      <c r="O1056">
        <f t="shared" si="105"/>
        <v>2023</v>
      </c>
      <c r="P1056" s="9">
        <f>IF(I1056&gt;0,VLOOKUP(B1056,'m cost'!A:G,6,FALSE)*I1056,0)</f>
        <v>12.5</v>
      </c>
      <c r="Q1056" t="str">
        <f t="shared" si="106"/>
        <v>p</v>
      </c>
      <c r="R1056" s="2">
        <f t="shared" si="107"/>
        <v>27412.654320987655</v>
      </c>
    </row>
    <row r="1057" spans="1:18" x14ac:dyDescent="0.2">
      <c r="A1057" t="s">
        <v>44</v>
      </c>
      <c r="B1057" s="9" t="str">
        <f>VLOOKUP(A1057,'item cost'!A:D,2,FALSE)</f>
        <v>group 29</v>
      </c>
      <c r="C1057" s="9" t="str">
        <f>VLOOKUP(D1057,items!A:B,2,FALSE)</f>
        <v>item 29</v>
      </c>
      <c r="D1057" t="s">
        <v>861</v>
      </c>
      <c r="E1057" s="10"/>
      <c r="F1057" s="10">
        <v>44957</v>
      </c>
      <c r="G1057" t="s">
        <v>414</v>
      </c>
      <c r="I1057">
        <v>25</v>
      </c>
      <c r="J1057" s="2">
        <v>2700</v>
      </c>
      <c r="K1057" s="2">
        <f>IF(OR(B1057="متنوع",B1057="قطع غيار"),J1057,IF(AND(B1057="ceiling fan",J1057&gt;500),_xlfn.MAXIFS('m cost'!$E$3:$E$1062,'m cost'!$B$3:$B$1062,C1057,'m cost'!$C$3:$C$1062,"&lt;="&amp;O1057,'m cost'!$D$3:$D$1062,"&lt;="&amp;N1057)*3,_xlfn.MAXIFS('m cost'!$E$3:$E$1062,'m cost'!$B$3:$B$1062,C1057,'m cost'!$C$3:$C$1062,"&lt;="&amp;O1057,'m cost'!$D$3:$D$1062,"&lt;="&amp;N1057)))</f>
        <v>139.5625</v>
      </c>
      <c r="L1057" s="2">
        <f t="shared" si="102"/>
        <v>3489.0625</v>
      </c>
      <c r="M1057" s="2">
        <f t="shared" si="103"/>
        <v>67500</v>
      </c>
      <c r="N1057">
        <f t="shared" si="104"/>
        <v>1</v>
      </c>
      <c r="O1057">
        <f t="shared" si="105"/>
        <v>2023</v>
      </c>
      <c r="P1057" s="9">
        <f>IF(I1057&gt;0,VLOOKUP(B1057,'m cost'!A:G,6,FALSE)*I1057,0)</f>
        <v>125</v>
      </c>
      <c r="Q1057" t="str">
        <f t="shared" si="106"/>
        <v>p</v>
      </c>
      <c r="R1057" s="2">
        <f t="shared" si="107"/>
        <v>63885.9375</v>
      </c>
    </row>
    <row r="1058" spans="1:18" x14ac:dyDescent="0.2">
      <c r="A1058" t="s">
        <v>280</v>
      </c>
      <c r="B1058" s="9" t="str">
        <f>VLOOKUP(A1058,'item cost'!A:D,2,FALSE)</f>
        <v>group 30</v>
      </c>
      <c r="C1058" s="9" t="str">
        <f>VLOOKUP(D1058,items!A:B,2,FALSE)</f>
        <v>item 30</v>
      </c>
      <c r="D1058" t="s">
        <v>862</v>
      </c>
      <c r="E1058" s="10"/>
      <c r="F1058" s="10">
        <v>44934</v>
      </c>
      <c r="G1058" t="s">
        <v>415</v>
      </c>
      <c r="I1058">
        <v>100</v>
      </c>
      <c r="J1058" s="2">
        <v>180</v>
      </c>
      <c r="K1058" s="2">
        <f>IF(OR(B1058="متنوع",B1058="قطع غيار"),J1058,IF(AND(B1058="ceiling fan",J1058&gt;500),_xlfn.MAXIFS('m cost'!$E$3:$E$1062,'m cost'!$B$3:$B$1062,C1058,'m cost'!$C$3:$C$1062,"&lt;="&amp;O1058,'m cost'!$D$3:$D$1062,"&lt;="&amp;N1058)*3,_xlfn.MAXIFS('m cost'!$E$3:$E$1062,'m cost'!$B$3:$B$1062,C1058,'m cost'!$C$3:$C$1062,"&lt;="&amp;O1058,'m cost'!$D$3:$D$1062,"&lt;="&amp;N1058)))</f>
        <v>350.54555555555561</v>
      </c>
      <c r="L1058" s="2">
        <f t="shared" si="102"/>
        <v>35054.555555555562</v>
      </c>
      <c r="M1058" s="2">
        <f t="shared" si="103"/>
        <v>18000</v>
      </c>
      <c r="N1058">
        <f t="shared" si="104"/>
        <v>1</v>
      </c>
      <c r="O1058">
        <f t="shared" si="105"/>
        <v>2023</v>
      </c>
      <c r="P1058" s="9">
        <f>IF(I1058&gt;0,VLOOKUP(B1058,'m cost'!A:G,6,FALSE)*I1058,0)</f>
        <v>500</v>
      </c>
      <c r="Q1058" t="str">
        <f t="shared" si="106"/>
        <v>l</v>
      </c>
      <c r="R1058" s="2">
        <f t="shared" si="107"/>
        <v>-17554.555555555562</v>
      </c>
    </row>
    <row r="1059" spans="1:18" x14ac:dyDescent="0.2">
      <c r="A1059" t="s">
        <v>50</v>
      </c>
      <c r="B1059" s="9" t="str">
        <f>VLOOKUP(A1059,'item cost'!A:D,2,FALSE)</f>
        <v>group 31</v>
      </c>
      <c r="C1059" s="9" t="str">
        <f>VLOOKUP(D1059,items!A:B,2,FALSE)</f>
        <v>item 31</v>
      </c>
      <c r="D1059" t="s">
        <v>863</v>
      </c>
      <c r="E1059" s="10"/>
      <c r="F1059" s="10">
        <v>44934</v>
      </c>
      <c r="G1059" t="s">
        <v>415</v>
      </c>
      <c r="I1059">
        <v>100</v>
      </c>
      <c r="J1059" s="2">
        <v>360</v>
      </c>
      <c r="K1059" s="2">
        <f>IF(OR(B1059="متنوع",B1059="قطع غيار"),J1059,IF(AND(B1059="ceiling fan",J1059&gt;500),_xlfn.MAXIFS('m cost'!$E$3:$E$1062,'m cost'!$B$3:$B$1062,C1059,'m cost'!$C$3:$C$1062,"&lt;="&amp;O1059,'m cost'!$D$3:$D$1062,"&lt;="&amp;N1059)*3,_xlfn.MAXIFS('m cost'!$E$3:$E$1062,'m cost'!$B$3:$B$1062,C1059,'m cost'!$C$3:$C$1062,"&lt;="&amp;O1059,'m cost'!$D$3:$D$1062,"&lt;="&amp;N1059)))</f>
        <v>891.17460317460325</v>
      </c>
      <c r="L1059" s="2">
        <f t="shared" si="102"/>
        <v>89117.460317460325</v>
      </c>
      <c r="M1059" s="2">
        <f t="shared" si="103"/>
        <v>36000</v>
      </c>
      <c r="N1059">
        <f t="shared" si="104"/>
        <v>1</v>
      </c>
      <c r="O1059">
        <f t="shared" si="105"/>
        <v>2023</v>
      </c>
      <c r="P1059" s="9">
        <f>IF(I1059&gt;0,VLOOKUP(B1059,'m cost'!A:G,6,FALSE)*I1059,0)</f>
        <v>500</v>
      </c>
      <c r="Q1059" t="str">
        <f t="shared" si="106"/>
        <v>l</v>
      </c>
      <c r="R1059" s="2">
        <f t="shared" si="107"/>
        <v>-53617.460317460325</v>
      </c>
    </row>
    <row r="1060" spans="1:18" x14ac:dyDescent="0.2">
      <c r="A1060" t="s">
        <v>20</v>
      </c>
      <c r="B1060" s="9" t="str">
        <f>VLOOKUP(A1060,'item cost'!A:D,2,FALSE)</f>
        <v>group 32</v>
      </c>
      <c r="C1060" s="9" t="str">
        <f>VLOOKUP(D1060,items!A:B,2,FALSE)</f>
        <v>item 32</v>
      </c>
      <c r="D1060" t="s">
        <v>864</v>
      </c>
      <c r="E1060" s="10"/>
      <c r="F1060" s="10">
        <v>44934</v>
      </c>
      <c r="G1060" t="s">
        <v>415</v>
      </c>
      <c r="I1060">
        <v>100</v>
      </c>
      <c r="J1060" s="2">
        <v>280</v>
      </c>
      <c r="K1060" s="2">
        <f>IF(OR(B1060="متنوع",B1060="قطع غيار"),J1060,IF(AND(B1060="ceiling fan",J1060&gt;500),_xlfn.MAXIFS('m cost'!$E$3:$E$1062,'m cost'!$B$3:$B$1062,C1060,'m cost'!$C$3:$C$1062,"&lt;="&amp;O1060,'m cost'!$D$3:$D$1062,"&lt;="&amp;N1060)*3,_xlfn.MAXIFS('m cost'!$E$3:$E$1062,'m cost'!$B$3:$B$1062,C1060,'m cost'!$C$3:$C$1062,"&lt;="&amp;O1060,'m cost'!$D$3:$D$1062,"&lt;="&amp;N1060)))</f>
        <v>348.11507936507945</v>
      </c>
      <c r="L1060" s="2">
        <f t="shared" si="102"/>
        <v>34811.507936507944</v>
      </c>
      <c r="M1060" s="2">
        <f t="shared" si="103"/>
        <v>28000</v>
      </c>
      <c r="N1060">
        <f t="shared" si="104"/>
        <v>1</v>
      </c>
      <c r="O1060">
        <f t="shared" si="105"/>
        <v>2023</v>
      </c>
      <c r="P1060" s="9">
        <f>IF(I1060&gt;0,VLOOKUP(B1060,'m cost'!A:G,6,FALSE)*I1060,0)</f>
        <v>500</v>
      </c>
      <c r="Q1060" t="str">
        <f t="shared" si="106"/>
        <v>l</v>
      </c>
      <c r="R1060" s="2">
        <f t="shared" si="107"/>
        <v>-7311.5079365079437</v>
      </c>
    </row>
    <row r="1061" spans="1:18" x14ac:dyDescent="0.2">
      <c r="A1061" t="s">
        <v>33</v>
      </c>
      <c r="B1061" s="9" t="str">
        <f>VLOOKUP(A1061,'item cost'!A:D,2,FALSE)</f>
        <v>group 33</v>
      </c>
      <c r="C1061" s="9" t="str">
        <f>VLOOKUP(D1061,items!A:B,2,FALSE)</f>
        <v>item 33</v>
      </c>
      <c r="D1061" t="s">
        <v>865</v>
      </c>
      <c r="E1061" s="10"/>
      <c r="F1061" s="10">
        <v>44934</v>
      </c>
      <c r="G1061" t="s">
        <v>415</v>
      </c>
      <c r="I1061">
        <v>300</v>
      </c>
      <c r="J1061" s="2">
        <v>440</v>
      </c>
      <c r="K1061" s="2">
        <f>IF(OR(B1061="متنوع",B1061="قطع غيار"),J1061,IF(AND(B1061="ceiling fan",J1061&gt;500),_xlfn.MAXIFS('m cost'!$E$3:$E$1062,'m cost'!$B$3:$B$1062,C1061,'m cost'!$C$3:$C$1062,"&lt;="&amp;O1061,'m cost'!$D$3:$D$1062,"&lt;="&amp;N1061)*3,_xlfn.MAXIFS('m cost'!$E$3:$E$1062,'m cost'!$B$3:$B$1062,C1061,'m cost'!$C$3:$C$1062,"&lt;="&amp;O1061,'m cost'!$D$3:$D$1062,"&lt;="&amp;N1061)))</f>
        <v>960</v>
      </c>
      <c r="L1061" s="2">
        <f t="shared" si="102"/>
        <v>288000</v>
      </c>
      <c r="M1061" s="2">
        <f t="shared" si="103"/>
        <v>132000</v>
      </c>
      <c r="N1061">
        <f t="shared" si="104"/>
        <v>1</v>
      </c>
      <c r="O1061">
        <f t="shared" si="105"/>
        <v>2023</v>
      </c>
      <c r="P1061" s="9">
        <f>IF(I1061&gt;0,VLOOKUP(B1061,'m cost'!A:G,6,FALSE)*I1061,0)</f>
        <v>1500</v>
      </c>
      <c r="Q1061" t="str">
        <f t="shared" si="106"/>
        <v>l</v>
      </c>
      <c r="R1061" s="2">
        <f t="shared" si="107"/>
        <v>-157500</v>
      </c>
    </row>
    <row r="1062" spans="1:18" x14ac:dyDescent="0.2">
      <c r="A1062" t="s">
        <v>48</v>
      </c>
      <c r="B1062" s="9" t="str">
        <f>VLOOKUP(A1062,'item cost'!A:D,2,FALSE)</f>
        <v>group 34</v>
      </c>
      <c r="C1062" s="9" t="str">
        <f>VLOOKUP(D1062,items!A:B,2,FALSE)</f>
        <v>item 34</v>
      </c>
      <c r="D1062" t="s">
        <v>866</v>
      </c>
      <c r="E1062" s="10"/>
      <c r="F1062" s="10">
        <v>44934</v>
      </c>
      <c r="G1062" t="s">
        <v>172</v>
      </c>
      <c r="I1062">
        <v>-1</v>
      </c>
      <c r="J1062" s="2">
        <v>950</v>
      </c>
      <c r="K1062" s="2">
        <f>IF(OR(B1062="متنوع",B1062="قطع غيار"),J1062,IF(AND(B1062="ceiling fan",J1062&gt;500),_xlfn.MAXIFS('m cost'!$E$3:$E$1062,'m cost'!$B$3:$B$1062,C1062,'m cost'!$C$3:$C$1062,"&lt;="&amp;O1062,'m cost'!$D$3:$D$1062,"&lt;="&amp;N1062)*3,_xlfn.MAXIFS('m cost'!$E$3:$E$1062,'m cost'!$B$3:$B$1062,C1062,'m cost'!$C$3:$C$1062,"&lt;="&amp;O1062,'m cost'!$D$3:$D$1062,"&lt;="&amp;N1062)))</f>
        <v>1445</v>
      </c>
      <c r="L1062" s="2">
        <f t="shared" si="102"/>
        <v>-1445</v>
      </c>
      <c r="M1062" s="2">
        <f t="shared" si="103"/>
        <v>-950</v>
      </c>
      <c r="N1062">
        <f t="shared" si="104"/>
        <v>1</v>
      </c>
      <c r="O1062">
        <f t="shared" si="105"/>
        <v>2023</v>
      </c>
      <c r="P1062" s="9">
        <f>IF(I1062&gt;0,VLOOKUP(B1062,'m cost'!A:G,6,FALSE)*I1062,0)</f>
        <v>0</v>
      </c>
      <c r="Q1062" t="str">
        <f t="shared" si="106"/>
        <v>p</v>
      </c>
      <c r="R1062" s="2">
        <f t="shared" si="107"/>
        <v>495</v>
      </c>
    </row>
    <row r="1063" spans="1:18" x14ac:dyDescent="0.2">
      <c r="A1063" t="s">
        <v>28</v>
      </c>
      <c r="B1063" s="9" t="str">
        <f>VLOOKUP(A1063,'item cost'!A:D,2,FALSE)</f>
        <v>group 35</v>
      </c>
      <c r="C1063" s="9" t="str">
        <f>VLOOKUP(D1063,items!A:B,2,FALSE)</f>
        <v>item 35</v>
      </c>
      <c r="D1063" t="s">
        <v>867</v>
      </c>
      <c r="E1063" s="10"/>
      <c r="F1063" s="10">
        <v>44935</v>
      </c>
      <c r="G1063" t="s">
        <v>416</v>
      </c>
      <c r="I1063">
        <v>100</v>
      </c>
      <c r="J1063" s="2">
        <v>2600</v>
      </c>
      <c r="K1063" s="2">
        <f>IF(OR(B1063="متنوع",B1063="قطع غيار"),J1063,IF(AND(B1063="ceiling fan",J1063&gt;500),_xlfn.MAXIFS('m cost'!$E$3:$E$1062,'m cost'!$B$3:$B$1062,C1063,'m cost'!$C$3:$C$1062,"&lt;="&amp;O1063,'m cost'!$D$3:$D$1062,"&lt;="&amp;N1063)*3,_xlfn.MAXIFS('m cost'!$E$3:$E$1062,'m cost'!$B$3:$B$1062,C1063,'m cost'!$C$3:$C$1062,"&lt;="&amp;O1063,'m cost'!$D$3:$D$1062,"&lt;="&amp;N1063)))</f>
        <v>325.75216666666677</v>
      </c>
      <c r="L1063" s="2">
        <f t="shared" si="102"/>
        <v>32575.216666666678</v>
      </c>
      <c r="M1063" s="2">
        <f t="shared" si="103"/>
        <v>260000</v>
      </c>
      <c r="N1063">
        <f t="shared" si="104"/>
        <v>1</v>
      </c>
      <c r="O1063">
        <f t="shared" si="105"/>
        <v>2023</v>
      </c>
      <c r="P1063" s="9">
        <f>IF(I1063&gt;0,VLOOKUP(B1063,'m cost'!A:G,6,FALSE)*I1063,0)</f>
        <v>500</v>
      </c>
      <c r="Q1063" t="str">
        <f t="shared" si="106"/>
        <v>p</v>
      </c>
      <c r="R1063" s="2">
        <f t="shared" si="107"/>
        <v>226924.78333333333</v>
      </c>
    </row>
    <row r="1064" spans="1:18" x14ac:dyDescent="0.2">
      <c r="A1064" t="s">
        <v>274</v>
      </c>
      <c r="B1064" s="9" t="str">
        <f>VLOOKUP(A1064,'item cost'!A:D,2,FALSE)</f>
        <v>group 36</v>
      </c>
      <c r="C1064" s="9" t="str">
        <f>VLOOKUP(D1064,items!A:B,2,FALSE)</f>
        <v>item 36</v>
      </c>
      <c r="D1064" t="s">
        <v>868</v>
      </c>
      <c r="E1064" s="10"/>
      <c r="F1064" s="10">
        <v>44935</v>
      </c>
      <c r="G1064" t="s">
        <v>224</v>
      </c>
      <c r="I1064">
        <v>-5</v>
      </c>
      <c r="J1064" s="2">
        <v>345</v>
      </c>
      <c r="K1064" s="2">
        <f>IF(OR(B1064="متنوع",B1064="قطع غيار"),J1064,IF(AND(B1064="ceiling fan",J1064&gt;500),_xlfn.MAXIFS('m cost'!$E$3:$E$1062,'m cost'!$B$3:$B$1062,C1064,'m cost'!$C$3:$C$1062,"&lt;="&amp;O1064,'m cost'!$D$3:$D$1062,"&lt;="&amp;N1064)*3,_xlfn.MAXIFS('m cost'!$E$3:$E$1062,'m cost'!$B$3:$B$1062,C1064,'m cost'!$C$3:$C$1062,"&lt;="&amp;O1064,'m cost'!$D$3:$D$1062,"&lt;="&amp;N1064)))</f>
        <v>189</v>
      </c>
      <c r="L1064" s="2">
        <f t="shared" si="102"/>
        <v>-945</v>
      </c>
      <c r="M1064" s="2">
        <f t="shared" si="103"/>
        <v>-1725</v>
      </c>
      <c r="N1064">
        <f t="shared" si="104"/>
        <v>1</v>
      </c>
      <c r="O1064">
        <f t="shared" si="105"/>
        <v>2023</v>
      </c>
      <c r="P1064" s="9">
        <f>IF(I1064&gt;0,VLOOKUP(B1064,'m cost'!A:G,6,FALSE)*I1064,0)</f>
        <v>0</v>
      </c>
      <c r="Q1064" t="str">
        <f t="shared" si="106"/>
        <v>l</v>
      </c>
      <c r="R1064" s="2">
        <f t="shared" si="107"/>
        <v>-780</v>
      </c>
    </row>
    <row r="1065" spans="1:18" x14ac:dyDescent="0.2">
      <c r="A1065" t="s">
        <v>52</v>
      </c>
      <c r="B1065" s="9" t="str">
        <f>VLOOKUP(A1065,'item cost'!A:D,2,FALSE)</f>
        <v>group 37</v>
      </c>
      <c r="C1065" s="9" t="str">
        <f>VLOOKUP(D1065,items!A:B,2,FALSE)</f>
        <v>item 37</v>
      </c>
      <c r="D1065" t="s">
        <v>869</v>
      </c>
      <c r="E1065" s="10"/>
      <c r="F1065" s="10">
        <v>44935</v>
      </c>
      <c r="G1065" t="s">
        <v>224</v>
      </c>
      <c r="I1065">
        <v>-1</v>
      </c>
      <c r="J1065" s="2">
        <v>340</v>
      </c>
      <c r="K1065" s="2">
        <f>IF(OR(B1065="متنوع",B1065="قطع غيار"),J1065,IF(AND(B1065="ceiling fan",J1065&gt;500),_xlfn.MAXIFS('m cost'!$E$3:$E$1062,'m cost'!$B$3:$B$1062,C1065,'m cost'!$C$3:$C$1062,"&lt;="&amp;O1065,'m cost'!$D$3:$D$1062,"&lt;="&amp;N1065)*3,_xlfn.MAXIFS('m cost'!$E$3:$E$1062,'m cost'!$B$3:$B$1062,C1065,'m cost'!$C$3:$C$1062,"&lt;="&amp;O1065,'m cost'!$D$3:$D$1062,"&lt;="&amp;N1065)))</f>
        <v>1486.2500000000002</v>
      </c>
      <c r="L1065" s="2">
        <f t="shared" si="102"/>
        <v>-1486.2500000000002</v>
      </c>
      <c r="M1065" s="2">
        <f t="shared" si="103"/>
        <v>-340</v>
      </c>
      <c r="N1065">
        <f t="shared" si="104"/>
        <v>1</v>
      </c>
      <c r="O1065">
        <f t="shared" si="105"/>
        <v>2023</v>
      </c>
      <c r="P1065" s="9">
        <f>IF(I1065&gt;0,VLOOKUP(B1065,'m cost'!A:G,6,FALSE)*I1065,0)</f>
        <v>0</v>
      </c>
      <c r="Q1065" t="str">
        <f t="shared" si="106"/>
        <v>p</v>
      </c>
      <c r="R1065" s="2">
        <f t="shared" si="107"/>
        <v>1146.2500000000002</v>
      </c>
    </row>
    <row r="1066" spans="1:18" x14ac:dyDescent="0.2">
      <c r="A1066" t="s">
        <v>65</v>
      </c>
      <c r="B1066" s="9" t="str">
        <f>VLOOKUP(A1066,'item cost'!A:D,2,FALSE)</f>
        <v>group 38</v>
      </c>
      <c r="C1066" s="9" t="str">
        <f>VLOOKUP(D1066,items!A:B,2,FALSE)</f>
        <v>item 38</v>
      </c>
      <c r="D1066" t="s">
        <v>870</v>
      </c>
      <c r="E1066" s="10"/>
      <c r="F1066" s="10">
        <v>44935</v>
      </c>
      <c r="G1066" t="s">
        <v>224</v>
      </c>
      <c r="I1066">
        <v>-1</v>
      </c>
      <c r="J1066" s="2">
        <v>400</v>
      </c>
      <c r="K1066" s="2">
        <f>IF(OR(B1066="متنوع",B1066="قطع غيار"),J1066,IF(AND(B1066="ceiling fan",J1066&gt;500),_xlfn.MAXIFS('m cost'!$E$3:$E$1062,'m cost'!$B$3:$B$1062,C1066,'m cost'!$C$3:$C$1062,"&lt;="&amp;O1066,'m cost'!$D$3:$D$1062,"&lt;="&amp;N1066)*3,_xlfn.MAXIFS('m cost'!$E$3:$E$1062,'m cost'!$B$3:$B$1062,C1066,'m cost'!$C$3:$C$1062,"&lt;="&amp;O1066,'m cost'!$D$3:$D$1062,"&lt;="&amp;N1066)))</f>
        <v>1954.814814814815</v>
      </c>
      <c r="L1066" s="2">
        <f t="shared" si="102"/>
        <v>-1954.814814814815</v>
      </c>
      <c r="M1066" s="2">
        <f t="shared" si="103"/>
        <v>-400</v>
      </c>
      <c r="N1066">
        <f t="shared" si="104"/>
        <v>1</v>
      </c>
      <c r="O1066">
        <f t="shared" si="105"/>
        <v>2023</v>
      </c>
      <c r="P1066" s="9">
        <f>IF(I1066&gt;0,VLOOKUP(B1066,'m cost'!A:G,6,FALSE)*I1066,0)</f>
        <v>0</v>
      </c>
      <c r="Q1066" t="str">
        <f t="shared" si="106"/>
        <v>p</v>
      </c>
      <c r="R1066" s="2">
        <f t="shared" si="107"/>
        <v>1554.814814814815</v>
      </c>
    </row>
    <row r="1067" spans="1:18" x14ac:dyDescent="0.2">
      <c r="A1067" t="s">
        <v>62</v>
      </c>
      <c r="B1067" s="9" t="str">
        <f>VLOOKUP(A1067,'item cost'!A:D,2,FALSE)</f>
        <v>group 39</v>
      </c>
      <c r="C1067" s="9" t="str">
        <f>VLOOKUP(D1067,items!A:B,2,FALSE)</f>
        <v>item 39</v>
      </c>
      <c r="D1067" t="s">
        <v>871</v>
      </c>
      <c r="E1067" s="10"/>
      <c r="F1067" s="10">
        <v>44935</v>
      </c>
      <c r="G1067" t="s">
        <v>224</v>
      </c>
      <c r="I1067">
        <v>-1</v>
      </c>
      <c r="J1067" s="2">
        <v>2600</v>
      </c>
      <c r="K1067" s="2">
        <f>IF(OR(B1067="متنوع",B1067="قطع غيار"),J1067,IF(AND(B1067="ceiling fan",J1067&gt;500),_xlfn.MAXIFS('m cost'!$E$3:$E$1062,'m cost'!$B$3:$B$1062,C1067,'m cost'!$C$3:$C$1062,"&lt;="&amp;O1067,'m cost'!$D$3:$D$1062,"&lt;="&amp;N1067)*3,_xlfn.MAXIFS('m cost'!$E$3:$E$1062,'m cost'!$B$3:$B$1062,C1067,'m cost'!$C$3:$C$1062,"&lt;="&amp;O1067,'m cost'!$D$3:$D$1062,"&lt;="&amp;N1067)))</f>
        <v>1020</v>
      </c>
      <c r="L1067" s="2">
        <f t="shared" si="102"/>
        <v>-1020</v>
      </c>
      <c r="M1067" s="2">
        <f t="shared" si="103"/>
        <v>-2600</v>
      </c>
      <c r="N1067">
        <f t="shared" si="104"/>
        <v>1</v>
      </c>
      <c r="O1067">
        <f t="shared" si="105"/>
        <v>2023</v>
      </c>
      <c r="P1067" s="9">
        <f>IF(I1067&gt;0,VLOOKUP(B1067,'m cost'!A:G,6,FALSE)*I1067,0)</f>
        <v>0</v>
      </c>
      <c r="Q1067" t="str">
        <f t="shared" si="106"/>
        <v>l</v>
      </c>
      <c r="R1067" s="2">
        <f t="shared" si="107"/>
        <v>-1580</v>
      </c>
    </row>
    <row r="1068" spans="1:18" x14ac:dyDescent="0.2">
      <c r="A1068" t="s">
        <v>25</v>
      </c>
      <c r="B1068" s="9" t="str">
        <f>VLOOKUP(A1068,'item cost'!A:D,2,FALSE)</f>
        <v>group 40</v>
      </c>
      <c r="C1068" s="9" t="str">
        <f>VLOOKUP(D1068,items!A:B,2,FALSE)</f>
        <v>item 40</v>
      </c>
      <c r="D1068" t="s">
        <v>872</v>
      </c>
      <c r="E1068" s="10"/>
      <c r="F1068" s="10">
        <v>44935</v>
      </c>
      <c r="G1068" t="s">
        <v>224</v>
      </c>
      <c r="I1068">
        <v>-1</v>
      </c>
      <c r="J1068" s="2">
        <v>360</v>
      </c>
      <c r="K1068" s="2">
        <f>IF(OR(B1068="متنوع",B1068="قطع غيار"),J1068,IF(AND(B1068="ceiling fan",J1068&gt;500),_xlfn.MAXIFS('m cost'!$E$3:$E$1062,'m cost'!$B$3:$B$1062,C1068,'m cost'!$C$3:$C$1062,"&lt;="&amp;O1068,'m cost'!$D$3:$D$1062,"&lt;="&amp;N1068)*3,_xlfn.MAXIFS('m cost'!$E$3:$E$1062,'m cost'!$B$3:$B$1062,C1068,'m cost'!$C$3:$C$1062,"&lt;="&amp;O1068,'m cost'!$D$3:$D$1062,"&lt;="&amp;N1068)))</f>
        <v>335.03703703703707</v>
      </c>
      <c r="L1068" s="2">
        <f t="shared" si="102"/>
        <v>-335.03703703703707</v>
      </c>
      <c r="M1068" s="2">
        <f t="shared" si="103"/>
        <v>-360</v>
      </c>
      <c r="N1068">
        <f t="shared" si="104"/>
        <v>1</v>
      </c>
      <c r="O1068">
        <f t="shared" si="105"/>
        <v>2023</v>
      </c>
      <c r="P1068" s="9">
        <f>IF(I1068&gt;0,VLOOKUP(B1068,'m cost'!A:G,6,FALSE)*I1068,0)</f>
        <v>0</v>
      </c>
      <c r="Q1068" t="str">
        <f t="shared" si="106"/>
        <v>l</v>
      </c>
      <c r="R1068" s="2">
        <f t="shared" si="107"/>
        <v>-24.962962962962933</v>
      </c>
    </row>
    <row r="1069" spans="1:18" x14ac:dyDescent="0.2">
      <c r="A1069" t="s">
        <v>51</v>
      </c>
      <c r="B1069" s="9" t="str">
        <f>VLOOKUP(A1069,'item cost'!A:D,2,FALSE)</f>
        <v>group 41</v>
      </c>
      <c r="C1069" s="9" t="str">
        <f>VLOOKUP(D1069,items!A:B,2,FALSE)</f>
        <v>item 41</v>
      </c>
      <c r="D1069" t="s">
        <v>873</v>
      </c>
      <c r="E1069" s="10"/>
      <c r="F1069" s="10">
        <v>44935</v>
      </c>
      <c r="G1069" t="s">
        <v>224</v>
      </c>
      <c r="I1069">
        <v>-1</v>
      </c>
      <c r="J1069" s="2">
        <v>280</v>
      </c>
      <c r="K1069" s="2">
        <f>IF(OR(B1069="متنوع",B1069="قطع غيار"),J1069,IF(AND(B1069="ceiling fan",J1069&gt;500),_xlfn.MAXIFS('m cost'!$E$3:$E$1062,'m cost'!$B$3:$B$1062,C1069,'m cost'!$C$3:$C$1062,"&lt;="&amp;O1069,'m cost'!$D$3:$D$1062,"&lt;="&amp;N1069)*3,_xlfn.MAXIFS('m cost'!$E$3:$E$1062,'m cost'!$B$3:$B$1062,C1069,'m cost'!$C$3:$C$1062,"&lt;="&amp;O1069,'m cost'!$D$3:$D$1062,"&lt;="&amp;N1069)))</f>
        <v>214.81481481481484</v>
      </c>
      <c r="L1069" s="2">
        <f t="shared" si="102"/>
        <v>-214.81481481481484</v>
      </c>
      <c r="M1069" s="2">
        <f t="shared" si="103"/>
        <v>-280</v>
      </c>
      <c r="N1069">
        <f t="shared" si="104"/>
        <v>1</v>
      </c>
      <c r="O1069">
        <f t="shared" si="105"/>
        <v>2023</v>
      </c>
      <c r="P1069" s="9">
        <f>IF(I1069&gt;0,VLOOKUP(B1069,'m cost'!A:G,6,FALSE)*I1069,0)</f>
        <v>0</v>
      </c>
      <c r="Q1069" t="str">
        <f t="shared" si="106"/>
        <v>l</v>
      </c>
      <c r="R1069" s="2">
        <f t="shared" si="107"/>
        <v>-65.185185185185162</v>
      </c>
    </row>
    <row r="1070" spans="1:18" x14ac:dyDescent="0.2">
      <c r="A1070" t="s">
        <v>276</v>
      </c>
      <c r="B1070" s="9" t="str">
        <f>VLOOKUP(A1070,'item cost'!A:D,2,FALSE)</f>
        <v>group 42</v>
      </c>
      <c r="C1070" s="9" t="str">
        <f>VLOOKUP(D1070,items!A:B,2,FALSE)</f>
        <v>item 42</v>
      </c>
      <c r="D1070" t="s">
        <v>874</v>
      </c>
      <c r="E1070" s="10"/>
      <c r="F1070" s="10">
        <v>44950</v>
      </c>
      <c r="G1070" t="s">
        <v>417</v>
      </c>
      <c r="I1070">
        <v>93</v>
      </c>
      <c r="J1070" s="2">
        <v>2650</v>
      </c>
      <c r="K1070" s="2">
        <f>IF(OR(B1070="متنوع",B1070="قطع غيار"),J1070,IF(AND(B1070="ceiling fan",J1070&gt;500),_xlfn.MAXIFS('m cost'!$E$3:$E$1062,'m cost'!$B$3:$B$1062,C1070,'m cost'!$C$3:$C$1062,"&lt;="&amp;O1070,'m cost'!$D$3:$D$1062,"&lt;="&amp;N1070)*3,_xlfn.MAXIFS('m cost'!$E$3:$E$1062,'m cost'!$B$3:$B$1062,C1070,'m cost'!$C$3:$C$1062,"&lt;="&amp;O1070,'m cost'!$D$3:$D$1062,"&lt;="&amp;N1070)))</f>
        <v>244.81481481481484</v>
      </c>
      <c r="L1070" s="2">
        <f t="shared" si="102"/>
        <v>22767.777777777781</v>
      </c>
      <c r="M1070" s="2">
        <f t="shared" si="103"/>
        <v>246450</v>
      </c>
      <c r="N1070">
        <f t="shared" si="104"/>
        <v>1</v>
      </c>
      <c r="O1070">
        <f t="shared" si="105"/>
        <v>2023</v>
      </c>
      <c r="P1070" s="9">
        <f>IF(I1070&gt;0,VLOOKUP(B1070,'m cost'!A:G,6,FALSE)*I1070,0)</f>
        <v>0</v>
      </c>
      <c r="Q1070" t="str">
        <f t="shared" si="106"/>
        <v>p</v>
      </c>
      <c r="R1070" s="2">
        <f t="shared" si="107"/>
        <v>223682.22222222222</v>
      </c>
    </row>
    <row r="1071" spans="1:18" x14ac:dyDescent="0.2">
      <c r="A1071" t="s">
        <v>70</v>
      </c>
      <c r="B1071" s="9" t="str">
        <f>VLOOKUP(A1071,'item cost'!A:D,2,FALSE)</f>
        <v>group 43</v>
      </c>
      <c r="C1071" s="9" t="str">
        <f>VLOOKUP(D1071,items!A:B,2,FALSE)</f>
        <v>item 43</v>
      </c>
      <c r="D1071" t="s">
        <v>875</v>
      </c>
      <c r="E1071" s="10"/>
      <c r="F1071" s="10">
        <v>44950</v>
      </c>
      <c r="G1071" t="s">
        <v>417</v>
      </c>
      <c r="I1071">
        <v>15</v>
      </c>
      <c r="J1071" s="2">
        <v>2550</v>
      </c>
      <c r="K1071" s="2">
        <f>IF(OR(B1071="متنوع",B1071="قطع غيار"),J1071,IF(AND(B1071="ceiling fan",J1071&gt;500),_xlfn.MAXIFS('m cost'!$E$3:$E$1062,'m cost'!$B$3:$B$1062,C1071,'m cost'!$C$3:$C$1062,"&lt;="&amp;O1071,'m cost'!$D$3:$D$1062,"&lt;="&amp;N1071)*3,_xlfn.MAXIFS('m cost'!$E$3:$E$1062,'m cost'!$B$3:$B$1062,C1071,'m cost'!$C$3:$C$1062,"&lt;="&amp;O1071,'m cost'!$D$3:$D$1062,"&lt;="&amp;N1071)))</f>
        <v>193</v>
      </c>
      <c r="L1071" s="2">
        <f t="shared" si="102"/>
        <v>2895</v>
      </c>
      <c r="M1071" s="2">
        <f t="shared" si="103"/>
        <v>38250</v>
      </c>
      <c r="N1071">
        <f t="shared" si="104"/>
        <v>1</v>
      </c>
      <c r="O1071">
        <f t="shared" si="105"/>
        <v>2023</v>
      </c>
      <c r="P1071" s="9">
        <f>IF(I1071&gt;0,VLOOKUP(B1071,'m cost'!A:G,6,FALSE)*I1071,0)</f>
        <v>0</v>
      </c>
      <c r="Q1071" t="str">
        <f t="shared" si="106"/>
        <v>p</v>
      </c>
      <c r="R1071" s="2">
        <f t="shared" si="107"/>
        <v>35355</v>
      </c>
    </row>
    <row r="1072" spans="1:18" x14ac:dyDescent="0.2">
      <c r="A1072" t="s">
        <v>22</v>
      </c>
      <c r="B1072" s="9" t="str">
        <f>VLOOKUP(A1072,'item cost'!A:D,2,FALSE)</f>
        <v>group 44</v>
      </c>
      <c r="C1072" s="9" t="str">
        <f>VLOOKUP(D1072,items!A:B,2,FALSE)</f>
        <v>item 44</v>
      </c>
      <c r="D1072" t="s">
        <v>876</v>
      </c>
      <c r="E1072" s="10"/>
      <c r="F1072" s="10">
        <v>44950</v>
      </c>
      <c r="G1072" t="s">
        <v>417</v>
      </c>
      <c r="I1072">
        <v>40</v>
      </c>
      <c r="J1072" s="2">
        <v>2750</v>
      </c>
      <c r="K1072" s="2">
        <f>IF(OR(B1072="متنوع",B1072="قطع غيار"),J1072,IF(AND(B1072="ceiling fan",J1072&gt;500),_xlfn.MAXIFS('m cost'!$E$3:$E$1062,'m cost'!$B$3:$B$1062,C1072,'m cost'!$C$3:$C$1062,"&lt;="&amp;O1072,'m cost'!$D$3:$D$1062,"&lt;="&amp;N1072)*3,_xlfn.MAXIFS('m cost'!$E$3:$E$1062,'m cost'!$B$3:$B$1062,C1072,'m cost'!$C$3:$C$1062,"&lt;="&amp;O1072,'m cost'!$D$3:$D$1062,"&lt;="&amp;N1072)))</f>
        <v>187.96296296296299</v>
      </c>
      <c r="L1072" s="2">
        <f t="shared" si="102"/>
        <v>7518.5185185185201</v>
      </c>
      <c r="M1072" s="2">
        <f t="shared" si="103"/>
        <v>110000</v>
      </c>
      <c r="N1072">
        <f t="shared" si="104"/>
        <v>1</v>
      </c>
      <c r="O1072">
        <f t="shared" si="105"/>
        <v>2023</v>
      </c>
      <c r="P1072" s="9">
        <f>IF(I1072&gt;0,VLOOKUP(B1072,'m cost'!A:G,6,FALSE)*I1072,0)</f>
        <v>0</v>
      </c>
      <c r="Q1072" t="str">
        <f t="shared" si="106"/>
        <v>p</v>
      </c>
      <c r="R1072" s="2">
        <f t="shared" si="107"/>
        <v>102481.48148148147</v>
      </c>
    </row>
    <row r="1073" spans="1:18" x14ac:dyDescent="0.2">
      <c r="A1073" t="s">
        <v>27</v>
      </c>
      <c r="B1073" s="9" t="str">
        <f>VLOOKUP(A1073,'item cost'!A:D,2,FALSE)</f>
        <v>group 45</v>
      </c>
      <c r="C1073" s="9" t="str">
        <f>VLOOKUP(D1073,items!A:B,2,FALSE)</f>
        <v>item 45</v>
      </c>
      <c r="D1073" t="s">
        <v>877</v>
      </c>
      <c r="E1073" s="10"/>
      <c r="F1073" s="10">
        <v>44950</v>
      </c>
      <c r="G1073" t="s">
        <v>417</v>
      </c>
      <c r="I1073">
        <v>50</v>
      </c>
      <c r="J1073" s="2">
        <v>1400</v>
      </c>
      <c r="K1073" s="2">
        <f>IF(OR(B1073="متنوع",B1073="قطع غيار"),J1073,IF(AND(B1073="ceiling fan",J1073&gt;500),_xlfn.MAXIFS('m cost'!$E$3:$E$1062,'m cost'!$B$3:$B$1062,C1073,'m cost'!$C$3:$C$1062,"&lt;="&amp;O1073,'m cost'!$D$3:$D$1062,"&lt;="&amp;N1073)*3,_xlfn.MAXIFS('m cost'!$E$3:$E$1062,'m cost'!$B$3:$B$1062,C1073,'m cost'!$C$3:$C$1062,"&lt;="&amp;O1073,'m cost'!$D$3:$D$1062,"&lt;="&amp;N1073)))</f>
        <v>187.96296296296299</v>
      </c>
      <c r="L1073" s="2">
        <f t="shared" si="102"/>
        <v>9398.1481481481496</v>
      </c>
      <c r="M1073" s="2">
        <f t="shared" si="103"/>
        <v>70000</v>
      </c>
      <c r="N1073">
        <f t="shared" si="104"/>
        <v>1</v>
      </c>
      <c r="O1073">
        <f t="shared" si="105"/>
        <v>2023</v>
      </c>
      <c r="P1073" s="9">
        <f>IF(I1073&gt;0,VLOOKUP(B1073,'m cost'!A:G,6,FALSE)*I1073,0)</f>
        <v>0</v>
      </c>
      <c r="Q1073" t="str">
        <f t="shared" si="106"/>
        <v>p</v>
      </c>
      <c r="R1073" s="2">
        <f t="shared" si="107"/>
        <v>60601.851851851854</v>
      </c>
    </row>
    <row r="1074" spans="1:18" x14ac:dyDescent="0.2">
      <c r="A1074" t="s">
        <v>19</v>
      </c>
      <c r="B1074" s="9" t="str">
        <f>VLOOKUP(A1074,'item cost'!A:D,2,FALSE)</f>
        <v>group 46</v>
      </c>
      <c r="C1074" s="9" t="str">
        <f>VLOOKUP(D1074,items!A:B,2,FALSE)</f>
        <v>item 46</v>
      </c>
      <c r="D1074" t="s">
        <v>878</v>
      </c>
      <c r="E1074" s="10"/>
      <c r="F1074" s="10">
        <v>44950</v>
      </c>
      <c r="G1074" t="s">
        <v>417</v>
      </c>
      <c r="I1074">
        <v>50</v>
      </c>
      <c r="J1074" s="2">
        <v>1350</v>
      </c>
      <c r="K1074" s="2">
        <f>IF(OR(B1074="متنوع",B1074="قطع غيار"),J1074,IF(AND(B1074="ceiling fan",J1074&gt;500),_xlfn.MAXIFS('m cost'!$E$3:$E$1062,'m cost'!$B$3:$B$1062,C1074,'m cost'!$C$3:$C$1062,"&lt;="&amp;O1074,'m cost'!$D$3:$D$1062,"&lt;="&amp;N1074)*3,_xlfn.MAXIFS('m cost'!$E$3:$E$1062,'m cost'!$B$3:$B$1062,C1074,'m cost'!$C$3:$C$1062,"&lt;="&amp;O1074,'m cost'!$D$3:$D$1062,"&lt;="&amp;N1074)))</f>
        <v>775</v>
      </c>
      <c r="L1074" s="2">
        <f t="shared" si="102"/>
        <v>38750</v>
      </c>
      <c r="M1074" s="2">
        <f t="shared" si="103"/>
        <v>67500</v>
      </c>
      <c r="N1074">
        <f t="shared" si="104"/>
        <v>1</v>
      </c>
      <c r="O1074">
        <f t="shared" si="105"/>
        <v>2023</v>
      </c>
      <c r="P1074" s="9">
        <f>IF(I1074&gt;0,VLOOKUP(B1074,'m cost'!A:G,6,FALSE)*I1074,0)</f>
        <v>0</v>
      </c>
      <c r="Q1074" t="str">
        <f t="shared" si="106"/>
        <v>p</v>
      </c>
      <c r="R1074" s="2">
        <f t="shared" si="107"/>
        <v>28750</v>
      </c>
    </row>
    <row r="1075" spans="1:18" x14ac:dyDescent="0.2">
      <c r="A1075" t="s">
        <v>29</v>
      </c>
      <c r="B1075" s="9" t="str">
        <f>VLOOKUP(A1075,'item cost'!A:D,2,FALSE)</f>
        <v>group 47</v>
      </c>
      <c r="C1075" s="9" t="str">
        <f>VLOOKUP(D1075,items!A:B,2,FALSE)</f>
        <v>item 47</v>
      </c>
      <c r="D1075" t="s">
        <v>879</v>
      </c>
      <c r="E1075" s="10"/>
      <c r="F1075" s="10">
        <v>44950</v>
      </c>
      <c r="G1075" t="s">
        <v>417</v>
      </c>
      <c r="I1075">
        <v>25</v>
      </c>
      <c r="J1075" s="2">
        <v>1200</v>
      </c>
      <c r="K1075" s="2">
        <f>IF(OR(B1075="متنوع",B1075="قطع غيار"),J1075,IF(AND(B1075="ceiling fan",J1075&gt;500),_xlfn.MAXIFS('m cost'!$E$3:$E$1062,'m cost'!$B$3:$B$1062,C1075,'m cost'!$C$3:$C$1062,"&lt;="&amp;O1075,'m cost'!$D$3:$D$1062,"&lt;="&amp;N1075)*3,_xlfn.MAXIFS('m cost'!$E$3:$E$1062,'m cost'!$B$3:$B$1062,C1075,'m cost'!$C$3:$C$1062,"&lt;="&amp;O1075,'m cost'!$D$3:$D$1062,"&lt;="&amp;N1075)))</f>
        <v>205</v>
      </c>
      <c r="L1075" s="2">
        <f t="shared" si="102"/>
        <v>5125</v>
      </c>
      <c r="M1075" s="2">
        <f t="shared" si="103"/>
        <v>30000</v>
      </c>
      <c r="N1075">
        <f t="shared" si="104"/>
        <v>1</v>
      </c>
      <c r="O1075">
        <f t="shared" si="105"/>
        <v>2023</v>
      </c>
      <c r="P1075" s="9">
        <f>IF(I1075&gt;0,VLOOKUP(B1075,'m cost'!A:G,6,FALSE)*I1075,0)</f>
        <v>0</v>
      </c>
      <c r="Q1075" t="str">
        <f t="shared" si="106"/>
        <v>p</v>
      </c>
      <c r="R1075" s="2">
        <f t="shared" si="107"/>
        <v>24875</v>
      </c>
    </row>
    <row r="1076" spans="1:18" x14ac:dyDescent="0.2">
      <c r="A1076" t="s">
        <v>272</v>
      </c>
      <c r="B1076" s="9" t="str">
        <f>VLOOKUP(A1076,'item cost'!A:D,2,FALSE)</f>
        <v>group 48</v>
      </c>
      <c r="C1076" s="9" t="str">
        <f>VLOOKUP(D1076,items!A:B,2,FALSE)</f>
        <v>item 48</v>
      </c>
      <c r="D1076" t="s">
        <v>880</v>
      </c>
      <c r="E1076" s="10"/>
      <c r="F1076" s="10">
        <v>44950</v>
      </c>
      <c r="G1076" t="s">
        <v>228</v>
      </c>
      <c r="I1076">
        <v>-5</v>
      </c>
      <c r="J1076" s="2">
        <v>2650</v>
      </c>
      <c r="K1076" s="2">
        <f>IF(OR(B1076="متنوع",B1076="قطع غيار"),J1076,IF(AND(B1076="ceiling fan",J1076&gt;500),_xlfn.MAXIFS('m cost'!$E$3:$E$1062,'m cost'!$B$3:$B$1062,C1076,'m cost'!$C$3:$C$1062,"&lt;="&amp;O1076,'m cost'!$D$3:$D$1062,"&lt;="&amp;N1076)*3,_xlfn.MAXIFS('m cost'!$E$3:$E$1062,'m cost'!$B$3:$B$1062,C1076,'m cost'!$C$3:$C$1062,"&lt;="&amp;O1076,'m cost'!$D$3:$D$1062,"&lt;="&amp;N1076)))</f>
        <v>640</v>
      </c>
      <c r="L1076" s="2">
        <f t="shared" si="102"/>
        <v>-3200</v>
      </c>
      <c r="M1076" s="2">
        <f t="shared" si="103"/>
        <v>-13250</v>
      </c>
      <c r="N1076">
        <f t="shared" si="104"/>
        <v>1</v>
      </c>
      <c r="O1076">
        <f t="shared" si="105"/>
        <v>2023</v>
      </c>
      <c r="P1076" s="9">
        <f>IF(I1076&gt;0,VLOOKUP(B1076,'m cost'!A:G,6,FALSE)*I1076,0)</f>
        <v>0</v>
      </c>
      <c r="Q1076" t="str">
        <f t="shared" si="106"/>
        <v>l</v>
      </c>
      <c r="R1076" s="2">
        <f t="shared" si="107"/>
        <v>-10050</v>
      </c>
    </row>
    <row r="1077" spans="1:18" x14ac:dyDescent="0.2">
      <c r="A1077" t="s">
        <v>41</v>
      </c>
      <c r="B1077" s="9" t="str">
        <f>VLOOKUP(A1077,'item cost'!A:D,2,FALSE)</f>
        <v>group 49</v>
      </c>
      <c r="C1077" s="9" t="str">
        <f>VLOOKUP(D1077,items!A:B,2,FALSE)</f>
        <v>item 49</v>
      </c>
      <c r="D1077" t="s">
        <v>881</v>
      </c>
      <c r="E1077" s="10"/>
      <c r="F1077" s="10">
        <v>44950</v>
      </c>
      <c r="G1077" t="s">
        <v>228</v>
      </c>
      <c r="I1077">
        <v>-1</v>
      </c>
      <c r="J1077" s="2">
        <v>2550</v>
      </c>
      <c r="K1077" s="2">
        <f>IF(OR(B1077="متنوع",B1077="قطع غيار"),J1077,IF(AND(B1077="ceiling fan",J1077&gt;500),_xlfn.MAXIFS('m cost'!$E$3:$E$1062,'m cost'!$B$3:$B$1062,C1077,'m cost'!$C$3:$C$1062,"&lt;="&amp;O1077,'m cost'!$D$3:$D$1062,"&lt;="&amp;N1077)*3,_xlfn.MAXIFS('m cost'!$E$3:$E$1062,'m cost'!$B$3:$B$1062,C1077,'m cost'!$C$3:$C$1062,"&lt;="&amp;O1077,'m cost'!$D$3:$D$1062,"&lt;="&amp;N1077)))</f>
        <v>237</v>
      </c>
      <c r="L1077" s="2">
        <f t="shared" si="102"/>
        <v>-237</v>
      </c>
      <c r="M1077" s="2">
        <f t="shared" si="103"/>
        <v>-2550</v>
      </c>
      <c r="N1077">
        <f t="shared" si="104"/>
        <v>1</v>
      </c>
      <c r="O1077">
        <f t="shared" si="105"/>
        <v>2023</v>
      </c>
      <c r="P1077" s="9">
        <f>IF(I1077&gt;0,VLOOKUP(B1077,'m cost'!A:G,6,FALSE)*I1077,0)</f>
        <v>0</v>
      </c>
      <c r="Q1077" t="str">
        <f t="shared" si="106"/>
        <v>l</v>
      </c>
      <c r="R1077" s="2">
        <f t="shared" si="107"/>
        <v>-2313</v>
      </c>
    </row>
    <row r="1078" spans="1:18" x14ac:dyDescent="0.2">
      <c r="A1078" t="s">
        <v>73</v>
      </c>
      <c r="B1078" s="9" t="str">
        <f>VLOOKUP(A1078,'item cost'!A:D,2,FALSE)</f>
        <v>group 50</v>
      </c>
      <c r="C1078" s="9" t="str">
        <f>VLOOKUP(D1078,items!A:B,2,FALSE)</f>
        <v>item 50</v>
      </c>
      <c r="D1078" t="s">
        <v>882</v>
      </c>
      <c r="E1078" s="10"/>
      <c r="F1078" s="10">
        <v>44950</v>
      </c>
      <c r="G1078" t="s">
        <v>182</v>
      </c>
      <c r="I1078">
        <v>-1</v>
      </c>
      <c r="J1078" s="2">
        <v>250</v>
      </c>
      <c r="K1078" s="2">
        <f>IF(OR(B1078="متنوع",B1078="قطع غيار"),J1078,IF(AND(B1078="ceiling fan",J1078&gt;500),_xlfn.MAXIFS('m cost'!$E$3:$E$1062,'m cost'!$B$3:$B$1062,C1078,'m cost'!$C$3:$C$1062,"&lt;="&amp;O1078,'m cost'!$D$3:$D$1062,"&lt;="&amp;N1078)*3,_xlfn.MAXIFS('m cost'!$E$3:$E$1062,'m cost'!$B$3:$B$1062,C1078,'m cost'!$C$3:$C$1062,"&lt;="&amp;O1078,'m cost'!$D$3:$D$1062,"&lt;="&amp;N1078)))</f>
        <v>2128</v>
      </c>
      <c r="L1078" s="2">
        <f t="shared" si="102"/>
        <v>-2128</v>
      </c>
      <c r="M1078" s="2">
        <f t="shared" si="103"/>
        <v>-250</v>
      </c>
      <c r="N1078">
        <f t="shared" si="104"/>
        <v>1</v>
      </c>
      <c r="O1078">
        <f t="shared" si="105"/>
        <v>2023</v>
      </c>
      <c r="P1078" s="9">
        <f>IF(I1078&gt;0,VLOOKUP(B1078,'m cost'!A:G,6,FALSE)*I1078,0)</f>
        <v>0</v>
      </c>
      <c r="Q1078" t="str">
        <f t="shared" si="106"/>
        <v>p</v>
      </c>
      <c r="R1078" s="2">
        <f t="shared" si="107"/>
        <v>1878</v>
      </c>
    </row>
    <row r="1079" spans="1:18" x14ac:dyDescent="0.2">
      <c r="A1079" t="s">
        <v>35</v>
      </c>
      <c r="B1079" s="9" t="str">
        <f>VLOOKUP(A1079,'item cost'!A:D,2,FALSE)</f>
        <v>group 51</v>
      </c>
      <c r="C1079" s="9" t="str">
        <f>VLOOKUP(D1079,items!A:B,2,FALSE)</f>
        <v>item 51</v>
      </c>
      <c r="D1079" t="s">
        <v>883</v>
      </c>
      <c r="E1079" s="10"/>
      <c r="F1079" s="10">
        <v>44950</v>
      </c>
      <c r="G1079" t="s">
        <v>182</v>
      </c>
      <c r="I1079">
        <v>-1</v>
      </c>
      <c r="J1079" s="2">
        <v>470</v>
      </c>
      <c r="K1079" s="2">
        <f>IF(OR(B1079="متنوع",B1079="قطع غيار"),J1079,IF(AND(B1079="ceiling fan",J1079&gt;500),_xlfn.MAXIFS('m cost'!$E$3:$E$1062,'m cost'!$B$3:$B$1062,C1079,'m cost'!$C$3:$C$1062,"&lt;="&amp;O1079,'m cost'!$D$3:$D$1062,"&lt;="&amp;N1079)*3,_xlfn.MAXIFS('m cost'!$E$3:$E$1062,'m cost'!$B$3:$B$1062,C1079,'m cost'!$C$3:$C$1062,"&lt;="&amp;O1079,'m cost'!$D$3:$D$1062,"&lt;="&amp;N1079)))</f>
        <v>2247</v>
      </c>
      <c r="L1079" s="2">
        <f t="shared" si="102"/>
        <v>-2247</v>
      </c>
      <c r="M1079" s="2">
        <f t="shared" si="103"/>
        <v>-470</v>
      </c>
      <c r="N1079">
        <f t="shared" si="104"/>
        <v>1</v>
      </c>
      <c r="O1079">
        <f t="shared" si="105"/>
        <v>2023</v>
      </c>
      <c r="P1079" s="9">
        <f>IF(I1079&gt;0,VLOOKUP(B1079,'m cost'!A:G,6,FALSE)*I1079,0)</f>
        <v>0</v>
      </c>
      <c r="Q1079" t="str">
        <f t="shared" si="106"/>
        <v>p</v>
      </c>
      <c r="R1079" s="2">
        <f t="shared" si="107"/>
        <v>1777</v>
      </c>
    </row>
    <row r="1080" spans="1:18" x14ac:dyDescent="0.2">
      <c r="A1080" t="s">
        <v>49</v>
      </c>
      <c r="B1080" s="9" t="str">
        <f>VLOOKUP(A1080,'item cost'!A:D,2,FALSE)</f>
        <v>group 52</v>
      </c>
      <c r="C1080" s="9" t="str">
        <f>VLOOKUP(D1080,items!A:B,2,FALSE)</f>
        <v>item 52</v>
      </c>
      <c r="D1080" t="s">
        <v>884</v>
      </c>
      <c r="E1080" s="10"/>
      <c r="F1080" s="10">
        <v>44950</v>
      </c>
      <c r="G1080" t="s">
        <v>182</v>
      </c>
      <c r="I1080">
        <v>-2</v>
      </c>
      <c r="J1080" s="2">
        <v>240</v>
      </c>
      <c r="K1080" s="2">
        <f>IF(OR(B1080="متنوع",B1080="قطع غيار"),J1080,IF(AND(B1080="ceiling fan",J1080&gt;500),_xlfn.MAXIFS('m cost'!$E$3:$E$1062,'m cost'!$B$3:$B$1062,C1080,'m cost'!$C$3:$C$1062,"&lt;="&amp;O1080,'m cost'!$D$3:$D$1062,"&lt;="&amp;N1080)*3,_xlfn.MAXIFS('m cost'!$E$3:$E$1062,'m cost'!$B$3:$B$1062,C1080,'m cost'!$C$3:$C$1062,"&lt;="&amp;O1080,'m cost'!$D$3:$D$1062,"&lt;="&amp;N1080)))</f>
        <v>306</v>
      </c>
      <c r="L1080" s="2">
        <f t="shared" si="102"/>
        <v>-612</v>
      </c>
      <c r="M1080" s="2">
        <f t="shared" si="103"/>
        <v>-480</v>
      </c>
      <c r="N1080">
        <f t="shared" si="104"/>
        <v>1</v>
      </c>
      <c r="O1080">
        <f t="shared" si="105"/>
        <v>2023</v>
      </c>
      <c r="P1080" s="9">
        <f>IF(I1080&gt;0,VLOOKUP(B1080,'m cost'!A:G,6,FALSE)*I1080,0)</f>
        <v>0</v>
      </c>
      <c r="Q1080" t="str">
        <f t="shared" si="106"/>
        <v>p</v>
      </c>
      <c r="R1080" s="2">
        <f t="shared" si="107"/>
        <v>132</v>
      </c>
    </row>
    <row r="1081" spans="1:18" x14ac:dyDescent="0.2">
      <c r="A1081" t="s">
        <v>42</v>
      </c>
      <c r="B1081" s="9" t="str">
        <f>VLOOKUP(A1081,'item cost'!A:D,2,FALSE)</f>
        <v>group 53</v>
      </c>
      <c r="C1081" s="9" t="str">
        <f>VLOOKUP(D1081,items!A:B,2,FALSE)</f>
        <v>item 53</v>
      </c>
      <c r="D1081" t="s">
        <v>885</v>
      </c>
      <c r="E1081" s="10"/>
      <c r="F1081" s="10">
        <v>44950</v>
      </c>
      <c r="G1081" t="s">
        <v>182</v>
      </c>
      <c r="I1081">
        <v>-10</v>
      </c>
      <c r="J1081" s="2">
        <v>325</v>
      </c>
      <c r="K1081" s="2">
        <f>IF(OR(B1081="متنوع",B1081="قطع غيار"),J1081,IF(AND(B1081="ceiling fan",J1081&gt;500),_xlfn.MAXIFS('m cost'!$E$3:$E$1062,'m cost'!$B$3:$B$1062,C1081,'m cost'!$C$3:$C$1062,"&lt;="&amp;O1081,'m cost'!$D$3:$D$1062,"&lt;="&amp;N1081)*3,_xlfn.MAXIFS('m cost'!$E$3:$E$1062,'m cost'!$B$3:$B$1062,C1081,'m cost'!$C$3:$C$1062,"&lt;="&amp;O1081,'m cost'!$D$3:$D$1062,"&lt;="&amp;N1081)))</f>
        <v>253</v>
      </c>
      <c r="L1081" s="2">
        <f t="shared" si="102"/>
        <v>-2530</v>
      </c>
      <c r="M1081" s="2">
        <f t="shared" si="103"/>
        <v>-3250</v>
      </c>
      <c r="N1081">
        <f t="shared" si="104"/>
        <v>1</v>
      </c>
      <c r="O1081">
        <f t="shared" si="105"/>
        <v>2023</v>
      </c>
      <c r="P1081" s="9">
        <f>IF(I1081&gt;0,VLOOKUP(B1081,'m cost'!A:G,6,FALSE)*I1081,0)</f>
        <v>0</v>
      </c>
      <c r="Q1081" t="str">
        <f t="shared" si="106"/>
        <v>l</v>
      </c>
      <c r="R1081" s="2">
        <f t="shared" si="107"/>
        <v>-720</v>
      </c>
    </row>
    <row r="1082" spans="1:18" x14ac:dyDescent="0.2">
      <c r="A1082" t="s">
        <v>63</v>
      </c>
      <c r="B1082" s="9" t="str">
        <f>VLOOKUP(A1082,'item cost'!A:D,2,FALSE)</f>
        <v>group 54</v>
      </c>
      <c r="C1082" s="9" t="str">
        <f>VLOOKUP(D1082,items!A:B,2,FALSE)</f>
        <v>item 54</v>
      </c>
      <c r="D1082" t="s">
        <v>886</v>
      </c>
      <c r="E1082" s="10"/>
      <c r="F1082" s="10">
        <v>44950</v>
      </c>
      <c r="G1082" t="s">
        <v>182</v>
      </c>
      <c r="I1082">
        <v>-1</v>
      </c>
      <c r="J1082" s="2">
        <v>1425</v>
      </c>
      <c r="K1082" s="2">
        <f>IF(OR(B1082="متنوع",B1082="قطع غيار"),J1082,IF(AND(B1082="ceiling fan",J1082&gt;500),_xlfn.MAXIFS('m cost'!$E$3:$E$1062,'m cost'!$B$3:$B$1062,C1082,'m cost'!$C$3:$C$1062,"&lt;="&amp;O1082,'m cost'!$D$3:$D$1062,"&lt;="&amp;N1082)*3,_xlfn.MAXIFS('m cost'!$E$3:$E$1062,'m cost'!$B$3:$B$1062,C1082,'m cost'!$C$3:$C$1062,"&lt;="&amp;O1082,'m cost'!$D$3:$D$1062,"&lt;="&amp;N1082)))</f>
        <v>408</v>
      </c>
      <c r="L1082" s="2">
        <f t="shared" si="102"/>
        <v>-408</v>
      </c>
      <c r="M1082" s="2">
        <f t="shared" si="103"/>
        <v>-1425</v>
      </c>
      <c r="N1082">
        <f t="shared" si="104"/>
        <v>1</v>
      </c>
      <c r="O1082">
        <f t="shared" si="105"/>
        <v>2023</v>
      </c>
      <c r="P1082" s="9">
        <f>IF(I1082&gt;0,VLOOKUP(B1082,'m cost'!A:G,6,FALSE)*I1082,0)</f>
        <v>0</v>
      </c>
      <c r="Q1082" t="str">
        <f t="shared" si="106"/>
        <v>l</v>
      </c>
      <c r="R1082" s="2">
        <f t="shared" si="107"/>
        <v>-1017</v>
      </c>
    </row>
    <row r="1083" spans="1:18" x14ac:dyDescent="0.2">
      <c r="A1083" t="s">
        <v>32</v>
      </c>
      <c r="B1083" s="9" t="str">
        <f>VLOOKUP(A1083,'item cost'!A:D,2,FALSE)</f>
        <v>group 1</v>
      </c>
      <c r="C1083" s="9" t="str">
        <f>VLOOKUP(D1083,items!A:B,2,FALSE)</f>
        <v>item 1</v>
      </c>
      <c r="D1083" t="s">
        <v>833</v>
      </c>
      <c r="E1083" s="10"/>
      <c r="F1083" s="10">
        <v>44950</v>
      </c>
      <c r="G1083" t="s">
        <v>182</v>
      </c>
      <c r="I1083">
        <v>-5</v>
      </c>
      <c r="J1083" s="2">
        <v>295</v>
      </c>
      <c r="K1083" s="2">
        <f>IF(OR(B1083="متنوع",B1083="قطع غيار"),J1083,IF(AND(B1083="ceiling fan",J1083&gt;500),_xlfn.MAXIFS('m cost'!$E$3:$E$1062,'m cost'!$B$3:$B$1062,C1083,'m cost'!$C$3:$C$1062,"&lt;="&amp;O1083,'m cost'!$D$3:$D$1062,"&lt;="&amp;N1083)*3,_xlfn.MAXIFS('m cost'!$E$3:$E$1062,'m cost'!$B$3:$B$1062,C1083,'m cost'!$C$3:$C$1062,"&lt;="&amp;O1083,'m cost'!$D$3:$D$1062,"&lt;="&amp;N1083)))</f>
        <v>1490</v>
      </c>
      <c r="L1083" s="2">
        <f t="shared" si="102"/>
        <v>-7450</v>
      </c>
      <c r="M1083" s="2">
        <f t="shared" si="103"/>
        <v>-1475</v>
      </c>
      <c r="N1083">
        <f t="shared" si="104"/>
        <v>1</v>
      </c>
      <c r="O1083">
        <f t="shared" si="105"/>
        <v>2023</v>
      </c>
      <c r="P1083" s="9">
        <f>IF(I1083&gt;0,VLOOKUP(B1083,'m cost'!A:G,6,FALSE)*I1083,0)</f>
        <v>0</v>
      </c>
      <c r="Q1083" t="str">
        <f t="shared" si="106"/>
        <v>p</v>
      </c>
      <c r="R1083" s="2">
        <f t="shared" si="107"/>
        <v>5975</v>
      </c>
    </row>
    <row r="1084" spans="1:18" x14ac:dyDescent="0.2">
      <c r="A1084" t="s">
        <v>58</v>
      </c>
      <c r="B1084" s="9" t="str">
        <f>VLOOKUP(A1084,'item cost'!A:D,2,FALSE)</f>
        <v>group 2</v>
      </c>
      <c r="C1084" s="9" t="str">
        <f>VLOOKUP(D1084,items!A:B,2,FALSE)</f>
        <v>item 2</v>
      </c>
      <c r="D1084" t="s">
        <v>834</v>
      </c>
      <c r="E1084" s="10"/>
      <c r="F1084" s="10">
        <v>44950</v>
      </c>
      <c r="G1084" t="s">
        <v>182</v>
      </c>
      <c r="I1084">
        <v>-1</v>
      </c>
      <c r="J1084" s="2">
        <v>340</v>
      </c>
      <c r="K1084" s="2">
        <f>IF(OR(B1084="متنوع",B1084="قطع غيار"),J1084,IF(AND(B1084="ceiling fan",J1084&gt;500),_xlfn.MAXIFS('m cost'!$E$3:$E$1062,'m cost'!$B$3:$B$1062,C1084,'m cost'!$C$3:$C$1062,"&lt;="&amp;O1084,'m cost'!$D$3:$D$1062,"&lt;="&amp;N1084)*3,_xlfn.MAXIFS('m cost'!$E$3:$E$1062,'m cost'!$B$3:$B$1062,C1084,'m cost'!$C$3:$C$1062,"&lt;="&amp;O1084,'m cost'!$D$3:$D$1062,"&lt;="&amp;N1084)))</f>
        <v>257.64999999999998</v>
      </c>
      <c r="L1084" s="2">
        <f t="shared" si="102"/>
        <v>-257.64999999999998</v>
      </c>
      <c r="M1084" s="2">
        <f t="shared" si="103"/>
        <v>-340</v>
      </c>
      <c r="N1084">
        <f t="shared" si="104"/>
        <v>1</v>
      </c>
      <c r="O1084">
        <f t="shared" si="105"/>
        <v>2023</v>
      </c>
      <c r="P1084" s="9">
        <f>IF(I1084&gt;0,VLOOKUP(B1084,'m cost'!A:G,6,FALSE)*I1084,0)</f>
        <v>0</v>
      </c>
      <c r="Q1084" t="str">
        <f t="shared" si="106"/>
        <v>l</v>
      </c>
      <c r="R1084" s="2">
        <f t="shared" si="107"/>
        <v>-82.350000000000023</v>
      </c>
    </row>
    <row r="1085" spans="1:18" x14ac:dyDescent="0.2">
      <c r="A1085" t="s">
        <v>23</v>
      </c>
      <c r="B1085" s="9" t="str">
        <f>VLOOKUP(A1085,'item cost'!A:D,2,FALSE)</f>
        <v>group 3</v>
      </c>
      <c r="C1085" s="9" t="str">
        <f>VLOOKUP(D1085,items!A:B,2,FALSE)</f>
        <v>item 3</v>
      </c>
      <c r="D1085" t="s">
        <v>835</v>
      </c>
      <c r="E1085" s="10"/>
      <c r="F1085" s="10">
        <v>44951</v>
      </c>
      <c r="G1085" t="s">
        <v>418</v>
      </c>
      <c r="I1085">
        <v>1</v>
      </c>
      <c r="J1085" s="2">
        <v>250</v>
      </c>
      <c r="K1085" s="2">
        <f>IF(OR(B1085="متنوع",B1085="قطع غيار"),J1085,IF(AND(B1085="ceiling fan",J1085&gt;500),_xlfn.MAXIFS('m cost'!$E$3:$E$1062,'m cost'!$B$3:$B$1062,C1085,'m cost'!$C$3:$C$1062,"&lt;="&amp;O1085,'m cost'!$D$3:$D$1062,"&lt;="&amp;N1085)*3,_xlfn.MAXIFS('m cost'!$E$3:$E$1062,'m cost'!$B$3:$B$1062,C1085,'m cost'!$C$3:$C$1062,"&lt;="&amp;O1085,'m cost'!$D$3:$D$1062,"&lt;="&amp;N1085)))</f>
        <v>424.87</v>
      </c>
      <c r="L1085" s="2">
        <f t="shared" si="102"/>
        <v>424.87</v>
      </c>
      <c r="M1085" s="2">
        <f t="shared" si="103"/>
        <v>250</v>
      </c>
      <c r="N1085">
        <f t="shared" si="104"/>
        <v>1</v>
      </c>
      <c r="O1085">
        <f t="shared" si="105"/>
        <v>2023</v>
      </c>
      <c r="P1085" s="9">
        <f>IF(I1085&gt;0,VLOOKUP(B1085,'m cost'!A:G,6,FALSE)*I1085,0)</f>
        <v>58.91</v>
      </c>
      <c r="Q1085" t="str">
        <f t="shared" si="106"/>
        <v>l</v>
      </c>
      <c r="R1085" s="2">
        <f t="shared" si="107"/>
        <v>-233.78</v>
      </c>
    </row>
    <row r="1086" spans="1:18" x14ac:dyDescent="0.2">
      <c r="A1086" t="s">
        <v>271</v>
      </c>
      <c r="B1086" s="9" t="str">
        <f>VLOOKUP(A1086,'item cost'!A:D,2,FALSE)</f>
        <v>group 4</v>
      </c>
      <c r="C1086" s="9" t="str">
        <f>VLOOKUP(D1086,items!A:B,2,FALSE)</f>
        <v>item 4</v>
      </c>
      <c r="D1086" t="s">
        <v>836</v>
      </c>
      <c r="E1086" s="10"/>
      <c r="F1086" s="10">
        <v>44951</v>
      </c>
      <c r="G1086" t="s">
        <v>418</v>
      </c>
      <c r="I1086">
        <v>1</v>
      </c>
      <c r="J1086" s="2">
        <v>470</v>
      </c>
      <c r="K1086" s="2">
        <f>IF(OR(B1086="متنوع",B1086="قطع غيار"),J1086,IF(AND(B1086="ceiling fan",J1086&gt;500),_xlfn.MAXIFS('m cost'!$E$3:$E$1062,'m cost'!$B$3:$B$1062,C1086,'m cost'!$C$3:$C$1062,"&lt;="&amp;O1086,'m cost'!$D$3:$D$1062,"&lt;="&amp;N1086)*3,_xlfn.MAXIFS('m cost'!$E$3:$E$1062,'m cost'!$B$3:$B$1062,C1086,'m cost'!$C$3:$C$1062,"&lt;="&amp;O1086,'m cost'!$D$3:$D$1062,"&lt;="&amp;N1086)))</f>
        <v>1793</v>
      </c>
      <c r="L1086" s="2">
        <f t="shared" si="102"/>
        <v>1793</v>
      </c>
      <c r="M1086" s="2">
        <f t="shared" si="103"/>
        <v>470</v>
      </c>
      <c r="N1086">
        <f t="shared" si="104"/>
        <v>1</v>
      </c>
      <c r="O1086">
        <f t="shared" si="105"/>
        <v>2023</v>
      </c>
      <c r="P1086" s="9">
        <f>IF(I1086&gt;0,VLOOKUP(B1086,'m cost'!A:G,6,FALSE)*I1086,0)</f>
        <v>42.96</v>
      </c>
      <c r="Q1086" t="str">
        <f t="shared" si="106"/>
        <v>l</v>
      </c>
      <c r="R1086" s="2">
        <f t="shared" si="107"/>
        <v>-1365.96</v>
      </c>
    </row>
    <row r="1087" spans="1:18" x14ac:dyDescent="0.2">
      <c r="A1087" t="s">
        <v>26</v>
      </c>
      <c r="B1087" s="9" t="str">
        <f>VLOOKUP(A1087,'item cost'!A:D,2,FALSE)</f>
        <v>group 5</v>
      </c>
      <c r="C1087" s="9" t="str">
        <f>VLOOKUP(D1087,items!A:B,2,FALSE)</f>
        <v>item 5</v>
      </c>
      <c r="D1087" t="s">
        <v>837</v>
      </c>
      <c r="E1087" s="10"/>
      <c r="F1087" s="10">
        <v>44951</v>
      </c>
      <c r="G1087" t="s">
        <v>418</v>
      </c>
      <c r="I1087">
        <v>2</v>
      </c>
      <c r="J1087" s="2">
        <v>240</v>
      </c>
      <c r="K1087" s="2">
        <f>IF(OR(B1087="متنوع",B1087="قطع غيار"),J1087,IF(AND(B1087="ceiling fan",J1087&gt;500),_xlfn.MAXIFS('m cost'!$E$3:$E$1062,'m cost'!$B$3:$B$1062,C1087,'m cost'!$C$3:$C$1062,"&lt;="&amp;O1087,'m cost'!$D$3:$D$1062,"&lt;="&amp;N1087)*3,_xlfn.MAXIFS('m cost'!$E$3:$E$1062,'m cost'!$B$3:$B$1062,C1087,'m cost'!$C$3:$C$1062,"&lt;="&amp;O1087,'m cost'!$D$3:$D$1062,"&lt;="&amp;N1087)))</f>
        <v>900</v>
      </c>
      <c r="L1087" s="2">
        <f t="shared" ref="L1087:L1150" si="108">I1087*K1087</f>
        <v>1800</v>
      </c>
      <c r="M1087" s="2">
        <f t="shared" ref="M1087:M1150" si="109">J1087*I1087</f>
        <v>480</v>
      </c>
      <c r="N1087">
        <f t="shared" ref="N1087:N1150" si="110">MONTH(F1087)</f>
        <v>1</v>
      </c>
      <c r="O1087">
        <f t="shared" ref="O1087:O1150" si="111">YEAR(F1087)</f>
        <v>2023</v>
      </c>
      <c r="P1087" s="9">
        <f>IF(I1087&gt;0,VLOOKUP(B1087,'m cost'!A:G,6,FALSE)*I1087,0)</f>
        <v>64.08</v>
      </c>
      <c r="Q1087" t="str">
        <f t="shared" ref="Q1087:Q1150" si="112">IF(M1087-L1087-P1087&gt;0,"p","l")</f>
        <v>l</v>
      </c>
      <c r="R1087" s="2">
        <f t="shared" ref="R1087:R1150" si="113">M1087-L1087-P1087</f>
        <v>-1384.08</v>
      </c>
    </row>
    <row r="1088" spans="1:18" x14ac:dyDescent="0.2">
      <c r="A1088" t="s">
        <v>66</v>
      </c>
      <c r="B1088" s="9" t="str">
        <f>VLOOKUP(A1088,'item cost'!A:D,2,FALSE)</f>
        <v>group 6</v>
      </c>
      <c r="C1088" s="9" t="str">
        <f>VLOOKUP(D1088,items!A:B,2,FALSE)</f>
        <v>item 6</v>
      </c>
      <c r="D1088" t="s">
        <v>838</v>
      </c>
      <c r="E1088" s="10"/>
      <c r="F1088" s="10">
        <v>44951</v>
      </c>
      <c r="G1088" t="s">
        <v>418</v>
      </c>
      <c r="I1088">
        <v>1</v>
      </c>
      <c r="J1088" s="2">
        <v>210</v>
      </c>
      <c r="K1088" s="2">
        <f>IF(OR(B1088="متنوع",B1088="قطع غيار"),J1088,IF(AND(B1088="ceiling fan",J1088&gt;500),_xlfn.MAXIFS('m cost'!$E$3:$E$1062,'m cost'!$B$3:$B$1062,C1088,'m cost'!$C$3:$C$1062,"&lt;="&amp;O1088,'m cost'!$D$3:$D$1062,"&lt;="&amp;N1088)*3,_xlfn.MAXIFS('m cost'!$E$3:$E$1062,'m cost'!$B$3:$B$1062,C1088,'m cost'!$C$3:$C$1062,"&lt;="&amp;O1088,'m cost'!$D$3:$D$1062,"&lt;="&amp;N1088)))</f>
        <v>190</v>
      </c>
      <c r="L1088" s="2">
        <f t="shared" si="108"/>
        <v>190</v>
      </c>
      <c r="M1088" s="2">
        <f t="shared" si="109"/>
        <v>210</v>
      </c>
      <c r="N1088">
        <f t="shared" si="110"/>
        <v>1</v>
      </c>
      <c r="O1088">
        <f t="shared" si="111"/>
        <v>2023</v>
      </c>
      <c r="P1088" s="9">
        <f>IF(I1088&gt;0,VLOOKUP(B1088,'m cost'!A:G,6,FALSE)*I1088,0)</f>
        <v>149.47999999999999</v>
      </c>
      <c r="Q1088" t="str">
        <f t="shared" si="112"/>
        <v>l</v>
      </c>
      <c r="R1088" s="2">
        <f t="shared" si="113"/>
        <v>-129.47999999999999</v>
      </c>
    </row>
    <row r="1089" spans="1:18" x14ac:dyDescent="0.2">
      <c r="A1089" t="s">
        <v>40</v>
      </c>
      <c r="B1089" s="9" t="str">
        <f>VLOOKUP(A1089,'item cost'!A:D,2,FALSE)</f>
        <v>group 7</v>
      </c>
      <c r="C1089" s="9" t="str">
        <f>VLOOKUP(D1089,items!A:B,2,FALSE)</f>
        <v>item 7</v>
      </c>
      <c r="D1089" t="s">
        <v>839</v>
      </c>
      <c r="E1089" s="10"/>
      <c r="F1089" s="10">
        <v>44951</v>
      </c>
      <c r="G1089" t="s">
        <v>418</v>
      </c>
      <c r="I1089">
        <v>10</v>
      </c>
      <c r="J1089" s="2">
        <v>325</v>
      </c>
      <c r="K1089" s="2">
        <f>IF(OR(B1089="متنوع",B1089="قطع غيار"),J1089,IF(AND(B1089="ceiling fan",J1089&gt;500),_xlfn.MAXIFS('m cost'!$E$3:$E$1062,'m cost'!$B$3:$B$1062,C1089,'m cost'!$C$3:$C$1062,"&lt;="&amp;O1089,'m cost'!$D$3:$D$1062,"&lt;="&amp;N1089)*3,_xlfn.MAXIFS('m cost'!$E$3:$E$1062,'m cost'!$B$3:$B$1062,C1089,'m cost'!$C$3:$C$1062,"&lt;="&amp;O1089,'m cost'!$D$3:$D$1062,"&lt;="&amp;N1089)))</f>
        <v>260</v>
      </c>
      <c r="L1089" s="2">
        <f t="shared" si="108"/>
        <v>2600</v>
      </c>
      <c r="M1089" s="2">
        <f t="shared" si="109"/>
        <v>3250</v>
      </c>
      <c r="N1089">
        <f t="shared" si="110"/>
        <v>1</v>
      </c>
      <c r="O1089">
        <f t="shared" si="111"/>
        <v>2023</v>
      </c>
      <c r="P1089" s="9">
        <f>IF(I1089&gt;0,VLOOKUP(B1089,'m cost'!A:G,6,FALSE)*I1089,0)</f>
        <v>221.4</v>
      </c>
      <c r="Q1089" t="str">
        <f t="shared" si="112"/>
        <v>p</v>
      </c>
      <c r="R1089" s="2">
        <f t="shared" si="113"/>
        <v>428.6</v>
      </c>
    </row>
    <row r="1090" spans="1:18" x14ac:dyDescent="0.2">
      <c r="A1090" t="s">
        <v>61</v>
      </c>
      <c r="B1090" s="9" t="str">
        <f>VLOOKUP(A1090,'item cost'!A:D,2,FALSE)</f>
        <v>group 8</v>
      </c>
      <c r="C1090" s="9" t="str">
        <f>VLOOKUP(D1090,items!A:B,2,FALSE)</f>
        <v>item 8</v>
      </c>
      <c r="D1090" t="s">
        <v>840</v>
      </c>
      <c r="E1090" s="10"/>
      <c r="F1090" s="10">
        <v>44951</v>
      </c>
      <c r="G1090" t="s">
        <v>418</v>
      </c>
      <c r="I1090">
        <v>1</v>
      </c>
      <c r="J1090" s="2">
        <v>1425</v>
      </c>
      <c r="K1090" s="2">
        <f>IF(OR(B1090="متنوع",B1090="قطع غيار"),J1090,IF(AND(B1090="ceiling fan",J1090&gt;500),_xlfn.MAXIFS('m cost'!$E$3:$E$1062,'m cost'!$B$3:$B$1062,C1090,'m cost'!$C$3:$C$1062,"&lt;="&amp;O1090,'m cost'!$D$3:$D$1062,"&lt;="&amp;N1090)*3,_xlfn.MAXIFS('m cost'!$E$3:$E$1062,'m cost'!$B$3:$B$1062,C1090,'m cost'!$C$3:$C$1062,"&lt;="&amp;O1090,'m cost'!$D$3:$D$1062,"&lt;="&amp;N1090)))</f>
        <v>1630</v>
      </c>
      <c r="L1090" s="2">
        <f t="shared" si="108"/>
        <v>1630</v>
      </c>
      <c r="M1090" s="2">
        <f t="shared" si="109"/>
        <v>1425</v>
      </c>
      <c r="N1090">
        <f t="shared" si="110"/>
        <v>1</v>
      </c>
      <c r="O1090">
        <f t="shared" si="111"/>
        <v>2023</v>
      </c>
      <c r="P1090" s="9">
        <f>IF(I1090&gt;0,VLOOKUP(B1090,'m cost'!A:G,6,FALSE)*I1090,0)</f>
        <v>62.84</v>
      </c>
      <c r="Q1090" t="str">
        <f t="shared" si="112"/>
        <v>l</v>
      </c>
      <c r="R1090" s="2">
        <f t="shared" si="113"/>
        <v>-267.84000000000003</v>
      </c>
    </row>
    <row r="1091" spans="1:18" x14ac:dyDescent="0.2">
      <c r="A1091" t="s">
        <v>39</v>
      </c>
      <c r="B1091" s="9" t="str">
        <f>VLOOKUP(A1091,'item cost'!A:D,2,FALSE)</f>
        <v>group 9</v>
      </c>
      <c r="C1091" s="9" t="str">
        <f>VLOOKUP(D1091,items!A:B,2,FALSE)</f>
        <v>item 9</v>
      </c>
      <c r="D1091" t="s">
        <v>841</v>
      </c>
      <c r="E1091" s="10"/>
      <c r="F1091" s="10">
        <v>44951</v>
      </c>
      <c r="G1091" t="s">
        <v>418</v>
      </c>
      <c r="I1091">
        <v>5</v>
      </c>
      <c r="J1091" s="2">
        <v>295</v>
      </c>
      <c r="K1091" s="2">
        <f>IF(OR(B1091="متنوع",B1091="قطع غيار"),J1091,IF(AND(B1091="ceiling fan",J1091&gt;500),_xlfn.MAXIFS('m cost'!$E$3:$E$1062,'m cost'!$B$3:$B$1062,C1091,'m cost'!$C$3:$C$1062,"&lt;="&amp;O1091,'m cost'!$D$3:$D$1062,"&lt;="&amp;N1091)*3,_xlfn.MAXIFS('m cost'!$E$3:$E$1062,'m cost'!$B$3:$B$1062,C1091,'m cost'!$C$3:$C$1062,"&lt;="&amp;O1091,'m cost'!$D$3:$D$1062,"&lt;="&amp;N1091)))</f>
        <v>2007</v>
      </c>
      <c r="L1091" s="2">
        <f t="shared" si="108"/>
        <v>10035</v>
      </c>
      <c r="M1091" s="2">
        <f t="shared" si="109"/>
        <v>1475</v>
      </c>
      <c r="N1091">
        <f t="shared" si="110"/>
        <v>1</v>
      </c>
      <c r="O1091">
        <f t="shared" si="111"/>
        <v>2023</v>
      </c>
      <c r="P1091" s="9">
        <f>IF(I1091&gt;0,VLOOKUP(B1091,'m cost'!A:G,6,FALSE)*I1091,0)</f>
        <v>112.44999999999999</v>
      </c>
      <c r="Q1091" t="str">
        <f t="shared" si="112"/>
        <v>l</v>
      </c>
      <c r="R1091" s="2">
        <f t="shared" si="113"/>
        <v>-8672.4500000000007</v>
      </c>
    </row>
    <row r="1092" spans="1:18" x14ac:dyDescent="0.2">
      <c r="A1092" t="s">
        <v>277</v>
      </c>
      <c r="B1092" s="9" t="str">
        <f>VLOOKUP(A1092,'item cost'!A:D,2,FALSE)</f>
        <v>group 10</v>
      </c>
      <c r="C1092" s="9" t="str">
        <f>VLOOKUP(D1092,items!A:B,2,FALSE)</f>
        <v>item 10</v>
      </c>
      <c r="D1092" t="s">
        <v>842</v>
      </c>
      <c r="E1092" s="10"/>
      <c r="F1092" s="10">
        <v>44951</v>
      </c>
      <c r="G1092" t="s">
        <v>418</v>
      </c>
      <c r="I1092">
        <v>1</v>
      </c>
      <c r="J1092" s="2">
        <v>340</v>
      </c>
      <c r="K1092" s="2">
        <f>IF(OR(B1092="متنوع",B1092="قطع غيار"),J1092,IF(AND(B1092="ceiling fan",J1092&gt;500),_xlfn.MAXIFS('m cost'!$E$3:$E$1062,'m cost'!$B$3:$B$1062,C1092,'m cost'!$C$3:$C$1062,"&lt;="&amp;O1092,'m cost'!$D$3:$D$1062,"&lt;="&amp;N1092)*3,_xlfn.MAXIFS('m cost'!$E$3:$E$1062,'m cost'!$B$3:$B$1062,C1092,'m cost'!$C$3:$C$1062,"&lt;="&amp;O1092,'m cost'!$D$3:$D$1062,"&lt;="&amp;N1092)))</f>
        <v>126.14814814814817</v>
      </c>
      <c r="L1092" s="2">
        <f t="shared" si="108"/>
        <v>126.14814814814817</v>
      </c>
      <c r="M1092" s="2">
        <f t="shared" si="109"/>
        <v>340</v>
      </c>
      <c r="N1092">
        <f t="shared" si="110"/>
        <v>1</v>
      </c>
      <c r="O1092">
        <f t="shared" si="111"/>
        <v>2023</v>
      </c>
      <c r="P1092" s="9">
        <f>IF(I1092&gt;0,VLOOKUP(B1092,'m cost'!A:G,6,FALSE)*I1092,0)</f>
        <v>62.43</v>
      </c>
      <c r="Q1092" t="str">
        <f t="shared" si="112"/>
        <v>p</v>
      </c>
      <c r="R1092" s="2">
        <f t="shared" si="113"/>
        <v>151.42185185185184</v>
      </c>
    </row>
    <row r="1093" spans="1:18" x14ac:dyDescent="0.2">
      <c r="A1093" t="s">
        <v>53</v>
      </c>
      <c r="B1093" s="9" t="str">
        <f>VLOOKUP(A1093,'item cost'!A:D,2,FALSE)</f>
        <v>group 11</v>
      </c>
      <c r="C1093" s="9" t="str">
        <f>VLOOKUP(D1093,items!A:B,2,FALSE)</f>
        <v>item 11</v>
      </c>
      <c r="D1093" t="s">
        <v>843</v>
      </c>
      <c r="E1093" s="10"/>
      <c r="F1093" s="10">
        <v>44938</v>
      </c>
      <c r="G1093" t="s">
        <v>419</v>
      </c>
      <c r="I1093">
        <v>50</v>
      </c>
      <c r="J1093" s="2">
        <v>2625</v>
      </c>
      <c r="K1093" s="2">
        <f>IF(OR(B1093="متنوع",B1093="قطع غيار"),J1093,IF(AND(B1093="ceiling fan",J1093&gt;500),_xlfn.MAXIFS('m cost'!$E$3:$E$1062,'m cost'!$B$3:$B$1062,C1093,'m cost'!$C$3:$C$1062,"&lt;="&amp;O1093,'m cost'!$D$3:$D$1062,"&lt;="&amp;N1093)*3,_xlfn.MAXIFS('m cost'!$E$3:$E$1062,'m cost'!$B$3:$B$1062,C1093,'m cost'!$C$3:$C$1062,"&lt;="&amp;O1093,'m cost'!$D$3:$D$1062,"&lt;="&amp;N1093)))</f>
        <v>339.00000000000006</v>
      </c>
      <c r="L1093" s="2">
        <f t="shared" si="108"/>
        <v>16950.000000000004</v>
      </c>
      <c r="M1093" s="2">
        <f t="shared" si="109"/>
        <v>131250</v>
      </c>
      <c r="N1093">
        <f t="shared" si="110"/>
        <v>1</v>
      </c>
      <c r="O1093">
        <f t="shared" si="111"/>
        <v>2023</v>
      </c>
      <c r="P1093" s="9">
        <f>IF(I1093&gt;0,VLOOKUP(B1093,'m cost'!A:G,6,FALSE)*I1093,0)</f>
        <v>1100.5</v>
      </c>
      <c r="Q1093" t="str">
        <f t="shared" si="112"/>
        <v>p</v>
      </c>
      <c r="R1093" s="2">
        <f t="shared" si="113"/>
        <v>113199.5</v>
      </c>
    </row>
    <row r="1094" spans="1:18" x14ac:dyDescent="0.2">
      <c r="A1094" t="s">
        <v>54</v>
      </c>
      <c r="B1094" s="9" t="str">
        <f>VLOOKUP(A1094,'item cost'!A:D,2,FALSE)</f>
        <v>group 12</v>
      </c>
      <c r="C1094" s="9" t="str">
        <f>VLOOKUP(D1094,items!A:B,2,FALSE)</f>
        <v>item 12</v>
      </c>
      <c r="D1094" t="s">
        <v>844</v>
      </c>
      <c r="E1094" s="10"/>
      <c r="F1094" s="10">
        <v>44938</v>
      </c>
      <c r="G1094" t="s">
        <v>419</v>
      </c>
      <c r="I1094">
        <v>29</v>
      </c>
      <c r="J1094" s="2">
        <v>2700</v>
      </c>
      <c r="K1094" s="2">
        <f>IF(OR(B1094="متنوع",B1094="قطع غيار"),J1094,IF(AND(B1094="ceiling fan",J1094&gt;500),_xlfn.MAXIFS('m cost'!$E$3:$E$1062,'m cost'!$B$3:$B$1062,C1094,'m cost'!$C$3:$C$1062,"&lt;="&amp;O1094,'m cost'!$D$3:$D$1062,"&lt;="&amp;N1094)*3,_xlfn.MAXIFS('m cost'!$E$3:$E$1062,'m cost'!$B$3:$B$1062,C1094,'m cost'!$C$3:$C$1062,"&lt;="&amp;O1094,'m cost'!$D$3:$D$1062,"&lt;="&amp;N1094)))</f>
        <v>388.11666666666673</v>
      </c>
      <c r="L1094" s="2">
        <f t="shared" si="108"/>
        <v>11255.383333333335</v>
      </c>
      <c r="M1094" s="2">
        <f t="shared" si="109"/>
        <v>78300</v>
      </c>
      <c r="N1094">
        <f t="shared" si="110"/>
        <v>1</v>
      </c>
      <c r="O1094">
        <f t="shared" si="111"/>
        <v>2023</v>
      </c>
      <c r="P1094" s="9">
        <f>IF(I1094&gt;0,VLOOKUP(B1094,'m cost'!A:G,6,FALSE)*I1094,0)</f>
        <v>747.62</v>
      </c>
      <c r="Q1094" t="str">
        <f t="shared" si="112"/>
        <v>p</v>
      </c>
      <c r="R1094" s="2">
        <f t="shared" si="113"/>
        <v>66296.996666666673</v>
      </c>
    </row>
    <row r="1095" spans="1:18" x14ac:dyDescent="0.2">
      <c r="A1095" t="s">
        <v>72</v>
      </c>
      <c r="B1095" s="9" t="str">
        <f>VLOOKUP(A1095,'item cost'!A:D,2,FALSE)</f>
        <v>group 13</v>
      </c>
      <c r="C1095" s="9" t="str">
        <f>VLOOKUP(D1095,items!A:B,2,FALSE)</f>
        <v>item 13</v>
      </c>
      <c r="D1095" t="s">
        <v>845</v>
      </c>
      <c r="E1095" s="10"/>
      <c r="F1095" s="10">
        <v>44938</v>
      </c>
      <c r="G1095" t="s">
        <v>419</v>
      </c>
      <c r="I1095">
        <v>40</v>
      </c>
      <c r="J1095" s="2">
        <v>485</v>
      </c>
      <c r="K1095" s="2">
        <f>IF(OR(B1095="متنوع",B1095="قطع غيار"),J1095,IF(AND(B1095="ceiling fan",J1095&gt;500),_xlfn.MAXIFS('m cost'!$E$3:$E$1062,'m cost'!$B$3:$B$1062,C1095,'m cost'!$C$3:$C$1062,"&lt;="&amp;O1095,'m cost'!$D$3:$D$1062,"&lt;="&amp;N1095)*3,_xlfn.MAXIFS('m cost'!$E$3:$E$1062,'m cost'!$B$3:$B$1062,C1095,'m cost'!$C$3:$C$1062,"&lt;="&amp;O1095,'m cost'!$D$3:$D$1062,"&lt;="&amp;N1095)))</f>
        <v>450</v>
      </c>
      <c r="L1095" s="2">
        <f t="shared" si="108"/>
        <v>18000</v>
      </c>
      <c r="M1095" s="2">
        <f t="shared" si="109"/>
        <v>19400</v>
      </c>
      <c r="N1095">
        <f t="shared" si="110"/>
        <v>1</v>
      </c>
      <c r="O1095">
        <f t="shared" si="111"/>
        <v>2023</v>
      </c>
      <c r="P1095" s="9">
        <f>IF(I1095&gt;0,VLOOKUP(B1095,'m cost'!A:G,6,FALSE)*I1095,0)</f>
        <v>1666.8000000000002</v>
      </c>
      <c r="Q1095" t="str">
        <f t="shared" si="112"/>
        <v>l</v>
      </c>
      <c r="R1095" s="2">
        <f t="shared" si="113"/>
        <v>-266.80000000000018</v>
      </c>
    </row>
    <row r="1096" spans="1:18" x14ac:dyDescent="0.2">
      <c r="A1096" t="s">
        <v>38</v>
      </c>
      <c r="B1096" s="9" t="str">
        <f>VLOOKUP(A1096,'item cost'!A:D,2,FALSE)</f>
        <v>group 14</v>
      </c>
      <c r="C1096" s="9" t="str">
        <f>VLOOKUP(D1096,items!A:B,2,FALSE)</f>
        <v>item 14</v>
      </c>
      <c r="D1096" t="s">
        <v>846</v>
      </c>
      <c r="E1096" s="10"/>
      <c r="F1096" s="10">
        <v>44938</v>
      </c>
      <c r="G1096" t="s">
        <v>419</v>
      </c>
      <c r="I1096">
        <v>41</v>
      </c>
      <c r="J1096" s="2">
        <v>260</v>
      </c>
      <c r="K1096" s="2">
        <f>IF(OR(B1096="متنوع",B1096="قطع غيار"),J1096,IF(AND(B1096="ceiling fan",J1096&gt;500),_xlfn.MAXIFS('m cost'!$E$3:$E$1062,'m cost'!$B$3:$B$1062,C1096,'m cost'!$C$3:$C$1062,"&lt;="&amp;O1096,'m cost'!$D$3:$D$1062,"&lt;="&amp;N1096)*3,_xlfn.MAXIFS('m cost'!$E$3:$E$1062,'m cost'!$B$3:$B$1062,C1096,'m cost'!$C$3:$C$1062,"&lt;="&amp;O1096,'m cost'!$D$3:$D$1062,"&lt;="&amp;N1096)))</f>
        <v>273.88888888888891</v>
      </c>
      <c r="L1096" s="2">
        <f t="shared" si="108"/>
        <v>11229.444444444445</v>
      </c>
      <c r="M1096" s="2">
        <f t="shared" si="109"/>
        <v>10660</v>
      </c>
      <c r="N1096">
        <f t="shared" si="110"/>
        <v>1</v>
      </c>
      <c r="O1096">
        <f t="shared" si="111"/>
        <v>2023</v>
      </c>
      <c r="P1096" s="9">
        <f>IF(I1096&gt;0,VLOOKUP(B1096,'m cost'!A:G,6,FALSE)*I1096,0)</f>
        <v>1360.79</v>
      </c>
      <c r="Q1096" t="str">
        <f t="shared" si="112"/>
        <v>l</v>
      </c>
      <c r="R1096" s="2">
        <f t="shared" si="113"/>
        <v>-1930.2344444444452</v>
      </c>
    </row>
    <row r="1097" spans="1:18" x14ac:dyDescent="0.2">
      <c r="A1097" t="s">
        <v>36</v>
      </c>
      <c r="B1097" s="9" t="str">
        <f>VLOOKUP(A1097,'item cost'!A:D,2,FALSE)</f>
        <v>group 15</v>
      </c>
      <c r="C1097" s="9" t="str">
        <f>VLOOKUP(D1097,items!A:B,2,FALSE)</f>
        <v>item 15</v>
      </c>
      <c r="D1097" t="s">
        <v>847</v>
      </c>
      <c r="E1097" s="10"/>
      <c r="F1097" s="10">
        <v>44938</v>
      </c>
      <c r="G1097" t="s">
        <v>419</v>
      </c>
      <c r="I1097">
        <v>50</v>
      </c>
      <c r="J1097" s="2">
        <v>185</v>
      </c>
      <c r="K1097" s="2">
        <f>IF(OR(B1097="متنوع",B1097="قطع غيار"),J1097,IF(AND(B1097="ceiling fan",J1097&gt;500),_xlfn.MAXIFS('m cost'!$E$3:$E$1062,'m cost'!$B$3:$B$1062,C1097,'m cost'!$C$3:$C$1062,"&lt;="&amp;O1097,'m cost'!$D$3:$D$1062,"&lt;="&amp;N1097)*3,_xlfn.MAXIFS('m cost'!$E$3:$E$1062,'m cost'!$B$3:$B$1062,C1097,'m cost'!$C$3:$C$1062,"&lt;="&amp;O1097,'m cost'!$D$3:$D$1062,"&lt;="&amp;N1097)))</f>
        <v>280</v>
      </c>
      <c r="L1097" s="2">
        <f t="shared" si="108"/>
        <v>14000</v>
      </c>
      <c r="M1097" s="2">
        <f t="shared" si="109"/>
        <v>9250</v>
      </c>
      <c r="N1097">
        <f t="shared" si="110"/>
        <v>1</v>
      </c>
      <c r="O1097">
        <f t="shared" si="111"/>
        <v>2023</v>
      </c>
      <c r="P1097" s="9">
        <f>IF(I1097&gt;0,VLOOKUP(B1097,'m cost'!A:G,6,FALSE)*I1097,0)</f>
        <v>1326</v>
      </c>
      <c r="Q1097" t="str">
        <f t="shared" si="112"/>
        <v>l</v>
      </c>
      <c r="R1097" s="2">
        <f t="shared" si="113"/>
        <v>-6076</v>
      </c>
    </row>
    <row r="1098" spans="1:18" x14ac:dyDescent="0.2">
      <c r="A1098" t="s">
        <v>30</v>
      </c>
      <c r="B1098" s="9" t="str">
        <f>VLOOKUP(A1098,'item cost'!A:D,2,FALSE)</f>
        <v>group 16</v>
      </c>
      <c r="C1098" s="9" t="str">
        <f>VLOOKUP(D1098,items!A:B,2,FALSE)</f>
        <v>item 16</v>
      </c>
      <c r="D1098" t="s">
        <v>848</v>
      </c>
      <c r="E1098" s="10"/>
      <c r="F1098" s="10">
        <v>44938</v>
      </c>
      <c r="G1098" t="s">
        <v>419</v>
      </c>
      <c r="I1098">
        <v>44</v>
      </c>
      <c r="J1098" s="2">
        <v>360</v>
      </c>
      <c r="K1098" s="2">
        <f>IF(OR(B1098="متنوع",B1098="قطع غيار"),J1098,IF(AND(B1098="ceiling fan",J1098&gt;500),_xlfn.MAXIFS('m cost'!$E$3:$E$1062,'m cost'!$B$3:$B$1062,C1098,'m cost'!$C$3:$C$1062,"&lt;="&amp;O1098,'m cost'!$D$3:$D$1062,"&lt;="&amp;N1098)*3,_xlfn.MAXIFS('m cost'!$E$3:$E$1062,'m cost'!$B$3:$B$1062,C1098,'m cost'!$C$3:$C$1062,"&lt;="&amp;O1098,'m cost'!$D$3:$D$1062,"&lt;="&amp;N1098)))</f>
        <v>340.26666666666671</v>
      </c>
      <c r="L1098" s="2">
        <f t="shared" si="108"/>
        <v>14971.733333333335</v>
      </c>
      <c r="M1098" s="2">
        <f t="shared" si="109"/>
        <v>15840</v>
      </c>
      <c r="N1098">
        <f t="shared" si="110"/>
        <v>1</v>
      </c>
      <c r="O1098">
        <f t="shared" si="111"/>
        <v>2023</v>
      </c>
      <c r="P1098" s="9">
        <f>IF(I1098&gt;0,VLOOKUP(B1098,'m cost'!A:G,6,FALSE)*I1098,0)</f>
        <v>1261.92</v>
      </c>
      <c r="Q1098" t="str">
        <f t="shared" si="112"/>
        <v>l</v>
      </c>
      <c r="R1098" s="2">
        <f t="shared" si="113"/>
        <v>-393.65333333333547</v>
      </c>
    </row>
    <row r="1099" spans="1:18" x14ac:dyDescent="0.2">
      <c r="A1099" t="s">
        <v>45</v>
      </c>
      <c r="B1099" s="9" t="str">
        <f>VLOOKUP(A1099,'item cost'!A:D,2,FALSE)</f>
        <v>group 17</v>
      </c>
      <c r="C1099" s="9" t="str">
        <f>VLOOKUP(D1099,items!A:B,2,FALSE)</f>
        <v>item 17</v>
      </c>
      <c r="D1099" t="s">
        <v>849</v>
      </c>
      <c r="E1099" s="10"/>
      <c r="F1099" s="10">
        <v>44938</v>
      </c>
      <c r="G1099" t="s">
        <v>419</v>
      </c>
      <c r="I1099">
        <v>64</v>
      </c>
      <c r="J1099" s="2">
        <v>340</v>
      </c>
      <c r="K1099" s="2">
        <f>IF(OR(B1099="متنوع",B1099="قطع غيار"),J1099,IF(AND(B1099="ceiling fan",J1099&gt;500),_xlfn.MAXIFS('m cost'!$E$3:$E$1062,'m cost'!$B$3:$B$1062,C1099,'m cost'!$C$3:$C$1062,"&lt;="&amp;O1099,'m cost'!$D$3:$D$1062,"&lt;="&amp;N1099)*3,_xlfn.MAXIFS('m cost'!$E$3:$E$1062,'m cost'!$B$3:$B$1062,C1099,'m cost'!$C$3:$C$1062,"&lt;="&amp;O1099,'m cost'!$D$3:$D$1062,"&lt;="&amp;N1099)))</f>
        <v>350.54555555555561</v>
      </c>
      <c r="L1099" s="2">
        <f t="shared" si="108"/>
        <v>22434.915555555559</v>
      </c>
      <c r="M1099" s="2">
        <f t="shared" si="109"/>
        <v>21760</v>
      </c>
      <c r="N1099">
        <f t="shared" si="110"/>
        <v>1</v>
      </c>
      <c r="O1099">
        <f t="shared" si="111"/>
        <v>2023</v>
      </c>
      <c r="P1099" s="9">
        <f>IF(I1099&gt;0,VLOOKUP(B1099,'m cost'!A:G,6,FALSE)*I1099,0)</f>
        <v>3088</v>
      </c>
      <c r="Q1099" t="str">
        <f t="shared" si="112"/>
        <v>l</v>
      </c>
      <c r="R1099" s="2">
        <f t="shared" si="113"/>
        <v>-3762.915555555559</v>
      </c>
    </row>
    <row r="1100" spans="1:18" x14ac:dyDescent="0.2">
      <c r="A1100" t="s">
        <v>21</v>
      </c>
      <c r="B1100" s="9" t="str">
        <f>VLOOKUP(A1100,'item cost'!A:D,2,FALSE)</f>
        <v>group 18</v>
      </c>
      <c r="C1100" s="9" t="str">
        <f>VLOOKUP(D1100,items!A:B,2,FALSE)</f>
        <v>item 18</v>
      </c>
      <c r="D1100" t="s">
        <v>850</v>
      </c>
      <c r="E1100" s="10"/>
      <c r="F1100" s="10">
        <v>44938</v>
      </c>
      <c r="G1100" t="s">
        <v>419</v>
      </c>
      <c r="I1100">
        <v>10</v>
      </c>
      <c r="J1100" s="2">
        <v>415</v>
      </c>
      <c r="K1100" s="2">
        <f>IF(OR(B1100="متنوع",B1100="قطع غيار"),J1100,IF(AND(B1100="ceiling fan",J1100&gt;500),_xlfn.MAXIFS('m cost'!$E$3:$E$1062,'m cost'!$B$3:$B$1062,C1100,'m cost'!$C$3:$C$1062,"&lt;="&amp;O1100,'m cost'!$D$3:$D$1062,"&lt;="&amp;N1100)*3,_xlfn.MAXIFS('m cost'!$E$3:$E$1062,'m cost'!$B$3:$B$1062,C1100,'m cost'!$C$3:$C$1062,"&lt;="&amp;O1100,'m cost'!$D$3:$D$1062,"&lt;="&amp;N1100)))</f>
        <v>329.32952380952389</v>
      </c>
      <c r="L1100" s="2">
        <f t="shared" si="108"/>
        <v>3293.2952380952388</v>
      </c>
      <c r="M1100" s="2">
        <f t="shared" si="109"/>
        <v>4150</v>
      </c>
      <c r="N1100">
        <f t="shared" si="110"/>
        <v>1</v>
      </c>
      <c r="O1100">
        <f t="shared" si="111"/>
        <v>2023</v>
      </c>
      <c r="P1100" s="9">
        <f>IF(I1100&gt;0,VLOOKUP(B1100,'m cost'!A:G,6,FALSE)*I1100,0)</f>
        <v>1381.6</v>
      </c>
      <c r="Q1100" t="str">
        <f t="shared" si="112"/>
        <v>l</v>
      </c>
      <c r="R1100" s="2">
        <f t="shared" si="113"/>
        <v>-524.89523809523871</v>
      </c>
    </row>
    <row r="1101" spans="1:18" x14ac:dyDescent="0.2">
      <c r="A1101" t="s">
        <v>275</v>
      </c>
      <c r="B1101" s="9" t="str">
        <f>VLOOKUP(A1101,'item cost'!A:D,2,FALSE)</f>
        <v>group 19</v>
      </c>
      <c r="C1101" s="9" t="str">
        <f>VLOOKUP(D1101,items!A:B,2,FALSE)</f>
        <v>item 19</v>
      </c>
      <c r="D1101" t="s">
        <v>851</v>
      </c>
      <c r="E1101" s="10"/>
      <c r="F1101" s="10">
        <v>44938</v>
      </c>
      <c r="G1101" t="s">
        <v>419</v>
      </c>
      <c r="I1101">
        <v>95</v>
      </c>
      <c r="J1101" s="2">
        <v>285</v>
      </c>
      <c r="K1101" s="2">
        <f>IF(OR(B1101="متنوع",B1101="قطع غيار"),J1101,IF(AND(B1101="ceiling fan",J1101&gt;500),_xlfn.MAXIFS('m cost'!$E$3:$E$1062,'m cost'!$B$3:$B$1062,C1101,'m cost'!$C$3:$C$1062,"&lt;="&amp;O1101,'m cost'!$D$3:$D$1062,"&lt;="&amp;N1101)*3,_xlfn.MAXIFS('m cost'!$E$3:$E$1062,'m cost'!$B$3:$B$1062,C1101,'m cost'!$C$3:$C$1062,"&lt;="&amp;O1101,'m cost'!$D$3:$D$1062,"&lt;="&amp;N1101)))</f>
        <v>570</v>
      </c>
      <c r="L1101" s="2">
        <f t="shared" si="108"/>
        <v>54150</v>
      </c>
      <c r="M1101" s="2">
        <f t="shared" si="109"/>
        <v>27075</v>
      </c>
      <c r="N1101">
        <f t="shared" si="110"/>
        <v>1</v>
      </c>
      <c r="O1101">
        <f t="shared" si="111"/>
        <v>2023</v>
      </c>
      <c r="P1101" s="9">
        <f>IF(I1101&gt;0,VLOOKUP(B1101,'m cost'!A:G,6,FALSE)*I1101,0)</f>
        <v>2087.15</v>
      </c>
      <c r="Q1101" t="str">
        <f t="shared" si="112"/>
        <v>l</v>
      </c>
      <c r="R1101" s="2">
        <f t="shared" si="113"/>
        <v>-29162.15</v>
      </c>
    </row>
    <row r="1102" spans="1:18" x14ac:dyDescent="0.2">
      <c r="A1102" t="s">
        <v>17</v>
      </c>
      <c r="B1102" s="9" t="str">
        <f>VLOOKUP(A1102,'item cost'!A:D,2,FALSE)</f>
        <v>group 20</v>
      </c>
      <c r="C1102" s="9" t="str">
        <f>VLOOKUP(D1102,items!A:B,2,FALSE)</f>
        <v>item 20</v>
      </c>
      <c r="D1102" t="s">
        <v>852</v>
      </c>
      <c r="E1102" s="10"/>
      <c r="F1102" s="10">
        <v>44938</v>
      </c>
      <c r="G1102" t="s">
        <v>419</v>
      </c>
      <c r="I1102">
        <v>130</v>
      </c>
      <c r="J1102" s="2">
        <v>1550</v>
      </c>
      <c r="K1102" s="2">
        <f>IF(OR(B1102="متنوع",B1102="قطع غيار"),J1102,IF(AND(B1102="ceiling fan",J1102&gt;500),_xlfn.MAXIFS('m cost'!$E$3:$E$1062,'m cost'!$B$3:$B$1062,C1102,'m cost'!$C$3:$C$1062,"&lt;="&amp;O1102,'m cost'!$D$3:$D$1062,"&lt;="&amp;N1102)*3,_xlfn.MAXIFS('m cost'!$E$3:$E$1062,'m cost'!$B$3:$B$1062,C1102,'m cost'!$C$3:$C$1062,"&lt;="&amp;O1102,'m cost'!$D$3:$D$1062,"&lt;="&amp;N1102)))</f>
        <v>260</v>
      </c>
      <c r="L1102" s="2">
        <f t="shared" si="108"/>
        <v>33800</v>
      </c>
      <c r="M1102" s="2">
        <f t="shared" si="109"/>
        <v>201500</v>
      </c>
      <c r="N1102">
        <f t="shared" si="110"/>
        <v>1</v>
      </c>
      <c r="O1102">
        <f t="shared" si="111"/>
        <v>2023</v>
      </c>
      <c r="P1102" s="9">
        <f>IF(I1102&gt;0,VLOOKUP(B1102,'m cost'!A:G,6,FALSE)*I1102,0)</f>
        <v>650</v>
      </c>
      <c r="Q1102" t="str">
        <f t="shared" si="112"/>
        <v>p</v>
      </c>
      <c r="R1102" s="2">
        <f t="shared" si="113"/>
        <v>167050</v>
      </c>
    </row>
    <row r="1103" spans="1:18" x14ac:dyDescent="0.2">
      <c r="A1103" t="s">
        <v>18</v>
      </c>
      <c r="B1103" s="9" t="str">
        <f>VLOOKUP(A1103,'item cost'!A:D,2,FALSE)</f>
        <v>group 21</v>
      </c>
      <c r="C1103" s="9" t="str">
        <f>VLOOKUP(D1103,items!A:B,2,FALSE)</f>
        <v>item 21</v>
      </c>
      <c r="D1103" t="s">
        <v>853</v>
      </c>
      <c r="E1103" s="10"/>
      <c r="F1103" s="10">
        <v>44938</v>
      </c>
      <c r="G1103" t="s">
        <v>419</v>
      </c>
      <c r="I1103">
        <v>7</v>
      </c>
      <c r="J1103" s="2">
        <v>1325</v>
      </c>
      <c r="K1103" s="2">
        <f>IF(OR(B1103="متنوع",B1103="قطع غيار"),J1103,IF(AND(B1103="ceiling fan",J1103&gt;500),_xlfn.MAXIFS('m cost'!$E$3:$E$1062,'m cost'!$B$3:$B$1062,C1103,'m cost'!$C$3:$C$1062,"&lt;="&amp;O1103,'m cost'!$D$3:$D$1062,"&lt;="&amp;N1103)*3,_xlfn.MAXIFS('m cost'!$E$3:$E$1062,'m cost'!$B$3:$B$1062,C1103,'m cost'!$C$3:$C$1062,"&lt;="&amp;O1103,'m cost'!$D$3:$D$1062,"&lt;="&amp;N1103)))</f>
        <v>122.78968253968254</v>
      </c>
      <c r="L1103" s="2">
        <f t="shared" si="108"/>
        <v>859.52777777777783</v>
      </c>
      <c r="M1103" s="2">
        <f t="shared" si="109"/>
        <v>9275</v>
      </c>
      <c r="N1103">
        <f t="shared" si="110"/>
        <v>1</v>
      </c>
      <c r="O1103">
        <f t="shared" si="111"/>
        <v>2023</v>
      </c>
      <c r="P1103" s="9">
        <f>IF(I1103&gt;0,VLOOKUP(B1103,'m cost'!A:G,6,FALSE)*I1103,0)</f>
        <v>0</v>
      </c>
      <c r="Q1103" t="str">
        <f t="shared" si="112"/>
        <v>p</v>
      </c>
      <c r="R1103" s="2">
        <f t="shared" si="113"/>
        <v>8415.4722222222226</v>
      </c>
    </row>
    <row r="1104" spans="1:18" x14ac:dyDescent="0.2">
      <c r="A1104" t="s">
        <v>24</v>
      </c>
      <c r="B1104" s="9" t="str">
        <f>VLOOKUP(A1104,'item cost'!A:D,2,FALSE)</f>
        <v>group 22</v>
      </c>
      <c r="C1104" s="9" t="str">
        <f>VLOOKUP(D1104,items!A:B,2,FALSE)</f>
        <v>item 22</v>
      </c>
      <c r="D1104" t="s">
        <v>854</v>
      </c>
      <c r="E1104" s="10"/>
      <c r="F1104" s="10">
        <v>44938</v>
      </c>
      <c r="G1104" t="s">
        <v>419</v>
      </c>
      <c r="I1104">
        <v>8</v>
      </c>
      <c r="J1104" s="2">
        <v>1775</v>
      </c>
      <c r="K1104" s="2">
        <f>IF(OR(B1104="متنوع",B1104="قطع غيار"),J1104,IF(AND(B1104="ceiling fan",J1104&gt;500),_xlfn.MAXIFS('m cost'!$E$3:$E$1062,'m cost'!$B$3:$B$1062,C1104,'m cost'!$C$3:$C$1062,"&lt;="&amp;O1104,'m cost'!$D$3:$D$1062,"&lt;="&amp;N1104)*3,_xlfn.MAXIFS('m cost'!$E$3:$E$1062,'m cost'!$B$3:$B$1062,C1104,'m cost'!$C$3:$C$1062,"&lt;="&amp;O1104,'m cost'!$D$3:$D$1062,"&lt;="&amp;N1104)))</f>
        <v>517</v>
      </c>
      <c r="L1104" s="2">
        <f t="shared" si="108"/>
        <v>4136</v>
      </c>
      <c r="M1104" s="2">
        <f t="shared" si="109"/>
        <v>14200</v>
      </c>
      <c r="N1104">
        <f t="shared" si="110"/>
        <v>1</v>
      </c>
      <c r="O1104">
        <f t="shared" si="111"/>
        <v>2023</v>
      </c>
      <c r="P1104" s="9">
        <f>IF(I1104&gt;0,VLOOKUP(B1104,'m cost'!A:G,6,FALSE)*I1104,0)</f>
        <v>8</v>
      </c>
      <c r="Q1104" t="str">
        <f t="shared" si="112"/>
        <v>p</v>
      </c>
      <c r="R1104" s="2">
        <f t="shared" si="113"/>
        <v>10056</v>
      </c>
    </row>
    <row r="1105" spans="1:18" x14ac:dyDescent="0.2">
      <c r="A1105" t="s">
        <v>60</v>
      </c>
      <c r="B1105" s="9" t="str">
        <f>VLOOKUP(A1105,'item cost'!A:D,2,FALSE)</f>
        <v>group 23</v>
      </c>
      <c r="C1105" s="9" t="str">
        <f>VLOOKUP(D1105,items!A:B,2,FALSE)</f>
        <v>item 23</v>
      </c>
      <c r="D1105" t="s">
        <v>855</v>
      </c>
      <c r="E1105" s="10"/>
      <c r="F1105" s="10">
        <v>44938</v>
      </c>
      <c r="G1105" t="s">
        <v>419</v>
      </c>
      <c r="I1105">
        <v>55</v>
      </c>
      <c r="J1105" s="2">
        <v>535</v>
      </c>
      <c r="K1105" s="2">
        <f>IF(OR(B1105="متنوع",B1105="قطع غيار"),J1105,IF(AND(B1105="ceiling fan",J1105&gt;500),_xlfn.MAXIFS('m cost'!$E$3:$E$1062,'m cost'!$B$3:$B$1062,C1105,'m cost'!$C$3:$C$1062,"&lt;="&amp;O1105,'m cost'!$D$3:$D$1062,"&lt;="&amp;N1105)*3,_xlfn.MAXIFS('m cost'!$E$3:$E$1062,'m cost'!$B$3:$B$1062,C1105,'m cost'!$C$3:$C$1062,"&lt;="&amp;O1105,'m cost'!$D$3:$D$1062,"&lt;="&amp;N1105)))</f>
        <v>3666.8121693121693</v>
      </c>
      <c r="L1105" s="2">
        <f t="shared" si="108"/>
        <v>201674.66931216931</v>
      </c>
      <c r="M1105" s="2">
        <f t="shared" si="109"/>
        <v>29425</v>
      </c>
      <c r="N1105">
        <f t="shared" si="110"/>
        <v>1</v>
      </c>
      <c r="O1105">
        <f t="shared" si="111"/>
        <v>2023</v>
      </c>
      <c r="P1105" s="9">
        <f>IF(I1105&gt;0,VLOOKUP(B1105,'m cost'!A:G,6,FALSE)*I1105,0)</f>
        <v>110</v>
      </c>
      <c r="Q1105" t="str">
        <f t="shared" si="112"/>
        <v>l</v>
      </c>
      <c r="R1105" s="2">
        <f t="shared" si="113"/>
        <v>-172359.66931216931</v>
      </c>
    </row>
    <row r="1106" spans="1:18" x14ac:dyDescent="0.2">
      <c r="A1106" t="s">
        <v>43</v>
      </c>
      <c r="B1106" s="9" t="str">
        <f>VLOOKUP(A1106,'item cost'!A:D,2,FALSE)</f>
        <v>group 24</v>
      </c>
      <c r="C1106" s="9" t="str">
        <f>VLOOKUP(D1106,items!A:B,2,FALSE)</f>
        <v>item 24</v>
      </c>
      <c r="D1106" t="s">
        <v>856</v>
      </c>
      <c r="E1106" s="10"/>
      <c r="F1106" s="10">
        <v>44938</v>
      </c>
      <c r="G1106" t="s">
        <v>419</v>
      </c>
      <c r="I1106">
        <v>10</v>
      </c>
      <c r="J1106" s="2">
        <v>625</v>
      </c>
      <c r="K1106" s="2">
        <f>IF(OR(B1106="متنوع",B1106="قطع غيار"),J1106,IF(AND(B1106="ceiling fan",J1106&gt;500),_xlfn.MAXIFS('m cost'!$E$3:$E$1062,'m cost'!$B$3:$B$1062,C1106,'m cost'!$C$3:$C$1062,"&lt;="&amp;O1106,'m cost'!$D$3:$D$1062,"&lt;="&amp;N1106)*3,_xlfn.MAXIFS('m cost'!$E$3:$E$1062,'m cost'!$B$3:$B$1062,C1106,'m cost'!$C$3:$C$1062,"&lt;="&amp;O1106,'m cost'!$D$3:$D$1062,"&lt;="&amp;N1106)))</f>
        <v>316.46825396825403</v>
      </c>
      <c r="L1106" s="2">
        <f t="shared" si="108"/>
        <v>3164.6825396825402</v>
      </c>
      <c r="M1106" s="2">
        <f t="shared" si="109"/>
        <v>6250</v>
      </c>
      <c r="N1106">
        <f t="shared" si="110"/>
        <v>1</v>
      </c>
      <c r="O1106">
        <f t="shared" si="111"/>
        <v>2023</v>
      </c>
      <c r="P1106" s="9">
        <f>IF(I1106&gt;0,VLOOKUP(B1106,'m cost'!A:G,6,FALSE)*I1106,0)</f>
        <v>5</v>
      </c>
      <c r="Q1106" t="str">
        <f t="shared" si="112"/>
        <v>p</v>
      </c>
      <c r="R1106" s="2">
        <f t="shared" si="113"/>
        <v>3080.3174603174598</v>
      </c>
    </row>
    <row r="1107" spans="1:18" x14ac:dyDescent="0.2">
      <c r="A1107" t="s">
        <v>278</v>
      </c>
      <c r="B1107" s="9" t="str">
        <f>VLOOKUP(A1107,'item cost'!A:D,2,FALSE)</f>
        <v>group 25</v>
      </c>
      <c r="C1107" s="9" t="str">
        <f>VLOOKUP(D1107,items!A:B,2,FALSE)</f>
        <v>item 25</v>
      </c>
      <c r="D1107" t="s">
        <v>857</v>
      </c>
      <c r="E1107" s="10"/>
      <c r="F1107" s="10">
        <v>44938</v>
      </c>
      <c r="G1107" t="s">
        <v>419</v>
      </c>
      <c r="I1107">
        <v>7</v>
      </c>
      <c r="J1107" s="2">
        <v>490</v>
      </c>
      <c r="K1107" s="2">
        <f>IF(OR(B1107="متنوع",B1107="قطع غيار"),J1107,IF(AND(B1107="ceiling fan",J1107&gt;500),_xlfn.MAXIFS('m cost'!$E$3:$E$1062,'m cost'!$B$3:$B$1062,C1107,'m cost'!$C$3:$C$1062,"&lt;="&amp;O1107,'m cost'!$D$3:$D$1062,"&lt;="&amp;N1107)*3,_xlfn.MAXIFS('m cost'!$E$3:$E$1062,'m cost'!$B$3:$B$1062,C1107,'m cost'!$C$3:$C$1062,"&lt;="&amp;O1107,'m cost'!$D$3:$D$1062,"&lt;="&amp;N1107)))</f>
        <v>223.50174851190479</v>
      </c>
      <c r="L1107" s="2">
        <f t="shared" si="108"/>
        <v>1564.5122395833337</v>
      </c>
      <c r="M1107" s="2">
        <f t="shared" si="109"/>
        <v>3430</v>
      </c>
      <c r="N1107">
        <f t="shared" si="110"/>
        <v>1</v>
      </c>
      <c r="O1107">
        <f t="shared" si="111"/>
        <v>2023</v>
      </c>
      <c r="P1107" s="9">
        <f>IF(I1107&gt;0,VLOOKUP(B1107,'m cost'!A:G,6,FALSE)*I1107,0)</f>
        <v>206.185</v>
      </c>
      <c r="Q1107" t="str">
        <f t="shared" si="112"/>
        <v>p</v>
      </c>
      <c r="R1107" s="2">
        <f t="shared" si="113"/>
        <v>1659.3027604166664</v>
      </c>
    </row>
    <row r="1108" spans="1:18" x14ac:dyDescent="0.2">
      <c r="A1108" t="s">
        <v>279</v>
      </c>
      <c r="B1108" s="9" t="str">
        <f>VLOOKUP(A1108,'item cost'!A:D,2,FALSE)</f>
        <v>group 26</v>
      </c>
      <c r="C1108" s="9" t="str">
        <f>VLOOKUP(D1108,items!A:B,2,FALSE)</f>
        <v>item 26</v>
      </c>
      <c r="D1108" t="s">
        <v>858</v>
      </c>
      <c r="E1108" s="10"/>
      <c r="F1108" s="10">
        <v>44938</v>
      </c>
      <c r="G1108" t="s">
        <v>419</v>
      </c>
      <c r="I1108">
        <v>6</v>
      </c>
      <c r="J1108" s="2">
        <v>285</v>
      </c>
      <c r="K1108" s="2">
        <f>IF(OR(B1108="متنوع",B1108="قطع غيار"),J1108,IF(AND(B1108="ceiling fan",J1108&gt;500),_xlfn.MAXIFS('m cost'!$E$3:$E$1062,'m cost'!$B$3:$B$1062,C1108,'m cost'!$C$3:$C$1062,"&lt;="&amp;O1108,'m cost'!$D$3:$D$1062,"&lt;="&amp;N1108)*3,_xlfn.MAXIFS('m cost'!$E$3:$E$1062,'m cost'!$B$3:$B$1062,C1108,'m cost'!$C$3:$C$1062,"&lt;="&amp;O1108,'m cost'!$D$3:$D$1062,"&lt;="&amp;N1108)))</f>
        <v>205.97652777777782</v>
      </c>
      <c r="L1108" s="2">
        <f t="shared" si="108"/>
        <v>1235.8591666666669</v>
      </c>
      <c r="M1108" s="2">
        <f t="shared" si="109"/>
        <v>1710</v>
      </c>
      <c r="N1108">
        <f t="shared" si="110"/>
        <v>1</v>
      </c>
      <c r="O1108">
        <f t="shared" si="111"/>
        <v>2023</v>
      </c>
      <c r="P1108" s="9">
        <f>IF(I1108&gt;0,VLOOKUP(B1108,'m cost'!A:G,6,FALSE)*I1108,0)</f>
        <v>30</v>
      </c>
      <c r="Q1108" t="str">
        <f t="shared" si="112"/>
        <v>p</v>
      </c>
      <c r="R1108" s="2">
        <f t="shared" si="113"/>
        <v>444.14083333333315</v>
      </c>
    </row>
    <row r="1109" spans="1:18" x14ac:dyDescent="0.2">
      <c r="A1109" t="s">
        <v>46</v>
      </c>
      <c r="B1109" s="9" t="str">
        <f>VLOOKUP(A1109,'item cost'!A:D,2,FALSE)</f>
        <v>group 27</v>
      </c>
      <c r="C1109" s="9" t="str">
        <f>VLOOKUP(D1109,items!A:B,2,FALSE)</f>
        <v>item 27</v>
      </c>
      <c r="D1109" t="s">
        <v>859</v>
      </c>
      <c r="E1109" s="10"/>
      <c r="F1109" s="10">
        <v>44938</v>
      </c>
      <c r="G1109" t="s">
        <v>419</v>
      </c>
      <c r="I1109">
        <v>60</v>
      </c>
      <c r="J1109" s="2">
        <v>1550</v>
      </c>
      <c r="K1109" s="2">
        <f>IF(OR(B1109="متنوع",B1109="قطع غيار"),J1109,IF(AND(B1109="ceiling fan",J1109&gt;500),_xlfn.MAXIFS('m cost'!$E$3:$E$1062,'m cost'!$B$3:$B$1062,C1109,'m cost'!$C$3:$C$1062,"&lt;="&amp;O1109,'m cost'!$D$3:$D$1062,"&lt;="&amp;N1109)*3,_xlfn.MAXIFS('m cost'!$E$3:$E$1062,'m cost'!$B$3:$B$1062,C1109,'m cost'!$C$3:$C$1062,"&lt;="&amp;O1109,'m cost'!$D$3:$D$1062,"&lt;="&amp;N1109)))</f>
        <v>383</v>
      </c>
      <c r="L1109" s="2">
        <f t="shared" si="108"/>
        <v>22980</v>
      </c>
      <c r="M1109" s="2">
        <f t="shared" si="109"/>
        <v>93000</v>
      </c>
      <c r="N1109">
        <f t="shared" si="110"/>
        <v>1</v>
      </c>
      <c r="O1109">
        <f t="shared" si="111"/>
        <v>2023</v>
      </c>
      <c r="P1109" s="9">
        <f>IF(I1109&gt;0,VLOOKUP(B1109,'m cost'!A:G,6,FALSE)*I1109,0)</f>
        <v>0</v>
      </c>
      <c r="Q1109" t="str">
        <f t="shared" si="112"/>
        <v>p</v>
      </c>
      <c r="R1109" s="2">
        <f t="shared" si="113"/>
        <v>70020</v>
      </c>
    </row>
    <row r="1110" spans="1:18" x14ac:dyDescent="0.2">
      <c r="A1110" t="s">
        <v>37</v>
      </c>
      <c r="B1110" s="9" t="str">
        <f>VLOOKUP(A1110,'item cost'!A:D,2,FALSE)</f>
        <v>group 28</v>
      </c>
      <c r="C1110" s="9" t="str">
        <f>VLOOKUP(D1110,items!A:B,2,FALSE)</f>
        <v>item 28</v>
      </c>
      <c r="D1110" t="s">
        <v>860</v>
      </c>
      <c r="E1110" s="10"/>
      <c r="F1110" s="10">
        <v>44941</v>
      </c>
      <c r="G1110" t="s">
        <v>90</v>
      </c>
      <c r="I1110">
        <v>-3</v>
      </c>
      <c r="J1110" s="2">
        <v>185</v>
      </c>
      <c r="K1110" s="2">
        <f>IF(OR(B1110="متنوع",B1110="قطع غيار"),J1110,IF(AND(B1110="ceiling fan",J1110&gt;500),_xlfn.MAXIFS('m cost'!$E$3:$E$1062,'m cost'!$B$3:$B$1062,C1110,'m cost'!$C$3:$C$1062,"&lt;="&amp;O1110,'m cost'!$D$3:$D$1062,"&lt;="&amp;N1110)*3,_xlfn.MAXIFS('m cost'!$E$3:$E$1062,'m cost'!$B$3:$B$1062,C1110,'m cost'!$C$3:$C$1062,"&lt;="&amp;O1110,'m cost'!$D$3:$D$1062,"&lt;="&amp;N1110)))</f>
        <v>127.99382716049386</v>
      </c>
      <c r="L1110" s="2">
        <f t="shared" si="108"/>
        <v>-383.98148148148158</v>
      </c>
      <c r="M1110" s="2">
        <f t="shared" si="109"/>
        <v>-555</v>
      </c>
      <c r="N1110">
        <f t="shared" si="110"/>
        <v>1</v>
      </c>
      <c r="O1110">
        <f t="shared" si="111"/>
        <v>2023</v>
      </c>
      <c r="P1110" s="9">
        <f>IF(I1110&gt;0,VLOOKUP(B1110,'m cost'!A:G,6,FALSE)*I1110,0)</f>
        <v>0</v>
      </c>
      <c r="Q1110" t="str">
        <f t="shared" si="112"/>
        <v>l</v>
      </c>
      <c r="R1110" s="2">
        <f t="shared" si="113"/>
        <v>-171.01851851851842</v>
      </c>
    </row>
    <row r="1111" spans="1:18" x14ac:dyDescent="0.2">
      <c r="A1111" t="s">
        <v>44</v>
      </c>
      <c r="B1111" s="9" t="str">
        <f>VLOOKUP(A1111,'item cost'!A:D,2,FALSE)</f>
        <v>group 29</v>
      </c>
      <c r="C1111" s="9" t="str">
        <f>VLOOKUP(D1111,items!A:B,2,FALSE)</f>
        <v>item 29</v>
      </c>
      <c r="D1111" t="s">
        <v>861</v>
      </c>
      <c r="E1111" s="10"/>
      <c r="F1111" s="10">
        <v>44941</v>
      </c>
      <c r="G1111" t="s">
        <v>90</v>
      </c>
      <c r="I1111">
        <v>-2</v>
      </c>
      <c r="J1111" s="2">
        <v>360</v>
      </c>
      <c r="K1111" s="2">
        <f>IF(OR(B1111="متنوع",B1111="قطع غيار"),J1111,IF(AND(B1111="ceiling fan",J1111&gt;500),_xlfn.MAXIFS('m cost'!$E$3:$E$1062,'m cost'!$B$3:$B$1062,C1111,'m cost'!$C$3:$C$1062,"&lt;="&amp;O1111,'m cost'!$D$3:$D$1062,"&lt;="&amp;N1111)*3,_xlfn.MAXIFS('m cost'!$E$3:$E$1062,'m cost'!$B$3:$B$1062,C1111,'m cost'!$C$3:$C$1062,"&lt;="&amp;O1111,'m cost'!$D$3:$D$1062,"&lt;="&amp;N1111)))</f>
        <v>139.5625</v>
      </c>
      <c r="L1111" s="2">
        <f t="shared" si="108"/>
        <v>-279.125</v>
      </c>
      <c r="M1111" s="2">
        <f t="shared" si="109"/>
        <v>-720</v>
      </c>
      <c r="N1111">
        <f t="shared" si="110"/>
        <v>1</v>
      </c>
      <c r="O1111">
        <f t="shared" si="111"/>
        <v>2023</v>
      </c>
      <c r="P1111" s="9">
        <f>IF(I1111&gt;0,VLOOKUP(B1111,'m cost'!A:G,6,FALSE)*I1111,0)</f>
        <v>0</v>
      </c>
      <c r="Q1111" t="str">
        <f t="shared" si="112"/>
        <v>l</v>
      </c>
      <c r="R1111" s="2">
        <f t="shared" si="113"/>
        <v>-440.875</v>
      </c>
    </row>
    <row r="1112" spans="1:18" x14ac:dyDescent="0.2">
      <c r="A1112" t="s">
        <v>280</v>
      </c>
      <c r="B1112" s="9" t="str">
        <f>VLOOKUP(A1112,'item cost'!A:D,2,FALSE)</f>
        <v>group 30</v>
      </c>
      <c r="C1112" s="9" t="str">
        <f>VLOOKUP(D1112,items!A:B,2,FALSE)</f>
        <v>item 30</v>
      </c>
      <c r="D1112" t="s">
        <v>862</v>
      </c>
      <c r="E1112" s="10"/>
      <c r="F1112" s="10">
        <v>44941</v>
      </c>
      <c r="G1112" t="s">
        <v>90</v>
      </c>
      <c r="I1112">
        <v>-2</v>
      </c>
      <c r="J1112" s="2">
        <v>415</v>
      </c>
      <c r="K1112" s="2">
        <f>IF(OR(B1112="متنوع",B1112="قطع غيار"),J1112,IF(AND(B1112="ceiling fan",J1112&gt;500),_xlfn.MAXIFS('m cost'!$E$3:$E$1062,'m cost'!$B$3:$B$1062,C1112,'m cost'!$C$3:$C$1062,"&lt;="&amp;O1112,'m cost'!$D$3:$D$1062,"&lt;="&amp;N1112)*3,_xlfn.MAXIFS('m cost'!$E$3:$E$1062,'m cost'!$B$3:$B$1062,C1112,'m cost'!$C$3:$C$1062,"&lt;="&amp;O1112,'m cost'!$D$3:$D$1062,"&lt;="&amp;N1112)))</f>
        <v>350.54555555555561</v>
      </c>
      <c r="L1112" s="2">
        <f t="shared" si="108"/>
        <v>-701.09111111111122</v>
      </c>
      <c r="M1112" s="2">
        <f t="shared" si="109"/>
        <v>-830</v>
      </c>
      <c r="N1112">
        <f t="shared" si="110"/>
        <v>1</v>
      </c>
      <c r="O1112">
        <f t="shared" si="111"/>
        <v>2023</v>
      </c>
      <c r="P1112" s="9">
        <f>IF(I1112&gt;0,VLOOKUP(B1112,'m cost'!A:G,6,FALSE)*I1112,0)</f>
        <v>0</v>
      </c>
      <c r="Q1112" t="str">
        <f t="shared" si="112"/>
        <v>l</v>
      </c>
      <c r="R1112" s="2">
        <f t="shared" si="113"/>
        <v>-128.90888888888878</v>
      </c>
    </row>
    <row r="1113" spans="1:18" x14ac:dyDescent="0.2">
      <c r="A1113" t="s">
        <v>50</v>
      </c>
      <c r="B1113" s="9" t="str">
        <f>VLOOKUP(A1113,'item cost'!A:D,2,FALSE)</f>
        <v>group 31</v>
      </c>
      <c r="C1113" s="9" t="str">
        <f>VLOOKUP(D1113,items!A:B,2,FALSE)</f>
        <v>item 31</v>
      </c>
      <c r="D1113" t="s">
        <v>863</v>
      </c>
      <c r="E1113" s="10"/>
      <c r="F1113" s="10">
        <v>44941</v>
      </c>
      <c r="G1113" t="s">
        <v>90</v>
      </c>
      <c r="I1113">
        <v>-1</v>
      </c>
      <c r="J1113" s="2">
        <v>340</v>
      </c>
      <c r="K1113" s="2">
        <f>IF(OR(B1113="متنوع",B1113="قطع غيار"),J1113,IF(AND(B1113="ceiling fan",J1113&gt;500),_xlfn.MAXIFS('m cost'!$E$3:$E$1062,'m cost'!$B$3:$B$1062,C1113,'m cost'!$C$3:$C$1062,"&lt;="&amp;O1113,'m cost'!$D$3:$D$1062,"&lt;="&amp;N1113)*3,_xlfn.MAXIFS('m cost'!$E$3:$E$1062,'m cost'!$B$3:$B$1062,C1113,'m cost'!$C$3:$C$1062,"&lt;="&amp;O1113,'m cost'!$D$3:$D$1062,"&lt;="&amp;N1113)))</f>
        <v>891.17460317460325</v>
      </c>
      <c r="L1113" s="2">
        <f t="shared" si="108"/>
        <v>-891.17460317460325</v>
      </c>
      <c r="M1113" s="2">
        <f t="shared" si="109"/>
        <v>-340</v>
      </c>
      <c r="N1113">
        <f t="shared" si="110"/>
        <v>1</v>
      </c>
      <c r="O1113">
        <f t="shared" si="111"/>
        <v>2023</v>
      </c>
      <c r="P1113" s="9">
        <f>IF(I1113&gt;0,VLOOKUP(B1113,'m cost'!A:G,6,FALSE)*I1113,0)</f>
        <v>0</v>
      </c>
      <c r="Q1113" t="str">
        <f t="shared" si="112"/>
        <v>p</v>
      </c>
      <c r="R1113" s="2">
        <f t="shared" si="113"/>
        <v>551.17460317460325</v>
      </c>
    </row>
    <row r="1114" spans="1:18" x14ac:dyDescent="0.2">
      <c r="A1114" t="s">
        <v>20</v>
      </c>
      <c r="B1114" s="9" t="str">
        <f>VLOOKUP(A1114,'item cost'!A:D,2,FALSE)</f>
        <v>group 32</v>
      </c>
      <c r="C1114" s="9" t="str">
        <f>VLOOKUP(D1114,items!A:B,2,FALSE)</f>
        <v>item 32</v>
      </c>
      <c r="D1114" t="s">
        <v>864</v>
      </c>
      <c r="E1114" s="10"/>
      <c r="F1114" s="10">
        <v>44941</v>
      </c>
      <c r="G1114" t="s">
        <v>90</v>
      </c>
      <c r="I1114">
        <v>-1</v>
      </c>
      <c r="J1114" s="2">
        <v>530</v>
      </c>
      <c r="K1114" s="2">
        <f>IF(OR(B1114="متنوع",B1114="قطع غيار"),J1114,IF(AND(B1114="ceiling fan",J1114&gt;500),_xlfn.MAXIFS('m cost'!$E$3:$E$1062,'m cost'!$B$3:$B$1062,C1114,'m cost'!$C$3:$C$1062,"&lt;="&amp;O1114,'m cost'!$D$3:$D$1062,"&lt;="&amp;N1114)*3,_xlfn.MAXIFS('m cost'!$E$3:$E$1062,'m cost'!$B$3:$B$1062,C1114,'m cost'!$C$3:$C$1062,"&lt;="&amp;O1114,'m cost'!$D$3:$D$1062,"&lt;="&amp;N1114)))</f>
        <v>348.11507936507945</v>
      </c>
      <c r="L1114" s="2">
        <f t="shared" si="108"/>
        <v>-348.11507936507945</v>
      </c>
      <c r="M1114" s="2">
        <f t="shared" si="109"/>
        <v>-530</v>
      </c>
      <c r="N1114">
        <f t="shared" si="110"/>
        <v>1</v>
      </c>
      <c r="O1114">
        <f t="shared" si="111"/>
        <v>2023</v>
      </c>
      <c r="P1114" s="9">
        <f>IF(I1114&gt;0,VLOOKUP(B1114,'m cost'!A:G,6,FALSE)*I1114,0)</f>
        <v>0</v>
      </c>
      <c r="Q1114" t="str">
        <f t="shared" si="112"/>
        <v>l</v>
      </c>
      <c r="R1114" s="2">
        <f t="shared" si="113"/>
        <v>-181.88492063492055</v>
      </c>
    </row>
    <row r="1115" spans="1:18" x14ac:dyDescent="0.2">
      <c r="A1115" t="s">
        <v>33</v>
      </c>
      <c r="B1115" s="9" t="str">
        <f>VLOOKUP(A1115,'item cost'!A:D,2,FALSE)</f>
        <v>group 33</v>
      </c>
      <c r="C1115" s="9" t="str">
        <f>VLOOKUP(D1115,items!A:B,2,FALSE)</f>
        <v>item 33</v>
      </c>
      <c r="D1115" t="s">
        <v>865</v>
      </c>
      <c r="E1115" s="10"/>
      <c r="F1115" s="10">
        <v>44941</v>
      </c>
      <c r="G1115" t="s">
        <v>90</v>
      </c>
      <c r="I1115">
        <v>-1</v>
      </c>
      <c r="J1115" s="2">
        <v>1300</v>
      </c>
      <c r="K1115" s="2">
        <f>IF(OR(B1115="متنوع",B1115="قطع غيار"),J1115,IF(AND(B1115="ceiling fan",J1115&gt;500),_xlfn.MAXIFS('m cost'!$E$3:$E$1062,'m cost'!$B$3:$B$1062,C1115,'m cost'!$C$3:$C$1062,"&lt;="&amp;O1115,'m cost'!$D$3:$D$1062,"&lt;="&amp;N1115)*3,_xlfn.MAXIFS('m cost'!$E$3:$E$1062,'m cost'!$B$3:$B$1062,C1115,'m cost'!$C$3:$C$1062,"&lt;="&amp;O1115,'m cost'!$D$3:$D$1062,"&lt;="&amp;N1115)))</f>
        <v>960</v>
      </c>
      <c r="L1115" s="2">
        <f t="shared" si="108"/>
        <v>-960</v>
      </c>
      <c r="M1115" s="2">
        <f t="shared" si="109"/>
        <v>-1300</v>
      </c>
      <c r="N1115">
        <f t="shared" si="110"/>
        <v>1</v>
      </c>
      <c r="O1115">
        <f t="shared" si="111"/>
        <v>2023</v>
      </c>
      <c r="P1115" s="9">
        <f>IF(I1115&gt;0,VLOOKUP(B1115,'m cost'!A:G,6,FALSE)*I1115,0)</f>
        <v>0</v>
      </c>
      <c r="Q1115" t="str">
        <f t="shared" si="112"/>
        <v>l</v>
      </c>
      <c r="R1115" s="2">
        <f t="shared" si="113"/>
        <v>-340</v>
      </c>
    </row>
    <row r="1116" spans="1:18" x14ac:dyDescent="0.2">
      <c r="A1116" t="s">
        <v>48</v>
      </c>
      <c r="B1116" s="9" t="str">
        <f>VLOOKUP(A1116,'item cost'!A:D,2,FALSE)</f>
        <v>group 34</v>
      </c>
      <c r="C1116" s="9" t="str">
        <f>VLOOKUP(D1116,items!A:B,2,FALSE)</f>
        <v>item 34</v>
      </c>
      <c r="D1116" t="s">
        <v>866</v>
      </c>
      <c r="E1116" s="10"/>
      <c r="F1116" s="10">
        <v>44941</v>
      </c>
      <c r="G1116" t="s">
        <v>90</v>
      </c>
      <c r="I1116">
        <v>-1</v>
      </c>
      <c r="J1116" s="2">
        <v>190</v>
      </c>
      <c r="K1116" s="2">
        <f>IF(OR(B1116="متنوع",B1116="قطع غيار"),J1116,IF(AND(B1116="ceiling fan",J1116&gt;500),_xlfn.MAXIFS('m cost'!$E$3:$E$1062,'m cost'!$B$3:$B$1062,C1116,'m cost'!$C$3:$C$1062,"&lt;="&amp;O1116,'m cost'!$D$3:$D$1062,"&lt;="&amp;N1116)*3,_xlfn.MAXIFS('m cost'!$E$3:$E$1062,'m cost'!$B$3:$B$1062,C1116,'m cost'!$C$3:$C$1062,"&lt;="&amp;O1116,'m cost'!$D$3:$D$1062,"&lt;="&amp;N1116)))</f>
        <v>1445</v>
      </c>
      <c r="L1116" s="2">
        <f t="shared" si="108"/>
        <v>-1445</v>
      </c>
      <c r="M1116" s="2">
        <f t="shared" si="109"/>
        <v>-190</v>
      </c>
      <c r="N1116">
        <f t="shared" si="110"/>
        <v>1</v>
      </c>
      <c r="O1116">
        <f t="shared" si="111"/>
        <v>2023</v>
      </c>
      <c r="P1116" s="9">
        <f>IF(I1116&gt;0,VLOOKUP(B1116,'m cost'!A:G,6,FALSE)*I1116,0)</f>
        <v>0</v>
      </c>
      <c r="Q1116" t="str">
        <f t="shared" si="112"/>
        <v>p</v>
      </c>
      <c r="R1116" s="2">
        <f t="shared" si="113"/>
        <v>1255</v>
      </c>
    </row>
    <row r="1117" spans="1:18" x14ac:dyDescent="0.2">
      <c r="A1117" t="s">
        <v>28</v>
      </c>
      <c r="B1117" s="9" t="str">
        <f>VLOOKUP(A1117,'item cost'!A:D,2,FALSE)</f>
        <v>group 35</v>
      </c>
      <c r="C1117" s="9" t="str">
        <f>VLOOKUP(D1117,items!A:B,2,FALSE)</f>
        <v>item 35</v>
      </c>
      <c r="D1117" t="s">
        <v>867</v>
      </c>
      <c r="E1117" s="10"/>
      <c r="F1117" s="10">
        <v>44941</v>
      </c>
      <c r="G1117" t="s">
        <v>90</v>
      </c>
      <c r="I1117">
        <v>-1</v>
      </c>
      <c r="J1117" s="2">
        <v>275</v>
      </c>
      <c r="K1117" s="2">
        <f>IF(OR(B1117="متنوع",B1117="قطع غيار"),J1117,IF(AND(B1117="ceiling fan",J1117&gt;500),_xlfn.MAXIFS('m cost'!$E$3:$E$1062,'m cost'!$B$3:$B$1062,C1117,'m cost'!$C$3:$C$1062,"&lt;="&amp;O1117,'m cost'!$D$3:$D$1062,"&lt;="&amp;N1117)*3,_xlfn.MAXIFS('m cost'!$E$3:$E$1062,'m cost'!$B$3:$B$1062,C1117,'m cost'!$C$3:$C$1062,"&lt;="&amp;O1117,'m cost'!$D$3:$D$1062,"&lt;="&amp;N1117)))</f>
        <v>325.75216666666677</v>
      </c>
      <c r="L1117" s="2">
        <f t="shared" si="108"/>
        <v>-325.75216666666677</v>
      </c>
      <c r="M1117" s="2">
        <f t="shared" si="109"/>
        <v>-275</v>
      </c>
      <c r="N1117">
        <f t="shared" si="110"/>
        <v>1</v>
      </c>
      <c r="O1117">
        <f t="shared" si="111"/>
        <v>2023</v>
      </c>
      <c r="P1117" s="9">
        <f>IF(I1117&gt;0,VLOOKUP(B1117,'m cost'!A:G,6,FALSE)*I1117,0)</f>
        <v>0</v>
      </c>
      <c r="Q1117" t="str">
        <f t="shared" si="112"/>
        <v>p</v>
      </c>
      <c r="R1117" s="2">
        <f t="shared" si="113"/>
        <v>50.752166666666767</v>
      </c>
    </row>
    <row r="1118" spans="1:18" x14ac:dyDescent="0.2">
      <c r="A1118" t="s">
        <v>274</v>
      </c>
      <c r="B1118" s="9" t="str">
        <f>VLOOKUP(A1118,'item cost'!A:D,2,FALSE)</f>
        <v>group 36</v>
      </c>
      <c r="C1118" s="9" t="str">
        <f>VLOOKUP(D1118,items!A:B,2,FALSE)</f>
        <v>item 36</v>
      </c>
      <c r="D1118" t="s">
        <v>868</v>
      </c>
      <c r="E1118" s="10"/>
      <c r="F1118" s="10">
        <v>44942</v>
      </c>
      <c r="G1118" t="s">
        <v>420</v>
      </c>
      <c r="I1118">
        <v>170</v>
      </c>
      <c r="J1118" s="2">
        <v>1275</v>
      </c>
      <c r="K1118" s="2">
        <f>IF(OR(B1118="متنوع",B1118="قطع غيار"),J1118,IF(AND(B1118="ceiling fan",J1118&gt;500),_xlfn.MAXIFS('m cost'!$E$3:$E$1062,'m cost'!$B$3:$B$1062,C1118,'m cost'!$C$3:$C$1062,"&lt;="&amp;O1118,'m cost'!$D$3:$D$1062,"&lt;="&amp;N1118)*3,_xlfn.MAXIFS('m cost'!$E$3:$E$1062,'m cost'!$B$3:$B$1062,C1118,'m cost'!$C$3:$C$1062,"&lt;="&amp;O1118,'m cost'!$D$3:$D$1062,"&lt;="&amp;N1118)))</f>
        <v>189</v>
      </c>
      <c r="L1118" s="2">
        <f t="shared" si="108"/>
        <v>32130</v>
      </c>
      <c r="M1118" s="2">
        <f t="shared" si="109"/>
        <v>216750</v>
      </c>
      <c r="N1118">
        <f t="shared" si="110"/>
        <v>1</v>
      </c>
      <c r="O1118">
        <f t="shared" si="111"/>
        <v>2023</v>
      </c>
      <c r="P1118" s="9">
        <f>IF(I1118&gt;0,VLOOKUP(B1118,'m cost'!A:G,6,FALSE)*I1118,0)</f>
        <v>850</v>
      </c>
      <c r="Q1118" t="str">
        <f t="shared" si="112"/>
        <v>p</v>
      </c>
      <c r="R1118" s="2">
        <f t="shared" si="113"/>
        <v>183770</v>
      </c>
    </row>
    <row r="1119" spans="1:18" x14ac:dyDescent="0.2">
      <c r="A1119" t="s">
        <v>52</v>
      </c>
      <c r="B1119" s="9" t="str">
        <f>VLOOKUP(A1119,'item cost'!A:D,2,FALSE)</f>
        <v>group 37</v>
      </c>
      <c r="C1119" s="9" t="str">
        <f>VLOOKUP(D1119,items!A:B,2,FALSE)</f>
        <v>item 37</v>
      </c>
      <c r="D1119" t="s">
        <v>869</v>
      </c>
      <c r="E1119" s="10"/>
      <c r="F1119" s="10">
        <v>44942</v>
      </c>
      <c r="G1119" t="s">
        <v>420</v>
      </c>
      <c r="I1119">
        <v>1</v>
      </c>
      <c r="J1119" s="2">
        <v>2700</v>
      </c>
      <c r="K1119" s="2">
        <f>IF(OR(B1119="متنوع",B1119="قطع غيار"),J1119,IF(AND(B1119="ceiling fan",J1119&gt;500),_xlfn.MAXIFS('m cost'!$E$3:$E$1062,'m cost'!$B$3:$B$1062,C1119,'m cost'!$C$3:$C$1062,"&lt;="&amp;O1119,'m cost'!$D$3:$D$1062,"&lt;="&amp;N1119)*3,_xlfn.MAXIFS('m cost'!$E$3:$E$1062,'m cost'!$B$3:$B$1062,C1119,'m cost'!$C$3:$C$1062,"&lt;="&amp;O1119,'m cost'!$D$3:$D$1062,"&lt;="&amp;N1119)))</f>
        <v>1486.2500000000002</v>
      </c>
      <c r="L1119" s="2">
        <f t="shared" si="108"/>
        <v>1486.2500000000002</v>
      </c>
      <c r="M1119" s="2">
        <f t="shared" si="109"/>
        <v>2700</v>
      </c>
      <c r="N1119">
        <f t="shared" si="110"/>
        <v>1</v>
      </c>
      <c r="O1119">
        <f t="shared" si="111"/>
        <v>2023</v>
      </c>
      <c r="P1119" s="9">
        <f>IF(I1119&gt;0,VLOOKUP(B1119,'m cost'!A:G,6,FALSE)*I1119,0)</f>
        <v>5</v>
      </c>
      <c r="Q1119" t="str">
        <f t="shared" si="112"/>
        <v>p</v>
      </c>
      <c r="R1119" s="2">
        <f t="shared" si="113"/>
        <v>1208.7499999999998</v>
      </c>
    </row>
    <row r="1120" spans="1:18" x14ac:dyDescent="0.2">
      <c r="A1120" t="s">
        <v>65</v>
      </c>
      <c r="B1120" s="9" t="str">
        <f>VLOOKUP(A1120,'item cost'!A:D,2,FALSE)</f>
        <v>group 38</v>
      </c>
      <c r="C1120" s="9" t="str">
        <f>VLOOKUP(D1120,items!A:B,2,FALSE)</f>
        <v>item 38</v>
      </c>
      <c r="D1120" t="s">
        <v>870</v>
      </c>
      <c r="E1120" s="10"/>
      <c r="F1120" s="10">
        <v>44942</v>
      </c>
      <c r="G1120" t="s">
        <v>117</v>
      </c>
      <c r="I1120">
        <v>-1</v>
      </c>
      <c r="J1120" s="2">
        <v>2650</v>
      </c>
      <c r="K1120" s="2">
        <f>IF(OR(B1120="متنوع",B1120="قطع غيار"),J1120,IF(AND(B1120="ceiling fan",J1120&gt;500),_xlfn.MAXIFS('m cost'!$E$3:$E$1062,'m cost'!$B$3:$B$1062,C1120,'m cost'!$C$3:$C$1062,"&lt;="&amp;O1120,'m cost'!$D$3:$D$1062,"&lt;="&amp;N1120)*3,_xlfn.MAXIFS('m cost'!$E$3:$E$1062,'m cost'!$B$3:$B$1062,C1120,'m cost'!$C$3:$C$1062,"&lt;="&amp;O1120,'m cost'!$D$3:$D$1062,"&lt;="&amp;N1120)))</f>
        <v>1954.814814814815</v>
      </c>
      <c r="L1120" s="2">
        <f t="shared" si="108"/>
        <v>-1954.814814814815</v>
      </c>
      <c r="M1120" s="2">
        <f t="shared" si="109"/>
        <v>-2650</v>
      </c>
      <c r="N1120">
        <f t="shared" si="110"/>
        <v>1</v>
      </c>
      <c r="O1120">
        <f t="shared" si="111"/>
        <v>2023</v>
      </c>
      <c r="P1120" s="9">
        <f>IF(I1120&gt;0,VLOOKUP(B1120,'m cost'!A:G,6,FALSE)*I1120,0)</f>
        <v>0</v>
      </c>
      <c r="Q1120" t="str">
        <f t="shared" si="112"/>
        <v>l</v>
      </c>
      <c r="R1120" s="2">
        <f t="shared" si="113"/>
        <v>-695.18518518518499</v>
      </c>
    </row>
    <row r="1121" spans="1:18" x14ac:dyDescent="0.2">
      <c r="A1121" t="s">
        <v>62</v>
      </c>
      <c r="B1121" s="9" t="str">
        <f>VLOOKUP(A1121,'item cost'!A:D,2,FALSE)</f>
        <v>group 39</v>
      </c>
      <c r="C1121" s="9" t="str">
        <f>VLOOKUP(D1121,items!A:B,2,FALSE)</f>
        <v>item 39</v>
      </c>
      <c r="D1121" t="s">
        <v>871</v>
      </c>
      <c r="E1121" s="10"/>
      <c r="F1121" s="10">
        <v>44949</v>
      </c>
      <c r="G1121" t="s">
        <v>421</v>
      </c>
      <c r="I1121">
        <v>25</v>
      </c>
      <c r="J1121" s="2">
        <v>185</v>
      </c>
      <c r="K1121" s="2">
        <f>IF(OR(B1121="متنوع",B1121="قطع غيار"),J1121,IF(AND(B1121="ceiling fan",J1121&gt;500),_xlfn.MAXIFS('m cost'!$E$3:$E$1062,'m cost'!$B$3:$B$1062,C1121,'m cost'!$C$3:$C$1062,"&lt;="&amp;O1121,'m cost'!$D$3:$D$1062,"&lt;="&amp;N1121)*3,_xlfn.MAXIFS('m cost'!$E$3:$E$1062,'m cost'!$B$3:$B$1062,C1121,'m cost'!$C$3:$C$1062,"&lt;="&amp;O1121,'m cost'!$D$3:$D$1062,"&lt;="&amp;N1121)))</f>
        <v>1020</v>
      </c>
      <c r="L1121" s="2">
        <f t="shared" si="108"/>
        <v>25500</v>
      </c>
      <c r="M1121" s="2">
        <f t="shared" si="109"/>
        <v>4625</v>
      </c>
      <c r="N1121">
        <f t="shared" si="110"/>
        <v>1</v>
      </c>
      <c r="O1121">
        <f t="shared" si="111"/>
        <v>2023</v>
      </c>
      <c r="P1121" s="9">
        <f>IF(I1121&gt;0,VLOOKUP(B1121,'m cost'!A:G,6,FALSE)*I1121,0)</f>
        <v>0</v>
      </c>
      <c r="Q1121" t="str">
        <f t="shared" si="112"/>
        <v>l</v>
      </c>
      <c r="R1121" s="2">
        <f t="shared" si="113"/>
        <v>-20875</v>
      </c>
    </row>
    <row r="1122" spans="1:18" x14ac:dyDescent="0.2">
      <c r="A1122" t="s">
        <v>25</v>
      </c>
      <c r="B1122" s="9" t="str">
        <f>VLOOKUP(A1122,'item cost'!A:D,2,FALSE)</f>
        <v>group 40</v>
      </c>
      <c r="C1122" s="9" t="str">
        <f>VLOOKUP(D1122,items!A:B,2,FALSE)</f>
        <v>item 40</v>
      </c>
      <c r="D1122" t="s">
        <v>872</v>
      </c>
      <c r="E1122" s="10"/>
      <c r="F1122" s="10">
        <v>44949</v>
      </c>
      <c r="G1122" t="s">
        <v>421</v>
      </c>
      <c r="I1122">
        <v>44</v>
      </c>
      <c r="J1122" s="2">
        <v>625</v>
      </c>
      <c r="K1122" s="2">
        <f>IF(OR(B1122="متنوع",B1122="قطع غيار"),J1122,IF(AND(B1122="ceiling fan",J1122&gt;500),_xlfn.MAXIFS('m cost'!$E$3:$E$1062,'m cost'!$B$3:$B$1062,C1122,'m cost'!$C$3:$C$1062,"&lt;="&amp;O1122,'m cost'!$D$3:$D$1062,"&lt;="&amp;N1122)*3,_xlfn.MAXIFS('m cost'!$E$3:$E$1062,'m cost'!$B$3:$B$1062,C1122,'m cost'!$C$3:$C$1062,"&lt;="&amp;O1122,'m cost'!$D$3:$D$1062,"&lt;="&amp;N1122)))</f>
        <v>335.03703703703707</v>
      </c>
      <c r="L1122" s="2">
        <f t="shared" si="108"/>
        <v>14741.629629629631</v>
      </c>
      <c r="M1122" s="2">
        <f t="shared" si="109"/>
        <v>27500</v>
      </c>
      <c r="N1122">
        <f t="shared" si="110"/>
        <v>1</v>
      </c>
      <c r="O1122">
        <f t="shared" si="111"/>
        <v>2023</v>
      </c>
      <c r="P1122" s="9">
        <f>IF(I1122&gt;0,VLOOKUP(B1122,'m cost'!A:G,6,FALSE)*I1122,0)</f>
        <v>0</v>
      </c>
      <c r="Q1122" t="str">
        <f t="shared" si="112"/>
        <v>p</v>
      </c>
      <c r="R1122" s="2">
        <f t="shared" si="113"/>
        <v>12758.370370370369</v>
      </c>
    </row>
    <row r="1123" spans="1:18" x14ac:dyDescent="0.2">
      <c r="A1123" t="s">
        <v>51</v>
      </c>
      <c r="B1123" s="9" t="str">
        <f>VLOOKUP(A1123,'item cost'!A:D,2,FALSE)</f>
        <v>group 41</v>
      </c>
      <c r="C1123" s="9" t="str">
        <f>VLOOKUP(D1123,items!A:B,2,FALSE)</f>
        <v>item 41</v>
      </c>
      <c r="D1123" t="s">
        <v>873</v>
      </c>
      <c r="E1123" s="10"/>
      <c r="F1123" s="10">
        <v>44949</v>
      </c>
      <c r="G1123" t="s">
        <v>421</v>
      </c>
      <c r="I1123">
        <v>18</v>
      </c>
      <c r="J1123" s="2">
        <v>540</v>
      </c>
      <c r="K1123" s="2">
        <f>IF(OR(B1123="متنوع",B1123="قطع غيار"),J1123,IF(AND(B1123="ceiling fan",J1123&gt;500),_xlfn.MAXIFS('m cost'!$E$3:$E$1062,'m cost'!$B$3:$B$1062,C1123,'m cost'!$C$3:$C$1062,"&lt;="&amp;O1123,'m cost'!$D$3:$D$1062,"&lt;="&amp;N1123)*3,_xlfn.MAXIFS('m cost'!$E$3:$E$1062,'m cost'!$B$3:$B$1062,C1123,'m cost'!$C$3:$C$1062,"&lt;="&amp;O1123,'m cost'!$D$3:$D$1062,"&lt;="&amp;N1123)))</f>
        <v>214.81481481481484</v>
      </c>
      <c r="L1123" s="2">
        <f t="shared" si="108"/>
        <v>3866.666666666667</v>
      </c>
      <c r="M1123" s="2">
        <f t="shared" si="109"/>
        <v>9720</v>
      </c>
      <c r="N1123">
        <f t="shared" si="110"/>
        <v>1</v>
      </c>
      <c r="O1123">
        <f t="shared" si="111"/>
        <v>2023</v>
      </c>
      <c r="P1123" s="9">
        <f>IF(I1123&gt;0,VLOOKUP(B1123,'m cost'!A:G,6,FALSE)*I1123,0)</f>
        <v>0</v>
      </c>
      <c r="Q1123" t="str">
        <f t="shared" si="112"/>
        <v>p</v>
      </c>
      <c r="R1123" s="2">
        <f t="shared" si="113"/>
        <v>5853.333333333333</v>
      </c>
    </row>
    <row r="1124" spans="1:18" x14ac:dyDescent="0.2">
      <c r="A1124" t="s">
        <v>276</v>
      </c>
      <c r="B1124" s="9" t="str">
        <f>VLOOKUP(A1124,'item cost'!A:D,2,FALSE)</f>
        <v>group 42</v>
      </c>
      <c r="C1124" s="9" t="str">
        <f>VLOOKUP(D1124,items!A:B,2,FALSE)</f>
        <v>item 42</v>
      </c>
      <c r="D1124" t="s">
        <v>874</v>
      </c>
      <c r="E1124" s="10"/>
      <c r="F1124" s="10">
        <v>44949</v>
      </c>
      <c r="G1124" t="s">
        <v>421</v>
      </c>
      <c r="I1124">
        <v>12</v>
      </c>
      <c r="J1124" s="2">
        <v>285</v>
      </c>
      <c r="K1124" s="2">
        <f>IF(OR(B1124="متنوع",B1124="قطع غيار"),J1124,IF(AND(B1124="ceiling fan",J1124&gt;500),_xlfn.MAXIFS('m cost'!$E$3:$E$1062,'m cost'!$B$3:$B$1062,C1124,'m cost'!$C$3:$C$1062,"&lt;="&amp;O1124,'m cost'!$D$3:$D$1062,"&lt;="&amp;N1124)*3,_xlfn.MAXIFS('m cost'!$E$3:$E$1062,'m cost'!$B$3:$B$1062,C1124,'m cost'!$C$3:$C$1062,"&lt;="&amp;O1124,'m cost'!$D$3:$D$1062,"&lt;="&amp;N1124)))</f>
        <v>244.81481481481484</v>
      </c>
      <c r="L1124" s="2">
        <f t="shared" si="108"/>
        <v>2937.7777777777783</v>
      </c>
      <c r="M1124" s="2">
        <f t="shared" si="109"/>
        <v>3420</v>
      </c>
      <c r="N1124">
        <f t="shared" si="110"/>
        <v>1</v>
      </c>
      <c r="O1124">
        <f t="shared" si="111"/>
        <v>2023</v>
      </c>
      <c r="P1124" s="9">
        <f>IF(I1124&gt;0,VLOOKUP(B1124,'m cost'!A:G,6,FALSE)*I1124,0)</f>
        <v>0</v>
      </c>
      <c r="Q1124" t="str">
        <f t="shared" si="112"/>
        <v>p</v>
      </c>
      <c r="R1124" s="2">
        <f t="shared" si="113"/>
        <v>482.22222222222172</v>
      </c>
    </row>
    <row r="1125" spans="1:18" x14ac:dyDescent="0.2">
      <c r="A1125" t="s">
        <v>70</v>
      </c>
      <c r="B1125" s="9" t="str">
        <f>VLOOKUP(A1125,'item cost'!A:D,2,FALSE)</f>
        <v>group 43</v>
      </c>
      <c r="C1125" s="9" t="str">
        <f>VLOOKUP(D1125,items!A:B,2,FALSE)</f>
        <v>item 43</v>
      </c>
      <c r="D1125" t="s">
        <v>875</v>
      </c>
      <c r="E1125" s="10"/>
      <c r="F1125" s="10">
        <v>44949</v>
      </c>
      <c r="G1125" t="s">
        <v>421</v>
      </c>
      <c r="I1125">
        <v>198</v>
      </c>
      <c r="J1125" s="2">
        <v>1500</v>
      </c>
      <c r="K1125" s="2">
        <f>IF(OR(B1125="متنوع",B1125="قطع غيار"),J1125,IF(AND(B1125="ceiling fan",J1125&gt;500),_xlfn.MAXIFS('m cost'!$E$3:$E$1062,'m cost'!$B$3:$B$1062,C1125,'m cost'!$C$3:$C$1062,"&lt;="&amp;O1125,'m cost'!$D$3:$D$1062,"&lt;="&amp;N1125)*3,_xlfn.MAXIFS('m cost'!$E$3:$E$1062,'m cost'!$B$3:$B$1062,C1125,'m cost'!$C$3:$C$1062,"&lt;="&amp;O1125,'m cost'!$D$3:$D$1062,"&lt;="&amp;N1125)))</f>
        <v>193</v>
      </c>
      <c r="L1125" s="2">
        <f t="shared" si="108"/>
        <v>38214</v>
      </c>
      <c r="M1125" s="2">
        <f t="shared" si="109"/>
        <v>297000</v>
      </c>
      <c r="N1125">
        <f t="shared" si="110"/>
        <v>1</v>
      </c>
      <c r="O1125">
        <f t="shared" si="111"/>
        <v>2023</v>
      </c>
      <c r="P1125" s="9">
        <f>IF(I1125&gt;0,VLOOKUP(B1125,'m cost'!A:G,6,FALSE)*I1125,0)</f>
        <v>0</v>
      </c>
      <c r="Q1125" t="str">
        <f t="shared" si="112"/>
        <v>p</v>
      </c>
      <c r="R1125" s="2">
        <f t="shared" si="113"/>
        <v>258786</v>
      </c>
    </row>
    <row r="1126" spans="1:18" x14ac:dyDescent="0.2">
      <c r="A1126" t="s">
        <v>22</v>
      </c>
      <c r="B1126" s="9" t="str">
        <f>VLOOKUP(A1126,'item cost'!A:D,2,FALSE)</f>
        <v>group 44</v>
      </c>
      <c r="C1126" s="9" t="str">
        <f>VLOOKUP(D1126,items!A:B,2,FALSE)</f>
        <v>item 44</v>
      </c>
      <c r="D1126" t="s">
        <v>876</v>
      </c>
      <c r="E1126" s="10"/>
      <c r="F1126" s="10">
        <v>44950</v>
      </c>
      <c r="G1126" t="s">
        <v>154</v>
      </c>
      <c r="I1126">
        <v>-1</v>
      </c>
      <c r="J1126" s="2">
        <v>485</v>
      </c>
      <c r="K1126" s="2">
        <f>IF(OR(B1126="متنوع",B1126="قطع غيار"),J1126,IF(AND(B1126="ceiling fan",J1126&gt;500),_xlfn.MAXIFS('m cost'!$E$3:$E$1062,'m cost'!$B$3:$B$1062,C1126,'m cost'!$C$3:$C$1062,"&lt;="&amp;O1126,'m cost'!$D$3:$D$1062,"&lt;="&amp;N1126)*3,_xlfn.MAXIFS('m cost'!$E$3:$E$1062,'m cost'!$B$3:$B$1062,C1126,'m cost'!$C$3:$C$1062,"&lt;="&amp;O1126,'m cost'!$D$3:$D$1062,"&lt;="&amp;N1126)))</f>
        <v>187.96296296296299</v>
      </c>
      <c r="L1126" s="2">
        <f t="shared" si="108"/>
        <v>-187.96296296296299</v>
      </c>
      <c r="M1126" s="2">
        <f t="shared" si="109"/>
        <v>-485</v>
      </c>
      <c r="N1126">
        <f t="shared" si="110"/>
        <v>1</v>
      </c>
      <c r="O1126">
        <f t="shared" si="111"/>
        <v>2023</v>
      </c>
      <c r="P1126" s="9">
        <f>IF(I1126&gt;0,VLOOKUP(B1126,'m cost'!A:G,6,FALSE)*I1126,0)</f>
        <v>0</v>
      </c>
      <c r="Q1126" t="str">
        <f t="shared" si="112"/>
        <v>l</v>
      </c>
      <c r="R1126" s="2">
        <f t="shared" si="113"/>
        <v>-297.03703703703701</v>
      </c>
    </row>
    <row r="1127" spans="1:18" x14ac:dyDescent="0.2">
      <c r="A1127" t="s">
        <v>27</v>
      </c>
      <c r="B1127" s="9" t="str">
        <f>VLOOKUP(A1127,'item cost'!A:D,2,FALSE)</f>
        <v>group 45</v>
      </c>
      <c r="C1127" s="9" t="str">
        <f>VLOOKUP(D1127,items!A:B,2,FALSE)</f>
        <v>item 45</v>
      </c>
      <c r="D1127" t="s">
        <v>877</v>
      </c>
      <c r="E1127" s="10"/>
      <c r="F1127" s="10">
        <v>44950</v>
      </c>
      <c r="G1127" t="s">
        <v>154</v>
      </c>
      <c r="I1127">
        <v>-3</v>
      </c>
      <c r="J1127" s="2">
        <v>185</v>
      </c>
      <c r="K1127" s="2">
        <f>IF(OR(B1127="متنوع",B1127="قطع غيار"),J1127,IF(AND(B1127="ceiling fan",J1127&gt;500),_xlfn.MAXIFS('m cost'!$E$3:$E$1062,'m cost'!$B$3:$B$1062,C1127,'m cost'!$C$3:$C$1062,"&lt;="&amp;O1127,'m cost'!$D$3:$D$1062,"&lt;="&amp;N1127)*3,_xlfn.MAXIFS('m cost'!$E$3:$E$1062,'m cost'!$B$3:$B$1062,C1127,'m cost'!$C$3:$C$1062,"&lt;="&amp;O1127,'m cost'!$D$3:$D$1062,"&lt;="&amp;N1127)))</f>
        <v>187.96296296296299</v>
      </c>
      <c r="L1127" s="2">
        <f t="shared" si="108"/>
        <v>-563.88888888888891</v>
      </c>
      <c r="M1127" s="2">
        <f t="shared" si="109"/>
        <v>-555</v>
      </c>
      <c r="N1127">
        <f t="shared" si="110"/>
        <v>1</v>
      </c>
      <c r="O1127">
        <f t="shared" si="111"/>
        <v>2023</v>
      </c>
      <c r="P1127" s="9">
        <f>IF(I1127&gt;0,VLOOKUP(B1127,'m cost'!A:G,6,FALSE)*I1127,0)</f>
        <v>0</v>
      </c>
      <c r="Q1127" t="str">
        <f t="shared" si="112"/>
        <v>p</v>
      </c>
      <c r="R1127" s="2">
        <f t="shared" si="113"/>
        <v>8.8888888888889142</v>
      </c>
    </row>
    <row r="1128" spans="1:18" x14ac:dyDescent="0.2">
      <c r="A1128" t="s">
        <v>19</v>
      </c>
      <c r="B1128" s="9" t="str">
        <f>VLOOKUP(A1128,'item cost'!A:D,2,FALSE)</f>
        <v>group 46</v>
      </c>
      <c r="C1128" s="9" t="str">
        <f>VLOOKUP(D1128,items!A:B,2,FALSE)</f>
        <v>item 46</v>
      </c>
      <c r="D1128" t="s">
        <v>878</v>
      </c>
      <c r="E1128" s="10"/>
      <c r="F1128" s="10">
        <v>44950</v>
      </c>
      <c r="G1128" t="s">
        <v>154</v>
      </c>
      <c r="I1128">
        <v>-3</v>
      </c>
      <c r="J1128" s="2">
        <v>415</v>
      </c>
      <c r="K1128" s="2">
        <f>IF(OR(B1128="متنوع",B1128="قطع غيار"),J1128,IF(AND(B1128="ceiling fan",J1128&gt;500),_xlfn.MAXIFS('m cost'!$E$3:$E$1062,'m cost'!$B$3:$B$1062,C1128,'m cost'!$C$3:$C$1062,"&lt;="&amp;O1128,'m cost'!$D$3:$D$1062,"&lt;="&amp;N1128)*3,_xlfn.MAXIFS('m cost'!$E$3:$E$1062,'m cost'!$B$3:$B$1062,C1128,'m cost'!$C$3:$C$1062,"&lt;="&amp;O1128,'m cost'!$D$3:$D$1062,"&lt;="&amp;N1128)))</f>
        <v>775</v>
      </c>
      <c r="L1128" s="2">
        <f t="shared" si="108"/>
        <v>-2325</v>
      </c>
      <c r="M1128" s="2">
        <f t="shared" si="109"/>
        <v>-1245</v>
      </c>
      <c r="N1128">
        <f t="shared" si="110"/>
        <v>1</v>
      </c>
      <c r="O1128">
        <f t="shared" si="111"/>
        <v>2023</v>
      </c>
      <c r="P1128" s="9">
        <f>IF(I1128&gt;0,VLOOKUP(B1128,'m cost'!A:G,6,FALSE)*I1128,0)</f>
        <v>0</v>
      </c>
      <c r="Q1128" t="str">
        <f t="shared" si="112"/>
        <v>p</v>
      </c>
      <c r="R1128" s="2">
        <f t="shared" si="113"/>
        <v>1080</v>
      </c>
    </row>
    <row r="1129" spans="1:18" x14ac:dyDescent="0.2">
      <c r="A1129" t="s">
        <v>29</v>
      </c>
      <c r="B1129" s="9" t="str">
        <f>VLOOKUP(A1129,'item cost'!A:D,2,FALSE)</f>
        <v>group 47</v>
      </c>
      <c r="C1129" s="9" t="str">
        <f>VLOOKUP(D1129,items!A:B,2,FALSE)</f>
        <v>item 47</v>
      </c>
      <c r="D1129" t="s">
        <v>879</v>
      </c>
      <c r="E1129" s="10"/>
      <c r="F1129" s="10">
        <v>44950</v>
      </c>
      <c r="G1129" t="s">
        <v>154</v>
      </c>
      <c r="I1129">
        <v>-1</v>
      </c>
      <c r="J1129" s="2">
        <v>340</v>
      </c>
      <c r="K1129" s="2">
        <f>IF(OR(B1129="متنوع",B1129="قطع غيار"),J1129,IF(AND(B1129="ceiling fan",J1129&gt;500),_xlfn.MAXIFS('m cost'!$E$3:$E$1062,'m cost'!$B$3:$B$1062,C1129,'m cost'!$C$3:$C$1062,"&lt;="&amp;O1129,'m cost'!$D$3:$D$1062,"&lt;="&amp;N1129)*3,_xlfn.MAXIFS('m cost'!$E$3:$E$1062,'m cost'!$B$3:$B$1062,C1129,'m cost'!$C$3:$C$1062,"&lt;="&amp;O1129,'m cost'!$D$3:$D$1062,"&lt;="&amp;N1129)))</f>
        <v>205</v>
      </c>
      <c r="L1129" s="2">
        <f t="shared" si="108"/>
        <v>-205</v>
      </c>
      <c r="M1129" s="2">
        <f t="shared" si="109"/>
        <v>-340</v>
      </c>
      <c r="N1129">
        <f t="shared" si="110"/>
        <v>1</v>
      </c>
      <c r="O1129">
        <f t="shared" si="111"/>
        <v>2023</v>
      </c>
      <c r="P1129" s="9">
        <f>IF(I1129&gt;0,VLOOKUP(B1129,'m cost'!A:G,6,FALSE)*I1129,0)</f>
        <v>0</v>
      </c>
      <c r="Q1129" t="str">
        <f t="shared" si="112"/>
        <v>l</v>
      </c>
      <c r="R1129" s="2">
        <f t="shared" si="113"/>
        <v>-135</v>
      </c>
    </row>
    <row r="1130" spans="1:18" x14ac:dyDescent="0.2">
      <c r="A1130" t="s">
        <v>272</v>
      </c>
      <c r="B1130" s="9" t="str">
        <f>VLOOKUP(A1130,'item cost'!A:D,2,FALSE)</f>
        <v>group 48</v>
      </c>
      <c r="C1130" s="9" t="str">
        <f>VLOOKUP(D1130,items!A:B,2,FALSE)</f>
        <v>item 48</v>
      </c>
      <c r="D1130" t="s">
        <v>880</v>
      </c>
      <c r="E1130" s="10"/>
      <c r="F1130" s="10">
        <v>44950</v>
      </c>
      <c r="G1130" t="s">
        <v>154</v>
      </c>
      <c r="I1130">
        <v>-2</v>
      </c>
      <c r="J1130" s="2">
        <v>360</v>
      </c>
      <c r="K1130" s="2">
        <f>IF(OR(B1130="متنوع",B1130="قطع غيار"),J1130,IF(AND(B1130="ceiling fan",J1130&gt;500),_xlfn.MAXIFS('m cost'!$E$3:$E$1062,'m cost'!$B$3:$B$1062,C1130,'m cost'!$C$3:$C$1062,"&lt;="&amp;O1130,'m cost'!$D$3:$D$1062,"&lt;="&amp;N1130)*3,_xlfn.MAXIFS('m cost'!$E$3:$E$1062,'m cost'!$B$3:$B$1062,C1130,'m cost'!$C$3:$C$1062,"&lt;="&amp;O1130,'m cost'!$D$3:$D$1062,"&lt;="&amp;N1130)))</f>
        <v>640</v>
      </c>
      <c r="L1130" s="2">
        <f t="shared" si="108"/>
        <v>-1280</v>
      </c>
      <c r="M1130" s="2">
        <f t="shared" si="109"/>
        <v>-720</v>
      </c>
      <c r="N1130">
        <f t="shared" si="110"/>
        <v>1</v>
      </c>
      <c r="O1130">
        <f t="shared" si="111"/>
        <v>2023</v>
      </c>
      <c r="P1130" s="9">
        <f>IF(I1130&gt;0,VLOOKUP(B1130,'m cost'!A:G,6,FALSE)*I1130,0)</f>
        <v>0</v>
      </c>
      <c r="Q1130" t="str">
        <f t="shared" si="112"/>
        <v>p</v>
      </c>
      <c r="R1130" s="2">
        <f t="shared" si="113"/>
        <v>560</v>
      </c>
    </row>
    <row r="1131" spans="1:18" x14ac:dyDescent="0.2">
      <c r="A1131" t="s">
        <v>41</v>
      </c>
      <c r="B1131" s="9" t="str">
        <f>VLOOKUP(A1131,'item cost'!A:D,2,FALSE)</f>
        <v>group 49</v>
      </c>
      <c r="C1131" s="9" t="str">
        <f>VLOOKUP(D1131,items!A:B,2,FALSE)</f>
        <v>item 49</v>
      </c>
      <c r="D1131" t="s">
        <v>881</v>
      </c>
      <c r="E1131" s="10"/>
      <c r="F1131" s="10">
        <v>44950</v>
      </c>
      <c r="G1131" t="s">
        <v>154</v>
      </c>
      <c r="I1131">
        <v>-1</v>
      </c>
      <c r="J1131" s="2">
        <v>2700</v>
      </c>
      <c r="K1131" s="2">
        <f>IF(OR(B1131="متنوع",B1131="قطع غيار"),J1131,IF(AND(B1131="ceiling fan",J1131&gt;500),_xlfn.MAXIFS('m cost'!$E$3:$E$1062,'m cost'!$B$3:$B$1062,C1131,'m cost'!$C$3:$C$1062,"&lt;="&amp;O1131,'m cost'!$D$3:$D$1062,"&lt;="&amp;N1131)*3,_xlfn.MAXIFS('m cost'!$E$3:$E$1062,'m cost'!$B$3:$B$1062,C1131,'m cost'!$C$3:$C$1062,"&lt;="&amp;O1131,'m cost'!$D$3:$D$1062,"&lt;="&amp;N1131)))</f>
        <v>237</v>
      </c>
      <c r="L1131" s="2">
        <f t="shared" si="108"/>
        <v>-237</v>
      </c>
      <c r="M1131" s="2">
        <f t="shared" si="109"/>
        <v>-2700</v>
      </c>
      <c r="N1131">
        <f t="shared" si="110"/>
        <v>1</v>
      </c>
      <c r="O1131">
        <f t="shared" si="111"/>
        <v>2023</v>
      </c>
      <c r="P1131" s="9">
        <f>IF(I1131&gt;0,VLOOKUP(B1131,'m cost'!A:G,6,FALSE)*I1131,0)</f>
        <v>0</v>
      </c>
      <c r="Q1131" t="str">
        <f t="shared" si="112"/>
        <v>l</v>
      </c>
      <c r="R1131" s="2">
        <f t="shared" si="113"/>
        <v>-2463</v>
      </c>
    </row>
    <row r="1132" spans="1:18" x14ac:dyDescent="0.2">
      <c r="A1132" t="s">
        <v>73</v>
      </c>
      <c r="B1132" s="9" t="str">
        <f>VLOOKUP(A1132,'item cost'!A:D,2,FALSE)</f>
        <v>group 50</v>
      </c>
      <c r="C1132" s="9" t="str">
        <f>VLOOKUP(D1132,items!A:B,2,FALSE)</f>
        <v>item 50</v>
      </c>
      <c r="D1132" t="s">
        <v>882</v>
      </c>
      <c r="E1132" s="10"/>
      <c r="F1132" s="10">
        <v>44950</v>
      </c>
      <c r="G1132" t="s">
        <v>154</v>
      </c>
      <c r="I1132">
        <v>-2</v>
      </c>
      <c r="J1132" s="2">
        <v>625</v>
      </c>
      <c r="K1132" s="2">
        <f>IF(OR(B1132="متنوع",B1132="قطع غيار"),J1132,IF(AND(B1132="ceiling fan",J1132&gt;500),_xlfn.MAXIFS('m cost'!$E$3:$E$1062,'m cost'!$B$3:$B$1062,C1132,'m cost'!$C$3:$C$1062,"&lt;="&amp;O1132,'m cost'!$D$3:$D$1062,"&lt;="&amp;N1132)*3,_xlfn.MAXIFS('m cost'!$E$3:$E$1062,'m cost'!$B$3:$B$1062,C1132,'m cost'!$C$3:$C$1062,"&lt;="&amp;O1132,'m cost'!$D$3:$D$1062,"&lt;="&amp;N1132)))</f>
        <v>2128</v>
      </c>
      <c r="L1132" s="2">
        <f t="shared" si="108"/>
        <v>-4256</v>
      </c>
      <c r="M1132" s="2">
        <f t="shared" si="109"/>
        <v>-1250</v>
      </c>
      <c r="N1132">
        <f t="shared" si="110"/>
        <v>1</v>
      </c>
      <c r="O1132">
        <f t="shared" si="111"/>
        <v>2023</v>
      </c>
      <c r="P1132" s="9">
        <f>IF(I1132&gt;0,VLOOKUP(B1132,'m cost'!A:G,6,FALSE)*I1132,0)</f>
        <v>0</v>
      </c>
      <c r="Q1132" t="str">
        <f t="shared" si="112"/>
        <v>p</v>
      </c>
      <c r="R1132" s="2">
        <f t="shared" si="113"/>
        <v>3006</v>
      </c>
    </row>
    <row r="1133" spans="1:18" x14ac:dyDescent="0.2">
      <c r="A1133" t="s">
        <v>35</v>
      </c>
      <c r="B1133" s="9" t="str">
        <f>VLOOKUP(A1133,'item cost'!A:D,2,FALSE)</f>
        <v>group 51</v>
      </c>
      <c r="C1133" s="9" t="str">
        <f>VLOOKUP(D1133,items!A:B,2,FALSE)</f>
        <v>item 51</v>
      </c>
      <c r="D1133" t="s">
        <v>883</v>
      </c>
      <c r="E1133" s="10"/>
      <c r="F1133" s="10">
        <v>44950</v>
      </c>
      <c r="G1133" t="s">
        <v>154</v>
      </c>
      <c r="I1133">
        <v>-1</v>
      </c>
      <c r="J1133" s="2">
        <v>490</v>
      </c>
      <c r="K1133" s="2">
        <f>IF(OR(B1133="متنوع",B1133="قطع غيار"),J1133,IF(AND(B1133="ceiling fan",J1133&gt;500),_xlfn.MAXIFS('m cost'!$E$3:$E$1062,'m cost'!$B$3:$B$1062,C1133,'m cost'!$C$3:$C$1062,"&lt;="&amp;O1133,'m cost'!$D$3:$D$1062,"&lt;="&amp;N1133)*3,_xlfn.MAXIFS('m cost'!$E$3:$E$1062,'m cost'!$B$3:$B$1062,C1133,'m cost'!$C$3:$C$1062,"&lt;="&amp;O1133,'m cost'!$D$3:$D$1062,"&lt;="&amp;N1133)))</f>
        <v>2247</v>
      </c>
      <c r="L1133" s="2">
        <f t="shared" si="108"/>
        <v>-2247</v>
      </c>
      <c r="M1133" s="2">
        <f t="shared" si="109"/>
        <v>-490</v>
      </c>
      <c r="N1133">
        <f t="shared" si="110"/>
        <v>1</v>
      </c>
      <c r="O1133">
        <f t="shared" si="111"/>
        <v>2023</v>
      </c>
      <c r="P1133" s="9">
        <f>IF(I1133&gt;0,VLOOKUP(B1133,'m cost'!A:G,6,FALSE)*I1133,0)</f>
        <v>0</v>
      </c>
      <c r="Q1133" t="str">
        <f t="shared" si="112"/>
        <v>p</v>
      </c>
      <c r="R1133" s="2">
        <f t="shared" si="113"/>
        <v>1757</v>
      </c>
    </row>
    <row r="1134" spans="1:18" x14ac:dyDescent="0.2">
      <c r="A1134" t="s">
        <v>49</v>
      </c>
      <c r="B1134" s="9" t="str">
        <f>VLOOKUP(A1134,'item cost'!A:D,2,FALSE)</f>
        <v>group 52</v>
      </c>
      <c r="C1134" s="9" t="str">
        <f>VLOOKUP(D1134,items!A:B,2,FALSE)</f>
        <v>item 52</v>
      </c>
      <c r="D1134" t="s">
        <v>884</v>
      </c>
      <c r="E1134" s="10"/>
      <c r="F1134" s="10">
        <v>44950</v>
      </c>
      <c r="G1134" t="s">
        <v>154</v>
      </c>
      <c r="I1134">
        <v>-9</v>
      </c>
      <c r="J1134" s="2">
        <v>285</v>
      </c>
      <c r="K1134" s="2">
        <f>IF(OR(B1134="متنوع",B1134="قطع غيار"),J1134,IF(AND(B1134="ceiling fan",J1134&gt;500),_xlfn.MAXIFS('m cost'!$E$3:$E$1062,'m cost'!$B$3:$B$1062,C1134,'m cost'!$C$3:$C$1062,"&lt;="&amp;O1134,'m cost'!$D$3:$D$1062,"&lt;="&amp;N1134)*3,_xlfn.MAXIFS('m cost'!$E$3:$E$1062,'m cost'!$B$3:$B$1062,C1134,'m cost'!$C$3:$C$1062,"&lt;="&amp;O1134,'m cost'!$D$3:$D$1062,"&lt;="&amp;N1134)))</f>
        <v>306</v>
      </c>
      <c r="L1134" s="2">
        <f t="shared" si="108"/>
        <v>-2754</v>
      </c>
      <c r="M1134" s="2">
        <f t="shared" si="109"/>
        <v>-2565</v>
      </c>
      <c r="N1134">
        <f t="shared" si="110"/>
        <v>1</v>
      </c>
      <c r="O1134">
        <f t="shared" si="111"/>
        <v>2023</v>
      </c>
      <c r="P1134" s="9">
        <f>IF(I1134&gt;0,VLOOKUP(B1134,'m cost'!A:G,6,FALSE)*I1134,0)</f>
        <v>0</v>
      </c>
      <c r="Q1134" t="str">
        <f t="shared" si="112"/>
        <v>p</v>
      </c>
      <c r="R1134" s="2">
        <f t="shared" si="113"/>
        <v>189</v>
      </c>
    </row>
    <row r="1135" spans="1:18" x14ac:dyDescent="0.2">
      <c r="A1135" t="s">
        <v>42</v>
      </c>
      <c r="B1135" s="9" t="str">
        <f>VLOOKUP(A1135,'item cost'!A:D,2,FALSE)</f>
        <v>group 53</v>
      </c>
      <c r="C1135" s="9" t="str">
        <f>VLOOKUP(D1135,items!A:B,2,FALSE)</f>
        <v>item 53</v>
      </c>
      <c r="D1135" t="s">
        <v>885</v>
      </c>
      <c r="E1135" s="10"/>
      <c r="F1135" s="10">
        <v>44950</v>
      </c>
      <c r="G1135" t="s">
        <v>154</v>
      </c>
      <c r="I1135">
        <v>-1</v>
      </c>
      <c r="J1135" s="2">
        <v>2800</v>
      </c>
      <c r="K1135" s="2">
        <f>IF(OR(B1135="متنوع",B1135="قطع غيار"),J1135,IF(AND(B1135="ceiling fan",J1135&gt;500),_xlfn.MAXIFS('m cost'!$E$3:$E$1062,'m cost'!$B$3:$B$1062,C1135,'m cost'!$C$3:$C$1062,"&lt;="&amp;O1135,'m cost'!$D$3:$D$1062,"&lt;="&amp;N1135)*3,_xlfn.MAXIFS('m cost'!$E$3:$E$1062,'m cost'!$B$3:$B$1062,C1135,'m cost'!$C$3:$C$1062,"&lt;="&amp;O1135,'m cost'!$D$3:$D$1062,"&lt;="&amp;N1135)))</f>
        <v>253</v>
      </c>
      <c r="L1135" s="2">
        <f t="shared" si="108"/>
        <v>-253</v>
      </c>
      <c r="M1135" s="2">
        <f t="shared" si="109"/>
        <v>-2800</v>
      </c>
      <c r="N1135">
        <f t="shared" si="110"/>
        <v>1</v>
      </c>
      <c r="O1135">
        <f t="shared" si="111"/>
        <v>2023</v>
      </c>
      <c r="P1135" s="9">
        <f>IF(I1135&gt;0,VLOOKUP(B1135,'m cost'!A:G,6,FALSE)*I1135,0)</f>
        <v>0</v>
      </c>
      <c r="Q1135" t="str">
        <f t="shared" si="112"/>
        <v>l</v>
      </c>
      <c r="R1135" s="2">
        <f t="shared" si="113"/>
        <v>-2547</v>
      </c>
    </row>
    <row r="1136" spans="1:18" x14ac:dyDescent="0.2">
      <c r="A1136" t="s">
        <v>63</v>
      </c>
      <c r="B1136" s="9" t="str">
        <f>VLOOKUP(A1136,'item cost'!A:D,2,FALSE)</f>
        <v>group 54</v>
      </c>
      <c r="C1136" s="9" t="str">
        <f>VLOOKUP(D1136,items!A:B,2,FALSE)</f>
        <v>item 54</v>
      </c>
      <c r="D1136" t="s">
        <v>886</v>
      </c>
      <c r="E1136" s="10"/>
      <c r="F1136" s="10">
        <v>44951</v>
      </c>
      <c r="G1136" t="s">
        <v>422</v>
      </c>
      <c r="I1136">
        <v>16</v>
      </c>
      <c r="J1136" s="2">
        <v>535</v>
      </c>
      <c r="K1136" s="2">
        <f>IF(OR(B1136="متنوع",B1136="قطع غيار"),J1136,IF(AND(B1136="ceiling fan",J1136&gt;500),_xlfn.MAXIFS('m cost'!$E$3:$E$1062,'m cost'!$B$3:$B$1062,C1136,'m cost'!$C$3:$C$1062,"&lt;="&amp;O1136,'m cost'!$D$3:$D$1062,"&lt;="&amp;N1136)*3,_xlfn.MAXIFS('m cost'!$E$3:$E$1062,'m cost'!$B$3:$B$1062,C1136,'m cost'!$C$3:$C$1062,"&lt;="&amp;O1136,'m cost'!$D$3:$D$1062,"&lt;="&amp;N1136)))</f>
        <v>408</v>
      </c>
      <c r="L1136" s="2">
        <f t="shared" si="108"/>
        <v>6528</v>
      </c>
      <c r="M1136" s="2">
        <f t="shared" si="109"/>
        <v>8560</v>
      </c>
      <c r="N1136">
        <f t="shared" si="110"/>
        <v>1</v>
      </c>
      <c r="O1136">
        <f t="shared" si="111"/>
        <v>2023</v>
      </c>
      <c r="P1136" s="9">
        <f>IF(I1136&gt;0,VLOOKUP(B1136,'m cost'!A:G,6,FALSE)*I1136,0)</f>
        <v>0</v>
      </c>
      <c r="Q1136" t="str">
        <f t="shared" si="112"/>
        <v>p</v>
      </c>
      <c r="R1136" s="2">
        <f t="shared" si="113"/>
        <v>2032</v>
      </c>
    </row>
    <row r="1137" spans="1:18" x14ac:dyDescent="0.2">
      <c r="A1137" t="s">
        <v>32</v>
      </c>
      <c r="B1137" s="9" t="str">
        <f>VLOOKUP(A1137,'item cost'!A:D,2,FALSE)</f>
        <v>group 1</v>
      </c>
      <c r="C1137" s="9" t="str">
        <f>VLOOKUP(D1137,items!A:B,2,FALSE)</f>
        <v>item 1</v>
      </c>
      <c r="D1137" t="s">
        <v>833</v>
      </c>
      <c r="E1137" s="10"/>
      <c r="F1137" s="10">
        <v>44951</v>
      </c>
      <c r="G1137" t="s">
        <v>422</v>
      </c>
      <c r="I1137">
        <v>90</v>
      </c>
      <c r="J1137" s="2">
        <v>490</v>
      </c>
      <c r="K1137" s="2">
        <f>IF(OR(B1137="متنوع",B1137="قطع غيار"),J1137,IF(AND(B1137="ceiling fan",J1137&gt;500),_xlfn.MAXIFS('m cost'!$E$3:$E$1062,'m cost'!$B$3:$B$1062,C1137,'m cost'!$C$3:$C$1062,"&lt;="&amp;O1137,'m cost'!$D$3:$D$1062,"&lt;="&amp;N1137)*3,_xlfn.MAXIFS('m cost'!$E$3:$E$1062,'m cost'!$B$3:$B$1062,C1137,'m cost'!$C$3:$C$1062,"&lt;="&amp;O1137,'m cost'!$D$3:$D$1062,"&lt;="&amp;N1137)))</f>
        <v>1490</v>
      </c>
      <c r="L1137" s="2">
        <f t="shared" si="108"/>
        <v>134100</v>
      </c>
      <c r="M1137" s="2">
        <f t="shared" si="109"/>
        <v>44100</v>
      </c>
      <c r="N1137">
        <f t="shared" si="110"/>
        <v>1</v>
      </c>
      <c r="O1137">
        <f t="shared" si="111"/>
        <v>2023</v>
      </c>
      <c r="P1137" s="9">
        <f>IF(I1137&gt;0,VLOOKUP(B1137,'m cost'!A:G,6,FALSE)*I1137,0)</f>
        <v>4597.2</v>
      </c>
      <c r="Q1137" t="str">
        <f t="shared" si="112"/>
        <v>l</v>
      </c>
      <c r="R1137" s="2">
        <f t="shared" si="113"/>
        <v>-94597.2</v>
      </c>
    </row>
    <row r="1138" spans="1:18" x14ac:dyDescent="0.2">
      <c r="A1138" t="s">
        <v>58</v>
      </c>
      <c r="B1138" s="9" t="str">
        <f>VLOOKUP(A1138,'item cost'!A:D,2,FALSE)</f>
        <v>group 2</v>
      </c>
      <c r="C1138" s="9" t="str">
        <f>VLOOKUP(D1138,items!A:B,2,FALSE)</f>
        <v>item 2</v>
      </c>
      <c r="D1138" t="s">
        <v>834</v>
      </c>
      <c r="E1138" s="10"/>
      <c r="F1138" s="10">
        <v>44951</v>
      </c>
      <c r="G1138" t="s">
        <v>422</v>
      </c>
      <c r="I1138">
        <v>13</v>
      </c>
      <c r="J1138" s="2">
        <v>1775</v>
      </c>
      <c r="K1138" s="2">
        <f>IF(OR(B1138="متنوع",B1138="قطع غيار"),J1138,IF(AND(B1138="ceiling fan",J1138&gt;500),_xlfn.MAXIFS('m cost'!$E$3:$E$1062,'m cost'!$B$3:$B$1062,C1138,'m cost'!$C$3:$C$1062,"&lt;="&amp;O1138,'m cost'!$D$3:$D$1062,"&lt;="&amp;N1138)*3,_xlfn.MAXIFS('m cost'!$E$3:$E$1062,'m cost'!$B$3:$B$1062,C1138,'m cost'!$C$3:$C$1062,"&lt;="&amp;O1138,'m cost'!$D$3:$D$1062,"&lt;="&amp;N1138)))</f>
        <v>257.64999999999998</v>
      </c>
      <c r="L1138" s="2">
        <f t="shared" si="108"/>
        <v>3349.45</v>
      </c>
      <c r="M1138" s="2">
        <f t="shared" si="109"/>
        <v>23075</v>
      </c>
      <c r="N1138">
        <f t="shared" si="110"/>
        <v>1</v>
      </c>
      <c r="O1138">
        <f t="shared" si="111"/>
        <v>2023</v>
      </c>
      <c r="P1138" s="9">
        <f>IF(I1138&gt;0,VLOOKUP(B1138,'m cost'!A:G,6,FALSE)*I1138,0)</f>
        <v>527.54</v>
      </c>
      <c r="Q1138" t="str">
        <f t="shared" si="112"/>
        <v>p</v>
      </c>
      <c r="R1138" s="2">
        <f t="shared" si="113"/>
        <v>19198.009999999998</v>
      </c>
    </row>
    <row r="1139" spans="1:18" x14ac:dyDescent="0.2">
      <c r="A1139" t="s">
        <v>23</v>
      </c>
      <c r="B1139" s="9" t="str">
        <f>VLOOKUP(A1139,'item cost'!A:D,2,FALSE)</f>
        <v>group 3</v>
      </c>
      <c r="C1139" s="9" t="str">
        <f>VLOOKUP(D1139,items!A:B,2,FALSE)</f>
        <v>item 3</v>
      </c>
      <c r="D1139" t="s">
        <v>835</v>
      </c>
      <c r="E1139" s="10"/>
      <c r="F1139" s="10">
        <v>44951</v>
      </c>
      <c r="G1139" t="s">
        <v>422</v>
      </c>
      <c r="I1139">
        <v>6</v>
      </c>
      <c r="J1139" s="2">
        <v>1325</v>
      </c>
      <c r="K1139" s="2">
        <f>IF(OR(B1139="متنوع",B1139="قطع غيار"),J1139,IF(AND(B1139="ceiling fan",J1139&gt;500),_xlfn.MAXIFS('m cost'!$E$3:$E$1062,'m cost'!$B$3:$B$1062,C1139,'m cost'!$C$3:$C$1062,"&lt;="&amp;O1139,'m cost'!$D$3:$D$1062,"&lt;="&amp;N1139)*3,_xlfn.MAXIFS('m cost'!$E$3:$E$1062,'m cost'!$B$3:$B$1062,C1139,'m cost'!$C$3:$C$1062,"&lt;="&amp;O1139,'m cost'!$D$3:$D$1062,"&lt;="&amp;N1139)))</f>
        <v>424.87</v>
      </c>
      <c r="L1139" s="2">
        <f t="shared" si="108"/>
        <v>2549.2200000000003</v>
      </c>
      <c r="M1139" s="2">
        <f t="shared" si="109"/>
        <v>7950</v>
      </c>
      <c r="N1139">
        <f t="shared" si="110"/>
        <v>1</v>
      </c>
      <c r="O1139">
        <f t="shared" si="111"/>
        <v>2023</v>
      </c>
      <c r="P1139" s="9">
        <f>IF(I1139&gt;0,VLOOKUP(B1139,'m cost'!A:G,6,FALSE)*I1139,0)</f>
        <v>353.46</v>
      </c>
      <c r="Q1139" t="str">
        <f t="shared" si="112"/>
        <v>p</v>
      </c>
      <c r="R1139" s="2">
        <f t="shared" si="113"/>
        <v>5047.32</v>
      </c>
    </row>
    <row r="1140" spans="1:18" x14ac:dyDescent="0.2">
      <c r="A1140" t="s">
        <v>271</v>
      </c>
      <c r="B1140" s="9" t="str">
        <f>VLOOKUP(A1140,'item cost'!A:D,2,FALSE)</f>
        <v>group 4</v>
      </c>
      <c r="C1140" s="9" t="str">
        <f>VLOOKUP(D1140,items!A:B,2,FALSE)</f>
        <v>item 4</v>
      </c>
      <c r="D1140" t="s">
        <v>836</v>
      </c>
      <c r="E1140" s="10"/>
      <c r="F1140" s="10">
        <v>44951</v>
      </c>
      <c r="G1140" t="s">
        <v>422</v>
      </c>
      <c r="I1140">
        <v>5</v>
      </c>
      <c r="J1140" s="2">
        <v>485</v>
      </c>
      <c r="K1140" s="2">
        <f>IF(OR(B1140="متنوع",B1140="قطع غيار"),J1140,IF(AND(B1140="ceiling fan",J1140&gt;500),_xlfn.MAXIFS('m cost'!$E$3:$E$1062,'m cost'!$B$3:$B$1062,C1140,'m cost'!$C$3:$C$1062,"&lt;="&amp;O1140,'m cost'!$D$3:$D$1062,"&lt;="&amp;N1140)*3,_xlfn.MAXIFS('m cost'!$E$3:$E$1062,'m cost'!$B$3:$B$1062,C1140,'m cost'!$C$3:$C$1062,"&lt;="&amp;O1140,'m cost'!$D$3:$D$1062,"&lt;="&amp;N1140)))</f>
        <v>1793</v>
      </c>
      <c r="L1140" s="2">
        <f t="shared" si="108"/>
        <v>8965</v>
      </c>
      <c r="M1140" s="2">
        <f t="shared" si="109"/>
        <v>2425</v>
      </c>
      <c r="N1140">
        <f t="shared" si="110"/>
        <v>1</v>
      </c>
      <c r="O1140">
        <f t="shared" si="111"/>
        <v>2023</v>
      </c>
      <c r="P1140" s="9">
        <f>IF(I1140&gt;0,VLOOKUP(B1140,'m cost'!A:G,6,FALSE)*I1140,0)</f>
        <v>214.8</v>
      </c>
      <c r="Q1140" t="str">
        <f t="shared" si="112"/>
        <v>l</v>
      </c>
      <c r="R1140" s="2">
        <f t="shared" si="113"/>
        <v>-6754.8</v>
      </c>
    </row>
    <row r="1141" spans="1:18" x14ac:dyDescent="0.2">
      <c r="A1141" t="s">
        <v>26</v>
      </c>
      <c r="B1141" s="9" t="str">
        <f>VLOOKUP(A1141,'item cost'!A:D,2,FALSE)</f>
        <v>group 5</v>
      </c>
      <c r="C1141" s="9" t="str">
        <f>VLOOKUP(D1141,items!A:B,2,FALSE)</f>
        <v>item 5</v>
      </c>
      <c r="D1141" t="s">
        <v>837</v>
      </c>
      <c r="E1141" s="10"/>
      <c r="F1141" s="10">
        <v>44956</v>
      </c>
      <c r="G1141" t="s">
        <v>423</v>
      </c>
      <c r="I1141">
        <v>50</v>
      </c>
      <c r="J1141" s="2">
        <v>2700</v>
      </c>
      <c r="K1141" s="2">
        <f>IF(OR(B1141="متنوع",B1141="قطع غيار"),J1141,IF(AND(B1141="ceiling fan",J1141&gt;500),_xlfn.MAXIFS('m cost'!$E$3:$E$1062,'m cost'!$B$3:$B$1062,C1141,'m cost'!$C$3:$C$1062,"&lt;="&amp;O1141,'m cost'!$D$3:$D$1062,"&lt;="&amp;N1141)*3,_xlfn.MAXIFS('m cost'!$E$3:$E$1062,'m cost'!$B$3:$B$1062,C1141,'m cost'!$C$3:$C$1062,"&lt;="&amp;O1141,'m cost'!$D$3:$D$1062,"&lt;="&amp;N1141)))</f>
        <v>900</v>
      </c>
      <c r="L1141" s="2">
        <f t="shared" si="108"/>
        <v>45000</v>
      </c>
      <c r="M1141" s="2">
        <f t="shared" si="109"/>
        <v>135000</v>
      </c>
      <c r="N1141">
        <f t="shared" si="110"/>
        <v>1</v>
      </c>
      <c r="O1141">
        <f t="shared" si="111"/>
        <v>2023</v>
      </c>
      <c r="P1141" s="9">
        <f>IF(I1141&gt;0,VLOOKUP(B1141,'m cost'!A:G,6,FALSE)*I1141,0)</f>
        <v>1602</v>
      </c>
      <c r="Q1141" t="str">
        <f t="shared" si="112"/>
        <v>p</v>
      </c>
      <c r="R1141" s="2">
        <f t="shared" si="113"/>
        <v>88398</v>
      </c>
    </row>
    <row r="1142" spans="1:18" x14ac:dyDescent="0.2">
      <c r="A1142" t="s">
        <v>66</v>
      </c>
      <c r="B1142" s="9" t="str">
        <f>VLOOKUP(A1142,'item cost'!A:D,2,FALSE)</f>
        <v>group 6</v>
      </c>
      <c r="C1142" s="9" t="str">
        <f>VLOOKUP(D1142,items!A:B,2,FALSE)</f>
        <v>item 6</v>
      </c>
      <c r="D1142" t="s">
        <v>838</v>
      </c>
      <c r="E1142" s="10"/>
      <c r="F1142" s="10">
        <v>44956</v>
      </c>
      <c r="G1142" t="s">
        <v>127</v>
      </c>
      <c r="I1142">
        <v>-8</v>
      </c>
      <c r="J1142" s="2">
        <v>285</v>
      </c>
      <c r="K1142" s="2">
        <f>IF(OR(B1142="متنوع",B1142="قطع غيار"),J1142,IF(AND(B1142="ceiling fan",J1142&gt;500),_xlfn.MAXIFS('m cost'!$E$3:$E$1062,'m cost'!$B$3:$B$1062,C1142,'m cost'!$C$3:$C$1062,"&lt;="&amp;O1142,'m cost'!$D$3:$D$1062,"&lt;="&amp;N1142)*3,_xlfn.MAXIFS('m cost'!$E$3:$E$1062,'m cost'!$B$3:$B$1062,C1142,'m cost'!$C$3:$C$1062,"&lt;="&amp;O1142,'m cost'!$D$3:$D$1062,"&lt;="&amp;N1142)))</f>
        <v>190</v>
      </c>
      <c r="L1142" s="2">
        <f t="shared" si="108"/>
        <v>-1520</v>
      </c>
      <c r="M1142" s="2">
        <f t="shared" si="109"/>
        <v>-2280</v>
      </c>
      <c r="N1142">
        <f t="shared" si="110"/>
        <v>1</v>
      </c>
      <c r="O1142">
        <f t="shared" si="111"/>
        <v>2023</v>
      </c>
      <c r="P1142" s="9">
        <f>IF(I1142&gt;0,VLOOKUP(B1142,'m cost'!A:G,6,FALSE)*I1142,0)</f>
        <v>0</v>
      </c>
      <c r="Q1142" t="str">
        <f t="shared" si="112"/>
        <v>l</v>
      </c>
      <c r="R1142" s="2">
        <f t="shared" si="113"/>
        <v>-760</v>
      </c>
    </row>
    <row r="1143" spans="1:18" x14ac:dyDescent="0.2">
      <c r="A1143" t="s">
        <v>40</v>
      </c>
      <c r="B1143" s="9" t="str">
        <f>VLOOKUP(A1143,'item cost'!A:D,2,FALSE)</f>
        <v>group 7</v>
      </c>
      <c r="C1143" s="9" t="str">
        <f>VLOOKUP(D1143,items!A:B,2,FALSE)</f>
        <v>item 7</v>
      </c>
      <c r="D1143" t="s">
        <v>839</v>
      </c>
      <c r="E1143" s="10"/>
      <c r="F1143" s="10">
        <v>44956</v>
      </c>
      <c r="G1143" t="s">
        <v>127</v>
      </c>
      <c r="I1143">
        <v>-2</v>
      </c>
      <c r="J1143" s="2">
        <v>360</v>
      </c>
      <c r="K1143" s="2">
        <f>IF(OR(B1143="متنوع",B1143="قطع غيار"),J1143,IF(AND(B1143="ceiling fan",J1143&gt;500),_xlfn.MAXIFS('m cost'!$E$3:$E$1062,'m cost'!$B$3:$B$1062,C1143,'m cost'!$C$3:$C$1062,"&lt;="&amp;O1143,'m cost'!$D$3:$D$1062,"&lt;="&amp;N1143)*3,_xlfn.MAXIFS('m cost'!$E$3:$E$1062,'m cost'!$B$3:$B$1062,C1143,'m cost'!$C$3:$C$1062,"&lt;="&amp;O1143,'m cost'!$D$3:$D$1062,"&lt;="&amp;N1143)))</f>
        <v>260</v>
      </c>
      <c r="L1143" s="2">
        <f t="shared" si="108"/>
        <v>-520</v>
      </c>
      <c r="M1143" s="2">
        <f t="shared" si="109"/>
        <v>-720</v>
      </c>
      <c r="N1143">
        <f t="shared" si="110"/>
        <v>1</v>
      </c>
      <c r="O1143">
        <f t="shared" si="111"/>
        <v>2023</v>
      </c>
      <c r="P1143" s="9">
        <f>IF(I1143&gt;0,VLOOKUP(B1143,'m cost'!A:G,6,FALSE)*I1143,0)</f>
        <v>0</v>
      </c>
      <c r="Q1143" t="str">
        <f t="shared" si="112"/>
        <v>l</v>
      </c>
      <c r="R1143" s="2">
        <f t="shared" si="113"/>
        <v>-200</v>
      </c>
    </row>
    <row r="1144" spans="1:18" x14ac:dyDescent="0.2">
      <c r="A1144" t="s">
        <v>61</v>
      </c>
      <c r="B1144" s="9" t="str">
        <f>VLOOKUP(A1144,'item cost'!A:D,2,FALSE)</f>
        <v>group 8</v>
      </c>
      <c r="C1144" s="9" t="str">
        <f>VLOOKUP(D1144,items!A:B,2,FALSE)</f>
        <v>item 8</v>
      </c>
      <c r="D1144" t="s">
        <v>840</v>
      </c>
      <c r="E1144" s="10"/>
      <c r="F1144" s="10">
        <v>44956</v>
      </c>
      <c r="G1144" t="s">
        <v>127</v>
      </c>
      <c r="I1144">
        <v>-1</v>
      </c>
      <c r="J1144" s="2">
        <v>2700</v>
      </c>
      <c r="K1144" s="2">
        <f>IF(OR(B1144="متنوع",B1144="قطع غيار"),J1144,IF(AND(B1144="ceiling fan",J1144&gt;500),_xlfn.MAXIFS('m cost'!$E$3:$E$1062,'m cost'!$B$3:$B$1062,C1144,'m cost'!$C$3:$C$1062,"&lt;="&amp;O1144,'m cost'!$D$3:$D$1062,"&lt;="&amp;N1144)*3,_xlfn.MAXIFS('m cost'!$E$3:$E$1062,'m cost'!$B$3:$B$1062,C1144,'m cost'!$C$3:$C$1062,"&lt;="&amp;O1144,'m cost'!$D$3:$D$1062,"&lt;="&amp;N1144)))</f>
        <v>1630</v>
      </c>
      <c r="L1144" s="2">
        <f t="shared" si="108"/>
        <v>-1630</v>
      </c>
      <c r="M1144" s="2">
        <f t="shared" si="109"/>
        <v>-2700</v>
      </c>
      <c r="N1144">
        <f t="shared" si="110"/>
        <v>1</v>
      </c>
      <c r="O1144">
        <f t="shared" si="111"/>
        <v>2023</v>
      </c>
      <c r="P1144" s="9">
        <f>IF(I1144&gt;0,VLOOKUP(B1144,'m cost'!A:G,6,FALSE)*I1144,0)</f>
        <v>0</v>
      </c>
      <c r="Q1144" t="str">
        <f t="shared" si="112"/>
        <v>l</v>
      </c>
      <c r="R1144" s="2">
        <f t="shared" si="113"/>
        <v>-1070</v>
      </c>
    </row>
    <row r="1145" spans="1:18" x14ac:dyDescent="0.2">
      <c r="A1145" t="s">
        <v>39</v>
      </c>
      <c r="B1145" s="9" t="str">
        <f>VLOOKUP(A1145,'item cost'!A:D,2,FALSE)</f>
        <v>group 9</v>
      </c>
      <c r="C1145" s="9" t="str">
        <f>VLOOKUP(D1145,items!A:B,2,FALSE)</f>
        <v>item 9</v>
      </c>
      <c r="D1145" t="s">
        <v>841</v>
      </c>
      <c r="E1145" s="10"/>
      <c r="F1145" s="10">
        <v>44956</v>
      </c>
      <c r="G1145" t="s">
        <v>127</v>
      </c>
      <c r="I1145">
        <v>-1</v>
      </c>
      <c r="J1145" s="2">
        <v>535</v>
      </c>
      <c r="K1145" s="2">
        <f>IF(OR(B1145="متنوع",B1145="قطع غيار"),J1145,IF(AND(B1145="ceiling fan",J1145&gt;500),_xlfn.MAXIFS('m cost'!$E$3:$E$1062,'m cost'!$B$3:$B$1062,C1145,'m cost'!$C$3:$C$1062,"&lt;="&amp;O1145,'m cost'!$D$3:$D$1062,"&lt;="&amp;N1145)*3,_xlfn.MAXIFS('m cost'!$E$3:$E$1062,'m cost'!$B$3:$B$1062,C1145,'m cost'!$C$3:$C$1062,"&lt;="&amp;O1145,'m cost'!$D$3:$D$1062,"&lt;="&amp;N1145)))</f>
        <v>2007</v>
      </c>
      <c r="L1145" s="2">
        <f t="shared" si="108"/>
        <v>-2007</v>
      </c>
      <c r="M1145" s="2">
        <f t="shared" si="109"/>
        <v>-535</v>
      </c>
      <c r="N1145">
        <f t="shared" si="110"/>
        <v>1</v>
      </c>
      <c r="O1145">
        <f t="shared" si="111"/>
        <v>2023</v>
      </c>
      <c r="P1145" s="9">
        <f>IF(I1145&gt;0,VLOOKUP(B1145,'m cost'!A:G,6,FALSE)*I1145,0)</f>
        <v>0</v>
      </c>
      <c r="Q1145" t="str">
        <f t="shared" si="112"/>
        <v>p</v>
      </c>
      <c r="R1145" s="2">
        <f t="shared" si="113"/>
        <v>1472</v>
      </c>
    </row>
    <row r="1146" spans="1:18" x14ac:dyDescent="0.2">
      <c r="A1146" t="s">
        <v>277</v>
      </c>
      <c r="B1146" s="9" t="str">
        <f>VLOOKUP(A1146,'item cost'!A:D,2,FALSE)</f>
        <v>group 10</v>
      </c>
      <c r="C1146" s="9" t="str">
        <f>VLOOKUP(D1146,items!A:B,2,FALSE)</f>
        <v>item 10</v>
      </c>
      <c r="D1146" t="s">
        <v>842</v>
      </c>
      <c r="E1146" s="10"/>
      <c r="F1146" s="10">
        <v>44956</v>
      </c>
      <c r="G1146" t="s">
        <v>127</v>
      </c>
      <c r="I1146">
        <v>-1</v>
      </c>
      <c r="J1146" s="2">
        <v>340</v>
      </c>
      <c r="K1146" s="2">
        <f>IF(OR(B1146="متنوع",B1146="قطع غيار"),J1146,IF(AND(B1146="ceiling fan",J1146&gt;500),_xlfn.MAXIFS('m cost'!$E$3:$E$1062,'m cost'!$B$3:$B$1062,C1146,'m cost'!$C$3:$C$1062,"&lt;="&amp;O1146,'m cost'!$D$3:$D$1062,"&lt;="&amp;N1146)*3,_xlfn.MAXIFS('m cost'!$E$3:$E$1062,'m cost'!$B$3:$B$1062,C1146,'m cost'!$C$3:$C$1062,"&lt;="&amp;O1146,'m cost'!$D$3:$D$1062,"&lt;="&amp;N1146)))</f>
        <v>126.14814814814817</v>
      </c>
      <c r="L1146" s="2">
        <f t="shared" si="108"/>
        <v>-126.14814814814817</v>
      </c>
      <c r="M1146" s="2">
        <f t="shared" si="109"/>
        <v>-340</v>
      </c>
      <c r="N1146">
        <f t="shared" si="110"/>
        <v>1</v>
      </c>
      <c r="O1146">
        <f t="shared" si="111"/>
        <v>2023</v>
      </c>
      <c r="P1146" s="9">
        <f>IF(I1146&gt;0,VLOOKUP(B1146,'m cost'!A:G,6,FALSE)*I1146,0)</f>
        <v>0</v>
      </c>
      <c r="Q1146" t="str">
        <f t="shared" si="112"/>
        <v>l</v>
      </c>
      <c r="R1146" s="2">
        <f t="shared" si="113"/>
        <v>-213.85185185185185</v>
      </c>
    </row>
    <row r="1147" spans="1:18" x14ac:dyDescent="0.2">
      <c r="A1147" t="s">
        <v>53</v>
      </c>
      <c r="B1147" s="9" t="str">
        <f>VLOOKUP(A1147,'item cost'!A:D,2,FALSE)</f>
        <v>group 11</v>
      </c>
      <c r="C1147" s="9" t="str">
        <f>VLOOKUP(D1147,items!A:B,2,FALSE)</f>
        <v>item 11</v>
      </c>
      <c r="D1147" t="s">
        <v>843</v>
      </c>
      <c r="E1147" s="10"/>
      <c r="F1147" s="10">
        <v>44942</v>
      </c>
      <c r="G1147" t="s">
        <v>424</v>
      </c>
      <c r="I1147">
        <v>101</v>
      </c>
      <c r="J1147" s="2">
        <v>370</v>
      </c>
      <c r="K1147" s="2">
        <f>IF(OR(B1147="متنوع",B1147="قطع غيار"),J1147,IF(AND(B1147="ceiling fan",J1147&gt;500),_xlfn.MAXIFS('m cost'!$E$3:$E$1062,'m cost'!$B$3:$B$1062,C1147,'m cost'!$C$3:$C$1062,"&lt;="&amp;O1147,'m cost'!$D$3:$D$1062,"&lt;="&amp;N1147)*3,_xlfn.MAXIFS('m cost'!$E$3:$E$1062,'m cost'!$B$3:$B$1062,C1147,'m cost'!$C$3:$C$1062,"&lt;="&amp;O1147,'m cost'!$D$3:$D$1062,"&lt;="&amp;N1147)))</f>
        <v>339.00000000000006</v>
      </c>
      <c r="L1147" s="2">
        <f t="shared" si="108"/>
        <v>34239.000000000007</v>
      </c>
      <c r="M1147" s="2">
        <f t="shared" si="109"/>
        <v>37370</v>
      </c>
      <c r="N1147">
        <f t="shared" si="110"/>
        <v>1</v>
      </c>
      <c r="O1147">
        <f t="shared" si="111"/>
        <v>2023</v>
      </c>
      <c r="P1147" s="9">
        <f>IF(I1147&gt;0,VLOOKUP(B1147,'m cost'!A:G,6,FALSE)*I1147,0)</f>
        <v>2223.0100000000002</v>
      </c>
      <c r="Q1147" t="str">
        <f t="shared" si="112"/>
        <v>p</v>
      </c>
      <c r="R1147" s="2">
        <f t="shared" si="113"/>
        <v>907.98999999999251</v>
      </c>
    </row>
    <row r="1148" spans="1:18" x14ac:dyDescent="0.2">
      <c r="A1148" t="s">
        <v>54</v>
      </c>
      <c r="B1148" s="9" t="str">
        <f>VLOOKUP(A1148,'item cost'!A:D,2,FALSE)</f>
        <v>group 12</v>
      </c>
      <c r="C1148" s="9" t="str">
        <f>VLOOKUP(D1148,items!A:B,2,FALSE)</f>
        <v>item 12</v>
      </c>
      <c r="D1148" t="s">
        <v>844</v>
      </c>
      <c r="E1148" s="10"/>
      <c r="F1148" s="10">
        <v>44940</v>
      </c>
      <c r="G1148" t="s">
        <v>425</v>
      </c>
      <c r="I1148">
        <v>180</v>
      </c>
      <c r="J1148" s="2">
        <v>2550</v>
      </c>
      <c r="K1148" s="2">
        <f>IF(OR(B1148="متنوع",B1148="قطع غيار"),J1148,IF(AND(B1148="ceiling fan",J1148&gt;500),_xlfn.MAXIFS('m cost'!$E$3:$E$1062,'m cost'!$B$3:$B$1062,C1148,'m cost'!$C$3:$C$1062,"&lt;="&amp;O1148,'m cost'!$D$3:$D$1062,"&lt;="&amp;N1148)*3,_xlfn.MAXIFS('m cost'!$E$3:$E$1062,'m cost'!$B$3:$B$1062,C1148,'m cost'!$C$3:$C$1062,"&lt;="&amp;O1148,'m cost'!$D$3:$D$1062,"&lt;="&amp;N1148)))</f>
        <v>388.11666666666673</v>
      </c>
      <c r="L1148" s="2">
        <f t="shared" si="108"/>
        <v>69861.000000000015</v>
      </c>
      <c r="M1148" s="2">
        <f t="shared" si="109"/>
        <v>459000</v>
      </c>
      <c r="N1148">
        <f t="shared" si="110"/>
        <v>1</v>
      </c>
      <c r="O1148">
        <f t="shared" si="111"/>
        <v>2023</v>
      </c>
      <c r="P1148" s="9">
        <f>IF(I1148&gt;0,VLOOKUP(B1148,'m cost'!A:G,6,FALSE)*I1148,0)</f>
        <v>4640.4000000000005</v>
      </c>
      <c r="Q1148" t="str">
        <f t="shared" si="112"/>
        <v>p</v>
      </c>
      <c r="R1148" s="2">
        <f t="shared" si="113"/>
        <v>384498.6</v>
      </c>
    </row>
    <row r="1149" spans="1:18" x14ac:dyDescent="0.2">
      <c r="A1149" t="s">
        <v>72</v>
      </c>
      <c r="B1149" s="9" t="str">
        <f>VLOOKUP(A1149,'item cost'!A:D,2,FALSE)</f>
        <v>group 13</v>
      </c>
      <c r="C1149" s="9" t="str">
        <f>VLOOKUP(D1149,items!A:B,2,FALSE)</f>
        <v>item 13</v>
      </c>
      <c r="D1149" t="s">
        <v>845</v>
      </c>
      <c r="E1149" s="10"/>
      <c r="F1149" s="10">
        <v>44943</v>
      </c>
      <c r="G1149" t="s">
        <v>426</v>
      </c>
      <c r="I1149">
        <v>120</v>
      </c>
      <c r="J1149" s="2">
        <v>2550</v>
      </c>
      <c r="K1149" s="2">
        <f>IF(OR(B1149="متنوع",B1149="قطع غيار"),J1149,IF(AND(B1149="ceiling fan",J1149&gt;500),_xlfn.MAXIFS('m cost'!$E$3:$E$1062,'m cost'!$B$3:$B$1062,C1149,'m cost'!$C$3:$C$1062,"&lt;="&amp;O1149,'m cost'!$D$3:$D$1062,"&lt;="&amp;N1149)*3,_xlfn.MAXIFS('m cost'!$E$3:$E$1062,'m cost'!$B$3:$B$1062,C1149,'m cost'!$C$3:$C$1062,"&lt;="&amp;O1149,'m cost'!$D$3:$D$1062,"&lt;="&amp;N1149)))</f>
        <v>450</v>
      </c>
      <c r="L1149" s="2">
        <f t="shared" si="108"/>
        <v>54000</v>
      </c>
      <c r="M1149" s="2">
        <f t="shared" si="109"/>
        <v>306000</v>
      </c>
      <c r="N1149">
        <f t="shared" si="110"/>
        <v>1</v>
      </c>
      <c r="O1149">
        <f t="shared" si="111"/>
        <v>2023</v>
      </c>
      <c r="P1149" s="9">
        <f>IF(I1149&gt;0,VLOOKUP(B1149,'m cost'!A:G,6,FALSE)*I1149,0)</f>
        <v>5000.4000000000005</v>
      </c>
      <c r="Q1149" t="str">
        <f t="shared" si="112"/>
        <v>p</v>
      </c>
      <c r="R1149" s="2">
        <f t="shared" si="113"/>
        <v>246999.6</v>
      </c>
    </row>
    <row r="1150" spans="1:18" x14ac:dyDescent="0.2">
      <c r="A1150" t="s">
        <v>38</v>
      </c>
      <c r="B1150" s="9" t="str">
        <f>VLOOKUP(A1150,'item cost'!A:D,2,FALSE)</f>
        <v>group 14</v>
      </c>
      <c r="C1150" s="9" t="str">
        <f>VLOOKUP(D1150,items!A:B,2,FALSE)</f>
        <v>item 14</v>
      </c>
      <c r="D1150" t="s">
        <v>846</v>
      </c>
      <c r="E1150" s="10"/>
      <c r="F1150" s="10">
        <v>44934</v>
      </c>
      <c r="G1150" t="s">
        <v>427</v>
      </c>
      <c r="I1150">
        <v>1</v>
      </c>
      <c r="J1150" s="2">
        <v>360</v>
      </c>
      <c r="K1150" s="2">
        <f>IF(OR(B1150="متنوع",B1150="قطع غيار"),J1150,IF(AND(B1150="ceiling fan",J1150&gt;500),_xlfn.MAXIFS('m cost'!$E$3:$E$1062,'m cost'!$B$3:$B$1062,C1150,'m cost'!$C$3:$C$1062,"&lt;="&amp;O1150,'m cost'!$D$3:$D$1062,"&lt;="&amp;N1150)*3,_xlfn.MAXIFS('m cost'!$E$3:$E$1062,'m cost'!$B$3:$B$1062,C1150,'m cost'!$C$3:$C$1062,"&lt;="&amp;O1150,'m cost'!$D$3:$D$1062,"&lt;="&amp;N1150)))</f>
        <v>273.88888888888891</v>
      </c>
      <c r="L1150" s="2">
        <f t="shared" si="108"/>
        <v>273.88888888888891</v>
      </c>
      <c r="M1150" s="2">
        <f t="shared" si="109"/>
        <v>360</v>
      </c>
      <c r="N1150">
        <f t="shared" si="110"/>
        <v>1</v>
      </c>
      <c r="O1150">
        <f t="shared" si="111"/>
        <v>2023</v>
      </c>
      <c r="P1150" s="9">
        <f>IF(I1150&gt;0,VLOOKUP(B1150,'m cost'!A:G,6,FALSE)*I1150,0)</f>
        <v>33.19</v>
      </c>
      <c r="Q1150" t="str">
        <f t="shared" si="112"/>
        <v>p</v>
      </c>
      <c r="R1150" s="2">
        <f t="shared" si="113"/>
        <v>52.921111111111088</v>
      </c>
    </row>
    <row r="1151" spans="1:18" x14ac:dyDescent="0.2">
      <c r="A1151" t="s">
        <v>36</v>
      </c>
      <c r="B1151" s="9" t="str">
        <f>VLOOKUP(A1151,'item cost'!A:D,2,FALSE)</f>
        <v>group 15</v>
      </c>
      <c r="C1151" s="9" t="str">
        <f>VLOOKUP(D1151,items!A:B,2,FALSE)</f>
        <v>item 15</v>
      </c>
      <c r="D1151" t="s">
        <v>847</v>
      </c>
      <c r="E1151" s="10"/>
      <c r="F1151" s="10">
        <v>44934</v>
      </c>
      <c r="G1151" t="s">
        <v>427</v>
      </c>
      <c r="I1151">
        <v>1</v>
      </c>
      <c r="J1151" s="2">
        <v>280</v>
      </c>
      <c r="K1151" s="2">
        <f>IF(OR(B1151="متنوع",B1151="قطع غيار"),J1151,IF(AND(B1151="ceiling fan",J1151&gt;500),_xlfn.MAXIFS('m cost'!$E$3:$E$1062,'m cost'!$B$3:$B$1062,C1151,'m cost'!$C$3:$C$1062,"&lt;="&amp;O1151,'m cost'!$D$3:$D$1062,"&lt;="&amp;N1151)*3,_xlfn.MAXIFS('m cost'!$E$3:$E$1062,'m cost'!$B$3:$B$1062,C1151,'m cost'!$C$3:$C$1062,"&lt;="&amp;O1151,'m cost'!$D$3:$D$1062,"&lt;="&amp;N1151)))</f>
        <v>280</v>
      </c>
      <c r="L1151" s="2">
        <f t="shared" ref="L1151:L1205" si="114">I1151*K1151</f>
        <v>280</v>
      </c>
      <c r="M1151" s="2">
        <f t="shared" ref="M1151:M1205" si="115">J1151*I1151</f>
        <v>280</v>
      </c>
      <c r="N1151">
        <f t="shared" ref="N1151:N1205" si="116">MONTH(F1151)</f>
        <v>1</v>
      </c>
      <c r="O1151">
        <f t="shared" ref="O1151:O1205" si="117">YEAR(F1151)</f>
        <v>2023</v>
      </c>
      <c r="P1151" s="9">
        <f>IF(I1151&gt;0,VLOOKUP(B1151,'m cost'!A:G,6,FALSE)*I1151,0)</f>
        <v>26.52</v>
      </c>
      <c r="Q1151" t="str">
        <f t="shared" ref="Q1151:Q1205" si="118">IF(M1151-L1151-P1151&gt;0,"p","l")</f>
        <v>l</v>
      </c>
      <c r="R1151" s="2">
        <f t="shared" ref="R1151:R1205" si="119">M1151-L1151-P1151</f>
        <v>-26.52</v>
      </c>
    </row>
    <row r="1152" spans="1:18" x14ac:dyDescent="0.2">
      <c r="A1152" t="s">
        <v>30</v>
      </c>
      <c r="B1152" s="9" t="str">
        <f>VLOOKUP(A1152,'item cost'!A:D,2,FALSE)</f>
        <v>group 16</v>
      </c>
      <c r="C1152" s="9" t="str">
        <f>VLOOKUP(D1152,items!A:B,2,FALSE)</f>
        <v>item 16</v>
      </c>
      <c r="D1152" t="s">
        <v>848</v>
      </c>
      <c r="E1152" s="10"/>
      <c r="F1152" s="10">
        <v>44936</v>
      </c>
      <c r="G1152" t="s">
        <v>428</v>
      </c>
      <c r="I1152">
        <v>1</v>
      </c>
      <c r="J1152" s="2">
        <v>200</v>
      </c>
      <c r="K1152" s="2">
        <f>IF(OR(B1152="متنوع",B1152="قطع غيار"),J1152,IF(AND(B1152="ceiling fan",J1152&gt;500),_xlfn.MAXIFS('m cost'!$E$3:$E$1062,'m cost'!$B$3:$B$1062,C1152,'m cost'!$C$3:$C$1062,"&lt;="&amp;O1152,'m cost'!$D$3:$D$1062,"&lt;="&amp;N1152)*3,_xlfn.MAXIFS('m cost'!$E$3:$E$1062,'m cost'!$B$3:$B$1062,C1152,'m cost'!$C$3:$C$1062,"&lt;="&amp;O1152,'m cost'!$D$3:$D$1062,"&lt;="&amp;N1152)))</f>
        <v>340.26666666666671</v>
      </c>
      <c r="L1152" s="2">
        <f t="shared" si="114"/>
        <v>340.26666666666671</v>
      </c>
      <c r="M1152" s="2">
        <f t="shared" si="115"/>
        <v>200</v>
      </c>
      <c r="N1152">
        <f t="shared" si="116"/>
        <v>1</v>
      </c>
      <c r="O1152">
        <f t="shared" si="117"/>
        <v>2023</v>
      </c>
      <c r="P1152" s="9">
        <f>IF(I1152&gt;0,VLOOKUP(B1152,'m cost'!A:G,6,FALSE)*I1152,0)</f>
        <v>28.68</v>
      </c>
      <c r="Q1152" t="str">
        <f t="shared" si="118"/>
        <v>l</v>
      </c>
      <c r="R1152" s="2">
        <f t="shared" si="119"/>
        <v>-168.94666666666672</v>
      </c>
    </row>
    <row r="1153" spans="1:18" x14ac:dyDescent="0.2">
      <c r="A1153" t="s">
        <v>45</v>
      </c>
      <c r="B1153" s="9" t="str">
        <f>VLOOKUP(A1153,'item cost'!A:D,2,FALSE)</f>
        <v>group 17</v>
      </c>
      <c r="C1153" s="9" t="str">
        <f>VLOOKUP(D1153,items!A:B,2,FALSE)</f>
        <v>item 17</v>
      </c>
      <c r="D1153" t="s">
        <v>849</v>
      </c>
      <c r="E1153" s="10"/>
      <c r="F1153" s="10">
        <v>44937</v>
      </c>
      <c r="G1153" t="s">
        <v>429</v>
      </c>
      <c r="I1153">
        <v>2</v>
      </c>
      <c r="J1153" s="2">
        <v>2600</v>
      </c>
      <c r="K1153" s="2">
        <f>IF(OR(B1153="متنوع",B1153="قطع غيار"),J1153,IF(AND(B1153="ceiling fan",J1153&gt;500),_xlfn.MAXIFS('m cost'!$E$3:$E$1062,'m cost'!$B$3:$B$1062,C1153,'m cost'!$C$3:$C$1062,"&lt;="&amp;O1153,'m cost'!$D$3:$D$1062,"&lt;="&amp;N1153)*3,_xlfn.MAXIFS('m cost'!$E$3:$E$1062,'m cost'!$B$3:$B$1062,C1153,'m cost'!$C$3:$C$1062,"&lt;="&amp;O1153,'m cost'!$D$3:$D$1062,"&lt;="&amp;N1153)))</f>
        <v>350.54555555555561</v>
      </c>
      <c r="L1153" s="2">
        <f t="shared" si="114"/>
        <v>701.09111111111122</v>
      </c>
      <c r="M1153" s="2">
        <f t="shared" si="115"/>
        <v>5200</v>
      </c>
      <c r="N1153">
        <f t="shared" si="116"/>
        <v>1</v>
      </c>
      <c r="O1153">
        <f t="shared" si="117"/>
        <v>2023</v>
      </c>
      <c r="P1153" s="9">
        <f>IF(I1153&gt;0,VLOOKUP(B1153,'m cost'!A:G,6,FALSE)*I1153,0)</f>
        <v>96.5</v>
      </c>
      <c r="Q1153" t="str">
        <f t="shared" si="118"/>
        <v>p</v>
      </c>
      <c r="R1153" s="2">
        <f t="shared" si="119"/>
        <v>4402.4088888888891</v>
      </c>
    </row>
    <row r="1154" spans="1:18" x14ac:dyDescent="0.2">
      <c r="A1154" t="s">
        <v>21</v>
      </c>
      <c r="B1154" s="9" t="str">
        <f>VLOOKUP(A1154,'item cost'!A:D,2,FALSE)</f>
        <v>group 18</v>
      </c>
      <c r="C1154" s="9" t="str">
        <f>VLOOKUP(D1154,items!A:B,2,FALSE)</f>
        <v>item 18</v>
      </c>
      <c r="D1154" t="s">
        <v>850</v>
      </c>
      <c r="E1154" s="10"/>
      <c r="F1154" s="10">
        <v>44937</v>
      </c>
      <c r="G1154" t="s">
        <v>429</v>
      </c>
      <c r="I1154">
        <v>5</v>
      </c>
      <c r="J1154" s="2">
        <v>185</v>
      </c>
      <c r="K1154" s="2">
        <f>IF(OR(B1154="متنوع",B1154="قطع غيار"),J1154,IF(AND(B1154="ceiling fan",J1154&gt;500),_xlfn.MAXIFS('m cost'!$E$3:$E$1062,'m cost'!$B$3:$B$1062,C1154,'m cost'!$C$3:$C$1062,"&lt;="&amp;O1154,'m cost'!$D$3:$D$1062,"&lt;="&amp;N1154)*3,_xlfn.MAXIFS('m cost'!$E$3:$E$1062,'m cost'!$B$3:$B$1062,C1154,'m cost'!$C$3:$C$1062,"&lt;="&amp;O1154,'m cost'!$D$3:$D$1062,"&lt;="&amp;N1154)))</f>
        <v>329.32952380952389</v>
      </c>
      <c r="L1154" s="2">
        <f t="shared" si="114"/>
        <v>1646.6476190476194</v>
      </c>
      <c r="M1154" s="2">
        <f t="shared" si="115"/>
        <v>925</v>
      </c>
      <c r="N1154">
        <f t="shared" si="116"/>
        <v>1</v>
      </c>
      <c r="O1154">
        <f t="shared" si="117"/>
        <v>2023</v>
      </c>
      <c r="P1154" s="9">
        <f>IF(I1154&gt;0,VLOOKUP(B1154,'m cost'!A:G,6,FALSE)*I1154,0)</f>
        <v>690.8</v>
      </c>
      <c r="Q1154" t="str">
        <f t="shared" si="118"/>
        <v>l</v>
      </c>
      <c r="R1154" s="2">
        <f t="shared" si="119"/>
        <v>-1412.4476190476194</v>
      </c>
    </row>
    <row r="1155" spans="1:18" x14ac:dyDescent="0.2">
      <c r="A1155" t="s">
        <v>275</v>
      </c>
      <c r="B1155" s="9" t="str">
        <f>VLOOKUP(A1155,'item cost'!A:D,2,FALSE)</f>
        <v>group 19</v>
      </c>
      <c r="C1155" s="9" t="str">
        <f>VLOOKUP(D1155,items!A:B,2,FALSE)</f>
        <v>item 19</v>
      </c>
      <c r="D1155" t="s">
        <v>851</v>
      </c>
      <c r="E1155" s="10"/>
      <c r="F1155" s="10">
        <v>44937</v>
      </c>
      <c r="G1155" t="s">
        <v>429</v>
      </c>
      <c r="I1155">
        <v>3</v>
      </c>
      <c r="J1155" s="2">
        <v>390</v>
      </c>
      <c r="K1155" s="2">
        <f>IF(OR(B1155="متنوع",B1155="قطع غيار"),J1155,IF(AND(B1155="ceiling fan",J1155&gt;500),_xlfn.MAXIFS('m cost'!$E$3:$E$1062,'m cost'!$B$3:$B$1062,C1155,'m cost'!$C$3:$C$1062,"&lt;="&amp;O1155,'m cost'!$D$3:$D$1062,"&lt;="&amp;N1155)*3,_xlfn.MAXIFS('m cost'!$E$3:$E$1062,'m cost'!$B$3:$B$1062,C1155,'m cost'!$C$3:$C$1062,"&lt;="&amp;O1155,'m cost'!$D$3:$D$1062,"&lt;="&amp;N1155)))</f>
        <v>570</v>
      </c>
      <c r="L1155" s="2">
        <f t="shared" si="114"/>
        <v>1710</v>
      </c>
      <c r="M1155" s="2">
        <f t="shared" si="115"/>
        <v>1170</v>
      </c>
      <c r="N1155">
        <f t="shared" si="116"/>
        <v>1</v>
      </c>
      <c r="O1155">
        <f t="shared" si="117"/>
        <v>2023</v>
      </c>
      <c r="P1155" s="9">
        <f>IF(I1155&gt;0,VLOOKUP(B1155,'m cost'!A:G,6,FALSE)*I1155,0)</f>
        <v>65.91</v>
      </c>
      <c r="Q1155" t="str">
        <f t="shared" si="118"/>
        <v>l</v>
      </c>
      <c r="R1155" s="2">
        <f t="shared" si="119"/>
        <v>-605.91</v>
      </c>
    </row>
    <row r="1156" spans="1:18" x14ac:dyDescent="0.2">
      <c r="A1156" t="s">
        <v>17</v>
      </c>
      <c r="B1156" s="9" t="str">
        <f>VLOOKUP(A1156,'item cost'!A:D,2,FALSE)</f>
        <v>group 20</v>
      </c>
      <c r="C1156" s="9" t="str">
        <f>VLOOKUP(D1156,items!A:B,2,FALSE)</f>
        <v>item 20</v>
      </c>
      <c r="D1156" t="s">
        <v>852</v>
      </c>
      <c r="E1156" s="10"/>
      <c r="F1156" s="10">
        <v>44937</v>
      </c>
      <c r="G1156" t="s">
        <v>430</v>
      </c>
      <c r="I1156">
        <v>1</v>
      </c>
      <c r="J1156" s="2">
        <v>1100</v>
      </c>
      <c r="K1156" s="2">
        <f>IF(OR(B1156="متنوع",B1156="قطع غيار"),J1156,IF(AND(B1156="ceiling fan",J1156&gt;500),_xlfn.MAXIFS('m cost'!$E$3:$E$1062,'m cost'!$B$3:$B$1062,C1156,'m cost'!$C$3:$C$1062,"&lt;="&amp;O1156,'m cost'!$D$3:$D$1062,"&lt;="&amp;N1156)*3,_xlfn.MAXIFS('m cost'!$E$3:$E$1062,'m cost'!$B$3:$B$1062,C1156,'m cost'!$C$3:$C$1062,"&lt;="&amp;O1156,'m cost'!$D$3:$D$1062,"&lt;="&amp;N1156)))</f>
        <v>260</v>
      </c>
      <c r="L1156" s="2">
        <f t="shared" si="114"/>
        <v>260</v>
      </c>
      <c r="M1156" s="2">
        <f t="shared" si="115"/>
        <v>1100</v>
      </c>
      <c r="N1156">
        <f t="shared" si="116"/>
        <v>1</v>
      </c>
      <c r="O1156">
        <f t="shared" si="117"/>
        <v>2023</v>
      </c>
      <c r="P1156" s="9">
        <f>IF(I1156&gt;0,VLOOKUP(B1156,'m cost'!A:G,6,FALSE)*I1156,0)</f>
        <v>5</v>
      </c>
      <c r="Q1156" t="str">
        <f t="shared" si="118"/>
        <v>p</v>
      </c>
      <c r="R1156" s="2">
        <f t="shared" si="119"/>
        <v>835</v>
      </c>
    </row>
    <row r="1157" spans="1:18" x14ac:dyDescent="0.2">
      <c r="A1157" t="s">
        <v>18</v>
      </c>
      <c r="B1157" s="9" t="str">
        <f>VLOOKUP(A1157,'item cost'!A:D,2,FALSE)</f>
        <v>group 21</v>
      </c>
      <c r="C1157" s="9" t="str">
        <f>VLOOKUP(D1157,items!A:B,2,FALSE)</f>
        <v>item 21</v>
      </c>
      <c r="D1157" t="s">
        <v>853</v>
      </c>
      <c r="E1157" s="10"/>
      <c r="F1157" s="10">
        <v>44941</v>
      </c>
      <c r="G1157" t="s">
        <v>431</v>
      </c>
      <c r="I1157">
        <v>7</v>
      </c>
      <c r="J1157" s="2">
        <v>300</v>
      </c>
      <c r="K1157" s="2">
        <f>IF(OR(B1157="متنوع",B1157="قطع غيار"),J1157,IF(AND(B1157="ceiling fan",J1157&gt;500),_xlfn.MAXIFS('m cost'!$E$3:$E$1062,'m cost'!$B$3:$B$1062,C1157,'m cost'!$C$3:$C$1062,"&lt;="&amp;O1157,'m cost'!$D$3:$D$1062,"&lt;="&amp;N1157)*3,_xlfn.MAXIFS('m cost'!$E$3:$E$1062,'m cost'!$B$3:$B$1062,C1157,'m cost'!$C$3:$C$1062,"&lt;="&amp;O1157,'m cost'!$D$3:$D$1062,"&lt;="&amp;N1157)))</f>
        <v>122.78968253968254</v>
      </c>
      <c r="L1157" s="2">
        <f t="shared" si="114"/>
        <v>859.52777777777783</v>
      </c>
      <c r="M1157" s="2">
        <f t="shared" si="115"/>
        <v>2100</v>
      </c>
      <c r="N1157">
        <f t="shared" si="116"/>
        <v>1</v>
      </c>
      <c r="O1157">
        <f t="shared" si="117"/>
        <v>2023</v>
      </c>
      <c r="P1157" s="9">
        <f>IF(I1157&gt;0,VLOOKUP(B1157,'m cost'!A:G,6,FALSE)*I1157,0)</f>
        <v>0</v>
      </c>
      <c r="Q1157" t="str">
        <f t="shared" si="118"/>
        <v>p</v>
      </c>
      <c r="R1157" s="2">
        <f t="shared" si="119"/>
        <v>1240.4722222222222</v>
      </c>
    </row>
    <row r="1158" spans="1:18" x14ac:dyDescent="0.2">
      <c r="A1158" t="s">
        <v>24</v>
      </c>
      <c r="B1158" s="9" t="str">
        <f>VLOOKUP(A1158,'item cost'!A:D,2,FALSE)</f>
        <v>group 22</v>
      </c>
      <c r="C1158" s="9" t="str">
        <f>VLOOKUP(D1158,items!A:B,2,FALSE)</f>
        <v>item 22</v>
      </c>
      <c r="D1158" t="s">
        <v>854</v>
      </c>
      <c r="E1158" s="10"/>
      <c r="F1158" s="10">
        <v>44951</v>
      </c>
      <c r="G1158" t="s">
        <v>432</v>
      </c>
      <c r="I1158">
        <v>1</v>
      </c>
      <c r="J1158" s="2">
        <v>1</v>
      </c>
      <c r="K1158" s="2">
        <f>IF(OR(B1158="متنوع",B1158="قطع غيار"),J1158,IF(AND(B1158="ceiling fan",J1158&gt;500),_xlfn.MAXIFS('m cost'!$E$3:$E$1062,'m cost'!$B$3:$B$1062,C1158,'m cost'!$C$3:$C$1062,"&lt;="&amp;O1158,'m cost'!$D$3:$D$1062,"&lt;="&amp;N1158)*3,_xlfn.MAXIFS('m cost'!$E$3:$E$1062,'m cost'!$B$3:$B$1062,C1158,'m cost'!$C$3:$C$1062,"&lt;="&amp;O1158,'m cost'!$D$3:$D$1062,"&lt;="&amp;N1158)))</f>
        <v>517</v>
      </c>
      <c r="L1158" s="2">
        <f t="shared" si="114"/>
        <v>517</v>
      </c>
      <c r="M1158" s="2">
        <f t="shared" si="115"/>
        <v>1</v>
      </c>
      <c r="N1158">
        <f t="shared" si="116"/>
        <v>1</v>
      </c>
      <c r="O1158">
        <f t="shared" si="117"/>
        <v>2023</v>
      </c>
      <c r="P1158" s="9">
        <f>IF(I1158&gt;0,VLOOKUP(B1158,'m cost'!A:G,6,FALSE)*I1158,0)</f>
        <v>1</v>
      </c>
      <c r="Q1158" t="str">
        <f t="shared" si="118"/>
        <v>l</v>
      </c>
      <c r="R1158" s="2">
        <f t="shared" si="119"/>
        <v>-517</v>
      </c>
    </row>
    <row r="1159" spans="1:18" x14ac:dyDescent="0.2">
      <c r="A1159" t="s">
        <v>60</v>
      </c>
      <c r="B1159" s="9" t="str">
        <f>VLOOKUP(A1159,'item cost'!A:D,2,FALSE)</f>
        <v>group 23</v>
      </c>
      <c r="C1159" s="9" t="str">
        <f>VLOOKUP(D1159,items!A:B,2,FALSE)</f>
        <v>item 23</v>
      </c>
      <c r="D1159" t="s">
        <v>855</v>
      </c>
      <c r="E1159" s="10"/>
      <c r="F1159" s="10">
        <v>44951</v>
      </c>
      <c r="G1159" t="s">
        <v>268</v>
      </c>
      <c r="I1159">
        <v>-1</v>
      </c>
      <c r="J1159" s="2">
        <v>1</v>
      </c>
      <c r="K1159" s="2">
        <f>IF(OR(B1159="متنوع",B1159="قطع غيار"),J1159,IF(AND(B1159="ceiling fan",J1159&gt;500),_xlfn.MAXIFS('m cost'!$E$3:$E$1062,'m cost'!$B$3:$B$1062,C1159,'m cost'!$C$3:$C$1062,"&lt;="&amp;O1159,'m cost'!$D$3:$D$1062,"&lt;="&amp;N1159)*3,_xlfn.MAXIFS('m cost'!$E$3:$E$1062,'m cost'!$B$3:$B$1062,C1159,'m cost'!$C$3:$C$1062,"&lt;="&amp;O1159,'m cost'!$D$3:$D$1062,"&lt;="&amp;N1159)))</f>
        <v>3666.8121693121693</v>
      </c>
      <c r="L1159" s="2">
        <f t="shared" si="114"/>
        <v>-3666.8121693121693</v>
      </c>
      <c r="M1159" s="2">
        <f t="shared" si="115"/>
        <v>-1</v>
      </c>
      <c r="N1159">
        <f t="shared" si="116"/>
        <v>1</v>
      </c>
      <c r="O1159">
        <f t="shared" si="117"/>
        <v>2023</v>
      </c>
      <c r="P1159" s="9">
        <f>IF(I1159&gt;0,VLOOKUP(B1159,'m cost'!A:G,6,FALSE)*I1159,0)</f>
        <v>0</v>
      </c>
      <c r="Q1159" t="str">
        <f t="shared" si="118"/>
        <v>p</v>
      </c>
      <c r="R1159" s="2">
        <f t="shared" si="119"/>
        <v>3665.8121693121693</v>
      </c>
    </row>
    <row r="1160" spans="1:18" x14ac:dyDescent="0.2">
      <c r="A1160" t="s">
        <v>43</v>
      </c>
      <c r="B1160" s="9" t="str">
        <f>VLOOKUP(A1160,'item cost'!A:D,2,FALSE)</f>
        <v>group 24</v>
      </c>
      <c r="C1160" s="9" t="str">
        <f>VLOOKUP(D1160,items!A:B,2,FALSE)</f>
        <v>item 24</v>
      </c>
      <c r="D1160" t="s">
        <v>856</v>
      </c>
      <c r="E1160" s="10"/>
      <c r="F1160" s="10">
        <v>44954</v>
      </c>
      <c r="G1160" t="s">
        <v>433</v>
      </c>
      <c r="I1160">
        <v>2</v>
      </c>
      <c r="J1160" s="2">
        <v>520</v>
      </c>
      <c r="K1160" s="2">
        <f>IF(OR(B1160="متنوع",B1160="قطع غيار"),J1160,IF(AND(B1160="ceiling fan",J1160&gt;500),_xlfn.MAXIFS('m cost'!$E$3:$E$1062,'m cost'!$B$3:$B$1062,C1160,'m cost'!$C$3:$C$1062,"&lt;="&amp;O1160,'m cost'!$D$3:$D$1062,"&lt;="&amp;N1160)*3,_xlfn.MAXIFS('m cost'!$E$3:$E$1062,'m cost'!$B$3:$B$1062,C1160,'m cost'!$C$3:$C$1062,"&lt;="&amp;O1160,'m cost'!$D$3:$D$1062,"&lt;="&amp;N1160)))</f>
        <v>316.46825396825403</v>
      </c>
      <c r="L1160" s="2">
        <f t="shared" si="114"/>
        <v>632.93650793650806</v>
      </c>
      <c r="M1160" s="2">
        <f t="shared" si="115"/>
        <v>1040</v>
      </c>
      <c r="N1160">
        <f t="shared" si="116"/>
        <v>1</v>
      </c>
      <c r="O1160">
        <f t="shared" si="117"/>
        <v>2023</v>
      </c>
      <c r="P1160" s="9">
        <f>IF(I1160&gt;0,VLOOKUP(B1160,'m cost'!A:G,6,FALSE)*I1160,0)</f>
        <v>1</v>
      </c>
      <c r="Q1160" t="str">
        <f t="shared" si="118"/>
        <v>p</v>
      </c>
      <c r="R1160" s="2">
        <f t="shared" si="119"/>
        <v>406.06349206349194</v>
      </c>
    </row>
    <row r="1161" spans="1:18" x14ac:dyDescent="0.2">
      <c r="A1161" t="s">
        <v>278</v>
      </c>
      <c r="B1161" s="9" t="str">
        <f>VLOOKUP(A1161,'item cost'!A:D,2,FALSE)</f>
        <v>group 25</v>
      </c>
      <c r="C1161" s="9" t="str">
        <f>VLOOKUP(D1161,items!A:B,2,FALSE)</f>
        <v>item 25</v>
      </c>
      <c r="D1161" t="s">
        <v>857</v>
      </c>
      <c r="E1161" s="10"/>
      <c r="F1161" s="10">
        <v>44954</v>
      </c>
      <c r="G1161" t="s">
        <v>433</v>
      </c>
      <c r="I1161">
        <v>1</v>
      </c>
      <c r="J1161" s="2">
        <v>470</v>
      </c>
      <c r="K1161" s="2">
        <f>IF(OR(B1161="متنوع",B1161="قطع غيار"),J1161,IF(AND(B1161="ceiling fan",J1161&gt;500),_xlfn.MAXIFS('m cost'!$E$3:$E$1062,'m cost'!$B$3:$B$1062,C1161,'m cost'!$C$3:$C$1062,"&lt;="&amp;O1161,'m cost'!$D$3:$D$1062,"&lt;="&amp;N1161)*3,_xlfn.MAXIFS('m cost'!$E$3:$E$1062,'m cost'!$B$3:$B$1062,C1161,'m cost'!$C$3:$C$1062,"&lt;="&amp;O1161,'m cost'!$D$3:$D$1062,"&lt;="&amp;N1161)))</f>
        <v>223.50174851190479</v>
      </c>
      <c r="L1161" s="2">
        <f t="shared" si="114"/>
        <v>223.50174851190479</v>
      </c>
      <c r="M1161" s="2">
        <f t="shared" si="115"/>
        <v>470</v>
      </c>
      <c r="N1161">
        <f t="shared" si="116"/>
        <v>1</v>
      </c>
      <c r="O1161">
        <f t="shared" si="117"/>
        <v>2023</v>
      </c>
      <c r="P1161" s="9">
        <f>IF(I1161&gt;0,VLOOKUP(B1161,'m cost'!A:G,6,FALSE)*I1161,0)</f>
        <v>29.454999999999998</v>
      </c>
      <c r="Q1161" t="str">
        <f t="shared" si="118"/>
        <v>p</v>
      </c>
      <c r="R1161" s="2">
        <f t="shared" si="119"/>
        <v>217.04325148809522</v>
      </c>
    </row>
    <row r="1162" spans="1:18" x14ac:dyDescent="0.2">
      <c r="A1162" t="s">
        <v>279</v>
      </c>
      <c r="B1162" s="9" t="str">
        <f>VLOOKUP(A1162,'item cost'!A:D,2,FALSE)</f>
        <v>group 26</v>
      </c>
      <c r="C1162" s="9" t="str">
        <f>VLOOKUP(D1162,items!A:B,2,FALSE)</f>
        <v>item 26</v>
      </c>
      <c r="D1162" t="s">
        <v>858</v>
      </c>
      <c r="E1162" s="10"/>
      <c r="F1162" s="10">
        <v>44954</v>
      </c>
      <c r="G1162" t="s">
        <v>434</v>
      </c>
      <c r="I1162">
        <v>1</v>
      </c>
      <c r="J1162" s="2">
        <v>600</v>
      </c>
      <c r="K1162" s="2">
        <f>IF(OR(B1162="متنوع",B1162="قطع غيار"),J1162,IF(AND(B1162="ceiling fan",J1162&gt;500),_xlfn.MAXIFS('m cost'!$E$3:$E$1062,'m cost'!$B$3:$B$1062,C1162,'m cost'!$C$3:$C$1062,"&lt;="&amp;O1162,'m cost'!$D$3:$D$1062,"&lt;="&amp;N1162)*3,_xlfn.MAXIFS('m cost'!$E$3:$E$1062,'m cost'!$B$3:$B$1062,C1162,'m cost'!$C$3:$C$1062,"&lt;="&amp;O1162,'m cost'!$D$3:$D$1062,"&lt;="&amp;N1162)))</f>
        <v>205.97652777777782</v>
      </c>
      <c r="L1162" s="2">
        <f t="shared" si="114"/>
        <v>205.97652777777782</v>
      </c>
      <c r="M1162" s="2">
        <f t="shared" si="115"/>
        <v>600</v>
      </c>
      <c r="N1162">
        <f t="shared" si="116"/>
        <v>1</v>
      </c>
      <c r="O1162">
        <f t="shared" si="117"/>
        <v>2023</v>
      </c>
      <c r="P1162" s="9">
        <f>IF(I1162&gt;0,VLOOKUP(B1162,'m cost'!A:G,6,FALSE)*I1162,0)</f>
        <v>5</v>
      </c>
      <c r="Q1162" t="str">
        <f t="shared" si="118"/>
        <v>p</v>
      </c>
      <c r="R1162" s="2">
        <f t="shared" si="119"/>
        <v>389.02347222222215</v>
      </c>
    </row>
    <row r="1163" spans="1:18" x14ac:dyDescent="0.2">
      <c r="A1163" t="s">
        <v>46</v>
      </c>
      <c r="B1163" s="9" t="str">
        <f>VLOOKUP(A1163,'item cost'!A:D,2,FALSE)</f>
        <v>group 27</v>
      </c>
      <c r="C1163" s="9" t="str">
        <f>VLOOKUP(D1163,items!A:B,2,FALSE)</f>
        <v>item 27</v>
      </c>
      <c r="D1163" t="s">
        <v>859</v>
      </c>
      <c r="E1163" s="10"/>
      <c r="F1163" s="10">
        <v>44955</v>
      </c>
      <c r="G1163" t="s">
        <v>435</v>
      </c>
      <c r="I1163">
        <v>1</v>
      </c>
      <c r="J1163" s="2">
        <v>850</v>
      </c>
      <c r="K1163" s="2">
        <f>IF(OR(B1163="متنوع",B1163="قطع غيار"),J1163,IF(AND(B1163="ceiling fan",J1163&gt;500),_xlfn.MAXIFS('m cost'!$E$3:$E$1062,'m cost'!$B$3:$B$1062,C1163,'m cost'!$C$3:$C$1062,"&lt;="&amp;O1163,'m cost'!$D$3:$D$1062,"&lt;="&amp;N1163)*3,_xlfn.MAXIFS('m cost'!$E$3:$E$1062,'m cost'!$B$3:$B$1062,C1163,'m cost'!$C$3:$C$1062,"&lt;="&amp;O1163,'m cost'!$D$3:$D$1062,"&lt;="&amp;N1163)))</f>
        <v>383</v>
      </c>
      <c r="L1163" s="2">
        <f t="shared" si="114"/>
        <v>383</v>
      </c>
      <c r="M1163" s="2">
        <f t="shared" si="115"/>
        <v>850</v>
      </c>
      <c r="N1163">
        <f t="shared" si="116"/>
        <v>1</v>
      </c>
      <c r="O1163">
        <f t="shared" si="117"/>
        <v>2023</v>
      </c>
      <c r="P1163" s="9">
        <f>IF(I1163&gt;0,VLOOKUP(B1163,'m cost'!A:G,6,FALSE)*I1163,0)</f>
        <v>0</v>
      </c>
      <c r="Q1163" t="str">
        <f t="shared" si="118"/>
        <v>p</v>
      </c>
      <c r="R1163" s="2">
        <f t="shared" si="119"/>
        <v>467</v>
      </c>
    </row>
    <row r="1164" spans="1:18" x14ac:dyDescent="0.2">
      <c r="A1164" t="s">
        <v>37</v>
      </c>
      <c r="B1164" s="9" t="str">
        <f>VLOOKUP(A1164,'item cost'!A:D,2,FALSE)</f>
        <v>group 28</v>
      </c>
      <c r="C1164" s="9" t="str">
        <f>VLOOKUP(D1164,items!A:B,2,FALSE)</f>
        <v>item 28</v>
      </c>
      <c r="D1164" t="s">
        <v>860</v>
      </c>
      <c r="E1164" s="10"/>
      <c r="F1164" s="10">
        <v>44955</v>
      </c>
      <c r="G1164" t="s">
        <v>169</v>
      </c>
      <c r="I1164">
        <v>-1</v>
      </c>
      <c r="J1164" s="2">
        <v>600</v>
      </c>
      <c r="K1164" s="2">
        <f>IF(OR(B1164="متنوع",B1164="قطع غيار"),J1164,IF(AND(B1164="ceiling fan",J1164&gt;500),_xlfn.MAXIFS('m cost'!$E$3:$E$1062,'m cost'!$B$3:$B$1062,C1164,'m cost'!$C$3:$C$1062,"&lt;="&amp;O1164,'m cost'!$D$3:$D$1062,"&lt;="&amp;N1164)*3,_xlfn.MAXIFS('m cost'!$E$3:$E$1062,'m cost'!$B$3:$B$1062,C1164,'m cost'!$C$3:$C$1062,"&lt;="&amp;O1164,'m cost'!$D$3:$D$1062,"&lt;="&amp;N1164)))</f>
        <v>127.99382716049386</v>
      </c>
      <c r="L1164" s="2">
        <f t="shared" si="114"/>
        <v>-127.99382716049386</v>
      </c>
      <c r="M1164" s="2">
        <f t="shared" si="115"/>
        <v>-600</v>
      </c>
      <c r="N1164">
        <f t="shared" si="116"/>
        <v>1</v>
      </c>
      <c r="O1164">
        <f t="shared" si="117"/>
        <v>2023</v>
      </c>
      <c r="P1164" s="9">
        <f>IF(I1164&gt;0,VLOOKUP(B1164,'m cost'!A:G,6,FALSE)*I1164,0)</f>
        <v>0</v>
      </c>
      <c r="Q1164" t="str">
        <f t="shared" si="118"/>
        <v>l</v>
      </c>
      <c r="R1164" s="2">
        <f t="shared" si="119"/>
        <v>-472.00617283950612</v>
      </c>
    </row>
    <row r="1165" spans="1:18" x14ac:dyDescent="0.2">
      <c r="A1165" t="s">
        <v>44</v>
      </c>
      <c r="B1165" s="9" t="str">
        <f>VLOOKUP(A1165,'item cost'!A:D,2,FALSE)</f>
        <v>group 29</v>
      </c>
      <c r="C1165" s="9" t="str">
        <f>VLOOKUP(D1165,items!A:B,2,FALSE)</f>
        <v>item 29</v>
      </c>
      <c r="D1165" t="s">
        <v>861</v>
      </c>
      <c r="E1165" s="10"/>
      <c r="F1165" s="10">
        <v>44934</v>
      </c>
      <c r="G1165" t="s">
        <v>436</v>
      </c>
      <c r="I1165">
        <v>1</v>
      </c>
      <c r="J1165" s="2">
        <v>350</v>
      </c>
      <c r="K1165" s="2">
        <f>IF(OR(B1165="متنوع",B1165="قطع غيار"),J1165,IF(AND(B1165="ceiling fan",J1165&gt;500),_xlfn.MAXIFS('m cost'!$E$3:$E$1062,'m cost'!$B$3:$B$1062,C1165,'m cost'!$C$3:$C$1062,"&lt;="&amp;O1165,'m cost'!$D$3:$D$1062,"&lt;="&amp;N1165)*3,_xlfn.MAXIFS('m cost'!$E$3:$E$1062,'m cost'!$B$3:$B$1062,C1165,'m cost'!$C$3:$C$1062,"&lt;="&amp;O1165,'m cost'!$D$3:$D$1062,"&lt;="&amp;N1165)))</f>
        <v>139.5625</v>
      </c>
      <c r="L1165" s="2">
        <f t="shared" si="114"/>
        <v>139.5625</v>
      </c>
      <c r="M1165" s="2">
        <f t="shared" si="115"/>
        <v>350</v>
      </c>
      <c r="N1165">
        <f t="shared" si="116"/>
        <v>1</v>
      </c>
      <c r="O1165">
        <f t="shared" si="117"/>
        <v>2023</v>
      </c>
      <c r="P1165" s="9">
        <f>IF(I1165&gt;0,VLOOKUP(B1165,'m cost'!A:G,6,FALSE)*I1165,0)</f>
        <v>5</v>
      </c>
      <c r="Q1165" t="str">
        <f t="shared" si="118"/>
        <v>p</v>
      </c>
      <c r="R1165" s="2">
        <f t="shared" si="119"/>
        <v>205.4375</v>
      </c>
    </row>
    <row r="1166" spans="1:18" x14ac:dyDescent="0.2">
      <c r="A1166" t="s">
        <v>280</v>
      </c>
      <c r="B1166" s="9" t="str">
        <f>VLOOKUP(A1166,'item cost'!A:D,2,FALSE)</f>
        <v>group 30</v>
      </c>
      <c r="C1166" s="9" t="str">
        <f>VLOOKUP(D1166,items!A:B,2,FALSE)</f>
        <v>item 30</v>
      </c>
      <c r="D1166" t="s">
        <v>862</v>
      </c>
      <c r="E1166" s="10"/>
      <c r="F1166" s="10">
        <v>44934</v>
      </c>
      <c r="G1166" t="s">
        <v>436</v>
      </c>
      <c r="I1166">
        <v>1</v>
      </c>
      <c r="J1166" s="2">
        <v>350</v>
      </c>
      <c r="K1166" s="2">
        <f>IF(OR(B1166="متنوع",B1166="قطع غيار"),J1166,IF(AND(B1166="ceiling fan",J1166&gt;500),_xlfn.MAXIFS('m cost'!$E$3:$E$1062,'m cost'!$B$3:$B$1062,C1166,'m cost'!$C$3:$C$1062,"&lt;="&amp;O1166,'m cost'!$D$3:$D$1062,"&lt;="&amp;N1166)*3,_xlfn.MAXIFS('m cost'!$E$3:$E$1062,'m cost'!$B$3:$B$1062,C1166,'m cost'!$C$3:$C$1062,"&lt;="&amp;O1166,'m cost'!$D$3:$D$1062,"&lt;="&amp;N1166)))</f>
        <v>350.54555555555561</v>
      </c>
      <c r="L1166" s="2">
        <f t="shared" si="114"/>
        <v>350.54555555555561</v>
      </c>
      <c r="M1166" s="2">
        <f t="shared" si="115"/>
        <v>350</v>
      </c>
      <c r="N1166">
        <f t="shared" si="116"/>
        <v>1</v>
      </c>
      <c r="O1166">
        <f t="shared" si="117"/>
        <v>2023</v>
      </c>
      <c r="P1166" s="9">
        <f>IF(I1166&gt;0,VLOOKUP(B1166,'m cost'!A:G,6,FALSE)*I1166,0)</f>
        <v>5</v>
      </c>
      <c r="Q1166" t="str">
        <f t="shared" si="118"/>
        <v>l</v>
      </c>
      <c r="R1166" s="2">
        <f t="shared" si="119"/>
        <v>-5.5455555555556089</v>
      </c>
    </row>
    <row r="1167" spans="1:18" x14ac:dyDescent="0.2">
      <c r="A1167" t="s">
        <v>50</v>
      </c>
      <c r="B1167" s="9" t="str">
        <f>VLOOKUP(A1167,'item cost'!A:D,2,FALSE)</f>
        <v>group 31</v>
      </c>
      <c r="C1167" s="9" t="str">
        <f>VLOOKUP(D1167,items!A:B,2,FALSE)</f>
        <v>item 31</v>
      </c>
      <c r="D1167" t="s">
        <v>863</v>
      </c>
      <c r="E1167" s="10"/>
      <c r="F1167" s="10">
        <v>44934</v>
      </c>
      <c r="G1167" t="s">
        <v>436</v>
      </c>
      <c r="I1167">
        <v>1</v>
      </c>
      <c r="J1167" s="2">
        <v>350</v>
      </c>
      <c r="K1167" s="2">
        <f>IF(OR(B1167="متنوع",B1167="قطع غيار"),J1167,IF(AND(B1167="ceiling fan",J1167&gt;500),_xlfn.MAXIFS('m cost'!$E$3:$E$1062,'m cost'!$B$3:$B$1062,C1167,'m cost'!$C$3:$C$1062,"&lt;="&amp;O1167,'m cost'!$D$3:$D$1062,"&lt;="&amp;N1167)*3,_xlfn.MAXIFS('m cost'!$E$3:$E$1062,'m cost'!$B$3:$B$1062,C1167,'m cost'!$C$3:$C$1062,"&lt;="&amp;O1167,'m cost'!$D$3:$D$1062,"&lt;="&amp;N1167)))</f>
        <v>891.17460317460325</v>
      </c>
      <c r="L1167" s="2">
        <f t="shared" si="114"/>
        <v>891.17460317460325</v>
      </c>
      <c r="M1167" s="2">
        <f t="shared" si="115"/>
        <v>350</v>
      </c>
      <c r="N1167">
        <f t="shared" si="116"/>
        <v>1</v>
      </c>
      <c r="O1167">
        <f t="shared" si="117"/>
        <v>2023</v>
      </c>
      <c r="P1167" s="9">
        <f>IF(I1167&gt;0,VLOOKUP(B1167,'m cost'!A:G,6,FALSE)*I1167,0)</f>
        <v>5</v>
      </c>
      <c r="Q1167" t="str">
        <f t="shared" si="118"/>
        <v>l</v>
      </c>
      <c r="R1167" s="2">
        <f t="shared" si="119"/>
        <v>-546.17460317460325</v>
      </c>
    </row>
    <row r="1168" spans="1:18" x14ac:dyDescent="0.2">
      <c r="A1168" t="s">
        <v>20</v>
      </c>
      <c r="B1168" s="9" t="str">
        <f>VLOOKUP(A1168,'item cost'!A:D,2,FALSE)</f>
        <v>group 32</v>
      </c>
      <c r="C1168" s="9" t="str">
        <f>VLOOKUP(D1168,items!A:B,2,FALSE)</f>
        <v>item 32</v>
      </c>
      <c r="D1168" t="s">
        <v>864</v>
      </c>
      <c r="E1168" s="10"/>
      <c r="F1168" s="10">
        <v>44934</v>
      </c>
      <c r="G1168" t="s">
        <v>436</v>
      </c>
      <c r="I1168">
        <v>1</v>
      </c>
      <c r="J1168" s="2">
        <v>300</v>
      </c>
      <c r="K1168" s="2">
        <f>IF(OR(B1168="متنوع",B1168="قطع غيار"),J1168,IF(AND(B1168="ceiling fan",J1168&gt;500),_xlfn.MAXIFS('m cost'!$E$3:$E$1062,'m cost'!$B$3:$B$1062,C1168,'m cost'!$C$3:$C$1062,"&lt;="&amp;O1168,'m cost'!$D$3:$D$1062,"&lt;="&amp;N1168)*3,_xlfn.MAXIFS('m cost'!$E$3:$E$1062,'m cost'!$B$3:$B$1062,C1168,'m cost'!$C$3:$C$1062,"&lt;="&amp;O1168,'m cost'!$D$3:$D$1062,"&lt;="&amp;N1168)))</f>
        <v>348.11507936507945</v>
      </c>
      <c r="L1168" s="2">
        <f t="shared" si="114"/>
        <v>348.11507936507945</v>
      </c>
      <c r="M1168" s="2">
        <f t="shared" si="115"/>
        <v>300</v>
      </c>
      <c r="N1168">
        <f t="shared" si="116"/>
        <v>1</v>
      </c>
      <c r="O1168">
        <f t="shared" si="117"/>
        <v>2023</v>
      </c>
      <c r="P1168" s="9">
        <f>IF(I1168&gt;0,VLOOKUP(B1168,'m cost'!A:G,6,FALSE)*I1168,0)</f>
        <v>5</v>
      </c>
      <c r="Q1168" t="str">
        <f t="shared" si="118"/>
        <v>l</v>
      </c>
      <c r="R1168" s="2">
        <f t="shared" si="119"/>
        <v>-53.115079365079453</v>
      </c>
    </row>
    <row r="1169" spans="1:18" x14ac:dyDescent="0.2">
      <c r="A1169" t="s">
        <v>33</v>
      </c>
      <c r="B1169" s="9" t="str">
        <f>VLOOKUP(A1169,'item cost'!A:D,2,FALSE)</f>
        <v>group 33</v>
      </c>
      <c r="C1169" s="9" t="str">
        <f>VLOOKUP(D1169,items!A:B,2,FALSE)</f>
        <v>item 33</v>
      </c>
      <c r="D1169" t="s">
        <v>865</v>
      </c>
      <c r="E1169" s="10"/>
      <c r="F1169" s="10">
        <v>44934</v>
      </c>
      <c r="G1169" t="s">
        <v>437</v>
      </c>
      <c r="I1169">
        <v>1</v>
      </c>
      <c r="J1169" s="2">
        <v>350</v>
      </c>
      <c r="K1169" s="2">
        <f>IF(OR(B1169="متنوع",B1169="قطع غيار"),J1169,IF(AND(B1169="ceiling fan",J1169&gt;500),_xlfn.MAXIFS('m cost'!$E$3:$E$1062,'m cost'!$B$3:$B$1062,C1169,'m cost'!$C$3:$C$1062,"&lt;="&amp;O1169,'m cost'!$D$3:$D$1062,"&lt;="&amp;N1169)*3,_xlfn.MAXIFS('m cost'!$E$3:$E$1062,'m cost'!$B$3:$B$1062,C1169,'m cost'!$C$3:$C$1062,"&lt;="&amp;O1169,'m cost'!$D$3:$D$1062,"&lt;="&amp;N1169)))</f>
        <v>960</v>
      </c>
      <c r="L1169" s="2">
        <f t="shared" si="114"/>
        <v>960</v>
      </c>
      <c r="M1169" s="2">
        <f t="shared" si="115"/>
        <v>350</v>
      </c>
      <c r="N1169">
        <f t="shared" si="116"/>
        <v>1</v>
      </c>
      <c r="O1169">
        <f t="shared" si="117"/>
        <v>2023</v>
      </c>
      <c r="P1169" s="9">
        <f>IF(I1169&gt;0,VLOOKUP(B1169,'m cost'!A:G,6,FALSE)*I1169,0)</f>
        <v>5</v>
      </c>
      <c r="Q1169" t="str">
        <f t="shared" si="118"/>
        <v>l</v>
      </c>
      <c r="R1169" s="2">
        <f t="shared" si="119"/>
        <v>-615</v>
      </c>
    </row>
    <row r="1170" spans="1:18" x14ac:dyDescent="0.2">
      <c r="A1170" t="s">
        <v>48</v>
      </c>
      <c r="B1170" s="9" t="str">
        <f>VLOOKUP(A1170,'item cost'!A:D,2,FALSE)</f>
        <v>group 34</v>
      </c>
      <c r="C1170" s="9" t="str">
        <f>VLOOKUP(D1170,items!A:B,2,FALSE)</f>
        <v>item 34</v>
      </c>
      <c r="D1170" t="s">
        <v>866</v>
      </c>
      <c r="E1170" s="10"/>
      <c r="F1170" s="10">
        <v>44934</v>
      </c>
      <c r="G1170" t="s">
        <v>438</v>
      </c>
      <c r="I1170">
        <v>1</v>
      </c>
      <c r="J1170" s="2">
        <v>250</v>
      </c>
      <c r="K1170" s="2">
        <f>IF(OR(B1170="متنوع",B1170="قطع غيار"),J1170,IF(AND(B1170="ceiling fan",J1170&gt;500),_xlfn.MAXIFS('m cost'!$E$3:$E$1062,'m cost'!$B$3:$B$1062,C1170,'m cost'!$C$3:$C$1062,"&lt;="&amp;O1170,'m cost'!$D$3:$D$1062,"&lt;="&amp;N1170)*3,_xlfn.MAXIFS('m cost'!$E$3:$E$1062,'m cost'!$B$3:$B$1062,C1170,'m cost'!$C$3:$C$1062,"&lt;="&amp;O1170,'m cost'!$D$3:$D$1062,"&lt;="&amp;N1170)))</f>
        <v>1445</v>
      </c>
      <c r="L1170" s="2">
        <f t="shared" si="114"/>
        <v>1445</v>
      </c>
      <c r="M1170" s="2">
        <f t="shared" si="115"/>
        <v>250</v>
      </c>
      <c r="N1170">
        <f t="shared" si="116"/>
        <v>1</v>
      </c>
      <c r="O1170">
        <f t="shared" si="117"/>
        <v>2023</v>
      </c>
      <c r="P1170" s="9">
        <f>IF(I1170&gt;0,VLOOKUP(B1170,'m cost'!A:G,6,FALSE)*I1170,0)</f>
        <v>5</v>
      </c>
      <c r="Q1170" t="str">
        <f t="shared" si="118"/>
        <v>l</v>
      </c>
      <c r="R1170" s="2">
        <f t="shared" si="119"/>
        <v>-1200</v>
      </c>
    </row>
    <row r="1171" spans="1:18" x14ac:dyDescent="0.2">
      <c r="A1171" t="s">
        <v>28</v>
      </c>
      <c r="B1171" s="9" t="str">
        <f>VLOOKUP(A1171,'item cost'!A:D,2,FALSE)</f>
        <v>group 35</v>
      </c>
      <c r="C1171" s="9" t="str">
        <f>VLOOKUP(D1171,items!A:B,2,FALSE)</f>
        <v>item 35</v>
      </c>
      <c r="D1171" t="s">
        <v>867</v>
      </c>
      <c r="E1171" s="10"/>
      <c r="F1171" s="10">
        <v>44945</v>
      </c>
      <c r="G1171" t="s">
        <v>439</v>
      </c>
      <c r="I1171">
        <v>2</v>
      </c>
      <c r="J1171" s="2">
        <v>2800</v>
      </c>
      <c r="K1171" s="2">
        <f>IF(OR(B1171="متنوع",B1171="قطع غيار"),J1171,IF(AND(B1171="ceiling fan",J1171&gt;500),_xlfn.MAXIFS('m cost'!$E$3:$E$1062,'m cost'!$B$3:$B$1062,C1171,'m cost'!$C$3:$C$1062,"&lt;="&amp;O1171,'m cost'!$D$3:$D$1062,"&lt;="&amp;N1171)*3,_xlfn.MAXIFS('m cost'!$E$3:$E$1062,'m cost'!$B$3:$B$1062,C1171,'m cost'!$C$3:$C$1062,"&lt;="&amp;O1171,'m cost'!$D$3:$D$1062,"&lt;="&amp;N1171)))</f>
        <v>325.75216666666677</v>
      </c>
      <c r="L1171" s="2">
        <f t="shared" si="114"/>
        <v>651.50433333333353</v>
      </c>
      <c r="M1171" s="2">
        <f t="shared" si="115"/>
        <v>5600</v>
      </c>
      <c r="N1171">
        <f t="shared" si="116"/>
        <v>1</v>
      </c>
      <c r="O1171">
        <f t="shared" si="117"/>
        <v>2023</v>
      </c>
      <c r="P1171" s="9">
        <f>IF(I1171&gt;0,VLOOKUP(B1171,'m cost'!A:G,6,FALSE)*I1171,0)</f>
        <v>10</v>
      </c>
      <c r="Q1171" t="str">
        <f t="shared" si="118"/>
        <v>p</v>
      </c>
      <c r="R1171" s="2">
        <f t="shared" si="119"/>
        <v>4938.4956666666667</v>
      </c>
    </row>
    <row r="1172" spans="1:18" x14ac:dyDescent="0.2">
      <c r="A1172" t="s">
        <v>274</v>
      </c>
      <c r="B1172" s="9" t="str">
        <f>VLOOKUP(A1172,'item cost'!A:D,2,FALSE)</f>
        <v>group 36</v>
      </c>
      <c r="C1172" s="9" t="str">
        <f>VLOOKUP(D1172,items!A:B,2,FALSE)</f>
        <v>item 36</v>
      </c>
      <c r="D1172" t="s">
        <v>868</v>
      </c>
      <c r="E1172" s="10"/>
      <c r="F1172" s="10">
        <v>44945</v>
      </c>
      <c r="G1172" t="s">
        <v>439</v>
      </c>
      <c r="I1172">
        <v>1</v>
      </c>
      <c r="J1172" s="2">
        <v>600</v>
      </c>
      <c r="K1172" s="2">
        <f>IF(OR(B1172="متنوع",B1172="قطع غيار"),J1172,IF(AND(B1172="ceiling fan",J1172&gt;500),_xlfn.MAXIFS('m cost'!$E$3:$E$1062,'m cost'!$B$3:$B$1062,C1172,'m cost'!$C$3:$C$1062,"&lt;="&amp;O1172,'m cost'!$D$3:$D$1062,"&lt;="&amp;N1172)*3,_xlfn.MAXIFS('m cost'!$E$3:$E$1062,'m cost'!$B$3:$B$1062,C1172,'m cost'!$C$3:$C$1062,"&lt;="&amp;O1172,'m cost'!$D$3:$D$1062,"&lt;="&amp;N1172)))</f>
        <v>189</v>
      </c>
      <c r="L1172" s="2">
        <f t="shared" si="114"/>
        <v>189</v>
      </c>
      <c r="M1172" s="2">
        <f t="shared" si="115"/>
        <v>600</v>
      </c>
      <c r="N1172">
        <f t="shared" si="116"/>
        <v>1</v>
      </c>
      <c r="O1172">
        <f t="shared" si="117"/>
        <v>2023</v>
      </c>
      <c r="P1172" s="9">
        <f>IF(I1172&gt;0,VLOOKUP(B1172,'m cost'!A:G,6,FALSE)*I1172,0)</f>
        <v>5</v>
      </c>
      <c r="Q1172" t="str">
        <f t="shared" si="118"/>
        <v>p</v>
      </c>
      <c r="R1172" s="2">
        <f t="shared" si="119"/>
        <v>406</v>
      </c>
    </row>
    <row r="1173" spans="1:18" x14ac:dyDescent="0.2">
      <c r="A1173" t="s">
        <v>52</v>
      </c>
      <c r="B1173" s="9" t="str">
        <f>VLOOKUP(A1173,'item cost'!A:D,2,FALSE)</f>
        <v>group 37</v>
      </c>
      <c r="C1173" s="9" t="str">
        <f>VLOOKUP(D1173,items!A:B,2,FALSE)</f>
        <v>item 37</v>
      </c>
      <c r="D1173" t="s">
        <v>869</v>
      </c>
      <c r="E1173" s="10"/>
      <c r="F1173" s="10">
        <v>44952</v>
      </c>
      <c r="G1173" t="s">
        <v>440</v>
      </c>
      <c r="I1173">
        <v>25</v>
      </c>
      <c r="J1173" s="2">
        <v>1400</v>
      </c>
      <c r="K1173" s="2">
        <f>IF(OR(B1173="متنوع",B1173="قطع غيار"),J1173,IF(AND(B1173="ceiling fan",J1173&gt;500),_xlfn.MAXIFS('m cost'!$E$3:$E$1062,'m cost'!$B$3:$B$1062,C1173,'m cost'!$C$3:$C$1062,"&lt;="&amp;O1173,'m cost'!$D$3:$D$1062,"&lt;="&amp;N1173)*3,_xlfn.MAXIFS('m cost'!$E$3:$E$1062,'m cost'!$B$3:$B$1062,C1173,'m cost'!$C$3:$C$1062,"&lt;="&amp;O1173,'m cost'!$D$3:$D$1062,"&lt;="&amp;N1173)))</f>
        <v>1486.2500000000002</v>
      </c>
      <c r="L1173" s="2">
        <f t="shared" si="114"/>
        <v>37156.250000000007</v>
      </c>
      <c r="M1173" s="2">
        <f t="shared" si="115"/>
        <v>35000</v>
      </c>
      <c r="N1173">
        <f t="shared" si="116"/>
        <v>1</v>
      </c>
      <c r="O1173">
        <f t="shared" si="117"/>
        <v>2023</v>
      </c>
      <c r="P1173" s="9">
        <f>IF(I1173&gt;0,VLOOKUP(B1173,'m cost'!A:G,6,FALSE)*I1173,0)</f>
        <v>125</v>
      </c>
      <c r="Q1173" t="str">
        <f t="shared" si="118"/>
        <v>l</v>
      </c>
      <c r="R1173" s="2">
        <f t="shared" si="119"/>
        <v>-2281.2500000000073</v>
      </c>
    </row>
    <row r="1174" spans="1:18" x14ac:dyDescent="0.2">
      <c r="A1174" t="s">
        <v>65</v>
      </c>
      <c r="B1174" s="9" t="str">
        <f>VLOOKUP(A1174,'item cost'!A:D,2,FALSE)</f>
        <v>group 38</v>
      </c>
      <c r="C1174" s="9" t="str">
        <f>VLOOKUP(D1174,items!A:B,2,FALSE)</f>
        <v>item 38</v>
      </c>
      <c r="D1174" t="s">
        <v>870</v>
      </c>
      <c r="E1174" s="10"/>
      <c r="F1174" s="10">
        <v>44952</v>
      </c>
      <c r="G1174" t="s">
        <v>440</v>
      </c>
      <c r="I1174">
        <v>10</v>
      </c>
      <c r="J1174" s="2">
        <v>1610</v>
      </c>
      <c r="K1174" s="2">
        <f>IF(OR(B1174="متنوع",B1174="قطع غيار"),J1174,IF(AND(B1174="ceiling fan",J1174&gt;500),_xlfn.MAXIFS('m cost'!$E$3:$E$1062,'m cost'!$B$3:$B$1062,C1174,'m cost'!$C$3:$C$1062,"&lt;="&amp;O1174,'m cost'!$D$3:$D$1062,"&lt;="&amp;N1174)*3,_xlfn.MAXIFS('m cost'!$E$3:$E$1062,'m cost'!$B$3:$B$1062,C1174,'m cost'!$C$3:$C$1062,"&lt;="&amp;O1174,'m cost'!$D$3:$D$1062,"&lt;="&amp;N1174)))</f>
        <v>1954.814814814815</v>
      </c>
      <c r="L1174" s="2">
        <f t="shared" si="114"/>
        <v>19548.14814814815</v>
      </c>
      <c r="M1174" s="2">
        <f t="shared" si="115"/>
        <v>16100</v>
      </c>
      <c r="N1174">
        <f t="shared" si="116"/>
        <v>1</v>
      </c>
      <c r="O1174">
        <f t="shared" si="117"/>
        <v>2023</v>
      </c>
      <c r="P1174" s="9">
        <f>IF(I1174&gt;0,VLOOKUP(B1174,'m cost'!A:G,6,FALSE)*I1174,0)</f>
        <v>0</v>
      </c>
      <c r="Q1174" t="str">
        <f t="shared" si="118"/>
        <v>l</v>
      </c>
      <c r="R1174" s="2">
        <f t="shared" si="119"/>
        <v>-3448.1481481481496</v>
      </c>
    </row>
    <row r="1175" spans="1:18" x14ac:dyDescent="0.2">
      <c r="A1175" t="s">
        <v>62</v>
      </c>
      <c r="B1175" s="9" t="str">
        <f>VLOOKUP(A1175,'item cost'!A:D,2,FALSE)</f>
        <v>group 39</v>
      </c>
      <c r="C1175" s="9" t="str">
        <f>VLOOKUP(D1175,items!A:B,2,FALSE)</f>
        <v>item 39</v>
      </c>
      <c r="D1175" t="s">
        <v>871</v>
      </c>
      <c r="E1175" s="10"/>
      <c r="F1175" s="10">
        <v>44952</v>
      </c>
      <c r="G1175" t="s">
        <v>440</v>
      </c>
      <c r="I1175">
        <v>100</v>
      </c>
      <c r="J1175" s="2">
        <v>405</v>
      </c>
      <c r="K1175" s="2">
        <f>IF(OR(B1175="متنوع",B1175="قطع غيار"),J1175,IF(AND(B1175="ceiling fan",J1175&gt;500),_xlfn.MAXIFS('m cost'!$E$3:$E$1062,'m cost'!$B$3:$B$1062,C1175,'m cost'!$C$3:$C$1062,"&lt;="&amp;O1175,'m cost'!$D$3:$D$1062,"&lt;="&amp;N1175)*3,_xlfn.MAXIFS('m cost'!$E$3:$E$1062,'m cost'!$B$3:$B$1062,C1175,'m cost'!$C$3:$C$1062,"&lt;="&amp;O1175,'m cost'!$D$3:$D$1062,"&lt;="&amp;N1175)))</f>
        <v>1020</v>
      </c>
      <c r="L1175" s="2">
        <f t="shared" si="114"/>
        <v>102000</v>
      </c>
      <c r="M1175" s="2">
        <f t="shared" si="115"/>
        <v>40500</v>
      </c>
      <c r="N1175">
        <f t="shared" si="116"/>
        <v>1</v>
      </c>
      <c r="O1175">
        <f t="shared" si="117"/>
        <v>2023</v>
      </c>
      <c r="P1175" s="9">
        <f>IF(I1175&gt;0,VLOOKUP(B1175,'m cost'!A:G,6,FALSE)*I1175,0)</f>
        <v>0</v>
      </c>
      <c r="Q1175" t="str">
        <f t="shared" si="118"/>
        <v>l</v>
      </c>
      <c r="R1175" s="2">
        <f t="shared" si="119"/>
        <v>-61500</v>
      </c>
    </row>
    <row r="1176" spans="1:18" x14ac:dyDescent="0.2">
      <c r="A1176" t="s">
        <v>25</v>
      </c>
      <c r="B1176" s="9" t="str">
        <f>VLOOKUP(A1176,'item cost'!A:D,2,FALSE)</f>
        <v>group 40</v>
      </c>
      <c r="C1176" s="9" t="str">
        <f>VLOOKUP(D1176,items!A:B,2,FALSE)</f>
        <v>item 40</v>
      </c>
      <c r="D1176" t="s">
        <v>872</v>
      </c>
      <c r="E1176" s="10"/>
      <c r="F1176" s="10">
        <v>44952</v>
      </c>
      <c r="G1176" t="s">
        <v>440</v>
      </c>
      <c r="I1176">
        <v>50</v>
      </c>
      <c r="J1176" s="2">
        <v>1375</v>
      </c>
      <c r="K1176" s="2">
        <f>IF(OR(B1176="متنوع",B1176="قطع غيار"),J1176,IF(AND(B1176="ceiling fan",J1176&gt;500),_xlfn.MAXIFS('m cost'!$E$3:$E$1062,'m cost'!$B$3:$B$1062,C1176,'m cost'!$C$3:$C$1062,"&lt;="&amp;O1176,'m cost'!$D$3:$D$1062,"&lt;="&amp;N1176)*3,_xlfn.MAXIFS('m cost'!$E$3:$E$1062,'m cost'!$B$3:$B$1062,C1176,'m cost'!$C$3:$C$1062,"&lt;="&amp;O1176,'m cost'!$D$3:$D$1062,"&lt;="&amp;N1176)))</f>
        <v>335.03703703703707</v>
      </c>
      <c r="L1176" s="2">
        <f t="shared" si="114"/>
        <v>16751.851851851854</v>
      </c>
      <c r="M1176" s="2">
        <f t="shared" si="115"/>
        <v>68750</v>
      </c>
      <c r="N1176">
        <f t="shared" si="116"/>
        <v>1</v>
      </c>
      <c r="O1176">
        <f t="shared" si="117"/>
        <v>2023</v>
      </c>
      <c r="P1176" s="9">
        <f>IF(I1176&gt;0,VLOOKUP(B1176,'m cost'!A:G,6,FALSE)*I1176,0)</f>
        <v>0</v>
      </c>
      <c r="Q1176" t="str">
        <f t="shared" si="118"/>
        <v>p</v>
      </c>
      <c r="R1176" s="2">
        <f t="shared" si="119"/>
        <v>51998.148148148146</v>
      </c>
    </row>
    <row r="1177" spans="1:18" x14ac:dyDescent="0.2">
      <c r="A1177" t="s">
        <v>51</v>
      </c>
      <c r="B1177" s="9" t="str">
        <f>VLOOKUP(A1177,'item cost'!A:D,2,FALSE)</f>
        <v>group 41</v>
      </c>
      <c r="C1177" s="9" t="str">
        <f>VLOOKUP(D1177,items!A:B,2,FALSE)</f>
        <v>item 41</v>
      </c>
      <c r="D1177" t="s">
        <v>873</v>
      </c>
      <c r="E1177" s="10"/>
      <c r="F1177" s="10">
        <v>44952</v>
      </c>
      <c r="G1177" t="s">
        <v>440</v>
      </c>
      <c r="I1177">
        <v>46</v>
      </c>
      <c r="J1177" s="2">
        <v>2600</v>
      </c>
      <c r="K1177" s="2">
        <f>IF(OR(B1177="متنوع",B1177="قطع غيار"),J1177,IF(AND(B1177="ceiling fan",J1177&gt;500),_xlfn.MAXIFS('m cost'!$E$3:$E$1062,'m cost'!$B$3:$B$1062,C1177,'m cost'!$C$3:$C$1062,"&lt;="&amp;O1177,'m cost'!$D$3:$D$1062,"&lt;="&amp;N1177)*3,_xlfn.MAXIFS('m cost'!$E$3:$E$1062,'m cost'!$B$3:$B$1062,C1177,'m cost'!$C$3:$C$1062,"&lt;="&amp;O1177,'m cost'!$D$3:$D$1062,"&lt;="&amp;N1177)))</f>
        <v>214.81481481481484</v>
      </c>
      <c r="L1177" s="2">
        <f t="shared" si="114"/>
        <v>9881.4814814814818</v>
      </c>
      <c r="M1177" s="2">
        <f t="shared" si="115"/>
        <v>119600</v>
      </c>
      <c r="N1177">
        <f t="shared" si="116"/>
        <v>1</v>
      </c>
      <c r="O1177">
        <f t="shared" si="117"/>
        <v>2023</v>
      </c>
      <c r="P1177" s="9">
        <f>IF(I1177&gt;0,VLOOKUP(B1177,'m cost'!A:G,6,FALSE)*I1177,0)</f>
        <v>0</v>
      </c>
      <c r="Q1177" t="str">
        <f t="shared" si="118"/>
        <v>p</v>
      </c>
      <c r="R1177" s="2">
        <f t="shared" si="119"/>
        <v>109718.51851851851</v>
      </c>
    </row>
    <row r="1178" spans="1:18" x14ac:dyDescent="0.2">
      <c r="A1178" t="s">
        <v>276</v>
      </c>
      <c r="B1178" s="9" t="str">
        <f>VLOOKUP(A1178,'item cost'!A:D,2,FALSE)</f>
        <v>group 42</v>
      </c>
      <c r="C1178" s="9" t="str">
        <f>VLOOKUP(D1178,items!A:B,2,FALSE)</f>
        <v>item 42</v>
      </c>
      <c r="D1178" t="s">
        <v>874</v>
      </c>
      <c r="E1178" s="10"/>
      <c r="F1178" s="10">
        <v>44952</v>
      </c>
      <c r="G1178" t="s">
        <v>440</v>
      </c>
      <c r="I1178">
        <v>20</v>
      </c>
      <c r="J1178" s="2">
        <v>1650</v>
      </c>
      <c r="K1178" s="2">
        <f>IF(OR(B1178="متنوع",B1178="قطع غيار"),J1178,IF(AND(B1178="ceiling fan",J1178&gt;500),_xlfn.MAXIFS('m cost'!$E$3:$E$1062,'m cost'!$B$3:$B$1062,C1178,'m cost'!$C$3:$C$1062,"&lt;="&amp;O1178,'m cost'!$D$3:$D$1062,"&lt;="&amp;N1178)*3,_xlfn.MAXIFS('m cost'!$E$3:$E$1062,'m cost'!$B$3:$B$1062,C1178,'m cost'!$C$3:$C$1062,"&lt;="&amp;O1178,'m cost'!$D$3:$D$1062,"&lt;="&amp;N1178)))</f>
        <v>244.81481481481484</v>
      </c>
      <c r="L1178" s="2">
        <f t="shared" si="114"/>
        <v>4896.2962962962965</v>
      </c>
      <c r="M1178" s="2">
        <f t="shared" si="115"/>
        <v>33000</v>
      </c>
      <c r="N1178">
        <f t="shared" si="116"/>
        <v>1</v>
      </c>
      <c r="O1178">
        <f t="shared" si="117"/>
        <v>2023</v>
      </c>
      <c r="P1178" s="9">
        <f>IF(I1178&gt;0,VLOOKUP(B1178,'m cost'!A:G,6,FALSE)*I1178,0)</f>
        <v>0</v>
      </c>
      <c r="Q1178" t="str">
        <f t="shared" si="118"/>
        <v>p</v>
      </c>
      <c r="R1178" s="2">
        <f t="shared" si="119"/>
        <v>28103.703703703704</v>
      </c>
    </row>
    <row r="1179" spans="1:18" x14ac:dyDescent="0.2">
      <c r="A1179" t="s">
        <v>70</v>
      </c>
      <c r="B1179" s="9" t="str">
        <f>VLOOKUP(A1179,'item cost'!A:D,2,FALSE)</f>
        <v>group 43</v>
      </c>
      <c r="C1179" s="9" t="str">
        <f>VLOOKUP(D1179,items!A:B,2,FALSE)</f>
        <v>item 43</v>
      </c>
      <c r="D1179" t="s">
        <v>875</v>
      </c>
      <c r="E1179" s="10"/>
      <c r="F1179" s="10">
        <v>44952</v>
      </c>
      <c r="G1179" t="s">
        <v>440</v>
      </c>
      <c r="I1179">
        <v>20</v>
      </c>
      <c r="J1179" s="2">
        <v>1250</v>
      </c>
      <c r="K1179" s="2">
        <f>IF(OR(B1179="متنوع",B1179="قطع غيار"),J1179,IF(AND(B1179="ceiling fan",J1179&gt;500),_xlfn.MAXIFS('m cost'!$E$3:$E$1062,'m cost'!$B$3:$B$1062,C1179,'m cost'!$C$3:$C$1062,"&lt;="&amp;O1179,'m cost'!$D$3:$D$1062,"&lt;="&amp;N1179)*3,_xlfn.MAXIFS('m cost'!$E$3:$E$1062,'m cost'!$B$3:$B$1062,C1179,'m cost'!$C$3:$C$1062,"&lt;="&amp;O1179,'m cost'!$D$3:$D$1062,"&lt;="&amp;N1179)))</f>
        <v>193</v>
      </c>
      <c r="L1179" s="2">
        <f t="shared" si="114"/>
        <v>3860</v>
      </c>
      <c r="M1179" s="2">
        <f t="shared" si="115"/>
        <v>25000</v>
      </c>
      <c r="N1179">
        <f t="shared" si="116"/>
        <v>1</v>
      </c>
      <c r="O1179">
        <f t="shared" si="117"/>
        <v>2023</v>
      </c>
      <c r="P1179" s="9">
        <f>IF(I1179&gt;0,VLOOKUP(B1179,'m cost'!A:G,6,FALSE)*I1179,0)</f>
        <v>0</v>
      </c>
      <c r="Q1179" t="str">
        <f t="shared" si="118"/>
        <v>p</v>
      </c>
      <c r="R1179" s="2">
        <f t="shared" si="119"/>
        <v>21140</v>
      </c>
    </row>
    <row r="1180" spans="1:18" x14ac:dyDescent="0.2">
      <c r="A1180" t="s">
        <v>22</v>
      </c>
      <c r="B1180" s="9" t="str">
        <f>VLOOKUP(A1180,'item cost'!A:D,2,FALSE)</f>
        <v>group 44</v>
      </c>
      <c r="C1180" s="9" t="str">
        <f>VLOOKUP(D1180,items!A:B,2,FALSE)</f>
        <v>item 44</v>
      </c>
      <c r="D1180" t="s">
        <v>876</v>
      </c>
      <c r="E1180" s="10"/>
      <c r="F1180" s="10">
        <v>44952</v>
      </c>
      <c r="G1180" t="s">
        <v>440</v>
      </c>
      <c r="I1180">
        <v>25</v>
      </c>
      <c r="J1180" s="2">
        <v>1200</v>
      </c>
      <c r="K1180" s="2">
        <f>IF(OR(B1180="متنوع",B1180="قطع غيار"),J1180,IF(AND(B1180="ceiling fan",J1180&gt;500),_xlfn.MAXIFS('m cost'!$E$3:$E$1062,'m cost'!$B$3:$B$1062,C1180,'m cost'!$C$3:$C$1062,"&lt;="&amp;O1180,'m cost'!$D$3:$D$1062,"&lt;="&amp;N1180)*3,_xlfn.MAXIFS('m cost'!$E$3:$E$1062,'m cost'!$B$3:$B$1062,C1180,'m cost'!$C$3:$C$1062,"&lt;="&amp;O1180,'m cost'!$D$3:$D$1062,"&lt;="&amp;N1180)))</f>
        <v>187.96296296296299</v>
      </c>
      <c r="L1180" s="2">
        <f t="shared" si="114"/>
        <v>4699.0740740740748</v>
      </c>
      <c r="M1180" s="2">
        <f t="shared" si="115"/>
        <v>30000</v>
      </c>
      <c r="N1180">
        <f t="shared" si="116"/>
        <v>1</v>
      </c>
      <c r="O1180">
        <f t="shared" si="117"/>
        <v>2023</v>
      </c>
      <c r="P1180" s="9">
        <f>IF(I1180&gt;0,VLOOKUP(B1180,'m cost'!A:G,6,FALSE)*I1180,0)</f>
        <v>0</v>
      </c>
      <c r="Q1180" t="str">
        <f t="shared" si="118"/>
        <v>p</v>
      </c>
      <c r="R1180" s="2">
        <f t="shared" si="119"/>
        <v>25300.925925925927</v>
      </c>
    </row>
    <row r="1181" spans="1:18" x14ac:dyDescent="0.2">
      <c r="A1181" t="s">
        <v>27</v>
      </c>
      <c r="B1181" s="9" t="str">
        <f>VLOOKUP(A1181,'item cost'!A:D,2,FALSE)</f>
        <v>group 45</v>
      </c>
      <c r="C1181" s="9" t="str">
        <f>VLOOKUP(D1181,items!A:B,2,FALSE)</f>
        <v>item 45</v>
      </c>
      <c r="D1181" t="s">
        <v>877</v>
      </c>
      <c r="E1181" s="10"/>
      <c r="F1181" s="10">
        <v>44952</v>
      </c>
      <c r="G1181" t="s">
        <v>185</v>
      </c>
      <c r="I1181">
        <v>-9</v>
      </c>
      <c r="J1181" s="2">
        <v>250</v>
      </c>
      <c r="K1181" s="2">
        <f>IF(OR(B1181="متنوع",B1181="قطع غيار"),J1181,IF(AND(B1181="ceiling fan",J1181&gt;500),_xlfn.MAXIFS('m cost'!$E$3:$E$1062,'m cost'!$B$3:$B$1062,C1181,'m cost'!$C$3:$C$1062,"&lt;="&amp;O1181,'m cost'!$D$3:$D$1062,"&lt;="&amp;N1181)*3,_xlfn.MAXIFS('m cost'!$E$3:$E$1062,'m cost'!$B$3:$B$1062,C1181,'m cost'!$C$3:$C$1062,"&lt;="&amp;O1181,'m cost'!$D$3:$D$1062,"&lt;="&amp;N1181)))</f>
        <v>187.96296296296299</v>
      </c>
      <c r="L1181" s="2">
        <f t="shared" si="114"/>
        <v>-1691.666666666667</v>
      </c>
      <c r="M1181" s="2">
        <f t="shared" si="115"/>
        <v>-2250</v>
      </c>
      <c r="N1181">
        <f t="shared" si="116"/>
        <v>1</v>
      </c>
      <c r="O1181">
        <f t="shared" si="117"/>
        <v>2023</v>
      </c>
      <c r="P1181" s="9">
        <f>IF(I1181&gt;0,VLOOKUP(B1181,'m cost'!A:G,6,FALSE)*I1181,0)</f>
        <v>0</v>
      </c>
      <c r="Q1181" t="str">
        <f t="shared" si="118"/>
        <v>l</v>
      </c>
      <c r="R1181" s="2">
        <f t="shared" si="119"/>
        <v>-558.33333333333303</v>
      </c>
    </row>
    <row r="1182" spans="1:18" x14ac:dyDescent="0.2">
      <c r="A1182" t="s">
        <v>19</v>
      </c>
      <c r="B1182" s="9" t="str">
        <f>VLOOKUP(A1182,'item cost'!A:D,2,FALSE)</f>
        <v>group 46</v>
      </c>
      <c r="C1182" s="9" t="str">
        <f>VLOOKUP(D1182,items!A:B,2,FALSE)</f>
        <v>item 46</v>
      </c>
      <c r="D1182" t="s">
        <v>878</v>
      </c>
      <c r="E1182" s="10"/>
      <c r="F1182" s="10">
        <v>44952</v>
      </c>
      <c r="G1182" t="s">
        <v>185</v>
      </c>
      <c r="I1182">
        <v>-1</v>
      </c>
      <c r="J1182" s="2">
        <v>325</v>
      </c>
      <c r="K1182" s="2">
        <f>IF(OR(B1182="متنوع",B1182="قطع غيار"),J1182,IF(AND(B1182="ceiling fan",J1182&gt;500),_xlfn.MAXIFS('m cost'!$E$3:$E$1062,'m cost'!$B$3:$B$1062,C1182,'m cost'!$C$3:$C$1062,"&lt;="&amp;O1182,'m cost'!$D$3:$D$1062,"&lt;="&amp;N1182)*3,_xlfn.MAXIFS('m cost'!$E$3:$E$1062,'m cost'!$B$3:$B$1062,C1182,'m cost'!$C$3:$C$1062,"&lt;="&amp;O1182,'m cost'!$D$3:$D$1062,"&lt;="&amp;N1182)))</f>
        <v>775</v>
      </c>
      <c r="L1182" s="2">
        <f t="shared" si="114"/>
        <v>-775</v>
      </c>
      <c r="M1182" s="2">
        <f t="shared" si="115"/>
        <v>-325</v>
      </c>
      <c r="N1182">
        <f t="shared" si="116"/>
        <v>1</v>
      </c>
      <c r="O1182">
        <f t="shared" si="117"/>
        <v>2023</v>
      </c>
      <c r="P1182" s="9">
        <f>IF(I1182&gt;0,VLOOKUP(B1182,'m cost'!A:G,6,FALSE)*I1182,0)</f>
        <v>0</v>
      </c>
      <c r="Q1182" t="str">
        <f t="shared" si="118"/>
        <v>p</v>
      </c>
      <c r="R1182" s="2">
        <f t="shared" si="119"/>
        <v>450</v>
      </c>
    </row>
    <row r="1183" spans="1:18" x14ac:dyDescent="0.2">
      <c r="A1183" t="s">
        <v>29</v>
      </c>
      <c r="B1183" s="9" t="str">
        <f>VLOOKUP(A1183,'item cost'!A:D,2,FALSE)</f>
        <v>group 47</v>
      </c>
      <c r="C1183" s="9" t="str">
        <f>VLOOKUP(D1183,items!A:B,2,FALSE)</f>
        <v>item 47</v>
      </c>
      <c r="D1183" t="s">
        <v>879</v>
      </c>
      <c r="E1183" s="10"/>
      <c r="F1183" s="10">
        <v>44954</v>
      </c>
      <c r="G1183" t="s">
        <v>441</v>
      </c>
      <c r="I1183">
        <v>50</v>
      </c>
      <c r="J1183" s="2">
        <v>2700</v>
      </c>
      <c r="K1183" s="2">
        <f>IF(OR(B1183="متنوع",B1183="قطع غيار"),J1183,IF(AND(B1183="ceiling fan",J1183&gt;500),_xlfn.MAXIFS('m cost'!$E$3:$E$1062,'m cost'!$B$3:$B$1062,C1183,'m cost'!$C$3:$C$1062,"&lt;="&amp;O1183,'m cost'!$D$3:$D$1062,"&lt;="&amp;N1183)*3,_xlfn.MAXIFS('m cost'!$E$3:$E$1062,'m cost'!$B$3:$B$1062,C1183,'m cost'!$C$3:$C$1062,"&lt;="&amp;O1183,'m cost'!$D$3:$D$1062,"&lt;="&amp;N1183)))</f>
        <v>205</v>
      </c>
      <c r="L1183" s="2">
        <f t="shared" si="114"/>
        <v>10250</v>
      </c>
      <c r="M1183" s="2">
        <f t="shared" si="115"/>
        <v>135000</v>
      </c>
      <c r="N1183">
        <f t="shared" si="116"/>
        <v>1</v>
      </c>
      <c r="O1183">
        <f t="shared" si="117"/>
        <v>2023</v>
      </c>
      <c r="P1183" s="9">
        <f>IF(I1183&gt;0,VLOOKUP(B1183,'m cost'!A:G,6,FALSE)*I1183,0)</f>
        <v>0</v>
      </c>
      <c r="Q1183" t="str">
        <f t="shared" si="118"/>
        <v>p</v>
      </c>
      <c r="R1183" s="2">
        <f t="shared" si="119"/>
        <v>124750</v>
      </c>
    </row>
    <row r="1184" spans="1:18" x14ac:dyDescent="0.2">
      <c r="A1184" t="s">
        <v>272</v>
      </c>
      <c r="B1184" s="9" t="str">
        <f>VLOOKUP(A1184,'item cost'!A:D,2,FALSE)</f>
        <v>group 48</v>
      </c>
      <c r="C1184" s="9" t="str">
        <f>VLOOKUP(D1184,items!A:B,2,FALSE)</f>
        <v>item 48</v>
      </c>
      <c r="D1184" t="s">
        <v>880</v>
      </c>
      <c r="E1184" s="10"/>
      <c r="F1184" s="10">
        <v>44954</v>
      </c>
      <c r="G1184" t="s">
        <v>442</v>
      </c>
      <c r="I1184">
        <v>9</v>
      </c>
      <c r="J1184" s="2">
        <v>250</v>
      </c>
      <c r="K1184" s="2">
        <f>IF(OR(B1184="متنوع",B1184="قطع غيار"),J1184,IF(AND(B1184="ceiling fan",J1184&gt;500),_xlfn.MAXIFS('m cost'!$E$3:$E$1062,'m cost'!$B$3:$B$1062,C1184,'m cost'!$C$3:$C$1062,"&lt;="&amp;O1184,'m cost'!$D$3:$D$1062,"&lt;="&amp;N1184)*3,_xlfn.MAXIFS('m cost'!$E$3:$E$1062,'m cost'!$B$3:$B$1062,C1184,'m cost'!$C$3:$C$1062,"&lt;="&amp;O1184,'m cost'!$D$3:$D$1062,"&lt;="&amp;N1184)))</f>
        <v>640</v>
      </c>
      <c r="L1184" s="2">
        <f t="shared" si="114"/>
        <v>5760</v>
      </c>
      <c r="M1184" s="2">
        <f t="shared" si="115"/>
        <v>2250</v>
      </c>
      <c r="N1184">
        <f t="shared" si="116"/>
        <v>1</v>
      </c>
      <c r="O1184">
        <f t="shared" si="117"/>
        <v>2023</v>
      </c>
      <c r="P1184" s="9">
        <f>IF(I1184&gt;0,VLOOKUP(B1184,'m cost'!A:G,6,FALSE)*I1184,0)</f>
        <v>0</v>
      </c>
      <c r="Q1184" t="str">
        <f t="shared" si="118"/>
        <v>l</v>
      </c>
      <c r="R1184" s="2">
        <f t="shared" si="119"/>
        <v>-3510</v>
      </c>
    </row>
    <row r="1185" spans="1:18" x14ac:dyDescent="0.2">
      <c r="A1185" t="s">
        <v>41</v>
      </c>
      <c r="B1185" s="9" t="str">
        <f>VLOOKUP(A1185,'item cost'!A:D,2,FALSE)</f>
        <v>group 49</v>
      </c>
      <c r="C1185" s="9" t="str">
        <f>VLOOKUP(D1185,items!A:B,2,FALSE)</f>
        <v>item 49</v>
      </c>
      <c r="D1185" t="s">
        <v>881</v>
      </c>
      <c r="E1185" s="10"/>
      <c r="F1185" s="10">
        <v>44954</v>
      </c>
      <c r="G1185" t="s">
        <v>442</v>
      </c>
      <c r="I1185">
        <v>1</v>
      </c>
      <c r="J1185" s="2">
        <v>325</v>
      </c>
      <c r="K1185" s="2">
        <f>IF(OR(B1185="متنوع",B1185="قطع غيار"),J1185,IF(AND(B1185="ceiling fan",J1185&gt;500),_xlfn.MAXIFS('m cost'!$E$3:$E$1062,'m cost'!$B$3:$B$1062,C1185,'m cost'!$C$3:$C$1062,"&lt;="&amp;O1185,'m cost'!$D$3:$D$1062,"&lt;="&amp;N1185)*3,_xlfn.MAXIFS('m cost'!$E$3:$E$1062,'m cost'!$B$3:$B$1062,C1185,'m cost'!$C$3:$C$1062,"&lt;="&amp;O1185,'m cost'!$D$3:$D$1062,"&lt;="&amp;N1185)))</f>
        <v>237</v>
      </c>
      <c r="L1185" s="2">
        <f t="shared" si="114"/>
        <v>237</v>
      </c>
      <c r="M1185" s="2">
        <f t="shared" si="115"/>
        <v>325</v>
      </c>
      <c r="N1185">
        <f t="shared" si="116"/>
        <v>1</v>
      </c>
      <c r="O1185">
        <f t="shared" si="117"/>
        <v>2023</v>
      </c>
      <c r="P1185" s="9">
        <f>IF(I1185&gt;0,VLOOKUP(B1185,'m cost'!A:G,6,FALSE)*I1185,0)</f>
        <v>0</v>
      </c>
      <c r="Q1185" t="str">
        <f t="shared" si="118"/>
        <v>p</v>
      </c>
      <c r="R1185" s="2">
        <f t="shared" si="119"/>
        <v>88</v>
      </c>
    </row>
    <row r="1186" spans="1:18" x14ac:dyDescent="0.2">
      <c r="A1186" t="s">
        <v>73</v>
      </c>
      <c r="B1186" s="9" t="str">
        <f>VLOOKUP(A1186,'item cost'!A:D,2,FALSE)</f>
        <v>group 50</v>
      </c>
      <c r="C1186" s="9" t="str">
        <f>VLOOKUP(D1186,items!A:B,2,FALSE)</f>
        <v>item 50</v>
      </c>
      <c r="D1186" t="s">
        <v>882</v>
      </c>
      <c r="E1186" s="10"/>
      <c r="F1186" s="10">
        <v>44957</v>
      </c>
      <c r="G1186" t="s">
        <v>443</v>
      </c>
      <c r="I1186">
        <v>130</v>
      </c>
      <c r="J1186" s="2">
        <v>2700</v>
      </c>
      <c r="K1186" s="2">
        <f>IF(OR(B1186="متنوع",B1186="قطع غيار"),J1186,IF(AND(B1186="ceiling fan",J1186&gt;500),_xlfn.MAXIFS('m cost'!$E$3:$E$1062,'m cost'!$B$3:$B$1062,C1186,'m cost'!$C$3:$C$1062,"&lt;="&amp;O1186,'m cost'!$D$3:$D$1062,"&lt;="&amp;N1186)*3,_xlfn.MAXIFS('m cost'!$E$3:$E$1062,'m cost'!$B$3:$B$1062,C1186,'m cost'!$C$3:$C$1062,"&lt;="&amp;O1186,'m cost'!$D$3:$D$1062,"&lt;="&amp;N1186)))</f>
        <v>2128</v>
      </c>
      <c r="L1186" s="2">
        <f t="shared" si="114"/>
        <v>276640</v>
      </c>
      <c r="M1186" s="2">
        <f t="shared" si="115"/>
        <v>351000</v>
      </c>
      <c r="N1186">
        <f t="shared" si="116"/>
        <v>1</v>
      </c>
      <c r="O1186">
        <f t="shared" si="117"/>
        <v>2023</v>
      </c>
      <c r="P1186" s="9">
        <f>IF(I1186&gt;0,VLOOKUP(B1186,'m cost'!A:G,6,FALSE)*I1186,0)</f>
        <v>0</v>
      </c>
      <c r="Q1186" t="str">
        <f t="shared" si="118"/>
        <v>p</v>
      </c>
      <c r="R1186" s="2">
        <f t="shared" si="119"/>
        <v>74360</v>
      </c>
    </row>
    <row r="1187" spans="1:18" x14ac:dyDescent="0.2">
      <c r="A1187" t="s">
        <v>35</v>
      </c>
      <c r="B1187" s="9" t="str">
        <f>VLOOKUP(A1187,'item cost'!A:D,2,FALSE)</f>
        <v>group 51</v>
      </c>
      <c r="C1187" s="9" t="str">
        <f>VLOOKUP(D1187,items!A:B,2,FALSE)</f>
        <v>item 51</v>
      </c>
      <c r="D1187" t="s">
        <v>883</v>
      </c>
      <c r="E1187" s="10"/>
      <c r="F1187" s="10">
        <v>44948</v>
      </c>
      <c r="G1187" t="s">
        <v>444</v>
      </c>
      <c r="I1187">
        <v>10</v>
      </c>
      <c r="J1187" s="2">
        <v>1050</v>
      </c>
      <c r="K1187" s="2">
        <f>IF(OR(B1187="متنوع",B1187="قطع غيار"),J1187,IF(AND(B1187="ceiling fan",J1187&gt;500),_xlfn.MAXIFS('m cost'!$E$3:$E$1062,'m cost'!$B$3:$B$1062,C1187,'m cost'!$C$3:$C$1062,"&lt;="&amp;O1187,'m cost'!$D$3:$D$1062,"&lt;="&amp;N1187)*3,_xlfn.MAXIFS('m cost'!$E$3:$E$1062,'m cost'!$B$3:$B$1062,C1187,'m cost'!$C$3:$C$1062,"&lt;="&amp;O1187,'m cost'!$D$3:$D$1062,"&lt;="&amp;N1187)))</f>
        <v>2247</v>
      </c>
      <c r="L1187" s="2">
        <f t="shared" si="114"/>
        <v>22470</v>
      </c>
      <c r="M1187" s="2">
        <f t="shared" si="115"/>
        <v>10500</v>
      </c>
      <c r="N1187">
        <f t="shared" si="116"/>
        <v>1</v>
      </c>
      <c r="O1187">
        <f t="shared" si="117"/>
        <v>2023</v>
      </c>
      <c r="P1187" s="9">
        <f>IF(I1187&gt;0,VLOOKUP(B1187,'m cost'!A:G,6,FALSE)*I1187,0)</f>
        <v>0</v>
      </c>
      <c r="Q1187" t="str">
        <f t="shared" si="118"/>
        <v>l</v>
      </c>
      <c r="R1187" s="2">
        <f t="shared" si="119"/>
        <v>-11970</v>
      </c>
    </row>
    <row r="1188" spans="1:18" x14ac:dyDescent="0.2">
      <c r="A1188" t="s">
        <v>49</v>
      </c>
      <c r="B1188" s="9" t="str">
        <f>VLOOKUP(A1188,'item cost'!A:D,2,FALSE)</f>
        <v>group 52</v>
      </c>
      <c r="C1188" s="9" t="str">
        <f>VLOOKUP(D1188,items!A:B,2,FALSE)</f>
        <v>item 52</v>
      </c>
      <c r="D1188" t="s">
        <v>884</v>
      </c>
      <c r="E1188" s="10"/>
      <c r="F1188" s="10">
        <v>44948</v>
      </c>
      <c r="G1188" t="s">
        <v>444</v>
      </c>
      <c r="I1188">
        <v>5</v>
      </c>
      <c r="J1188" s="2">
        <v>1600</v>
      </c>
      <c r="K1188" s="2">
        <f>IF(OR(B1188="متنوع",B1188="قطع غيار"),J1188,IF(AND(B1188="ceiling fan",J1188&gt;500),_xlfn.MAXIFS('m cost'!$E$3:$E$1062,'m cost'!$B$3:$B$1062,C1188,'m cost'!$C$3:$C$1062,"&lt;="&amp;O1188,'m cost'!$D$3:$D$1062,"&lt;="&amp;N1188)*3,_xlfn.MAXIFS('m cost'!$E$3:$E$1062,'m cost'!$B$3:$B$1062,C1188,'m cost'!$C$3:$C$1062,"&lt;="&amp;O1188,'m cost'!$D$3:$D$1062,"&lt;="&amp;N1188)))</f>
        <v>306</v>
      </c>
      <c r="L1188" s="2">
        <f t="shared" si="114"/>
        <v>1530</v>
      </c>
      <c r="M1188" s="2">
        <f t="shared" si="115"/>
        <v>8000</v>
      </c>
      <c r="N1188">
        <f t="shared" si="116"/>
        <v>1</v>
      </c>
      <c r="O1188">
        <f t="shared" si="117"/>
        <v>2023</v>
      </c>
      <c r="P1188" s="9">
        <f>IF(I1188&gt;0,VLOOKUP(B1188,'m cost'!A:G,6,FALSE)*I1188,0)</f>
        <v>0</v>
      </c>
      <c r="Q1188" t="str">
        <f t="shared" si="118"/>
        <v>p</v>
      </c>
      <c r="R1188" s="2">
        <f t="shared" si="119"/>
        <v>6470</v>
      </c>
    </row>
    <row r="1189" spans="1:18" x14ac:dyDescent="0.2">
      <c r="A1189" t="s">
        <v>42</v>
      </c>
      <c r="B1189" s="9" t="str">
        <f>VLOOKUP(A1189,'item cost'!A:D,2,FALSE)</f>
        <v>group 53</v>
      </c>
      <c r="C1189" s="9" t="str">
        <f>VLOOKUP(D1189,items!A:B,2,FALSE)</f>
        <v>item 53</v>
      </c>
      <c r="D1189" t="s">
        <v>885</v>
      </c>
      <c r="E1189" s="10"/>
      <c r="F1189" s="10">
        <v>44948</v>
      </c>
      <c r="G1189" t="s">
        <v>444</v>
      </c>
      <c r="I1189">
        <v>12</v>
      </c>
      <c r="J1189" s="2">
        <v>325</v>
      </c>
      <c r="K1189" s="2">
        <f>IF(OR(B1189="متنوع",B1189="قطع غيار"),J1189,IF(AND(B1189="ceiling fan",J1189&gt;500),_xlfn.MAXIFS('m cost'!$E$3:$E$1062,'m cost'!$B$3:$B$1062,C1189,'m cost'!$C$3:$C$1062,"&lt;="&amp;O1189,'m cost'!$D$3:$D$1062,"&lt;="&amp;N1189)*3,_xlfn.MAXIFS('m cost'!$E$3:$E$1062,'m cost'!$B$3:$B$1062,C1189,'m cost'!$C$3:$C$1062,"&lt;="&amp;O1189,'m cost'!$D$3:$D$1062,"&lt;="&amp;N1189)))</f>
        <v>253</v>
      </c>
      <c r="L1189" s="2">
        <f t="shared" si="114"/>
        <v>3036</v>
      </c>
      <c r="M1189" s="2">
        <f t="shared" si="115"/>
        <v>3900</v>
      </c>
      <c r="N1189">
        <f t="shared" si="116"/>
        <v>1</v>
      </c>
      <c r="O1189">
        <f t="shared" si="117"/>
        <v>2023</v>
      </c>
      <c r="P1189" s="9">
        <f>IF(I1189&gt;0,VLOOKUP(B1189,'m cost'!A:G,6,FALSE)*I1189,0)</f>
        <v>0</v>
      </c>
      <c r="Q1189" t="str">
        <f t="shared" si="118"/>
        <v>p</v>
      </c>
      <c r="R1189" s="2">
        <f t="shared" si="119"/>
        <v>864</v>
      </c>
    </row>
    <row r="1190" spans="1:18" x14ac:dyDescent="0.2">
      <c r="A1190" t="s">
        <v>63</v>
      </c>
      <c r="B1190" s="9" t="str">
        <f>VLOOKUP(A1190,'item cost'!A:D,2,FALSE)</f>
        <v>group 54</v>
      </c>
      <c r="C1190" s="9" t="str">
        <f>VLOOKUP(D1190,items!A:B,2,FALSE)</f>
        <v>item 54</v>
      </c>
      <c r="D1190" t="s">
        <v>886</v>
      </c>
      <c r="E1190" s="10"/>
      <c r="F1190" s="10">
        <v>44945</v>
      </c>
      <c r="G1190" t="s">
        <v>445</v>
      </c>
      <c r="I1190">
        <v>75</v>
      </c>
      <c r="J1190" s="2">
        <v>1425</v>
      </c>
      <c r="K1190" s="2">
        <f>IF(OR(B1190="متنوع",B1190="قطع غيار"),J1190,IF(AND(B1190="ceiling fan",J1190&gt;500),_xlfn.MAXIFS('m cost'!$E$3:$E$1062,'m cost'!$B$3:$B$1062,C1190,'m cost'!$C$3:$C$1062,"&lt;="&amp;O1190,'m cost'!$D$3:$D$1062,"&lt;="&amp;N1190)*3,_xlfn.MAXIFS('m cost'!$E$3:$E$1062,'m cost'!$B$3:$B$1062,C1190,'m cost'!$C$3:$C$1062,"&lt;="&amp;O1190,'m cost'!$D$3:$D$1062,"&lt;="&amp;N1190)))</f>
        <v>408</v>
      </c>
      <c r="L1190" s="2">
        <f t="shared" si="114"/>
        <v>30600</v>
      </c>
      <c r="M1190" s="2">
        <f t="shared" si="115"/>
        <v>106875</v>
      </c>
      <c r="N1190">
        <f t="shared" si="116"/>
        <v>1</v>
      </c>
      <c r="O1190">
        <f t="shared" si="117"/>
        <v>2023</v>
      </c>
      <c r="P1190" s="9">
        <f>IF(I1190&gt;0,VLOOKUP(B1190,'m cost'!A:G,6,FALSE)*I1190,0)</f>
        <v>0</v>
      </c>
      <c r="Q1190" t="str">
        <f t="shared" si="118"/>
        <v>p</v>
      </c>
      <c r="R1190" s="2">
        <f t="shared" si="119"/>
        <v>76275</v>
      </c>
    </row>
    <row r="1191" spans="1:18" x14ac:dyDescent="0.2">
      <c r="A1191" t="s">
        <v>32</v>
      </c>
      <c r="B1191" s="9" t="str">
        <f>VLOOKUP(A1191,'item cost'!A:D,2,FALSE)</f>
        <v>group 1</v>
      </c>
      <c r="C1191" s="9" t="str">
        <f>VLOOKUP(D1191,items!A:B,2,FALSE)</f>
        <v>item 1</v>
      </c>
      <c r="D1191" t="s">
        <v>833</v>
      </c>
      <c r="E1191" s="10"/>
      <c r="F1191" s="10">
        <v>44945</v>
      </c>
      <c r="G1191" t="s">
        <v>445</v>
      </c>
      <c r="I1191">
        <v>30</v>
      </c>
      <c r="J1191" s="2">
        <v>1375</v>
      </c>
      <c r="K1191" s="2">
        <f>IF(OR(B1191="متنوع",B1191="قطع غيار"),J1191,IF(AND(B1191="ceiling fan",J1191&gt;500),_xlfn.MAXIFS('m cost'!$E$3:$E$1062,'m cost'!$B$3:$B$1062,C1191,'m cost'!$C$3:$C$1062,"&lt;="&amp;O1191,'m cost'!$D$3:$D$1062,"&lt;="&amp;N1191)*3,_xlfn.MAXIFS('m cost'!$E$3:$E$1062,'m cost'!$B$3:$B$1062,C1191,'m cost'!$C$3:$C$1062,"&lt;="&amp;O1191,'m cost'!$D$3:$D$1062,"&lt;="&amp;N1191)))</f>
        <v>1490</v>
      </c>
      <c r="L1191" s="2">
        <f t="shared" si="114"/>
        <v>44700</v>
      </c>
      <c r="M1191" s="2">
        <f t="shared" si="115"/>
        <v>41250</v>
      </c>
      <c r="N1191">
        <f t="shared" si="116"/>
        <v>1</v>
      </c>
      <c r="O1191">
        <f t="shared" si="117"/>
        <v>2023</v>
      </c>
      <c r="P1191" s="9">
        <f>IF(I1191&gt;0,VLOOKUP(B1191,'m cost'!A:G,6,FALSE)*I1191,0)</f>
        <v>1532.3999999999999</v>
      </c>
      <c r="Q1191" t="str">
        <f t="shared" si="118"/>
        <v>l</v>
      </c>
      <c r="R1191" s="2">
        <f t="shared" si="119"/>
        <v>-4982.3999999999996</v>
      </c>
    </row>
    <row r="1192" spans="1:18" x14ac:dyDescent="0.2">
      <c r="A1192" t="s">
        <v>58</v>
      </c>
      <c r="B1192" s="9" t="str">
        <f>VLOOKUP(A1192,'item cost'!A:D,2,FALSE)</f>
        <v>group 2</v>
      </c>
      <c r="C1192" s="9" t="str">
        <f>VLOOKUP(D1192,items!A:B,2,FALSE)</f>
        <v>item 2</v>
      </c>
      <c r="D1192" t="s">
        <v>834</v>
      </c>
      <c r="E1192" s="10"/>
      <c r="F1192" s="10">
        <v>44955</v>
      </c>
      <c r="G1192" t="s">
        <v>446</v>
      </c>
      <c r="I1192">
        <v>80</v>
      </c>
      <c r="J1192" s="2">
        <v>1425</v>
      </c>
      <c r="K1192" s="2">
        <f>IF(OR(B1192="متنوع",B1192="قطع غيار"),J1192,IF(AND(B1192="ceiling fan",J1192&gt;500),_xlfn.MAXIFS('m cost'!$E$3:$E$1062,'m cost'!$B$3:$B$1062,C1192,'m cost'!$C$3:$C$1062,"&lt;="&amp;O1192,'m cost'!$D$3:$D$1062,"&lt;="&amp;N1192)*3,_xlfn.MAXIFS('m cost'!$E$3:$E$1062,'m cost'!$B$3:$B$1062,C1192,'m cost'!$C$3:$C$1062,"&lt;="&amp;O1192,'m cost'!$D$3:$D$1062,"&lt;="&amp;N1192)))</f>
        <v>257.64999999999998</v>
      </c>
      <c r="L1192" s="2">
        <f t="shared" si="114"/>
        <v>20612</v>
      </c>
      <c r="M1192" s="2">
        <f t="shared" si="115"/>
        <v>114000</v>
      </c>
      <c r="N1192">
        <f t="shared" si="116"/>
        <v>1</v>
      </c>
      <c r="O1192">
        <f t="shared" si="117"/>
        <v>2023</v>
      </c>
      <c r="P1192" s="9">
        <f>IF(I1192&gt;0,VLOOKUP(B1192,'m cost'!A:G,6,FALSE)*I1192,0)</f>
        <v>3246.3999999999996</v>
      </c>
      <c r="Q1192" t="str">
        <f t="shared" si="118"/>
        <v>p</v>
      </c>
      <c r="R1192" s="2">
        <f t="shared" si="119"/>
        <v>90141.6</v>
      </c>
    </row>
    <row r="1193" spans="1:18" x14ac:dyDescent="0.2">
      <c r="A1193" t="s">
        <v>23</v>
      </c>
      <c r="B1193" s="9" t="str">
        <f>VLOOKUP(A1193,'item cost'!A:D,2,FALSE)</f>
        <v>group 3</v>
      </c>
      <c r="C1193" s="9" t="str">
        <f>VLOOKUP(D1193,items!A:B,2,FALSE)</f>
        <v>item 3</v>
      </c>
      <c r="D1193" t="s">
        <v>835</v>
      </c>
      <c r="E1193" s="10"/>
      <c r="F1193" s="10">
        <v>44955</v>
      </c>
      <c r="G1193" t="s">
        <v>446</v>
      </c>
      <c r="I1193">
        <v>20</v>
      </c>
      <c r="J1193" s="2">
        <v>1375</v>
      </c>
      <c r="K1193" s="2">
        <f>IF(OR(B1193="متنوع",B1193="قطع غيار"),J1193,IF(AND(B1193="ceiling fan",J1193&gt;500),_xlfn.MAXIFS('m cost'!$E$3:$E$1062,'m cost'!$B$3:$B$1062,C1193,'m cost'!$C$3:$C$1062,"&lt;="&amp;O1193,'m cost'!$D$3:$D$1062,"&lt;="&amp;N1193)*3,_xlfn.MAXIFS('m cost'!$E$3:$E$1062,'m cost'!$B$3:$B$1062,C1193,'m cost'!$C$3:$C$1062,"&lt;="&amp;O1193,'m cost'!$D$3:$D$1062,"&lt;="&amp;N1193)))</f>
        <v>424.87</v>
      </c>
      <c r="L1193" s="2">
        <f t="shared" si="114"/>
        <v>8497.4</v>
      </c>
      <c r="M1193" s="2">
        <f t="shared" si="115"/>
        <v>27500</v>
      </c>
      <c r="N1193">
        <f t="shared" si="116"/>
        <v>1</v>
      </c>
      <c r="O1193">
        <f t="shared" si="117"/>
        <v>2023</v>
      </c>
      <c r="P1193" s="9">
        <f>IF(I1193&gt;0,VLOOKUP(B1193,'m cost'!A:G,6,FALSE)*I1193,0)</f>
        <v>1178.1999999999998</v>
      </c>
      <c r="Q1193" t="str">
        <f t="shared" si="118"/>
        <v>p</v>
      </c>
      <c r="R1193" s="2">
        <f t="shared" si="119"/>
        <v>17824.399999999998</v>
      </c>
    </row>
    <row r="1194" spans="1:18" x14ac:dyDescent="0.2">
      <c r="A1194" t="s">
        <v>271</v>
      </c>
      <c r="B1194" s="9" t="str">
        <f>VLOOKUP(A1194,'item cost'!A:D,2,FALSE)</f>
        <v>group 4</v>
      </c>
      <c r="C1194" s="9" t="str">
        <f>VLOOKUP(D1194,items!A:B,2,FALSE)</f>
        <v>item 4</v>
      </c>
      <c r="D1194" t="s">
        <v>836</v>
      </c>
      <c r="E1194" s="10"/>
      <c r="F1194" s="10">
        <v>44945</v>
      </c>
      <c r="G1194" t="s">
        <v>447</v>
      </c>
      <c r="I1194">
        <v>50</v>
      </c>
      <c r="J1194" s="2">
        <v>1400</v>
      </c>
      <c r="K1194" s="2">
        <f>IF(OR(B1194="متنوع",B1194="قطع غيار"),J1194,IF(AND(B1194="ceiling fan",J1194&gt;500),_xlfn.MAXIFS('m cost'!$E$3:$E$1062,'m cost'!$B$3:$B$1062,C1194,'m cost'!$C$3:$C$1062,"&lt;="&amp;O1194,'m cost'!$D$3:$D$1062,"&lt;="&amp;N1194)*3,_xlfn.MAXIFS('m cost'!$E$3:$E$1062,'m cost'!$B$3:$B$1062,C1194,'m cost'!$C$3:$C$1062,"&lt;="&amp;O1194,'m cost'!$D$3:$D$1062,"&lt;="&amp;N1194)))</f>
        <v>1793</v>
      </c>
      <c r="L1194" s="2">
        <f t="shared" si="114"/>
        <v>89650</v>
      </c>
      <c r="M1194" s="2">
        <f t="shared" si="115"/>
        <v>70000</v>
      </c>
      <c r="N1194">
        <f t="shared" si="116"/>
        <v>1</v>
      </c>
      <c r="O1194">
        <f t="shared" si="117"/>
        <v>2023</v>
      </c>
      <c r="P1194" s="9">
        <f>IF(I1194&gt;0,VLOOKUP(B1194,'m cost'!A:G,6,FALSE)*I1194,0)</f>
        <v>2148</v>
      </c>
      <c r="Q1194" t="str">
        <f t="shared" si="118"/>
        <v>l</v>
      </c>
      <c r="R1194" s="2">
        <f t="shared" si="119"/>
        <v>-21798</v>
      </c>
    </row>
    <row r="1195" spans="1:18" x14ac:dyDescent="0.2">
      <c r="A1195" t="s">
        <v>26</v>
      </c>
      <c r="B1195" s="9" t="str">
        <f>VLOOKUP(A1195,'item cost'!A:D,2,FALSE)</f>
        <v>group 5</v>
      </c>
      <c r="C1195" s="9" t="str">
        <f>VLOOKUP(D1195,items!A:B,2,FALSE)</f>
        <v>item 5</v>
      </c>
      <c r="D1195" t="s">
        <v>837</v>
      </c>
      <c r="E1195" s="10"/>
      <c r="F1195" s="10">
        <v>44945</v>
      </c>
      <c r="G1195" t="s">
        <v>447</v>
      </c>
      <c r="I1195">
        <v>50</v>
      </c>
      <c r="J1195" s="2">
        <v>470</v>
      </c>
      <c r="K1195" s="2">
        <f>IF(OR(B1195="متنوع",B1195="قطع غيار"),J1195,IF(AND(B1195="ceiling fan",J1195&gt;500),_xlfn.MAXIFS('m cost'!$E$3:$E$1062,'m cost'!$B$3:$B$1062,C1195,'m cost'!$C$3:$C$1062,"&lt;="&amp;O1195,'m cost'!$D$3:$D$1062,"&lt;="&amp;N1195)*3,_xlfn.MAXIFS('m cost'!$E$3:$E$1062,'m cost'!$B$3:$B$1062,C1195,'m cost'!$C$3:$C$1062,"&lt;="&amp;O1195,'m cost'!$D$3:$D$1062,"&lt;="&amp;N1195)))</f>
        <v>900</v>
      </c>
      <c r="L1195" s="2">
        <f t="shared" si="114"/>
        <v>45000</v>
      </c>
      <c r="M1195" s="2">
        <f t="shared" si="115"/>
        <v>23500</v>
      </c>
      <c r="N1195">
        <f t="shared" si="116"/>
        <v>1</v>
      </c>
      <c r="O1195">
        <f t="shared" si="117"/>
        <v>2023</v>
      </c>
      <c r="P1195" s="9">
        <f>IF(I1195&gt;0,VLOOKUP(B1195,'m cost'!A:G,6,FALSE)*I1195,0)</f>
        <v>1602</v>
      </c>
      <c r="Q1195" t="str">
        <f t="shared" si="118"/>
        <v>l</v>
      </c>
      <c r="R1195" s="2">
        <f t="shared" si="119"/>
        <v>-23102</v>
      </c>
    </row>
    <row r="1196" spans="1:18" x14ac:dyDescent="0.2">
      <c r="A1196" t="s">
        <v>66</v>
      </c>
      <c r="B1196" s="9" t="str">
        <f>VLOOKUP(A1196,'item cost'!A:D,2,FALSE)</f>
        <v>group 6</v>
      </c>
      <c r="C1196" s="9" t="str">
        <f>VLOOKUP(D1196,items!A:B,2,FALSE)</f>
        <v>item 6</v>
      </c>
      <c r="D1196" t="s">
        <v>838</v>
      </c>
      <c r="E1196" s="10"/>
      <c r="F1196" s="10">
        <v>44954</v>
      </c>
      <c r="G1196" t="s">
        <v>448</v>
      </c>
      <c r="I1196">
        <v>20</v>
      </c>
      <c r="J1196" s="2">
        <v>160</v>
      </c>
      <c r="K1196" s="2">
        <f>IF(OR(B1196="متنوع",B1196="قطع غيار"),J1196,IF(AND(B1196="ceiling fan",J1196&gt;500),_xlfn.MAXIFS('m cost'!$E$3:$E$1062,'m cost'!$B$3:$B$1062,C1196,'m cost'!$C$3:$C$1062,"&lt;="&amp;O1196,'m cost'!$D$3:$D$1062,"&lt;="&amp;N1196)*3,_xlfn.MAXIFS('m cost'!$E$3:$E$1062,'m cost'!$B$3:$B$1062,C1196,'m cost'!$C$3:$C$1062,"&lt;="&amp;O1196,'m cost'!$D$3:$D$1062,"&lt;="&amp;N1196)))</f>
        <v>190</v>
      </c>
      <c r="L1196" s="2">
        <f t="shared" si="114"/>
        <v>3800</v>
      </c>
      <c r="M1196" s="2">
        <f t="shared" si="115"/>
        <v>3200</v>
      </c>
      <c r="N1196">
        <f t="shared" si="116"/>
        <v>1</v>
      </c>
      <c r="O1196">
        <f t="shared" si="117"/>
        <v>2023</v>
      </c>
      <c r="P1196" s="9">
        <f>IF(I1196&gt;0,VLOOKUP(B1196,'m cost'!A:G,6,FALSE)*I1196,0)</f>
        <v>2989.6</v>
      </c>
      <c r="Q1196" t="str">
        <f t="shared" si="118"/>
        <v>l</v>
      </c>
      <c r="R1196" s="2">
        <f t="shared" si="119"/>
        <v>-3589.6</v>
      </c>
    </row>
    <row r="1197" spans="1:18" x14ac:dyDescent="0.2">
      <c r="A1197" t="s">
        <v>40</v>
      </c>
      <c r="B1197" s="9" t="str">
        <f>VLOOKUP(A1197,'item cost'!A:D,2,FALSE)</f>
        <v>group 7</v>
      </c>
      <c r="C1197" s="9" t="str">
        <f>VLOOKUP(D1197,items!A:B,2,FALSE)</f>
        <v>item 7</v>
      </c>
      <c r="D1197" t="s">
        <v>839</v>
      </c>
      <c r="E1197" s="10"/>
      <c r="F1197" s="10">
        <v>44954</v>
      </c>
      <c r="G1197" t="s">
        <v>448</v>
      </c>
      <c r="I1197">
        <v>10</v>
      </c>
      <c r="J1197" s="2">
        <v>2650</v>
      </c>
      <c r="K1197" s="2">
        <f>IF(OR(B1197="متنوع",B1197="قطع غيار"),J1197,IF(AND(B1197="ceiling fan",J1197&gt;500),_xlfn.MAXIFS('m cost'!$E$3:$E$1062,'m cost'!$B$3:$B$1062,C1197,'m cost'!$C$3:$C$1062,"&lt;="&amp;O1197,'m cost'!$D$3:$D$1062,"&lt;="&amp;N1197)*3,_xlfn.MAXIFS('m cost'!$E$3:$E$1062,'m cost'!$B$3:$B$1062,C1197,'m cost'!$C$3:$C$1062,"&lt;="&amp;O1197,'m cost'!$D$3:$D$1062,"&lt;="&amp;N1197)))</f>
        <v>260</v>
      </c>
      <c r="L1197" s="2">
        <f t="shared" si="114"/>
        <v>2600</v>
      </c>
      <c r="M1197" s="2">
        <f t="shared" si="115"/>
        <v>26500</v>
      </c>
      <c r="N1197">
        <f t="shared" si="116"/>
        <v>1</v>
      </c>
      <c r="O1197">
        <f t="shared" si="117"/>
        <v>2023</v>
      </c>
      <c r="P1197" s="9">
        <f>IF(I1197&gt;0,VLOOKUP(B1197,'m cost'!A:G,6,FALSE)*I1197,0)</f>
        <v>221.4</v>
      </c>
      <c r="Q1197" t="str">
        <f t="shared" si="118"/>
        <v>p</v>
      </c>
      <c r="R1197" s="2">
        <f t="shared" si="119"/>
        <v>23678.6</v>
      </c>
    </row>
    <row r="1198" spans="1:18" x14ac:dyDescent="0.2">
      <c r="A1198" t="s">
        <v>61</v>
      </c>
      <c r="B1198" s="9" t="str">
        <f>VLOOKUP(A1198,'item cost'!A:D,2,FALSE)</f>
        <v>group 8</v>
      </c>
      <c r="C1198" s="9" t="str">
        <f>VLOOKUP(D1198,items!A:B,2,FALSE)</f>
        <v>item 8</v>
      </c>
      <c r="D1198" t="s">
        <v>840</v>
      </c>
      <c r="E1198" s="10"/>
      <c r="F1198" s="10">
        <v>44954</v>
      </c>
      <c r="G1198" t="s">
        <v>448</v>
      </c>
      <c r="I1198">
        <v>10</v>
      </c>
      <c r="J1198" s="2">
        <v>2550</v>
      </c>
      <c r="K1198" s="2">
        <f>IF(OR(B1198="متنوع",B1198="قطع غيار"),J1198,IF(AND(B1198="ceiling fan",J1198&gt;500),_xlfn.MAXIFS('m cost'!$E$3:$E$1062,'m cost'!$B$3:$B$1062,C1198,'m cost'!$C$3:$C$1062,"&lt;="&amp;O1198,'m cost'!$D$3:$D$1062,"&lt;="&amp;N1198)*3,_xlfn.MAXIFS('m cost'!$E$3:$E$1062,'m cost'!$B$3:$B$1062,C1198,'m cost'!$C$3:$C$1062,"&lt;="&amp;O1198,'m cost'!$D$3:$D$1062,"&lt;="&amp;N1198)))</f>
        <v>1630</v>
      </c>
      <c r="L1198" s="2">
        <f t="shared" si="114"/>
        <v>16300</v>
      </c>
      <c r="M1198" s="2">
        <f t="shared" si="115"/>
        <v>25500</v>
      </c>
      <c r="N1198">
        <f t="shared" si="116"/>
        <v>1</v>
      </c>
      <c r="O1198">
        <f t="shared" si="117"/>
        <v>2023</v>
      </c>
      <c r="P1198" s="9">
        <f>IF(I1198&gt;0,VLOOKUP(B1198,'m cost'!A:G,6,FALSE)*I1198,0)</f>
        <v>628.40000000000009</v>
      </c>
      <c r="Q1198" t="str">
        <f t="shared" si="118"/>
        <v>p</v>
      </c>
      <c r="R1198" s="2">
        <f t="shared" si="119"/>
        <v>8571.6</v>
      </c>
    </row>
    <row r="1199" spans="1:18" x14ac:dyDescent="0.2">
      <c r="A1199" t="s">
        <v>39</v>
      </c>
      <c r="B1199" s="9" t="str">
        <f>VLOOKUP(A1199,'item cost'!A:D,2,FALSE)</f>
        <v>group 9</v>
      </c>
      <c r="C1199" s="9" t="str">
        <f>VLOOKUP(D1199,items!A:B,2,FALSE)</f>
        <v>item 9</v>
      </c>
      <c r="D1199" t="s">
        <v>841</v>
      </c>
      <c r="E1199" s="10"/>
      <c r="F1199" s="10">
        <v>44954</v>
      </c>
      <c r="G1199" t="s">
        <v>448</v>
      </c>
      <c r="I1199">
        <v>5</v>
      </c>
      <c r="J1199" s="2">
        <v>2400</v>
      </c>
      <c r="K1199" s="2">
        <f>IF(OR(B1199="متنوع",B1199="قطع غيار"),J1199,IF(AND(B1199="ceiling fan",J1199&gt;500),_xlfn.MAXIFS('m cost'!$E$3:$E$1062,'m cost'!$B$3:$B$1062,C1199,'m cost'!$C$3:$C$1062,"&lt;="&amp;O1199,'m cost'!$D$3:$D$1062,"&lt;="&amp;N1199)*3,_xlfn.MAXIFS('m cost'!$E$3:$E$1062,'m cost'!$B$3:$B$1062,C1199,'m cost'!$C$3:$C$1062,"&lt;="&amp;O1199,'m cost'!$D$3:$D$1062,"&lt;="&amp;N1199)))</f>
        <v>2007</v>
      </c>
      <c r="L1199" s="2">
        <f t="shared" si="114"/>
        <v>10035</v>
      </c>
      <c r="M1199" s="2">
        <f t="shared" si="115"/>
        <v>12000</v>
      </c>
      <c r="N1199">
        <f t="shared" si="116"/>
        <v>1</v>
      </c>
      <c r="O1199">
        <f t="shared" si="117"/>
        <v>2023</v>
      </c>
      <c r="P1199" s="9">
        <f>IF(I1199&gt;0,VLOOKUP(B1199,'m cost'!A:G,6,FALSE)*I1199,0)</f>
        <v>112.44999999999999</v>
      </c>
      <c r="Q1199" t="str">
        <f t="shared" si="118"/>
        <v>p</v>
      </c>
      <c r="R1199" s="2">
        <f t="shared" si="119"/>
        <v>1852.55</v>
      </c>
    </row>
    <row r="1200" spans="1:18" x14ac:dyDescent="0.2">
      <c r="A1200" t="s">
        <v>277</v>
      </c>
      <c r="B1200" s="9" t="str">
        <f>VLOOKUP(A1200,'item cost'!A:D,2,FALSE)</f>
        <v>group 10</v>
      </c>
      <c r="C1200" s="9" t="str">
        <f>VLOOKUP(D1200,items!A:B,2,FALSE)</f>
        <v>item 10</v>
      </c>
      <c r="D1200" t="s">
        <v>842</v>
      </c>
      <c r="E1200" s="10"/>
      <c r="F1200" s="10">
        <v>44954</v>
      </c>
      <c r="G1200" t="s">
        <v>448</v>
      </c>
      <c r="I1200">
        <v>50</v>
      </c>
      <c r="J1200" s="2">
        <v>520</v>
      </c>
      <c r="K1200" s="2">
        <f>IF(OR(B1200="متنوع",B1200="قطع غيار"),J1200,IF(AND(B1200="ceiling fan",J1200&gt;500),_xlfn.MAXIFS('m cost'!$E$3:$E$1062,'m cost'!$B$3:$B$1062,C1200,'m cost'!$C$3:$C$1062,"&lt;="&amp;O1200,'m cost'!$D$3:$D$1062,"&lt;="&amp;N1200)*3,_xlfn.MAXIFS('m cost'!$E$3:$E$1062,'m cost'!$B$3:$B$1062,C1200,'m cost'!$C$3:$C$1062,"&lt;="&amp;O1200,'m cost'!$D$3:$D$1062,"&lt;="&amp;N1200)))</f>
        <v>126.14814814814817</v>
      </c>
      <c r="L1200" s="2">
        <f t="shared" si="114"/>
        <v>6307.4074074074088</v>
      </c>
      <c r="M1200" s="2">
        <f t="shared" si="115"/>
        <v>26000</v>
      </c>
      <c r="N1200">
        <f t="shared" si="116"/>
        <v>1</v>
      </c>
      <c r="O1200">
        <f t="shared" si="117"/>
        <v>2023</v>
      </c>
      <c r="P1200" s="9">
        <f>IF(I1200&gt;0,VLOOKUP(B1200,'m cost'!A:G,6,FALSE)*I1200,0)</f>
        <v>3121.5</v>
      </c>
      <c r="Q1200" t="str">
        <f t="shared" si="118"/>
        <v>p</v>
      </c>
      <c r="R1200" s="2">
        <f t="shared" si="119"/>
        <v>16571.092592592591</v>
      </c>
    </row>
    <row r="1201" spans="1:18" x14ac:dyDescent="0.2">
      <c r="A1201" t="s">
        <v>53</v>
      </c>
      <c r="B1201" s="9" t="str">
        <f>VLOOKUP(A1201,'item cost'!A:D,2,FALSE)</f>
        <v>group 11</v>
      </c>
      <c r="C1201" s="9" t="str">
        <f>VLOOKUP(D1201,items!A:B,2,FALSE)</f>
        <v>item 11</v>
      </c>
      <c r="D1201" t="s">
        <v>843</v>
      </c>
      <c r="E1201" s="10"/>
      <c r="F1201" s="10">
        <v>44954</v>
      </c>
      <c r="G1201" t="s">
        <v>448</v>
      </c>
      <c r="I1201">
        <v>5</v>
      </c>
      <c r="J1201" s="2">
        <v>1200</v>
      </c>
      <c r="K1201" s="2">
        <f>IF(OR(B1201="متنوع",B1201="قطع غيار"),J1201,IF(AND(B1201="ceiling fan",J1201&gt;500),_xlfn.MAXIFS('m cost'!$E$3:$E$1062,'m cost'!$B$3:$B$1062,C1201,'m cost'!$C$3:$C$1062,"&lt;="&amp;O1201,'m cost'!$D$3:$D$1062,"&lt;="&amp;N1201)*3,_xlfn.MAXIFS('m cost'!$E$3:$E$1062,'m cost'!$B$3:$B$1062,C1201,'m cost'!$C$3:$C$1062,"&lt;="&amp;O1201,'m cost'!$D$3:$D$1062,"&lt;="&amp;N1201)))</f>
        <v>339.00000000000006</v>
      </c>
      <c r="L1201" s="2">
        <f t="shared" si="114"/>
        <v>1695.0000000000002</v>
      </c>
      <c r="M1201" s="2">
        <f t="shared" si="115"/>
        <v>6000</v>
      </c>
      <c r="N1201">
        <f t="shared" si="116"/>
        <v>1</v>
      </c>
      <c r="O1201">
        <f t="shared" si="117"/>
        <v>2023</v>
      </c>
      <c r="P1201" s="9">
        <f>IF(I1201&gt;0,VLOOKUP(B1201,'m cost'!A:G,6,FALSE)*I1201,0)</f>
        <v>110.05000000000001</v>
      </c>
      <c r="Q1201" t="str">
        <f t="shared" si="118"/>
        <v>p</v>
      </c>
      <c r="R1201" s="2">
        <f t="shared" si="119"/>
        <v>4194.95</v>
      </c>
    </row>
    <row r="1202" spans="1:18" x14ac:dyDescent="0.2">
      <c r="A1202" t="s">
        <v>54</v>
      </c>
      <c r="B1202" s="9" t="str">
        <f>VLOOKUP(A1202,'item cost'!A:D,2,FALSE)</f>
        <v>group 12</v>
      </c>
      <c r="C1202" s="9" t="str">
        <f>VLOOKUP(D1202,items!A:B,2,FALSE)</f>
        <v>item 12</v>
      </c>
      <c r="D1202" t="s">
        <v>844</v>
      </c>
      <c r="E1202" s="10"/>
      <c r="F1202" s="10">
        <v>44954</v>
      </c>
      <c r="G1202" t="s">
        <v>448</v>
      </c>
      <c r="I1202">
        <v>10</v>
      </c>
      <c r="J1202" s="2">
        <v>390</v>
      </c>
      <c r="K1202" s="2">
        <f>IF(OR(B1202="متنوع",B1202="قطع غيار"),J1202,IF(AND(B1202="ceiling fan",J1202&gt;500),_xlfn.MAXIFS('m cost'!$E$3:$E$1062,'m cost'!$B$3:$B$1062,C1202,'m cost'!$C$3:$C$1062,"&lt;="&amp;O1202,'m cost'!$D$3:$D$1062,"&lt;="&amp;N1202)*3,_xlfn.MAXIFS('m cost'!$E$3:$E$1062,'m cost'!$B$3:$B$1062,C1202,'m cost'!$C$3:$C$1062,"&lt;="&amp;O1202,'m cost'!$D$3:$D$1062,"&lt;="&amp;N1202)))</f>
        <v>388.11666666666673</v>
      </c>
      <c r="L1202" s="2">
        <f t="shared" si="114"/>
        <v>3881.1666666666674</v>
      </c>
      <c r="M1202" s="2">
        <f t="shared" si="115"/>
        <v>3900</v>
      </c>
      <c r="N1202">
        <f t="shared" si="116"/>
        <v>1</v>
      </c>
      <c r="O1202">
        <f t="shared" si="117"/>
        <v>2023</v>
      </c>
      <c r="P1202" s="9">
        <f>IF(I1202&gt;0,VLOOKUP(B1202,'m cost'!A:G,6,FALSE)*I1202,0)</f>
        <v>257.8</v>
      </c>
      <c r="Q1202" t="str">
        <f t="shared" si="118"/>
        <v>l</v>
      </c>
      <c r="R1202" s="2">
        <f t="shared" si="119"/>
        <v>-238.96666666666744</v>
      </c>
    </row>
    <row r="1203" spans="1:18" x14ac:dyDescent="0.2">
      <c r="A1203" t="s">
        <v>72</v>
      </c>
      <c r="B1203" s="9" t="str">
        <f>VLOOKUP(A1203,'item cost'!A:D,2,FALSE)</f>
        <v>group 13</v>
      </c>
      <c r="C1203" s="9" t="str">
        <f>VLOOKUP(D1203,items!A:B,2,FALSE)</f>
        <v>item 13</v>
      </c>
      <c r="D1203" t="s">
        <v>845</v>
      </c>
      <c r="E1203" s="10"/>
      <c r="F1203" s="10">
        <v>44955</v>
      </c>
      <c r="G1203" t="s">
        <v>449</v>
      </c>
      <c r="I1203">
        <v>100</v>
      </c>
      <c r="J1203" s="2">
        <v>2100</v>
      </c>
      <c r="K1203" s="2">
        <f>IF(OR(B1203="متنوع",B1203="قطع غيار"),J1203,IF(AND(B1203="ceiling fan",J1203&gt;500),_xlfn.MAXIFS('m cost'!$E$3:$E$1062,'m cost'!$B$3:$B$1062,C1203,'m cost'!$C$3:$C$1062,"&lt;="&amp;O1203,'m cost'!$D$3:$D$1062,"&lt;="&amp;N1203)*3,_xlfn.MAXIFS('m cost'!$E$3:$E$1062,'m cost'!$B$3:$B$1062,C1203,'m cost'!$C$3:$C$1062,"&lt;="&amp;O1203,'m cost'!$D$3:$D$1062,"&lt;="&amp;N1203)))</f>
        <v>450</v>
      </c>
      <c r="L1203" s="2">
        <f t="shared" si="114"/>
        <v>45000</v>
      </c>
      <c r="M1203" s="2">
        <f t="shared" si="115"/>
        <v>210000</v>
      </c>
      <c r="N1203">
        <f t="shared" si="116"/>
        <v>1</v>
      </c>
      <c r="O1203">
        <f t="shared" si="117"/>
        <v>2023</v>
      </c>
      <c r="P1203" s="9">
        <f>IF(I1203&gt;0,VLOOKUP(B1203,'m cost'!A:G,6,FALSE)*I1203,0)</f>
        <v>4167</v>
      </c>
      <c r="Q1203" t="str">
        <f t="shared" si="118"/>
        <v>p</v>
      </c>
      <c r="R1203" s="2">
        <f t="shared" si="119"/>
        <v>160833</v>
      </c>
    </row>
    <row r="1204" spans="1:18" x14ac:dyDescent="0.2">
      <c r="A1204" t="s">
        <v>38</v>
      </c>
      <c r="B1204" s="9" t="str">
        <f>VLOOKUP(A1204,'item cost'!A:D,2,FALSE)</f>
        <v>group 14</v>
      </c>
      <c r="C1204" s="9" t="str">
        <f>VLOOKUP(D1204,items!A:B,2,FALSE)</f>
        <v>item 14</v>
      </c>
      <c r="D1204" t="s">
        <v>846</v>
      </c>
      <c r="E1204" s="10"/>
      <c r="F1204" s="10">
        <v>44956</v>
      </c>
      <c r="G1204" t="s">
        <v>450</v>
      </c>
      <c r="I1204">
        <v>95</v>
      </c>
      <c r="J1204" s="2">
        <v>2100</v>
      </c>
      <c r="K1204" s="2">
        <f>IF(OR(B1204="متنوع",B1204="قطع غيار"),J1204,IF(AND(B1204="ceiling fan",J1204&gt;500),_xlfn.MAXIFS('m cost'!$E$3:$E$1062,'m cost'!$B$3:$B$1062,C1204,'m cost'!$C$3:$C$1062,"&lt;="&amp;O1204,'m cost'!$D$3:$D$1062,"&lt;="&amp;N1204)*3,_xlfn.MAXIFS('m cost'!$E$3:$E$1062,'m cost'!$B$3:$B$1062,C1204,'m cost'!$C$3:$C$1062,"&lt;="&amp;O1204,'m cost'!$D$3:$D$1062,"&lt;="&amp;N1204)))</f>
        <v>273.88888888888891</v>
      </c>
      <c r="L1204" s="2">
        <f t="shared" si="114"/>
        <v>26019.444444444445</v>
      </c>
      <c r="M1204" s="2">
        <f t="shared" si="115"/>
        <v>199500</v>
      </c>
      <c r="N1204">
        <f t="shared" si="116"/>
        <v>1</v>
      </c>
      <c r="O1204">
        <f t="shared" si="117"/>
        <v>2023</v>
      </c>
      <c r="P1204" s="9">
        <f>IF(I1204&gt;0,VLOOKUP(B1204,'m cost'!A:G,6,FALSE)*I1204,0)</f>
        <v>3153.0499999999997</v>
      </c>
      <c r="Q1204" t="str">
        <f t="shared" si="118"/>
        <v>p</v>
      </c>
      <c r="R1204" s="2">
        <f t="shared" si="119"/>
        <v>170327.50555555557</v>
      </c>
    </row>
    <row r="1205" spans="1:18" x14ac:dyDescent="0.2">
      <c r="A1205" t="s">
        <v>36</v>
      </c>
      <c r="B1205" s="9" t="str">
        <f>VLOOKUP(A1205,'item cost'!A:D,2,FALSE)</f>
        <v>group 15</v>
      </c>
      <c r="C1205" s="9" t="str">
        <f>VLOOKUP(D1205,items!A:B,2,FALSE)</f>
        <v>item 15</v>
      </c>
      <c r="D1205" t="s">
        <v>847</v>
      </c>
      <c r="E1205" s="10"/>
      <c r="F1205" s="10">
        <v>44957</v>
      </c>
      <c r="G1205" t="s">
        <v>451</v>
      </c>
      <c r="I1205">
        <v>72</v>
      </c>
      <c r="J1205" s="2">
        <v>2100</v>
      </c>
      <c r="K1205" s="2">
        <f>IF(OR(B1205="متنوع",B1205="قطع غيار"),J1205,IF(AND(B1205="ceiling fan",J1205&gt;500),_xlfn.MAXIFS('m cost'!$E$3:$E$1062,'m cost'!$B$3:$B$1062,C1205,'m cost'!$C$3:$C$1062,"&lt;="&amp;O1205,'m cost'!$D$3:$D$1062,"&lt;="&amp;N1205)*3,_xlfn.MAXIFS('m cost'!$E$3:$E$1062,'m cost'!$B$3:$B$1062,C1205,'m cost'!$C$3:$C$1062,"&lt;="&amp;O1205,'m cost'!$D$3:$D$1062,"&lt;="&amp;N1205)))</f>
        <v>280</v>
      </c>
      <c r="L1205" s="2">
        <f t="shared" si="114"/>
        <v>20160</v>
      </c>
      <c r="M1205" s="2">
        <f t="shared" si="115"/>
        <v>151200</v>
      </c>
      <c r="N1205">
        <f t="shared" si="116"/>
        <v>1</v>
      </c>
      <c r="O1205">
        <f t="shared" si="117"/>
        <v>2023</v>
      </c>
      <c r="P1205" s="9">
        <f>IF(I1205&gt;0,VLOOKUP(B1205,'m cost'!A:G,6,FALSE)*I1205,0)</f>
        <v>1909.44</v>
      </c>
      <c r="Q1205" t="str">
        <f t="shared" si="118"/>
        <v>p</v>
      </c>
      <c r="R1205" s="2">
        <f t="shared" si="119"/>
        <v>129130.56</v>
      </c>
    </row>
    <row r="1206" spans="1:18" x14ac:dyDescent="0.2">
      <c r="A1206" t="s">
        <v>30</v>
      </c>
      <c r="B1206" s="9" t="str">
        <f>VLOOKUP(A1206,'item cost'!A:D,2,FALSE)</f>
        <v>group 16</v>
      </c>
      <c r="C1206" s="9" t="str">
        <f>VLOOKUP(D1206,items!A:B,2,FALSE)</f>
        <v>item 16</v>
      </c>
      <c r="D1206" t="s">
        <v>848</v>
      </c>
      <c r="E1206" s="10"/>
      <c r="F1206" s="10">
        <v>44958</v>
      </c>
      <c r="G1206" t="s">
        <v>453</v>
      </c>
      <c r="I1206">
        <v>150</v>
      </c>
      <c r="J1206" s="2">
        <v>520</v>
      </c>
      <c r="K1206" s="2">
        <f>IF(OR(B1206="متنوع",B1206="قطع غيار"),J1206,IF(AND(B1206="ceiling fan",J1206&gt;500),_xlfn.MAXIFS('m cost'!$E$3:$E$1062,'m cost'!$B$3:$B$1062,C1206,'m cost'!$C$3:$C$1062,"&lt;="&amp;O1206,'m cost'!$D$3:$D$1062,"&lt;="&amp;N1206)*3,_xlfn.MAXIFS('m cost'!$E$3:$E$1062,'m cost'!$B$3:$B$1062,C1206,'m cost'!$C$3:$C$1062,"&lt;="&amp;O1206,'m cost'!$D$3:$D$1062,"&lt;="&amp;N1206)))</f>
        <v>340.26666666666671</v>
      </c>
      <c r="L1206" s="2">
        <f t="shared" ref="L1206:L1269" si="120">I1206*K1206</f>
        <v>51040.000000000007</v>
      </c>
      <c r="M1206" s="2">
        <f t="shared" ref="M1206:M1269" si="121">J1206*I1206</f>
        <v>78000</v>
      </c>
      <c r="N1206">
        <f t="shared" ref="N1206:N1269" si="122">MONTH(F1206)</f>
        <v>2</v>
      </c>
      <c r="O1206">
        <f t="shared" ref="O1206:O1269" si="123">YEAR(F1206)</f>
        <v>2023</v>
      </c>
      <c r="P1206" s="9">
        <f>IF(I1206&gt;0,VLOOKUP(B1206,'m cost'!A:G,6,FALSE)*I1206,0)</f>
        <v>4302</v>
      </c>
      <c r="Q1206" t="str">
        <f t="shared" ref="Q1206:Q1269" si="124">IF(M1206-L1206-P1206&gt;0,"p","l")</f>
        <v>p</v>
      </c>
      <c r="R1206" s="2">
        <f t="shared" ref="R1206:R1269" si="125">M1206-L1206-P1206</f>
        <v>22657.999999999993</v>
      </c>
    </row>
    <row r="1207" spans="1:18" x14ac:dyDescent="0.2">
      <c r="A1207" t="s">
        <v>45</v>
      </c>
      <c r="B1207" s="9" t="str">
        <f>VLOOKUP(A1207,'item cost'!A:D,2,FALSE)</f>
        <v>group 17</v>
      </c>
      <c r="C1207" s="9" t="str">
        <f>VLOOKUP(D1207,items!A:B,2,FALSE)</f>
        <v>item 17</v>
      </c>
      <c r="D1207" t="s">
        <v>849</v>
      </c>
      <c r="E1207" s="10"/>
      <c r="F1207" s="10">
        <v>44958</v>
      </c>
      <c r="G1207" t="s">
        <v>453</v>
      </c>
      <c r="I1207">
        <v>100</v>
      </c>
      <c r="J1207" s="2">
        <v>465</v>
      </c>
      <c r="K1207" s="2">
        <f>IF(OR(B1207="متنوع",B1207="قطع غيار"),J1207,IF(AND(B1207="ceiling fan",J1207&gt;500),_xlfn.MAXIFS('m cost'!$E$3:$E$1062,'m cost'!$B$3:$B$1062,C1207,'m cost'!$C$3:$C$1062,"&lt;="&amp;O1207,'m cost'!$D$3:$D$1062,"&lt;="&amp;N1207)*3,_xlfn.MAXIFS('m cost'!$E$3:$E$1062,'m cost'!$B$3:$B$1062,C1207,'m cost'!$C$3:$C$1062,"&lt;="&amp;O1207,'m cost'!$D$3:$D$1062,"&lt;="&amp;N1207)))</f>
        <v>350.54555555555561</v>
      </c>
      <c r="L1207" s="2">
        <f t="shared" si="120"/>
        <v>35054.555555555562</v>
      </c>
      <c r="M1207" s="2">
        <f t="shared" si="121"/>
        <v>46500</v>
      </c>
      <c r="N1207">
        <f t="shared" si="122"/>
        <v>2</v>
      </c>
      <c r="O1207">
        <f t="shared" si="123"/>
        <v>2023</v>
      </c>
      <c r="P1207" s="9">
        <f>IF(I1207&gt;0,VLOOKUP(B1207,'m cost'!A:G,6,FALSE)*I1207,0)</f>
        <v>4825</v>
      </c>
      <c r="Q1207" t="str">
        <f t="shared" si="124"/>
        <v>p</v>
      </c>
      <c r="R1207" s="2">
        <f t="shared" si="125"/>
        <v>6620.444444444438</v>
      </c>
    </row>
    <row r="1208" spans="1:18" x14ac:dyDescent="0.2">
      <c r="A1208" t="s">
        <v>21</v>
      </c>
      <c r="B1208" s="9" t="str">
        <f>VLOOKUP(A1208,'item cost'!A:D,2,FALSE)</f>
        <v>group 18</v>
      </c>
      <c r="C1208" s="9" t="str">
        <f>VLOOKUP(D1208,items!A:B,2,FALSE)</f>
        <v>item 18</v>
      </c>
      <c r="D1208" t="s">
        <v>850</v>
      </c>
      <c r="E1208" s="10"/>
      <c r="F1208" s="10">
        <v>44958</v>
      </c>
      <c r="G1208" t="s">
        <v>453</v>
      </c>
      <c r="I1208">
        <v>20</v>
      </c>
      <c r="J1208" s="2">
        <v>510</v>
      </c>
      <c r="K1208" s="2">
        <f>IF(OR(B1208="متنوع",B1208="قطع غيار"),J1208,IF(AND(B1208="ceiling fan",J1208&gt;500),_xlfn.MAXIFS('m cost'!$E$3:$E$1062,'m cost'!$B$3:$B$1062,C1208,'m cost'!$C$3:$C$1062,"&lt;="&amp;O1208,'m cost'!$D$3:$D$1062,"&lt;="&amp;N1208)*3,_xlfn.MAXIFS('m cost'!$E$3:$E$1062,'m cost'!$B$3:$B$1062,C1208,'m cost'!$C$3:$C$1062,"&lt;="&amp;O1208,'m cost'!$D$3:$D$1062,"&lt;="&amp;N1208)))</f>
        <v>329.32952380952389</v>
      </c>
      <c r="L1208" s="2">
        <f t="shared" si="120"/>
        <v>6586.5904761904776</v>
      </c>
      <c r="M1208" s="2">
        <f t="shared" si="121"/>
        <v>10200</v>
      </c>
      <c r="N1208">
        <f t="shared" si="122"/>
        <v>2</v>
      </c>
      <c r="O1208">
        <f t="shared" si="123"/>
        <v>2023</v>
      </c>
      <c r="P1208" s="9">
        <f>IF(I1208&gt;0,VLOOKUP(B1208,'m cost'!A:G,6,FALSE)*I1208,0)</f>
        <v>2763.2</v>
      </c>
      <c r="Q1208" t="str">
        <f t="shared" si="124"/>
        <v>p</v>
      </c>
      <c r="R1208" s="2">
        <f t="shared" si="125"/>
        <v>850.20952380952258</v>
      </c>
    </row>
    <row r="1209" spans="1:18" x14ac:dyDescent="0.2">
      <c r="A1209" t="s">
        <v>275</v>
      </c>
      <c r="B1209" s="9" t="str">
        <f>VLOOKUP(A1209,'item cost'!A:D,2,FALSE)</f>
        <v>group 19</v>
      </c>
      <c r="C1209" s="9" t="str">
        <f>VLOOKUP(D1209,items!A:B,2,FALSE)</f>
        <v>item 19</v>
      </c>
      <c r="D1209" t="s">
        <v>851</v>
      </c>
      <c r="E1209" s="10"/>
      <c r="F1209" s="10">
        <v>44958</v>
      </c>
      <c r="G1209" t="s">
        <v>453</v>
      </c>
      <c r="I1209">
        <v>50</v>
      </c>
      <c r="J1209" s="2">
        <v>265</v>
      </c>
      <c r="K1209" s="2">
        <f>IF(OR(B1209="متنوع",B1209="قطع غيار"),J1209,IF(AND(B1209="ceiling fan",J1209&gt;500),_xlfn.MAXIFS('m cost'!$E$3:$E$1062,'m cost'!$B$3:$B$1062,C1209,'m cost'!$C$3:$C$1062,"&lt;="&amp;O1209,'m cost'!$D$3:$D$1062,"&lt;="&amp;N1209)*3,_xlfn.MAXIFS('m cost'!$E$3:$E$1062,'m cost'!$B$3:$B$1062,C1209,'m cost'!$C$3:$C$1062,"&lt;="&amp;O1209,'m cost'!$D$3:$D$1062,"&lt;="&amp;N1209)))</f>
        <v>1400</v>
      </c>
      <c r="L1209" s="2">
        <f t="shared" si="120"/>
        <v>70000</v>
      </c>
      <c r="M1209" s="2">
        <f t="shared" si="121"/>
        <v>13250</v>
      </c>
      <c r="N1209">
        <f t="shared" si="122"/>
        <v>2</v>
      </c>
      <c r="O1209">
        <f t="shared" si="123"/>
        <v>2023</v>
      </c>
      <c r="P1209" s="9">
        <f>IF(I1209&gt;0,VLOOKUP(B1209,'m cost'!A:G,6,FALSE)*I1209,0)</f>
        <v>1098.5</v>
      </c>
      <c r="Q1209" t="str">
        <f t="shared" si="124"/>
        <v>l</v>
      </c>
      <c r="R1209" s="2">
        <f t="shared" si="125"/>
        <v>-57848.5</v>
      </c>
    </row>
    <row r="1210" spans="1:18" x14ac:dyDescent="0.2">
      <c r="A1210" t="s">
        <v>17</v>
      </c>
      <c r="B1210" s="9" t="str">
        <f>VLOOKUP(A1210,'item cost'!A:D,2,FALSE)</f>
        <v>group 20</v>
      </c>
      <c r="C1210" s="9" t="str">
        <f>VLOOKUP(D1210,items!A:B,2,FALSE)</f>
        <v>item 20</v>
      </c>
      <c r="D1210" t="s">
        <v>852</v>
      </c>
      <c r="E1210" s="10"/>
      <c r="F1210" s="10">
        <v>44958</v>
      </c>
      <c r="G1210" t="s">
        <v>453</v>
      </c>
      <c r="I1210">
        <v>60</v>
      </c>
      <c r="J1210" s="2">
        <v>390</v>
      </c>
      <c r="K1210" s="2">
        <f>IF(OR(B1210="متنوع",B1210="قطع غيار"),J1210,IF(AND(B1210="ceiling fan",J1210&gt;500),_xlfn.MAXIFS('m cost'!$E$3:$E$1062,'m cost'!$B$3:$B$1062,C1210,'m cost'!$C$3:$C$1062,"&lt;="&amp;O1210,'m cost'!$D$3:$D$1062,"&lt;="&amp;N1210)*3,_xlfn.MAXIFS('m cost'!$E$3:$E$1062,'m cost'!$B$3:$B$1062,C1210,'m cost'!$C$3:$C$1062,"&lt;="&amp;O1210,'m cost'!$D$3:$D$1062,"&lt;="&amp;N1210)))</f>
        <v>1544</v>
      </c>
      <c r="L1210" s="2">
        <f t="shared" si="120"/>
        <v>92640</v>
      </c>
      <c r="M1210" s="2">
        <f t="shared" si="121"/>
        <v>23400</v>
      </c>
      <c r="N1210">
        <f t="shared" si="122"/>
        <v>2</v>
      </c>
      <c r="O1210">
        <f t="shared" si="123"/>
        <v>2023</v>
      </c>
      <c r="P1210" s="9">
        <f>IF(I1210&gt;0,VLOOKUP(B1210,'m cost'!A:G,6,FALSE)*I1210,0)</f>
        <v>300</v>
      </c>
      <c r="Q1210" t="str">
        <f t="shared" si="124"/>
        <v>l</v>
      </c>
      <c r="R1210" s="2">
        <f t="shared" si="125"/>
        <v>-69540</v>
      </c>
    </row>
    <row r="1211" spans="1:18" x14ac:dyDescent="0.2">
      <c r="A1211" t="s">
        <v>18</v>
      </c>
      <c r="B1211" s="9" t="str">
        <f>VLOOKUP(A1211,'item cost'!A:D,2,FALSE)</f>
        <v>group 21</v>
      </c>
      <c r="C1211" s="9" t="str">
        <f>VLOOKUP(D1211,items!A:B,2,FALSE)</f>
        <v>item 21</v>
      </c>
      <c r="D1211" t="s">
        <v>853</v>
      </c>
      <c r="E1211" s="10"/>
      <c r="F1211" s="10">
        <v>44958</v>
      </c>
      <c r="G1211" t="s">
        <v>453</v>
      </c>
      <c r="I1211">
        <v>36</v>
      </c>
      <c r="J1211" s="2">
        <v>2675</v>
      </c>
      <c r="K1211" s="2">
        <f>IF(OR(B1211="متنوع",B1211="قطع غيار"),J1211,IF(AND(B1211="ceiling fan",J1211&gt;500),_xlfn.MAXIFS('m cost'!$E$3:$E$1062,'m cost'!$B$3:$B$1062,C1211,'m cost'!$C$3:$C$1062,"&lt;="&amp;O1211,'m cost'!$D$3:$D$1062,"&lt;="&amp;N1211)*3,_xlfn.MAXIFS('m cost'!$E$3:$E$1062,'m cost'!$B$3:$B$1062,C1211,'m cost'!$C$3:$C$1062,"&lt;="&amp;O1211,'m cost'!$D$3:$D$1062,"&lt;="&amp;N1211)))</f>
        <v>122.78968253968254</v>
      </c>
      <c r="L1211" s="2">
        <f t="shared" si="120"/>
        <v>4420.4285714285716</v>
      </c>
      <c r="M1211" s="2">
        <f t="shared" si="121"/>
        <v>96300</v>
      </c>
      <c r="N1211">
        <f t="shared" si="122"/>
        <v>2</v>
      </c>
      <c r="O1211">
        <f t="shared" si="123"/>
        <v>2023</v>
      </c>
      <c r="P1211" s="9">
        <f>IF(I1211&gt;0,VLOOKUP(B1211,'m cost'!A:G,6,FALSE)*I1211,0)</f>
        <v>0</v>
      </c>
      <c r="Q1211" t="str">
        <f t="shared" si="124"/>
        <v>p</v>
      </c>
      <c r="R1211" s="2">
        <f t="shared" si="125"/>
        <v>91879.571428571435</v>
      </c>
    </row>
    <row r="1212" spans="1:18" x14ac:dyDescent="0.2">
      <c r="A1212" t="s">
        <v>24</v>
      </c>
      <c r="B1212" s="9" t="str">
        <f>VLOOKUP(A1212,'item cost'!A:D,2,FALSE)</f>
        <v>group 22</v>
      </c>
      <c r="C1212" s="9" t="str">
        <f>VLOOKUP(D1212,items!A:B,2,FALSE)</f>
        <v>item 22</v>
      </c>
      <c r="D1212" t="s">
        <v>854</v>
      </c>
      <c r="E1212" s="10"/>
      <c r="F1212" s="10">
        <v>44958</v>
      </c>
      <c r="G1212" t="s">
        <v>128</v>
      </c>
      <c r="I1212">
        <v>-14</v>
      </c>
      <c r="J1212" s="2">
        <v>360</v>
      </c>
      <c r="K1212" s="2">
        <f>IF(OR(B1212="متنوع",B1212="قطع غيار"),J1212,IF(AND(B1212="ceiling fan",J1212&gt;500),_xlfn.MAXIFS('m cost'!$E$3:$E$1062,'m cost'!$B$3:$B$1062,C1212,'m cost'!$C$3:$C$1062,"&lt;="&amp;O1212,'m cost'!$D$3:$D$1062,"&lt;="&amp;N1212)*3,_xlfn.MAXIFS('m cost'!$E$3:$E$1062,'m cost'!$B$3:$B$1062,C1212,'m cost'!$C$3:$C$1062,"&lt;="&amp;O1212,'m cost'!$D$3:$D$1062,"&lt;="&amp;N1212)))</f>
        <v>588</v>
      </c>
      <c r="L1212" s="2">
        <f t="shared" si="120"/>
        <v>-8232</v>
      </c>
      <c r="M1212" s="2">
        <f t="shared" si="121"/>
        <v>-5040</v>
      </c>
      <c r="N1212">
        <f t="shared" si="122"/>
        <v>2</v>
      </c>
      <c r="O1212">
        <f t="shared" si="123"/>
        <v>2023</v>
      </c>
      <c r="P1212" s="9">
        <f>IF(I1212&gt;0,VLOOKUP(B1212,'m cost'!A:G,6,FALSE)*I1212,0)</f>
        <v>0</v>
      </c>
      <c r="Q1212" t="str">
        <f t="shared" si="124"/>
        <v>p</v>
      </c>
      <c r="R1212" s="2">
        <f t="shared" si="125"/>
        <v>3192</v>
      </c>
    </row>
    <row r="1213" spans="1:18" x14ac:dyDescent="0.2">
      <c r="A1213" t="s">
        <v>60</v>
      </c>
      <c r="B1213" s="9" t="str">
        <f>VLOOKUP(A1213,'item cost'!A:D,2,FALSE)</f>
        <v>group 23</v>
      </c>
      <c r="C1213" s="9" t="str">
        <f>VLOOKUP(D1213,items!A:B,2,FALSE)</f>
        <v>item 23</v>
      </c>
      <c r="D1213" t="s">
        <v>855</v>
      </c>
      <c r="E1213" s="10"/>
      <c r="F1213" s="10">
        <v>44958</v>
      </c>
      <c r="G1213" t="s">
        <v>128</v>
      </c>
      <c r="I1213">
        <v>-10</v>
      </c>
      <c r="J1213" s="2">
        <v>280</v>
      </c>
      <c r="K1213" s="2">
        <f>IF(OR(B1213="متنوع",B1213="قطع غيار"),J1213,IF(AND(B1213="ceiling fan",J1213&gt;500),_xlfn.MAXIFS('m cost'!$E$3:$E$1062,'m cost'!$B$3:$B$1062,C1213,'m cost'!$C$3:$C$1062,"&lt;="&amp;O1213,'m cost'!$D$3:$D$1062,"&lt;="&amp;N1213)*3,_xlfn.MAXIFS('m cost'!$E$3:$E$1062,'m cost'!$B$3:$B$1062,C1213,'m cost'!$C$3:$C$1062,"&lt;="&amp;O1213,'m cost'!$D$3:$D$1062,"&lt;="&amp;N1213)))</f>
        <v>3666.8121693121693</v>
      </c>
      <c r="L1213" s="2">
        <f t="shared" si="120"/>
        <v>-36668.121693121691</v>
      </c>
      <c r="M1213" s="2">
        <f t="shared" si="121"/>
        <v>-2800</v>
      </c>
      <c r="N1213">
        <f t="shared" si="122"/>
        <v>2</v>
      </c>
      <c r="O1213">
        <f t="shared" si="123"/>
        <v>2023</v>
      </c>
      <c r="P1213" s="9">
        <f>IF(I1213&gt;0,VLOOKUP(B1213,'m cost'!A:G,6,FALSE)*I1213,0)</f>
        <v>0</v>
      </c>
      <c r="Q1213" t="str">
        <f t="shared" si="124"/>
        <v>p</v>
      </c>
      <c r="R1213" s="2">
        <f t="shared" si="125"/>
        <v>33868.121693121691</v>
      </c>
    </row>
    <row r="1214" spans="1:18" x14ac:dyDescent="0.2">
      <c r="A1214" t="s">
        <v>43</v>
      </c>
      <c r="B1214" s="9" t="str">
        <f>VLOOKUP(A1214,'item cost'!A:D,2,FALSE)</f>
        <v>group 24</v>
      </c>
      <c r="C1214" s="9" t="str">
        <f>VLOOKUP(D1214,items!A:B,2,FALSE)</f>
        <v>item 24</v>
      </c>
      <c r="D1214" t="s">
        <v>856</v>
      </c>
      <c r="E1214" s="10"/>
      <c r="F1214" s="10">
        <v>44958</v>
      </c>
      <c r="G1214" t="s">
        <v>128</v>
      </c>
      <c r="I1214">
        <v>-3</v>
      </c>
      <c r="J1214" s="2">
        <v>180</v>
      </c>
      <c r="K1214" s="2">
        <f>IF(OR(B1214="متنوع",B1214="قطع غيار"),J1214,IF(AND(B1214="ceiling fan",J1214&gt;500),_xlfn.MAXIFS('m cost'!$E$3:$E$1062,'m cost'!$B$3:$B$1062,C1214,'m cost'!$C$3:$C$1062,"&lt;="&amp;O1214,'m cost'!$D$3:$D$1062,"&lt;="&amp;N1214)*3,_xlfn.MAXIFS('m cost'!$E$3:$E$1062,'m cost'!$B$3:$B$1062,C1214,'m cost'!$C$3:$C$1062,"&lt;="&amp;O1214,'m cost'!$D$3:$D$1062,"&lt;="&amp;N1214)))</f>
        <v>570</v>
      </c>
      <c r="L1214" s="2">
        <f t="shared" si="120"/>
        <v>-1710</v>
      </c>
      <c r="M1214" s="2">
        <f t="shared" si="121"/>
        <v>-540</v>
      </c>
      <c r="N1214">
        <f t="shared" si="122"/>
        <v>2</v>
      </c>
      <c r="O1214">
        <f t="shared" si="123"/>
        <v>2023</v>
      </c>
      <c r="P1214" s="9">
        <f>IF(I1214&gt;0,VLOOKUP(B1214,'m cost'!A:G,6,FALSE)*I1214,0)</f>
        <v>0</v>
      </c>
      <c r="Q1214" t="str">
        <f t="shared" si="124"/>
        <v>p</v>
      </c>
      <c r="R1214" s="2">
        <f t="shared" si="125"/>
        <v>1170</v>
      </c>
    </row>
    <row r="1215" spans="1:18" x14ac:dyDescent="0.2">
      <c r="A1215" t="s">
        <v>278</v>
      </c>
      <c r="B1215" s="9" t="str">
        <f>VLOOKUP(A1215,'item cost'!A:D,2,FALSE)</f>
        <v>group 25</v>
      </c>
      <c r="C1215" s="9" t="str">
        <f>VLOOKUP(D1215,items!A:B,2,FALSE)</f>
        <v>item 25</v>
      </c>
      <c r="D1215" t="s">
        <v>857</v>
      </c>
      <c r="E1215" s="10"/>
      <c r="F1215" s="10">
        <v>44958</v>
      </c>
      <c r="G1215" t="s">
        <v>128</v>
      </c>
      <c r="I1215">
        <v>-4</v>
      </c>
      <c r="J1215" s="2">
        <v>390</v>
      </c>
      <c r="K1215" s="2">
        <f>IF(OR(B1215="متنوع",B1215="قطع غيار"),J1215,IF(AND(B1215="ceiling fan",J1215&gt;500),_xlfn.MAXIFS('m cost'!$E$3:$E$1062,'m cost'!$B$3:$B$1062,C1215,'m cost'!$C$3:$C$1062,"&lt;="&amp;O1215,'m cost'!$D$3:$D$1062,"&lt;="&amp;N1215)*3,_xlfn.MAXIFS('m cost'!$E$3:$E$1062,'m cost'!$B$3:$B$1062,C1215,'m cost'!$C$3:$C$1062,"&lt;="&amp;O1215,'m cost'!$D$3:$D$1062,"&lt;="&amp;N1215)))</f>
        <v>223.50174851190479</v>
      </c>
      <c r="L1215" s="2">
        <f t="shared" si="120"/>
        <v>-894.00699404761917</v>
      </c>
      <c r="M1215" s="2">
        <f t="shared" si="121"/>
        <v>-1560</v>
      </c>
      <c r="N1215">
        <f t="shared" si="122"/>
        <v>2</v>
      </c>
      <c r="O1215">
        <f t="shared" si="123"/>
        <v>2023</v>
      </c>
      <c r="P1215" s="9">
        <f>IF(I1215&gt;0,VLOOKUP(B1215,'m cost'!A:G,6,FALSE)*I1215,0)</f>
        <v>0</v>
      </c>
      <c r="Q1215" t="str">
        <f t="shared" si="124"/>
        <v>l</v>
      </c>
      <c r="R1215" s="2">
        <f t="shared" si="125"/>
        <v>-665.99300595238083</v>
      </c>
    </row>
    <row r="1216" spans="1:18" x14ac:dyDescent="0.2">
      <c r="A1216" t="s">
        <v>279</v>
      </c>
      <c r="B1216" s="9" t="str">
        <f>VLOOKUP(A1216,'item cost'!A:D,2,FALSE)</f>
        <v>group 26</v>
      </c>
      <c r="C1216" s="9" t="str">
        <f>VLOOKUP(D1216,items!A:B,2,FALSE)</f>
        <v>item 26</v>
      </c>
      <c r="D1216" t="s">
        <v>858</v>
      </c>
      <c r="E1216" s="10"/>
      <c r="F1216" s="10">
        <v>44958</v>
      </c>
      <c r="G1216" t="s">
        <v>128</v>
      </c>
      <c r="I1216">
        <v>-2</v>
      </c>
      <c r="J1216" s="2">
        <v>350</v>
      </c>
      <c r="K1216" s="2">
        <f>IF(OR(B1216="متنوع",B1216="قطع غيار"),J1216,IF(AND(B1216="ceiling fan",J1216&gt;500),_xlfn.MAXIFS('m cost'!$E$3:$E$1062,'m cost'!$B$3:$B$1062,C1216,'m cost'!$C$3:$C$1062,"&lt;="&amp;O1216,'m cost'!$D$3:$D$1062,"&lt;="&amp;N1216)*3,_xlfn.MAXIFS('m cost'!$E$3:$E$1062,'m cost'!$B$3:$B$1062,C1216,'m cost'!$C$3:$C$1062,"&lt;="&amp;O1216,'m cost'!$D$3:$D$1062,"&lt;="&amp;N1216)))</f>
        <v>2270</v>
      </c>
      <c r="L1216" s="2">
        <f t="shared" si="120"/>
        <v>-4540</v>
      </c>
      <c r="M1216" s="2">
        <f t="shared" si="121"/>
        <v>-700</v>
      </c>
      <c r="N1216">
        <f t="shared" si="122"/>
        <v>2</v>
      </c>
      <c r="O1216">
        <f t="shared" si="123"/>
        <v>2023</v>
      </c>
      <c r="P1216" s="9">
        <f>IF(I1216&gt;0,VLOOKUP(B1216,'m cost'!A:G,6,FALSE)*I1216,0)</f>
        <v>0</v>
      </c>
      <c r="Q1216" t="str">
        <f t="shared" si="124"/>
        <v>p</v>
      </c>
      <c r="R1216" s="2">
        <f t="shared" si="125"/>
        <v>3840</v>
      </c>
    </row>
    <row r="1217" spans="1:18" x14ac:dyDescent="0.2">
      <c r="A1217" t="s">
        <v>46</v>
      </c>
      <c r="B1217" s="9" t="str">
        <f>VLOOKUP(A1217,'item cost'!A:D,2,FALSE)</f>
        <v>group 27</v>
      </c>
      <c r="C1217" s="9" t="str">
        <f>VLOOKUP(D1217,items!A:B,2,FALSE)</f>
        <v>item 27</v>
      </c>
      <c r="D1217" t="s">
        <v>859</v>
      </c>
      <c r="E1217" s="10"/>
      <c r="F1217" s="10">
        <v>44958</v>
      </c>
      <c r="G1217" t="s">
        <v>128</v>
      </c>
      <c r="I1217">
        <v>-1</v>
      </c>
      <c r="J1217" s="2">
        <v>520</v>
      </c>
      <c r="K1217" s="2">
        <f>IF(OR(B1217="متنوع",B1217="قطع غيار"),J1217,IF(AND(B1217="ceiling fan",J1217&gt;500),_xlfn.MAXIFS('m cost'!$E$3:$E$1062,'m cost'!$B$3:$B$1062,C1217,'m cost'!$C$3:$C$1062,"&lt;="&amp;O1217,'m cost'!$D$3:$D$1062,"&lt;="&amp;N1217)*3,_xlfn.MAXIFS('m cost'!$E$3:$E$1062,'m cost'!$B$3:$B$1062,C1217,'m cost'!$C$3:$C$1062,"&lt;="&amp;O1217,'m cost'!$D$3:$D$1062,"&lt;="&amp;N1217)))</f>
        <v>383</v>
      </c>
      <c r="L1217" s="2">
        <f t="shared" si="120"/>
        <v>-383</v>
      </c>
      <c r="M1217" s="2">
        <f t="shared" si="121"/>
        <v>-520</v>
      </c>
      <c r="N1217">
        <f t="shared" si="122"/>
        <v>2</v>
      </c>
      <c r="O1217">
        <f t="shared" si="123"/>
        <v>2023</v>
      </c>
      <c r="P1217" s="9">
        <f>IF(I1217&gt;0,VLOOKUP(B1217,'m cost'!A:G,6,FALSE)*I1217,0)</f>
        <v>0</v>
      </c>
      <c r="Q1217" t="str">
        <f t="shared" si="124"/>
        <v>l</v>
      </c>
      <c r="R1217" s="2">
        <f t="shared" si="125"/>
        <v>-137</v>
      </c>
    </row>
    <row r="1218" spans="1:18" x14ac:dyDescent="0.2">
      <c r="A1218" t="s">
        <v>37</v>
      </c>
      <c r="B1218" s="9" t="str">
        <f>VLOOKUP(A1218,'item cost'!A:D,2,FALSE)</f>
        <v>group 28</v>
      </c>
      <c r="C1218" s="9" t="str">
        <f>VLOOKUP(D1218,items!A:B,2,FALSE)</f>
        <v>item 28</v>
      </c>
      <c r="D1218" t="s">
        <v>860</v>
      </c>
      <c r="E1218" s="10"/>
      <c r="F1218" s="10">
        <v>44958</v>
      </c>
      <c r="G1218" t="s">
        <v>128</v>
      </c>
      <c r="I1218">
        <v>-1</v>
      </c>
      <c r="J1218" s="2">
        <v>1000</v>
      </c>
      <c r="K1218" s="2">
        <f>IF(OR(B1218="متنوع",B1218="قطع غيار"),J1218,IF(AND(B1218="ceiling fan",J1218&gt;500),_xlfn.MAXIFS('m cost'!$E$3:$E$1062,'m cost'!$B$3:$B$1062,C1218,'m cost'!$C$3:$C$1062,"&lt;="&amp;O1218,'m cost'!$D$3:$D$1062,"&lt;="&amp;N1218)*3,_xlfn.MAXIFS('m cost'!$E$3:$E$1062,'m cost'!$B$3:$B$1062,C1218,'m cost'!$C$3:$C$1062,"&lt;="&amp;O1218,'m cost'!$D$3:$D$1062,"&lt;="&amp;N1218)))</f>
        <v>1229</v>
      </c>
      <c r="L1218" s="2">
        <f t="shared" si="120"/>
        <v>-1229</v>
      </c>
      <c r="M1218" s="2">
        <f t="shared" si="121"/>
        <v>-1000</v>
      </c>
      <c r="N1218">
        <f t="shared" si="122"/>
        <v>2</v>
      </c>
      <c r="O1218">
        <f t="shared" si="123"/>
        <v>2023</v>
      </c>
      <c r="P1218" s="9">
        <f>IF(I1218&gt;0,VLOOKUP(B1218,'m cost'!A:G,6,FALSE)*I1218,0)</f>
        <v>0</v>
      </c>
      <c r="Q1218" t="str">
        <f t="shared" si="124"/>
        <v>p</v>
      </c>
      <c r="R1218" s="2">
        <f t="shared" si="125"/>
        <v>229</v>
      </c>
    </row>
    <row r="1219" spans="1:18" x14ac:dyDescent="0.2">
      <c r="A1219" t="s">
        <v>44</v>
      </c>
      <c r="B1219" s="9" t="str">
        <f>VLOOKUP(A1219,'item cost'!A:D,2,FALSE)</f>
        <v>group 29</v>
      </c>
      <c r="C1219" s="9" t="str">
        <f>VLOOKUP(D1219,items!A:B,2,FALSE)</f>
        <v>item 29</v>
      </c>
      <c r="D1219" t="s">
        <v>861</v>
      </c>
      <c r="E1219" s="10"/>
      <c r="F1219" s="10">
        <v>44958</v>
      </c>
      <c r="G1219" t="s">
        <v>128</v>
      </c>
      <c r="I1219">
        <v>-1</v>
      </c>
      <c r="J1219" s="2">
        <v>265</v>
      </c>
      <c r="K1219" s="2">
        <f>IF(OR(B1219="متنوع",B1219="قطع غيار"),J1219,IF(AND(B1219="ceiling fan",J1219&gt;500),_xlfn.MAXIFS('m cost'!$E$3:$E$1062,'m cost'!$B$3:$B$1062,C1219,'m cost'!$C$3:$C$1062,"&lt;="&amp;O1219,'m cost'!$D$3:$D$1062,"&lt;="&amp;N1219)*3,_xlfn.MAXIFS('m cost'!$E$3:$E$1062,'m cost'!$B$3:$B$1062,C1219,'m cost'!$C$3:$C$1062,"&lt;="&amp;O1219,'m cost'!$D$3:$D$1062,"&lt;="&amp;N1219)))</f>
        <v>139.5625</v>
      </c>
      <c r="L1219" s="2">
        <f t="shared" si="120"/>
        <v>-139.5625</v>
      </c>
      <c r="M1219" s="2">
        <f t="shared" si="121"/>
        <v>-265</v>
      </c>
      <c r="N1219">
        <f t="shared" si="122"/>
        <v>2</v>
      </c>
      <c r="O1219">
        <f t="shared" si="123"/>
        <v>2023</v>
      </c>
      <c r="P1219" s="9">
        <f>IF(I1219&gt;0,VLOOKUP(B1219,'m cost'!A:G,6,FALSE)*I1219,0)</f>
        <v>0</v>
      </c>
      <c r="Q1219" t="str">
        <f t="shared" si="124"/>
        <v>l</v>
      </c>
      <c r="R1219" s="2">
        <f t="shared" si="125"/>
        <v>-125.4375</v>
      </c>
    </row>
    <row r="1220" spans="1:18" x14ac:dyDescent="0.2">
      <c r="A1220" t="s">
        <v>280</v>
      </c>
      <c r="B1220" s="9" t="str">
        <f>VLOOKUP(A1220,'item cost'!A:D,2,FALSE)</f>
        <v>group 30</v>
      </c>
      <c r="C1220" s="9" t="str">
        <f>VLOOKUP(D1220,items!A:B,2,FALSE)</f>
        <v>item 30</v>
      </c>
      <c r="D1220" t="s">
        <v>862</v>
      </c>
      <c r="E1220" s="10"/>
      <c r="F1220" s="10">
        <v>44968</v>
      </c>
      <c r="G1220" t="s">
        <v>454</v>
      </c>
      <c r="I1220">
        <v>40</v>
      </c>
      <c r="J1220" s="2">
        <v>1200</v>
      </c>
      <c r="K1220" s="2">
        <f>IF(OR(B1220="متنوع",B1220="قطع غيار"),J1220,IF(AND(B1220="ceiling fan",J1220&gt;500),_xlfn.MAXIFS('m cost'!$E$3:$E$1062,'m cost'!$B$3:$B$1062,C1220,'m cost'!$C$3:$C$1062,"&lt;="&amp;O1220,'m cost'!$D$3:$D$1062,"&lt;="&amp;N1220)*3,_xlfn.MAXIFS('m cost'!$E$3:$E$1062,'m cost'!$B$3:$B$1062,C1220,'m cost'!$C$3:$C$1062,"&lt;="&amp;O1220,'m cost'!$D$3:$D$1062,"&lt;="&amp;N1220)))</f>
        <v>350.54555555555561</v>
      </c>
      <c r="L1220" s="2">
        <f t="shared" si="120"/>
        <v>14021.822222222225</v>
      </c>
      <c r="M1220" s="2">
        <f t="shared" si="121"/>
        <v>48000</v>
      </c>
      <c r="N1220">
        <f t="shared" si="122"/>
        <v>2</v>
      </c>
      <c r="O1220">
        <f t="shared" si="123"/>
        <v>2023</v>
      </c>
      <c r="P1220" s="9">
        <f>IF(I1220&gt;0,VLOOKUP(B1220,'m cost'!A:G,6,FALSE)*I1220,0)</f>
        <v>200</v>
      </c>
      <c r="Q1220" t="str">
        <f t="shared" si="124"/>
        <v>p</v>
      </c>
      <c r="R1220" s="2">
        <f t="shared" si="125"/>
        <v>33778.177777777775</v>
      </c>
    </row>
    <row r="1221" spans="1:18" x14ac:dyDescent="0.2">
      <c r="A1221" t="s">
        <v>50</v>
      </c>
      <c r="B1221" s="9" t="str">
        <f>VLOOKUP(A1221,'item cost'!A:D,2,FALSE)</f>
        <v>group 31</v>
      </c>
      <c r="C1221" s="9" t="str">
        <f>VLOOKUP(D1221,items!A:B,2,FALSE)</f>
        <v>item 31</v>
      </c>
      <c r="D1221" t="s">
        <v>863</v>
      </c>
      <c r="E1221" s="10"/>
      <c r="F1221" s="10">
        <v>44968</v>
      </c>
      <c r="G1221" t="s">
        <v>454</v>
      </c>
      <c r="I1221">
        <v>20</v>
      </c>
      <c r="J1221" s="2">
        <v>280</v>
      </c>
      <c r="K1221" s="2">
        <f>IF(OR(B1221="متنوع",B1221="قطع غيار"),J1221,IF(AND(B1221="ceiling fan",J1221&gt;500),_xlfn.MAXIFS('m cost'!$E$3:$E$1062,'m cost'!$B$3:$B$1062,C1221,'m cost'!$C$3:$C$1062,"&lt;="&amp;O1221,'m cost'!$D$3:$D$1062,"&lt;="&amp;N1221)*3,_xlfn.MAXIFS('m cost'!$E$3:$E$1062,'m cost'!$B$3:$B$1062,C1221,'m cost'!$C$3:$C$1062,"&lt;="&amp;O1221,'m cost'!$D$3:$D$1062,"&lt;="&amp;N1221)))</f>
        <v>891.17460317460325</v>
      </c>
      <c r="L1221" s="2">
        <f t="shared" si="120"/>
        <v>17823.492063492064</v>
      </c>
      <c r="M1221" s="2">
        <f t="shared" si="121"/>
        <v>5600</v>
      </c>
      <c r="N1221">
        <f t="shared" si="122"/>
        <v>2</v>
      </c>
      <c r="O1221">
        <f t="shared" si="123"/>
        <v>2023</v>
      </c>
      <c r="P1221" s="9">
        <f>IF(I1221&gt;0,VLOOKUP(B1221,'m cost'!A:G,6,FALSE)*I1221,0)</f>
        <v>100</v>
      </c>
      <c r="Q1221" t="str">
        <f t="shared" si="124"/>
        <v>l</v>
      </c>
      <c r="R1221" s="2">
        <f t="shared" si="125"/>
        <v>-12323.492063492064</v>
      </c>
    </row>
    <row r="1222" spans="1:18" x14ac:dyDescent="0.2">
      <c r="A1222" t="s">
        <v>20</v>
      </c>
      <c r="B1222" s="9" t="str">
        <f>VLOOKUP(A1222,'item cost'!A:D,2,FALSE)</f>
        <v>group 32</v>
      </c>
      <c r="C1222" s="9" t="str">
        <f>VLOOKUP(D1222,items!A:B,2,FALSE)</f>
        <v>item 32</v>
      </c>
      <c r="D1222" t="s">
        <v>864</v>
      </c>
      <c r="E1222" s="10"/>
      <c r="F1222" s="10">
        <v>44968</v>
      </c>
      <c r="G1222" t="s">
        <v>454</v>
      </c>
      <c r="I1222">
        <v>100</v>
      </c>
      <c r="J1222" s="2">
        <v>390</v>
      </c>
      <c r="K1222" s="2">
        <f>IF(OR(B1222="متنوع",B1222="قطع غيار"),J1222,IF(AND(B1222="ceiling fan",J1222&gt;500),_xlfn.MAXIFS('m cost'!$E$3:$E$1062,'m cost'!$B$3:$B$1062,C1222,'m cost'!$C$3:$C$1062,"&lt;="&amp;O1222,'m cost'!$D$3:$D$1062,"&lt;="&amp;N1222)*3,_xlfn.MAXIFS('m cost'!$E$3:$E$1062,'m cost'!$B$3:$B$1062,C1222,'m cost'!$C$3:$C$1062,"&lt;="&amp;O1222,'m cost'!$D$3:$D$1062,"&lt;="&amp;N1222)))</f>
        <v>480</v>
      </c>
      <c r="L1222" s="2">
        <f t="shared" si="120"/>
        <v>48000</v>
      </c>
      <c r="M1222" s="2">
        <f t="shared" si="121"/>
        <v>39000</v>
      </c>
      <c r="N1222">
        <f t="shared" si="122"/>
        <v>2</v>
      </c>
      <c r="O1222">
        <f t="shared" si="123"/>
        <v>2023</v>
      </c>
      <c r="P1222" s="9">
        <f>IF(I1222&gt;0,VLOOKUP(B1222,'m cost'!A:G,6,FALSE)*I1222,0)</f>
        <v>500</v>
      </c>
      <c r="Q1222" t="str">
        <f t="shared" si="124"/>
        <v>l</v>
      </c>
      <c r="R1222" s="2">
        <f t="shared" si="125"/>
        <v>-9500</v>
      </c>
    </row>
    <row r="1223" spans="1:18" x14ac:dyDescent="0.2">
      <c r="A1223" t="s">
        <v>33</v>
      </c>
      <c r="B1223" s="9" t="str">
        <f>VLOOKUP(A1223,'item cost'!A:D,2,FALSE)</f>
        <v>group 33</v>
      </c>
      <c r="C1223" s="9" t="str">
        <f>VLOOKUP(D1223,items!A:B,2,FALSE)</f>
        <v>item 33</v>
      </c>
      <c r="D1223" t="s">
        <v>865</v>
      </c>
      <c r="E1223" s="10"/>
      <c r="F1223" s="10">
        <v>44968</v>
      </c>
      <c r="G1223" t="s">
        <v>454</v>
      </c>
      <c r="I1223">
        <v>30</v>
      </c>
      <c r="J1223" s="2">
        <v>265</v>
      </c>
      <c r="K1223" s="2">
        <f>IF(OR(B1223="متنوع",B1223="قطع غيار"),J1223,IF(AND(B1223="ceiling fan",J1223&gt;500),_xlfn.MAXIFS('m cost'!$E$3:$E$1062,'m cost'!$B$3:$B$1062,C1223,'m cost'!$C$3:$C$1062,"&lt;="&amp;O1223,'m cost'!$D$3:$D$1062,"&lt;="&amp;N1223)*3,_xlfn.MAXIFS('m cost'!$E$3:$E$1062,'m cost'!$B$3:$B$1062,C1223,'m cost'!$C$3:$C$1062,"&lt;="&amp;O1223,'m cost'!$D$3:$D$1062,"&lt;="&amp;N1223)))</f>
        <v>960</v>
      </c>
      <c r="L1223" s="2">
        <f t="shared" si="120"/>
        <v>28800</v>
      </c>
      <c r="M1223" s="2">
        <f t="shared" si="121"/>
        <v>7950</v>
      </c>
      <c r="N1223">
        <f t="shared" si="122"/>
        <v>2</v>
      </c>
      <c r="O1223">
        <f t="shared" si="123"/>
        <v>2023</v>
      </c>
      <c r="P1223" s="9">
        <f>IF(I1223&gt;0,VLOOKUP(B1223,'m cost'!A:G,6,FALSE)*I1223,0)</f>
        <v>150</v>
      </c>
      <c r="Q1223" t="str">
        <f t="shared" si="124"/>
        <v>l</v>
      </c>
      <c r="R1223" s="2">
        <f t="shared" si="125"/>
        <v>-21000</v>
      </c>
    </row>
    <row r="1224" spans="1:18" x14ac:dyDescent="0.2">
      <c r="A1224" t="s">
        <v>48</v>
      </c>
      <c r="B1224" s="9" t="str">
        <f>VLOOKUP(A1224,'item cost'!A:D,2,FALSE)</f>
        <v>group 34</v>
      </c>
      <c r="C1224" s="9" t="str">
        <f>VLOOKUP(D1224,items!A:B,2,FALSE)</f>
        <v>item 34</v>
      </c>
      <c r="D1224" t="s">
        <v>866</v>
      </c>
      <c r="E1224" s="10"/>
      <c r="F1224" s="10">
        <v>44968</v>
      </c>
      <c r="G1224" t="s">
        <v>454</v>
      </c>
      <c r="I1224">
        <v>40</v>
      </c>
      <c r="J1224" s="2">
        <v>2550</v>
      </c>
      <c r="K1224" s="2">
        <f>IF(OR(B1224="متنوع",B1224="قطع غيار"),J1224,IF(AND(B1224="ceiling fan",J1224&gt;500),_xlfn.MAXIFS('m cost'!$E$3:$E$1062,'m cost'!$B$3:$B$1062,C1224,'m cost'!$C$3:$C$1062,"&lt;="&amp;O1224,'m cost'!$D$3:$D$1062,"&lt;="&amp;N1224)*3,_xlfn.MAXIFS('m cost'!$E$3:$E$1062,'m cost'!$B$3:$B$1062,C1224,'m cost'!$C$3:$C$1062,"&lt;="&amp;O1224,'m cost'!$D$3:$D$1062,"&lt;="&amp;N1224)))</f>
        <v>1445</v>
      </c>
      <c r="L1224" s="2">
        <f t="shared" si="120"/>
        <v>57800</v>
      </c>
      <c r="M1224" s="2">
        <f t="shared" si="121"/>
        <v>102000</v>
      </c>
      <c r="N1224">
        <f t="shared" si="122"/>
        <v>2</v>
      </c>
      <c r="O1224">
        <f t="shared" si="123"/>
        <v>2023</v>
      </c>
      <c r="P1224" s="9">
        <f>IF(I1224&gt;0,VLOOKUP(B1224,'m cost'!A:G,6,FALSE)*I1224,0)</f>
        <v>200</v>
      </c>
      <c r="Q1224" t="str">
        <f t="shared" si="124"/>
        <v>p</v>
      </c>
      <c r="R1224" s="2">
        <f t="shared" si="125"/>
        <v>44000</v>
      </c>
    </row>
    <row r="1225" spans="1:18" x14ac:dyDescent="0.2">
      <c r="A1225" t="s">
        <v>28</v>
      </c>
      <c r="B1225" s="9" t="str">
        <f>VLOOKUP(A1225,'item cost'!A:D,2,FALSE)</f>
        <v>group 35</v>
      </c>
      <c r="C1225" s="9" t="str">
        <f>VLOOKUP(D1225,items!A:B,2,FALSE)</f>
        <v>item 35</v>
      </c>
      <c r="D1225" t="s">
        <v>867</v>
      </c>
      <c r="E1225" s="10"/>
      <c r="F1225" s="10">
        <v>44968</v>
      </c>
      <c r="G1225" t="s">
        <v>454</v>
      </c>
      <c r="I1225">
        <v>34</v>
      </c>
      <c r="J1225" s="2">
        <v>2650</v>
      </c>
      <c r="K1225" s="2">
        <f>IF(OR(B1225="متنوع",B1225="قطع غيار"),J1225,IF(AND(B1225="ceiling fan",J1225&gt;500),_xlfn.MAXIFS('m cost'!$E$3:$E$1062,'m cost'!$B$3:$B$1062,C1225,'m cost'!$C$3:$C$1062,"&lt;="&amp;O1225,'m cost'!$D$3:$D$1062,"&lt;="&amp;N1225)*3,_xlfn.MAXIFS('m cost'!$E$3:$E$1062,'m cost'!$B$3:$B$1062,C1225,'m cost'!$C$3:$C$1062,"&lt;="&amp;O1225,'m cost'!$D$3:$D$1062,"&lt;="&amp;N1225)))</f>
        <v>1445</v>
      </c>
      <c r="L1225" s="2">
        <f t="shared" si="120"/>
        <v>49130</v>
      </c>
      <c r="M1225" s="2">
        <f t="shared" si="121"/>
        <v>90100</v>
      </c>
      <c r="N1225">
        <f t="shared" si="122"/>
        <v>2</v>
      </c>
      <c r="O1225">
        <f t="shared" si="123"/>
        <v>2023</v>
      </c>
      <c r="P1225" s="9">
        <f>IF(I1225&gt;0,VLOOKUP(B1225,'m cost'!A:G,6,FALSE)*I1225,0)</f>
        <v>170</v>
      </c>
      <c r="Q1225" t="str">
        <f t="shared" si="124"/>
        <v>p</v>
      </c>
      <c r="R1225" s="2">
        <f t="shared" si="125"/>
        <v>40800</v>
      </c>
    </row>
    <row r="1226" spans="1:18" x14ac:dyDescent="0.2">
      <c r="A1226" t="s">
        <v>274</v>
      </c>
      <c r="B1226" s="9" t="str">
        <f>VLOOKUP(A1226,'item cost'!A:D,2,FALSE)</f>
        <v>group 36</v>
      </c>
      <c r="C1226" s="9" t="str">
        <f>VLOOKUP(D1226,items!A:B,2,FALSE)</f>
        <v>item 36</v>
      </c>
      <c r="D1226" t="s">
        <v>868</v>
      </c>
      <c r="E1226" s="10"/>
      <c r="F1226" s="10">
        <v>44968</v>
      </c>
      <c r="G1226" t="s">
        <v>232</v>
      </c>
      <c r="I1226">
        <v>-7</v>
      </c>
      <c r="J1226" s="2">
        <v>360</v>
      </c>
      <c r="K1226" s="2">
        <f>IF(OR(B1226="متنوع",B1226="قطع غيار"),J1226,IF(AND(B1226="ceiling fan",J1226&gt;500),_xlfn.MAXIFS('m cost'!$E$3:$E$1062,'m cost'!$B$3:$B$1062,C1226,'m cost'!$C$3:$C$1062,"&lt;="&amp;O1226,'m cost'!$D$3:$D$1062,"&lt;="&amp;N1226)*3,_xlfn.MAXIFS('m cost'!$E$3:$E$1062,'m cost'!$B$3:$B$1062,C1226,'m cost'!$C$3:$C$1062,"&lt;="&amp;O1226,'m cost'!$D$3:$D$1062,"&lt;="&amp;N1226)))</f>
        <v>440</v>
      </c>
      <c r="L1226" s="2">
        <f t="shared" si="120"/>
        <v>-3080</v>
      </c>
      <c r="M1226" s="2">
        <f t="shared" si="121"/>
        <v>-2520</v>
      </c>
      <c r="N1226">
        <f t="shared" si="122"/>
        <v>2</v>
      </c>
      <c r="O1226">
        <f t="shared" si="123"/>
        <v>2023</v>
      </c>
      <c r="P1226" s="9">
        <f>IF(I1226&gt;0,VLOOKUP(B1226,'m cost'!A:G,6,FALSE)*I1226,0)</f>
        <v>0</v>
      </c>
      <c r="Q1226" t="str">
        <f t="shared" si="124"/>
        <v>p</v>
      </c>
      <c r="R1226" s="2">
        <f t="shared" si="125"/>
        <v>560</v>
      </c>
    </row>
    <row r="1227" spans="1:18" x14ac:dyDescent="0.2">
      <c r="A1227" t="s">
        <v>52</v>
      </c>
      <c r="B1227" s="9" t="str">
        <f>VLOOKUP(A1227,'item cost'!A:D,2,FALSE)</f>
        <v>group 37</v>
      </c>
      <c r="C1227" s="9" t="str">
        <f>VLOOKUP(D1227,items!A:B,2,FALSE)</f>
        <v>item 37</v>
      </c>
      <c r="D1227" t="s">
        <v>869</v>
      </c>
      <c r="E1227" s="10"/>
      <c r="F1227" s="10">
        <v>44968</v>
      </c>
      <c r="G1227" t="s">
        <v>232</v>
      </c>
      <c r="I1227">
        <v>-5</v>
      </c>
      <c r="J1227" s="2">
        <v>280</v>
      </c>
      <c r="K1227" s="2">
        <f>IF(OR(B1227="متنوع",B1227="قطع غيار"),J1227,IF(AND(B1227="ceiling fan",J1227&gt;500),_xlfn.MAXIFS('m cost'!$E$3:$E$1062,'m cost'!$B$3:$B$1062,C1227,'m cost'!$C$3:$C$1062,"&lt;="&amp;O1227,'m cost'!$D$3:$D$1062,"&lt;="&amp;N1227)*3,_xlfn.MAXIFS('m cost'!$E$3:$E$1062,'m cost'!$B$3:$B$1062,C1227,'m cost'!$C$3:$C$1062,"&lt;="&amp;O1227,'m cost'!$D$3:$D$1062,"&lt;="&amp;N1227)))</f>
        <v>1486.2500000000002</v>
      </c>
      <c r="L1227" s="2">
        <f t="shared" si="120"/>
        <v>-7431.2500000000009</v>
      </c>
      <c r="M1227" s="2">
        <f t="shared" si="121"/>
        <v>-1400</v>
      </c>
      <c r="N1227">
        <f t="shared" si="122"/>
        <v>2</v>
      </c>
      <c r="O1227">
        <f t="shared" si="123"/>
        <v>2023</v>
      </c>
      <c r="P1227" s="9">
        <f>IF(I1227&gt;0,VLOOKUP(B1227,'m cost'!A:G,6,FALSE)*I1227,0)</f>
        <v>0</v>
      </c>
      <c r="Q1227" t="str">
        <f t="shared" si="124"/>
        <v>p</v>
      </c>
      <c r="R1227" s="2">
        <f t="shared" si="125"/>
        <v>6031.2500000000009</v>
      </c>
    </row>
    <row r="1228" spans="1:18" x14ac:dyDescent="0.2">
      <c r="A1228" t="s">
        <v>65</v>
      </c>
      <c r="B1228" s="9" t="str">
        <f>VLOOKUP(A1228,'item cost'!A:D,2,FALSE)</f>
        <v>group 38</v>
      </c>
      <c r="C1228" s="9" t="str">
        <f>VLOOKUP(D1228,items!A:B,2,FALSE)</f>
        <v>item 38</v>
      </c>
      <c r="D1228" t="s">
        <v>870</v>
      </c>
      <c r="E1228" s="10"/>
      <c r="F1228" s="10">
        <v>44968</v>
      </c>
      <c r="G1228" t="s">
        <v>232</v>
      </c>
      <c r="I1228">
        <v>-3</v>
      </c>
      <c r="J1228" s="2">
        <v>180</v>
      </c>
      <c r="K1228" s="2">
        <f>IF(OR(B1228="متنوع",B1228="قطع غيار"),J1228,IF(AND(B1228="ceiling fan",J1228&gt;500),_xlfn.MAXIFS('m cost'!$E$3:$E$1062,'m cost'!$B$3:$B$1062,C1228,'m cost'!$C$3:$C$1062,"&lt;="&amp;O1228,'m cost'!$D$3:$D$1062,"&lt;="&amp;N1228)*3,_xlfn.MAXIFS('m cost'!$E$3:$E$1062,'m cost'!$B$3:$B$1062,C1228,'m cost'!$C$3:$C$1062,"&lt;="&amp;O1228,'m cost'!$D$3:$D$1062,"&lt;="&amp;N1228)))</f>
        <v>1954.814814814815</v>
      </c>
      <c r="L1228" s="2">
        <f t="shared" si="120"/>
        <v>-5864.4444444444453</v>
      </c>
      <c r="M1228" s="2">
        <f t="shared" si="121"/>
        <v>-540</v>
      </c>
      <c r="N1228">
        <f t="shared" si="122"/>
        <v>2</v>
      </c>
      <c r="O1228">
        <f t="shared" si="123"/>
        <v>2023</v>
      </c>
      <c r="P1228" s="9">
        <f>IF(I1228&gt;0,VLOOKUP(B1228,'m cost'!A:G,6,FALSE)*I1228,0)</f>
        <v>0</v>
      </c>
      <c r="Q1228" t="str">
        <f t="shared" si="124"/>
        <v>p</v>
      </c>
      <c r="R1228" s="2">
        <f t="shared" si="125"/>
        <v>5324.4444444444453</v>
      </c>
    </row>
    <row r="1229" spans="1:18" x14ac:dyDescent="0.2">
      <c r="A1229" t="s">
        <v>62</v>
      </c>
      <c r="B1229" s="9" t="str">
        <f>VLOOKUP(A1229,'item cost'!A:D,2,FALSE)</f>
        <v>group 39</v>
      </c>
      <c r="C1229" s="9" t="str">
        <f>VLOOKUP(D1229,items!A:B,2,FALSE)</f>
        <v>item 39</v>
      </c>
      <c r="D1229" t="s">
        <v>871</v>
      </c>
      <c r="E1229" s="10"/>
      <c r="F1229" s="10">
        <v>44968</v>
      </c>
      <c r="G1229" t="s">
        <v>232</v>
      </c>
      <c r="I1229">
        <v>-1</v>
      </c>
      <c r="J1229" s="2">
        <v>390</v>
      </c>
      <c r="K1229" s="2">
        <f>IF(OR(B1229="متنوع",B1229="قطع غيار"),J1229,IF(AND(B1229="ceiling fan",J1229&gt;500),_xlfn.MAXIFS('m cost'!$E$3:$E$1062,'m cost'!$B$3:$B$1062,C1229,'m cost'!$C$3:$C$1062,"&lt;="&amp;O1229,'m cost'!$D$3:$D$1062,"&lt;="&amp;N1229)*3,_xlfn.MAXIFS('m cost'!$E$3:$E$1062,'m cost'!$B$3:$B$1062,C1229,'m cost'!$C$3:$C$1062,"&lt;="&amp;O1229,'m cost'!$D$3:$D$1062,"&lt;="&amp;N1229)))</f>
        <v>1020</v>
      </c>
      <c r="L1229" s="2">
        <f t="shared" si="120"/>
        <v>-1020</v>
      </c>
      <c r="M1229" s="2">
        <f t="shared" si="121"/>
        <v>-390</v>
      </c>
      <c r="N1229">
        <f t="shared" si="122"/>
        <v>2</v>
      </c>
      <c r="O1229">
        <f t="shared" si="123"/>
        <v>2023</v>
      </c>
      <c r="P1229" s="9">
        <f>IF(I1229&gt;0,VLOOKUP(B1229,'m cost'!A:G,6,FALSE)*I1229,0)</f>
        <v>0</v>
      </c>
      <c r="Q1229" t="str">
        <f t="shared" si="124"/>
        <v>p</v>
      </c>
      <c r="R1229" s="2">
        <f t="shared" si="125"/>
        <v>630</v>
      </c>
    </row>
    <row r="1230" spans="1:18" x14ac:dyDescent="0.2">
      <c r="A1230" t="s">
        <v>25</v>
      </c>
      <c r="B1230" s="9" t="str">
        <f>VLOOKUP(A1230,'item cost'!A:D,2,FALSE)</f>
        <v>group 40</v>
      </c>
      <c r="C1230" s="9" t="str">
        <f>VLOOKUP(D1230,items!A:B,2,FALSE)</f>
        <v>item 40</v>
      </c>
      <c r="D1230" t="s">
        <v>872</v>
      </c>
      <c r="E1230" s="10"/>
      <c r="F1230" s="10">
        <v>44968</v>
      </c>
      <c r="G1230" t="s">
        <v>232</v>
      </c>
      <c r="I1230">
        <v>-1</v>
      </c>
      <c r="J1230" s="2">
        <v>265</v>
      </c>
      <c r="K1230" s="2">
        <f>IF(OR(B1230="متنوع",B1230="قطع غيار"),J1230,IF(AND(B1230="ceiling fan",J1230&gt;500),_xlfn.MAXIFS('m cost'!$E$3:$E$1062,'m cost'!$B$3:$B$1062,C1230,'m cost'!$C$3:$C$1062,"&lt;="&amp;O1230,'m cost'!$D$3:$D$1062,"&lt;="&amp;N1230)*3,_xlfn.MAXIFS('m cost'!$E$3:$E$1062,'m cost'!$B$3:$B$1062,C1230,'m cost'!$C$3:$C$1062,"&lt;="&amp;O1230,'m cost'!$D$3:$D$1062,"&lt;="&amp;N1230)))</f>
        <v>514</v>
      </c>
      <c r="L1230" s="2">
        <f t="shared" si="120"/>
        <v>-514</v>
      </c>
      <c r="M1230" s="2">
        <f t="shared" si="121"/>
        <v>-265</v>
      </c>
      <c r="N1230">
        <f t="shared" si="122"/>
        <v>2</v>
      </c>
      <c r="O1230">
        <f t="shared" si="123"/>
        <v>2023</v>
      </c>
      <c r="P1230" s="9">
        <f>IF(I1230&gt;0,VLOOKUP(B1230,'m cost'!A:G,6,FALSE)*I1230,0)</f>
        <v>0</v>
      </c>
      <c r="Q1230" t="str">
        <f t="shared" si="124"/>
        <v>p</v>
      </c>
      <c r="R1230" s="2">
        <f t="shared" si="125"/>
        <v>249</v>
      </c>
    </row>
    <row r="1231" spans="1:18" x14ac:dyDescent="0.2">
      <c r="A1231" t="s">
        <v>51</v>
      </c>
      <c r="B1231" s="9" t="str">
        <f>VLOOKUP(A1231,'item cost'!A:D,2,FALSE)</f>
        <v>group 41</v>
      </c>
      <c r="C1231" s="9" t="str">
        <f>VLOOKUP(D1231,items!A:B,2,FALSE)</f>
        <v>item 41</v>
      </c>
      <c r="D1231" t="s">
        <v>873</v>
      </c>
      <c r="E1231" s="10"/>
      <c r="F1231" s="10">
        <v>44975</v>
      </c>
      <c r="G1231" t="s">
        <v>455</v>
      </c>
      <c r="I1231">
        <v>100</v>
      </c>
      <c r="J1231" s="2">
        <v>525</v>
      </c>
      <c r="K1231" s="2">
        <f>IF(OR(B1231="متنوع",B1231="قطع غيار"),J1231,IF(AND(B1231="ceiling fan",J1231&gt;500),_xlfn.MAXIFS('m cost'!$E$3:$E$1062,'m cost'!$B$3:$B$1062,C1231,'m cost'!$C$3:$C$1062,"&lt;="&amp;O1231,'m cost'!$D$3:$D$1062,"&lt;="&amp;N1231)*3,_xlfn.MAXIFS('m cost'!$E$3:$E$1062,'m cost'!$B$3:$B$1062,C1231,'m cost'!$C$3:$C$1062,"&lt;="&amp;O1231,'m cost'!$D$3:$D$1062,"&lt;="&amp;N1231)))</f>
        <v>367</v>
      </c>
      <c r="L1231" s="2">
        <f t="shared" si="120"/>
        <v>36700</v>
      </c>
      <c r="M1231" s="2">
        <f t="shared" si="121"/>
        <v>52500</v>
      </c>
      <c r="N1231">
        <f t="shared" si="122"/>
        <v>2</v>
      </c>
      <c r="O1231">
        <f t="shared" si="123"/>
        <v>2023</v>
      </c>
      <c r="P1231" s="9">
        <f>IF(I1231&gt;0,VLOOKUP(B1231,'m cost'!A:G,6,FALSE)*I1231,0)</f>
        <v>0</v>
      </c>
      <c r="Q1231" t="str">
        <f t="shared" si="124"/>
        <v>p</v>
      </c>
      <c r="R1231" s="2">
        <f t="shared" si="125"/>
        <v>15800</v>
      </c>
    </row>
    <row r="1232" spans="1:18" x14ac:dyDescent="0.2">
      <c r="A1232" t="s">
        <v>276</v>
      </c>
      <c r="B1232" s="9" t="str">
        <f>VLOOKUP(A1232,'item cost'!A:D,2,FALSE)</f>
        <v>group 42</v>
      </c>
      <c r="C1232" s="9" t="str">
        <f>VLOOKUP(D1232,items!A:B,2,FALSE)</f>
        <v>item 42</v>
      </c>
      <c r="D1232" t="s">
        <v>874</v>
      </c>
      <c r="E1232" s="10"/>
      <c r="F1232" s="10">
        <v>44975</v>
      </c>
      <c r="G1232" t="s">
        <v>455</v>
      </c>
      <c r="I1232">
        <v>50</v>
      </c>
      <c r="J1232" s="2">
        <v>470</v>
      </c>
      <c r="K1232" s="2">
        <f>IF(OR(B1232="متنوع",B1232="قطع غيار"),J1232,IF(AND(B1232="ceiling fan",J1232&gt;500),_xlfn.MAXIFS('m cost'!$E$3:$E$1062,'m cost'!$B$3:$B$1062,C1232,'m cost'!$C$3:$C$1062,"&lt;="&amp;O1232,'m cost'!$D$3:$D$1062,"&lt;="&amp;N1232)*3,_xlfn.MAXIFS('m cost'!$E$3:$E$1062,'m cost'!$B$3:$B$1062,C1232,'m cost'!$C$3:$C$1062,"&lt;="&amp;O1232,'m cost'!$D$3:$D$1062,"&lt;="&amp;N1232)))</f>
        <v>244.81481481481484</v>
      </c>
      <c r="L1232" s="2">
        <f t="shared" si="120"/>
        <v>12240.740740740743</v>
      </c>
      <c r="M1232" s="2">
        <f t="shared" si="121"/>
        <v>23500</v>
      </c>
      <c r="N1232">
        <f t="shared" si="122"/>
        <v>2</v>
      </c>
      <c r="O1232">
        <f t="shared" si="123"/>
        <v>2023</v>
      </c>
      <c r="P1232" s="9">
        <f>IF(I1232&gt;0,VLOOKUP(B1232,'m cost'!A:G,6,FALSE)*I1232,0)</f>
        <v>0</v>
      </c>
      <c r="Q1232" t="str">
        <f t="shared" si="124"/>
        <v>p</v>
      </c>
      <c r="R1232" s="2">
        <f t="shared" si="125"/>
        <v>11259.259259259257</v>
      </c>
    </row>
    <row r="1233" spans="1:18" x14ac:dyDescent="0.2">
      <c r="A1233" t="s">
        <v>70</v>
      </c>
      <c r="B1233" s="9" t="str">
        <f>VLOOKUP(A1233,'item cost'!A:D,2,FALSE)</f>
        <v>group 43</v>
      </c>
      <c r="C1233" s="9" t="str">
        <f>VLOOKUP(D1233,items!A:B,2,FALSE)</f>
        <v>item 43</v>
      </c>
      <c r="D1233" t="s">
        <v>875</v>
      </c>
      <c r="E1233" s="10"/>
      <c r="F1233" s="10">
        <v>44975</v>
      </c>
      <c r="G1233" t="s">
        <v>455</v>
      </c>
      <c r="I1233">
        <v>30</v>
      </c>
      <c r="J1233" s="2">
        <v>265</v>
      </c>
      <c r="K1233" s="2">
        <f>IF(OR(B1233="متنوع",B1233="قطع غيار"),J1233,IF(AND(B1233="ceiling fan",J1233&gt;500),_xlfn.MAXIFS('m cost'!$E$3:$E$1062,'m cost'!$B$3:$B$1062,C1233,'m cost'!$C$3:$C$1062,"&lt;="&amp;O1233,'m cost'!$D$3:$D$1062,"&lt;="&amp;N1233)*3,_xlfn.MAXIFS('m cost'!$E$3:$E$1062,'m cost'!$B$3:$B$1062,C1233,'m cost'!$C$3:$C$1062,"&lt;="&amp;O1233,'m cost'!$D$3:$D$1062,"&lt;="&amp;N1233)))</f>
        <v>193</v>
      </c>
      <c r="L1233" s="2">
        <f t="shared" si="120"/>
        <v>5790</v>
      </c>
      <c r="M1233" s="2">
        <f t="shared" si="121"/>
        <v>7950</v>
      </c>
      <c r="N1233">
        <f t="shared" si="122"/>
        <v>2</v>
      </c>
      <c r="O1233">
        <f t="shared" si="123"/>
        <v>2023</v>
      </c>
      <c r="P1233" s="9">
        <f>IF(I1233&gt;0,VLOOKUP(B1233,'m cost'!A:G,6,FALSE)*I1233,0)</f>
        <v>0</v>
      </c>
      <c r="Q1233" t="str">
        <f t="shared" si="124"/>
        <v>p</v>
      </c>
      <c r="R1233" s="2">
        <f t="shared" si="125"/>
        <v>2160</v>
      </c>
    </row>
    <row r="1234" spans="1:18" x14ac:dyDescent="0.2">
      <c r="A1234" t="s">
        <v>22</v>
      </c>
      <c r="B1234" s="9" t="str">
        <f>VLOOKUP(A1234,'item cost'!A:D,2,FALSE)</f>
        <v>group 44</v>
      </c>
      <c r="C1234" s="9" t="str">
        <f>VLOOKUP(D1234,items!A:B,2,FALSE)</f>
        <v>item 44</v>
      </c>
      <c r="D1234" t="s">
        <v>876</v>
      </c>
      <c r="E1234" s="10"/>
      <c r="F1234" s="10">
        <v>44975</v>
      </c>
      <c r="G1234" t="s">
        <v>455</v>
      </c>
      <c r="I1234">
        <v>20</v>
      </c>
      <c r="J1234" s="2">
        <v>1210</v>
      </c>
      <c r="K1234" s="2">
        <f>IF(OR(B1234="متنوع",B1234="قطع غيار"),J1234,IF(AND(B1234="ceiling fan",J1234&gt;500),_xlfn.MAXIFS('m cost'!$E$3:$E$1062,'m cost'!$B$3:$B$1062,C1234,'m cost'!$C$3:$C$1062,"&lt;="&amp;O1234,'m cost'!$D$3:$D$1062,"&lt;="&amp;N1234)*3,_xlfn.MAXIFS('m cost'!$E$3:$E$1062,'m cost'!$B$3:$B$1062,C1234,'m cost'!$C$3:$C$1062,"&lt;="&amp;O1234,'m cost'!$D$3:$D$1062,"&lt;="&amp;N1234)))</f>
        <v>187.96296296296299</v>
      </c>
      <c r="L1234" s="2">
        <f t="shared" si="120"/>
        <v>3759.25925925926</v>
      </c>
      <c r="M1234" s="2">
        <f t="shared" si="121"/>
        <v>24200</v>
      </c>
      <c r="N1234">
        <f t="shared" si="122"/>
        <v>2</v>
      </c>
      <c r="O1234">
        <f t="shared" si="123"/>
        <v>2023</v>
      </c>
      <c r="P1234" s="9">
        <f>IF(I1234&gt;0,VLOOKUP(B1234,'m cost'!A:G,6,FALSE)*I1234,0)</f>
        <v>0</v>
      </c>
      <c r="Q1234" t="str">
        <f t="shared" si="124"/>
        <v>p</v>
      </c>
      <c r="R1234" s="2">
        <f t="shared" si="125"/>
        <v>20440.740740740741</v>
      </c>
    </row>
    <row r="1235" spans="1:18" x14ac:dyDescent="0.2">
      <c r="A1235" t="s">
        <v>27</v>
      </c>
      <c r="B1235" s="9" t="str">
        <f>VLOOKUP(A1235,'item cost'!A:D,2,FALSE)</f>
        <v>group 45</v>
      </c>
      <c r="C1235" s="9" t="str">
        <f>VLOOKUP(D1235,items!A:B,2,FALSE)</f>
        <v>item 45</v>
      </c>
      <c r="D1235" t="s">
        <v>877</v>
      </c>
      <c r="E1235" s="10"/>
      <c r="F1235" s="10">
        <v>44975</v>
      </c>
      <c r="G1235" t="s">
        <v>455</v>
      </c>
      <c r="I1235">
        <v>10</v>
      </c>
      <c r="J1235" s="2">
        <v>2600</v>
      </c>
      <c r="K1235" s="2">
        <f>IF(OR(B1235="متنوع",B1235="قطع غيار"),J1235,IF(AND(B1235="ceiling fan",J1235&gt;500),_xlfn.MAXIFS('m cost'!$E$3:$E$1062,'m cost'!$B$3:$B$1062,C1235,'m cost'!$C$3:$C$1062,"&lt;="&amp;O1235,'m cost'!$D$3:$D$1062,"&lt;="&amp;N1235)*3,_xlfn.MAXIFS('m cost'!$E$3:$E$1062,'m cost'!$B$3:$B$1062,C1235,'m cost'!$C$3:$C$1062,"&lt;="&amp;O1235,'m cost'!$D$3:$D$1062,"&lt;="&amp;N1235)))</f>
        <v>187.96296296296299</v>
      </c>
      <c r="L1235" s="2">
        <f t="shared" si="120"/>
        <v>1879.62962962963</v>
      </c>
      <c r="M1235" s="2">
        <f t="shared" si="121"/>
        <v>26000</v>
      </c>
      <c r="N1235">
        <f t="shared" si="122"/>
        <v>2</v>
      </c>
      <c r="O1235">
        <f t="shared" si="123"/>
        <v>2023</v>
      </c>
      <c r="P1235" s="9">
        <f>IF(I1235&gt;0,VLOOKUP(B1235,'m cost'!A:G,6,FALSE)*I1235,0)</f>
        <v>0</v>
      </c>
      <c r="Q1235" t="str">
        <f t="shared" si="124"/>
        <v>p</v>
      </c>
      <c r="R1235" s="2">
        <f t="shared" si="125"/>
        <v>24120.370370370369</v>
      </c>
    </row>
    <row r="1236" spans="1:18" x14ac:dyDescent="0.2">
      <c r="A1236" t="s">
        <v>19</v>
      </c>
      <c r="B1236" s="9" t="str">
        <f>VLOOKUP(A1236,'item cost'!A:D,2,FALSE)</f>
        <v>group 46</v>
      </c>
      <c r="C1236" s="9" t="str">
        <f>VLOOKUP(D1236,items!A:B,2,FALSE)</f>
        <v>item 46</v>
      </c>
      <c r="D1236" t="s">
        <v>878</v>
      </c>
      <c r="E1236" s="10"/>
      <c r="F1236" s="10">
        <v>44975</v>
      </c>
      <c r="G1236" t="s">
        <v>455</v>
      </c>
      <c r="I1236">
        <v>26</v>
      </c>
      <c r="J1236" s="2">
        <v>2600</v>
      </c>
      <c r="K1236" s="2">
        <f>IF(OR(B1236="متنوع",B1236="قطع غيار"),J1236,IF(AND(B1236="ceiling fan",J1236&gt;500),_xlfn.MAXIFS('m cost'!$E$3:$E$1062,'m cost'!$B$3:$B$1062,C1236,'m cost'!$C$3:$C$1062,"&lt;="&amp;O1236,'m cost'!$D$3:$D$1062,"&lt;="&amp;N1236)*3,_xlfn.MAXIFS('m cost'!$E$3:$E$1062,'m cost'!$B$3:$B$1062,C1236,'m cost'!$C$3:$C$1062,"&lt;="&amp;O1236,'m cost'!$D$3:$D$1062,"&lt;="&amp;N1236)))</f>
        <v>775</v>
      </c>
      <c r="L1236" s="2">
        <f t="shared" si="120"/>
        <v>20150</v>
      </c>
      <c r="M1236" s="2">
        <f t="shared" si="121"/>
        <v>67600</v>
      </c>
      <c r="N1236">
        <f t="shared" si="122"/>
        <v>2</v>
      </c>
      <c r="O1236">
        <f t="shared" si="123"/>
        <v>2023</v>
      </c>
      <c r="P1236" s="9">
        <f>IF(I1236&gt;0,VLOOKUP(B1236,'m cost'!A:G,6,FALSE)*I1236,0)</f>
        <v>0</v>
      </c>
      <c r="Q1236" t="str">
        <f t="shared" si="124"/>
        <v>p</v>
      </c>
      <c r="R1236" s="2">
        <f t="shared" si="125"/>
        <v>47450</v>
      </c>
    </row>
    <row r="1237" spans="1:18" x14ac:dyDescent="0.2">
      <c r="A1237" t="s">
        <v>29</v>
      </c>
      <c r="B1237" s="9" t="str">
        <f>VLOOKUP(A1237,'item cost'!A:D,2,FALSE)</f>
        <v>group 47</v>
      </c>
      <c r="C1237" s="9" t="str">
        <f>VLOOKUP(D1237,items!A:B,2,FALSE)</f>
        <v>item 47</v>
      </c>
      <c r="D1237" t="s">
        <v>879</v>
      </c>
      <c r="E1237" s="10"/>
      <c r="F1237" s="10">
        <v>44975</v>
      </c>
      <c r="G1237" t="s">
        <v>215</v>
      </c>
      <c r="I1237">
        <v>-10</v>
      </c>
      <c r="J1237" s="2">
        <v>360</v>
      </c>
      <c r="K1237" s="2">
        <f>IF(OR(B1237="متنوع",B1237="قطع غيار"),J1237,IF(AND(B1237="ceiling fan",J1237&gt;500),_xlfn.MAXIFS('m cost'!$E$3:$E$1062,'m cost'!$B$3:$B$1062,C1237,'m cost'!$C$3:$C$1062,"&lt;="&amp;O1237,'m cost'!$D$3:$D$1062,"&lt;="&amp;N1237)*3,_xlfn.MAXIFS('m cost'!$E$3:$E$1062,'m cost'!$B$3:$B$1062,C1237,'m cost'!$C$3:$C$1062,"&lt;="&amp;O1237,'m cost'!$D$3:$D$1062,"&lt;="&amp;N1237)))</f>
        <v>205</v>
      </c>
      <c r="L1237" s="2">
        <f t="shared" si="120"/>
        <v>-2050</v>
      </c>
      <c r="M1237" s="2">
        <f t="shared" si="121"/>
        <v>-3600</v>
      </c>
      <c r="N1237">
        <f t="shared" si="122"/>
        <v>2</v>
      </c>
      <c r="O1237">
        <f t="shared" si="123"/>
        <v>2023</v>
      </c>
      <c r="P1237" s="9">
        <f>IF(I1237&gt;0,VLOOKUP(B1237,'m cost'!A:G,6,FALSE)*I1237,0)</f>
        <v>0</v>
      </c>
      <c r="Q1237" t="str">
        <f t="shared" si="124"/>
        <v>l</v>
      </c>
      <c r="R1237" s="2">
        <f t="shared" si="125"/>
        <v>-1550</v>
      </c>
    </row>
    <row r="1238" spans="1:18" x14ac:dyDescent="0.2">
      <c r="A1238" t="s">
        <v>272</v>
      </c>
      <c r="B1238" s="9" t="str">
        <f>VLOOKUP(A1238,'item cost'!A:D,2,FALSE)</f>
        <v>group 48</v>
      </c>
      <c r="C1238" s="9" t="str">
        <f>VLOOKUP(D1238,items!A:B,2,FALSE)</f>
        <v>item 48</v>
      </c>
      <c r="D1238" t="s">
        <v>880</v>
      </c>
      <c r="E1238" s="10"/>
      <c r="F1238" s="10">
        <v>44975</v>
      </c>
      <c r="G1238" t="s">
        <v>215</v>
      </c>
      <c r="I1238">
        <v>-6</v>
      </c>
      <c r="J1238" s="2">
        <v>280</v>
      </c>
      <c r="K1238" s="2">
        <f>IF(OR(B1238="متنوع",B1238="قطع غيار"),J1238,IF(AND(B1238="ceiling fan",J1238&gt;500),_xlfn.MAXIFS('m cost'!$E$3:$E$1062,'m cost'!$B$3:$B$1062,C1238,'m cost'!$C$3:$C$1062,"&lt;="&amp;O1238,'m cost'!$D$3:$D$1062,"&lt;="&amp;N1238)*3,_xlfn.MAXIFS('m cost'!$E$3:$E$1062,'m cost'!$B$3:$B$1062,C1238,'m cost'!$C$3:$C$1062,"&lt;="&amp;O1238,'m cost'!$D$3:$D$1062,"&lt;="&amp;N1238)))</f>
        <v>640</v>
      </c>
      <c r="L1238" s="2">
        <f t="shared" si="120"/>
        <v>-3840</v>
      </c>
      <c r="M1238" s="2">
        <f t="shared" si="121"/>
        <v>-1680</v>
      </c>
      <c r="N1238">
        <f t="shared" si="122"/>
        <v>2</v>
      </c>
      <c r="O1238">
        <f t="shared" si="123"/>
        <v>2023</v>
      </c>
      <c r="P1238" s="9">
        <f>IF(I1238&gt;0,VLOOKUP(B1238,'m cost'!A:G,6,FALSE)*I1238,0)</f>
        <v>0</v>
      </c>
      <c r="Q1238" t="str">
        <f t="shared" si="124"/>
        <v>p</v>
      </c>
      <c r="R1238" s="2">
        <f t="shared" si="125"/>
        <v>2160</v>
      </c>
    </row>
    <row r="1239" spans="1:18" x14ac:dyDescent="0.2">
      <c r="A1239" t="s">
        <v>41</v>
      </c>
      <c r="B1239" s="9" t="str">
        <f>VLOOKUP(A1239,'item cost'!A:D,2,FALSE)</f>
        <v>group 49</v>
      </c>
      <c r="C1239" s="9" t="str">
        <f>VLOOKUP(D1239,items!A:B,2,FALSE)</f>
        <v>item 49</v>
      </c>
      <c r="D1239" t="s">
        <v>881</v>
      </c>
      <c r="E1239" s="10"/>
      <c r="F1239" s="10">
        <v>44975</v>
      </c>
      <c r="G1239" t="s">
        <v>215</v>
      </c>
      <c r="I1239">
        <v>-3</v>
      </c>
      <c r="J1239" s="2">
        <v>520</v>
      </c>
      <c r="K1239" s="2">
        <f>IF(OR(B1239="متنوع",B1239="قطع غيار"),J1239,IF(AND(B1239="ceiling fan",J1239&gt;500),_xlfn.MAXIFS('m cost'!$E$3:$E$1062,'m cost'!$B$3:$B$1062,C1239,'m cost'!$C$3:$C$1062,"&lt;="&amp;O1239,'m cost'!$D$3:$D$1062,"&lt;="&amp;N1239)*3,_xlfn.MAXIFS('m cost'!$E$3:$E$1062,'m cost'!$B$3:$B$1062,C1239,'m cost'!$C$3:$C$1062,"&lt;="&amp;O1239,'m cost'!$D$3:$D$1062,"&lt;="&amp;N1239)))</f>
        <v>237</v>
      </c>
      <c r="L1239" s="2">
        <f t="shared" si="120"/>
        <v>-711</v>
      </c>
      <c r="M1239" s="2">
        <f t="shared" si="121"/>
        <v>-1560</v>
      </c>
      <c r="N1239">
        <f t="shared" si="122"/>
        <v>2</v>
      </c>
      <c r="O1239">
        <f t="shared" si="123"/>
        <v>2023</v>
      </c>
      <c r="P1239" s="9">
        <f>IF(I1239&gt;0,VLOOKUP(B1239,'m cost'!A:G,6,FALSE)*I1239,0)</f>
        <v>0</v>
      </c>
      <c r="Q1239" t="str">
        <f t="shared" si="124"/>
        <v>l</v>
      </c>
      <c r="R1239" s="2">
        <f t="shared" si="125"/>
        <v>-849</v>
      </c>
    </row>
    <row r="1240" spans="1:18" x14ac:dyDescent="0.2">
      <c r="A1240" t="s">
        <v>73</v>
      </c>
      <c r="B1240" s="9" t="str">
        <f>VLOOKUP(A1240,'item cost'!A:D,2,FALSE)</f>
        <v>group 50</v>
      </c>
      <c r="C1240" s="9" t="str">
        <f>VLOOKUP(D1240,items!A:B,2,FALSE)</f>
        <v>item 50</v>
      </c>
      <c r="D1240" t="s">
        <v>882</v>
      </c>
      <c r="E1240" s="10"/>
      <c r="F1240" s="10">
        <v>44975</v>
      </c>
      <c r="G1240" t="s">
        <v>215</v>
      </c>
      <c r="I1240">
        <v>-2</v>
      </c>
      <c r="J1240" s="2">
        <v>465</v>
      </c>
      <c r="K1240" s="2">
        <f>IF(OR(B1240="متنوع",B1240="قطع غيار"),J1240,IF(AND(B1240="ceiling fan",J1240&gt;500),_xlfn.MAXIFS('m cost'!$E$3:$E$1062,'m cost'!$B$3:$B$1062,C1240,'m cost'!$C$3:$C$1062,"&lt;="&amp;O1240,'m cost'!$D$3:$D$1062,"&lt;="&amp;N1240)*3,_xlfn.MAXIFS('m cost'!$E$3:$E$1062,'m cost'!$B$3:$B$1062,C1240,'m cost'!$C$3:$C$1062,"&lt;="&amp;O1240,'m cost'!$D$3:$D$1062,"&lt;="&amp;N1240)))</f>
        <v>2128</v>
      </c>
      <c r="L1240" s="2">
        <f t="shared" si="120"/>
        <v>-4256</v>
      </c>
      <c r="M1240" s="2">
        <f t="shared" si="121"/>
        <v>-930</v>
      </c>
      <c r="N1240">
        <f t="shared" si="122"/>
        <v>2</v>
      </c>
      <c r="O1240">
        <f t="shared" si="123"/>
        <v>2023</v>
      </c>
      <c r="P1240" s="9">
        <f>IF(I1240&gt;0,VLOOKUP(B1240,'m cost'!A:G,6,FALSE)*I1240,0)</f>
        <v>0</v>
      </c>
      <c r="Q1240" t="str">
        <f t="shared" si="124"/>
        <v>p</v>
      </c>
      <c r="R1240" s="2">
        <f t="shared" si="125"/>
        <v>3326</v>
      </c>
    </row>
    <row r="1241" spans="1:18" x14ac:dyDescent="0.2">
      <c r="A1241" t="s">
        <v>35</v>
      </c>
      <c r="B1241" s="9" t="str">
        <f>VLOOKUP(A1241,'item cost'!A:D,2,FALSE)</f>
        <v>group 51</v>
      </c>
      <c r="C1241" s="9" t="str">
        <f>VLOOKUP(D1241,items!A:B,2,FALSE)</f>
        <v>item 51</v>
      </c>
      <c r="D1241" t="s">
        <v>883</v>
      </c>
      <c r="E1241" s="10"/>
      <c r="F1241" s="10">
        <v>44975</v>
      </c>
      <c r="G1241" t="s">
        <v>215</v>
      </c>
      <c r="I1241">
        <v>-2</v>
      </c>
      <c r="J1241" s="2">
        <v>390</v>
      </c>
      <c r="K1241" s="2">
        <f>IF(OR(B1241="متنوع",B1241="قطع غيار"),J1241,IF(AND(B1241="ceiling fan",J1241&gt;500),_xlfn.MAXIFS('m cost'!$E$3:$E$1062,'m cost'!$B$3:$B$1062,C1241,'m cost'!$C$3:$C$1062,"&lt;="&amp;O1241,'m cost'!$D$3:$D$1062,"&lt;="&amp;N1241)*3,_xlfn.MAXIFS('m cost'!$E$3:$E$1062,'m cost'!$B$3:$B$1062,C1241,'m cost'!$C$3:$C$1062,"&lt;="&amp;O1241,'m cost'!$D$3:$D$1062,"&lt;="&amp;N1241)))</f>
        <v>2247</v>
      </c>
      <c r="L1241" s="2">
        <f t="shared" si="120"/>
        <v>-4494</v>
      </c>
      <c r="M1241" s="2">
        <f t="shared" si="121"/>
        <v>-780</v>
      </c>
      <c r="N1241">
        <f t="shared" si="122"/>
        <v>2</v>
      </c>
      <c r="O1241">
        <f t="shared" si="123"/>
        <v>2023</v>
      </c>
      <c r="P1241" s="9">
        <f>IF(I1241&gt;0,VLOOKUP(B1241,'m cost'!A:G,6,FALSE)*I1241,0)</f>
        <v>0</v>
      </c>
      <c r="Q1241" t="str">
        <f t="shared" si="124"/>
        <v>p</v>
      </c>
      <c r="R1241" s="2">
        <f t="shared" si="125"/>
        <v>3714</v>
      </c>
    </row>
    <row r="1242" spans="1:18" x14ac:dyDescent="0.2">
      <c r="A1242" t="s">
        <v>49</v>
      </c>
      <c r="B1242" s="9" t="str">
        <f>VLOOKUP(A1242,'item cost'!A:D,2,FALSE)</f>
        <v>group 52</v>
      </c>
      <c r="C1242" s="9" t="str">
        <f>VLOOKUP(D1242,items!A:B,2,FALSE)</f>
        <v>item 52</v>
      </c>
      <c r="D1242" t="s">
        <v>884</v>
      </c>
      <c r="E1242" s="10"/>
      <c r="F1242" s="10">
        <v>44975</v>
      </c>
      <c r="G1242" t="s">
        <v>215</v>
      </c>
      <c r="I1242">
        <v>-1</v>
      </c>
      <c r="J1242" s="2">
        <v>1200</v>
      </c>
      <c r="K1242" s="2">
        <f>IF(OR(B1242="متنوع",B1242="قطع غيار"),J1242,IF(AND(B1242="ceiling fan",J1242&gt;500),_xlfn.MAXIFS('m cost'!$E$3:$E$1062,'m cost'!$B$3:$B$1062,C1242,'m cost'!$C$3:$C$1062,"&lt;="&amp;O1242,'m cost'!$D$3:$D$1062,"&lt;="&amp;N1242)*3,_xlfn.MAXIFS('m cost'!$E$3:$E$1062,'m cost'!$B$3:$B$1062,C1242,'m cost'!$C$3:$C$1062,"&lt;="&amp;O1242,'m cost'!$D$3:$D$1062,"&lt;="&amp;N1242)))</f>
        <v>306</v>
      </c>
      <c r="L1242" s="2">
        <f t="shared" si="120"/>
        <v>-306</v>
      </c>
      <c r="M1242" s="2">
        <f t="shared" si="121"/>
        <v>-1200</v>
      </c>
      <c r="N1242">
        <f t="shared" si="122"/>
        <v>2</v>
      </c>
      <c r="O1242">
        <f t="shared" si="123"/>
        <v>2023</v>
      </c>
      <c r="P1242" s="9">
        <f>IF(I1242&gt;0,VLOOKUP(B1242,'m cost'!A:G,6,FALSE)*I1242,0)</f>
        <v>0</v>
      </c>
      <c r="Q1242" t="str">
        <f t="shared" si="124"/>
        <v>l</v>
      </c>
      <c r="R1242" s="2">
        <f t="shared" si="125"/>
        <v>-894</v>
      </c>
    </row>
    <row r="1243" spans="1:18" x14ac:dyDescent="0.2">
      <c r="A1243" t="s">
        <v>42</v>
      </c>
      <c r="B1243" s="9" t="str">
        <f>VLOOKUP(A1243,'item cost'!A:D,2,FALSE)</f>
        <v>group 53</v>
      </c>
      <c r="C1243" s="9" t="str">
        <f>VLOOKUP(D1243,items!A:B,2,FALSE)</f>
        <v>item 53</v>
      </c>
      <c r="D1243" t="s">
        <v>885</v>
      </c>
      <c r="E1243" s="10"/>
      <c r="F1243" s="10">
        <v>44975</v>
      </c>
      <c r="G1243" t="s">
        <v>215</v>
      </c>
      <c r="I1243">
        <v>-1</v>
      </c>
      <c r="J1243" s="2">
        <v>180</v>
      </c>
      <c r="K1243" s="2">
        <f>IF(OR(B1243="متنوع",B1243="قطع غيار"),J1243,IF(AND(B1243="ceiling fan",J1243&gt;500),_xlfn.MAXIFS('m cost'!$E$3:$E$1062,'m cost'!$B$3:$B$1062,C1243,'m cost'!$C$3:$C$1062,"&lt;="&amp;O1243,'m cost'!$D$3:$D$1062,"&lt;="&amp;N1243)*3,_xlfn.MAXIFS('m cost'!$E$3:$E$1062,'m cost'!$B$3:$B$1062,C1243,'m cost'!$C$3:$C$1062,"&lt;="&amp;O1243,'m cost'!$D$3:$D$1062,"&lt;="&amp;N1243)))</f>
        <v>253</v>
      </c>
      <c r="L1243" s="2">
        <f t="shared" si="120"/>
        <v>-253</v>
      </c>
      <c r="M1243" s="2">
        <f t="shared" si="121"/>
        <v>-180</v>
      </c>
      <c r="N1243">
        <f t="shared" si="122"/>
        <v>2</v>
      </c>
      <c r="O1243">
        <f t="shared" si="123"/>
        <v>2023</v>
      </c>
      <c r="P1243" s="9">
        <f>IF(I1243&gt;0,VLOOKUP(B1243,'m cost'!A:G,6,FALSE)*I1243,0)</f>
        <v>0</v>
      </c>
      <c r="Q1243" t="str">
        <f t="shared" si="124"/>
        <v>p</v>
      </c>
      <c r="R1243" s="2">
        <f t="shared" si="125"/>
        <v>73</v>
      </c>
    </row>
    <row r="1244" spans="1:18" x14ac:dyDescent="0.2">
      <c r="A1244" t="s">
        <v>63</v>
      </c>
      <c r="B1244" s="9" t="str">
        <f>VLOOKUP(A1244,'item cost'!A:D,2,FALSE)</f>
        <v>group 54</v>
      </c>
      <c r="C1244" s="9" t="str">
        <f>VLOOKUP(D1244,items!A:B,2,FALSE)</f>
        <v>item 54</v>
      </c>
      <c r="D1244" t="s">
        <v>886</v>
      </c>
      <c r="E1244" s="10"/>
      <c r="F1244" s="10">
        <v>44975</v>
      </c>
      <c r="G1244" t="s">
        <v>215</v>
      </c>
      <c r="I1244">
        <v>-1</v>
      </c>
      <c r="J1244" s="2">
        <v>300</v>
      </c>
      <c r="K1244" s="2">
        <f>IF(OR(B1244="متنوع",B1244="قطع غيار"),J1244,IF(AND(B1244="ceiling fan",J1244&gt;500),_xlfn.MAXIFS('m cost'!$E$3:$E$1062,'m cost'!$B$3:$B$1062,C1244,'m cost'!$C$3:$C$1062,"&lt;="&amp;O1244,'m cost'!$D$3:$D$1062,"&lt;="&amp;N1244)*3,_xlfn.MAXIFS('m cost'!$E$3:$E$1062,'m cost'!$B$3:$B$1062,C1244,'m cost'!$C$3:$C$1062,"&lt;="&amp;O1244,'m cost'!$D$3:$D$1062,"&lt;="&amp;N1244)))</f>
        <v>540</v>
      </c>
      <c r="L1244" s="2">
        <f t="shared" si="120"/>
        <v>-540</v>
      </c>
      <c r="M1244" s="2">
        <f t="shared" si="121"/>
        <v>-300</v>
      </c>
      <c r="N1244">
        <f t="shared" si="122"/>
        <v>2</v>
      </c>
      <c r="O1244">
        <f t="shared" si="123"/>
        <v>2023</v>
      </c>
      <c r="P1244" s="9">
        <f>IF(I1244&gt;0,VLOOKUP(B1244,'m cost'!A:G,6,FALSE)*I1244,0)</f>
        <v>0</v>
      </c>
      <c r="Q1244" t="str">
        <f t="shared" si="124"/>
        <v>p</v>
      </c>
      <c r="R1244" s="2">
        <f t="shared" si="125"/>
        <v>240</v>
      </c>
    </row>
    <row r="1245" spans="1:18" x14ac:dyDescent="0.2">
      <c r="A1245" t="s">
        <v>32</v>
      </c>
      <c r="B1245" s="9" t="str">
        <f>VLOOKUP(A1245,'item cost'!A:D,2,FALSE)</f>
        <v>group 1</v>
      </c>
      <c r="C1245" s="9" t="str">
        <f>VLOOKUP(D1245,items!A:B,2,FALSE)</f>
        <v>item 1</v>
      </c>
      <c r="D1245" t="s">
        <v>833</v>
      </c>
      <c r="E1245" s="10"/>
      <c r="F1245" s="10">
        <v>44982</v>
      </c>
      <c r="G1245" t="s">
        <v>456</v>
      </c>
      <c r="I1245">
        <v>40</v>
      </c>
      <c r="J1245" s="2">
        <v>2650</v>
      </c>
      <c r="K1245" s="2">
        <f>IF(OR(B1245="متنوع",B1245="قطع غيار"),J1245,IF(AND(B1245="ceiling fan",J1245&gt;500),_xlfn.MAXIFS('m cost'!$E$3:$E$1062,'m cost'!$B$3:$B$1062,C1245,'m cost'!$C$3:$C$1062,"&lt;="&amp;O1245,'m cost'!$D$3:$D$1062,"&lt;="&amp;N1245)*3,_xlfn.MAXIFS('m cost'!$E$3:$E$1062,'m cost'!$B$3:$B$1062,C1245,'m cost'!$C$3:$C$1062,"&lt;="&amp;O1245,'m cost'!$D$3:$D$1062,"&lt;="&amp;N1245)))</f>
        <v>1490</v>
      </c>
      <c r="L1245" s="2">
        <f t="shared" si="120"/>
        <v>59600</v>
      </c>
      <c r="M1245" s="2">
        <f t="shared" si="121"/>
        <v>106000</v>
      </c>
      <c r="N1245">
        <f t="shared" si="122"/>
        <v>2</v>
      </c>
      <c r="O1245">
        <f t="shared" si="123"/>
        <v>2023</v>
      </c>
      <c r="P1245" s="9">
        <f>IF(I1245&gt;0,VLOOKUP(B1245,'m cost'!A:G,6,FALSE)*I1245,0)</f>
        <v>2043.1999999999998</v>
      </c>
      <c r="Q1245" t="str">
        <f t="shared" si="124"/>
        <v>p</v>
      </c>
      <c r="R1245" s="2">
        <f t="shared" si="125"/>
        <v>44356.800000000003</v>
      </c>
    </row>
    <row r="1246" spans="1:18" x14ac:dyDescent="0.2">
      <c r="A1246" t="s">
        <v>58</v>
      </c>
      <c r="B1246" s="9" t="str">
        <f>VLOOKUP(A1246,'item cost'!A:D,2,FALSE)</f>
        <v>group 2</v>
      </c>
      <c r="C1246" s="9" t="str">
        <f>VLOOKUP(D1246,items!A:B,2,FALSE)</f>
        <v>item 2</v>
      </c>
      <c r="D1246" t="s">
        <v>834</v>
      </c>
      <c r="E1246" s="10"/>
      <c r="F1246" s="10">
        <v>44982</v>
      </c>
      <c r="G1246" t="s">
        <v>456</v>
      </c>
      <c r="I1246">
        <v>20</v>
      </c>
      <c r="J1246" s="2">
        <v>2550</v>
      </c>
      <c r="K1246" s="2">
        <f>IF(OR(B1246="متنوع",B1246="قطع غيار"),J1246,IF(AND(B1246="ceiling fan",J1246&gt;500),_xlfn.MAXIFS('m cost'!$E$3:$E$1062,'m cost'!$B$3:$B$1062,C1246,'m cost'!$C$3:$C$1062,"&lt;="&amp;O1246,'m cost'!$D$3:$D$1062,"&lt;="&amp;N1246)*3,_xlfn.MAXIFS('m cost'!$E$3:$E$1062,'m cost'!$B$3:$B$1062,C1246,'m cost'!$C$3:$C$1062,"&lt;="&amp;O1246,'m cost'!$D$3:$D$1062,"&lt;="&amp;N1246)))</f>
        <v>257.64999999999998</v>
      </c>
      <c r="L1246" s="2">
        <f t="shared" si="120"/>
        <v>5153</v>
      </c>
      <c r="M1246" s="2">
        <f t="shared" si="121"/>
        <v>51000</v>
      </c>
      <c r="N1246">
        <f t="shared" si="122"/>
        <v>2</v>
      </c>
      <c r="O1246">
        <f t="shared" si="123"/>
        <v>2023</v>
      </c>
      <c r="P1246" s="9">
        <f>IF(I1246&gt;0,VLOOKUP(B1246,'m cost'!A:G,6,FALSE)*I1246,0)</f>
        <v>811.59999999999991</v>
      </c>
      <c r="Q1246" t="str">
        <f t="shared" si="124"/>
        <v>p</v>
      </c>
      <c r="R1246" s="2">
        <f t="shared" si="125"/>
        <v>45035.4</v>
      </c>
    </row>
    <row r="1247" spans="1:18" x14ac:dyDescent="0.2">
      <c r="A1247" t="s">
        <v>23</v>
      </c>
      <c r="B1247" s="9" t="str">
        <f>VLOOKUP(A1247,'item cost'!A:D,2,FALSE)</f>
        <v>group 3</v>
      </c>
      <c r="C1247" s="9" t="str">
        <f>VLOOKUP(D1247,items!A:B,2,FALSE)</f>
        <v>item 3</v>
      </c>
      <c r="D1247" t="s">
        <v>835</v>
      </c>
      <c r="E1247" s="10"/>
      <c r="F1247" s="10">
        <v>44966</v>
      </c>
      <c r="G1247" t="s">
        <v>457</v>
      </c>
      <c r="I1247">
        <v>75</v>
      </c>
      <c r="J1247" s="2">
        <v>325</v>
      </c>
      <c r="K1247" s="2">
        <f>IF(OR(B1247="متنوع",B1247="قطع غيار"),J1247,IF(AND(B1247="ceiling fan",J1247&gt;500),_xlfn.MAXIFS('m cost'!$E$3:$E$1062,'m cost'!$B$3:$B$1062,C1247,'m cost'!$C$3:$C$1062,"&lt;="&amp;O1247,'m cost'!$D$3:$D$1062,"&lt;="&amp;N1247)*3,_xlfn.MAXIFS('m cost'!$E$3:$E$1062,'m cost'!$B$3:$B$1062,C1247,'m cost'!$C$3:$C$1062,"&lt;="&amp;O1247,'m cost'!$D$3:$D$1062,"&lt;="&amp;N1247)))</f>
        <v>424.87</v>
      </c>
      <c r="L1247" s="2">
        <f t="shared" si="120"/>
        <v>31865.25</v>
      </c>
      <c r="M1247" s="2">
        <f t="shared" si="121"/>
        <v>24375</v>
      </c>
      <c r="N1247">
        <f t="shared" si="122"/>
        <v>2</v>
      </c>
      <c r="O1247">
        <f t="shared" si="123"/>
        <v>2023</v>
      </c>
      <c r="P1247" s="9">
        <f>IF(I1247&gt;0,VLOOKUP(B1247,'m cost'!A:G,6,FALSE)*I1247,0)</f>
        <v>4418.25</v>
      </c>
      <c r="Q1247" t="str">
        <f t="shared" si="124"/>
        <v>l</v>
      </c>
      <c r="R1247" s="2">
        <f t="shared" si="125"/>
        <v>-11908.5</v>
      </c>
    </row>
    <row r="1248" spans="1:18" x14ac:dyDescent="0.2">
      <c r="A1248" t="s">
        <v>271</v>
      </c>
      <c r="B1248" s="9" t="str">
        <f>VLOOKUP(A1248,'item cost'!A:D,2,FALSE)</f>
        <v>group 4</v>
      </c>
      <c r="C1248" s="9" t="str">
        <f>VLOOKUP(D1248,items!A:B,2,FALSE)</f>
        <v>item 4</v>
      </c>
      <c r="D1248" t="s">
        <v>836</v>
      </c>
      <c r="E1248" s="10"/>
      <c r="F1248" s="10">
        <v>44966</v>
      </c>
      <c r="G1248" t="s">
        <v>457</v>
      </c>
      <c r="I1248">
        <v>75</v>
      </c>
      <c r="J1248" s="2">
        <v>275</v>
      </c>
      <c r="K1248" s="2">
        <f>IF(OR(B1248="متنوع",B1248="قطع غيار"),J1248,IF(AND(B1248="ceiling fan",J1248&gt;500),_xlfn.MAXIFS('m cost'!$E$3:$E$1062,'m cost'!$B$3:$B$1062,C1248,'m cost'!$C$3:$C$1062,"&lt;="&amp;O1248,'m cost'!$D$3:$D$1062,"&lt;="&amp;N1248)*3,_xlfn.MAXIFS('m cost'!$E$3:$E$1062,'m cost'!$B$3:$B$1062,C1248,'m cost'!$C$3:$C$1062,"&lt;="&amp;O1248,'m cost'!$D$3:$D$1062,"&lt;="&amp;N1248)))</f>
        <v>1793</v>
      </c>
      <c r="L1248" s="2">
        <f t="shared" si="120"/>
        <v>134475</v>
      </c>
      <c r="M1248" s="2">
        <f t="shared" si="121"/>
        <v>20625</v>
      </c>
      <c r="N1248">
        <f t="shared" si="122"/>
        <v>2</v>
      </c>
      <c r="O1248">
        <f t="shared" si="123"/>
        <v>2023</v>
      </c>
      <c r="P1248" s="9">
        <f>IF(I1248&gt;0,VLOOKUP(B1248,'m cost'!A:G,6,FALSE)*I1248,0)</f>
        <v>3222</v>
      </c>
      <c r="Q1248" t="str">
        <f t="shared" si="124"/>
        <v>l</v>
      </c>
      <c r="R1248" s="2">
        <f t="shared" si="125"/>
        <v>-117072</v>
      </c>
    </row>
    <row r="1249" spans="1:18" x14ac:dyDescent="0.2">
      <c r="A1249" t="s">
        <v>26</v>
      </c>
      <c r="B1249" s="9" t="str">
        <f>VLOOKUP(A1249,'item cost'!A:D,2,FALSE)</f>
        <v>group 5</v>
      </c>
      <c r="C1249" s="9" t="str">
        <f>VLOOKUP(D1249,items!A:B,2,FALSE)</f>
        <v>item 5</v>
      </c>
      <c r="D1249" t="s">
        <v>837</v>
      </c>
      <c r="E1249" s="10"/>
      <c r="F1249" s="10">
        <v>44966</v>
      </c>
      <c r="G1249" t="s">
        <v>457</v>
      </c>
      <c r="I1249">
        <v>10</v>
      </c>
      <c r="J1249" s="2">
        <v>1200</v>
      </c>
      <c r="K1249" s="2">
        <f>IF(OR(B1249="متنوع",B1249="قطع غيار"),J1249,IF(AND(B1249="ceiling fan",J1249&gt;500),_xlfn.MAXIFS('m cost'!$E$3:$E$1062,'m cost'!$B$3:$B$1062,C1249,'m cost'!$C$3:$C$1062,"&lt;="&amp;O1249,'m cost'!$D$3:$D$1062,"&lt;="&amp;N1249)*3,_xlfn.MAXIFS('m cost'!$E$3:$E$1062,'m cost'!$B$3:$B$1062,C1249,'m cost'!$C$3:$C$1062,"&lt;="&amp;O1249,'m cost'!$D$3:$D$1062,"&lt;="&amp;N1249)))</f>
        <v>2220</v>
      </c>
      <c r="L1249" s="2">
        <f t="shared" si="120"/>
        <v>22200</v>
      </c>
      <c r="M1249" s="2">
        <f t="shared" si="121"/>
        <v>12000</v>
      </c>
      <c r="N1249">
        <f t="shared" si="122"/>
        <v>2</v>
      </c>
      <c r="O1249">
        <f t="shared" si="123"/>
        <v>2023</v>
      </c>
      <c r="P1249" s="9">
        <f>IF(I1249&gt;0,VLOOKUP(B1249,'m cost'!A:G,6,FALSE)*I1249,0)</f>
        <v>320.39999999999998</v>
      </c>
      <c r="Q1249" t="str">
        <f t="shared" si="124"/>
        <v>l</v>
      </c>
      <c r="R1249" s="2">
        <f t="shared" si="125"/>
        <v>-10520.4</v>
      </c>
    </row>
    <row r="1250" spans="1:18" x14ac:dyDescent="0.2">
      <c r="A1250" t="s">
        <v>66</v>
      </c>
      <c r="B1250" s="9" t="str">
        <f>VLOOKUP(A1250,'item cost'!A:D,2,FALSE)</f>
        <v>group 6</v>
      </c>
      <c r="C1250" s="9" t="str">
        <f>VLOOKUP(D1250,items!A:B,2,FALSE)</f>
        <v>item 6</v>
      </c>
      <c r="D1250" t="s">
        <v>838</v>
      </c>
      <c r="E1250" s="10"/>
      <c r="F1250" s="10">
        <v>44966</v>
      </c>
      <c r="G1250" t="s">
        <v>138</v>
      </c>
      <c r="I1250">
        <v>-2</v>
      </c>
      <c r="J1250" s="2">
        <v>275</v>
      </c>
      <c r="K1250" s="2">
        <f>IF(OR(B1250="متنوع",B1250="قطع غيار"),J1250,IF(AND(B1250="ceiling fan",J1250&gt;500),_xlfn.MAXIFS('m cost'!$E$3:$E$1062,'m cost'!$B$3:$B$1062,C1250,'m cost'!$C$3:$C$1062,"&lt;="&amp;O1250,'m cost'!$D$3:$D$1062,"&lt;="&amp;N1250)*3,_xlfn.MAXIFS('m cost'!$E$3:$E$1062,'m cost'!$B$3:$B$1062,C1250,'m cost'!$C$3:$C$1062,"&lt;="&amp;O1250,'m cost'!$D$3:$D$1062,"&lt;="&amp;N1250)))</f>
        <v>190</v>
      </c>
      <c r="L1250" s="2">
        <f t="shared" si="120"/>
        <v>-380</v>
      </c>
      <c r="M1250" s="2">
        <f t="shared" si="121"/>
        <v>-550</v>
      </c>
      <c r="N1250">
        <f t="shared" si="122"/>
        <v>2</v>
      </c>
      <c r="O1250">
        <f t="shared" si="123"/>
        <v>2023</v>
      </c>
      <c r="P1250" s="9">
        <f>IF(I1250&gt;0,VLOOKUP(B1250,'m cost'!A:G,6,FALSE)*I1250,0)</f>
        <v>0</v>
      </c>
      <c r="Q1250" t="str">
        <f t="shared" si="124"/>
        <v>l</v>
      </c>
      <c r="R1250" s="2">
        <f t="shared" si="125"/>
        <v>-170</v>
      </c>
    </row>
    <row r="1251" spans="1:18" x14ac:dyDescent="0.2">
      <c r="A1251" t="s">
        <v>40</v>
      </c>
      <c r="B1251" s="9" t="str">
        <f>VLOOKUP(A1251,'item cost'!A:D,2,FALSE)</f>
        <v>group 7</v>
      </c>
      <c r="C1251" s="9" t="str">
        <f>VLOOKUP(D1251,items!A:B,2,FALSE)</f>
        <v>item 7</v>
      </c>
      <c r="D1251" t="s">
        <v>839</v>
      </c>
      <c r="E1251" s="10"/>
      <c r="F1251" s="10">
        <v>44969</v>
      </c>
      <c r="G1251" t="s">
        <v>458</v>
      </c>
      <c r="I1251">
        <v>160</v>
      </c>
      <c r="J1251" s="2">
        <v>1200</v>
      </c>
      <c r="K1251" s="2">
        <f>IF(OR(B1251="متنوع",B1251="قطع غيار"),J1251,IF(AND(B1251="ceiling fan",J1251&gt;500),_xlfn.MAXIFS('m cost'!$E$3:$E$1062,'m cost'!$B$3:$B$1062,C1251,'m cost'!$C$3:$C$1062,"&lt;="&amp;O1251,'m cost'!$D$3:$D$1062,"&lt;="&amp;N1251)*3,_xlfn.MAXIFS('m cost'!$E$3:$E$1062,'m cost'!$B$3:$B$1062,C1251,'m cost'!$C$3:$C$1062,"&lt;="&amp;O1251,'m cost'!$D$3:$D$1062,"&lt;="&amp;N1251)))</f>
        <v>260</v>
      </c>
      <c r="L1251" s="2">
        <f t="shared" si="120"/>
        <v>41600</v>
      </c>
      <c r="M1251" s="2">
        <f t="shared" si="121"/>
        <v>192000</v>
      </c>
      <c r="N1251">
        <f t="shared" si="122"/>
        <v>2</v>
      </c>
      <c r="O1251">
        <f t="shared" si="123"/>
        <v>2023</v>
      </c>
      <c r="P1251" s="9">
        <f>IF(I1251&gt;0,VLOOKUP(B1251,'m cost'!A:G,6,FALSE)*I1251,0)</f>
        <v>3542.4</v>
      </c>
      <c r="Q1251" t="str">
        <f t="shared" si="124"/>
        <v>p</v>
      </c>
      <c r="R1251" s="2">
        <f t="shared" si="125"/>
        <v>146857.60000000001</v>
      </c>
    </row>
    <row r="1252" spans="1:18" x14ac:dyDescent="0.2">
      <c r="A1252" t="s">
        <v>61</v>
      </c>
      <c r="B1252" s="9" t="str">
        <f>VLOOKUP(A1252,'item cost'!A:D,2,FALSE)</f>
        <v>group 8</v>
      </c>
      <c r="C1252" s="9" t="str">
        <f>VLOOKUP(D1252,items!A:B,2,FALSE)</f>
        <v>item 8</v>
      </c>
      <c r="D1252" t="s">
        <v>840</v>
      </c>
      <c r="E1252" s="10"/>
      <c r="F1252" s="10">
        <v>44969</v>
      </c>
      <c r="G1252" t="s">
        <v>458</v>
      </c>
      <c r="I1252">
        <v>30</v>
      </c>
      <c r="J1252" s="2">
        <v>270</v>
      </c>
      <c r="K1252" s="2">
        <f>IF(OR(B1252="متنوع",B1252="قطع غيار"),J1252,IF(AND(B1252="ceiling fan",J1252&gt;500),_xlfn.MAXIFS('m cost'!$E$3:$E$1062,'m cost'!$B$3:$B$1062,C1252,'m cost'!$C$3:$C$1062,"&lt;="&amp;O1252,'m cost'!$D$3:$D$1062,"&lt;="&amp;N1252)*3,_xlfn.MAXIFS('m cost'!$E$3:$E$1062,'m cost'!$B$3:$B$1062,C1252,'m cost'!$C$3:$C$1062,"&lt;="&amp;O1252,'m cost'!$D$3:$D$1062,"&lt;="&amp;N1252)))</f>
        <v>1630</v>
      </c>
      <c r="L1252" s="2">
        <f t="shared" si="120"/>
        <v>48900</v>
      </c>
      <c r="M1252" s="2">
        <f t="shared" si="121"/>
        <v>8100</v>
      </c>
      <c r="N1252">
        <f t="shared" si="122"/>
        <v>2</v>
      </c>
      <c r="O1252">
        <f t="shared" si="123"/>
        <v>2023</v>
      </c>
      <c r="P1252" s="9">
        <f>IF(I1252&gt;0,VLOOKUP(B1252,'m cost'!A:G,6,FALSE)*I1252,0)</f>
        <v>1885.2</v>
      </c>
      <c r="Q1252" t="str">
        <f t="shared" si="124"/>
        <v>l</v>
      </c>
      <c r="R1252" s="2">
        <f t="shared" si="125"/>
        <v>-42685.2</v>
      </c>
    </row>
    <row r="1253" spans="1:18" x14ac:dyDescent="0.2">
      <c r="A1253" t="s">
        <v>39</v>
      </c>
      <c r="B1253" s="9" t="str">
        <f>VLOOKUP(A1253,'item cost'!A:D,2,FALSE)</f>
        <v>group 9</v>
      </c>
      <c r="C1253" s="9" t="str">
        <f>VLOOKUP(D1253,items!A:B,2,FALSE)</f>
        <v>item 9</v>
      </c>
      <c r="D1253" t="s">
        <v>841</v>
      </c>
      <c r="E1253" s="10"/>
      <c r="F1253" s="10">
        <v>44973</v>
      </c>
      <c r="G1253" t="s">
        <v>459</v>
      </c>
      <c r="I1253">
        <v>470</v>
      </c>
      <c r="J1253" s="2">
        <v>410</v>
      </c>
      <c r="K1253" s="2">
        <f>IF(OR(B1253="متنوع",B1253="قطع غيار"),J1253,IF(AND(B1253="ceiling fan",J1253&gt;500),_xlfn.MAXIFS('m cost'!$E$3:$E$1062,'m cost'!$B$3:$B$1062,C1253,'m cost'!$C$3:$C$1062,"&lt;="&amp;O1253,'m cost'!$D$3:$D$1062,"&lt;="&amp;N1253)*3,_xlfn.MAXIFS('m cost'!$E$3:$E$1062,'m cost'!$B$3:$B$1062,C1253,'m cost'!$C$3:$C$1062,"&lt;="&amp;O1253,'m cost'!$D$3:$D$1062,"&lt;="&amp;N1253)))</f>
        <v>2007</v>
      </c>
      <c r="L1253" s="2">
        <f t="shared" si="120"/>
        <v>943290</v>
      </c>
      <c r="M1253" s="2">
        <f t="shared" si="121"/>
        <v>192700</v>
      </c>
      <c r="N1253">
        <f t="shared" si="122"/>
        <v>2</v>
      </c>
      <c r="O1253">
        <f t="shared" si="123"/>
        <v>2023</v>
      </c>
      <c r="P1253" s="9">
        <f>IF(I1253&gt;0,VLOOKUP(B1253,'m cost'!A:G,6,FALSE)*I1253,0)</f>
        <v>10570.3</v>
      </c>
      <c r="Q1253" t="str">
        <f t="shared" si="124"/>
        <v>l</v>
      </c>
      <c r="R1253" s="2">
        <f t="shared" si="125"/>
        <v>-761160.3</v>
      </c>
    </row>
    <row r="1254" spans="1:18" x14ac:dyDescent="0.2">
      <c r="A1254" t="s">
        <v>277</v>
      </c>
      <c r="B1254" s="9" t="str">
        <f>VLOOKUP(A1254,'item cost'!A:D,2,FALSE)</f>
        <v>group 10</v>
      </c>
      <c r="C1254" s="9" t="str">
        <f>VLOOKUP(D1254,items!A:B,2,FALSE)</f>
        <v>item 10</v>
      </c>
      <c r="D1254" t="s">
        <v>842</v>
      </c>
      <c r="E1254" s="10"/>
      <c r="F1254" s="10">
        <v>44983</v>
      </c>
      <c r="G1254" t="s">
        <v>460</v>
      </c>
      <c r="I1254">
        <v>1000</v>
      </c>
      <c r="J1254" s="2">
        <v>275</v>
      </c>
      <c r="K1254" s="2">
        <f>IF(OR(B1254="متنوع",B1254="قطع غيار"),J1254,IF(AND(B1254="ceiling fan",J1254&gt;500),_xlfn.MAXIFS('m cost'!$E$3:$E$1062,'m cost'!$B$3:$B$1062,C1254,'m cost'!$C$3:$C$1062,"&lt;="&amp;O1254,'m cost'!$D$3:$D$1062,"&lt;="&amp;N1254)*3,_xlfn.MAXIFS('m cost'!$E$3:$E$1062,'m cost'!$B$3:$B$1062,C1254,'m cost'!$C$3:$C$1062,"&lt;="&amp;O1254,'m cost'!$D$3:$D$1062,"&lt;="&amp;N1254)))</f>
        <v>370</v>
      </c>
      <c r="L1254" s="2">
        <f t="shared" si="120"/>
        <v>370000</v>
      </c>
      <c r="M1254" s="2">
        <f t="shared" si="121"/>
        <v>275000</v>
      </c>
      <c r="N1254">
        <f t="shared" si="122"/>
        <v>2</v>
      </c>
      <c r="O1254">
        <f t="shared" si="123"/>
        <v>2023</v>
      </c>
      <c r="P1254" s="9">
        <f>IF(I1254&gt;0,VLOOKUP(B1254,'m cost'!A:G,6,FALSE)*I1254,0)</f>
        <v>62430</v>
      </c>
      <c r="Q1254" t="str">
        <f t="shared" si="124"/>
        <v>l</v>
      </c>
      <c r="R1254" s="2">
        <f t="shared" si="125"/>
        <v>-157430</v>
      </c>
    </row>
    <row r="1255" spans="1:18" x14ac:dyDescent="0.2">
      <c r="A1255" t="s">
        <v>53</v>
      </c>
      <c r="B1255" s="9" t="str">
        <f>VLOOKUP(A1255,'item cost'!A:D,2,FALSE)</f>
        <v>group 11</v>
      </c>
      <c r="C1255" s="9" t="str">
        <f>VLOOKUP(D1255,items!A:B,2,FALSE)</f>
        <v>item 11</v>
      </c>
      <c r="D1255" t="s">
        <v>843</v>
      </c>
      <c r="E1255" s="10"/>
      <c r="F1255" s="10">
        <v>44984</v>
      </c>
      <c r="G1255" t="s">
        <v>237</v>
      </c>
      <c r="I1255">
        <v>-25</v>
      </c>
      <c r="J1255" s="2">
        <v>325</v>
      </c>
      <c r="K1255" s="2">
        <f>IF(OR(B1255="متنوع",B1255="قطع غيار"),J1255,IF(AND(B1255="ceiling fan",J1255&gt;500),_xlfn.MAXIFS('m cost'!$E$3:$E$1062,'m cost'!$B$3:$B$1062,C1255,'m cost'!$C$3:$C$1062,"&lt;="&amp;O1255,'m cost'!$D$3:$D$1062,"&lt;="&amp;N1255)*3,_xlfn.MAXIFS('m cost'!$E$3:$E$1062,'m cost'!$B$3:$B$1062,C1255,'m cost'!$C$3:$C$1062,"&lt;="&amp;O1255,'m cost'!$D$3:$D$1062,"&lt;="&amp;N1255)))</f>
        <v>339.00000000000006</v>
      </c>
      <c r="L1255" s="2">
        <f t="shared" si="120"/>
        <v>-8475.0000000000018</v>
      </c>
      <c r="M1255" s="2">
        <f t="shared" si="121"/>
        <v>-8125</v>
      </c>
      <c r="N1255">
        <f t="shared" si="122"/>
        <v>2</v>
      </c>
      <c r="O1255">
        <f t="shared" si="123"/>
        <v>2023</v>
      </c>
      <c r="P1255" s="9">
        <f>IF(I1255&gt;0,VLOOKUP(B1255,'m cost'!A:G,6,FALSE)*I1255,0)</f>
        <v>0</v>
      </c>
      <c r="Q1255" t="str">
        <f t="shared" si="124"/>
        <v>p</v>
      </c>
      <c r="R1255" s="2">
        <f t="shared" si="125"/>
        <v>350.00000000000182</v>
      </c>
    </row>
    <row r="1256" spans="1:18" x14ac:dyDescent="0.2">
      <c r="A1256" t="s">
        <v>54</v>
      </c>
      <c r="B1256" s="9" t="str">
        <f>VLOOKUP(A1256,'item cost'!A:D,2,FALSE)</f>
        <v>group 12</v>
      </c>
      <c r="C1256" s="9" t="str">
        <f>VLOOKUP(D1256,items!A:B,2,FALSE)</f>
        <v>item 12</v>
      </c>
      <c r="D1256" t="s">
        <v>844</v>
      </c>
      <c r="E1256" s="10"/>
      <c r="F1256" s="10">
        <v>44984</v>
      </c>
      <c r="G1256" t="s">
        <v>237</v>
      </c>
      <c r="I1256">
        <v>-30</v>
      </c>
      <c r="J1256" s="2">
        <v>150</v>
      </c>
      <c r="K1256" s="2">
        <f>IF(OR(B1256="متنوع",B1256="قطع غيار"),J1256,IF(AND(B1256="ceiling fan",J1256&gt;500),_xlfn.MAXIFS('m cost'!$E$3:$E$1062,'m cost'!$B$3:$B$1062,C1256,'m cost'!$C$3:$C$1062,"&lt;="&amp;O1256,'m cost'!$D$3:$D$1062,"&lt;="&amp;N1256)*3,_xlfn.MAXIFS('m cost'!$E$3:$E$1062,'m cost'!$B$3:$B$1062,C1256,'m cost'!$C$3:$C$1062,"&lt;="&amp;O1256,'m cost'!$D$3:$D$1062,"&lt;="&amp;N1256)))</f>
        <v>900</v>
      </c>
      <c r="L1256" s="2">
        <f t="shared" si="120"/>
        <v>-27000</v>
      </c>
      <c r="M1256" s="2">
        <f t="shared" si="121"/>
        <v>-4500</v>
      </c>
      <c r="N1256">
        <f t="shared" si="122"/>
        <v>2</v>
      </c>
      <c r="O1256">
        <f t="shared" si="123"/>
        <v>2023</v>
      </c>
      <c r="P1256" s="9">
        <f>IF(I1256&gt;0,VLOOKUP(B1256,'m cost'!A:G,6,FALSE)*I1256,0)</f>
        <v>0</v>
      </c>
      <c r="Q1256" t="str">
        <f t="shared" si="124"/>
        <v>p</v>
      </c>
      <c r="R1256" s="2">
        <f t="shared" si="125"/>
        <v>22500</v>
      </c>
    </row>
    <row r="1257" spans="1:18" x14ac:dyDescent="0.2">
      <c r="A1257" t="s">
        <v>72</v>
      </c>
      <c r="B1257" s="9" t="str">
        <f>VLOOKUP(A1257,'item cost'!A:D,2,FALSE)</f>
        <v>group 13</v>
      </c>
      <c r="C1257" s="9" t="str">
        <f>VLOOKUP(D1257,items!A:B,2,FALSE)</f>
        <v>item 13</v>
      </c>
      <c r="D1257" t="s">
        <v>845</v>
      </c>
      <c r="E1257" s="10"/>
      <c r="F1257" s="10">
        <v>44984</v>
      </c>
      <c r="G1257" t="s">
        <v>237</v>
      </c>
      <c r="I1257">
        <v>-1</v>
      </c>
      <c r="J1257" s="2">
        <v>1000</v>
      </c>
      <c r="K1257" s="2">
        <f>IF(OR(B1257="متنوع",B1257="قطع غيار"),J1257,IF(AND(B1257="ceiling fan",J1257&gt;500),_xlfn.MAXIFS('m cost'!$E$3:$E$1062,'m cost'!$B$3:$B$1062,C1257,'m cost'!$C$3:$C$1062,"&lt;="&amp;O1257,'m cost'!$D$3:$D$1062,"&lt;="&amp;N1257)*3,_xlfn.MAXIFS('m cost'!$E$3:$E$1062,'m cost'!$B$3:$B$1062,C1257,'m cost'!$C$3:$C$1062,"&lt;="&amp;O1257,'m cost'!$D$3:$D$1062,"&lt;="&amp;N1257)))</f>
        <v>450</v>
      </c>
      <c r="L1257" s="2">
        <f t="shared" si="120"/>
        <v>-450</v>
      </c>
      <c r="M1257" s="2">
        <f t="shared" si="121"/>
        <v>-1000</v>
      </c>
      <c r="N1257">
        <f t="shared" si="122"/>
        <v>2</v>
      </c>
      <c r="O1257">
        <f t="shared" si="123"/>
        <v>2023</v>
      </c>
      <c r="P1257" s="9">
        <f>IF(I1257&gt;0,VLOOKUP(B1257,'m cost'!A:G,6,FALSE)*I1257,0)</f>
        <v>0</v>
      </c>
      <c r="Q1257" t="str">
        <f t="shared" si="124"/>
        <v>l</v>
      </c>
      <c r="R1257" s="2">
        <f t="shared" si="125"/>
        <v>-550</v>
      </c>
    </row>
    <row r="1258" spans="1:18" x14ac:dyDescent="0.2">
      <c r="A1258" t="s">
        <v>38</v>
      </c>
      <c r="B1258" s="9" t="str">
        <f>VLOOKUP(A1258,'item cost'!A:D,2,FALSE)</f>
        <v>group 14</v>
      </c>
      <c r="C1258" s="9" t="str">
        <f>VLOOKUP(D1258,items!A:B,2,FALSE)</f>
        <v>item 14</v>
      </c>
      <c r="D1258" t="s">
        <v>846</v>
      </c>
      <c r="E1258" s="10"/>
      <c r="F1258" s="10">
        <v>44978</v>
      </c>
      <c r="G1258" t="s">
        <v>461</v>
      </c>
      <c r="I1258">
        <v>10</v>
      </c>
      <c r="J1258" s="2">
        <v>1600</v>
      </c>
      <c r="K1258" s="2">
        <f>IF(OR(B1258="متنوع",B1258="قطع غيار"),J1258,IF(AND(B1258="ceiling fan",J1258&gt;500),_xlfn.MAXIFS('m cost'!$E$3:$E$1062,'m cost'!$B$3:$B$1062,C1258,'m cost'!$C$3:$C$1062,"&lt;="&amp;O1258,'m cost'!$D$3:$D$1062,"&lt;="&amp;N1258)*3,_xlfn.MAXIFS('m cost'!$E$3:$E$1062,'m cost'!$B$3:$B$1062,C1258,'m cost'!$C$3:$C$1062,"&lt;="&amp;O1258,'m cost'!$D$3:$D$1062,"&lt;="&amp;N1258)))</f>
        <v>2060</v>
      </c>
      <c r="L1258" s="2">
        <f t="shared" si="120"/>
        <v>20600</v>
      </c>
      <c r="M1258" s="2">
        <f t="shared" si="121"/>
        <v>16000</v>
      </c>
      <c r="N1258">
        <f t="shared" si="122"/>
        <v>2</v>
      </c>
      <c r="O1258">
        <f t="shared" si="123"/>
        <v>2023</v>
      </c>
      <c r="P1258" s="9">
        <f>IF(I1258&gt;0,VLOOKUP(B1258,'m cost'!A:G,6,FALSE)*I1258,0)</f>
        <v>331.9</v>
      </c>
      <c r="Q1258" t="str">
        <f t="shared" si="124"/>
        <v>l</v>
      </c>
      <c r="R1258" s="2">
        <f t="shared" si="125"/>
        <v>-4931.8999999999996</v>
      </c>
    </row>
    <row r="1259" spans="1:18" x14ac:dyDescent="0.2">
      <c r="A1259" t="s">
        <v>36</v>
      </c>
      <c r="B1259" s="9" t="str">
        <f>VLOOKUP(A1259,'item cost'!A:D,2,FALSE)</f>
        <v>group 15</v>
      </c>
      <c r="C1259" s="9" t="str">
        <f>VLOOKUP(D1259,items!A:B,2,FALSE)</f>
        <v>item 15</v>
      </c>
      <c r="D1259" t="s">
        <v>847</v>
      </c>
      <c r="E1259" s="10"/>
      <c r="F1259" s="10">
        <v>44978</v>
      </c>
      <c r="G1259" t="s">
        <v>461</v>
      </c>
      <c r="I1259">
        <v>20</v>
      </c>
      <c r="J1259" s="2">
        <v>400</v>
      </c>
      <c r="K1259" s="2">
        <f>IF(OR(B1259="متنوع",B1259="قطع غيار"),J1259,IF(AND(B1259="ceiling fan",J1259&gt;500),_xlfn.MAXIFS('m cost'!$E$3:$E$1062,'m cost'!$B$3:$B$1062,C1259,'m cost'!$C$3:$C$1062,"&lt;="&amp;O1259,'m cost'!$D$3:$D$1062,"&lt;="&amp;N1259)*3,_xlfn.MAXIFS('m cost'!$E$3:$E$1062,'m cost'!$B$3:$B$1062,C1259,'m cost'!$C$3:$C$1062,"&lt;="&amp;O1259,'m cost'!$D$3:$D$1062,"&lt;="&amp;N1259)))</f>
        <v>1928</v>
      </c>
      <c r="L1259" s="2">
        <f t="shared" si="120"/>
        <v>38560</v>
      </c>
      <c r="M1259" s="2">
        <f t="shared" si="121"/>
        <v>8000</v>
      </c>
      <c r="N1259">
        <f t="shared" si="122"/>
        <v>2</v>
      </c>
      <c r="O1259">
        <f t="shared" si="123"/>
        <v>2023</v>
      </c>
      <c r="P1259" s="9">
        <f>IF(I1259&gt;0,VLOOKUP(B1259,'m cost'!A:G,6,FALSE)*I1259,0)</f>
        <v>530.4</v>
      </c>
      <c r="Q1259" t="str">
        <f t="shared" si="124"/>
        <v>l</v>
      </c>
      <c r="R1259" s="2">
        <f t="shared" si="125"/>
        <v>-31090.400000000001</v>
      </c>
    </row>
    <row r="1260" spans="1:18" x14ac:dyDescent="0.2">
      <c r="A1260" t="s">
        <v>30</v>
      </c>
      <c r="B1260" s="9" t="str">
        <f>VLOOKUP(A1260,'item cost'!A:D,2,FALSE)</f>
        <v>group 16</v>
      </c>
      <c r="C1260" s="9" t="str">
        <f>VLOOKUP(D1260,items!A:B,2,FALSE)</f>
        <v>item 16</v>
      </c>
      <c r="D1260" t="s">
        <v>848</v>
      </c>
      <c r="E1260" s="10"/>
      <c r="F1260" s="10">
        <v>44978</v>
      </c>
      <c r="G1260" t="s">
        <v>461</v>
      </c>
      <c r="I1260">
        <v>20</v>
      </c>
      <c r="J1260" s="2">
        <v>750</v>
      </c>
      <c r="K1260" s="2">
        <f>IF(OR(B1260="متنوع",B1260="قطع غيار"),J1260,IF(AND(B1260="ceiling fan",J1260&gt;500),_xlfn.MAXIFS('m cost'!$E$3:$E$1062,'m cost'!$B$3:$B$1062,C1260,'m cost'!$C$3:$C$1062,"&lt;="&amp;O1260,'m cost'!$D$3:$D$1062,"&lt;="&amp;N1260)*3,_xlfn.MAXIFS('m cost'!$E$3:$E$1062,'m cost'!$B$3:$B$1062,C1260,'m cost'!$C$3:$C$1062,"&lt;="&amp;O1260,'m cost'!$D$3:$D$1062,"&lt;="&amp;N1260)))</f>
        <v>340.26666666666671</v>
      </c>
      <c r="L1260" s="2">
        <f t="shared" si="120"/>
        <v>6805.3333333333339</v>
      </c>
      <c r="M1260" s="2">
        <f t="shared" si="121"/>
        <v>15000</v>
      </c>
      <c r="N1260">
        <f t="shared" si="122"/>
        <v>2</v>
      </c>
      <c r="O1260">
        <f t="shared" si="123"/>
        <v>2023</v>
      </c>
      <c r="P1260" s="9">
        <f>IF(I1260&gt;0,VLOOKUP(B1260,'m cost'!A:G,6,FALSE)*I1260,0)</f>
        <v>573.6</v>
      </c>
      <c r="Q1260" t="str">
        <f t="shared" si="124"/>
        <v>p</v>
      </c>
      <c r="R1260" s="2">
        <f t="shared" si="125"/>
        <v>7621.0666666666657</v>
      </c>
    </row>
    <row r="1261" spans="1:18" x14ac:dyDescent="0.2">
      <c r="A1261" t="s">
        <v>45</v>
      </c>
      <c r="B1261" s="9" t="str">
        <f>VLOOKUP(A1261,'item cost'!A:D,2,FALSE)</f>
        <v>group 17</v>
      </c>
      <c r="C1261" s="9" t="str">
        <f>VLOOKUP(D1261,items!A:B,2,FALSE)</f>
        <v>item 17</v>
      </c>
      <c r="D1261" t="s">
        <v>849</v>
      </c>
      <c r="E1261" s="10"/>
      <c r="F1261" s="10">
        <v>44978</v>
      </c>
      <c r="G1261" t="s">
        <v>461</v>
      </c>
      <c r="I1261">
        <v>20</v>
      </c>
      <c r="J1261" s="2">
        <v>475</v>
      </c>
      <c r="K1261" s="2">
        <f>IF(OR(B1261="متنوع",B1261="قطع غيار"),J1261,IF(AND(B1261="ceiling fan",J1261&gt;500),_xlfn.MAXIFS('m cost'!$E$3:$E$1062,'m cost'!$B$3:$B$1062,C1261,'m cost'!$C$3:$C$1062,"&lt;="&amp;O1261,'m cost'!$D$3:$D$1062,"&lt;="&amp;N1261)*3,_xlfn.MAXIFS('m cost'!$E$3:$E$1062,'m cost'!$B$3:$B$1062,C1261,'m cost'!$C$3:$C$1062,"&lt;="&amp;O1261,'m cost'!$D$3:$D$1062,"&lt;="&amp;N1261)))</f>
        <v>350.54555555555561</v>
      </c>
      <c r="L1261" s="2">
        <f t="shared" si="120"/>
        <v>7010.9111111111124</v>
      </c>
      <c r="M1261" s="2">
        <f t="shared" si="121"/>
        <v>9500</v>
      </c>
      <c r="N1261">
        <f t="shared" si="122"/>
        <v>2</v>
      </c>
      <c r="O1261">
        <f t="shared" si="123"/>
        <v>2023</v>
      </c>
      <c r="P1261" s="9">
        <f>IF(I1261&gt;0,VLOOKUP(B1261,'m cost'!A:G,6,FALSE)*I1261,0)</f>
        <v>965</v>
      </c>
      <c r="Q1261" t="str">
        <f t="shared" si="124"/>
        <v>p</v>
      </c>
      <c r="R1261" s="2">
        <f t="shared" si="125"/>
        <v>1524.0888888888876</v>
      </c>
    </row>
    <row r="1262" spans="1:18" x14ac:dyDescent="0.2">
      <c r="A1262" t="s">
        <v>21</v>
      </c>
      <c r="B1262" s="9" t="str">
        <f>VLOOKUP(A1262,'item cost'!A:D,2,FALSE)</f>
        <v>group 18</v>
      </c>
      <c r="C1262" s="9" t="str">
        <f>VLOOKUP(D1262,items!A:B,2,FALSE)</f>
        <v>item 18</v>
      </c>
      <c r="D1262" t="s">
        <v>850</v>
      </c>
      <c r="E1262" s="10"/>
      <c r="F1262" s="10">
        <v>44978</v>
      </c>
      <c r="G1262" t="s">
        <v>461</v>
      </c>
      <c r="I1262">
        <v>30</v>
      </c>
      <c r="J1262" s="2">
        <v>725</v>
      </c>
      <c r="K1262" s="2">
        <f>IF(OR(B1262="متنوع",B1262="قطع غيار"),J1262,IF(AND(B1262="ceiling fan",J1262&gt;500),_xlfn.MAXIFS('m cost'!$E$3:$E$1062,'m cost'!$B$3:$B$1062,C1262,'m cost'!$C$3:$C$1062,"&lt;="&amp;O1262,'m cost'!$D$3:$D$1062,"&lt;="&amp;N1262)*3,_xlfn.MAXIFS('m cost'!$E$3:$E$1062,'m cost'!$B$3:$B$1062,C1262,'m cost'!$C$3:$C$1062,"&lt;="&amp;O1262,'m cost'!$D$3:$D$1062,"&lt;="&amp;N1262)))</f>
        <v>329.32952380952389</v>
      </c>
      <c r="L1262" s="2">
        <f t="shared" si="120"/>
        <v>9879.8857142857159</v>
      </c>
      <c r="M1262" s="2">
        <f t="shared" si="121"/>
        <v>21750</v>
      </c>
      <c r="N1262">
        <f t="shared" si="122"/>
        <v>2</v>
      </c>
      <c r="O1262">
        <f t="shared" si="123"/>
        <v>2023</v>
      </c>
      <c r="P1262" s="9">
        <f>IF(I1262&gt;0,VLOOKUP(B1262,'m cost'!A:G,6,FALSE)*I1262,0)</f>
        <v>4144.8</v>
      </c>
      <c r="Q1262" t="str">
        <f t="shared" si="124"/>
        <v>p</v>
      </c>
      <c r="R1262" s="2">
        <f t="shared" si="125"/>
        <v>7725.3142857142839</v>
      </c>
    </row>
    <row r="1263" spans="1:18" x14ac:dyDescent="0.2">
      <c r="A1263" t="s">
        <v>275</v>
      </c>
      <c r="B1263" s="9" t="str">
        <f>VLOOKUP(A1263,'item cost'!A:D,2,FALSE)</f>
        <v>group 19</v>
      </c>
      <c r="C1263" s="9" t="str">
        <f>VLOOKUP(D1263,items!A:B,2,FALSE)</f>
        <v>item 19</v>
      </c>
      <c r="D1263" t="s">
        <v>851</v>
      </c>
      <c r="E1263" s="10"/>
      <c r="F1263" s="10">
        <v>44965</v>
      </c>
      <c r="G1263" t="s">
        <v>462</v>
      </c>
      <c r="I1263">
        <v>100</v>
      </c>
      <c r="J1263" s="2">
        <v>165</v>
      </c>
      <c r="K1263" s="2">
        <f>IF(OR(B1263="متنوع",B1263="قطع غيار"),J1263,IF(AND(B1263="ceiling fan",J1263&gt;500),_xlfn.MAXIFS('m cost'!$E$3:$E$1062,'m cost'!$B$3:$B$1062,C1263,'m cost'!$C$3:$C$1062,"&lt;="&amp;O1263,'m cost'!$D$3:$D$1062,"&lt;="&amp;N1263)*3,_xlfn.MAXIFS('m cost'!$E$3:$E$1062,'m cost'!$B$3:$B$1062,C1263,'m cost'!$C$3:$C$1062,"&lt;="&amp;O1263,'m cost'!$D$3:$D$1062,"&lt;="&amp;N1263)))</f>
        <v>1400</v>
      </c>
      <c r="L1263" s="2">
        <f t="shared" si="120"/>
        <v>140000</v>
      </c>
      <c r="M1263" s="2">
        <f t="shared" si="121"/>
        <v>16500</v>
      </c>
      <c r="N1263">
        <f t="shared" si="122"/>
        <v>2</v>
      </c>
      <c r="O1263">
        <f t="shared" si="123"/>
        <v>2023</v>
      </c>
      <c r="P1263" s="9">
        <f>IF(I1263&gt;0,VLOOKUP(B1263,'m cost'!A:G,6,FALSE)*I1263,0)</f>
        <v>2197</v>
      </c>
      <c r="Q1263" t="str">
        <f t="shared" si="124"/>
        <v>l</v>
      </c>
      <c r="R1263" s="2">
        <f t="shared" si="125"/>
        <v>-125697</v>
      </c>
    </row>
    <row r="1264" spans="1:18" x14ac:dyDescent="0.2">
      <c r="A1264" t="s">
        <v>17</v>
      </c>
      <c r="B1264" s="9" t="str">
        <f>VLOOKUP(A1264,'item cost'!A:D,2,FALSE)</f>
        <v>group 20</v>
      </c>
      <c r="C1264" s="9" t="str">
        <f>VLOOKUP(D1264,items!A:B,2,FALSE)</f>
        <v>item 20</v>
      </c>
      <c r="D1264" t="s">
        <v>852</v>
      </c>
      <c r="E1264" s="10"/>
      <c r="F1264" s="10">
        <v>44971</v>
      </c>
      <c r="G1264" t="s">
        <v>463</v>
      </c>
      <c r="I1264">
        <v>2</v>
      </c>
      <c r="J1264" s="2">
        <v>2600</v>
      </c>
      <c r="K1264" s="2">
        <f>IF(OR(B1264="متنوع",B1264="قطع غيار"),J1264,IF(AND(B1264="ceiling fan",J1264&gt;500),_xlfn.MAXIFS('m cost'!$E$3:$E$1062,'m cost'!$B$3:$B$1062,C1264,'m cost'!$C$3:$C$1062,"&lt;="&amp;O1264,'m cost'!$D$3:$D$1062,"&lt;="&amp;N1264)*3,_xlfn.MAXIFS('m cost'!$E$3:$E$1062,'m cost'!$B$3:$B$1062,C1264,'m cost'!$C$3:$C$1062,"&lt;="&amp;O1264,'m cost'!$D$3:$D$1062,"&lt;="&amp;N1264)))</f>
        <v>1544</v>
      </c>
      <c r="L1264" s="2">
        <f t="shared" si="120"/>
        <v>3088</v>
      </c>
      <c r="M1264" s="2">
        <f t="shared" si="121"/>
        <v>5200</v>
      </c>
      <c r="N1264">
        <f t="shared" si="122"/>
        <v>2</v>
      </c>
      <c r="O1264">
        <f t="shared" si="123"/>
        <v>2023</v>
      </c>
      <c r="P1264" s="9">
        <f>IF(I1264&gt;0,VLOOKUP(B1264,'m cost'!A:G,6,FALSE)*I1264,0)</f>
        <v>10</v>
      </c>
      <c r="Q1264" t="str">
        <f t="shared" si="124"/>
        <v>p</v>
      </c>
      <c r="R1264" s="2">
        <f t="shared" si="125"/>
        <v>2102</v>
      </c>
    </row>
    <row r="1265" spans="1:18" x14ac:dyDescent="0.2">
      <c r="A1265" t="s">
        <v>18</v>
      </c>
      <c r="B1265" s="9" t="str">
        <f>VLOOKUP(A1265,'item cost'!A:D,2,FALSE)</f>
        <v>group 21</v>
      </c>
      <c r="C1265" s="9" t="str">
        <f>VLOOKUP(D1265,items!A:B,2,FALSE)</f>
        <v>item 21</v>
      </c>
      <c r="D1265" t="s">
        <v>853</v>
      </c>
      <c r="E1265" s="10"/>
      <c r="F1265" s="10">
        <v>44971</v>
      </c>
      <c r="G1265" t="s">
        <v>463</v>
      </c>
      <c r="I1265">
        <v>2</v>
      </c>
      <c r="J1265" s="2">
        <v>2800</v>
      </c>
      <c r="K1265" s="2">
        <f>IF(OR(B1265="متنوع",B1265="قطع غيار"),J1265,IF(AND(B1265="ceiling fan",J1265&gt;500),_xlfn.MAXIFS('m cost'!$E$3:$E$1062,'m cost'!$B$3:$B$1062,C1265,'m cost'!$C$3:$C$1062,"&lt;="&amp;O1265,'m cost'!$D$3:$D$1062,"&lt;="&amp;N1265)*3,_xlfn.MAXIFS('m cost'!$E$3:$E$1062,'m cost'!$B$3:$B$1062,C1265,'m cost'!$C$3:$C$1062,"&lt;="&amp;O1265,'m cost'!$D$3:$D$1062,"&lt;="&amp;N1265)))</f>
        <v>122.78968253968254</v>
      </c>
      <c r="L1265" s="2">
        <f t="shared" si="120"/>
        <v>245.57936507936509</v>
      </c>
      <c r="M1265" s="2">
        <f t="shared" si="121"/>
        <v>5600</v>
      </c>
      <c r="N1265">
        <f t="shared" si="122"/>
        <v>2</v>
      </c>
      <c r="O1265">
        <f t="shared" si="123"/>
        <v>2023</v>
      </c>
      <c r="P1265" s="9">
        <f>IF(I1265&gt;0,VLOOKUP(B1265,'m cost'!A:G,6,FALSE)*I1265,0)</f>
        <v>0</v>
      </c>
      <c r="Q1265" t="str">
        <f t="shared" si="124"/>
        <v>p</v>
      </c>
      <c r="R1265" s="2">
        <f t="shared" si="125"/>
        <v>5354.4206349206352</v>
      </c>
    </row>
    <row r="1266" spans="1:18" x14ac:dyDescent="0.2">
      <c r="A1266" t="s">
        <v>24</v>
      </c>
      <c r="B1266" s="9" t="str">
        <f>VLOOKUP(A1266,'item cost'!A:D,2,FALSE)</f>
        <v>group 22</v>
      </c>
      <c r="C1266" s="9" t="str">
        <f>VLOOKUP(D1266,items!A:B,2,FALSE)</f>
        <v>item 22</v>
      </c>
      <c r="D1266" t="s">
        <v>854</v>
      </c>
      <c r="E1266" s="10"/>
      <c r="F1266" s="10">
        <v>44973</v>
      </c>
      <c r="G1266" t="s">
        <v>464</v>
      </c>
      <c r="I1266">
        <v>10</v>
      </c>
      <c r="J1266" s="2">
        <v>390</v>
      </c>
      <c r="K1266" s="2">
        <f>IF(OR(B1266="متنوع",B1266="قطع غيار"),J1266,IF(AND(B1266="ceiling fan",J1266&gt;500),_xlfn.MAXIFS('m cost'!$E$3:$E$1062,'m cost'!$B$3:$B$1062,C1266,'m cost'!$C$3:$C$1062,"&lt;="&amp;O1266,'m cost'!$D$3:$D$1062,"&lt;="&amp;N1266)*3,_xlfn.MAXIFS('m cost'!$E$3:$E$1062,'m cost'!$B$3:$B$1062,C1266,'m cost'!$C$3:$C$1062,"&lt;="&amp;O1266,'m cost'!$D$3:$D$1062,"&lt;="&amp;N1266)))</f>
        <v>588</v>
      </c>
      <c r="L1266" s="2">
        <f t="shared" si="120"/>
        <v>5880</v>
      </c>
      <c r="M1266" s="2">
        <f t="shared" si="121"/>
        <v>3900</v>
      </c>
      <c r="N1266">
        <f t="shared" si="122"/>
        <v>2</v>
      </c>
      <c r="O1266">
        <f t="shared" si="123"/>
        <v>2023</v>
      </c>
      <c r="P1266" s="9">
        <f>IF(I1266&gt;0,VLOOKUP(B1266,'m cost'!A:G,6,FALSE)*I1266,0)</f>
        <v>10</v>
      </c>
      <c r="Q1266" t="str">
        <f t="shared" si="124"/>
        <v>l</v>
      </c>
      <c r="R1266" s="2">
        <f t="shared" si="125"/>
        <v>-1990</v>
      </c>
    </row>
    <row r="1267" spans="1:18" x14ac:dyDescent="0.2">
      <c r="A1267" t="s">
        <v>60</v>
      </c>
      <c r="B1267" s="9" t="str">
        <f>VLOOKUP(A1267,'item cost'!A:D,2,FALSE)</f>
        <v>group 23</v>
      </c>
      <c r="C1267" s="9" t="str">
        <f>VLOOKUP(D1267,items!A:B,2,FALSE)</f>
        <v>item 23</v>
      </c>
      <c r="D1267" t="s">
        <v>855</v>
      </c>
      <c r="E1267" s="10"/>
      <c r="F1267" s="10">
        <v>44973</v>
      </c>
      <c r="G1267" t="s">
        <v>464</v>
      </c>
      <c r="I1267">
        <v>10</v>
      </c>
      <c r="J1267" s="2">
        <v>400</v>
      </c>
      <c r="K1267" s="2">
        <f>IF(OR(B1267="متنوع",B1267="قطع غيار"),J1267,IF(AND(B1267="ceiling fan",J1267&gt;500),_xlfn.MAXIFS('m cost'!$E$3:$E$1062,'m cost'!$B$3:$B$1062,C1267,'m cost'!$C$3:$C$1062,"&lt;="&amp;O1267,'m cost'!$D$3:$D$1062,"&lt;="&amp;N1267)*3,_xlfn.MAXIFS('m cost'!$E$3:$E$1062,'m cost'!$B$3:$B$1062,C1267,'m cost'!$C$3:$C$1062,"&lt;="&amp;O1267,'m cost'!$D$3:$D$1062,"&lt;="&amp;N1267)))</f>
        <v>3666.8121693121693</v>
      </c>
      <c r="L1267" s="2">
        <f t="shared" si="120"/>
        <v>36668.121693121691</v>
      </c>
      <c r="M1267" s="2">
        <f t="shared" si="121"/>
        <v>4000</v>
      </c>
      <c r="N1267">
        <f t="shared" si="122"/>
        <v>2</v>
      </c>
      <c r="O1267">
        <f t="shared" si="123"/>
        <v>2023</v>
      </c>
      <c r="P1267" s="9">
        <f>IF(I1267&gt;0,VLOOKUP(B1267,'m cost'!A:G,6,FALSE)*I1267,0)</f>
        <v>20</v>
      </c>
      <c r="Q1267" t="str">
        <f t="shared" si="124"/>
        <v>l</v>
      </c>
      <c r="R1267" s="2">
        <f t="shared" si="125"/>
        <v>-32688.121693121691</v>
      </c>
    </row>
    <row r="1268" spans="1:18" x14ac:dyDescent="0.2">
      <c r="A1268" t="s">
        <v>43</v>
      </c>
      <c r="B1268" s="9" t="str">
        <f>VLOOKUP(A1268,'item cost'!A:D,2,FALSE)</f>
        <v>group 24</v>
      </c>
      <c r="C1268" s="9" t="str">
        <f>VLOOKUP(D1268,items!A:B,2,FALSE)</f>
        <v>item 24</v>
      </c>
      <c r="D1268" t="s">
        <v>856</v>
      </c>
      <c r="E1268" s="10"/>
      <c r="F1268" s="10">
        <v>44973</v>
      </c>
      <c r="G1268" t="s">
        <v>464</v>
      </c>
      <c r="I1268">
        <v>8</v>
      </c>
      <c r="J1268" s="2">
        <v>530</v>
      </c>
      <c r="K1268" s="2">
        <f>IF(OR(B1268="متنوع",B1268="قطع غيار"),J1268,IF(AND(B1268="ceiling fan",J1268&gt;500),_xlfn.MAXIFS('m cost'!$E$3:$E$1062,'m cost'!$B$3:$B$1062,C1268,'m cost'!$C$3:$C$1062,"&lt;="&amp;O1268,'m cost'!$D$3:$D$1062,"&lt;="&amp;N1268)*3,_xlfn.MAXIFS('m cost'!$E$3:$E$1062,'m cost'!$B$3:$B$1062,C1268,'m cost'!$C$3:$C$1062,"&lt;="&amp;O1268,'m cost'!$D$3:$D$1062,"&lt;="&amp;N1268)))</f>
        <v>570</v>
      </c>
      <c r="L1268" s="2">
        <f t="shared" si="120"/>
        <v>4560</v>
      </c>
      <c r="M1268" s="2">
        <f t="shared" si="121"/>
        <v>4240</v>
      </c>
      <c r="N1268">
        <f t="shared" si="122"/>
        <v>2</v>
      </c>
      <c r="O1268">
        <f t="shared" si="123"/>
        <v>2023</v>
      </c>
      <c r="P1268" s="9">
        <f>IF(I1268&gt;0,VLOOKUP(B1268,'m cost'!A:G,6,FALSE)*I1268,0)</f>
        <v>4</v>
      </c>
      <c r="Q1268" t="str">
        <f t="shared" si="124"/>
        <v>l</v>
      </c>
      <c r="R1268" s="2">
        <f t="shared" si="125"/>
        <v>-324</v>
      </c>
    </row>
    <row r="1269" spans="1:18" x14ac:dyDescent="0.2">
      <c r="A1269" t="s">
        <v>278</v>
      </c>
      <c r="B1269" s="9" t="str">
        <f>VLOOKUP(A1269,'item cost'!A:D,2,FALSE)</f>
        <v>group 25</v>
      </c>
      <c r="C1269" s="9" t="str">
        <f>VLOOKUP(D1269,items!A:B,2,FALSE)</f>
        <v>item 25</v>
      </c>
      <c r="D1269" t="s">
        <v>857</v>
      </c>
      <c r="E1269" s="10"/>
      <c r="F1269" s="10">
        <v>44973</v>
      </c>
      <c r="G1269" t="s">
        <v>464</v>
      </c>
      <c r="I1269">
        <v>4</v>
      </c>
      <c r="J1269" s="2">
        <v>750</v>
      </c>
      <c r="K1269" s="2">
        <f>IF(OR(B1269="متنوع",B1269="قطع غيار"),J1269,IF(AND(B1269="ceiling fan",J1269&gt;500),_xlfn.MAXIFS('m cost'!$E$3:$E$1062,'m cost'!$B$3:$B$1062,C1269,'m cost'!$C$3:$C$1062,"&lt;="&amp;O1269,'m cost'!$D$3:$D$1062,"&lt;="&amp;N1269)*3,_xlfn.MAXIFS('m cost'!$E$3:$E$1062,'m cost'!$B$3:$B$1062,C1269,'m cost'!$C$3:$C$1062,"&lt;="&amp;O1269,'m cost'!$D$3:$D$1062,"&lt;="&amp;N1269)))</f>
        <v>223.50174851190479</v>
      </c>
      <c r="L1269" s="2">
        <f t="shared" si="120"/>
        <v>894.00699404761917</v>
      </c>
      <c r="M1269" s="2">
        <f t="shared" si="121"/>
        <v>3000</v>
      </c>
      <c r="N1269">
        <f t="shared" si="122"/>
        <v>2</v>
      </c>
      <c r="O1269">
        <f t="shared" si="123"/>
        <v>2023</v>
      </c>
      <c r="P1269" s="9">
        <f>IF(I1269&gt;0,VLOOKUP(B1269,'m cost'!A:G,6,FALSE)*I1269,0)</f>
        <v>117.82</v>
      </c>
      <c r="Q1269" t="str">
        <f t="shared" si="124"/>
        <v>p</v>
      </c>
      <c r="R1269" s="2">
        <f t="shared" si="125"/>
        <v>1988.1730059523809</v>
      </c>
    </row>
    <row r="1270" spans="1:18" x14ac:dyDescent="0.2">
      <c r="A1270" t="s">
        <v>279</v>
      </c>
      <c r="B1270" s="9" t="str">
        <f>VLOOKUP(A1270,'item cost'!A:D,2,FALSE)</f>
        <v>group 26</v>
      </c>
      <c r="C1270" s="9" t="str">
        <f>VLOOKUP(D1270,items!A:B,2,FALSE)</f>
        <v>item 26</v>
      </c>
      <c r="D1270" t="s">
        <v>858</v>
      </c>
      <c r="E1270" s="10"/>
      <c r="F1270" s="10">
        <v>44973</v>
      </c>
      <c r="G1270" t="s">
        <v>464</v>
      </c>
      <c r="I1270">
        <v>1</v>
      </c>
      <c r="J1270" s="2">
        <v>1500</v>
      </c>
      <c r="K1270" s="2">
        <f>IF(OR(B1270="متنوع",B1270="قطع غيار"),J1270,IF(AND(B1270="ceiling fan",J1270&gt;500),_xlfn.MAXIFS('m cost'!$E$3:$E$1062,'m cost'!$B$3:$B$1062,C1270,'m cost'!$C$3:$C$1062,"&lt;="&amp;O1270,'m cost'!$D$3:$D$1062,"&lt;="&amp;N1270)*3,_xlfn.MAXIFS('m cost'!$E$3:$E$1062,'m cost'!$B$3:$B$1062,C1270,'m cost'!$C$3:$C$1062,"&lt;="&amp;O1270,'m cost'!$D$3:$D$1062,"&lt;="&amp;N1270)))</f>
        <v>2270</v>
      </c>
      <c r="L1270" s="2">
        <f t="shared" ref="L1270:L1333" si="126">I1270*K1270</f>
        <v>2270</v>
      </c>
      <c r="M1270" s="2">
        <f t="shared" ref="M1270:M1333" si="127">J1270*I1270</f>
        <v>1500</v>
      </c>
      <c r="N1270">
        <f t="shared" ref="N1270:N1333" si="128">MONTH(F1270)</f>
        <v>2</v>
      </c>
      <c r="O1270">
        <f t="shared" ref="O1270:O1333" si="129">YEAR(F1270)</f>
        <v>2023</v>
      </c>
      <c r="P1270" s="9">
        <f>IF(I1270&gt;0,VLOOKUP(B1270,'m cost'!A:G,6,FALSE)*I1270,0)</f>
        <v>5</v>
      </c>
      <c r="Q1270" t="str">
        <f t="shared" ref="Q1270:Q1333" si="130">IF(M1270-L1270-P1270&gt;0,"p","l")</f>
        <v>l</v>
      </c>
      <c r="R1270" s="2">
        <f t="shared" ref="R1270:R1333" si="131">M1270-L1270-P1270</f>
        <v>-775</v>
      </c>
    </row>
    <row r="1271" spans="1:18" x14ac:dyDescent="0.2">
      <c r="A1271" t="s">
        <v>46</v>
      </c>
      <c r="B1271" s="9" t="str">
        <f>VLOOKUP(A1271,'item cost'!A:D,2,FALSE)</f>
        <v>group 27</v>
      </c>
      <c r="C1271" s="9" t="str">
        <f>VLOOKUP(D1271,items!A:B,2,FALSE)</f>
        <v>item 27</v>
      </c>
      <c r="D1271" t="s">
        <v>859</v>
      </c>
      <c r="E1271" s="10"/>
      <c r="F1271" s="10">
        <v>44973</v>
      </c>
      <c r="G1271" t="s">
        <v>464</v>
      </c>
      <c r="I1271">
        <v>1</v>
      </c>
      <c r="J1271" s="2">
        <v>1400</v>
      </c>
      <c r="K1271" s="2">
        <f>IF(OR(B1271="متنوع",B1271="قطع غيار"),J1271,IF(AND(B1271="ceiling fan",J1271&gt;500),_xlfn.MAXIFS('m cost'!$E$3:$E$1062,'m cost'!$B$3:$B$1062,C1271,'m cost'!$C$3:$C$1062,"&lt;="&amp;O1271,'m cost'!$D$3:$D$1062,"&lt;="&amp;N1271)*3,_xlfn.MAXIFS('m cost'!$E$3:$E$1062,'m cost'!$B$3:$B$1062,C1271,'m cost'!$C$3:$C$1062,"&lt;="&amp;O1271,'m cost'!$D$3:$D$1062,"&lt;="&amp;N1271)))</f>
        <v>383</v>
      </c>
      <c r="L1271" s="2">
        <f t="shared" si="126"/>
        <v>383</v>
      </c>
      <c r="M1271" s="2">
        <f t="shared" si="127"/>
        <v>1400</v>
      </c>
      <c r="N1271">
        <f t="shared" si="128"/>
        <v>2</v>
      </c>
      <c r="O1271">
        <f t="shared" si="129"/>
        <v>2023</v>
      </c>
      <c r="P1271" s="9">
        <f>IF(I1271&gt;0,VLOOKUP(B1271,'m cost'!A:G,6,FALSE)*I1271,0)</f>
        <v>0</v>
      </c>
      <c r="Q1271" t="str">
        <f t="shared" si="130"/>
        <v>p</v>
      </c>
      <c r="R1271" s="2">
        <f t="shared" si="131"/>
        <v>1017</v>
      </c>
    </row>
    <row r="1272" spans="1:18" x14ac:dyDescent="0.2">
      <c r="A1272" t="s">
        <v>37</v>
      </c>
      <c r="B1272" s="9" t="str">
        <f>VLOOKUP(A1272,'item cost'!A:D,2,FALSE)</f>
        <v>group 28</v>
      </c>
      <c r="C1272" s="9" t="str">
        <f>VLOOKUP(D1272,items!A:B,2,FALSE)</f>
        <v>item 28</v>
      </c>
      <c r="D1272" t="s">
        <v>860</v>
      </c>
      <c r="E1272" s="10"/>
      <c r="F1272" s="10">
        <v>44973</v>
      </c>
      <c r="G1272" t="s">
        <v>464</v>
      </c>
      <c r="I1272">
        <v>3</v>
      </c>
      <c r="J1272" s="2">
        <v>750</v>
      </c>
      <c r="K1272" s="2">
        <f>IF(OR(B1272="متنوع",B1272="قطع غيار"),J1272,IF(AND(B1272="ceiling fan",J1272&gt;500),_xlfn.MAXIFS('m cost'!$E$3:$E$1062,'m cost'!$B$3:$B$1062,C1272,'m cost'!$C$3:$C$1062,"&lt;="&amp;O1272,'m cost'!$D$3:$D$1062,"&lt;="&amp;N1272)*3,_xlfn.MAXIFS('m cost'!$E$3:$E$1062,'m cost'!$B$3:$B$1062,C1272,'m cost'!$C$3:$C$1062,"&lt;="&amp;O1272,'m cost'!$D$3:$D$1062,"&lt;="&amp;N1272)))</f>
        <v>1229</v>
      </c>
      <c r="L1272" s="2">
        <f t="shared" si="126"/>
        <v>3687</v>
      </c>
      <c r="M1272" s="2">
        <f t="shared" si="127"/>
        <v>2250</v>
      </c>
      <c r="N1272">
        <f t="shared" si="128"/>
        <v>2</v>
      </c>
      <c r="O1272">
        <f t="shared" si="129"/>
        <v>2023</v>
      </c>
      <c r="P1272" s="9">
        <f>IF(I1272&gt;0,VLOOKUP(B1272,'m cost'!A:G,6,FALSE)*I1272,0)</f>
        <v>1.5</v>
      </c>
      <c r="Q1272" t="str">
        <f t="shared" si="130"/>
        <v>l</v>
      </c>
      <c r="R1272" s="2">
        <f t="shared" si="131"/>
        <v>-1438.5</v>
      </c>
    </row>
    <row r="1273" spans="1:18" x14ac:dyDescent="0.2">
      <c r="A1273" t="s">
        <v>44</v>
      </c>
      <c r="B1273" s="9" t="str">
        <f>VLOOKUP(A1273,'item cost'!A:D,2,FALSE)</f>
        <v>group 29</v>
      </c>
      <c r="C1273" s="9" t="str">
        <f>VLOOKUP(D1273,items!A:B,2,FALSE)</f>
        <v>item 29</v>
      </c>
      <c r="D1273" t="s">
        <v>861</v>
      </c>
      <c r="E1273" s="10"/>
      <c r="F1273" s="10">
        <v>44973</v>
      </c>
      <c r="G1273" t="s">
        <v>464</v>
      </c>
      <c r="I1273">
        <v>4</v>
      </c>
      <c r="J1273" s="2">
        <v>450</v>
      </c>
      <c r="K1273" s="2">
        <f>IF(OR(B1273="متنوع",B1273="قطع غيار"),J1273,IF(AND(B1273="ceiling fan",J1273&gt;500),_xlfn.MAXIFS('m cost'!$E$3:$E$1062,'m cost'!$B$3:$B$1062,C1273,'m cost'!$C$3:$C$1062,"&lt;="&amp;O1273,'m cost'!$D$3:$D$1062,"&lt;="&amp;N1273)*3,_xlfn.MAXIFS('m cost'!$E$3:$E$1062,'m cost'!$B$3:$B$1062,C1273,'m cost'!$C$3:$C$1062,"&lt;="&amp;O1273,'m cost'!$D$3:$D$1062,"&lt;="&amp;N1273)))</f>
        <v>139.5625</v>
      </c>
      <c r="L1273" s="2">
        <f t="shared" si="126"/>
        <v>558.25</v>
      </c>
      <c r="M1273" s="2">
        <f t="shared" si="127"/>
        <v>1800</v>
      </c>
      <c r="N1273">
        <f t="shared" si="128"/>
        <v>2</v>
      </c>
      <c r="O1273">
        <f t="shared" si="129"/>
        <v>2023</v>
      </c>
      <c r="P1273" s="9">
        <f>IF(I1273&gt;0,VLOOKUP(B1273,'m cost'!A:G,6,FALSE)*I1273,0)</f>
        <v>20</v>
      </c>
      <c r="Q1273" t="str">
        <f t="shared" si="130"/>
        <v>p</v>
      </c>
      <c r="R1273" s="2">
        <f t="shared" si="131"/>
        <v>1221.75</v>
      </c>
    </row>
    <row r="1274" spans="1:18" x14ac:dyDescent="0.2">
      <c r="A1274" t="s">
        <v>280</v>
      </c>
      <c r="B1274" s="9" t="str">
        <f>VLOOKUP(A1274,'item cost'!A:D,2,FALSE)</f>
        <v>group 30</v>
      </c>
      <c r="C1274" s="9" t="str">
        <f>VLOOKUP(D1274,items!A:B,2,FALSE)</f>
        <v>item 30</v>
      </c>
      <c r="D1274" t="s">
        <v>862</v>
      </c>
      <c r="E1274" s="10"/>
      <c r="F1274" s="10">
        <v>44980</v>
      </c>
      <c r="G1274" t="s">
        <v>465</v>
      </c>
      <c r="I1274">
        <v>1</v>
      </c>
      <c r="J1274" s="2">
        <v>2700</v>
      </c>
      <c r="K1274" s="2">
        <f>IF(OR(B1274="متنوع",B1274="قطع غيار"),J1274,IF(AND(B1274="ceiling fan",J1274&gt;500),_xlfn.MAXIFS('m cost'!$E$3:$E$1062,'m cost'!$B$3:$B$1062,C1274,'m cost'!$C$3:$C$1062,"&lt;="&amp;O1274,'m cost'!$D$3:$D$1062,"&lt;="&amp;N1274)*3,_xlfn.MAXIFS('m cost'!$E$3:$E$1062,'m cost'!$B$3:$B$1062,C1274,'m cost'!$C$3:$C$1062,"&lt;="&amp;O1274,'m cost'!$D$3:$D$1062,"&lt;="&amp;N1274)))</f>
        <v>350.54555555555561</v>
      </c>
      <c r="L1274" s="2">
        <f t="shared" si="126"/>
        <v>350.54555555555561</v>
      </c>
      <c r="M1274" s="2">
        <f t="shared" si="127"/>
        <v>2700</v>
      </c>
      <c r="N1274">
        <f t="shared" si="128"/>
        <v>2</v>
      </c>
      <c r="O1274">
        <f t="shared" si="129"/>
        <v>2023</v>
      </c>
      <c r="P1274" s="9">
        <f>IF(I1274&gt;0,VLOOKUP(B1274,'m cost'!A:G,6,FALSE)*I1274,0)</f>
        <v>5</v>
      </c>
      <c r="Q1274" t="str">
        <f t="shared" si="130"/>
        <v>p</v>
      </c>
      <c r="R1274" s="2">
        <f t="shared" si="131"/>
        <v>2344.4544444444446</v>
      </c>
    </row>
    <row r="1275" spans="1:18" x14ac:dyDescent="0.2">
      <c r="A1275" t="s">
        <v>50</v>
      </c>
      <c r="B1275" s="9" t="str">
        <f>VLOOKUP(A1275,'item cost'!A:D,2,FALSE)</f>
        <v>group 31</v>
      </c>
      <c r="C1275" s="9" t="str">
        <f>VLOOKUP(D1275,items!A:B,2,FALSE)</f>
        <v>item 31</v>
      </c>
      <c r="D1275" t="s">
        <v>863</v>
      </c>
      <c r="E1275" s="10"/>
      <c r="F1275" s="10">
        <v>44980</v>
      </c>
      <c r="G1275" t="s">
        <v>465</v>
      </c>
      <c r="I1275">
        <v>5</v>
      </c>
      <c r="J1275" s="2">
        <v>470</v>
      </c>
      <c r="K1275" s="2">
        <f>IF(OR(B1275="متنوع",B1275="قطع غيار"),J1275,IF(AND(B1275="ceiling fan",J1275&gt;500),_xlfn.MAXIFS('m cost'!$E$3:$E$1062,'m cost'!$B$3:$B$1062,C1275,'m cost'!$C$3:$C$1062,"&lt;="&amp;O1275,'m cost'!$D$3:$D$1062,"&lt;="&amp;N1275)*3,_xlfn.MAXIFS('m cost'!$E$3:$E$1062,'m cost'!$B$3:$B$1062,C1275,'m cost'!$C$3:$C$1062,"&lt;="&amp;O1275,'m cost'!$D$3:$D$1062,"&lt;="&amp;N1275)))</f>
        <v>891.17460317460325</v>
      </c>
      <c r="L1275" s="2">
        <f t="shared" si="126"/>
        <v>4455.8730158730159</v>
      </c>
      <c r="M1275" s="2">
        <f t="shared" si="127"/>
        <v>2350</v>
      </c>
      <c r="N1275">
        <f t="shared" si="128"/>
        <v>2</v>
      </c>
      <c r="O1275">
        <f t="shared" si="129"/>
        <v>2023</v>
      </c>
      <c r="P1275" s="9">
        <f>IF(I1275&gt;0,VLOOKUP(B1275,'m cost'!A:G,6,FALSE)*I1275,0)</f>
        <v>25</v>
      </c>
      <c r="Q1275" t="str">
        <f t="shared" si="130"/>
        <v>l</v>
      </c>
      <c r="R1275" s="2">
        <f t="shared" si="131"/>
        <v>-2130.8730158730159</v>
      </c>
    </row>
    <row r="1276" spans="1:18" x14ac:dyDescent="0.2">
      <c r="A1276" t="s">
        <v>20</v>
      </c>
      <c r="B1276" s="9" t="str">
        <f>VLOOKUP(A1276,'item cost'!A:D,2,FALSE)</f>
        <v>group 32</v>
      </c>
      <c r="C1276" s="9" t="str">
        <f>VLOOKUP(D1276,items!A:B,2,FALSE)</f>
        <v>item 32</v>
      </c>
      <c r="D1276" t="s">
        <v>864</v>
      </c>
      <c r="E1276" s="10"/>
      <c r="F1276" s="10">
        <v>44965</v>
      </c>
      <c r="G1276" t="s">
        <v>136</v>
      </c>
      <c r="I1276">
        <v>-5</v>
      </c>
      <c r="J1276" s="2">
        <v>360</v>
      </c>
      <c r="K1276" s="2">
        <f>IF(OR(B1276="متنوع",B1276="قطع غيار"),J1276,IF(AND(B1276="ceiling fan",J1276&gt;500),_xlfn.MAXIFS('m cost'!$E$3:$E$1062,'m cost'!$B$3:$B$1062,C1276,'m cost'!$C$3:$C$1062,"&lt;="&amp;O1276,'m cost'!$D$3:$D$1062,"&lt;="&amp;N1276)*3,_xlfn.MAXIFS('m cost'!$E$3:$E$1062,'m cost'!$B$3:$B$1062,C1276,'m cost'!$C$3:$C$1062,"&lt;="&amp;O1276,'m cost'!$D$3:$D$1062,"&lt;="&amp;N1276)))</f>
        <v>480</v>
      </c>
      <c r="L1276" s="2">
        <f t="shared" si="126"/>
        <v>-2400</v>
      </c>
      <c r="M1276" s="2">
        <f t="shared" si="127"/>
        <v>-1800</v>
      </c>
      <c r="N1276">
        <f t="shared" si="128"/>
        <v>2</v>
      </c>
      <c r="O1276">
        <f t="shared" si="129"/>
        <v>2023</v>
      </c>
      <c r="P1276" s="9">
        <f>IF(I1276&gt;0,VLOOKUP(B1276,'m cost'!A:G,6,FALSE)*I1276,0)</f>
        <v>0</v>
      </c>
      <c r="Q1276" t="str">
        <f t="shared" si="130"/>
        <v>p</v>
      </c>
      <c r="R1276" s="2">
        <f t="shared" si="131"/>
        <v>600</v>
      </c>
    </row>
    <row r="1277" spans="1:18" x14ac:dyDescent="0.2">
      <c r="A1277" t="s">
        <v>33</v>
      </c>
      <c r="B1277" s="9" t="str">
        <f>VLOOKUP(A1277,'item cost'!A:D,2,FALSE)</f>
        <v>group 33</v>
      </c>
      <c r="C1277" s="9" t="str">
        <f>VLOOKUP(D1277,items!A:B,2,FALSE)</f>
        <v>item 33</v>
      </c>
      <c r="D1277" t="s">
        <v>865</v>
      </c>
      <c r="E1277" s="10"/>
      <c r="F1277" s="10">
        <v>44965</v>
      </c>
      <c r="G1277" t="s">
        <v>136</v>
      </c>
      <c r="I1277">
        <v>-10</v>
      </c>
      <c r="J1277" s="2">
        <v>280</v>
      </c>
      <c r="K1277" s="2">
        <f>IF(OR(B1277="متنوع",B1277="قطع غيار"),J1277,IF(AND(B1277="ceiling fan",J1277&gt;500),_xlfn.MAXIFS('m cost'!$E$3:$E$1062,'m cost'!$B$3:$B$1062,C1277,'m cost'!$C$3:$C$1062,"&lt;="&amp;O1277,'m cost'!$D$3:$D$1062,"&lt;="&amp;N1277)*3,_xlfn.MAXIFS('m cost'!$E$3:$E$1062,'m cost'!$B$3:$B$1062,C1277,'m cost'!$C$3:$C$1062,"&lt;="&amp;O1277,'m cost'!$D$3:$D$1062,"&lt;="&amp;N1277)))</f>
        <v>960</v>
      </c>
      <c r="L1277" s="2">
        <f t="shared" si="126"/>
        <v>-9600</v>
      </c>
      <c r="M1277" s="2">
        <f t="shared" si="127"/>
        <v>-2800</v>
      </c>
      <c r="N1277">
        <f t="shared" si="128"/>
        <v>2</v>
      </c>
      <c r="O1277">
        <f t="shared" si="129"/>
        <v>2023</v>
      </c>
      <c r="P1277" s="9">
        <f>IF(I1277&gt;0,VLOOKUP(B1277,'m cost'!A:G,6,FALSE)*I1277,0)</f>
        <v>0</v>
      </c>
      <c r="Q1277" t="str">
        <f t="shared" si="130"/>
        <v>p</v>
      </c>
      <c r="R1277" s="2">
        <f t="shared" si="131"/>
        <v>6800</v>
      </c>
    </row>
    <row r="1278" spans="1:18" x14ac:dyDescent="0.2">
      <c r="A1278" t="s">
        <v>48</v>
      </c>
      <c r="B1278" s="9" t="str">
        <f>VLOOKUP(A1278,'item cost'!A:D,2,FALSE)</f>
        <v>group 34</v>
      </c>
      <c r="C1278" s="9" t="str">
        <f>VLOOKUP(D1278,items!A:B,2,FALSE)</f>
        <v>item 34</v>
      </c>
      <c r="D1278" t="s">
        <v>866</v>
      </c>
      <c r="E1278" s="10"/>
      <c r="F1278" s="10">
        <v>44965</v>
      </c>
      <c r="G1278" t="s">
        <v>136</v>
      </c>
      <c r="I1278">
        <v>-2</v>
      </c>
      <c r="J1278" s="2">
        <v>180</v>
      </c>
      <c r="K1278" s="2">
        <f>IF(OR(B1278="متنوع",B1278="قطع غيار"),J1278,IF(AND(B1278="ceiling fan",J1278&gt;500),_xlfn.MAXIFS('m cost'!$E$3:$E$1062,'m cost'!$B$3:$B$1062,C1278,'m cost'!$C$3:$C$1062,"&lt;="&amp;O1278,'m cost'!$D$3:$D$1062,"&lt;="&amp;N1278)*3,_xlfn.MAXIFS('m cost'!$E$3:$E$1062,'m cost'!$B$3:$B$1062,C1278,'m cost'!$C$3:$C$1062,"&lt;="&amp;O1278,'m cost'!$D$3:$D$1062,"&lt;="&amp;N1278)))</f>
        <v>1445</v>
      </c>
      <c r="L1278" s="2">
        <f t="shared" si="126"/>
        <v>-2890</v>
      </c>
      <c r="M1278" s="2">
        <f t="shared" si="127"/>
        <v>-360</v>
      </c>
      <c r="N1278">
        <f t="shared" si="128"/>
        <v>2</v>
      </c>
      <c r="O1278">
        <f t="shared" si="129"/>
        <v>2023</v>
      </c>
      <c r="P1278" s="9">
        <f>IF(I1278&gt;0,VLOOKUP(B1278,'m cost'!A:G,6,FALSE)*I1278,0)</f>
        <v>0</v>
      </c>
      <c r="Q1278" t="str">
        <f t="shared" si="130"/>
        <v>p</v>
      </c>
      <c r="R1278" s="2">
        <f t="shared" si="131"/>
        <v>2530</v>
      </c>
    </row>
    <row r="1279" spans="1:18" x14ac:dyDescent="0.2">
      <c r="A1279" t="s">
        <v>28</v>
      </c>
      <c r="B1279" s="9" t="str">
        <f>VLOOKUP(A1279,'item cost'!A:D,2,FALSE)</f>
        <v>group 35</v>
      </c>
      <c r="C1279" s="9" t="str">
        <f>VLOOKUP(D1279,items!A:B,2,FALSE)</f>
        <v>item 35</v>
      </c>
      <c r="D1279" t="s">
        <v>867</v>
      </c>
      <c r="E1279" s="10"/>
      <c r="F1279" s="10">
        <v>44965</v>
      </c>
      <c r="G1279" t="s">
        <v>466</v>
      </c>
      <c r="I1279">
        <v>5</v>
      </c>
      <c r="J1279" s="2">
        <v>360</v>
      </c>
      <c r="K1279" s="2">
        <f>IF(OR(B1279="متنوع",B1279="قطع غيار"),J1279,IF(AND(B1279="ceiling fan",J1279&gt;500),_xlfn.MAXIFS('m cost'!$E$3:$E$1062,'m cost'!$B$3:$B$1062,C1279,'m cost'!$C$3:$C$1062,"&lt;="&amp;O1279,'m cost'!$D$3:$D$1062,"&lt;="&amp;N1279)*3,_xlfn.MAXIFS('m cost'!$E$3:$E$1062,'m cost'!$B$3:$B$1062,C1279,'m cost'!$C$3:$C$1062,"&lt;="&amp;O1279,'m cost'!$D$3:$D$1062,"&lt;="&amp;N1279)))</f>
        <v>1445</v>
      </c>
      <c r="L1279" s="2">
        <f t="shared" si="126"/>
        <v>7225</v>
      </c>
      <c r="M1279" s="2">
        <f t="shared" si="127"/>
        <v>1800</v>
      </c>
      <c r="N1279">
        <f t="shared" si="128"/>
        <v>2</v>
      </c>
      <c r="O1279">
        <f t="shared" si="129"/>
        <v>2023</v>
      </c>
      <c r="P1279" s="9">
        <f>IF(I1279&gt;0,VLOOKUP(B1279,'m cost'!A:G,6,FALSE)*I1279,0)</f>
        <v>25</v>
      </c>
      <c r="Q1279" t="str">
        <f t="shared" si="130"/>
        <v>l</v>
      </c>
      <c r="R1279" s="2">
        <f t="shared" si="131"/>
        <v>-5450</v>
      </c>
    </row>
    <row r="1280" spans="1:18" x14ac:dyDescent="0.2">
      <c r="A1280" t="s">
        <v>274</v>
      </c>
      <c r="B1280" s="9" t="str">
        <f>VLOOKUP(A1280,'item cost'!A:D,2,FALSE)</f>
        <v>group 36</v>
      </c>
      <c r="C1280" s="9" t="str">
        <f>VLOOKUP(D1280,items!A:B,2,FALSE)</f>
        <v>item 36</v>
      </c>
      <c r="D1280" t="s">
        <v>868</v>
      </c>
      <c r="E1280" s="10"/>
      <c r="F1280" s="10">
        <v>44965</v>
      </c>
      <c r="G1280" t="s">
        <v>466</v>
      </c>
      <c r="I1280">
        <v>10</v>
      </c>
      <c r="J1280" s="2">
        <v>280</v>
      </c>
      <c r="K1280" s="2">
        <f>IF(OR(B1280="متنوع",B1280="قطع غيار"),J1280,IF(AND(B1280="ceiling fan",J1280&gt;500),_xlfn.MAXIFS('m cost'!$E$3:$E$1062,'m cost'!$B$3:$B$1062,C1280,'m cost'!$C$3:$C$1062,"&lt;="&amp;O1280,'m cost'!$D$3:$D$1062,"&lt;="&amp;N1280)*3,_xlfn.MAXIFS('m cost'!$E$3:$E$1062,'m cost'!$B$3:$B$1062,C1280,'m cost'!$C$3:$C$1062,"&lt;="&amp;O1280,'m cost'!$D$3:$D$1062,"&lt;="&amp;N1280)))</f>
        <v>440</v>
      </c>
      <c r="L1280" s="2">
        <f t="shared" si="126"/>
        <v>4400</v>
      </c>
      <c r="M1280" s="2">
        <f t="shared" si="127"/>
        <v>2800</v>
      </c>
      <c r="N1280">
        <f t="shared" si="128"/>
        <v>2</v>
      </c>
      <c r="O1280">
        <f t="shared" si="129"/>
        <v>2023</v>
      </c>
      <c r="P1280" s="9">
        <f>IF(I1280&gt;0,VLOOKUP(B1280,'m cost'!A:G,6,FALSE)*I1280,0)</f>
        <v>50</v>
      </c>
      <c r="Q1280" t="str">
        <f t="shared" si="130"/>
        <v>l</v>
      </c>
      <c r="R1280" s="2">
        <f t="shared" si="131"/>
        <v>-1650</v>
      </c>
    </row>
    <row r="1281" spans="1:18" x14ac:dyDescent="0.2">
      <c r="A1281" t="s">
        <v>52</v>
      </c>
      <c r="B1281" s="9" t="str">
        <f>VLOOKUP(A1281,'item cost'!A:D,2,FALSE)</f>
        <v>group 37</v>
      </c>
      <c r="C1281" s="9" t="str">
        <f>VLOOKUP(D1281,items!A:B,2,FALSE)</f>
        <v>item 37</v>
      </c>
      <c r="D1281" t="s">
        <v>869</v>
      </c>
      <c r="E1281" s="10"/>
      <c r="F1281" s="10">
        <v>44965</v>
      </c>
      <c r="G1281" t="s">
        <v>466</v>
      </c>
      <c r="I1281">
        <v>2</v>
      </c>
      <c r="J1281" s="2">
        <v>180</v>
      </c>
      <c r="K1281" s="2">
        <f>IF(OR(B1281="متنوع",B1281="قطع غيار"),J1281,IF(AND(B1281="ceiling fan",J1281&gt;500),_xlfn.MAXIFS('m cost'!$E$3:$E$1062,'m cost'!$B$3:$B$1062,C1281,'m cost'!$C$3:$C$1062,"&lt;="&amp;O1281,'m cost'!$D$3:$D$1062,"&lt;="&amp;N1281)*3,_xlfn.MAXIFS('m cost'!$E$3:$E$1062,'m cost'!$B$3:$B$1062,C1281,'m cost'!$C$3:$C$1062,"&lt;="&amp;O1281,'m cost'!$D$3:$D$1062,"&lt;="&amp;N1281)))</f>
        <v>1486.2500000000002</v>
      </c>
      <c r="L1281" s="2">
        <f t="shared" si="126"/>
        <v>2972.5000000000005</v>
      </c>
      <c r="M1281" s="2">
        <f t="shared" si="127"/>
        <v>360</v>
      </c>
      <c r="N1281">
        <f t="shared" si="128"/>
        <v>2</v>
      </c>
      <c r="O1281">
        <f t="shared" si="129"/>
        <v>2023</v>
      </c>
      <c r="P1281" s="9">
        <f>IF(I1281&gt;0,VLOOKUP(B1281,'m cost'!A:G,6,FALSE)*I1281,0)</f>
        <v>10</v>
      </c>
      <c r="Q1281" t="str">
        <f t="shared" si="130"/>
        <v>l</v>
      </c>
      <c r="R1281" s="2">
        <f t="shared" si="131"/>
        <v>-2622.5000000000005</v>
      </c>
    </row>
    <row r="1282" spans="1:18" x14ac:dyDescent="0.2">
      <c r="A1282" t="s">
        <v>65</v>
      </c>
      <c r="B1282" s="9" t="str">
        <f>VLOOKUP(A1282,'item cost'!A:D,2,FALSE)</f>
        <v>group 38</v>
      </c>
      <c r="C1282" s="9" t="str">
        <f>VLOOKUP(D1282,items!A:B,2,FALSE)</f>
        <v>item 38</v>
      </c>
      <c r="D1282" t="s">
        <v>870</v>
      </c>
      <c r="E1282" s="10"/>
      <c r="F1282" s="10">
        <v>44965</v>
      </c>
      <c r="G1282" t="s">
        <v>467</v>
      </c>
      <c r="I1282">
        <v>5</v>
      </c>
      <c r="J1282" s="2">
        <v>2800</v>
      </c>
      <c r="K1282" s="2">
        <f>IF(OR(B1282="متنوع",B1282="قطع غيار"),J1282,IF(AND(B1282="ceiling fan",J1282&gt;500),_xlfn.MAXIFS('m cost'!$E$3:$E$1062,'m cost'!$B$3:$B$1062,C1282,'m cost'!$C$3:$C$1062,"&lt;="&amp;O1282,'m cost'!$D$3:$D$1062,"&lt;="&amp;N1282)*3,_xlfn.MAXIFS('m cost'!$E$3:$E$1062,'m cost'!$B$3:$B$1062,C1282,'m cost'!$C$3:$C$1062,"&lt;="&amp;O1282,'m cost'!$D$3:$D$1062,"&lt;="&amp;N1282)))</f>
        <v>1954.814814814815</v>
      </c>
      <c r="L1282" s="2">
        <f t="shared" si="126"/>
        <v>9774.0740740740748</v>
      </c>
      <c r="M1282" s="2">
        <f t="shared" si="127"/>
        <v>14000</v>
      </c>
      <c r="N1282">
        <f t="shared" si="128"/>
        <v>2</v>
      </c>
      <c r="O1282">
        <f t="shared" si="129"/>
        <v>2023</v>
      </c>
      <c r="P1282" s="9">
        <f>IF(I1282&gt;0,VLOOKUP(B1282,'m cost'!A:G,6,FALSE)*I1282,0)</f>
        <v>0</v>
      </c>
      <c r="Q1282" t="str">
        <f t="shared" si="130"/>
        <v>p</v>
      </c>
      <c r="R1282" s="2">
        <f t="shared" si="131"/>
        <v>4225.9259259259252</v>
      </c>
    </row>
    <row r="1283" spans="1:18" x14ac:dyDescent="0.2">
      <c r="A1283" t="s">
        <v>62</v>
      </c>
      <c r="B1283" s="9" t="str">
        <f>VLOOKUP(A1283,'item cost'!A:D,2,FALSE)</f>
        <v>group 39</v>
      </c>
      <c r="C1283" s="9" t="str">
        <f>VLOOKUP(D1283,items!A:B,2,FALSE)</f>
        <v>item 39</v>
      </c>
      <c r="D1283" t="s">
        <v>871</v>
      </c>
      <c r="E1283" s="10"/>
      <c r="F1283" s="10">
        <v>44958</v>
      </c>
      <c r="G1283" t="s">
        <v>468</v>
      </c>
      <c r="I1283">
        <v>15</v>
      </c>
      <c r="J1283" s="2">
        <v>270</v>
      </c>
      <c r="K1283" s="2">
        <f>IF(OR(B1283="متنوع",B1283="قطع غيار"),J1283,IF(AND(B1283="ceiling fan",J1283&gt;500),_xlfn.MAXIFS('m cost'!$E$3:$E$1062,'m cost'!$B$3:$B$1062,C1283,'m cost'!$C$3:$C$1062,"&lt;="&amp;O1283,'m cost'!$D$3:$D$1062,"&lt;="&amp;N1283)*3,_xlfn.MAXIFS('m cost'!$E$3:$E$1062,'m cost'!$B$3:$B$1062,C1283,'m cost'!$C$3:$C$1062,"&lt;="&amp;O1283,'m cost'!$D$3:$D$1062,"&lt;="&amp;N1283)))</f>
        <v>1020</v>
      </c>
      <c r="L1283" s="2">
        <f t="shared" si="126"/>
        <v>15300</v>
      </c>
      <c r="M1283" s="2">
        <f t="shared" si="127"/>
        <v>4050</v>
      </c>
      <c r="N1283">
        <f t="shared" si="128"/>
        <v>2</v>
      </c>
      <c r="O1283">
        <f t="shared" si="129"/>
        <v>2023</v>
      </c>
      <c r="P1283" s="9">
        <f>IF(I1283&gt;0,VLOOKUP(B1283,'m cost'!A:G,6,FALSE)*I1283,0)</f>
        <v>0</v>
      </c>
      <c r="Q1283" t="str">
        <f t="shared" si="130"/>
        <v>l</v>
      </c>
      <c r="R1283" s="2">
        <f t="shared" si="131"/>
        <v>-11250</v>
      </c>
    </row>
    <row r="1284" spans="1:18" x14ac:dyDescent="0.2">
      <c r="A1284" t="s">
        <v>25</v>
      </c>
      <c r="B1284" s="9" t="str">
        <f>VLOOKUP(A1284,'item cost'!A:D,2,FALSE)</f>
        <v>group 40</v>
      </c>
      <c r="C1284" s="9" t="str">
        <f>VLOOKUP(D1284,items!A:B,2,FALSE)</f>
        <v>item 40</v>
      </c>
      <c r="D1284" t="s">
        <v>872</v>
      </c>
      <c r="E1284" s="10"/>
      <c r="F1284" s="10">
        <v>44964</v>
      </c>
      <c r="G1284" t="s">
        <v>469</v>
      </c>
      <c r="I1284">
        <v>40</v>
      </c>
      <c r="J1284" s="2">
        <v>1450</v>
      </c>
      <c r="K1284" s="2">
        <f>IF(OR(B1284="متنوع",B1284="قطع غيار"),J1284,IF(AND(B1284="ceiling fan",J1284&gt;500),_xlfn.MAXIFS('m cost'!$E$3:$E$1062,'m cost'!$B$3:$B$1062,C1284,'m cost'!$C$3:$C$1062,"&lt;="&amp;O1284,'m cost'!$D$3:$D$1062,"&lt;="&amp;N1284)*3,_xlfn.MAXIFS('m cost'!$E$3:$E$1062,'m cost'!$B$3:$B$1062,C1284,'m cost'!$C$3:$C$1062,"&lt;="&amp;O1284,'m cost'!$D$3:$D$1062,"&lt;="&amp;N1284)))</f>
        <v>514</v>
      </c>
      <c r="L1284" s="2">
        <f t="shared" si="126"/>
        <v>20560</v>
      </c>
      <c r="M1284" s="2">
        <f t="shared" si="127"/>
        <v>58000</v>
      </c>
      <c r="N1284">
        <f t="shared" si="128"/>
        <v>2</v>
      </c>
      <c r="O1284">
        <f t="shared" si="129"/>
        <v>2023</v>
      </c>
      <c r="P1284" s="9">
        <f>IF(I1284&gt;0,VLOOKUP(B1284,'m cost'!A:G,6,FALSE)*I1284,0)</f>
        <v>0</v>
      </c>
      <c r="Q1284" t="str">
        <f t="shared" si="130"/>
        <v>p</v>
      </c>
      <c r="R1284" s="2">
        <f t="shared" si="131"/>
        <v>37440</v>
      </c>
    </row>
    <row r="1285" spans="1:18" x14ac:dyDescent="0.2">
      <c r="A1285" t="s">
        <v>51</v>
      </c>
      <c r="B1285" s="9" t="str">
        <f>VLOOKUP(A1285,'item cost'!A:D,2,FALSE)</f>
        <v>group 41</v>
      </c>
      <c r="C1285" s="9" t="str">
        <f>VLOOKUP(D1285,items!A:B,2,FALSE)</f>
        <v>item 41</v>
      </c>
      <c r="D1285" t="s">
        <v>873</v>
      </c>
      <c r="E1285" s="10"/>
      <c r="F1285" s="10">
        <v>44964</v>
      </c>
      <c r="G1285" t="s">
        <v>469</v>
      </c>
      <c r="I1285">
        <v>75</v>
      </c>
      <c r="J1285" s="2">
        <v>275</v>
      </c>
      <c r="K1285" s="2">
        <f>IF(OR(B1285="متنوع",B1285="قطع غيار"),J1285,IF(AND(B1285="ceiling fan",J1285&gt;500),_xlfn.MAXIFS('m cost'!$E$3:$E$1062,'m cost'!$B$3:$B$1062,C1285,'m cost'!$C$3:$C$1062,"&lt;="&amp;O1285,'m cost'!$D$3:$D$1062,"&lt;="&amp;N1285)*3,_xlfn.MAXIFS('m cost'!$E$3:$E$1062,'m cost'!$B$3:$B$1062,C1285,'m cost'!$C$3:$C$1062,"&lt;="&amp;O1285,'m cost'!$D$3:$D$1062,"&lt;="&amp;N1285)))</f>
        <v>367</v>
      </c>
      <c r="L1285" s="2">
        <f t="shared" si="126"/>
        <v>27525</v>
      </c>
      <c r="M1285" s="2">
        <f t="shared" si="127"/>
        <v>20625</v>
      </c>
      <c r="N1285">
        <f t="shared" si="128"/>
        <v>2</v>
      </c>
      <c r="O1285">
        <f t="shared" si="129"/>
        <v>2023</v>
      </c>
      <c r="P1285" s="9">
        <f>IF(I1285&gt;0,VLOOKUP(B1285,'m cost'!A:G,6,FALSE)*I1285,0)</f>
        <v>0</v>
      </c>
      <c r="Q1285" t="str">
        <f t="shared" si="130"/>
        <v>l</v>
      </c>
      <c r="R1285" s="2">
        <f t="shared" si="131"/>
        <v>-6900</v>
      </c>
    </row>
    <row r="1286" spans="1:18" x14ac:dyDescent="0.2">
      <c r="A1286" t="s">
        <v>276</v>
      </c>
      <c r="B1286" s="9" t="str">
        <f>VLOOKUP(A1286,'item cost'!A:D,2,FALSE)</f>
        <v>group 42</v>
      </c>
      <c r="C1286" s="9" t="str">
        <f>VLOOKUP(D1286,items!A:B,2,FALSE)</f>
        <v>item 42</v>
      </c>
      <c r="D1286" t="s">
        <v>874</v>
      </c>
      <c r="E1286" s="10"/>
      <c r="F1286" s="10">
        <v>44964</v>
      </c>
      <c r="G1286" t="s">
        <v>469</v>
      </c>
      <c r="I1286">
        <v>30</v>
      </c>
      <c r="J1286" s="2">
        <v>325</v>
      </c>
      <c r="K1286" s="2">
        <f>IF(OR(B1286="متنوع",B1286="قطع غيار"),J1286,IF(AND(B1286="ceiling fan",J1286&gt;500),_xlfn.MAXIFS('m cost'!$E$3:$E$1062,'m cost'!$B$3:$B$1062,C1286,'m cost'!$C$3:$C$1062,"&lt;="&amp;O1286,'m cost'!$D$3:$D$1062,"&lt;="&amp;N1286)*3,_xlfn.MAXIFS('m cost'!$E$3:$E$1062,'m cost'!$B$3:$B$1062,C1286,'m cost'!$C$3:$C$1062,"&lt;="&amp;O1286,'m cost'!$D$3:$D$1062,"&lt;="&amp;N1286)))</f>
        <v>244.81481481481484</v>
      </c>
      <c r="L1286" s="2">
        <f t="shared" si="126"/>
        <v>7344.4444444444453</v>
      </c>
      <c r="M1286" s="2">
        <f t="shared" si="127"/>
        <v>9750</v>
      </c>
      <c r="N1286">
        <f t="shared" si="128"/>
        <v>2</v>
      </c>
      <c r="O1286">
        <f t="shared" si="129"/>
        <v>2023</v>
      </c>
      <c r="P1286" s="9">
        <f>IF(I1286&gt;0,VLOOKUP(B1286,'m cost'!A:G,6,FALSE)*I1286,0)</f>
        <v>0</v>
      </c>
      <c r="Q1286" t="str">
        <f t="shared" si="130"/>
        <v>p</v>
      </c>
      <c r="R1286" s="2">
        <f t="shared" si="131"/>
        <v>2405.5555555555547</v>
      </c>
    </row>
    <row r="1287" spans="1:18" x14ac:dyDescent="0.2">
      <c r="A1287" t="s">
        <v>70</v>
      </c>
      <c r="B1287" s="9" t="str">
        <f>VLOOKUP(A1287,'item cost'!A:D,2,FALSE)</f>
        <v>group 43</v>
      </c>
      <c r="C1287" s="9" t="str">
        <f>VLOOKUP(D1287,items!A:B,2,FALSE)</f>
        <v>item 43</v>
      </c>
      <c r="D1287" t="s">
        <v>875</v>
      </c>
      <c r="E1287" s="10"/>
      <c r="F1287" s="10">
        <v>44964</v>
      </c>
      <c r="G1287" t="s">
        <v>469</v>
      </c>
      <c r="I1287">
        <v>40</v>
      </c>
      <c r="J1287" s="2">
        <v>540</v>
      </c>
      <c r="K1287" s="2">
        <f>IF(OR(B1287="متنوع",B1287="قطع غيار"),J1287,IF(AND(B1287="ceiling fan",J1287&gt;500),_xlfn.MAXIFS('m cost'!$E$3:$E$1062,'m cost'!$B$3:$B$1062,C1287,'m cost'!$C$3:$C$1062,"&lt;="&amp;O1287,'m cost'!$D$3:$D$1062,"&lt;="&amp;N1287)*3,_xlfn.MAXIFS('m cost'!$E$3:$E$1062,'m cost'!$B$3:$B$1062,C1287,'m cost'!$C$3:$C$1062,"&lt;="&amp;O1287,'m cost'!$D$3:$D$1062,"&lt;="&amp;N1287)))</f>
        <v>193</v>
      </c>
      <c r="L1287" s="2">
        <f t="shared" si="126"/>
        <v>7720</v>
      </c>
      <c r="M1287" s="2">
        <f t="shared" si="127"/>
        <v>21600</v>
      </c>
      <c r="N1287">
        <f t="shared" si="128"/>
        <v>2</v>
      </c>
      <c r="O1287">
        <f t="shared" si="129"/>
        <v>2023</v>
      </c>
      <c r="P1287" s="9">
        <f>IF(I1287&gt;0,VLOOKUP(B1287,'m cost'!A:G,6,FALSE)*I1287,0)</f>
        <v>0</v>
      </c>
      <c r="Q1287" t="str">
        <f t="shared" si="130"/>
        <v>p</v>
      </c>
      <c r="R1287" s="2">
        <f t="shared" si="131"/>
        <v>13880</v>
      </c>
    </row>
    <row r="1288" spans="1:18" x14ac:dyDescent="0.2">
      <c r="A1288" t="s">
        <v>22</v>
      </c>
      <c r="B1288" s="9" t="str">
        <f>VLOOKUP(A1288,'item cost'!A:D,2,FALSE)</f>
        <v>group 44</v>
      </c>
      <c r="C1288" s="9" t="str">
        <f>VLOOKUP(D1288,items!A:B,2,FALSE)</f>
        <v>item 44</v>
      </c>
      <c r="D1288" t="s">
        <v>876</v>
      </c>
      <c r="E1288" s="10"/>
      <c r="F1288" s="10">
        <v>44964</v>
      </c>
      <c r="G1288" t="s">
        <v>469</v>
      </c>
      <c r="I1288">
        <v>20</v>
      </c>
      <c r="J1288" s="2">
        <v>490</v>
      </c>
      <c r="K1288" s="2">
        <f>IF(OR(B1288="متنوع",B1288="قطع غيار"),J1288,IF(AND(B1288="ceiling fan",J1288&gt;500),_xlfn.MAXIFS('m cost'!$E$3:$E$1062,'m cost'!$B$3:$B$1062,C1288,'m cost'!$C$3:$C$1062,"&lt;="&amp;O1288,'m cost'!$D$3:$D$1062,"&lt;="&amp;N1288)*3,_xlfn.MAXIFS('m cost'!$E$3:$E$1062,'m cost'!$B$3:$B$1062,C1288,'m cost'!$C$3:$C$1062,"&lt;="&amp;O1288,'m cost'!$D$3:$D$1062,"&lt;="&amp;N1288)))</f>
        <v>187.96296296296299</v>
      </c>
      <c r="L1288" s="2">
        <f t="shared" si="126"/>
        <v>3759.25925925926</v>
      </c>
      <c r="M1288" s="2">
        <f t="shared" si="127"/>
        <v>9800</v>
      </c>
      <c r="N1288">
        <f t="shared" si="128"/>
        <v>2</v>
      </c>
      <c r="O1288">
        <f t="shared" si="129"/>
        <v>2023</v>
      </c>
      <c r="P1288" s="9">
        <f>IF(I1288&gt;0,VLOOKUP(B1288,'m cost'!A:G,6,FALSE)*I1288,0)</f>
        <v>0</v>
      </c>
      <c r="Q1288" t="str">
        <f t="shared" si="130"/>
        <v>p</v>
      </c>
      <c r="R1288" s="2">
        <f t="shared" si="131"/>
        <v>6040.74074074074</v>
      </c>
    </row>
    <row r="1289" spans="1:18" x14ac:dyDescent="0.2">
      <c r="A1289" t="s">
        <v>27</v>
      </c>
      <c r="B1289" s="9" t="str">
        <f>VLOOKUP(A1289,'item cost'!A:D,2,FALSE)</f>
        <v>group 45</v>
      </c>
      <c r="C1289" s="9" t="str">
        <f>VLOOKUP(D1289,items!A:B,2,FALSE)</f>
        <v>item 45</v>
      </c>
      <c r="D1289" t="s">
        <v>877</v>
      </c>
      <c r="E1289" s="10"/>
      <c r="F1289" s="10">
        <v>44964</v>
      </c>
      <c r="G1289" t="s">
        <v>469</v>
      </c>
      <c r="I1289">
        <v>4</v>
      </c>
      <c r="J1289" s="2">
        <v>380</v>
      </c>
      <c r="K1289" s="2">
        <f>IF(OR(B1289="متنوع",B1289="قطع غيار"),J1289,IF(AND(B1289="ceiling fan",J1289&gt;500),_xlfn.MAXIFS('m cost'!$E$3:$E$1062,'m cost'!$B$3:$B$1062,C1289,'m cost'!$C$3:$C$1062,"&lt;="&amp;O1289,'m cost'!$D$3:$D$1062,"&lt;="&amp;N1289)*3,_xlfn.MAXIFS('m cost'!$E$3:$E$1062,'m cost'!$B$3:$B$1062,C1289,'m cost'!$C$3:$C$1062,"&lt;="&amp;O1289,'m cost'!$D$3:$D$1062,"&lt;="&amp;N1289)))</f>
        <v>187.96296296296299</v>
      </c>
      <c r="L1289" s="2">
        <f t="shared" si="126"/>
        <v>751.85185185185196</v>
      </c>
      <c r="M1289" s="2">
        <f t="shared" si="127"/>
        <v>1520</v>
      </c>
      <c r="N1289">
        <f t="shared" si="128"/>
        <v>2</v>
      </c>
      <c r="O1289">
        <f t="shared" si="129"/>
        <v>2023</v>
      </c>
      <c r="P1289" s="9">
        <f>IF(I1289&gt;0,VLOOKUP(B1289,'m cost'!A:G,6,FALSE)*I1289,0)</f>
        <v>0</v>
      </c>
      <c r="Q1289" t="str">
        <f t="shared" si="130"/>
        <v>p</v>
      </c>
      <c r="R1289" s="2">
        <f t="shared" si="131"/>
        <v>768.14814814814804</v>
      </c>
    </row>
    <row r="1290" spans="1:18" x14ac:dyDescent="0.2">
      <c r="A1290" t="s">
        <v>19</v>
      </c>
      <c r="B1290" s="9" t="str">
        <f>VLOOKUP(A1290,'item cost'!A:D,2,FALSE)</f>
        <v>group 46</v>
      </c>
      <c r="C1290" s="9" t="str">
        <f>VLOOKUP(D1290,items!A:B,2,FALSE)</f>
        <v>item 46</v>
      </c>
      <c r="D1290" t="s">
        <v>878</v>
      </c>
      <c r="E1290" s="10"/>
      <c r="F1290" s="10">
        <v>44964</v>
      </c>
      <c r="G1290" t="s">
        <v>469</v>
      </c>
      <c r="I1290">
        <v>2</v>
      </c>
      <c r="J1290" s="2">
        <v>825</v>
      </c>
      <c r="K1290" s="2">
        <f>IF(OR(B1290="متنوع",B1290="قطع غيار"),J1290,IF(AND(B1290="ceiling fan",J1290&gt;500),_xlfn.MAXIFS('m cost'!$E$3:$E$1062,'m cost'!$B$3:$B$1062,C1290,'m cost'!$C$3:$C$1062,"&lt;="&amp;O1290,'m cost'!$D$3:$D$1062,"&lt;="&amp;N1290)*3,_xlfn.MAXIFS('m cost'!$E$3:$E$1062,'m cost'!$B$3:$B$1062,C1290,'m cost'!$C$3:$C$1062,"&lt;="&amp;O1290,'m cost'!$D$3:$D$1062,"&lt;="&amp;N1290)))</f>
        <v>775</v>
      </c>
      <c r="L1290" s="2">
        <f t="shared" si="126"/>
        <v>1550</v>
      </c>
      <c r="M1290" s="2">
        <f t="shared" si="127"/>
        <v>1650</v>
      </c>
      <c r="N1290">
        <f t="shared" si="128"/>
        <v>2</v>
      </c>
      <c r="O1290">
        <f t="shared" si="129"/>
        <v>2023</v>
      </c>
      <c r="P1290" s="9">
        <f>IF(I1290&gt;0,VLOOKUP(B1290,'m cost'!A:G,6,FALSE)*I1290,0)</f>
        <v>0</v>
      </c>
      <c r="Q1290" t="str">
        <f t="shared" si="130"/>
        <v>p</v>
      </c>
      <c r="R1290" s="2">
        <f t="shared" si="131"/>
        <v>100</v>
      </c>
    </row>
    <row r="1291" spans="1:18" x14ac:dyDescent="0.2">
      <c r="A1291" t="s">
        <v>29</v>
      </c>
      <c r="B1291" s="9" t="str">
        <f>VLOOKUP(A1291,'item cost'!A:D,2,FALSE)</f>
        <v>group 47</v>
      </c>
      <c r="C1291" s="9" t="str">
        <f>VLOOKUP(D1291,items!A:B,2,FALSE)</f>
        <v>item 47</v>
      </c>
      <c r="D1291" t="s">
        <v>879</v>
      </c>
      <c r="E1291" s="10"/>
      <c r="F1291" s="10">
        <v>44964</v>
      </c>
      <c r="G1291" t="s">
        <v>469</v>
      </c>
      <c r="I1291">
        <v>4</v>
      </c>
      <c r="J1291" s="2">
        <v>325</v>
      </c>
      <c r="K1291" s="2">
        <f>IF(OR(B1291="متنوع",B1291="قطع غيار"),J1291,IF(AND(B1291="ceiling fan",J1291&gt;500),_xlfn.MAXIFS('m cost'!$E$3:$E$1062,'m cost'!$B$3:$B$1062,C1291,'m cost'!$C$3:$C$1062,"&lt;="&amp;O1291,'m cost'!$D$3:$D$1062,"&lt;="&amp;N1291)*3,_xlfn.MAXIFS('m cost'!$E$3:$E$1062,'m cost'!$B$3:$B$1062,C1291,'m cost'!$C$3:$C$1062,"&lt;="&amp;O1291,'m cost'!$D$3:$D$1062,"&lt;="&amp;N1291)))</f>
        <v>205</v>
      </c>
      <c r="L1291" s="2">
        <f t="shared" si="126"/>
        <v>820</v>
      </c>
      <c r="M1291" s="2">
        <f t="shared" si="127"/>
        <v>1300</v>
      </c>
      <c r="N1291">
        <f t="shared" si="128"/>
        <v>2</v>
      </c>
      <c r="O1291">
        <f t="shared" si="129"/>
        <v>2023</v>
      </c>
      <c r="P1291" s="9">
        <f>IF(I1291&gt;0,VLOOKUP(B1291,'m cost'!A:G,6,FALSE)*I1291,0)</f>
        <v>0</v>
      </c>
      <c r="Q1291" t="str">
        <f t="shared" si="130"/>
        <v>p</v>
      </c>
      <c r="R1291" s="2">
        <f t="shared" si="131"/>
        <v>480</v>
      </c>
    </row>
    <row r="1292" spans="1:18" x14ac:dyDescent="0.2">
      <c r="A1292" t="s">
        <v>272</v>
      </c>
      <c r="B1292" s="9" t="str">
        <f>VLOOKUP(A1292,'item cost'!A:D,2,FALSE)</f>
        <v>group 48</v>
      </c>
      <c r="C1292" s="9" t="str">
        <f>VLOOKUP(D1292,items!A:B,2,FALSE)</f>
        <v>item 48</v>
      </c>
      <c r="D1292" t="s">
        <v>880</v>
      </c>
      <c r="E1292" s="10"/>
      <c r="F1292" s="10">
        <v>44964</v>
      </c>
      <c r="G1292" t="s">
        <v>469</v>
      </c>
      <c r="I1292">
        <v>1</v>
      </c>
      <c r="J1292" s="2">
        <v>275</v>
      </c>
      <c r="K1292" s="2">
        <f>IF(OR(B1292="متنوع",B1292="قطع غيار"),J1292,IF(AND(B1292="ceiling fan",J1292&gt;500),_xlfn.MAXIFS('m cost'!$E$3:$E$1062,'m cost'!$B$3:$B$1062,C1292,'m cost'!$C$3:$C$1062,"&lt;="&amp;O1292,'m cost'!$D$3:$D$1062,"&lt;="&amp;N1292)*3,_xlfn.MAXIFS('m cost'!$E$3:$E$1062,'m cost'!$B$3:$B$1062,C1292,'m cost'!$C$3:$C$1062,"&lt;="&amp;O1292,'m cost'!$D$3:$D$1062,"&lt;="&amp;N1292)))</f>
        <v>640</v>
      </c>
      <c r="L1292" s="2">
        <f t="shared" si="126"/>
        <v>640</v>
      </c>
      <c r="M1292" s="2">
        <f t="shared" si="127"/>
        <v>275</v>
      </c>
      <c r="N1292">
        <f t="shared" si="128"/>
        <v>2</v>
      </c>
      <c r="O1292">
        <f t="shared" si="129"/>
        <v>2023</v>
      </c>
      <c r="P1292" s="9">
        <f>IF(I1292&gt;0,VLOOKUP(B1292,'m cost'!A:G,6,FALSE)*I1292,0)</f>
        <v>0</v>
      </c>
      <c r="Q1292" t="str">
        <f t="shared" si="130"/>
        <v>l</v>
      </c>
      <c r="R1292" s="2">
        <f t="shared" si="131"/>
        <v>-365</v>
      </c>
    </row>
    <row r="1293" spans="1:18" x14ac:dyDescent="0.2">
      <c r="A1293" t="s">
        <v>41</v>
      </c>
      <c r="B1293" s="9" t="str">
        <f>VLOOKUP(A1293,'item cost'!A:D,2,FALSE)</f>
        <v>group 49</v>
      </c>
      <c r="C1293" s="9" t="str">
        <f>VLOOKUP(D1293,items!A:B,2,FALSE)</f>
        <v>item 49</v>
      </c>
      <c r="D1293" t="s">
        <v>881</v>
      </c>
      <c r="E1293" s="10"/>
      <c r="F1293" s="10">
        <v>44964</v>
      </c>
      <c r="G1293" t="s">
        <v>469</v>
      </c>
      <c r="I1293">
        <v>2</v>
      </c>
      <c r="J1293" s="2">
        <v>290</v>
      </c>
      <c r="K1293" s="2">
        <f>IF(OR(B1293="متنوع",B1293="قطع غيار"),J1293,IF(AND(B1293="ceiling fan",J1293&gt;500),_xlfn.MAXIFS('m cost'!$E$3:$E$1062,'m cost'!$B$3:$B$1062,C1293,'m cost'!$C$3:$C$1062,"&lt;="&amp;O1293,'m cost'!$D$3:$D$1062,"&lt;="&amp;N1293)*3,_xlfn.MAXIFS('m cost'!$E$3:$E$1062,'m cost'!$B$3:$B$1062,C1293,'m cost'!$C$3:$C$1062,"&lt;="&amp;O1293,'m cost'!$D$3:$D$1062,"&lt;="&amp;N1293)))</f>
        <v>237</v>
      </c>
      <c r="L1293" s="2">
        <f t="shared" si="126"/>
        <v>474</v>
      </c>
      <c r="M1293" s="2">
        <f t="shared" si="127"/>
        <v>580</v>
      </c>
      <c r="N1293">
        <f t="shared" si="128"/>
        <v>2</v>
      </c>
      <c r="O1293">
        <f t="shared" si="129"/>
        <v>2023</v>
      </c>
      <c r="P1293" s="9">
        <f>IF(I1293&gt;0,VLOOKUP(B1293,'m cost'!A:G,6,FALSE)*I1293,0)</f>
        <v>0</v>
      </c>
      <c r="Q1293" t="str">
        <f t="shared" si="130"/>
        <v>p</v>
      </c>
      <c r="R1293" s="2">
        <f t="shared" si="131"/>
        <v>106</v>
      </c>
    </row>
    <row r="1294" spans="1:18" x14ac:dyDescent="0.2">
      <c r="A1294" t="s">
        <v>73</v>
      </c>
      <c r="B1294" s="9" t="str">
        <f>VLOOKUP(A1294,'item cost'!A:D,2,FALSE)</f>
        <v>group 50</v>
      </c>
      <c r="C1294" s="9" t="str">
        <f>VLOOKUP(D1294,items!A:B,2,FALSE)</f>
        <v>item 50</v>
      </c>
      <c r="D1294" t="s">
        <v>882</v>
      </c>
      <c r="E1294" s="10"/>
      <c r="F1294" s="10">
        <v>44964</v>
      </c>
      <c r="G1294" t="s">
        <v>258</v>
      </c>
      <c r="I1294">
        <v>-2</v>
      </c>
      <c r="J1294" s="2">
        <v>825</v>
      </c>
      <c r="K1294" s="2">
        <f>IF(OR(B1294="متنوع",B1294="قطع غيار"),J1294,IF(AND(B1294="ceiling fan",J1294&gt;500),_xlfn.MAXIFS('m cost'!$E$3:$E$1062,'m cost'!$B$3:$B$1062,C1294,'m cost'!$C$3:$C$1062,"&lt;="&amp;O1294,'m cost'!$D$3:$D$1062,"&lt;="&amp;N1294)*3,_xlfn.MAXIFS('m cost'!$E$3:$E$1062,'m cost'!$B$3:$B$1062,C1294,'m cost'!$C$3:$C$1062,"&lt;="&amp;O1294,'m cost'!$D$3:$D$1062,"&lt;="&amp;N1294)))</f>
        <v>2128</v>
      </c>
      <c r="L1294" s="2">
        <f t="shared" si="126"/>
        <v>-4256</v>
      </c>
      <c r="M1294" s="2">
        <f t="shared" si="127"/>
        <v>-1650</v>
      </c>
      <c r="N1294">
        <f t="shared" si="128"/>
        <v>2</v>
      </c>
      <c r="O1294">
        <f t="shared" si="129"/>
        <v>2023</v>
      </c>
      <c r="P1294" s="9">
        <f>IF(I1294&gt;0,VLOOKUP(B1294,'m cost'!A:G,6,FALSE)*I1294,0)</f>
        <v>0</v>
      </c>
      <c r="Q1294" t="str">
        <f t="shared" si="130"/>
        <v>p</v>
      </c>
      <c r="R1294" s="2">
        <f t="shared" si="131"/>
        <v>2606</v>
      </c>
    </row>
    <row r="1295" spans="1:18" x14ac:dyDescent="0.2">
      <c r="A1295" t="s">
        <v>35</v>
      </c>
      <c r="B1295" s="9" t="str">
        <f>VLOOKUP(A1295,'item cost'!A:D,2,FALSE)</f>
        <v>group 51</v>
      </c>
      <c r="C1295" s="9" t="str">
        <f>VLOOKUP(D1295,items!A:B,2,FALSE)</f>
        <v>item 51</v>
      </c>
      <c r="D1295" t="s">
        <v>883</v>
      </c>
      <c r="E1295" s="10"/>
      <c r="F1295" s="10">
        <v>44964</v>
      </c>
      <c r="G1295" t="s">
        <v>258</v>
      </c>
      <c r="I1295">
        <v>-6</v>
      </c>
      <c r="J1295" s="2">
        <v>170</v>
      </c>
      <c r="K1295" s="2">
        <f>IF(OR(B1295="متنوع",B1295="قطع غيار"),J1295,IF(AND(B1295="ceiling fan",J1295&gt;500),_xlfn.MAXIFS('m cost'!$E$3:$E$1062,'m cost'!$B$3:$B$1062,C1295,'m cost'!$C$3:$C$1062,"&lt;="&amp;O1295,'m cost'!$D$3:$D$1062,"&lt;="&amp;N1295)*3,_xlfn.MAXIFS('m cost'!$E$3:$E$1062,'m cost'!$B$3:$B$1062,C1295,'m cost'!$C$3:$C$1062,"&lt;="&amp;O1295,'m cost'!$D$3:$D$1062,"&lt;="&amp;N1295)))</f>
        <v>2247</v>
      </c>
      <c r="L1295" s="2">
        <f t="shared" si="126"/>
        <v>-13482</v>
      </c>
      <c r="M1295" s="2">
        <f t="shared" si="127"/>
        <v>-1020</v>
      </c>
      <c r="N1295">
        <f t="shared" si="128"/>
        <v>2</v>
      </c>
      <c r="O1295">
        <f t="shared" si="129"/>
        <v>2023</v>
      </c>
      <c r="P1295" s="9">
        <f>IF(I1295&gt;0,VLOOKUP(B1295,'m cost'!A:G,6,FALSE)*I1295,0)</f>
        <v>0</v>
      </c>
      <c r="Q1295" t="str">
        <f t="shared" si="130"/>
        <v>p</v>
      </c>
      <c r="R1295" s="2">
        <f t="shared" si="131"/>
        <v>12462</v>
      </c>
    </row>
    <row r="1296" spans="1:18" x14ac:dyDescent="0.2">
      <c r="A1296" t="s">
        <v>49</v>
      </c>
      <c r="B1296" s="9" t="str">
        <f>VLOOKUP(A1296,'item cost'!A:D,2,FALSE)</f>
        <v>group 52</v>
      </c>
      <c r="C1296" s="9" t="str">
        <f>VLOOKUP(D1296,items!A:B,2,FALSE)</f>
        <v>item 52</v>
      </c>
      <c r="D1296" t="s">
        <v>884</v>
      </c>
      <c r="E1296" s="10"/>
      <c r="F1296" s="10">
        <v>44964</v>
      </c>
      <c r="G1296" t="s">
        <v>258</v>
      </c>
      <c r="I1296">
        <v>-2</v>
      </c>
      <c r="J1296" s="2">
        <v>330</v>
      </c>
      <c r="K1296" s="2">
        <f>IF(OR(B1296="متنوع",B1296="قطع غيار"),J1296,IF(AND(B1296="ceiling fan",J1296&gt;500),_xlfn.MAXIFS('m cost'!$E$3:$E$1062,'m cost'!$B$3:$B$1062,C1296,'m cost'!$C$3:$C$1062,"&lt;="&amp;O1296,'m cost'!$D$3:$D$1062,"&lt;="&amp;N1296)*3,_xlfn.MAXIFS('m cost'!$E$3:$E$1062,'m cost'!$B$3:$B$1062,C1296,'m cost'!$C$3:$C$1062,"&lt;="&amp;O1296,'m cost'!$D$3:$D$1062,"&lt;="&amp;N1296)))</f>
        <v>306</v>
      </c>
      <c r="L1296" s="2">
        <f t="shared" si="126"/>
        <v>-612</v>
      </c>
      <c r="M1296" s="2">
        <f t="shared" si="127"/>
        <v>-660</v>
      </c>
      <c r="N1296">
        <f t="shared" si="128"/>
        <v>2</v>
      </c>
      <c r="O1296">
        <f t="shared" si="129"/>
        <v>2023</v>
      </c>
      <c r="P1296" s="9">
        <f>IF(I1296&gt;0,VLOOKUP(B1296,'m cost'!A:G,6,FALSE)*I1296,0)</f>
        <v>0</v>
      </c>
      <c r="Q1296" t="str">
        <f t="shared" si="130"/>
        <v>l</v>
      </c>
      <c r="R1296" s="2">
        <f t="shared" si="131"/>
        <v>-48</v>
      </c>
    </row>
    <row r="1297" spans="1:18" x14ac:dyDescent="0.2">
      <c r="A1297" t="s">
        <v>42</v>
      </c>
      <c r="B1297" s="9" t="str">
        <f>VLOOKUP(A1297,'item cost'!A:D,2,FALSE)</f>
        <v>group 53</v>
      </c>
      <c r="C1297" s="9" t="str">
        <f>VLOOKUP(D1297,items!A:B,2,FALSE)</f>
        <v>item 53</v>
      </c>
      <c r="D1297" t="s">
        <v>885</v>
      </c>
      <c r="E1297" s="10"/>
      <c r="F1297" s="10">
        <v>44964</v>
      </c>
      <c r="G1297" t="s">
        <v>258</v>
      </c>
      <c r="I1297">
        <v>-4</v>
      </c>
      <c r="J1297" s="2">
        <v>300</v>
      </c>
      <c r="K1297" s="2">
        <f>IF(OR(B1297="متنوع",B1297="قطع غيار"),J1297,IF(AND(B1297="ceiling fan",J1297&gt;500),_xlfn.MAXIFS('m cost'!$E$3:$E$1062,'m cost'!$B$3:$B$1062,C1297,'m cost'!$C$3:$C$1062,"&lt;="&amp;O1297,'m cost'!$D$3:$D$1062,"&lt;="&amp;N1297)*3,_xlfn.MAXIFS('m cost'!$E$3:$E$1062,'m cost'!$B$3:$B$1062,C1297,'m cost'!$C$3:$C$1062,"&lt;="&amp;O1297,'m cost'!$D$3:$D$1062,"&lt;="&amp;N1297)))</f>
        <v>253</v>
      </c>
      <c r="L1297" s="2">
        <f t="shared" si="126"/>
        <v>-1012</v>
      </c>
      <c r="M1297" s="2">
        <f t="shared" si="127"/>
        <v>-1200</v>
      </c>
      <c r="N1297">
        <f t="shared" si="128"/>
        <v>2</v>
      </c>
      <c r="O1297">
        <f t="shared" si="129"/>
        <v>2023</v>
      </c>
      <c r="P1297" s="9">
        <f>IF(I1297&gt;0,VLOOKUP(B1297,'m cost'!A:G,6,FALSE)*I1297,0)</f>
        <v>0</v>
      </c>
      <c r="Q1297" t="str">
        <f t="shared" si="130"/>
        <v>l</v>
      </c>
      <c r="R1297" s="2">
        <f t="shared" si="131"/>
        <v>-188</v>
      </c>
    </row>
    <row r="1298" spans="1:18" x14ac:dyDescent="0.2">
      <c r="A1298" t="s">
        <v>63</v>
      </c>
      <c r="B1298" s="9" t="str">
        <f>VLOOKUP(A1298,'item cost'!A:D,2,FALSE)</f>
        <v>group 54</v>
      </c>
      <c r="C1298" s="9" t="str">
        <f>VLOOKUP(D1298,items!A:B,2,FALSE)</f>
        <v>item 54</v>
      </c>
      <c r="D1298" t="s">
        <v>886</v>
      </c>
      <c r="E1298" s="10"/>
      <c r="F1298" s="10">
        <v>44964</v>
      </c>
      <c r="G1298" t="s">
        <v>258</v>
      </c>
      <c r="I1298">
        <v>-1</v>
      </c>
      <c r="J1298" s="2">
        <v>260</v>
      </c>
      <c r="K1298" s="2">
        <f>IF(OR(B1298="متنوع",B1298="قطع غيار"),J1298,IF(AND(B1298="ceiling fan",J1298&gt;500),_xlfn.MAXIFS('m cost'!$E$3:$E$1062,'m cost'!$B$3:$B$1062,C1298,'m cost'!$C$3:$C$1062,"&lt;="&amp;O1298,'m cost'!$D$3:$D$1062,"&lt;="&amp;N1298)*3,_xlfn.MAXIFS('m cost'!$E$3:$E$1062,'m cost'!$B$3:$B$1062,C1298,'m cost'!$C$3:$C$1062,"&lt;="&amp;O1298,'m cost'!$D$3:$D$1062,"&lt;="&amp;N1298)))</f>
        <v>540</v>
      </c>
      <c r="L1298" s="2">
        <f t="shared" si="126"/>
        <v>-540</v>
      </c>
      <c r="M1298" s="2">
        <f t="shared" si="127"/>
        <v>-260</v>
      </c>
      <c r="N1298">
        <f t="shared" si="128"/>
        <v>2</v>
      </c>
      <c r="O1298">
        <f t="shared" si="129"/>
        <v>2023</v>
      </c>
      <c r="P1298" s="9">
        <f>IF(I1298&gt;0,VLOOKUP(B1298,'m cost'!A:G,6,FALSE)*I1298,0)</f>
        <v>0</v>
      </c>
      <c r="Q1298" t="str">
        <f t="shared" si="130"/>
        <v>p</v>
      </c>
      <c r="R1298" s="2">
        <f t="shared" si="131"/>
        <v>280</v>
      </c>
    </row>
    <row r="1299" spans="1:18" x14ac:dyDescent="0.2">
      <c r="A1299" t="s">
        <v>32</v>
      </c>
      <c r="B1299" s="9" t="str">
        <f>VLOOKUP(A1299,'item cost'!A:D,2,FALSE)</f>
        <v>group 1</v>
      </c>
      <c r="C1299" s="9" t="str">
        <f>VLOOKUP(D1299,items!A:B,2,FALSE)</f>
        <v>item 1</v>
      </c>
      <c r="D1299" t="s">
        <v>833</v>
      </c>
      <c r="E1299" s="10"/>
      <c r="F1299" s="10">
        <v>44964</v>
      </c>
      <c r="G1299" t="s">
        <v>258</v>
      </c>
      <c r="I1299">
        <v>-2</v>
      </c>
      <c r="J1299" s="2">
        <v>825</v>
      </c>
      <c r="K1299" s="2">
        <f>IF(OR(B1299="متنوع",B1299="قطع غيار"),J1299,IF(AND(B1299="ceiling fan",J1299&gt;500),_xlfn.MAXIFS('m cost'!$E$3:$E$1062,'m cost'!$B$3:$B$1062,C1299,'m cost'!$C$3:$C$1062,"&lt;="&amp;O1299,'m cost'!$D$3:$D$1062,"&lt;="&amp;N1299)*3,_xlfn.MAXIFS('m cost'!$E$3:$E$1062,'m cost'!$B$3:$B$1062,C1299,'m cost'!$C$3:$C$1062,"&lt;="&amp;O1299,'m cost'!$D$3:$D$1062,"&lt;="&amp;N1299)))</f>
        <v>1490</v>
      </c>
      <c r="L1299" s="2">
        <f t="shared" si="126"/>
        <v>-2980</v>
      </c>
      <c r="M1299" s="2">
        <f t="shared" si="127"/>
        <v>-1650</v>
      </c>
      <c r="N1299">
        <f t="shared" si="128"/>
        <v>2</v>
      </c>
      <c r="O1299">
        <f t="shared" si="129"/>
        <v>2023</v>
      </c>
      <c r="P1299" s="9">
        <f>IF(I1299&gt;0,VLOOKUP(B1299,'m cost'!A:G,6,FALSE)*I1299,0)</f>
        <v>0</v>
      </c>
      <c r="Q1299" t="str">
        <f t="shared" si="130"/>
        <v>p</v>
      </c>
      <c r="R1299" s="2">
        <f t="shared" si="131"/>
        <v>1330</v>
      </c>
    </row>
    <row r="1300" spans="1:18" x14ac:dyDescent="0.2">
      <c r="A1300" t="s">
        <v>58</v>
      </c>
      <c r="B1300" s="9" t="str">
        <f>VLOOKUP(A1300,'item cost'!A:D,2,FALSE)</f>
        <v>group 2</v>
      </c>
      <c r="C1300" s="9" t="str">
        <f>VLOOKUP(D1300,items!A:B,2,FALSE)</f>
        <v>item 2</v>
      </c>
      <c r="D1300" t="s">
        <v>834</v>
      </c>
      <c r="E1300" s="10"/>
      <c r="F1300" s="10">
        <v>44964</v>
      </c>
      <c r="G1300" t="s">
        <v>258</v>
      </c>
      <c r="I1300">
        <v>-4</v>
      </c>
      <c r="J1300" s="2">
        <v>325</v>
      </c>
      <c r="K1300" s="2">
        <f>IF(OR(B1300="متنوع",B1300="قطع غيار"),J1300,IF(AND(B1300="ceiling fan",J1300&gt;500),_xlfn.MAXIFS('m cost'!$E$3:$E$1062,'m cost'!$B$3:$B$1062,C1300,'m cost'!$C$3:$C$1062,"&lt;="&amp;O1300,'m cost'!$D$3:$D$1062,"&lt;="&amp;N1300)*3,_xlfn.MAXIFS('m cost'!$E$3:$E$1062,'m cost'!$B$3:$B$1062,C1300,'m cost'!$C$3:$C$1062,"&lt;="&amp;O1300,'m cost'!$D$3:$D$1062,"&lt;="&amp;N1300)))</f>
        <v>257.64999999999998</v>
      </c>
      <c r="L1300" s="2">
        <f t="shared" si="126"/>
        <v>-1030.5999999999999</v>
      </c>
      <c r="M1300" s="2">
        <f t="shared" si="127"/>
        <v>-1300</v>
      </c>
      <c r="N1300">
        <f t="shared" si="128"/>
        <v>2</v>
      </c>
      <c r="O1300">
        <f t="shared" si="129"/>
        <v>2023</v>
      </c>
      <c r="P1300" s="9">
        <f>IF(I1300&gt;0,VLOOKUP(B1300,'m cost'!A:G,6,FALSE)*I1300,0)</f>
        <v>0</v>
      </c>
      <c r="Q1300" t="str">
        <f t="shared" si="130"/>
        <v>l</v>
      </c>
      <c r="R1300" s="2">
        <f t="shared" si="131"/>
        <v>-269.40000000000009</v>
      </c>
    </row>
    <row r="1301" spans="1:18" x14ac:dyDescent="0.2">
      <c r="A1301" t="s">
        <v>23</v>
      </c>
      <c r="B1301" s="9" t="str">
        <f>VLOOKUP(A1301,'item cost'!A:D,2,FALSE)</f>
        <v>group 3</v>
      </c>
      <c r="C1301" s="9" t="str">
        <f>VLOOKUP(D1301,items!A:B,2,FALSE)</f>
        <v>item 3</v>
      </c>
      <c r="D1301" t="s">
        <v>835</v>
      </c>
      <c r="E1301" s="10"/>
      <c r="F1301" s="10">
        <v>44964</v>
      </c>
      <c r="G1301" t="s">
        <v>258</v>
      </c>
      <c r="I1301">
        <v>-1</v>
      </c>
      <c r="J1301" s="2">
        <v>275</v>
      </c>
      <c r="K1301" s="2">
        <f>IF(OR(B1301="متنوع",B1301="قطع غيار"),J1301,IF(AND(B1301="ceiling fan",J1301&gt;500),_xlfn.MAXIFS('m cost'!$E$3:$E$1062,'m cost'!$B$3:$B$1062,C1301,'m cost'!$C$3:$C$1062,"&lt;="&amp;O1301,'m cost'!$D$3:$D$1062,"&lt;="&amp;N1301)*3,_xlfn.MAXIFS('m cost'!$E$3:$E$1062,'m cost'!$B$3:$B$1062,C1301,'m cost'!$C$3:$C$1062,"&lt;="&amp;O1301,'m cost'!$D$3:$D$1062,"&lt;="&amp;N1301)))</f>
        <v>424.87</v>
      </c>
      <c r="L1301" s="2">
        <f t="shared" si="126"/>
        <v>-424.87</v>
      </c>
      <c r="M1301" s="2">
        <f t="shared" si="127"/>
        <v>-275</v>
      </c>
      <c r="N1301">
        <f t="shared" si="128"/>
        <v>2</v>
      </c>
      <c r="O1301">
        <f t="shared" si="129"/>
        <v>2023</v>
      </c>
      <c r="P1301" s="9">
        <f>IF(I1301&gt;0,VLOOKUP(B1301,'m cost'!A:G,6,FALSE)*I1301,0)</f>
        <v>0</v>
      </c>
      <c r="Q1301" t="str">
        <f t="shared" si="130"/>
        <v>p</v>
      </c>
      <c r="R1301" s="2">
        <f t="shared" si="131"/>
        <v>149.87</v>
      </c>
    </row>
    <row r="1302" spans="1:18" x14ac:dyDescent="0.2">
      <c r="A1302" t="s">
        <v>271</v>
      </c>
      <c r="B1302" s="9" t="str">
        <f>VLOOKUP(A1302,'item cost'!A:D,2,FALSE)</f>
        <v>group 4</v>
      </c>
      <c r="C1302" s="9" t="str">
        <f>VLOOKUP(D1302,items!A:B,2,FALSE)</f>
        <v>item 4</v>
      </c>
      <c r="D1302" t="s">
        <v>836</v>
      </c>
      <c r="E1302" s="10"/>
      <c r="F1302" s="10">
        <v>44964</v>
      </c>
      <c r="G1302" t="s">
        <v>258</v>
      </c>
      <c r="I1302">
        <v>-2</v>
      </c>
      <c r="J1302" s="2">
        <v>290</v>
      </c>
      <c r="K1302" s="2">
        <f>IF(OR(B1302="متنوع",B1302="قطع غيار"),J1302,IF(AND(B1302="ceiling fan",J1302&gt;500),_xlfn.MAXIFS('m cost'!$E$3:$E$1062,'m cost'!$B$3:$B$1062,C1302,'m cost'!$C$3:$C$1062,"&lt;="&amp;O1302,'m cost'!$D$3:$D$1062,"&lt;="&amp;N1302)*3,_xlfn.MAXIFS('m cost'!$E$3:$E$1062,'m cost'!$B$3:$B$1062,C1302,'m cost'!$C$3:$C$1062,"&lt;="&amp;O1302,'m cost'!$D$3:$D$1062,"&lt;="&amp;N1302)))</f>
        <v>1793</v>
      </c>
      <c r="L1302" s="2">
        <f t="shared" si="126"/>
        <v>-3586</v>
      </c>
      <c r="M1302" s="2">
        <f t="shared" si="127"/>
        <v>-580</v>
      </c>
      <c r="N1302">
        <f t="shared" si="128"/>
        <v>2</v>
      </c>
      <c r="O1302">
        <f t="shared" si="129"/>
        <v>2023</v>
      </c>
      <c r="P1302" s="9">
        <f>IF(I1302&gt;0,VLOOKUP(B1302,'m cost'!A:G,6,FALSE)*I1302,0)</f>
        <v>0</v>
      </c>
      <c r="Q1302" t="str">
        <f t="shared" si="130"/>
        <v>p</v>
      </c>
      <c r="R1302" s="2">
        <f t="shared" si="131"/>
        <v>3006</v>
      </c>
    </row>
    <row r="1303" spans="1:18" x14ac:dyDescent="0.2">
      <c r="A1303" t="s">
        <v>26</v>
      </c>
      <c r="B1303" s="9" t="str">
        <f>VLOOKUP(A1303,'item cost'!A:D,2,FALSE)</f>
        <v>group 5</v>
      </c>
      <c r="C1303" s="9" t="str">
        <f>VLOOKUP(D1303,items!A:B,2,FALSE)</f>
        <v>item 5</v>
      </c>
      <c r="D1303" t="s">
        <v>837</v>
      </c>
      <c r="E1303" s="10"/>
      <c r="F1303" s="10">
        <v>44961</v>
      </c>
      <c r="G1303" t="s">
        <v>470</v>
      </c>
      <c r="I1303">
        <v>100</v>
      </c>
      <c r="J1303" s="2">
        <v>470</v>
      </c>
      <c r="K1303" s="2">
        <f>IF(OR(B1303="متنوع",B1303="قطع غيار"),J1303,IF(AND(B1303="ceiling fan",J1303&gt;500),_xlfn.MAXIFS('m cost'!$E$3:$E$1062,'m cost'!$B$3:$B$1062,C1303,'m cost'!$C$3:$C$1062,"&lt;="&amp;O1303,'m cost'!$D$3:$D$1062,"&lt;="&amp;N1303)*3,_xlfn.MAXIFS('m cost'!$E$3:$E$1062,'m cost'!$B$3:$B$1062,C1303,'m cost'!$C$3:$C$1062,"&lt;="&amp;O1303,'m cost'!$D$3:$D$1062,"&lt;="&amp;N1303)))</f>
        <v>2220</v>
      </c>
      <c r="L1303" s="2">
        <f t="shared" si="126"/>
        <v>222000</v>
      </c>
      <c r="M1303" s="2">
        <f t="shared" si="127"/>
        <v>47000</v>
      </c>
      <c r="N1303">
        <f t="shared" si="128"/>
        <v>2</v>
      </c>
      <c r="O1303">
        <f t="shared" si="129"/>
        <v>2023</v>
      </c>
      <c r="P1303" s="9">
        <f>IF(I1303&gt;0,VLOOKUP(B1303,'m cost'!A:G,6,FALSE)*I1303,0)</f>
        <v>3204</v>
      </c>
      <c r="Q1303" t="str">
        <f t="shared" si="130"/>
        <v>l</v>
      </c>
      <c r="R1303" s="2">
        <f t="shared" si="131"/>
        <v>-178204</v>
      </c>
    </row>
    <row r="1304" spans="1:18" x14ac:dyDescent="0.2">
      <c r="A1304" t="s">
        <v>66</v>
      </c>
      <c r="B1304" s="9" t="str">
        <f>VLOOKUP(A1304,'item cost'!A:D,2,FALSE)</f>
        <v>group 6</v>
      </c>
      <c r="C1304" s="9" t="str">
        <f>VLOOKUP(D1304,items!A:B,2,FALSE)</f>
        <v>item 6</v>
      </c>
      <c r="D1304" t="s">
        <v>838</v>
      </c>
      <c r="E1304" s="10"/>
      <c r="F1304" s="10">
        <v>44961</v>
      </c>
      <c r="G1304" t="s">
        <v>470</v>
      </c>
      <c r="I1304">
        <v>200</v>
      </c>
      <c r="J1304" s="2">
        <v>520</v>
      </c>
      <c r="K1304" s="2">
        <f>IF(OR(B1304="متنوع",B1304="قطع غيار"),J1304,IF(AND(B1304="ceiling fan",J1304&gt;500),_xlfn.MAXIFS('m cost'!$E$3:$E$1062,'m cost'!$B$3:$B$1062,C1304,'m cost'!$C$3:$C$1062,"&lt;="&amp;O1304,'m cost'!$D$3:$D$1062,"&lt;="&amp;N1304)*3,_xlfn.MAXIFS('m cost'!$E$3:$E$1062,'m cost'!$B$3:$B$1062,C1304,'m cost'!$C$3:$C$1062,"&lt;="&amp;O1304,'m cost'!$D$3:$D$1062,"&lt;="&amp;N1304)))</f>
        <v>190</v>
      </c>
      <c r="L1304" s="2">
        <f t="shared" si="126"/>
        <v>38000</v>
      </c>
      <c r="M1304" s="2">
        <f t="shared" si="127"/>
        <v>104000</v>
      </c>
      <c r="N1304">
        <f t="shared" si="128"/>
        <v>2</v>
      </c>
      <c r="O1304">
        <f t="shared" si="129"/>
        <v>2023</v>
      </c>
      <c r="P1304" s="9">
        <f>IF(I1304&gt;0,VLOOKUP(B1304,'m cost'!A:G,6,FALSE)*I1304,0)</f>
        <v>29895.999999999996</v>
      </c>
      <c r="Q1304" t="str">
        <f t="shared" si="130"/>
        <v>p</v>
      </c>
      <c r="R1304" s="2">
        <f t="shared" si="131"/>
        <v>36104</v>
      </c>
    </row>
    <row r="1305" spans="1:18" x14ac:dyDescent="0.2">
      <c r="A1305" t="s">
        <v>40</v>
      </c>
      <c r="B1305" s="9" t="str">
        <f>VLOOKUP(A1305,'item cost'!A:D,2,FALSE)</f>
        <v>group 7</v>
      </c>
      <c r="C1305" s="9" t="str">
        <f>VLOOKUP(D1305,items!A:B,2,FALSE)</f>
        <v>item 7</v>
      </c>
      <c r="D1305" t="s">
        <v>839</v>
      </c>
      <c r="E1305" s="10"/>
      <c r="F1305" s="10">
        <v>44963</v>
      </c>
      <c r="G1305" t="s">
        <v>471</v>
      </c>
      <c r="I1305">
        <v>20</v>
      </c>
      <c r="J1305" s="2">
        <v>1450</v>
      </c>
      <c r="K1305" s="2">
        <f>IF(OR(B1305="متنوع",B1305="قطع غيار"),J1305,IF(AND(B1305="ceiling fan",J1305&gt;500),_xlfn.MAXIFS('m cost'!$E$3:$E$1062,'m cost'!$B$3:$B$1062,C1305,'m cost'!$C$3:$C$1062,"&lt;="&amp;O1305,'m cost'!$D$3:$D$1062,"&lt;="&amp;N1305)*3,_xlfn.MAXIFS('m cost'!$E$3:$E$1062,'m cost'!$B$3:$B$1062,C1305,'m cost'!$C$3:$C$1062,"&lt;="&amp;O1305,'m cost'!$D$3:$D$1062,"&lt;="&amp;N1305)))</f>
        <v>260</v>
      </c>
      <c r="L1305" s="2">
        <f t="shared" si="126"/>
        <v>5200</v>
      </c>
      <c r="M1305" s="2">
        <f t="shared" si="127"/>
        <v>29000</v>
      </c>
      <c r="N1305">
        <f t="shared" si="128"/>
        <v>2</v>
      </c>
      <c r="O1305">
        <f t="shared" si="129"/>
        <v>2023</v>
      </c>
      <c r="P1305" s="9">
        <f>IF(I1305&gt;0,VLOOKUP(B1305,'m cost'!A:G,6,FALSE)*I1305,0)</f>
        <v>442.8</v>
      </c>
      <c r="Q1305" t="str">
        <f t="shared" si="130"/>
        <v>p</v>
      </c>
      <c r="R1305" s="2">
        <f t="shared" si="131"/>
        <v>23357.200000000001</v>
      </c>
    </row>
    <row r="1306" spans="1:18" x14ac:dyDescent="0.2">
      <c r="A1306" t="s">
        <v>61</v>
      </c>
      <c r="B1306" s="9" t="str">
        <f>VLOOKUP(A1306,'item cost'!A:D,2,FALSE)</f>
        <v>group 8</v>
      </c>
      <c r="C1306" s="9" t="str">
        <f>VLOOKUP(D1306,items!A:B,2,FALSE)</f>
        <v>item 8</v>
      </c>
      <c r="D1306" t="s">
        <v>840</v>
      </c>
      <c r="E1306" s="10"/>
      <c r="F1306" s="10">
        <v>44963</v>
      </c>
      <c r="G1306" t="s">
        <v>471</v>
      </c>
      <c r="I1306">
        <v>4</v>
      </c>
      <c r="J1306" s="2">
        <v>2500</v>
      </c>
      <c r="K1306" s="2">
        <f>IF(OR(B1306="متنوع",B1306="قطع غيار"),J1306,IF(AND(B1306="ceiling fan",J1306&gt;500),_xlfn.MAXIFS('m cost'!$E$3:$E$1062,'m cost'!$B$3:$B$1062,C1306,'m cost'!$C$3:$C$1062,"&lt;="&amp;O1306,'m cost'!$D$3:$D$1062,"&lt;="&amp;N1306)*3,_xlfn.MAXIFS('m cost'!$E$3:$E$1062,'m cost'!$B$3:$B$1062,C1306,'m cost'!$C$3:$C$1062,"&lt;="&amp;O1306,'m cost'!$D$3:$D$1062,"&lt;="&amp;N1306)))</f>
        <v>1630</v>
      </c>
      <c r="L1306" s="2">
        <f t="shared" si="126"/>
        <v>6520</v>
      </c>
      <c r="M1306" s="2">
        <f t="shared" si="127"/>
        <v>10000</v>
      </c>
      <c r="N1306">
        <f t="shared" si="128"/>
        <v>2</v>
      </c>
      <c r="O1306">
        <f t="shared" si="129"/>
        <v>2023</v>
      </c>
      <c r="P1306" s="9">
        <f>IF(I1306&gt;0,VLOOKUP(B1306,'m cost'!A:G,6,FALSE)*I1306,0)</f>
        <v>251.36</v>
      </c>
      <c r="Q1306" t="str">
        <f t="shared" si="130"/>
        <v>p</v>
      </c>
      <c r="R1306" s="2">
        <f t="shared" si="131"/>
        <v>3228.64</v>
      </c>
    </row>
    <row r="1307" spans="1:18" x14ac:dyDescent="0.2">
      <c r="A1307" t="s">
        <v>39</v>
      </c>
      <c r="B1307" s="9" t="str">
        <f>VLOOKUP(A1307,'item cost'!A:D,2,FALSE)</f>
        <v>group 9</v>
      </c>
      <c r="C1307" s="9" t="str">
        <f>VLOOKUP(D1307,items!A:B,2,FALSE)</f>
        <v>item 9</v>
      </c>
      <c r="D1307" t="s">
        <v>841</v>
      </c>
      <c r="E1307" s="10"/>
      <c r="F1307" s="10">
        <v>44963</v>
      </c>
      <c r="G1307" t="s">
        <v>471</v>
      </c>
      <c r="I1307">
        <v>20</v>
      </c>
      <c r="J1307" s="2">
        <v>1250</v>
      </c>
      <c r="K1307" s="2">
        <f>IF(OR(B1307="متنوع",B1307="قطع غيار"),J1307,IF(AND(B1307="ceiling fan",J1307&gt;500),_xlfn.MAXIFS('m cost'!$E$3:$E$1062,'m cost'!$B$3:$B$1062,C1307,'m cost'!$C$3:$C$1062,"&lt;="&amp;O1307,'m cost'!$D$3:$D$1062,"&lt;="&amp;N1307)*3,_xlfn.MAXIFS('m cost'!$E$3:$E$1062,'m cost'!$B$3:$B$1062,C1307,'m cost'!$C$3:$C$1062,"&lt;="&amp;O1307,'m cost'!$D$3:$D$1062,"&lt;="&amp;N1307)))</f>
        <v>2007</v>
      </c>
      <c r="L1307" s="2">
        <f t="shared" si="126"/>
        <v>40140</v>
      </c>
      <c r="M1307" s="2">
        <f t="shared" si="127"/>
        <v>25000</v>
      </c>
      <c r="N1307">
        <f t="shared" si="128"/>
        <v>2</v>
      </c>
      <c r="O1307">
        <f t="shared" si="129"/>
        <v>2023</v>
      </c>
      <c r="P1307" s="9">
        <f>IF(I1307&gt;0,VLOOKUP(B1307,'m cost'!A:G,6,FALSE)*I1307,0)</f>
        <v>449.79999999999995</v>
      </c>
      <c r="Q1307" t="str">
        <f t="shared" si="130"/>
        <v>l</v>
      </c>
      <c r="R1307" s="2">
        <f t="shared" si="131"/>
        <v>-15589.8</v>
      </c>
    </row>
    <row r="1308" spans="1:18" x14ac:dyDescent="0.2">
      <c r="A1308" t="s">
        <v>277</v>
      </c>
      <c r="B1308" s="9" t="str">
        <f>VLOOKUP(A1308,'item cost'!A:D,2,FALSE)</f>
        <v>group 10</v>
      </c>
      <c r="C1308" s="9" t="str">
        <f>VLOOKUP(D1308,items!A:B,2,FALSE)</f>
        <v>item 10</v>
      </c>
      <c r="D1308" t="s">
        <v>842</v>
      </c>
      <c r="E1308" s="10"/>
      <c r="F1308" s="10">
        <v>44963</v>
      </c>
      <c r="G1308" t="s">
        <v>471</v>
      </c>
      <c r="I1308">
        <v>25</v>
      </c>
      <c r="J1308" s="2">
        <v>520</v>
      </c>
      <c r="K1308" s="2">
        <f>IF(OR(B1308="متنوع",B1308="قطع غيار"),J1308,IF(AND(B1308="ceiling fan",J1308&gt;500),_xlfn.MAXIFS('m cost'!$E$3:$E$1062,'m cost'!$B$3:$B$1062,C1308,'m cost'!$C$3:$C$1062,"&lt;="&amp;O1308,'m cost'!$D$3:$D$1062,"&lt;="&amp;N1308)*3,_xlfn.MAXIFS('m cost'!$E$3:$E$1062,'m cost'!$B$3:$B$1062,C1308,'m cost'!$C$3:$C$1062,"&lt;="&amp;O1308,'m cost'!$D$3:$D$1062,"&lt;="&amp;N1308)))</f>
        <v>370</v>
      </c>
      <c r="L1308" s="2">
        <f t="shared" si="126"/>
        <v>9250</v>
      </c>
      <c r="M1308" s="2">
        <f t="shared" si="127"/>
        <v>13000</v>
      </c>
      <c r="N1308">
        <f t="shared" si="128"/>
        <v>2</v>
      </c>
      <c r="O1308">
        <f t="shared" si="129"/>
        <v>2023</v>
      </c>
      <c r="P1308" s="9">
        <f>IF(I1308&gt;0,VLOOKUP(B1308,'m cost'!A:G,6,FALSE)*I1308,0)</f>
        <v>1560.75</v>
      </c>
      <c r="Q1308" t="str">
        <f t="shared" si="130"/>
        <v>p</v>
      </c>
      <c r="R1308" s="2">
        <f t="shared" si="131"/>
        <v>2189.25</v>
      </c>
    </row>
    <row r="1309" spans="1:18" x14ac:dyDescent="0.2">
      <c r="A1309" t="s">
        <v>53</v>
      </c>
      <c r="B1309" s="9" t="str">
        <f>VLOOKUP(A1309,'item cost'!A:D,2,FALSE)</f>
        <v>group 11</v>
      </c>
      <c r="C1309" s="9" t="str">
        <f>VLOOKUP(D1309,items!A:B,2,FALSE)</f>
        <v>item 11</v>
      </c>
      <c r="D1309" t="s">
        <v>843</v>
      </c>
      <c r="E1309" s="10"/>
      <c r="F1309" s="10">
        <v>44963</v>
      </c>
      <c r="G1309" t="s">
        <v>471</v>
      </c>
      <c r="I1309">
        <v>25</v>
      </c>
      <c r="J1309" s="2">
        <v>470</v>
      </c>
      <c r="K1309" s="2">
        <f>IF(OR(B1309="متنوع",B1309="قطع غيار"),J1309,IF(AND(B1309="ceiling fan",J1309&gt;500),_xlfn.MAXIFS('m cost'!$E$3:$E$1062,'m cost'!$B$3:$B$1062,C1309,'m cost'!$C$3:$C$1062,"&lt;="&amp;O1309,'m cost'!$D$3:$D$1062,"&lt;="&amp;N1309)*3,_xlfn.MAXIFS('m cost'!$E$3:$E$1062,'m cost'!$B$3:$B$1062,C1309,'m cost'!$C$3:$C$1062,"&lt;="&amp;O1309,'m cost'!$D$3:$D$1062,"&lt;="&amp;N1309)))</f>
        <v>339.00000000000006</v>
      </c>
      <c r="L1309" s="2">
        <f t="shared" si="126"/>
        <v>8475.0000000000018</v>
      </c>
      <c r="M1309" s="2">
        <f t="shared" si="127"/>
        <v>11750</v>
      </c>
      <c r="N1309">
        <f t="shared" si="128"/>
        <v>2</v>
      </c>
      <c r="O1309">
        <f t="shared" si="129"/>
        <v>2023</v>
      </c>
      <c r="P1309" s="9">
        <f>IF(I1309&gt;0,VLOOKUP(B1309,'m cost'!A:G,6,FALSE)*I1309,0)</f>
        <v>550.25</v>
      </c>
      <c r="Q1309" t="str">
        <f t="shared" si="130"/>
        <v>p</v>
      </c>
      <c r="R1309" s="2">
        <f t="shared" si="131"/>
        <v>2724.7499999999982</v>
      </c>
    </row>
    <row r="1310" spans="1:18" x14ac:dyDescent="0.2">
      <c r="A1310" t="s">
        <v>54</v>
      </c>
      <c r="B1310" s="9" t="str">
        <f>VLOOKUP(A1310,'item cost'!A:D,2,FALSE)</f>
        <v>group 12</v>
      </c>
      <c r="C1310" s="9" t="str">
        <f>VLOOKUP(D1310,items!A:B,2,FALSE)</f>
        <v>item 12</v>
      </c>
      <c r="D1310" t="s">
        <v>844</v>
      </c>
      <c r="E1310" s="10"/>
      <c r="F1310" s="10">
        <v>44963</v>
      </c>
      <c r="G1310" t="s">
        <v>471</v>
      </c>
      <c r="I1310">
        <v>25</v>
      </c>
      <c r="J1310" s="2">
        <v>540</v>
      </c>
      <c r="K1310" s="2">
        <f>IF(OR(B1310="متنوع",B1310="قطع غيار"),J1310,IF(AND(B1310="ceiling fan",J1310&gt;500),_xlfn.MAXIFS('m cost'!$E$3:$E$1062,'m cost'!$B$3:$B$1062,C1310,'m cost'!$C$3:$C$1062,"&lt;="&amp;O1310,'m cost'!$D$3:$D$1062,"&lt;="&amp;N1310)*3,_xlfn.MAXIFS('m cost'!$E$3:$E$1062,'m cost'!$B$3:$B$1062,C1310,'m cost'!$C$3:$C$1062,"&lt;="&amp;O1310,'m cost'!$D$3:$D$1062,"&lt;="&amp;N1310)))</f>
        <v>900</v>
      </c>
      <c r="L1310" s="2">
        <f t="shared" si="126"/>
        <v>22500</v>
      </c>
      <c r="M1310" s="2">
        <f t="shared" si="127"/>
        <v>13500</v>
      </c>
      <c r="N1310">
        <f t="shared" si="128"/>
        <v>2</v>
      </c>
      <c r="O1310">
        <f t="shared" si="129"/>
        <v>2023</v>
      </c>
      <c r="P1310" s="9">
        <f>IF(I1310&gt;0,VLOOKUP(B1310,'m cost'!A:G,6,FALSE)*I1310,0)</f>
        <v>644.5</v>
      </c>
      <c r="Q1310" t="str">
        <f t="shared" si="130"/>
        <v>l</v>
      </c>
      <c r="R1310" s="2">
        <f t="shared" si="131"/>
        <v>-9644.5</v>
      </c>
    </row>
    <row r="1311" spans="1:18" x14ac:dyDescent="0.2">
      <c r="A1311" t="s">
        <v>72</v>
      </c>
      <c r="B1311" s="9" t="str">
        <f>VLOOKUP(A1311,'item cost'!A:D,2,FALSE)</f>
        <v>group 13</v>
      </c>
      <c r="C1311" s="9" t="str">
        <f>VLOOKUP(D1311,items!A:B,2,FALSE)</f>
        <v>item 13</v>
      </c>
      <c r="D1311" t="s">
        <v>845</v>
      </c>
      <c r="E1311" s="10"/>
      <c r="F1311" s="10">
        <v>44963</v>
      </c>
      <c r="G1311" t="s">
        <v>471</v>
      </c>
      <c r="I1311">
        <v>10</v>
      </c>
      <c r="J1311" s="2">
        <v>1050</v>
      </c>
      <c r="K1311" s="2">
        <f>IF(OR(B1311="متنوع",B1311="قطع غيار"),J1311,IF(AND(B1311="ceiling fan",J1311&gt;500),_xlfn.MAXIFS('m cost'!$E$3:$E$1062,'m cost'!$B$3:$B$1062,C1311,'m cost'!$C$3:$C$1062,"&lt;="&amp;O1311,'m cost'!$D$3:$D$1062,"&lt;="&amp;N1311)*3,_xlfn.MAXIFS('m cost'!$E$3:$E$1062,'m cost'!$B$3:$B$1062,C1311,'m cost'!$C$3:$C$1062,"&lt;="&amp;O1311,'m cost'!$D$3:$D$1062,"&lt;="&amp;N1311)))</f>
        <v>450</v>
      </c>
      <c r="L1311" s="2">
        <f t="shared" si="126"/>
        <v>4500</v>
      </c>
      <c r="M1311" s="2">
        <f t="shared" si="127"/>
        <v>10500</v>
      </c>
      <c r="N1311">
        <f t="shared" si="128"/>
        <v>2</v>
      </c>
      <c r="O1311">
        <f t="shared" si="129"/>
        <v>2023</v>
      </c>
      <c r="P1311" s="9">
        <f>IF(I1311&gt;0,VLOOKUP(B1311,'m cost'!A:G,6,FALSE)*I1311,0)</f>
        <v>416.70000000000005</v>
      </c>
      <c r="Q1311" t="str">
        <f t="shared" si="130"/>
        <v>p</v>
      </c>
      <c r="R1311" s="2">
        <f t="shared" si="131"/>
        <v>5583.3</v>
      </c>
    </row>
    <row r="1312" spans="1:18" x14ac:dyDescent="0.2">
      <c r="A1312" t="s">
        <v>38</v>
      </c>
      <c r="B1312" s="9" t="str">
        <f>VLOOKUP(A1312,'item cost'!A:D,2,FALSE)</f>
        <v>group 14</v>
      </c>
      <c r="C1312" s="9" t="str">
        <f>VLOOKUP(D1312,items!A:B,2,FALSE)</f>
        <v>item 14</v>
      </c>
      <c r="D1312" t="s">
        <v>846</v>
      </c>
      <c r="E1312" s="10"/>
      <c r="F1312" s="10">
        <v>44963</v>
      </c>
      <c r="G1312" t="s">
        <v>472</v>
      </c>
      <c r="I1312">
        <v>50</v>
      </c>
      <c r="J1312" s="2">
        <v>470</v>
      </c>
      <c r="K1312" s="2">
        <f>IF(OR(B1312="متنوع",B1312="قطع غيار"),J1312,IF(AND(B1312="ceiling fan",J1312&gt;500),_xlfn.MAXIFS('m cost'!$E$3:$E$1062,'m cost'!$B$3:$B$1062,C1312,'m cost'!$C$3:$C$1062,"&lt;="&amp;O1312,'m cost'!$D$3:$D$1062,"&lt;="&amp;N1312)*3,_xlfn.MAXIFS('m cost'!$E$3:$E$1062,'m cost'!$B$3:$B$1062,C1312,'m cost'!$C$3:$C$1062,"&lt;="&amp;O1312,'m cost'!$D$3:$D$1062,"&lt;="&amp;N1312)))</f>
        <v>2060</v>
      </c>
      <c r="L1312" s="2">
        <f t="shared" si="126"/>
        <v>103000</v>
      </c>
      <c r="M1312" s="2">
        <f t="shared" si="127"/>
        <v>23500</v>
      </c>
      <c r="N1312">
        <f t="shared" si="128"/>
        <v>2</v>
      </c>
      <c r="O1312">
        <f t="shared" si="129"/>
        <v>2023</v>
      </c>
      <c r="P1312" s="9">
        <f>IF(I1312&gt;0,VLOOKUP(B1312,'m cost'!A:G,6,FALSE)*I1312,0)</f>
        <v>1659.5</v>
      </c>
      <c r="Q1312" t="str">
        <f t="shared" si="130"/>
        <v>l</v>
      </c>
      <c r="R1312" s="2">
        <f t="shared" si="131"/>
        <v>-81159.5</v>
      </c>
    </row>
    <row r="1313" spans="1:18" x14ac:dyDescent="0.2">
      <c r="A1313" t="s">
        <v>36</v>
      </c>
      <c r="B1313" s="9" t="str">
        <f>VLOOKUP(A1313,'item cost'!A:D,2,FALSE)</f>
        <v>group 15</v>
      </c>
      <c r="C1313" s="9" t="str">
        <f>VLOOKUP(D1313,items!A:B,2,FALSE)</f>
        <v>item 15</v>
      </c>
      <c r="D1313" t="s">
        <v>847</v>
      </c>
      <c r="E1313" s="10"/>
      <c r="F1313" s="10">
        <v>44963</v>
      </c>
      <c r="G1313" t="s">
        <v>472</v>
      </c>
      <c r="I1313">
        <v>12</v>
      </c>
      <c r="J1313" s="2">
        <v>2600</v>
      </c>
      <c r="K1313" s="2">
        <f>IF(OR(B1313="متنوع",B1313="قطع غيار"),J1313,IF(AND(B1313="ceiling fan",J1313&gt;500),_xlfn.MAXIFS('m cost'!$E$3:$E$1062,'m cost'!$B$3:$B$1062,C1313,'m cost'!$C$3:$C$1062,"&lt;="&amp;O1313,'m cost'!$D$3:$D$1062,"&lt;="&amp;N1313)*3,_xlfn.MAXIFS('m cost'!$E$3:$E$1062,'m cost'!$B$3:$B$1062,C1313,'m cost'!$C$3:$C$1062,"&lt;="&amp;O1313,'m cost'!$D$3:$D$1062,"&lt;="&amp;N1313)))</f>
        <v>1928</v>
      </c>
      <c r="L1313" s="2">
        <f t="shared" si="126"/>
        <v>23136</v>
      </c>
      <c r="M1313" s="2">
        <f t="shared" si="127"/>
        <v>31200</v>
      </c>
      <c r="N1313">
        <f t="shared" si="128"/>
        <v>2</v>
      </c>
      <c r="O1313">
        <f t="shared" si="129"/>
        <v>2023</v>
      </c>
      <c r="P1313" s="9">
        <f>IF(I1313&gt;0,VLOOKUP(B1313,'m cost'!A:G,6,FALSE)*I1313,0)</f>
        <v>318.24</v>
      </c>
      <c r="Q1313" t="str">
        <f t="shared" si="130"/>
        <v>p</v>
      </c>
      <c r="R1313" s="2">
        <f t="shared" si="131"/>
        <v>7745.76</v>
      </c>
    </row>
    <row r="1314" spans="1:18" x14ac:dyDescent="0.2">
      <c r="A1314" t="s">
        <v>30</v>
      </c>
      <c r="B1314" s="9" t="str">
        <f>VLOOKUP(A1314,'item cost'!A:D,2,FALSE)</f>
        <v>group 16</v>
      </c>
      <c r="C1314" s="9" t="str">
        <f>VLOOKUP(D1314,items!A:B,2,FALSE)</f>
        <v>item 16</v>
      </c>
      <c r="D1314" t="s">
        <v>848</v>
      </c>
      <c r="E1314" s="10"/>
      <c r="F1314" s="10">
        <v>44963</v>
      </c>
      <c r="G1314" t="s">
        <v>472</v>
      </c>
      <c r="I1314">
        <v>10</v>
      </c>
      <c r="J1314" s="2">
        <v>2800</v>
      </c>
      <c r="K1314" s="2">
        <f>IF(OR(B1314="متنوع",B1314="قطع غيار"),J1314,IF(AND(B1314="ceiling fan",J1314&gt;500),_xlfn.MAXIFS('m cost'!$E$3:$E$1062,'m cost'!$B$3:$B$1062,C1314,'m cost'!$C$3:$C$1062,"&lt;="&amp;O1314,'m cost'!$D$3:$D$1062,"&lt;="&amp;N1314)*3,_xlfn.MAXIFS('m cost'!$E$3:$E$1062,'m cost'!$B$3:$B$1062,C1314,'m cost'!$C$3:$C$1062,"&lt;="&amp;O1314,'m cost'!$D$3:$D$1062,"&lt;="&amp;N1314)))</f>
        <v>340.26666666666671</v>
      </c>
      <c r="L1314" s="2">
        <f t="shared" si="126"/>
        <v>3402.666666666667</v>
      </c>
      <c r="M1314" s="2">
        <f t="shared" si="127"/>
        <v>28000</v>
      </c>
      <c r="N1314">
        <f t="shared" si="128"/>
        <v>2</v>
      </c>
      <c r="O1314">
        <f t="shared" si="129"/>
        <v>2023</v>
      </c>
      <c r="P1314" s="9">
        <f>IF(I1314&gt;0,VLOOKUP(B1314,'m cost'!A:G,6,FALSE)*I1314,0)</f>
        <v>286.8</v>
      </c>
      <c r="Q1314" t="str">
        <f t="shared" si="130"/>
        <v>p</v>
      </c>
      <c r="R1314" s="2">
        <f t="shared" si="131"/>
        <v>24310.533333333333</v>
      </c>
    </row>
    <row r="1315" spans="1:18" x14ac:dyDescent="0.2">
      <c r="A1315" t="s">
        <v>45</v>
      </c>
      <c r="B1315" s="9" t="str">
        <f>VLOOKUP(A1315,'item cost'!A:D,2,FALSE)</f>
        <v>group 17</v>
      </c>
      <c r="C1315" s="9" t="str">
        <f>VLOOKUP(D1315,items!A:B,2,FALSE)</f>
        <v>item 17</v>
      </c>
      <c r="D1315" t="s">
        <v>849</v>
      </c>
      <c r="E1315" s="10"/>
      <c r="F1315" s="10">
        <v>44963</v>
      </c>
      <c r="G1315" t="s">
        <v>472</v>
      </c>
      <c r="I1315">
        <v>30</v>
      </c>
      <c r="J1315" s="2">
        <v>160</v>
      </c>
      <c r="K1315" s="2">
        <f>IF(OR(B1315="متنوع",B1315="قطع غيار"),J1315,IF(AND(B1315="ceiling fan",J1315&gt;500),_xlfn.MAXIFS('m cost'!$E$3:$E$1062,'m cost'!$B$3:$B$1062,C1315,'m cost'!$C$3:$C$1062,"&lt;="&amp;O1315,'m cost'!$D$3:$D$1062,"&lt;="&amp;N1315)*3,_xlfn.MAXIFS('m cost'!$E$3:$E$1062,'m cost'!$B$3:$B$1062,C1315,'m cost'!$C$3:$C$1062,"&lt;="&amp;O1315,'m cost'!$D$3:$D$1062,"&lt;="&amp;N1315)))</f>
        <v>350.54555555555561</v>
      </c>
      <c r="L1315" s="2">
        <f t="shared" si="126"/>
        <v>10516.366666666669</v>
      </c>
      <c r="M1315" s="2">
        <f t="shared" si="127"/>
        <v>4800</v>
      </c>
      <c r="N1315">
        <f t="shared" si="128"/>
        <v>2</v>
      </c>
      <c r="O1315">
        <f t="shared" si="129"/>
        <v>2023</v>
      </c>
      <c r="P1315" s="9">
        <f>IF(I1315&gt;0,VLOOKUP(B1315,'m cost'!A:G,6,FALSE)*I1315,0)</f>
        <v>1447.5</v>
      </c>
      <c r="Q1315" t="str">
        <f t="shared" si="130"/>
        <v>l</v>
      </c>
      <c r="R1315" s="2">
        <f t="shared" si="131"/>
        <v>-7163.8666666666686</v>
      </c>
    </row>
    <row r="1316" spans="1:18" x14ac:dyDescent="0.2">
      <c r="A1316" t="s">
        <v>21</v>
      </c>
      <c r="B1316" s="9" t="str">
        <f>VLOOKUP(A1316,'item cost'!A:D,2,FALSE)</f>
        <v>group 18</v>
      </c>
      <c r="C1316" s="9" t="str">
        <f>VLOOKUP(D1316,items!A:B,2,FALSE)</f>
        <v>item 18</v>
      </c>
      <c r="D1316" t="s">
        <v>850</v>
      </c>
      <c r="E1316" s="10"/>
      <c r="F1316" s="10">
        <v>44963</v>
      </c>
      <c r="G1316" t="s">
        <v>472</v>
      </c>
      <c r="I1316">
        <v>8</v>
      </c>
      <c r="J1316" s="2">
        <v>1250</v>
      </c>
      <c r="K1316" s="2">
        <f>IF(OR(B1316="متنوع",B1316="قطع غيار"),J1316,IF(AND(B1316="ceiling fan",J1316&gt;500),_xlfn.MAXIFS('m cost'!$E$3:$E$1062,'m cost'!$B$3:$B$1062,C1316,'m cost'!$C$3:$C$1062,"&lt;="&amp;O1316,'m cost'!$D$3:$D$1062,"&lt;="&amp;N1316)*3,_xlfn.MAXIFS('m cost'!$E$3:$E$1062,'m cost'!$B$3:$B$1062,C1316,'m cost'!$C$3:$C$1062,"&lt;="&amp;O1316,'m cost'!$D$3:$D$1062,"&lt;="&amp;N1316)))</f>
        <v>329.32952380952389</v>
      </c>
      <c r="L1316" s="2">
        <f t="shared" si="126"/>
        <v>2634.6361904761911</v>
      </c>
      <c r="M1316" s="2">
        <f t="shared" si="127"/>
        <v>10000</v>
      </c>
      <c r="N1316">
        <f t="shared" si="128"/>
        <v>2</v>
      </c>
      <c r="O1316">
        <f t="shared" si="129"/>
        <v>2023</v>
      </c>
      <c r="P1316" s="9">
        <f>IF(I1316&gt;0,VLOOKUP(B1316,'m cost'!A:G,6,FALSE)*I1316,0)</f>
        <v>1105.28</v>
      </c>
      <c r="Q1316" t="str">
        <f t="shared" si="130"/>
        <v>p</v>
      </c>
      <c r="R1316" s="2">
        <f t="shared" si="131"/>
        <v>6260.0838095238096</v>
      </c>
    </row>
    <row r="1317" spans="1:18" x14ac:dyDescent="0.2">
      <c r="A1317" t="s">
        <v>275</v>
      </c>
      <c r="B1317" s="9" t="str">
        <f>VLOOKUP(A1317,'item cost'!A:D,2,FALSE)</f>
        <v>group 19</v>
      </c>
      <c r="C1317" s="9" t="str">
        <f>VLOOKUP(D1317,items!A:B,2,FALSE)</f>
        <v>item 19</v>
      </c>
      <c r="D1317" t="s">
        <v>851</v>
      </c>
      <c r="E1317" s="10"/>
      <c r="F1317" s="10">
        <v>44963</v>
      </c>
      <c r="G1317" t="s">
        <v>472</v>
      </c>
      <c r="I1317">
        <v>4</v>
      </c>
      <c r="J1317" s="2">
        <v>2500</v>
      </c>
      <c r="K1317" s="2">
        <f>IF(OR(B1317="متنوع",B1317="قطع غيار"),J1317,IF(AND(B1317="ceiling fan",J1317&gt;500),_xlfn.MAXIFS('m cost'!$E$3:$E$1062,'m cost'!$B$3:$B$1062,C1317,'m cost'!$C$3:$C$1062,"&lt;="&amp;O1317,'m cost'!$D$3:$D$1062,"&lt;="&amp;N1317)*3,_xlfn.MAXIFS('m cost'!$E$3:$E$1062,'m cost'!$B$3:$B$1062,C1317,'m cost'!$C$3:$C$1062,"&lt;="&amp;O1317,'m cost'!$D$3:$D$1062,"&lt;="&amp;N1317)))</f>
        <v>1400</v>
      </c>
      <c r="L1317" s="2">
        <f t="shared" si="126"/>
        <v>5600</v>
      </c>
      <c r="M1317" s="2">
        <f t="shared" si="127"/>
        <v>10000</v>
      </c>
      <c r="N1317">
        <f t="shared" si="128"/>
        <v>2</v>
      </c>
      <c r="O1317">
        <f t="shared" si="129"/>
        <v>2023</v>
      </c>
      <c r="P1317" s="9">
        <f>IF(I1317&gt;0,VLOOKUP(B1317,'m cost'!A:G,6,FALSE)*I1317,0)</f>
        <v>87.88</v>
      </c>
      <c r="Q1317" t="str">
        <f t="shared" si="130"/>
        <v>p</v>
      </c>
      <c r="R1317" s="2">
        <f t="shared" si="131"/>
        <v>4312.12</v>
      </c>
    </row>
    <row r="1318" spans="1:18" x14ac:dyDescent="0.2">
      <c r="A1318" t="s">
        <v>17</v>
      </c>
      <c r="B1318" s="9" t="str">
        <f>VLOOKUP(A1318,'item cost'!A:D,2,FALSE)</f>
        <v>group 20</v>
      </c>
      <c r="C1318" s="9" t="str">
        <f>VLOOKUP(D1318,items!A:B,2,FALSE)</f>
        <v>item 20</v>
      </c>
      <c r="D1318" t="s">
        <v>852</v>
      </c>
      <c r="E1318" s="10"/>
      <c r="F1318" s="10">
        <v>44963</v>
      </c>
      <c r="G1318" t="s">
        <v>248</v>
      </c>
      <c r="I1318">
        <v>-4</v>
      </c>
      <c r="J1318" s="2">
        <v>1250</v>
      </c>
      <c r="K1318" s="2">
        <f>IF(OR(B1318="متنوع",B1318="قطع غيار"),J1318,IF(AND(B1318="ceiling fan",J1318&gt;500),_xlfn.MAXIFS('m cost'!$E$3:$E$1062,'m cost'!$B$3:$B$1062,C1318,'m cost'!$C$3:$C$1062,"&lt;="&amp;O1318,'m cost'!$D$3:$D$1062,"&lt;="&amp;N1318)*3,_xlfn.MAXIFS('m cost'!$E$3:$E$1062,'m cost'!$B$3:$B$1062,C1318,'m cost'!$C$3:$C$1062,"&lt;="&amp;O1318,'m cost'!$D$3:$D$1062,"&lt;="&amp;N1318)))</f>
        <v>1544</v>
      </c>
      <c r="L1318" s="2">
        <f t="shared" si="126"/>
        <v>-6176</v>
      </c>
      <c r="M1318" s="2">
        <f t="shared" si="127"/>
        <v>-5000</v>
      </c>
      <c r="N1318">
        <f t="shared" si="128"/>
        <v>2</v>
      </c>
      <c r="O1318">
        <f t="shared" si="129"/>
        <v>2023</v>
      </c>
      <c r="P1318" s="9">
        <f>IF(I1318&gt;0,VLOOKUP(B1318,'m cost'!A:G,6,FALSE)*I1318,0)</f>
        <v>0</v>
      </c>
      <c r="Q1318" t="str">
        <f t="shared" si="130"/>
        <v>p</v>
      </c>
      <c r="R1318" s="2">
        <f t="shared" si="131"/>
        <v>1176</v>
      </c>
    </row>
    <row r="1319" spans="1:18" x14ac:dyDescent="0.2">
      <c r="A1319" t="s">
        <v>18</v>
      </c>
      <c r="B1319" s="9" t="str">
        <f>VLOOKUP(A1319,'item cost'!A:D,2,FALSE)</f>
        <v>group 21</v>
      </c>
      <c r="C1319" s="9" t="str">
        <f>VLOOKUP(D1319,items!A:B,2,FALSE)</f>
        <v>item 21</v>
      </c>
      <c r="D1319" t="s">
        <v>853</v>
      </c>
      <c r="E1319" s="10"/>
      <c r="F1319" s="10">
        <v>44963</v>
      </c>
      <c r="G1319" t="s">
        <v>248</v>
      </c>
      <c r="I1319">
        <v>-2</v>
      </c>
      <c r="J1319" s="2">
        <v>1050</v>
      </c>
      <c r="K1319" s="2">
        <f>IF(OR(B1319="متنوع",B1319="قطع غيار"),J1319,IF(AND(B1319="ceiling fan",J1319&gt;500),_xlfn.MAXIFS('m cost'!$E$3:$E$1062,'m cost'!$B$3:$B$1062,C1319,'m cost'!$C$3:$C$1062,"&lt;="&amp;O1319,'m cost'!$D$3:$D$1062,"&lt;="&amp;N1319)*3,_xlfn.MAXIFS('m cost'!$E$3:$E$1062,'m cost'!$B$3:$B$1062,C1319,'m cost'!$C$3:$C$1062,"&lt;="&amp;O1319,'m cost'!$D$3:$D$1062,"&lt;="&amp;N1319)))</f>
        <v>122.78968253968254</v>
      </c>
      <c r="L1319" s="2">
        <f t="shared" si="126"/>
        <v>-245.57936507936509</v>
      </c>
      <c r="M1319" s="2">
        <f t="shared" si="127"/>
        <v>-2100</v>
      </c>
      <c r="N1319">
        <f t="shared" si="128"/>
        <v>2</v>
      </c>
      <c r="O1319">
        <f t="shared" si="129"/>
        <v>2023</v>
      </c>
      <c r="P1319" s="9">
        <f>IF(I1319&gt;0,VLOOKUP(B1319,'m cost'!A:G,6,FALSE)*I1319,0)</f>
        <v>0</v>
      </c>
      <c r="Q1319" t="str">
        <f t="shared" si="130"/>
        <v>l</v>
      </c>
      <c r="R1319" s="2">
        <f t="shared" si="131"/>
        <v>-1854.4206349206349</v>
      </c>
    </row>
    <row r="1320" spans="1:18" x14ac:dyDescent="0.2">
      <c r="A1320" t="s">
        <v>24</v>
      </c>
      <c r="B1320" s="9" t="str">
        <f>VLOOKUP(A1320,'item cost'!A:D,2,FALSE)</f>
        <v>group 22</v>
      </c>
      <c r="C1320" s="9" t="str">
        <f>VLOOKUP(D1320,items!A:B,2,FALSE)</f>
        <v>item 22</v>
      </c>
      <c r="D1320" t="s">
        <v>854</v>
      </c>
      <c r="E1320" s="10"/>
      <c r="F1320" s="10">
        <v>44963</v>
      </c>
      <c r="G1320" t="s">
        <v>248</v>
      </c>
      <c r="I1320">
        <v>-1</v>
      </c>
      <c r="J1320" s="2">
        <v>1100</v>
      </c>
      <c r="K1320" s="2">
        <f>IF(OR(B1320="متنوع",B1320="قطع غيار"),J1320,IF(AND(B1320="ceiling fan",J1320&gt;500),_xlfn.MAXIFS('m cost'!$E$3:$E$1062,'m cost'!$B$3:$B$1062,C1320,'m cost'!$C$3:$C$1062,"&lt;="&amp;O1320,'m cost'!$D$3:$D$1062,"&lt;="&amp;N1320)*3,_xlfn.MAXIFS('m cost'!$E$3:$E$1062,'m cost'!$B$3:$B$1062,C1320,'m cost'!$C$3:$C$1062,"&lt;="&amp;O1320,'m cost'!$D$3:$D$1062,"&lt;="&amp;N1320)))</f>
        <v>588</v>
      </c>
      <c r="L1320" s="2">
        <f t="shared" si="126"/>
        <v>-588</v>
      </c>
      <c r="M1320" s="2">
        <f t="shared" si="127"/>
        <v>-1100</v>
      </c>
      <c r="N1320">
        <f t="shared" si="128"/>
        <v>2</v>
      </c>
      <c r="O1320">
        <f t="shared" si="129"/>
        <v>2023</v>
      </c>
      <c r="P1320" s="9">
        <f>IF(I1320&gt;0,VLOOKUP(B1320,'m cost'!A:G,6,FALSE)*I1320,0)</f>
        <v>0</v>
      </c>
      <c r="Q1320" t="str">
        <f t="shared" si="130"/>
        <v>l</v>
      </c>
      <c r="R1320" s="2">
        <f t="shared" si="131"/>
        <v>-512</v>
      </c>
    </row>
    <row r="1321" spans="1:18" x14ac:dyDescent="0.2">
      <c r="A1321" t="s">
        <v>60</v>
      </c>
      <c r="B1321" s="9" t="str">
        <f>VLOOKUP(A1321,'item cost'!A:D,2,FALSE)</f>
        <v>group 23</v>
      </c>
      <c r="C1321" s="9" t="str">
        <f>VLOOKUP(D1321,items!A:B,2,FALSE)</f>
        <v>item 23</v>
      </c>
      <c r="D1321" t="s">
        <v>855</v>
      </c>
      <c r="E1321" s="10"/>
      <c r="F1321" s="10">
        <v>44963</v>
      </c>
      <c r="G1321" t="s">
        <v>248</v>
      </c>
      <c r="I1321">
        <v>-14</v>
      </c>
      <c r="J1321" s="2">
        <v>360</v>
      </c>
      <c r="K1321" s="2">
        <f>IF(OR(B1321="متنوع",B1321="قطع غيار"),J1321,IF(AND(B1321="ceiling fan",J1321&gt;500),_xlfn.MAXIFS('m cost'!$E$3:$E$1062,'m cost'!$B$3:$B$1062,C1321,'m cost'!$C$3:$C$1062,"&lt;="&amp;O1321,'m cost'!$D$3:$D$1062,"&lt;="&amp;N1321)*3,_xlfn.MAXIFS('m cost'!$E$3:$E$1062,'m cost'!$B$3:$B$1062,C1321,'m cost'!$C$3:$C$1062,"&lt;="&amp;O1321,'m cost'!$D$3:$D$1062,"&lt;="&amp;N1321)))</f>
        <v>3666.8121693121693</v>
      </c>
      <c r="L1321" s="2">
        <f t="shared" si="126"/>
        <v>-51335.370370370372</v>
      </c>
      <c r="M1321" s="2">
        <f t="shared" si="127"/>
        <v>-5040</v>
      </c>
      <c r="N1321">
        <f t="shared" si="128"/>
        <v>2</v>
      </c>
      <c r="O1321">
        <f t="shared" si="129"/>
        <v>2023</v>
      </c>
      <c r="P1321" s="9">
        <f>IF(I1321&gt;0,VLOOKUP(B1321,'m cost'!A:G,6,FALSE)*I1321,0)</f>
        <v>0</v>
      </c>
      <c r="Q1321" t="str">
        <f t="shared" si="130"/>
        <v>p</v>
      </c>
      <c r="R1321" s="2">
        <f t="shared" si="131"/>
        <v>46295.370370370372</v>
      </c>
    </row>
    <row r="1322" spans="1:18" x14ac:dyDescent="0.2">
      <c r="A1322" t="s">
        <v>43</v>
      </c>
      <c r="B1322" s="9" t="str">
        <f>VLOOKUP(A1322,'item cost'!A:D,2,FALSE)</f>
        <v>group 24</v>
      </c>
      <c r="C1322" s="9" t="str">
        <f>VLOOKUP(D1322,items!A:B,2,FALSE)</f>
        <v>item 24</v>
      </c>
      <c r="D1322" t="s">
        <v>856</v>
      </c>
      <c r="E1322" s="10"/>
      <c r="F1322" s="10">
        <v>44963</v>
      </c>
      <c r="G1322" t="s">
        <v>248</v>
      </c>
      <c r="I1322">
        <v>-1</v>
      </c>
      <c r="J1322" s="2">
        <v>470</v>
      </c>
      <c r="K1322" s="2">
        <f>IF(OR(B1322="متنوع",B1322="قطع غيار"),J1322,IF(AND(B1322="ceiling fan",J1322&gt;500),_xlfn.MAXIFS('m cost'!$E$3:$E$1062,'m cost'!$B$3:$B$1062,C1322,'m cost'!$C$3:$C$1062,"&lt;="&amp;O1322,'m cost'!$D$3:$D$1062,"&lt;="&amp;N1322)*3,_xlfn.MAXIFS('m cost'!$E$3:$E$1062,'m cost'!$B$3:$B$1062,C1322,'m cost'!$C$3:$C$1062,"&lt;="&amp;O1322,'m cost'!$D$3:$D$1062,"&lt;="&amp;N1322)))</f>
        <v>570</v>
      </c>
      <c r="L1322" s="2">
        <f t="shared" si="126"/>
        <v>-570</v>
      </c>
      <c r="M1322" s="2">
        <f t="shared" si="127"/>
        <v>-470</v>
      </c>
      <c r="N1322">
        <f t="shared" si="128"/>
        <v>2</v>
      </c>
      <c r="O1322">
        <f t="shared" si="129"/>
        <v>2023</v>
      </c>
      <c r="P1322" s="9">
        <f>IF(I1322&gt;0,VLOOKUP(B1322,'m cost'!A:G,6,FALSE)*I1322,0)</f>
        <v>0</v>
      </c>
      <c r="Q1322" t="str">
        <f t="shared" si="130"/>
        <v>p</v>
      </c>
      <c r="R1322" s="2">
        <f t="shared" si="131"/>
        <v>100</v>
      </c>
    </row>
    <row r="1323" spans="1:18" x14ac:dyDescent="0.2">
      <c r="A1323" t="s">
        <v>278</v>
      </c>
      <c r="B1323" s="9" t="str">
        <f>VLOOKUP(A1323,'item cost'!A:D,2,FALSE)</f>
        <v>group 25</v>
      </c>
      <c r="C1323" s="9" t="str">
        <f>VLOOKUP(D1323,items!A:B,2,FALSE)</f>
        <v>item 25</v>
      </c>
      <c r="D1323" t="s">
        <v>857</v>
      </c>
      <c r="E1323" s="10"/>
      <c r="F1323" s="10">
        <v>44963</v>
      </c>
      <c r="G1323" t="s">
        <v>248</v>
      </c>
      <c r="I1323">
        <v>-6</v>
      </c>
      <c r="J1323" s="2">
        <v>180</v>
      </c>
      <c r="K1323" s="2">
        <f>IF(OR(B1323="متنوع",B1323="قطع غيار"),J1323,IF(AND(B1323="ceiling fan",J1323&gt;500),_xlfn.MAXIFS('m cost'!$E$3:$E$1062,'m cost'!$B$3:$B$1062,C1323,'m cost'!$C$3:$C$1062,"&lt;="&amp;O1323,'m cost'!$D$3:$D$1062,"&lt;="&amp;N1323)*3,_xlfn.MAXIFS('m cost'!$E$3:$E$1062,'m cost'!$B$3:$B$1062,C1323,'m cost'!$C$3:$C$1062,"&lt;="&amp;O1323,'m cost'!$D$3:$D$1062,"&lt;="&amp;N1323)))</f>
        <v>223.50174851190479</v>
      </c>
      <c r="L1323" s="2">
        <f t="shared" si="126"/>
        <v>-1341.0104910714288</v>
      </c>
      <c r="M1323" s="2">
        <f t="shared" si="127"/>
        <v>-1080</v>
      </c>
      <c r="N1323">
        <f t="shared" si="128"/>
        <v>2</v>
      </c>
      <c r="O1323">
        <f t="shared" si="129"/>
        <v>2023</v>
      </c>
      <c r="P1323" s="9">
        <f>IF(I1323&gt;0,VLOOKUP(B1323,'m cost'!A:G,6,FALSE)*I1323,0)</f>
        <v>0</v>
      </c>
      <c r="Q1323" t="str">
        <f t="shared" si="130"/>
        <v>p</v>
      </c>
      <c r="R1323" s="2">
        <f t="shared" si="131"/>
        <v>261.01049107142876</v>
      </c>
    </row>
    <row r="1324" spans="1:18" x14ac:dyDescent="0.2">
      <c r="A1324" t="s">
        <v>279</v>
      </c>
      <c r="B1324" s="9" t="str">
        <f>VLOOKUP(A1324,'item cost'!A:D,2,FALSE)</f>
        <v>group 26</v>
      </c>
      <c r="C1324" s="9" t="str">
        <f>VLOOKUP(D1324,items!A:B,2,FALSE)</f>
        <v>item 26</v>
      </c>
      <c r="D1324" t="s">
        <v>858</v>
      </c>
      <c r="E1324" s="10"/>
      <c r="F1324" s="10">
        <v>44963</v>
      </c>
      <c r="G1324" t="s">
        <v>248</v>
      </c>
      <c r="I1324">
        <v>-13</v>
      </c>
      <c r="J1324" s="2">
        <v>400</v>
      </c>
      <c r="K1324" s="2">
        <f>IF(OR(B1324="متنوع",B1324="قطع غيار"),J1324,IF(AND(B1324="ceiling fan",J1324&gt;500),_xlfn.MAXIFS('m cost'!$E$3:$E$1062,'m cost'!$B$3:$B$1062,C1324,'m cost'!$C$3:$C$1062,"&lt;="&amp;O1324,'m cost'!$D$3:$D$1062,"&lt;="&amp;N1324)*3,_xlfn.MAXIFS('m cost'!$E$3:$E$1062,'m cost'!$B$3:$B$1062,C1324,'m cost'!$C$3:$C$1062,"&lt;="&amp;O1324,'m cost'!$D$3:$D$1062,"&lt;="&amp;N1324)))</f>
        <v>2270</v>
      </c>
      <c r="L1324" s="2">
        <f t="shared" si="126"/>
        <v>-29510</v>
      </c>
      <c r="M1324" s="2">
        <f t="shared" si="127"/>
        <v>-5200</v>
      </c>
      <c r="N1324">
        <f t="shared" si="128"/>
        <v>2</v>
      </c>
      <c r="O1324">
        <f t="shared" si="129"/>
        <v>2023</v>
      </c>
      <c r="P1324" s="9">
        <f>IF(I1324&gt;0,VLOOKUP(B1324,'m cost'!A:G,6,FALSE)*I1324,0)</f>
        <v>0</v>
      </c>
      <c r="Q1324" t="str">
        <f t="shared" si="130"/>
        <v>p</v>
      </c>
      <c r="R1324" s="2">
        <f t="shared" si="131"/>
        <v>24310</v>
      </c>
    </row>
    <row r="1325" spans="1:18" x14ac:dyDescent="0.2">
      <c r="A1325" t="s">
        <v>46</v>
      </c>
      <c r="B1325" s="9" t="str">
        <f>VLOOKUP(A1325,'item cost'!A:D,2,FALSE)</f>
        <v>group 27</v>
      </c>
      <c r="C1325" s="9" t="str">
        <f>VLOOKUP(D1325,items!A:B,2,FALSE)</f>
        <v>item 27</v>
      </c>
      <c r="D1325" t="s">
        <v>859</v>
      </c>
      <c r="E1325" s="10"/>
      <c r="F1325" s="10">
        <v>44963</v>
      </c>
      <c r="G1325" t="s">
        <v>248</v>
      </c>
      <c r="I1325">
        <v>-15</v>
      </c>
      <c r="J1325" s="2">
        <v>350</v>
      </c>
      <c r="K1325" s="2">
        <f>IF(OR(B1325="متنوع",B1325="قطع غيار"),J1325,IF(AND(B1325="ceiling fan",J1325&gt;500),_xlfn.MAXIFS('m cost'!$E$3:$E$1062,'m cost'!$B$3:$B$1062,C1325,'m cost'!$C$3:$C$1062,"&lt;="&amp;O1325,'m cost'!$D$3:$D$1062,"&lt;="&amp;N1325)*3,_xlfn.MAXIFS('m cost'!$E$3:$E$1062,'m cost'!$B$3:$B$1062,C1325,'m cost'!$C$3:$C$1062,"&lt;="&amp;O1325,'m cost'!$D$3:$D$1062,"&lt;="&amp;N1325)))</f>
        <v>383</v>
      </c>
      <c r="L1325" s="2">
        <f t="shared" si="126"/>
        <v>-5745</v>
      </c>
      <c r="M1325" s="2">
        <f t="shared" si="127"/>
        <v>-5250</v>
      </c>
      <c r="N1325">
        <f t="shared" si="128"/>
        <v>2</v>
      </c>
      <c r="O1325">
        <f t="shared" si="129"/>
        <v>2023</v>
      </c>
      <c r="P1325" s="9">
        <f>IF(I1325&gt;0,VLOOKUP(B1325,'m cost'!A:G,6,FALSE)*I1325,0)</f>
        <v>0</v>
      </c>
      <c r="Q1325" t="str">
        <f t="shared" si="130"/>
        <v>p</v>
      </c>
      <c r="R1325" s="2">
        <f t="shared" si="131"/>
        <v>495</v>
      </c>
    </row>
    <row r="1326" spans="1:18" x14ac:dyDescent="0.2">
      <c r="A1326" t="s">
        <v>37</v>
      </c>
      <c r="B1326" s="9" t="str">
        <f>VLOOKUP(A1326,'item cost'!A:D,2,FALSE)</f>
        <v>group 28</v>
      </c>
      <c r="C1326" s="9" t="str">
        <f>VLOOKUP(D1326,items!A:B,2,FALSE)</f>
        <v>item 28</v>
      </c>
      <c r="D1326" t="s">
        <v>860</v>
      </c>
      <c r="E1326" s="10"/>
      <c r="F1326" s="10">
        <v>44963</v>
      </c>
      <c r="G1326" t="s">
        <v>248</v>
      </c>
      <c r="I1326">
        <v>-3</v>
      </c>
      <c r="J1326" s="2">
        <v>1375</v>
      </c>
      <c r="K1326" s="2">
        <f>IF(OR(B1326="متنوع",B1326="قطع غيار"),J1326,IF(AND(B1326="ceiling fan",J1326&gt;500),_xlfn.MAXIFS('m cost'!$E$3:$E$1062,'m cost'!$B$3:$B$1062,C1326,'m cost'!$C$3:$C$1062,"&lt;="&amp;O1326,'m cost'!$D$3:$D$1062,"&lt;="&amp;N1326)*3,_xlfn.MAXIFS('m cost'!$E$3:$E$1062,'m cost'!$B$3:$B$1062,C1326,'m cost'!$C$3:$C$1062,"&lt;="&amp;O1326,'m cost'!$D$3:$D$1062,"&lt;="&amp;N1326)))</f>
        <v>1229</v>
      </c>
      <c r="L1326" s="2">
        <f t="shared" si="126"/>
        <v>-3687</v>
      </c>
      <c r="M1326" s="2">
        <f t="shared" si="127"/>
        <v>-4125</v>
      </c>
      <c r="N1326">
        <f t="shared" si="128"/>
        <v>2</v>
      </c>
      <c r="O1326">
        <f t="shared" si="129"/>
        <v>2023</v>
      </c>
      <c r="P1326" s="9">
        <f>IF(I1326&gt;0,VLOOKUP(B1326,'m cost'!A:G,6,FALSE)*I1326,0)</f>
        <v>0</v>
      </c>
      <c r="Q1326" t="str">
        <f t="shared" si="130"/>
        <v>l</v>
      </c>
      <c r="R1326" s="2">
        <f t="shared" si="131"/>
        <v>-438</v>
      </c>
    </row>
    <row r="1327" spans="1:18" x14ac:dyDescent="0.2">
      <c r="A1327" t="s">
        <v>44</v>
      </c>
      <c r="B1327" s="9" t="str">
        <f>VLOOKUP(A1327,'item cost'!A:D,2,FALSE)</f>
        <v>group 29</v>
      </c>
      <c r="C1327" s="9" t="str">
        <f>VLOOKUP(D1327,items!A:B,2,FALSE)</f>
        <v>item 29</v>
      </c>
      <c r="D1327" t="s">
        <v>861</v>
      </c>
      <c r="E1327" s="10"/>
      <c r="F1327" s="10">
        <v>44963</v>
      </c>
      <c r="G1327" t="s">
        <v>248</v>
      </c>
      <c r="I1327">
        <v>-2</v>
      </c>
      <c r="J1327" s="2">
        <v>360</v>
      </c>
      <c r="K1327" s="2">
        <f>IF(OR(B1327="متنوع",B1327="قطع غيار"),J1327,IF(AND(B1327="ceiling fan",J1327&gt;500),_xlfn.MAXIFS('m cost'!$E$3:$E$1062,'m cost'!$B$3:$B$1062,C1327,'m cost'!$C$3:$C$1062,"&lt;="&amp;O1327,'m cost'!$D$3:$D$1062,"&lt;="&amp;N1327)*3,_xlfn.MAXIFS('m cost'!$E$3:$E$1062,'m cost'!$B$3:$B$1062,C1327,'m cost'!$C$3:$C$1062,"&lt;="&amp;O1327,'m cost'!$D$3:$D$1062,"&lt;="&amp;N1327)))</f>
        <v>139.5625</v>
      </c>
      <c r="L1327" s="2">
        <f t="shared" si="126"/>
        <v>-279.125</v>
      </c>
      <c r="M1327" s="2">
        <f t="shared" si="127"/>
        <v>-720</v>
      </c>
      <c r="N1327">
        <f t="shared" si="128"/>
        <v>2</v>
      </c>
      <c r="O1327">
        <f t="shared" si="129"/>
        <v>2023</v>
      </c>
      <c r="P1327" s="9">
        <f>IF(I1327&gt;0,VLOOKUP(B1327,'m cost'!A:G,6,FALSE)*I1327,0)</f>
        <v>0</v>
      </c>
      <c r="Q1327" t="str">
        <f t="shared" si="130"/>
        <v>l</v>
      </c>
      <c r="R1327" s="2">
        <f t="shared" si="131"/>
        <v>-440.875</v>
      </c>
    </row>
    <row r="1328" spans="1:18" x14ac:dyDescent="0.2">
      <c r="A1328" t="s">
        <v>280</v>
      </c>
      <c r="B1328" s="9" t="str">
        <f>VLOOKUP(A1328,'item cost'!A:D,2,FALSE)</f>
        <v>group 30</v>
      </c>
      <c r="C1328" s="9" t="str">
        <f>VLOOKUP(D1328,items!A:B,2,FALSE)</f>
        <v>item 30</v>
      </c>
      <c r="D1328" t="s">
        <v>862</v>
      </c>
      <c r="E1328" s="10"/>
      <c r="F1328" s="10">
        <v>44963</v>
      </c>
      <c r="G1328" t="s">
        <v>248</v>
      </c>
      <c r="I1328">
        <v>-1</v>
      </c>
      <c r="J1328" s="2">
        <v>300</v>
      </c>
      <c r="K1328" s="2">
        <f>IF(OR(B1328="متنوع",B1328="قطع غيار"),J1328,IF(AND(B1328="ceiling fan",J1328&gt;500),_xlfn.MAXIFS('m cost'!$E$3:$E$1062,'m cost'!$B$3:$B$1062,C1328,'m cost'!$C$3:$C$1062,"&lt;="&amp;O1328,'m cost'!$D$3:$D$1062,"&lt;="&amp;N1328)*3,_xlfn.MAXIFS('m cost'!$E$3:$E$1062,'m cost'!$B$3:$B$1062,C1328,'m cost'!$C$3:$C$1062,"&lt;="&amp;O1328,'m cost'!$D$3:$D$1062,"&lt;="&amp;N1328)))</f>
        <v>350.54555555555561</v>
      </c>
      <c r="L1328" s="2">
        <f t="shared" si="126"/>
        <v>-350.54555555555561</v>
      </c>
      <c r="M1328" s="2">
        <f t="shared" si="127"/>
        <v>-300</v>
      </c>
      <c r="N1328">
        <f t="shared" si="128"/>
        <v>2</v>
      </c>
      <c r="O1328">
        <f t="shared" si="129"/>
        <v>2023</v>
      </c>
      <c r="P1328" s="9">
        <f>IF(I1328&gt;0,VLOOKUP(B1328,'m cost'!A:G,6,FALSE)*I1328,0)</f>
        <v>0</v>
      </c>
      <c r="Q1328" t="str">
        <f t="shared" si="130"/>
        <v>p</v>
      </c>
      <c r="R1328" s="2">
        <f t="shared" si="131"/>
        <v>50.545555555555609</v>
      </c>
    </row>
    <row r="1329" spans="1:18" x14ac:dyDescent="0.2">
      <c r="A1329" t="s">
        <v>50</v>
      </c>
      <c r="B1329" s="9" t="str">
        <f>VLOOKUP(A1329,'item cost'!A:D,2,FALSE)</f>
        <v>group 31</v>
      </c>
      <c r="C1329" s="9" t="str">
        <f>VLOOKUP(D1329,items!A:B,2,FALSE)</f>
        <v>item 31</v>
      </c>
      <c r="D1329" t="s">
        <v>863</v>
      </c>
      <c r="E1329" s="10"/>
      <c r="F1329" s="10">
        <v>44963</v>
      </c>
      <c r="G1329" t="s">
        <v>248</v>
      </c>
      <c r="I1329">
        <v>-1</v>
      </c>
      <c r="J1329" s="2">
        <v>380</v>
      </c>
      <c r="K1329" s="2">
        <f>IF(OR(B1329="متنوع",B1329="قطع غيار"),J1329,IF(AND(B1329="ceiling fan",J1329&gt;500),_xlfn.MAXIFS('m cost'!$E$3:$E$1062,'m cost'!$B$3:$B$1062,C1329,'m cost'!$C$3:$C$1062,"&lt;="&amp;O1329,'m cost'!$D$3:$D$1062,"&lt;="&amp;N1329)*3,_xlfn.MAXIFS('m cost'!$E$3:$E$1062,'m cost'!$B$3:$B$1062,C1329,'m cost'!$C$3:$C$1062,"&lt;="&amp;O1329,'m cost'!$D$3:$D$1062,"&lt;="&amp;N1329)))</f>
        <v>891.17460317460325</v>
      </c>
      <c r="L1329" s="2">
        <f t="shared" si="126"/>
        <v>-891.17460317460325</v>
      </c>
      <c r="M1329" s="2">
        <f t="shared" si="127"/>
        <v>-380</v>
      </c>
      <c r="N1329">
        <f t="shared" si="128"/>
        <v>2</v>
      </c>
      <c r="O1329">
        <f t="shared" si="129"/>
        <v>2023</v>
      </c>
      <c r="P1329" s="9">
        <f>IF(I1329&gt;0,VLOOKUP(B1329,'m cost'!A:G,6,FALSE)*I1329,0)</f>
        <v>0</v>
      </c>
      <c r="Q1329" t="str">
        <f t="shared" si="130"/>
        <v>p</v>
      </c>
      <c r="R1329" s="2">
        <f t="shared" si="131"/>
        <v>511.17460317460325</v>
      </c>
    </row>
    <row r="1330" spans="1:18" x14ac:dyDescent="0.2">
      <c r="A1330" t="s">
        <v>20</v>
      </c>
      <c r="B1330" s="9" t="str">
        <f>VLOOKUP(A1330,'item cost'!A:D,2,FALSE)</f>
        <v>group 32</v>
      </c>
      <c r="C1330" s="9" t="str">
        <f>VLOOKUP(D1330,items!A:B,2,FALSE)</f>
        <v>item 32</v>
      </c>
      <c r="D1330" t="s">
        <v>864</v>
      </c>
      <c r="E1330" s="10"/>
      <c r="F1330" s="10">
        <v>44963</v>
      </c>
      <c r="G1330" t="s">
        <v>248</v>
      </c>
      <c r="I1330">
        <v>-5</v>
      </c>
      <c r="J1330" s="2">
        <v>280</v>
      </c>
      <c r="K1330" s="2">
        <f>IF(OR(B1330="متنوع",B1330="قطع غيار"),J1330,IF(AND(B1330="ceiling fan",J1330&gt;500),_xlfn.MAXIFS('m cost'!$E$3:$E$1062,'m cost'!$B$3:$B$1062,C1330,'m cost'!$C$3:$C$1062,"&lt;="&amp;O1330,'m cost'!$D$3:$D$1062,"&lt;="&amp;N1330)*3,_xlfn.MAXIFS('m cost'!$E$3:$E$1062,'m cost'!$B$3:$B$1062,C1330,'m cost'!$C$3:$C$1062,"&lt;="&amp;O1330,'m cost'!$D$3:$D$1062,"&lt;="&amp;N1330)))</f>
        <v>480</v>
      </c>
      <c r="L1330" s="2">
        <f t="shared" si="126"/>
        <v>-2400</v>
      </c>
      <c r="M1330" s="2">
        <f t="shared" si="127"/>
        <v>-1400</v>
      </c>
      <c r="N1330">
        <f t="shared" si="128"/>
        <v>2</v>
      </c>
      <c r="O1330">
        <f t="shared" si="129"/>
        <v>2023</v>
      </c>
      <c r="P1330" s="9">
        <f>IF(I1330&gt;0,VLOOKUP(B1330,'m cost'!A:G,6,FALSE)*I1330,0)</f>
        <v>0</v>
      </c>
      <c r="Q1330" t="str">
        <f t="shared" si="130"/>
        <v>p</v>
      </c>
      <c r="R1330" s="2">
        <f t="shared" si="131"/>
        <v>1000</v>
      </c>
    </row>
    <row r="1331" spans="1:18" x14ac:dyDescent="0.2">
      <c r="A1331" t="s">
        <v>33</v>
      </c>
      <c r="B1331" s="9" t="str">
        <f>VLOOKUP(A1331,'item cost'!A:D,2,FALSE)</f>
        <v>group 33</v>
      </c>
      <c r="C1331" s="9" t="str">
        <f>VLOOKUP(D1331,items!A:B,2,FALSE)</f>
        <v>item 33</v>
      </c>
      <c r="D1331" t="s">
        <v>865</v>
      </c>
      <c r="E1331" s="10"/>
      <c r="F1331" s="10">
        <v>44963</v>
      </c>
      <c r="G1331" t="s">
        <v>248</v>
      </c>
      <c r="I1331">
        <v>-8</v>
      </c>
      <c r="J1331" s="2">
        <v>250</v>
      </c>
      <c r="K1331" s="2">
        <f>IF(OR(B1331="متنوع",B1331="قطع غيار"),J1331,IF(AND(B1331="ceiling fan",J1331&gt;500),_xlfn.MAXIFS('m cost'!$E$3:$E$1062,'m cost'!$B$3:$B$1062,C1331,'m cost'!$C$3:$C$1062,"&lt;="&amp;O1331,'m cost'!$D$3:$D$1062,"&lt;="&amp;N1331)*3,_xlfn.MAXIFS('m cost'!$E$3:$E$1062,'m cost'!$B$3:$B$1062,C1331,'m cost'!$C$3:$C$1062,"&lt;="&amp;O1331,'m cost'!$D$3:$D$1062,"&lt;="&amp;N1331)))</f>
        <v>960</v>
      </c>
      <c r="L1331" s="2">
        <f t="shared" si="126"/>
        <v>-7680</v>
      </c>
      <c r="M1331" s="2">
        <f t="shared" si="127"/>
        <v>-2000</v>
      </c>
      <c r="N1331">
        <f t="shared" si="128"/>
        <v>2</v>
      </c>
      <c r="O1331">
        <f t="shared" si="129"/>
        <v>2023</v>
      </c>
      <c r="P1331" s="9">
        <f>IF(I1331&gt;0,VLOOKUP(B1331,'m cost'!A:G,6,FALSE)*I1331,0)</f>
        <v>0</v>
      </c>
      <c r="Q1331" t="str">
        <f t="shared" si="130"/>
        <v>p</v>
      </c>
      <c r="R1331" s="2">
        <f t="shared" si="131"/>
        <v>5680</v>
      </c>
    </row>
    <row r="1332" spans="1:18" x14ac:dyDescent="0.2">
      <c r="A1332" t="s">
        <v>48</v>
      </c>
      <c r="B1332" s="9" t="str">
        <f>VLOOKUP(A1332,'item cost'!A:D,2,FALSE)</f>
        <v>group 34</v>
      </c>
      <c r="C1332" s="9" t="str">
        <f>VLOOKUP(D1332,items!A:B,2,FALSE)</f>
        <v>item 34</v>
      </c>
      <c r="D1332" t="s">
        <v>866</v>
      </c>
      <c r="E1332" s="10"/>
      <c r="F1332" s="10">
        <v>44963</v>
      </c>
      <c r="G1332" t="s">
        <v>248</v>
      </c>
      <c r="I1332">
        <v>-5</v>
      </c>
      <c r="J1332" s="2">
        <v>310</v>
      </c>
      <c r="K1332" s="2">
        <f>IF(OR(B1332="متنوع",B1332="قطع غيار"),J1332,IF(AND(B1332="ceiling fan",J1332&gt;500),_xlfn.MAXIFS('m cost'!$E$3:$E$1062,'m cost'!$B$3:$B$1062,C1332,'m cost'!$C$3:$C$1062,"&lt;="&amp;O1332,'m cost'!$D$3:$D$1062,"&lt;="&amp;N1332)*3,_xlfn.MAXIFS('m cost'!$E$3:$E$1062,'m cost'!$B$3:$B$1062,C1332,'m cost'!$C$3:$C$1062,"&lt;="&amp;O1332,'m cost'!$D$3:$D$1062,"&lt;="&amp;N1332)))</f>
        <v>1445</v>
      </c>
      <c r="L1332" s="2">
        <f t="shared" si="126"/>
        <v>-7225</v>
      </c>
      <c r="M1332" s="2">
        <f t="shared" si="127"/>
        <v>-1550</v>
      </c>
      <c r="N1332">
        <f t="shared" si="128"/>
        <v>2</v>
      </c>
      <c r="O1332">
        <f t="shared" si="129"/>
        <v>2023</v>
      </c>
      <c r="P1332" s="9">
        <f>IF(I1332&gt;0,VLOOKUP(B1332,'m cost'!A:G,6,FALSE)*I1332,0)</f>
        <v>0</v>
      </c>
      <c r="Q1332" t="str">
        <f t="shared" si="130"/>
        <v>p</v>
      </c>
      <c r="R1332" s="2">
        <f t="shared" si="131"/>
        <v>5675</v>
      </c>
    </row>
    <row r="1333" spans="1:18" x14ac:dyDescent="0.2">
      <c r="A1333" t="s">
        <v>28</v>
      </c>
      <c r="B1333" s="9" t="str">
        <f>VLOOKUP(A1333,'item cost'!A:D,2,FALSE)</f>
        <v>group 35</v>
      </c>
      <c r="C1333" s="9" t="str">
        <f>VLOOKUP(D1333,items!A:B,2,FALSE)</f>
        <v>item 35</v>
      </c>
      <c r="D1333" t="s">
        <v>867</v>
      </c>
      <c r="E1333" s="10"/>
      <c r="F1333" s="10">
        <v>44963</v>
      </c>
      <c r="G1333" t="s">
        <v>248</v>
      </c>
      <c r="I1333">
        <v>-11</v>
      </c>
      <c r="J1333" s="2">
        <v>520</v>
      </c>
      <c r="K1333" s="2">
        <f>IF(OR(B1333="متنوع",B1333="قطع غيار"),J1333,IF(AND(B1333="ceiling fan",J1333&gt;500),_xlfn.MAXIFS('m cost'!$E$3:$E$1062,'m cost'!$B$3:$B$1062,C1333,'m cost'!$C$3:$C$1062,"&lt;="&amp;O1333,'m cost'!$D$3:$D$1062,"&lt;="&amp;N1333)*3,_xlfn.MAXIFS('m cost'!$E$3:$E$1062,'m cost'!$B$3:$B$1062,C1333,'m cost'!$C$3:$C$1062,"&lt;="&amp;O1333,'m cost'!$D$3:$D$1062,"&lt;="&amp;N1333)))</f>
        <v>1445</v>
      </c>
      <c r="L1333" s="2">
        <f t="shared" si="126"/>
        <v>-15895</v>
      </c>
      <c r="M1333" s="2">
        <f t="shared" si="127"/>
        <v>-5720</v>
      </c>
      <c r="N1333">
        <f t="shared" si="128"/>
        <v>2</v>
      </c>
      <c r="O1333">
        <f t="shared" si="129"/>
        <v>2023</v>
      </c>
      <c r="P1333" s="9">
        <f>IF(I1333&gt;0,VLOOKUP(B1333,'m cost'!A:G,6,FALSE)*I1333,0)</f>
        <v>0</v>
      </c>
      <c r="Q1333" t="str">
        <f t="shared" si="130"/>
        <v>p</v>
      </c>
      <c r="R1333" s="2">
        <f t="shared" si="131"/>
        <v>10175</v>
      </c>
    </row>
    <row r="1334" spans="1:18" x14ac:dyDescent="0.2">
      <c r="A1334" t="s">
        <v>274</v>
      </c>
      <c r="B1334" s="9" t="str">
        <f>VLOOKUP(A1334,'item cost'!A:D,2,FALSE)</f>
        <v>group 36</v>
      </c>
      <c r="C1334" s="9" t="str">
        <f>VLOOKUP(D1334,items!A:B,2,FALSE)</f>
        <v>item 36</v>
      </c>
      <c r="D1334" t="s">
        <v>868</v>
      </c>
      <c r="E1334" s="10"/>
      <c r="F1334" s="10">
        <v>44963</v>
      </c>
      <c r="G1334" t="s">
        <v>248</v>
      </c>
      <c r="I1334">
        <v>-6</v>
      </c>
      <c r="J1334" s="2">
        <v>590</v>
      </c>
      <c r="K1334" s="2">
        <f>IF(OR(B1334="متنوع",B1334="قطع غيار"),J1334,IF(AND(B1334="ceiling fan",J1334&gt;500),_xlfn.MAXIFS('m cost'!$E$3:$E$1062,'m cost'!$B$3:$B$1062,C1334,'m cost'!$C$3:$C$1062,"&lt;="&amp;O1334,'m cost'!$D$3:$D$1062,"&lt;="&amp;N1334)*3,_xlfn.MAXIFS('m cost'!$E$3:$E$1062,'m cost'!$B$3:$B$1062,C1334,'m cost'!$C$3:$C$1062,"&lt;="&amp;O1334,'m cost'!$D$3:$D$1062,"&lt;="&amp;N1334)))</f>
        <v>440</v>
      </c>
      <c r="L1334" s="2">
        <f t="shared" ref="L1334:L1397" si="132">I1334*K1334</f>
        <v>-2640</v>
      </c>
      <c r="M1334" s="2">
        <f t="shared" ref="M1334:M1397" si="133">J1334*I1334</f>
        <v>-3540</v>
      </c>
      <c r="N1334">
        <f t="shared" ref="N1334:N1397" si="134">MONTH(F1334)</f>
        <v>2</v>
      </c>
      <c r="O1334">
        <f t="shared" ref="O1334:O1397" si="135">YEAR(F1334)</f>
        <v>2023</v>
      </c>
      <c r="P1334" s="9">
        <f>IF(I1334&gt;0,VLOOKUP(B1334,'m cost'!A:G,6,FALSE)*I1334,0)</f>
        <v>0</v>
      </c>
      <c r="Q1334" t="str">
        <f t="shared" ref="Q1334:Q1397" si="136">IF(M1334-L1334-P1334&gt;0,"p","l")</f>
        <v>l</v>
      </c>
      <c r="R1334" s="2">
        <f t="shared" ref="R1334:R1397" si="137">M1334-L1334-P1334</f>
        <v>-900</v>
      </c>
    </row>
    <row r="1335" spans="1:18" x14ac:dyDescent="0.2">
      <c r="A1335" t="s">
        <v>52</v>
      </c>
      <c r="B1335" s="9" t="str">
        <f>VLOOKUP(A1335,'item cost'!A:D,2,FALSE)</f>
        <v>group 37</v>
      </c>
      <c r="C1335" s="9" t="str">
        <f>VLOOKUP(D1335,items!A:B,2,FALSE)</f>
        <v>item 37</v>
      </c>
      <c r="D1335" t="s">
        <v>869</v>
      </c>
      <c r="E1335" s="10"/>
      <c r="F1335" s="10">
        <v>44963</v>
      </c>
      <c r="G1335" t="s">
        <v>248</v>
      </c>
      <c r="I1335">
        <v>-1</v>
      </c>
      <c r="J1335" s="2">
        <v>500</v>
      </c>
      <c r="K1335" s="2">
        <f>IF(OR(B1335="متنوع",B1335="قطع غيار"),J1335,IF(AND(B1335="ceiling fan",J1335&gt;500),_xlfn.MAXIFS('m cost'!$E$3:$E$1062,'m cost'!$B$3:$B$1062,C1335,'m cost'!$C$3:$C$1062,"&lt;="&amp;O1335,'m cost'!$D$3:$D$1062,"&lt;="&amp;N1335)*3,_xlfn.MAXIFS('m cost'!$E$3:$E$1062,'m cost'!$B$3:$B$1062,C1335,'m cost'!$C$3:$C$1062,"&lt;="&amp;O1335,'m cost'!$D$3:$D$1062,"&lt;="&amp;N1335)))</f>
        <v>1486.2500000000002</v>
      </c>
      <c r="L1335" s="2">
        <f t="shared" si="132"/>
        <v>-1486.2500000000002</v>
      </c>
      <c r="M1335" s="2">
        <f t="shared" si="133"/>
        <v>-500</v>
      </c>
      <c r="N1335">
        <f t="shared" si="134"/>
        <v>2</v>
      </c>
      <c r="O1335">
        <f t="shared" si="135"/>
        <v>2023</v>
      </c>
      <c r="P1335" s="9">
        <f>IF(I1335&gt;0,VLOOKUP(B1335,'m cost'!A:G,6,FALSE)*I1335,0)</f>
        <v>0</v>
      </c>
      <c r="Q1335" t="str">
        <f t="shared" si="136"/>
        <v>p</v>
      </c>
      <c r="R1335" s="2">
        <f t="shared" si="137"/>
        <v>986.25000000000023</v>
      </c>
    </row>
    <row r="1336" spans="1:18" x14ac:dyDescent="0.2">
      <c r="A1336" t="s">
        <v>65</v>
      </c>
      <c r="B1336" s="9" t="str">
        <f>VLOOKUP(A1336,'item cost'!A:D,2,FALSE)</f>
        <v>group 38</v>
      </c>
      <c r="C1336" s="9" t="str">
        <f>VLOOKUP(D1336,items!A:B,2,FALSE)</f>
        <v>item 38</v>
      </c>
      <c r="D1336" t="s">
        <v>870</v>
      </c>
      <c r="E1336" s="10"/>
      <c r="F1336" s="10">
        <v>44963</v>
      </c>
      <c r="G1336" t="s">
        <v>248</v>
      </c>
      <c r="I1336">
        <v>-4</v>
      </c>
      <c r="J1336" s="2">
        <v>470</v>
      </c>
      <c r="K1336" s="2">
        <f>IF(OR(B1336="متنوع",B1336="قطع غيار"),J1336,IF(AND(B1336="ceiling fan",J1336&gt;500),_xlfn.MAXIFS('m cost'!$E$3:$E$1062,'m cost'!$B$3:$B$1062,C1336,'m cost'!$C$3:$C$1062,"&lt;="&amp;O1336,'m cost'!$D$3:$D$1062,"&lt;="&amp;N1336)*3,_xlfn.MAXIFS('m cost'!$E$3:$E$1062,'m cost'!$B$3:$B$1062,C1336,'m cost'!$C$3:$C$1062,"&lt;="&amp;O1336,'m cost'!$D$3:$D$1062,"&lt;="&amp;N1336)))</f>
        <v>1954.814814814815</v>
      </c>
      <c r="L1336" s="2">
        <f t="shared" si="132"/>
        <v>-7819.25925925926</v>
      </c>
      <c r="M1336" s="2">
        <f t="shared" si="133"/>
        <v>-1880</v>
      </c>
      <c r="N1336">
        <f t="shared" si="134"/>
        <v>2</v>
      </c>
      <c r="O1336">
        <f t="shared" si="135"/>
        <v>2023</v>
      </c>
      <c r="P1336" s="9">
        <f>IF(I1336&gt;0,VLOOKUP(B1336,'m cost'!A:G,6,FALSE)*I1336,0)</f>
        <v>0</v>
      </c>
      <c r="Q1336" t="str">
        <f t="shared" si="136"/>
        <v>p</v>
      </c>
      <c r="R1336" s="2">
        <f t="shared" si="137"/>
        <v>5939.25925925926</v>
      </c>
    </row>
    <row r="1337" spans="1:18" x14ac:dyDescent="0.2">
      <c r="A1337" t="s">
        <v>62</v>
      </c>
      <c r="B1337" s="9" t="str">
        <f>VLOOKUP(A1337,'item cost'!A:D,2,FALSE)</f>
        <v>group 39</v>
      </c>
      <c r="C1337" s="9" t="str">
        <f>VLOOKUP(D1337,items!A:B,2,FALSE)</f>
        <v>item 39</v>
      </c>
      <c r="D1337" t="s">
        <v>871</v>
      </c>
      <c r="E1337" s="10"/>
      <c r="F1337" s="10">
        <v>44963</v>
      </c>
      <c r="G1337" t="s">
        <v>248</v>
      </c>
      <c r="I1337">
        <v>-3</v>
      </c>
      <c r="J1337" s="2">
        <v>550</v>
      </c>
      <c r="K1337" s="2">
        <f>IF(OR(B1337="متنوع",B1337="قطع غيار"),J1337,IF(AND(B1337="ceiling fan",J1337&gt;500),_xlfn.MAXIFS('m cost'!$E$3:$E$1062,'m cost'!$B$3:$B$1062,C1337,'m cost'!$C$3:$C$1062,"&lt;="&amp;O1337,'m cost'!$D$3:$D$1062,"&lt;="&amp;N1337)*3,_xlfn.MAXIFS('m cost'!$E$3:$E$1062,'m cost'!$B$3:$B$1062,C1337,'m cost'!$C$3:$C$1062,"&lt;="&amp;O1337,'m cost'!$D$3:$D$1062,"&lt;="&amp;N1337)))</f>
        <v>1020</v>
      </c>
      <c r="L1337" s="2">
        <f t="shared" si="132"/>
        <v>-3060</v>
      </c>
      <c r="M1337" s="2">
        <f t="shared" si="133"/>
        <v>-1650</v>
      </c>
      <c r="N1337">
        <f t="shared" si="134"/>
        <v>2</v>
      </c>
      <c r="O1337">
        <f t="shared" si="135"/>
        <v>2023</v>
      </c>
      <c r="P1337" s="9">
        <f>IF(I1337&gt;0,VLOOKUP(B1337,'m cost'!A:G,6,FALSE)*I1337,0)</f>
        <v>0</v>
      </c>
      <c r="Q1337" t="str">
        <f t="shared" si="136"/>
        <v>p</v>
      </c>
      <c r="R1337" s="2">
        <f t="shared" si="137"/>
        <v>1410</v>
      </c>
    </row>
    <row r="1338" spans="1:18" x14ac:dyDescent="0.2">
      <c r="A1338" t="s">
        <v>25</v>
      </c>
      <c r="B1338" s="9" t="str">
        <f>VLOOKUP(A1338,'item cost'!A:D,2,FALSE)</f>
        <v>group 40</v>
      </c>
      <c r="C1338" s="9" t="str">
        <f>VLOOKUP(D1338,items!A:B,2,FALSE)</f>
        <v>item 40</v>
      </c>
      <c r="D1338" t="s">
        <v>872</v>
      </c>
      <c r="E1338" s="10"/>
      <c r="F1338" s="10">
        <v>44963</v>
      </c>
      <c r="G1338" t="s">
        <v>248</v>
      </c>
      <c r="I1338">
        <v>-2</v>
      </c>
      <c r="J1338" s="2">
        <v>400</v>
      </c>
      <c r="K1338" s="2">
        <f>IF(OR(B1338="متنوع",B1338="قطع غيار"),J1338,IF(AND(B1338="ceiling fan",J1338&gt;500),_xlfn.MAXIFS('m cost'!$E$3:$E$1062,'m cost'!$B$3:$B$1062,C1338,'m cost'!$C$3:$C$1062,"&lt;="&amp;O1338,'m cost'!$D$3:$D$1062,"&lt;="&amp;N1338)*3,_xlfn.MAXIFS('m cost'!$E$3:$E$1062,'m cost'!$B$3:$B$1062,C1338,'m cost'!$C$3:$C$1062,"&lt;="&amp;O1338,'m cost'!$D$3:$D$1062,"&lt;="&amp;N1338)))</f>
        <v>514</v>
      </c>
      <c r="L1338" s="2">
        <f t="shared" si="132"/>
        <v>-1028</v>
      </c>
      <c r="M1338" s="2">
        <f t="shared" si="133"/>
        <v>-800</v>
      </c>
      <c r="N1338">
        <f t="shared" si="134"/>
        <v>2</v>
      </c>
      <c r="O1338">
        <f t="shared" si="135"/>
        <v>2023</v>
      </c>
      <c r="P1338" s="9">
        <f>IF(I1338&gt;0,VLOOKUP(B1338,'m cost'!A:G,6,FALSE)*I1338,0)</f>
        <v>0</v>
      </c>
      <c r="Q1338" t="str">
        <f t="shared" si="136"/>
        <v>p</v>
      </c>
      <c r="R1338" s="2">
        <f t="shared" si="137"/>
        <v>228</v>
      </c>
    </row>
    <row r="1339" spans="1:18" x14ac:dyDescent="0.2">
      <c r="A1339" t="s">
        <v>51</v>
      </c>
      <c r="B1339" s="9" t="str">
        <f>VLOOKUP(A1339,'item cost'!A:D,2,FALSE)</f>
        <v>group 41</v>
      </c>
      <c r="C1339" s="9" t="str">
        <f>VLOOKUP(D1339,items!A:B,2,FALSE)</f>
        <v>item 41</v>
      </c>
      <c r="D1339" t="s">
        <v>873</v>
      </c>
      <c r="E1339" s="10"/>
      <c r="F1339" s="10">
        <v>44963</v>
      </c>
      <c r="G1339" t="s">
        <v>248</v>
      </c>
      <c r="I1339">
        <v>-1</v>
      </c>
      <c r="J1339" s="2">
        <v>450</v>
      </c>
      <c r="K1339" s="2">
        <f>IF(OR(B1339="متنوع",B1339="قطع غيار"),J1339,IF(AND(B1339="ceiling fan",J1339&gt;500),_xlfn.MAXIFS('m cost'!$E$3:$E$1062,'m cost'!$B$3:$B$1062,C1339,'m cost'!$C$3:$C$1062,"&lt;="&amp;O1339,'m cost'!$D$3:$D$1062,"&lt;="&amp;N1339)*3,_xlfn.MAXIFS('m cost'!$E$3:$E$1062,'m cost'!$B$3:$B$1062,C1339,'m cost'!$C$3:$C$1062,"&lt;="&amp;O1339,'m cost'!$D$3:$D$1062,"&lt;="&amp;N1339)))</f>
        <v>367</v>
      </c>
      <c r="L1339" s="2">
        <f t="shared" si="132"/>
        <v>-367</v>
      </c>
      <c r="M1339" s="2">
        <f t="shared" si="133"/>
        <v>-450</v>
      </c>
      <c r="N1339">
        <f t="shared" si="134"/>
        <v>2</v>
      </c>
      <c r="O1339">
        <f t="shared" si="135"/>
        <v>2023</v>
      </c>
      <c r="P1339" s="9">
        <f>IF(I1339&gt;0,VLOOKUP(B1339,'m cost'!A:G,6,FALSE)*I1339,0)</f>
        <v>0</v>
      </c>
      <c r="Q1339" t="str">
        <f t="shared" si="136"/>
        <v>l</v>
      </c>
      <c r="R1339" s="2">
        <f t="shared" si="137"/>
        <v>-83</v>
      </c>
    </row>
    <row r="1340" spans="1:18" x14ac:dyDescent="0.2">
      <c r="A1340" t="s">
        <v>276</v>
      </c>
      <c r="B1340" s="9" t="str">
        <f>VLOOKUP(A1340,'item cost'!A:D,2,FALSE)</f>
        <v>group 42</v>
      </c>
      <c r="C1340" s="9" t="str">
        <f>VLOOKUP(D1340,items!A:B,2,FALSE)</f>
        <v>item 42</v>
      </c>
      <c r="D1340" t="s">
        <v>874</v>
      </c>
      <c r="E1340" s="10"/>
      <c r="F1340" s="10">
        <v>44963</v>
      </c>
      <c r="G1340" t="s">
        <v>248</v>
      </c>
      <c r="I1340">
        <v>-1</v>
      </c>
      <c r="J1340" s="2">
        <v>250</v>
      </c>
      <c r="K1340" s="2">
        <f>IF(OR(B1340="متنوع",B1340="قطع غيار"),J1340,IF(AND(B1340="ceiling fan",J1340&gt;500),_xlfn.MAXIFS('m cost'!$E$3:$E$1062,'m cost'!$B$3:$B$1062,C1340,'m cost'!$C$3:$C$1062,"&lt;="&amp;O1340,'m cost'!$D$3:$D$1062,"&lt;="&amp;N1340)*3,_xlfn.MAXIFS('m cost'!$E$3:$E$1062,'m cost'!$B$3:$B$1062,C1340,'m cost'!$C$3:$C$1062,"&lt;="&amp;O1340,'m cost'!$D$3:$D$1062,"&lt;="&amp;N1340)))</f>
        <v>244.81481481481484</v>
      </c>
      <c r="L1340" s="2">
        <f t="shared" si="132"/>
        <v>-244.81481481481484</v>
      </c>
      <c r="M1340" s="2">
        <f t="shared" si="133"/>
        <v>-250</v>
      </c>
      <c r="N1340">
        <f t="shared" si="134"/>
        <v>2</v>
      </c>
      <c r="O1340">
        <f t="shared" si="135"/>
        <v>2023</v>
      </c>
      <c r="P1340" s="9">
        <f>IF(I1340&gt;0,VLOOKUP(B1340,'m cost'!A:G,6,FALSE)*I1340,0)</f>
        <v>0</v>
      </c>
      <c r="Q1340" t="str">
        <f t="shared" si="136"/>
        <v>l</v>
      </c>
      <c r="R1340" s="2">
        <f t="shared" si="137"/>
        <v>-5.185185185185162</v>
      </c>
    </row>
    <row r="1341" spans="1:18" x14ac:dyDescent="0.2">
      <c r="A1341" t="s">
        <v>70</v>
      </c>
      <c r="B1341" s="9" t="str">
        <f>VLOOKUP(A1341,'item cost'!A:D,2,FALSE)</f>
        <v>group 43</v>
      </c>
      <c r="C1341" s="9" t="str">
        <f>VLOOKUP(D1341,items!A:B,2,FALSE)</f>
        <v>item 43</v>
      </c>
      <c r="D1341" t="s">
        <v>875</v>
      </c>
      <c r="E1341" s="10"/>
      <c r="F1341" s="10">
        <v>44963</v>
      </c>
      <c r="G1341" t="s">
        <v>248</v>
      </c>
      <c r="I1341">
        <v>-3</v>
      </c>
      <c r="J1341" s="2">
        <v>200</v>
      </c>
      <c r="K1341" s="2">
        <f>IF(OR(B1341="متنوع",B1341="قطع غيار"),J1341,IF(AND(B1341="ceiling fan",J1341&gt;500),_xlfn.MAXIFS('m cost'!$E$3:$E$1062,'m cost'!$B$3:$B$1062,C1341,'m cost'!$C$3:$C$1062,"&lt;="&amp;O1341,'m cost'!$D$3:$D$1062,"&lt;="&amp;N1341)*3,_xlfn.MAXIFS('m cost'!$E$3:$E$1062,'m cost'!$B$3:$B$1062,C1341,'m cost'!$C$3:$C$1062,"&lt;="&amp;O1341,'m cost'!$D$3:$D$1062,"&lt;="&amp;N1341)))</f>
        <v>193</v>
      </c>
      <c r="L1341" s="2">
        <f t="shared" si="132"/>
        <v>-579</v>
      </c>
      <c r="M1341" s="2">
        <f t="shared" si="133"/>
        <v>-600</v>
      </c>
      <c r="N1341">
        <f t="shared" si="134"/>
        <v>2</v>
      </c>
      <c r="O1341">
        <f t="shared" si="135"/>
        <v>2023</v>
      </c>
      <c r="P1341" s="9">
        <f>IF(I1341&gt;0,VLOOKUP(B1341,'m cost'!A:G,6,FALSE)*I1341,0)</f>
        <v>0</v>
      </c>
      <c r="Q1341" t="str">
        <f t="shared" si="136"/>
        <v>l</v>
      </c>
      <c r="R1341" s="2">
        <f t="shared" si="137"/>
        <v>-21</v>
      </c>
    </row>
    <row r="1342" spans="1:18" x14ac:dyDescent="0.2">
      <c r="A1342" t="s">
        <v>22</v>
      </c>
      <c r="B1342" s="9" t="str">
        <f>VLOOKUP(A1342,'item cost'!A:D,2,FALSE)</f>
        <v>group 44</v>
      </c>
      <c r="C1342" s="9" t="str">
        <f>VLOOKUP(D1342,items!A:B,2,FALSE)</f>
        <v>item 44</v>
      </c>
      <c r="D1342" t="s">
        <v>876</v>
      </c>
      <c r="E1342" s="10"/>
      <c r="F1342" s="10">
        <v>44963</v>
      </c>
      <c r="G1342" t="s">
        <v>248</v>
      </c>
      <c r="I1342">
        <v>-3</v>
      </c>
      <c r="J1342" s="2">
        <v>200</v>
      </c>
      <c r="K1342" s="2">
        <f>IF(OR(B1342="متنوع",B1342="قطع غيار"),J1342,IF(AND(B1342="ceiling fan",J1342&gt;500),_xlfn.MAXIFS('m cost'!$E$3:$E$1062,'m cost'!$B$3:$B$1062,C1342,'m cost'!$C$3:$C$1062,"&lt;="&amp;O1342,'m cost'!$D$3:$D$1062,"&lt;="&amp;N1342)*3,_xlfn.MAXIFS('m cost'!$E$3:$E$1062,'m cost'!$B$3:$B$1062,C1342,'m cost'!$C$3:$C$1062,"&lt;="&amp;O1342,'m cost'!$D$3:$D$1062,"&lt;="&amp;N1342)))</f>
        <v>187.96296296296299</v>
      </c>
      <c r="L1342" s="2">
        <f t="shared" si="132"/>
        <v>-563.88888888888891</v>
      </c>
      <c r="M1342" s="2">
        <f t="shared" si="133"/>
        <v>-600</v>
      </c>
      <c r="N1342">
        <f t="shared" si="134"/>
        <v>2</v>
      </c>
      <c r="O1342">
        <f t="shared" si="135"/>
        <v>2023</v>
      </c>
      <c r="P1342" s="9">
        <f>IF(I1342&gt;0,VLOOKUP(B1342,'m cost'!A:G,6,FALSE)*I1342,0)</f>
        <v>0</v>
      </c>
      <c r="Q1342" t="str">
        <f t="shared" si="136"/>
        <v>l</v>
      </c>
      <c r="R1342" s="2">
        <f t="shared" si="137"/>
        <v>-36.111111111111086</v>
      </c>
    </row>
    <row r="1343" spans="1:18" x14ac:dyDescent="0.2">
      <c r="A1343" t="s">
        <v>27</v>
      </c>
      <c r="B1343" s="9" t="str">
        <f>VLOOKUP(A1343,'item cost'!A:D,2,FALSE)</f>
        <v>group 45</v>
      </c>
      <c r="C1343" s="9" t="str">
        <f>VLOOKUP(D1343,items!A:B,2,FALSE)</f>
        <v>item 45</v>
      </c>
      <c r="D1343" t="s">
        <v>877</v>
      </c>
      <c r="E1343" s="10"/>
      <c r="F1343" s="10">
        <v>44963</v>
      </c>
      <c r="G1343" t="s">
        <v>248</v>
      </c>
      <c r="I1343">
        <v>-2</v>
      </c>
      <c r="J1343" s="2">
        <v>175</v>
      </c>
      <c r="K1343" s="2">
        <f>IF(OR(B1343="متنوع",B1343="قطع غيار"),J1343,IF(AND(B1343="ceiling fan",J1343&gt;500),_xlfn.MAXIFS('m cost'!$E$3:$E$1062,'m cost'!$B$3:$B$1062,C1343,'m cost'!$C$3:$C$1062,"&lt;="&amp;O1343,'m cost'!$D$3:$D$1062,"&lt;="&amp;N1343)*3,_xlfn.MAXIFS('m cost'!$E$3:$E$1062,'m cost'!$B$3:$B$1062,C1343,'m cost'!$C$3:$C$1062,"&lt;="&amp;O1343,'m cost'!$D$3:$D$1062,"&lt;="&amp;N1343)))</f>
        <v>187.96296296296299</v>
      </c>
      <c r="L1343" s="2">
        <f t="shared" si="132"/>
        <v>-375.92592592592598</v>
      </c>
      <c r="M1343" s="2">
        <f t="shared" si="133"/>
        <v>-350</v>
      </c>
      <c r="N1343">
        <f t="shared" si="134"/>
        <v>2</v>
      </c>
      <c r="O1343">
        <f t="shared" si="135"/>
        <v>2023</v>
      </c>
      <c r="P1343" s="9">
        <f>IF(I1343&gt;0,VLOOKUP(B1343,'m cost'!A:G,6,FALSE)*I1343,0)</f>
        <v>0</v>
      </c>
      <c r="Q1343" t="str">
        <f t="shared" si="136"/>
        <v>p</v>
      </c>
      <c r="R1343" s="2">
        <f t="shared" si="137"/>
        <v>25.925925925925981</v>
      </c>
    </row>
    <row r="1344" spans="1:18" x14ac:dyDescent="0.2">
      <c r="A1344" t="s">
        <v>19</v>
      </c>
      <c r="B1344" s="9" t="str">
        <f>VLOOKUP(A1344,'item cost'!A:D,2,FALSE)</f>
        <v>group 46</v>
      </c>
      <c r="C1344" s="9" t="str">
        <f>VLOOKUP(D1344,items!A:B,2,FALSE)</f>
        <v>item 46</v>
      </c>
      <c r="D1344" t="s">
        <v>878</v>
      </c>
      <c r="E1344" s="10"/>
      <c r="F1344" s="10">
        <v>44963</v>
      </c>
      <c r="G1344" t="s">
        <v>248</v>
      </c>
      <c r="I1344">
        <v>-3</v>
      </c>
      <c r="J1344" s="2">
        <v>175</v>
      </c>
      <c r="K1344" s="2">
        <f>IF(OR(B1344="متنوع",B1344="قطع غيار"),J1344,IF(AND(B1344="ceiling fan",J1344&gt;500),_xlfn.MAXIFS('m cost'!$E$3:$E$1062,'m cost'!$B$3:$B$1062,C1344,'m cost'!$C$3:$C$1062,"&lt;="&amp;O1344,'m cost'!$D$3:$D$1062,"&lt;="&amp;N1344)*3,_xlfn.MAXIFS('m cost'!$E$3:$E$1062,'m cost'!$B$3:$B$1062,C1344,'m cost'!$C$3:$C$1062,"&lt;="&amp;O1344,'m cost'!$D$3:$D$1062,"&lt;="&amp;N1344)))</f>
        <v>775</v>
      </c>
      <c r="L1344" s="2">
        <f t="shared" si="132"/>
        <v>-2325</v>
      </c>
      <c r="M1344" s="2">
        <f t="shared" si="133"/>
        <v>-525</v>
      </c>
      <c r="N1344">
        <f t="shared" si="134"/>
        <v>2</v>
      </c>
      <c r="O1344">
        <f t="shared" si="135"/>
        <v>2023</v>
      </c>
      <c r="P1344" s="9">
        <f>IF(I1344&gt;0,VLOOKUP(B1344,'m cost'!A:G,6,FALSE)*I1344,0)</f>
        <v>0</v>
      </c>
      <c r="Q1344" t="str">
        <f t="shared" si="136"/>
        <v>p</v>
      </c>
      <c r="R1344" s="2">
        <f t="shared" si="137"/>
        <v>1800</v>
      </c>
    </row>
    <row r="1345" spans="1:18" x14ac:dyDescent="0.2">
      <c r="A1345" t="s">
        <v>29</v>
      </c>
      <c r="B1345" s="9" t="str">
        <f>VLOOKUP(A1345,'item cost'!A:D,2,FALSE)</f>
        <v>group 47</v>
      </c>
      <c r="C1345" s="9" t="str">
        <f>VLOOKUP(D1345,items!A:B,2,FALSE)</f>
        <v>item 47</v>
      </c>
      <c r="D1345" t="s">
        <v>879</v>
      </c>
      <c r="E1345" s="10"/>
      <c r="F1345" s="10">
        <v>44963</v>
      </c>
      <c r="G1345" t="s">
        <v>248</v>
      </c>
      <c r="I1345">
        <v>-1</v>
      </c>
      <c r="J1345" s="2">
        <v>175</v>
      </c>
      <c r="K1345" s="2">
        <f>IF(OR(B1345="متنوع",B1345="قطع غيار"),J1345,IF(AND(B1345="ceiling fan",J1345&gt;500),_xlfn.MAXIFS('m cost'!$E$3:$E$1062,'m cost'!$B$3:$B$1062,C1345,'m cost'!$C$3:$C$1062,"&lt;="&amp;O1345,'m cost'!$D$3:$D$1062,"&lt;="&amp;N1345)*3,_xlfn.MAXIFS('m cost'!$E$3:$E$1062,'m cost'!$B$3:$B$1062,C1345,'m cost'!$C$3:$C$1062,"&lt;="&amp;O1345,'m cost'!$D$3:$D$1062,"&lt;="&amp;N1345)))</f>
        <v>205</v>
      </c>
      <c r="L1345" s="2">
        <f t="shared" si="132"/>
        <v>-205</v>
      </c>
      <c r="M1345" s="2">
        <f t="shared" si="133"/>
        <v>-175</v>
      </c>
      <c r="N1345">
        <f t="shared" si="134"/>
        <v>2</v>
      </c>
      <c r="O1345">
        <f t="shared" si="135"/>
        <v>2023</v>
      </c>
      <c r="P1345" s="9">
        <f>IF(I1345&gt;0,VLOOKUP(B1345,'m cost'!A:G,6,FALSE)*I1345,0)</f>
        <v>0</v>
      </c>
      <c r="Q1345" t="str">
        <f t="shared" si="136"/>
        <v>p</v>
      </c>
      <c r="R1345" s="2">
        <f t="shared" si="137"/>
        <v>30</v>
      </c>
    </row>
    <row r="1346" spans="1:18" x14ac:dyDescent="0.2">
      <c r="A1346" t="s">
        <v>272</v>
      </c>
      <c r="B1346" s="9" t="str">
        <f>VLOOKUP(A1346,'item cost'!A:D,2,FALSE)</f>
        <v>group 48</v>
      </c>
      <c r="C1346" s="9" t="str">
        <f>VLOOKUP(D1346,items!A:B,2,FALSE)</f>
        <v>item 48</v>
      </c>
      <c r="D1346" t="s">
        <v>880</v>
      </c>
      <c r="E1346" s="10"/>
      <c r="F1346" s="10">
        <v>44963</v>
      </c>
      <c r="G1346" t="s">
        <v>248</v>
      </c>
      <c r="I1346">
        <v>-2</v>
      </c>
      <c r="J1346" s="2">
        <v>1000</v>
      </c>
      <c r="K1346" s="2">
        <f>IF(OR(B1346="متنوع",B1346="قطع غيار"),J1346,IF(AND(B1346="ceiling fan",J1346&gt;500),_xlfn.MAXIFS('m cost'!$E$3:$E$1062,'m cost'!$B$3:$B$1062,C1346,'m cost'!$C$3:$C$1062,"&lt;="&amp;O1346,'m cost'!$D$3:$D$1062,"&lt;="&amp;N1346)*3,_xlfn.MAXIFS('m cost'!$E$3:$E$1062,'m cost'!$B$3:$B$1062,C1346,'m cost'!$C$3:$C$1062,"&lt;="&amp;O1346,'m cost'!$D$3:$D$1062,"&lt;="&amp;N1346)))</f>
        <v>640</v>
      </c>
      <c r="L1346" s="2">
        <f t="shared" si="132"/>
        <v>-1280</v>
      </c>
      <c r="M1346" s="2">
        <f t="shared" si="133"/>
        <v>-2000</v>
      </c>
      <c r="N1346">
        <f t="shared" si="134"/>
        <v>2</v>
      </c>
      <c r="O1346">
        <f t="shared" si="135"/>
        <v>2023</v>
      </c>
      <c r="P1346" s="9">
        <f>IF(I1346&gt;0,VLOOKUP(B1346,'m cost'!A:G,6,FALSE)*I1346,0)</f>
        <v>0</v>
      </c>
      <c r="Q1346" t="str">
        <f t="shared" si="136"/>
        <v>l</v>
      </c>
      <c r="R1346" s="2">
        <f t="shared" si="137"/>
        <v>-720</v>
      </c>
    </row>
    <row r="1347" spans="1:18" x14ac:dyDescent="0.2">
      <c r="A1347" t="s">
        <v>41</v>
      </c>
      <c r="B1347" s="9" t="str">
        <f>VLOOKUP(A1347,'item cost'!A:D,2,FALSE)</f>
        <v>group 49</v>
      </c>
      <c r="C1347" s="9" t="str">
        <f>VLOOKUP(D1347,items!A:B,2,FALSE)</f>
        <v>item 49</v>
      </c>
      <c r="D1347" t="s">
        <v>881</v>
      </c>
      <c r="E1347" s="10"/>
      <c r="F1347" s="10">
        <v>44963</v>
      </c>
      <c r="G1347" t="s">
        <v>248</v>
      </c>
      <c r="I1347">
        <v>-2</v>
      </c>
      <c r="J1347" s="2">
        <v>350</v>
      </c>
      <c r="K1347" s="2">
        <f>IF(OR(B1347="متنوع",B1347="قطع غيار"),J1347,IF(AND(B1347="ceiling fan",J1347&gt;500),_xlfn.MAXIFS('m cost'!$E$3:$E$1062,'m cost'!$B$3:$B$1062,C1347,'m cost'!$C$3:$C$1062,"&lt;="&amp;O1347,'m cost'!$D$3:$D$1062,"&lt;="&amp;N1347)*3,_xlfn.MAXIFS('m cost'!$E$3:$E$1062,'m cost'!$B$3:$B$1062,C1347,'m cost'!$C$3:$C$1062,"&lt;="&amp;O1347,'m cost'!$D$3:$D$1062,"&lt;="&amp;N1347)))</f>
        <v>237</v>
      </c>
      <c r="L1347" s="2">
        <f t="shared" si="132"/>
        <v>-474</v>
      </c>
      <c r="M1347" s="2">
        <f t="shared" si="133"/>
        <v>-700</v>
      </c>
      <c r="N1347">
        <f t="shared" si="134"/>
        <v>2</v>
      </c>
      <c r="O1347">
        <f t="shared" si="135"/>
        <v>2023</v>
      </c>
      <c r="P1347" s="9">
        <f>IF(I1347&gt;0,VLOOKUP(B1347,'m cost'!A:G,6,FALSE)*I1347,0)</f>
        <v>0</v>
      </c>
      <c r="Q1347" t="str">
        <f t="shared" si="136"/>
        <v>l</v>
      </c>
      <c r="R1347" s="2">
        <f t="shared" si="137"/>
        <v>-226</v>
      </c>
    </row>
    <row r="1348" spans="1:18" x14ac:dyDescent="0.2">
      <c r="A1348" t="s">
        <v>73</v>
      </c>
      <c r="B1348" s="9" t="str">
        <f>VLOOKUP(A1348,'item cost'!A:D,2,FALSE)</f>
        <v>group 50</v>
      </c>
      <c r="C1348" s="9" t="str">
        <f>VLOOKUP(D1348,items!A:B,2,FALSE)</f>
        <v>item 50</v>
      </c>
      <c r="D1348" t="s">
        <v>882</v>
      </c>
      <c r="E1348" s="10"/>
      <c r="F1348" s="10">
        <v>44964</v>
      </c>
      <c r="G1348" t="s">
        <v>473</v>
      </c>
      <c r="I1348">
        <v>8</v>
      </c>
      <c r="J1348" s="2">
        <v>1250</v>
      </c>
      <c r="K1348" s="2">
        <f>IF(OR(B1348="متنوع",B1348="قطع غيار"),J1348,IF(AND(B1348="ceiling fan",J1348&gt;500),_xlfn.MAXIFS('m cost'!$E$3:$E$1062,'m cost'!$B$3:$B$1062,C1348,'m cost'!$C$3:$C$1062,"&lt;="&amp;O1348,'m cost'!$D$3:$D$1062,"&lt;="&amp;N1348)*3,_xlfn.MAXIFS('m cost'!$E$3:$E$1062,'m cost'!$B$3:$B$1062,C1348,'m cost'!$C$3:$C$1062,"&lt;="&amp;O1348,'m cost'!$D$3:$D$1062,"&lt;="&amp;N1348)))</f>
        <v>2128</v>
      </c>
      <c r="L1348" s="2">
        <f t="shared" si="132"/>
        <v>17024</v>
      </c>
      <c r="M1348" s="2">
        <f t="shared" si="133"/>
        <v>10000</v>
      </c>
      <c r="N1348">
        <f t="shared" si="134"/>
        <v>2</v>
      </c>
      <c r="O1348">
        <f t="shared" si="135"/>
        <v>2023</v>
      </c>
      <c r="P1348" s="9">
        <f>IF(I1348&gt;0,VLOOKUP(B1348,'m cost'!A:G,6,FALSE)*I1348,0)</f>
        <v>0</v>
      </c>
      <c r="Q1348" t="str">
        <f t="shared" si="136"/>
        <v>l</v>
      </c>
      <c r="R1348" s="2">
        <f t="shared" si="137"/>
        <v>-7024</v>
      </c>
    </row>
    <row r="1349" spans="1:18" x14ac:dyDescent="0.2">
      <c r="A1349" t="s">
        <v>35</v>
      </c>
      <c r="B1349" s="9" t="str">
        <f>VLOOKUP(A1349,'item cost'!A:D,2,FALSE)</f>
        <v>group 51</v>
      </c>
      <c r="C1349" s="9" t="str">
        <f>VLOOKUP(D1349,items!A:B,2,FALSE)</f>
        <v>item 51</v>
      </c>
      <c r="D1349" t="s">
        <v>883</v>
      </c>
      <c r="E1349" s="10"/>
      <c r="F1349" s="10">
        <v>44964</v>
      </c>
      <c r="G1349" t="s">
        <v>473</v>
      </c>
      <c r="I1349">
        <v>20</v>
      </c>
      <c r="J1349" s="2">
        <v>2600</v>
      </c>
      <c r="K1349" s="2">
        <f>IF(OR(B1349="متنوع",B1349="قطع غيار"),J1349,IF(AND(B1349="ceiling fan",J1349&gt;500),_xlfn.MAXIFS('m cost'!$E$3:$E$1062,'m cost'!$B$3:$B$1062,C1349,'m cost'!$C$3:$C$1062,"&lt;="&amp;O1349,'m cost'!$D$3:$D$1062,"&lt;="&amp;N1349)*3,_xlfn.MAXIFS('m cost'!$E$3:$E$1062,'m cost'!$B$3:$B$1062,C1349,'m cost'!$C$3:$C$1062,"&lt;="&amp;O1349,'m cost'!$D$3:$D$1062,"&lt;="&amp;N1349)))</f>
        <v>2247</v>
      </c>
      <c r="L1349" s="2">
        <f t="shared" si="132"/>
        <v>44940</v>
      </c>
      <c r="M1349" s="2">
        <f t="shared" si="133"/>
        <v>52000</v>
      </c>
      <c r="N1349">
        <f t="shared" si="134"/>
        <v>2</v>
      </c>
      <c r="O1349">
        <f t="shared" si="135"/>
        <v>2023</v>
      </c>
      <c r="P1349" s="9">
        <f>IF(I1349&gt;0,VLOOKUP(B1349,'m cost'!A:G,6,FALSE)*I1349,0)</f>
        <v>0</v>
      </c>
      <c r="Q1349" t="str">
        <f t="shared" si="136"/>
        <v>p</v>
      </c>
      <c r="R1349" s="2">
        <f t="shared" si="137"/>
        <v>7060</v>
      </c>
    </row>
    <row r="1350" spans="1:18" x14ac:dyDescent="0.2">
      <c r="A1350" t="s">
        <v>49</v>
      </c>
      <c r="B1350" s="9" t="str">
        <f>VLOOKUP(A1350,'item cost'!A:D,2,FALSE)</f>
        <v>group 52</v>
      </c>
      <c r="C1350" s="9" t="str">
        <f>VLOOKUP(D1350,items!A:B,2,FALSE)</f>
        <v>item 52</v>
      </c>
      <c r="D1350" t="s">
        <v>884</v>
      </c>
      <c r="E1350" s="10"/>
      <c r="F1350" s="10">
        <v>44964</v>
      </c>
      <c r="G1350" t="s">
        <v>473</v>
      </c>
      <c r="I1350">
        <v>40</v>
      </c>
      <c r="J1350" s="2">
        <v>2800</v>
      </c>
      <c r="K1350" s="2">
        <f>IF(OR(B1350="متنوع",B1350="قطع غيار"),J1350,IF(AND(B1350="ceiling fan",J1350&gt;500),_xlfn.MAXIFS('m cost'!$E$3:$E$1062,'m cost'!$B$3:$B$1062,C1350,'m cost'!$C$3:$C$1062,"&lt;="&amp;O1350,'m cost'!$D$3:$D$1062,"&lt;="&amp;N1350)*3,_xlfn.MAXIFS('m cost'!$E$3:$E$1062,'m cost'!$B$3:$B$1062,C1350,'m cost'!$C$3:$C$1062,"&lt;="&amp;O1350,'m cost'!$D$3:$D$1062,"&lt;="&amp;N1350)))</f>
        <v>306</v>
      </c>
      <c r="L1350" s="2">
        <f t="shared" si="132"/>
        <v>12240</v>
      </c>
      <c r="M1350" s="2">
        <f t="shared" si="133"/>
        <v>112000</v>
      </c>
      <c r="N1350">
        <f t="shared" si="134"/>
        <v>2</v>
      </c>
      <c r="O1350">
        <f t="shared" si="135"/>
        <v>2023</v>
      </c>
      <c r="P1350" s="9">
        <f>IF(I1350&gt;0,VLOOKUP(B1350,'m cost'!A:G,6,FALSE)*I1350,0)</f>
        <v>0</v>
      </c>
      <c r="Q1350" t="str">
        <f t="shared" si="136"/>
        <v>p</v>
      </c>
      <c r="R1350" s="2">
        <f t="shared" si="137"/>
        <v>99760</v>
      </c>
    </row>
    <row r="1351" spans="1:18" x14ac:dyDescent="0.2">
      <c r="A1351" t="s">
        <v>42</v>
      </c>
      <c r="B1351" s="9" t="str">
        <f>VLOOKUP(A1351,'item cost'!A:D,2,FALSE)</f>
        <v>group 53</v>
      </c>
      <c r="C1351" s="9" t="str">
        <f>VLOOKUP(D1351,items!A:B,2,FALSE)</f>
        <v>item 53</v>
      </c>
      <c r="D1351" t="s">
        <v>885</v>
      </c>
      <c r="E1351" s="10"/>
      <c r="F1351" s="10">
        <v>44965</v>
      </c>
      <c r="G1351" t="s">
        <v>474</v>
      </c>
      <c r="I1351">
        <v>24</v>
      </c>
      <c r="J1351" s="2">
        <v>2400</v>
      </c>
      <c r="K1351" s="2">
        <f>IF(OR(B1351="متنوع",B1351="قطع غيار"),J1351,IF(AND(B1351="ceiling fan",J1351&gt;500),_xlfn.MAXIFS('m cost'!$E$3:$E$1062,'m cost'!$B$3:$B$1062,C1351,'m cost'!$C$3:$C$1062,"&lt;="&amp;O1351,'m cost'!$D$3:$D$1062,"&lt;="&amp;N1351)*3,_xlfn.MAXIFS('m cost'!$E$3:$E$1062,'m cost'!$B$3:$B$1062,C1351,'m cost'!$C$3:$C$1062,"&lt;="&amp;O1351,'m cost'!$D$3:$D$1062,"&lt;="&amp;N1351)))</f>
        <v>253</v>
      </c>
      <c r="L1351" s="2">
        <f t="shared" si="132"/>
        <v>6072</v>
      </c>
      <c r="M1351" s="2">
        <f t="shared" si="133"/>
        <v>57600</v>
      </c>
      <c r="N1351">
        <f t="shared" si="134"/>
        <v>2</v>
      </c>
      <c r="O1351">
        <f t="shared" si="135"/>
        <v>2023</v>
      </c>
      <c r="P1351" s="9">
        <f>IF(I1351&gt;0,VLOOKUP(B1351,'m cost'!A:G,6,FALSE)*I1351,0)</f>
        <v>0</v>
      </c>
      <c r="Q1351" t="str">
        <f t="shared" si="136"/>
        <v>p</v>
      </c>
      <c r="R1351" s="2">
        <f t="shared" si="137"/>
        <v>51528</v>
      </c>
    </row>
    <row r="1352" spans="1:18" x14ac:dyDescent="0.2">
      <c r="A1352" t="s">
        <v>63</v>
      </c>
      <c r="B1352" s="9" t="str">
        <f>VLOOKUP(A1352,'item cost'!A:D,2,FALSE)</f>
        <v>group 54</v>
      </c>
      <c r="C1352" s="9" t="str">
        <f>VLOOKUP(D1352,items!A:B,2,FALSE)</f>
        <v>item 54</v>
      </c>
      <c r="D1352" t="s">
        <v>886</v>
      </c>
      <c r="E1352" s="10"/>
      <c r="F1352" s="10">
        <v>44965</v>
      </c>
      <c r="G1352" t="s">
        <v>474</v>
      </c>
      <c r="I1352">
        <v>50</v>
      </c>
      <c r="J1352" s="2">
        <v>1425</v>
      </c>
      <c r="K1352" s="2">
        <f>IF(OR(B1352="متنوع",B1352="قطع غيار"),J1352,IF(AND(B1352="ceiling fan",J1352&gt;500),_xlfn.MAXIFS('m cost'!$E$3:$E$1062,'m cost'!$B$3:$B$1062,C1352,'m cost'!$C$3:$C$1062,"&lt;="&amp;O1352,'m cost'!$D$3:$D$1062,"&lt;="&amp;N1352)*3,_xlfn.MAXIFS('m cost'!$E$3:$E$1062,'m cost'!$B$3:$B$1062,C1352,'m cost'!$C$3:$C$1062,"&lt;="&amp;O1352,'m cost'!$D$3:$D$1062,"&lt;="&amp;N1352)))</f>
        <v>540</v>
      </c>
      <c r="L1352" s="2">
        <f t="shared" si="132"/>
        <v>27000</v>
      </c>
      <c r="M1352" s="2">
        <f t="shared" si="133"/>
        <v>71250</v>
      </c>
      <c r="N1352">
        <f t="shared" si="134"/>
        <v>2</v>
      </c>
      <c r="O1352">
        <f t="shared" si="135"/>
        <v>2023</v>
      </c>
      <c r="P1352" s="9">
        <f>IF(I1352&gt;0,VLOOKUP(B1352,'m cost'!A:G,6,FALSE)*I1352,0)</f>
        <v>0</v>
      </c>
      <c r="Q1352" t="str">
        <f t="shared" si="136"/>
        <v>p</v>
      </c>
      <c r="R1352" s="2">
        <f t="shared" si="137"/>
        <v>44250</v>
      </c>
    </row>
    <row r="1353" spans="1:18" x14ac:dyDescent="0.2">
      <c r="A1353" t="s">
        <v>32</v>
      </c>
      <c r="B1353" s="9" t="str">
        <f>VLOOKUP(A1353,'item cost'!A:D,2,FALSE)</f>
        <v>group 1</v>
      </c>
      <c r="C1353" s="9" t="str">
        <f>VLOOKUP(D1353,items!A:B,2,FALSE)</f>
        <v>item 1</v>
      </c>
      <c r="D1353" t="s">
        <v>833</v>
      </c>
      <c r="E1353" s="10"/>
      <c r="F1353" s="10">
        <v>44965</v>
      </c>
      <c r="G1353" t="s">
        <v>474</v>
      </c>
      <c r="I1353">
        <v>25</v>
      </c>
      <c r="J1353" s="2">
        <v>260</v>
      </c>
      <c r="K1353" s="2">
        <f>IF(OR(B1353="متنوع",B1353="قطع غيار"),J1353,IF(AND(B1353="ceiling fan",J1353&gt;500),_xlfn.MAXIFS('m cost'!$E$3:$E$1062,'m cost'!$B$3:$B$1062,C1353,'m cost'!$C$3:$C$1062,"&lt;="&amp;O1353,'m cost'!$D$3:$D$1062,"&lt;="&amp;N1353)*3,_xlfn.MAXIFS('m cost'!$E$3:$E$1062,'m cost'!$B$3:$B$1062,C1353,'m cost'!$C$3:$C$1062,"&lt;="&amp;O1353,'m cost'!$D$3:$D$1062,"&lt;="&amp;N1353)))</f>
        <v>1490</v>
      </c>
      <c r="L1353" s="2">
        <f t="shared" si="132"/>
        <v>37250</v>
      </c>
      <c r="M1353" s="2">
        <f t="shared" si="133"/>
        <v>6500</v>
      </c>
      <c r="N1353">
        <f t="shared" si="134"/>
        <v>2</v>
      </c>
      <c r="O1353">
        <f t="shared" si="135"/>
        <v>2023</v>
      </c>
      <c r="P1353" s="9">
        <f>IF(I1353&gt;0,VLOOKUP(B1353,'m cost'!A:G,6,FALSE)*I1353,0)</f>
        <v>1277</v>
      </c>
      <c r="Q1353" t="str">
        <f t="shared" si="136"/>
        <v>l</v>
      </c>
      <c r="R1353" s="2">
        <f t="shared" si="137"/>
        <v>-32027</v>
      </c>
    </row>
    <row r="1354" spans="1:18" x14ac:dyDescent="0.2">
      <c r="A1354" t="s">
        <v>58</v>
      </c>
      <c r="B1354" s="9" t="str">
        <f>VLOOKUP(A1354,'item cost'!A:D,2,FALSE)</f>
        <v>group 2</v>
      </c>
      <c r="C1354" s="9" t="str">
        <f>VLOOKUP(D1354,items!A:B,2,FALSE)</f>
        <v>item 2</v>
      </c>
      <c r="D1354" t="s">
        <v>834</v>
      </c>
      <c r="E1354" s="10"/>
      <c r="F1354" s="10">
        <v>44965</v>
      </c>
      <c r="G1354" t="s">
        <v>474</v>
      </c>
      <c r="I1354">
        <v>50</v>
      </c>
      <c r="J1354" s="2">
        <v>360</v>
      </c>
      <c r="K1354" s="2">
        <f>IF(OR(B1354="متنوع",B1354="قطع غيار"),J1354,IF(AND(B1354="ceiling fan",J1354&gt;500),_xlfn.MAXIFS('m cost'!$E$3:$E$1062,'m cost'!$B$3:$B$1062,C1354,'m cost'!$C$3:$C$1062,"&lt;="&amp;O1354,'m cost'!$D$3:$D$1062,"&lt;="&amp;N1354)*3,_xlfn.MAXIFS('m cost'!$E$3:$E$1062,'m cost'!$B$3:$B$1062,C1354,'m cost'!$C$3:$C$1062,"&lt;="&amp;O1354,'m cost'!$D$3:$D$1062,"&lt;="&amp;N1354)))</f>
        <v>257.64999999999998</v>
      </c>
      <c r="L1354" s="2">
        <f t="shared" si="132"/>
        <v>12882.499999999998</v>
      </c>
      <c r="M1354" s="2">
        <f t="shared" si="133"/>
        <v>18000</v>
      </c>
      <c r="N1354">
        <f t="shared" si="134"/>
        <v>2</v>
      </c>
      <c r="O1354">
        <f t="shared" si="135"/>
        <v>2023</v>
      </c>
      <c r="P1354" s="9">
        <f>IF(I1354&gt;0,VLOOKUP(B1354,'m cost'!A:G,6,FALSE)*I1354,0)</f>
        <v>2029</v>
      </c>
      <c r="Q1354" t="str">
        <f t="shared" si="136"/>
        <v>p</v>
      </c>
      <c r="R1354" s="2">
        <f t="shared" si="137"/>
        <v>3088.5000000000018</v>
      </c>
    </row>
    <row r="1355" spans="1:18" x14ac:dyDescent="0.2">
      <c r="A1355" t="s">
        <v>23</v>
      </c>
      <c r="B1355" s="9" t="str">
        <f>VLOOKUP(A1355,'item cost'!A:D,2,FALSE)</f>
        <v>group 3</v>
      </c>
      <c r="C1355" s="9" t="str">
        <f>VLOOKUP(D1355,items!A:B,2,FALSE)</f>
        <v>item 3</v>
      </c>
      <c r="D1355" t="s">
        <v>835</v>
      </c>
      <c r="E1355" s="10"/>
      <c r="F1355" s="10">
        <v>44965</v>
      </c>
      <c r="G1355" t="s">
        <v>474</v>
      </c>
      <c r="I1355">
        <v>50</v>
      </c>
      <c r="J1355" s="2">
        <v>370</v>
      </c>
      <c r="K1355" s="2">
        <f>IF(OR(B1355="متنوع",B1355="قطع غيار"),J1355,IF(AND(B1355="ceiling fan",J1355&gt;500),_xlfn.MAXIFS('m cost'!$E$3:$E$1062,'m cost'!$B$3:$B$1062,C1355,'m cost'!$C$3:$C$1062,"&lt;="&amp;O1355,'m cost'!$D$3:$D$1062,"&lt;="&amp;N1355)*3,_xlfn.MAXIFS('m cost'!$E$3:$E$1062,'m cost'!$B$3:$B$1062,C1355,'m cost'!$C$3:$C$1062,"&lt;="&amp;O1355,'m cost'!$D$3:$D$1062,"&lt;="&amp;N1355)))</f>
        <v>424.87</v>
      </c>
      <c r="L1355" s="2">
        <f t="shared" si="132"/>
        <v>21243.5</v>
      </c>
      <c r="M1355" s="2">
        <f t="shared" si="133"/>
        <v>18500</v>
      </c>
      <c r="N1355">
        <f t="shared" si="134"/>
        <v>2</v>
      </c>
      <c r="O1355">
        <f t="shared" si="135"/>
        <v>2023</v>
      </c>
      <c r="P1355" s="9">
        <f>IF(I1355&gt;0,VLOOKUP(B1355,'m cost'!A:G,6,FALSE)*I1355,0)</f>
        <v>2945.5</v>
      </c>
      <c r="Q1355" t="str">
        <f t="shared" si="136"/>
        <v>l</v>
      </c>
      <c r="R1355" s="2">
        <f t="shared" si="137"/>
        <v>-5689</v>
      </c>
    </row>
    <row r="1356" spans="1:18" x14ac:dyDescent="0.2">
      <c r="A1356" t="s">
        <v>271</v>
      </c>
      <c r="B1356" s="9" t="str">
        <f>VLOOKUP(A1356,'item cost'!A:D,2,FALSE)</f>
        <v>group 4</v>
      </c>
      <c r="C1356" s="9" t="str">
        <f>VLOOKUP(D1356,items!A:B,2,FALSE)</f>
        <v>item 4</v>
      </c>
      <c r="D1356" t="s">
        <v>836</v>
      </c>
      <c r="E1356" s="10"/>
      <c r="F1356" s="10">
        <v>44965</v>
      </c>
      <c r="G1356" t="s">
        <v>474</v>
      </c>
      <c r="I1356">
        <v>15</v>
      </c>
      <c r="J1356" s="2">
        <v>1350</v>
      </c>
      <c r="K1356" s="2">
        <f>IF(OR(B1356="متنوع",B1356="قطع غيار"),J1356,IF(AND(B1356="ceiling fan",J1356&gt;500),_xlfn.MAXIFS('m cost'!$E$3:$E$1062,'m cost'!$B$3:$B$1062,C1356,'m cost'!$C$3:$C$1062,"&lt;="&amp;O1356,'m cost'!$D$3:$D$1062,"&lt;="&amp;N1356)*3,_xlfn.MAXIFS('m cost'!$E$3:$E$1062,'m cost'!$B$3:$B$1062,C1356,'m cost'!$C$3:$C$1062,"&lt;="&amp;O1356,'m cost'!$D$3:$D$1062,"&lt;="&amp;N1356)))</f>
        <v>1793</v>
      </c>
      <c r="L1356" s="2">
        <f t="shared" si="132"/>
        <v>26895</v>
      </c>
      <c r="M1356" s="2">
        <f t="shared" si="133"/>
        <v>20250</v>
      </c>
      <c r="N1356">
        <f t="shared" si="134"/>
        <v>2</v>
      </c>
      <c r="O1356">
        <f t="shared" si="135"/>
        <v>2023</v>
      </c>
      <c r="P1356" s="9">
        <f>IF(I1356&gt;0,VLOOKUP(B1356,'m cost'!A:G,6,FALSE)*I1356,0)</f>
        <v>644.4</v>
      </c>
      <c r="Q1356" t="str">
        <f t="shared" si="136"/>
        <v>l</v>
      </c>
      <c r="R1356" s="2">
        <f t="shared" si="137"/>
        <v>-7289.4</v>
      </c>
    </row>
    <row r="1357" spans="1:18" x14ac:dyDescent="0.2">
      <c r="A1357" t="s">
        <v>26</v>
      </c>
      <c r="B1357" s="9" t="str">
        <f>VLOOKUP(A1357,'item cost'!A:D,2,FALSE)</f>
        <v>group 5</v>
      </c>
      <c r="C1357" s="9" t="str">
        <f>VLOOKUP(D1357,items!A:B,2,FALSE)</f>
        <v>item 5</v>
      </c>
      <c r="D1357" t="s">
        <v>837</v>
      </c>
      <c r="E1357" s="10"/>
      <c r="F1357" s="10">
        <v>44965</v>
      </c>
      <c r="G1357" t="s">
        <v>474</v>
      </c>
      <c r="I1357">
        <v>14</v>
      </c>
      <c r="J1357" s="2">
        <v>180</v>
      </c>
      <c r="K1357" s="2">
        <f>IF(OR(B1357="متنوع",B1357="قطع غيار"),J1357,IF(AND(B1357="ceiling fan",J1357&gt;500),_xlfn.MAXIFS('m cost'!$E$3:$E$1062,'m cost'!$B$3:$B$1062,C1357,'m cost'!$C$3:$C$1062,"&lt;="&amp;O1357,'m cost'!$D$3:$D$1062,"&lt;="&amp;N1357)*3,_xlfn.MAXIFS('m cost'!$E$3:$E$1062,'m cost'!$B$3:$B$1062,C1357,'m cost'!$C$3:$C$1062,"&lt;="&amp;O1357,'m cost'!$D$3:$D$1062,"&lt;="&amp;N1357)))</f>
        <v>2220</v>
      </c>
      <c r="L1357" s="2">
        <f t="shared" si="132"/>
        <v>31080</v>
      </c>
      <c r="M1357" s="2">
        <f t="shared" si="133"/>
        <v>2520</v>
      </c>
      <c r="N1357">
        <f t="shared" si="134"/>
        <v>2</v>
      </c>
      <c r="O1357">
        <f t="shared" si="135"/>
        <v>2023</v>
      </c>
      <c r="P1357" s="9">
        <f>IF(I1357&gt;0,VLOOKUP(B1357,'m cost'!A:G,6,FALSE)*I1357,0)</f>
        <v>448.56</v>
      </c>
      <c r="Q1357" t="str">
        <f t="shared" si="136"/>
        <v>l</v>
      </c>
      <c r="R1357" s="2">
        <f t="shared" si="137"/>
        <v>-29008.560000000001</v>
      </c>
    </row>
    <row r="1358" spans="1:18" x14ac:dyDescent="0.2">
      <c r="A1358" t="s">
        <v>66</v>
      </c>
      <c r="B1358" s="9" t="str">
        <f>VLOOKUP(A1358,'item cost'!A:D,2,FALSE)</f>
        <v>group 6</v>
      </c>
      <c r="C1358" s="9" t="str">
        <f>VLOOKUP(D1358,items!A:B,2,FALSE)</f>
        <v>item 6</v>
      </c>
      <c r="D1358" t="s">
        <v>838</v>
      </c>
      <c r="E1358" s="10"/>
      <c r="F1358" s="10">
        <v>44965</v>
      </c>
      <c r="G1358" t="s">
        <v>474</v>
      </c>
      <c r="I1358">
        <v>22</v>
      </c>
      <c r="J1358" s="2">
        <v>580</v>
      </c>
      <c r="K1358" s="2">
        <f>IF(OR(B1358="متنوع",B1358="قطع غيار"),J1358,IF(AND(B1358="ceiling fan",J1358&gt;500),_xlfn.MAXIFS('m cost'!$E$3:$E$1062,'m cost'!$B$3:$B$1062,C1358,'m cost'!$C$3:$C$1062,"&lt;="&amp;O1358,'m cost'!$D$3:$D$1062,"&lt;="&amp;N1358)*3,_xlfn.MAXIFS('m cost'!$E$3:$E$1062,'m cost'!$B$3:$B$1062,C1358,'m cost'!$C$3:$C$1062,"&lt;="&amp;O1358,'m cost'!$D$3:$D$1062,"&lt;="&amp;N1358)))</f>
        <v>190</v>
      </c>
      <c r="L1358" s="2">
        <f t="shared" si="132"/>
        <v>4180</v>
      </c>
      <c r="M1358" s="2">
        <f t="shared" si="133"/>
        <v>12760</v>
      </c>
      <c r="N1358">
        <f t="shared" si="134"/>
        <v>2</v>
      </c>
      <c r="O1358">
        <f t="shared" si="135"/>
        <v>2023</v>
      </c>
      <c r="P1358" s="9">
        <f>IF(I1358&gt;0,VLOOKUP(B1358,'m cost'!A:G,6,FALSE)*I1358,0)</f>
        <v>3288.56</v>
      </c>
      <c r="Q1358" t="str">
        <f t="shared" si="136"/>
        <v>p</v>
      </c>
      <c r="R1358" s="2">
        <f t="shared" si="137"/>
        <v>5291.4400000000005</v>
      </c>
    </row>
    <row r="1359" spans="1:18" x14ac:dyDescent="0.2">
      <c r="A1359" t="s">
        <v>40</v>
      </c>
      <c r="B1359" s="9" t="str">
        <f>VLOOKUP(A1359,'item cost'!A:D,2,FALSE)</f>
        <v>group 7</v>
      </c>
      <c r="C1359" s="9" t="str">
        <f>VLOOKUP(D1359,items!A:B,2,FALSE)</f>
        <v>item 7</v>
      </c>
      <c r="D1359" t="s">
        <v>839</v>
      </c>
      <c r="E1359" s="10"/>
      <c r="F1359" s="10">
        <v>44965</v>
      </c>
      <c r="G1359" t="s">
        <v>474</v>
      </c>
      <c r="I1359">
        <v>20</v>
      </c>
      <c r="J1359" s="2">
        <v>1200</v>
      </c>
      <c r="K1359" s="2">
        <f>IF(OR(B1359="متنوع",B1359="قطع غيار"),J1359,IF(AND(B1359="ceiling fan",J1359&gt;500),_xlfn.MAXIFS('m cost'!$E$3:$E$1062,'m cost'!$B$3:$B$1062,C1359,'m cost'!$C$3:$C$1062,"&lt;="&amp;O1359,'m cost'!$D$3:$D$1062,"&lt;="&amp;N1359)*3,_xlfn.MAXIFS('m cost'!$E$3:$E$1062,'m cost'!$B$3:$B$1062,C1359,'m cost'!$C$3:$C$1062,"&lt;="&amp;O1359,'m cost'!$D$3:$D$1062,"&lt;="&amp;N1359)))</f>
        <v>260</v>
      </c>
      <c r="L1359" s="2">
        <f t="shared" si="132"/>
        <v>5200</v>
      </c>
      <c r="M1359" s="2">
        <f t="shared" si="133"/>
        <v>24000</v>
      </c>
      <c r="N1359">
        <f t="shared" si="134"/>
        <v>2</v>
      </c>
      <c r="O1359">
        <f t="shared" si="135"/>
        <v>2023</v>
      </c>
      <c r="P1359" s="9">
        <f>IF(I1359&gt;0,VLOOKUP(B1359,'m cost'!A:G,6,FALSE)*I1359,0)</f>
        <v>442.8</v>
      </c>
      <c r="Q1359" t="str">
        <f t="shared" si="136"/>
        <v>p</v>
      </c>
      <c r="R1359" s="2">
        <f t="shared" si="137"/>
        <v>18357.2</v>
      </c>
    </row>
    <row r="1360" spans="1:18" x14ac:dyDescent="0.2">
      <c r="A1360" t="s">
        <v>61</v>
      </c>
      <c r="B1360" s="9" t="str">
        <f>VLOOKUP(A1360,'item cost'!A:D,2,FALSE)</f>
        <v>group 8</v>
      </c>
      <c r="C1360" s="9" t="str">
        <f>VLOOKUP(D1360,items!A:B,2,FALSE)</f>
        <v>item 8</v>
      </c>
      <c r="D1360" t="s">
        <v>840</v>
      </c>
      <c r="E1360" s="10"/>
      <c r="F1360" s="10">
        <v>44965</v>
      </c>
      <c r="G1360" t="s">
        <v>474</v>
      </c>
      <c r="I1360">
        <v>5</v>
      </c>
      <c r="J1360" s="2">
        <v>1475</v>
      </c>
      <c r="K1360" s="2">
        <f>IF(OR(B1360="متنوع",B1360="قطع غيار"),J1360,IF(AND(B1360="ceiling fan",J1360&gt;500),_xlfn.MAXIFS('m cost'!$E$3:$E$1062,'m cost'!$B$3:$B$1062,C1360,'m cost'!$C$3:$C$1062,"&lt;="&amp;O1360,'m cost'!$D$3:$D$1062,"&lt;="&amp;N1360)*3,_xlfn.MAXIFS('m cost'!$E$3:$E$1062,'m cost'!$B$3:$B$1062,C1360,'m cost'!$C$3:$C$1062,"&lt;="&amp;O1360,'m cost'!$D$3:$D$1062,"&lt;="&amp;N1360)))</f>
        <v>1630</v>
      </c>
      <c r="L1360" s="2">
        <f t="shared" si="132"/>
        <v>8150</v>
      </c>
      <c r="M1360" s="2">
        <f t="shared" si="133"/>
        <v>7375</v>
      </c>
      <c r="N1360">
        <f t="shared" si="134"/>
        <v>2</v>
      </c>
      <c r="O1360">
        <f t="shared" si="135"/>
        <v>2023</v>
      </c>
      <c r="P1360" s="9">
        <f>IF(I1360&gt;0,VLOOKUP(B1360,'m cost'!A:G,6,FALSE)*I1360,0)</f>
        <v>314.20000000000005</v>
      </c>
      <c r="Q1360" t="str">
        <f t="shared" si="136"/>
        <v>l</v>
      </c>
      <c r="R1360" s="2">
        <f t="shared" si="137"/>
        <v>-1089.2</v>
      </c>
    </row>
    <row r="1361" spans="1:18" x14ac:dyDescent="0.2">
      <c r="A1361" t="s">
        <v>39</v>
      </c>
      <c r="B1361" s="9" t="str">
        <f>VLOOKUP(A1361,'item cost'!A:D,2,FALSE)</f>
        <v>group 9</v>
      </c>
      <c r="C1361" s="9" t="str">
        <f>VLOOKUP(D1361,items!A:B,2,FALSE)</f>
        <v>item 9</v>
      </c>
      <c r="D1361" t="s">
        <v>841</v>
      </c>
      <c r="E1361" s="10"/>
      <c r="F1361" s="10">
        <v>44965</v>
      </c>
      <c r="G1361" t="s">
        <v>474</v>
      </c>
      <c r="I1361">
        <v>25</v>
      </c>
      <c r="J1361" s="2">
        <v>460</v>
      </c>
      <c r="K1361" s="2">
        <f>IF(OR(B1361="متنوع",B1361="قطع غيار"),J1361,IF(AND(B1361="ceiling fan",J1361&gt;500),_xlfn.MAXIFS('m cost'!$E$3:$E$1062,'m cost'!$B$3:$B$1062,C1361,'m cost'!$C$3:$C$1062,"&lt;="&amp;O1361,'m cost'!$D$3:$D$1062,"&lt;="&amp;N1361)*3,_xlfn.MAXIFS('m cost'!$E$3:$E$1062,'m cost'!$B$3:$B$1062,C1361,'m cost'!$C$3:$C$1062,"&lt;="&amp;O1361,'m cost'!$D$3:$D$1062,"&lt;="&amp;N1361)))</f>
        <v>2007</v>
      </c>
      <c r="L1361" s="2">
        <f t="shared" si="132"/>
        <v>50175</v>
      </c>
      <c r="M1361" s="2">
        <f t="shared" si="133"/>
        <v>11500</v>
      </c>
      <c r="N1361">
        <f t="shared" si="134"/>
        <v>2</v>
      </c>
      <c r="O1361">
        <f t="shared" si="135"/>
        <v>2023</v>
      </c>
      <c r="P1361" s="9">
        <f>IF(I1361&gt;0,VLOOKUP(B1361,'m cost'!A:G,6,FALSE)*I1361,0)</f>
        <v>562.25</v>
      </c>
      <c r="Q1361" t="str">
        <f t="shared" si="136"/>
        <v>l</v>
      </c>
      <c r="R1361" s="2">
        <f t="shared" si="137"/>
        <v>-39237.25</v>
      </c>
    </row>
    <row r="1362" spans="1:18" x14ac:dyDescent="0.2">
      <c r="A1362" t="s">
        <v>277</v>
      </c>
      <c r="B1362" s="9" t="str">
        <f>VLOOKUP(A1362,'item cost'!A:D,2,FALSE)</f>
        <v>group 10</v>
      </c>
      <c r="C1362" s="9" t="str">
        <f>VLOOKUP(D1362,items!A:B,2,FALSE)</f>
        <v>item 10</v>
      </c>
      <c r="D1362" t="s">
        <v>842</v>
      </c>
      <c r="E1362" s="10"/>
      <c r="F1362" s="10">
        <v>44965</v>
      </c>
      <c r="G1362" t="s">
        <v>475</v>
      </c>
      <c r="I1362">
        <v>21</v>
      </c>
      <c r="J1362" s="2">
        <v>580</v>
      </c>
      <c r="K1362" s="2">
        <f>IF(OR(B1362="متنوع",B1362="قطع غيار"),J1362,IF(AND(B1362="ceiling fan",J1362&gt;500),_xlfn.MAXIFS('m cost'!$E$3:$E$1062,'m cost'!$B$3:$B$1062,C1362,'m cost'!$C$3:$C$1062,"&lt;="&amp;O1362,'m cost'!$D$3:$D$1062,"&lt;="&amp;N1362)*3,_xlfn.MAXIFS('m cost'!$E$3:$E$1062,'m cost'!$B$3:$B$1062,C1362,'m cost'!$C$3:$C$1062,"&lt;="&amp;O1362,'m cost'!$D$3:$D$1062,"&lt;="&amp;N1362)))</f>
        <v>370</v>
      </c>
      <c r="L1362" s="2">
        <f t="shared" si="132"/>
        <v>7770</v>
      </c>
      <c r="M1362" s="2">
        <f t="shared" si="133"/>
        <v>12180</v>
      </c>
      <c r="N1362">
        <f t="shared" si="134"/>
        <v>2</v>
      </c>
      <c r="O1362">
        <f t="shared" si="135"/>
        <v>2023</v>
      </c>
      <c r="P1362" s="9">
        <f>IF(I1362&gt;0,VLOOKUP(B1362,'m cost'!A:G,6,FALSE)*I1362,0)</f>
        <v>1311.03</v>
      </c>
      <c r="Q1362" t="str">
        <f t="shared" si="136"/>
        <v>p</v>
      </c>
      <c r="R1362" s="2">
        <f t="shared" si="137"/>
        <v>3098.9700000000003</v>
      </c>
    </row>
    <row r="1363" spans="1:18" x14ac:dyDescent="0.2">
      <c r="A1363" t="s">
        <v>53</v>
      </c>
      <c r="B1363" s="9" t="str">
        <f>VLOOKUP(A1363,'item cost'!A:D,2,FALSE)</f>
        <v>group 11</v>
      </c>
      <c r="C1363" s="9" t="str">
        <f>VLOOKUP(D1363,items!A:B,2,FALSE)</f>
        <v>item 11</v>
      </c>
      <c r="D1363" t="s">
        <v>843</v>
      </c>
      <c r="E1363" s="10"/>
      <c r="F1363" s="10">
        <v>44965</v>
      </c>
      <c r="G1363" t="s">
        <v>475</v>
      </c>
      <c r="I1363">
        <v>20</v>
      </c>
      <c r="J1363" s="2">
        <v>520</v>
      </c>
      <c r="K1363" s="2">
        <f>IF(OR(B1363="متنوع",B1363="قطع غيار"),J1363,IF(AND(B1363="ceiling fan",J1363&gt;500),_xlfn.MAXIFS('m cost'!$E$3:$E$1062,'m cost'!$B$3:$B$1062,C1363,'m cost'!$C$3:$C$1062,"&lt;="&amp;O1363,'m cost'!$D$3:$D$1062,"&lt;="&amp;N1363)*3,_xlfn.MAXIFS('m cost'!$E$3:$E$1062,'m cost'!$B$3:$B$1062,C1363,'m cost'!$C$3:$C$1062,"&lt;="&amp;O1363,'m cost'!$D$3:$D$1062,"&lt;="&amp;N1363)))</f>
        <v>339.00000000000006</v>
      </c>
      <c r="L1363" s="2">
        <f t="shared" si="132"/>
        <v>6780.0000000000009</v>
      </c>
      <c r="M1363" s="2">
        <f t="shared" si="133"/>
        <v>10400</v>
      </c>
      <c r="N1363">
        <f t="shared" si="134"/>
        <v>2</v>
      </c>
      <c r="O1363">
        <f t="shared" si="135"/>
        <v>2023</v>
      </c>
      <c r="P1363" s="9">
        <f>IF(I1363&gt;0,VLOOKUP(B1363,'m cost'!A:G,6,FALSE)*I1363,0)</f>
        <v>440.20000000000005</v>
      </c>
      <c r="Q1363" t="str">
        <f t="shared" si="136"/>
        <v>p</v>
      </c>
      <c r="R1363" s="2">
        <f t="shared" si="137"/>
        <v>3179.7999999999993</v>
      </c>
    </row>
    <row r="1364" spans="1:18" x14ac:dyDescent="0.2">
      <c r="A1364" t="s">
        <v>54</v>
      </c>
      <c r="B1364" s="9" t="str">
        <f>VLOOKUP(A1364,'item cost'!A:D,2,FALSE)</f>
        <v>group 12</v>
      </c>
      <c r="C1364" s="9" t="str">
        <f>VLOOKUP(D1364,items!A:B,2,FALSE)</f>
        <v>item 12</v>
      </c>
      <c r="D1364" t="s">
        <v>844</v>
      </c>
      <c r="E1364" s="10"/>
      <c r="F1364" s="10">
        <v>44965</v>
      </c>
      <c r="G1364" t="s">
        <v>475</v>
      </c>
      <c r="I1364">
        <v>80</v>
      </c>
      <c r="J1364" s="2">
        <v>520</v>
      </c>
      <c r="K1364" s="2">
        <f>IF(OR(B1364="متنوع",B1364="قطع غيار"),J1364,IF(AND(B1364="ceiling fan",J1364&gt;500),_xlfn.MAXIFS('m cost'!$E$3:$E$1062,'m cost'!$B$3:$B$1062,C1364,'m cost'!$C$3:$C$1062,"&lt;="&amp;O1364,'m cost'!$D$3:$D$1062,"&lt;="&amp;N1364)*3,_xlfn.MAXIFS('m cost'!$E$3:$E$1062,'m cost'!$B$3:$B$1062,C1364,'m cost'!$C$3:$C$1062,"&lt;="&amp;O1364,'m cost'!$D$3:$D$1062,"&lt;="&amp;N1364)))</f>
        <v>900</v>
      </c>
      <c r="L1364" s="2">
        <f t="shared" si="132"/>
        <v>72000</v>
      </c>
      <c r="M1364" s="2">
        <f t="shared" si="133"/>
        <v>41600</v>
      </c>
      <c r="N1364">
        <f t="shared" si="134"/>
        <v>2</v>
      </c>
      <c r="O1364">
        <f t="shared" si="135"/>
        <v>2023</v>
      </c>
      <c r="P1364" s="9">
        <f>IF(I1364&gt;0,VLOOKUP(B1364,'m cost'!A:G,6,FALSE)*I1364,0)</f>
        <v>2062.4</v>
      </c>
      <c r="Q1364" t="str">
        <f t="shared" si="136"/>
        <v>l</v>
      </c>
      <c r="R1364" s="2">
        <f t="shared" si="137"/>
        <v>-32462.400000000001</v>
      </c>
    </row>
    <row r="1365" spans="1:18" x14ac:dyDescent="0.2">
      <c r="A1365" t="s">
        <v>72</v>
      </c>
      <c r="B1365" s="9" t="str">
        <f>VLOOKUP(A1365,'item cost'!A:D,2,FALSE)</f>
        <v>group 13</v>
      </c>
      <c r="C1365" s="9" t="str">
        <f>VLOOKUP(D1365,items!A:B,2,FALSE)</f>
        <v>item 13</v>
      </c>
      <c r="D1365" t="s">
        <v>845</v>
      </c>
      <c r="E1365" s="10"/>
      <c r="F1365" s="10">
        <v>44965</v>
      </c>
      <c r="G1365" t="s">
        <v>475</v>
      </c>
      <c r="I1365">
        <v>25</v>
      </c>
      <c r="J1365" s="2">
        <v>470</v>
      </c>
      <c r="K1365" s="2">
        <f>IF(OR(B1365="متنوع",B1365="قطع غيار"),J1365,IF(AND(B1365="ceiling fan",J1365&gt;500),_xlfn.MAXIFS('m cost'!$E$3:$E$1062,'m cost'!$B$3:$B$1062,C1365,'m cost'!$C$3:$C$1062,"&lt;="&amp;O1365,'m cost'!$D$3:$D$1062,"&lt;="&amp;N1365)*3,_xlfn.MAXIFS('m cost'!$E$3:$E$1062,'m cost'!$B$3:$B$1062,C1365,'m cost'!$C$3:$C$1062,"&lt;="&amp;O1365,'m cost'!$D$3:$D$1062,"&lt;="&amp;N1365)))</f>
        <v>450</v>
      </c>
      <c r="L1365" s="2">
        <f t="shared" si="132"/>
        <v>11250</v>
      </c>
      <c r="M1365" s="2">
        <f t="shared" si="133"/>
        <v>11750</v>
      </c>
      <c r="N1365">
        <f t="shared" si="134"/>
        <v>2</v>
      </c>
      <c r="O1365">
        <f t="shared" si="135"/>
        <v>2023</v>
      </c>
      <c r="P1365" s="9">
        <f>IF(I1365&gt;0,VLOOKUP(B1365,'m cost'!A:G,6,FALSE)*I1365,0)</f>
        <v>1041.75</v>
      </c>
      <c r="Q1365" t="str">
        <f t="shared" si="136"/>
        <v>l</v>
      </c>
      <c r="R1365" s="2">
        <f t="shared" si="137"/>
        <v>-541.75</v>
      </c>
    </row>
    <row r="1366" spans="1:18" x14ac:dyDescent="0.2">
      <c r="A1366" t="s">
        <v>38</v>
      </c>
      <c r="B1366" s="9" t="str">
        <f>VLOOKUP(A1366,'item cost'!A:D,2,FALSE)</f>
        <v>group 14</v>
      </c>
      <c r="C1366" s="9" t="str">
        <f>VLOOKUP(D1366,items!A:B,2,FALSE)</f>
        <v>item 14</v>
      </c>
      <c r="D1366" t="s">
        <v>846</v>
      </c>
      <c r="E1366" s="10"/>
      <c r="F1366" s="10">
        <v>44966</v>
      </c>
      <c r="G1366" t="s">
        <v>476</v>
      </c>
      <c r="I1366">
        <v>20</v>
      </c>
      <c r="J1366" s="2">
        <v>1450</v>
      </c>
      <c r="K1366" s="2">
        <f>IF(OR(B1366="متنوع",B1366="قطع غيار"),J1366,IF(AND(B1366="ceiling fan",J1366&gt;500),_xlfn.MAXIFS('m cost'!$E$3:$E$1062,'m cost'!$B$3:$B$1062,C1366,'m cost'!$C$3:$C$1062,"&lt;="&amp;O1366,'m cost'!$D$3:$D$1062,"&lt;="&amp;N1366)*3,_xlfn.MAXIFS('m cost'!$E$3:$E$1062,'m cost'!$B$3:$B$1062,C1366,'m cost'!$C$3:$C$1062,"&lt;="&amp;O1366,'m cost'!$D$3:$D$1062,"&lt;="&amp;N1366)))</f>
        <v>2060</v>
      </c>
      <c r="L1366" s="2">
        <f t="shared" si="132"/>
        <v>41200</v>
      </c>
      <c r="M1366" s="2">
        <f t="shared" si="133"/>
        <v>29000</v>
      </c>
      <c r="N1366">
        <f t="shared" si="134"/>
        <v>2</v>
      </c>
      <c r="O1366">
        <f t="shared" si="135"/>
        <v>2023</v>
      </c>
      <c r="P1366" s="9">
        <f>IF(I1366&gt;0,VLOOKUP(B1366,'m cost'!A:G,6,FALSE)*I1366,0)</f>
        <v>663.8</v>
      </c>
      <c r="Q1366" t="str">
        <f t="shared" si="136"/>
        <v>l</v>
      </c>
      <c r="R1366" s="2">
        <f t="shared" si="137"/>
        <v>-12863.8</v>
      </c>
    </row>
    <row r="1367" spans="1:18" x14ac:dyDescent="0.2">
      <c r="A1367" t="s">
        <v>36</v>
      </c>
      <c r="B1367" s="9" t="str">
        <f>VLOOKUP(A1367,'item cost'!A:D,2,FALSE)</f>
        <v>group 15</v>
      </c>
      <c r="C1367" s="9" t="str">
        <f>VLOOKUP(D1367,items!A:B,2,FALSE)</f>
        <v>item 15</v>
      </c>
      <c r="D1367" t="s">
        <v>847</v>
      </c>
      <c r="E1367" s="10"/>
      <c r="F1367" s="10">
        <v>44966</v>
      </c>
      <c r="G1367" t="s">
        <v>476</v>
      </c>
      <c r="I1367">
        <v>41</v>
      </c>
      <c r="J1367" s="2">
        <v>360</v>
      </c>
      <c r="K1367" s="2">
        <f>IF(OR(B1367="متنوع",B1367="قطع غيار"),J1367,IF(AND(B1367="ceiling fan",J1367&gt;500),_xlfn.MAXIFS('m cost'!$E$3:$E$1062,'m cost'!$B$3:$B$1062,C1367,'m cost'!$C$3:$C$1062,"&lt;="&amp;O1367,'m cost'!$D$3:$D$1062,"&lt;="&amp;N1367)*3,_xlfn.MAXIFS('m cost'!$E$3:$E$1062,'m cost'!$B$3:$B$1062,C1367,'m cost'!$C$3:$C$1062,"&lt;="&amp;O1367,'m cost'!$D$3:$D$1062,"&lt;="&amp;N1367)))</f>
        <v>1928</v>
      </c>
      <c r="L1367" s="2">
        <f t="shared" si="132"/>
        <v>79048</v>
      </c>
      <c r="M1367" s="2">
        <f t="shared" si="133"/>
        <v>14760</v>
      </c>
      <c r="N1367">
        <f t="shared" si="134"/>
        <v>2</v>
      </c>
      <c r="O1367">
        <f t="shared" si="135"/>
        <v>2023</v>
      </c>
      <c r="P1367" s="9">
        <f>IF(I1367&gt;0,VLOOKUP(B1367,'m cost'!A:G,6,FALSE)*I1367,0)</f>
        <v>1087.32</v>
      </c>
      <c r="Q1367" t="str">
        <f t="shared" si="136"/>
        <v>l</v>
      </c>
      <c r="R1367" s="2">
        <f t="shared" si="137"/>
        <v>-65375.32</v>
      </c>
    </row>
    <row r="1368" spans="1:18" x14ac:dyDescent="0.2">
      <c r="A1368" t="s">
        <v>30</v>
      </c>
      <c r="B1368" s="9" t="str">
        <f>VLOOKUP(A1368,'item cost'!A:D,2,FALSE)</f>
        <v>group 16</v>
      </c>
      <c r="C1368" s="9" t="str">
        <f>VLOOKUP(D1368,items!A:B,2,FALSE)</f>
        <v>item 16</v>
      </c>
      <c r="D1368" t="s">
        <v>848</v>
      </c>
      <c r="E1368" s="10"/>
      <c r="F1368" s="10">
        <v>44966</v>
      </c>
      <c r="G1368" t="s">
        <v>476</v>
      </c>
      <c r="I1368">
        <v>29</v>
      </c>
      <c r="J1368" s="2">
        <v>280</v>
      </c>
      <c r="K1368" s="2">
        <f>IF(OR(B1368="متنوع",B1368="قطع غيار"),J1368,IF(AND(B1368="ceiling fan",J1368&gt;500),_xlfn.MAXIFS('m cost'!$E$3:$E$1062,'m cost'!$B$3:$B$1062,C1368,'m cost'!$C$3:$C$1062,"&lt;="&amp;O1368,'m cost'!$D$3:$D$1062,"&lt;="&amp;N1368)*3,_xlfn.MAXIFS('m cost'!$E$3:$E$1062,'m cost'!$B$3:$B$1062,C1368,'m cost'!$C$3:$C$1062,"&lt;="&amp;O1368,'m cost'!$D$3:$D$1062,"&lt;="&amp;N1368)))</f>
        <v>340.26666666666671</v>
      </c>
      <c r="L1368" s="2">
        <f t="shared" si="132"/>
        <v>9867.7333333333354</v>
      </c>
      <c r="M1368" s="2">
        <f t="shared" si="133"/>
        <v>8120</v>
      </c>
      <c r="N1368">
        <f t="shared" si="134"/>
        <v>2</v>
      </c>
      <c r="O1368">
        <f t="shared" si="135"/>
        <v>2023</v>
      </c>
      <c r="P1368" s="9">
        <f>IF(I1368&gt;0,VLOOKUP(B1368,'m cost'!A:G,6,FALSE)*I1368,0)</f>
        <v>831.72</v>
      </c>
      <c r="Q1368" t="str">
        <f t="shared" si="136"/>
        <v>l</v>
      </c>
      <c r="R1368" s="2">
        <f t="shared" si="137"/>
        <v>-2579.4533333333356</v>
      </c>
    </row>
    <row r="1369" spans="1:18" x14ac:dyDescent="0.2">
      <c r="A1369" t="s">
        <v>45</v>
      </c>
      <c r="B1369" s="9" t="str">
        <f>VLOOKUP(A1369,'item cost'!A:D,2,FALSE)</f>
        <v>group 17</v>
      </c>
      <c r="C1369" s="9" t="str">
        <f>VLOOKUP(D1369,items!A:B,2,FALSE)</f>
        <v>item 17</v>
      </c>
      <c r="D1369" t="s">
        <v>849</v>
      </c>
      <c r="E1369" s="10"/>
      <c r="F1369" s="10">
        <v>44966</v>
      </c>
      <c r="G1369" t="s">
        <v>476</v>
      </c>
      <c r="I1369">
        <v>6</v>
      </c>
      <c r="J1369" s="2">
        <v>1250</v>
      </c>
      <c r="K1369" s="2">
        <f>IF(OR(B1369="متنوع",B1369="قطع غيار"),J1369,IF(AND(B1369="ceiling fan",J1369&gt;500),_xlfn.MAXIFS('m cost'!$E$3:$E$1062,'m cost'!$B$3:$B$1062,C1369,'m cost'!$C$3:$C$1062,"&lt;="&amp;O1369,'m cost'!$D$3:$D$1062,"&lt;="&amp;N1369)*3,_xlfn.MAXIFS('m cost'!$E$3:$E$1062,'m cost'!$B$3:$B$1062,C1369,'m cost'!$C$3:$C$1062,"&lt;="&amp;O1369,'m cost'!$D$3:$D$1062,"&lt;="&amp;N1369)))</f>
        <v>350.54555555555561</v>
      </c>
      <c r="L1369" s="2">
        <f t="shared" si="132"/>
        <v>2103.2733333333335</v>
      </c>
      <c r="M1369" s="2">
        <f t="shared" si="133"/>
        <v>7500</v>
      </c>
      <c r="N1369">
        <f t="shared" si="134"/>
        <v>2</v>
      </c>
      <c r="O1369">
        <f t="shared" si="135"/>
        <v>2023</v>
      </c>
      <c r="P1369" s="9">
        <f>IF(I1369&gt;0,VLOOKUP(B1369,'m cost'!A:G,6,FALSE)*I1369,0)</f>
        <v>289.5</v>
      </c>
      <c r="Q1369" t="str">
        <f t="shared" si="136"/>
        <v>p</v>
      </c>
      <c r="R1369" s="2">
        <f t="shared" si="137"/>
        <v>5107.2266666666665</v>
      </c>
    </row>
    <row r="1370" spans="1:18" x14ac:dyDescent="0.2">
      <c r="A1370" t="s">
        <v>21</v>
      </c>
      <c r="B1370" s="9" t="str">
        <f>VLOOKUP(A1370,'item cost'!A:D,2,FALSE)</f>
        <v>group 18</v>
      </c>
      <c r="C1370" s="9" t="str">
        <f>VLOOKUP(D1370,items!A:B,2,FALSE)</f>
        <v>item 18</v>
      </c>
      <c r="D1370" t="s">
        <v>850</v>
      </c>
      <c r="E1370" s="10"/>
      <c r="F1370" s="10">
        <v>44966</v>
      </c>
      <c r="G1370" t="s">
        <v>476</v>
      </c>
      <c r="I1370">
        <v>10</v>
      </c>
      <c r="J1370" s="2">
        <v>2675</v>
      </c>
      <c r="K1370" s="2">
        <f>IF(OR(B1370="متنوع",B1370="قطع غيار"),J1370,IF(AND(B1370="ceiling fan",J1370&gt;500),_xlfn.MAXIFS('m cost'!$E$3:$E$1062,'m cost'!$B$3:$B$1062,C1370,'m cost'!$C$3:$C$1062,"&lt;="&amp;O1370,'m cost'!$D$3:$D$1062,"&lt;="&amp;N1370)*3,_xlfn.MAXIFS('m cost'!$E$3:$E$1062,'m cost'!$B$3:$B$1062,C1370,'m cost'!$C$3:$C$1062,"&lt;="&amp;O1370,'m cost'!$D$3:$D$1062,"&lt;="&amp;N1370)))</f>
        <v>329.32952380952389</v>
      </c>
      <c r="L1370" s="2">
        <f t="shared" si="132"/>
        <v>3293.2952380952388</v>
      </c>
      <c r="M1370" s="2">
        <f t="shared" si="133"/>
        <v>26750</v>
      </c>
      <c r="N1370">
        <f t="shared" si="134"/>
        <v>2</v>
      </c>
      <c r="O1370">
        <f t="shared" si="135"/>
        <v>2023</v>
      </c>
      <c r="P1370" s="9">
        <f>IF(I1370&gt;0,VLOOKUP(B1370,'m cost'!A:G,6,FALSE)*I1370,0)</f>
        <v>1381.6</v>
      </c>
      <c r="Q1370" t="str">
        <f t="shared" si="136"/>
        <v>p</v>
      </c>
      <c r="R1370" s="2">
        <f t="shared" si="137"/>
        <v>22075.104761904764</v>
      </c>
    </row>
    <row r="1371" spans="1:18" x14ac:dyDescent="0.2">
      <c r="A1371" t="s">
        <v>275</v>
      </c>
      <c r="B1371" s="9" t="str">
        <f>VLOOKUP(A1371,'item cost'!A:D,2,FALSE)</f>
        <v>group 19</v>
      </c>
      <c r="C1371" s="9" t="str">
        <f>VLOOKUP(D1371,items!A:B,2,FALSE)</f>
        <v>item 19</v>
      </c>
      <c r="D1371" t="s">
        <v>851</v>
      </c>
      <c r="E1371" s="10"/>
      <c r="F1371" s="10">
        <v>44966</v>
      </c>
      <c r="G1371" t="s">
        <v>476</v>
      </c>
      <c r="I1371">
        <v>5</v>
      </c>
      <c r="J1371" s="2">
        <v>2675</v>
      </c>
      <c r="K1371" s="2">
        <f>IF(OR(B1371="متنوع",B1371="قطع غيار"),J1371,IF(AND(B1371="ceiling fan",J1371&gt;500),_xlfn.MAXIFS('m cost'!$E$3:$E$1062,'m cost'!$B$3:$B$1062,C1371,'m cost'!$C$3:$C$1062,"&lt;="&amp;O1371,'m cost'!$D$3:$D$1062,"&lt;="&amp;N1371)*3,_xlfn.MAXIFS('m cost'!$E$3:$E$1062,'m cost'!$B$3:$B$1062,C1371,'m cost'!$C$3:$C$1062,"&lt;="&amp;O1371,'m cost'!$D$3:$D$1062,"&lt;="&amp;N1371)))</f>
        <v>1400</v>
      </c>
      <c r="L1371" s="2">
        <f t="shared" si="132"/>
        <v>7000</v>
      </c>
      <c r="M1371" s="2">
        <f t="shared" si="133"/>
        <v>13375</v>
      </c>
      <c r="N1371">
        <f t="shared" si="134"/>
        <v>2</v>
      </c>
      <c r="O1371">
        <f t="shared" si="135"/>
        <v>2023</v>
      </c>
      <c r="P1371" s="9">
        <f>IF(I1371&gt;0,VLOOKUP(B1371,'m cost'!A:G,6,FALSE)*I1371,0)</f>
        <v>109.85</v>
      </c>
      <c r="Q1371" t="str">
        <f t="shared" si="136"/>
        <v>p</v>
      </c>
      <c r="R1371" s="2">
        <f t="shared" si="137"/>
        <v>6265.15</v>
      </c>
    </row>
    <row r="1372" spans="1:18" x14ac:dyDescent="0.2">
      <c r="A1372" t="s">
        <v>17</v>
      </c>
      <c r="B1372" s="9" t="str">
        <f>VLOOKUP(A1372,'item cost'!A:D,2,FALSE)</f>
        <v>group 20</v>
      </c>
      <c r="C1372" s="9" t="str">
        <f>VLOOKUP(D1372,items!A:B,2,FALSE)</f>
        <v>item 20</v>
      </c>
      <c r="D1372" t="s">
        <v>852</v>
      </c>
      <c r="E1372" s="10"/>
      <c r="F1372" s="10">
        <v>44966</v>
      </c>
      <c r="G1372" t="s">
        <v>476</v>
      </c>
      <c r="I1372">
        <v>15</v>
      </c>
      <c r="J1372" s="2">
        <v>2575</v>
      </c>
      <c r="K1372" s="2">
        <f>IF(OR(B1372="متنوع",B1372="قطع غيار"),J1372,IF(AND(B1372="ceiling fan",J1372&gt;500),_xlfn.MAXIFS('m cost'!$E$3:$E$1062,'m cost'!$B$3:$B$1062,C1372,'m cost'!$C$3:$C$1062,"&lt;="&amp;O1372,'m cost'!$D$3:$D$1062,"&lt;="&amp;N1372)*3,_xlfn.MAXIFS('m cost'!$E$3:$E$1062,'m cost'!$B$3:$B$1062,C1372,'m cost'!$C$3:$C$1062,"&lt;="&amp;O1372,'m cost'!$D$3:$D$1062,"&lt;="&amp;N1372)))</f>
        <v>1544</v>
      </c>
      <c r="L1372" s="2">
        <f t="shared" si="132"/>
        <v>23160</v>
      </c>
      <c r="M1372" s="2">
        <f t="shared" si="133"/>
        <v>38625</v>
      </c>
      <c r="N1372">
        <f t="shared" si="134"/>
        <v>2</v>
      </c>
      <c r="O1372">
        <f t="shared" si="135"/>
        <v>2023</v>
      </c>
      <c r="P1372" s="9">
        <f>IF(I1372&gt;0,VLOOKUP(B1372,'m cost'!A:G,6,FALSE)*I1372,0)</f>
        <v>75</v>
      </c>
      <c r="Q1372" t="str">
        <f t="shared" si="136"/>
        <v>p</v>
      </c>
      <c r="R1372" s="2">
        <f t="shared" si="137"/>
        <v>15390</v>
      </c>
    </row>
    <row r="1373" spans="1:18" x14ac:dyDescent="0.2">
      <c r="A1373" t="s">
        <v>18</v>
      </c>
      <c r="B1373" s="9" t="str">
        <f>VLOOKUP(A1373,'item cost'!A:D,2,FALSE)</f>
        <v>group 21</v>
      </c>
      <c r="C1373" s="9" t="str">
        <f>VLOOKUP(D1373,items!A:B,2,FALSE)</f>
        <v>item 21</v>
      </c>
      <c r="D1373" t="s">
        <v>853</v>
      </c>
      <c r="E1373" s="10"/>
      <c r="F1373" s="10">
        <v>44968</v>
      </c>
      <c r="G1373" t="s">
        <v>477</v>
      </c>
      <c r="I1373">
        <v>25</v>
      </c>
      <c r="J1373" s="2">
        <v>2575</v>
      </c>
      <c r="K1373" s="2">
        <f>IF(OR(B1373="متنوع",B1373="قطع غيار"),J1373,IF(AND(B1373="ceiling fan",J1373&gt;500),_xlfn.MAXIFS('m cost'!$E$3:$E$1062,'m cost'!$B$3:$B$1062,C1373,'m cost'!$C$3:$C$1062,"&lt;="&amp;O1373,'m cost'!$D$3:$D$1062,"&lt;="&amp;N1373)*3,_xlfn.MAXIFS('m cost'!$E$3:$E$1062,'m cost'!$B$3:$B$1062,C1373,'m cost'!$C$3:$C$1062,"&lt;="&amp;O1373,'m cost'!$D$3:$D$1062,"&lt;="&amp;N1373)))</f>
        <v>122.78968253968254</v>
      </c>
      <c r="L1373" s="2">
        <f t="shared" si="132"/>
        <v>3069.7420634920636</v>
      </c>
      <c r="M1373" s="2">
        <f t="shared" si="133"/>
        <v>64375</v>
      </c>
      <c r="N1373">
        <f t="shared" si="134"/>
        <v>2</v>
      </c>
      <c r="O1373">
        <f t="shared" si="135"/>
        <v>2023</v>
      </c>
      <c r="P1373" s="9">
        <f>IF(I1373&gt;0,VLOOKUP(B1373,'m cost'!A:G,6,FALSE)*I1373,0)</f>
        <v>0</v>
      </c>
      <c r="Q1373" t="str">
        <f t="shared" si="136"/>
        <v>p</v>
      </c>
      <c r="R1373" s="2">
        <f t="shared" si="137"/>
        <v>61305.257936507936</v>
      </c>
    </row>
    <row r="1374" spans="1:18" x14ac:dyDescent="0.2">
      <c r="A1374" t="s">
        <v>24</v>
      </c>
      <c r="B1374" s="9" t="str">
        <f>VLOOKUP(A1374,'item cost'!A:D,2,FALSE)</f>
        <v>group 22</v>
      </c>
      <c r="C1374" s="9" t="str">
        <f>VLOOKUP(D1374,items!A:B,2,FALSE)</f>
        <v>item 22</v>
      </c>
      <c r="D1374" t="s">
        <v>854</v>
      </c>
      <c r="E1374" s="10"/>
      <c r="F1374" s="10">
        <v>44968</v>
      </c>
      <c r="G1374" t="s">
        <v>477</v>
      </c>
      <c r="I1374">
        <v>30</v>
      </c>
      <c r="J1374" s="2">
        <v>2775</v>
      </c>
      <c r="K1374" s="2">
        <f>IF(OR(B1374="متنوع",B1374="قطع غيار"),J1374,IF(AND(B1374="ceiling fan",J1374&gt;500),_xlfn.MAXIFS('m cost'!$E$3:$E$1062,'m cost'!$B$3:$B$1062,C1374,'m cost'!$C$3:$C$1062,"&lt;="&amp;O1374,'m cost'!$D$3:$D$1062,"&lt;="&amp;N1374)*3,_xlfn.MAXIFS('m cost'!$E$3:$E$1062,'m cost'!$B$3:$B$1062,C1374,'m cost'!$C$3:$C$1062,"&lt;="&amp;O1374,'m cost'!$D$3:$D$1062,"&lt;="&amp;N1374)))</f>
        <v>588</v>
      </c>
      <c r="L1374" s="2">
        <f t="shared" si="132"/>
        <v>17640</v>
      </c>
      <c r="M1374" s="2">
        <f t="shared" si="133"/>
        <v>83250</v>
      </c>
      <c r="N1374">
        <f t="shared" si="134"/>
        <v>2</v>
      </c>
      <c r="O1374">
        <f t="shared" si="135"/>
        <v>2023</v>
      </c>
      <c r="P1374" s="9">
        <f>IF(I1374&gt;0,VLOOKUP(B1374,'m cost'!A:G,6,FALSE)*I1374,0)</f>
        <v>30</v>
      </c>
      <c r="Q1374" t="str">
        <f t="shared" si="136"/>
        <v>p</v>
      </c>
      <c r="R1374" s="2">
        <f t="shared" si="137"/>
        <v>65580</v>
      </c>
    </row>
    <row r="1375" spans="1:18" x14ac:dyDescent="0.2">
      <c r="A1375" t="s">
        <v>60</v>
      </c>
      <c r="B1375" s="9" t="str">
        <f>VLOOKUP(A1375,'item cost'!A:D,2,FALSE)</f>
        <v>group 23</v>
      </c>
      <c r="C1375" s="9" t="str">
        <f>VLOOKUP(D1375,items!A:B,2,FALSE)</f>
        <v>item 23</v>
      </c>
      <c r="D1375" t="s">
        <v>855</v>
      </c>
      <c r="E1375" s="10"/>
      <c r="F1375" s="10">
        <v>44968</v>
      </c>
      <c r="G1375" t="s">
        <v>477</v>
      </c>
      <c r="I1375">
        <v>5</v>
      </c>
      <c r="J1375" s="2">
        <v>2675</v>
      </c>
      <c r="K1375" s="2">
        <f>IF(OR(B1375="متنوع",B1375="قطع غيار"),J1375,IF(AND(B1375="ceiling fan",J1375&gt;500),_xlfn.MAXIFS('m cost'!$E$3:$E$1062,'m cost'!$B$3:$B$1062,C1375,'m cost'!$C$3:$C$1062,"&lt;="&amp;O1375,'m cost'!$D$3:$D$1062,"&lt;="&amp;N1375)*3,_xlfn.MAXIFS('m cost'!$E$3:$E$1062,'m cost'!$B$3:$B$1062,C1375,'m cost'!$C$3:$C$1062,"&lt;="&amp;O1375,'m cost'!$D$3:$D$1062,"&lt;="&amp;N1375)))</f>
        <v>3666.8121693121693</v>
      </c>
      <c r="L1375" s="2">
        <f t="shared" si="132"/>
        <v>18334.060846560846</v>
      </c>
      <c r="M1375" s="2">
        <f t="shared" si="133"/>
        <v>13375</v>
      </c>
      <c r="N1375">
        <f t="shared" si="134"/>
        <v>2</v>
      </c>
      <c r="O1375">
        <f t="shared" si="135"/>
        <v>2023</v>
      </c>
      <c r="P1375" s="9">
        <f>IF(I1375&gt;0,VLOOKUP(B1375,'m cost'!A:G,6,FALSE)*I1375,0)</f>
        <v>10</v>
      </c>
      <c r="Q1375" t="str">
        <f t="shared" si="136"/>
        <v>l</v>
      </c>
      <c r="R1375" s="2">
        <f t="shared" si="137"/>
        <v>-4969.0608465608457</v>
      </c>
    </row>
    <row r="1376" spans="1:18" x14ac:dyDescent="0.2">
      <c r="A1376" t="s">
        <v>43</v>
      </c>
      <c r="B1376" s="9" t="str">
        <f>VLOOKUP(A1376,'item cost'!A:D,2,FALSE)</f>
        <v>group 24</v>
      </c>
      <c r="C1376" s="9" t="str">
        <f>VLOOKUP(D1376,items!A:B,2,FALSE)</f>
        <v>item 24</v>
      </c>
      <c r="D1376" t="s">
        <v>856</v>
      </c>
      <c r="E1376" s="10"/>
      <c r="F1376" s="10">
        <v>44968</v>
      </c>
      <c r="G1376" t="s">
        <v>477</v>
      </c>
      <c r="I1376">
        <v>11</v>
      </c>
      <c r="J1376" s="2">
        <v>520</v>
      </c>
      <c r="K1376" s="2">
        <f>IF(OR(B1376="متنوع",B1376="قطع غيار"),J1376,IF(AND(B1376="ceiling fan",J1376&gt;500),_xlfn.MAXIFS('m cost'!$E$3:$E$1062,'m cost'!$B$3:$B$1062,C1376,'m cost'!$C$3:$C$1062,"&lt;="&amp;O1376,'m cost'!$D$3:$D$1062,"&lt;="&amp;N1376)*3,_xlfn.MAXIFS('m cost'!$E$3:$E$1062,'m cost'!$B$3:$B$1062,C1376,'m cost'!$C$3:$C$1062,"&lt;="&amp;O1376,'m cost'!$D$3:$D$1062,"&lt;="&amp;N1376)))</f>
        <v>570</v>
      </c>
      <c r="L1376" s="2">
        <f t="shared" si="132"/>
        <v>6270</v>
      </c>
      <c r="M1376" s="2">
        <f t="shared" si="133"/>
        <v>5720</v>
      </c>
      <c r="N1376">
        <f t="shared" si="134"/>
        <v>2</v>
      </c>
      <c r="O1376">
        <f t="shared" si="135"/>
        <v>2023</v>
      </c>
      <c r="P1376" s="9">
        <f>IF(I1376&gt;0,VLOOKUP(B1376,'m cost'!A:G,6,FALSE)*I1376,0)</f>
        <v>5.5</v>
      </c>
      <c r="Q1376" t="str">
        <f t="shared" si="136"/>
        <v>l</v>
      </c>
      <c r="R1376" s="2">
        <f t="shared" si="137"/>
        <v>-555.5</v>
      </c>
    </row>
    <row r="1377" spans="1:18" x14ac:dyDescent="0.2">
      <c r="A1377" t="s">
        <v>278</v>
      </c>
      <c r="B1377" s="9" t="str">
        <f>VLOOKUP(A1377,'item cost'!A:D,2,FALSE)</f>
        <v>group 25</v>
      </c>
      <c r="C1377" s="9" t="str">
        <f>VLOOKUP(D1377,items!A:B,2,FALSE)</f>
        <v>item 25</v>
      </c>
      <c r="D1377" t="s">
        <v>857</v>
      </c>
      <c r="E1377" s="10"/>
      <c r="F1377" s="10">
        <v>44968</v>
      </c>
      <c r="G1377" t="s">
        <v>477</v>
      </c>
      <c r="I1377">
        <v>11</v>
      </c>
      <c r="J1377" s="2">
        <v>470</v>
      </c>
      <c r="K1377" s="2">
        <f>IF(OR(B1377="متنوع",B1377="قطع غيار"),J1377,IF(AND(B1377="ceiling fan",J1377&gt;500),_xlfn.MAXIFS('m cost'!$E$3:$E$1062,'m cost'!$B$3:$B$1062,C1377,'m cost'!$C$3:$C$1062,"&lt;="&amp;O1377,'m cost'!$D$3:$D$1062,"&lt;="&amp;N1377)*3,_xlfn.MAXIFS('m cost'!$E$3:$E$1062,'m cost'!$B$3:$B$1062,C1377,'m cost'!$C$3:$C$1062,"&lt;="&amp;O1377,'m cost'!$D$3:$D$1062,"&lt;="&amp;N1377)))</f>
        <v>223.50174851190479</v>
      </c>
      <c r="L1377" s="2">
        <f t="shared" si="132"/>
        <v>2458.5192336309528</v>
      </c>
      <c r="M1377" s="2">
        <f t="shared" si="133"/>
        <v>5170</v>
      </c>
      <c r="N1377">
        <f t="shared" si="134"/>
        <v>2</v>
      </c>
      <c r="O1377">
        <f t="shared" si="135"/>
        <v>2023</v>
      </c>
      <c r="P1377" s="9">
        <f>IF(I1377&gt;0,VLOOKUP(B1377,'m cost'!A:G,6,FALSE)*I1377,0)</f>
        <v>324.005</v>
      </c>
      <c r="Q1377" t="str">
        <f t="shared" si="136"/>
        <v>p</v>
      </c>
      <c r="R1377" s="2">
        <f t="shared" si="137"/>
        <v>2387.4757663690471</v>
      </c>
    </row>
    <row r="1378" spans="1:18" x14ac:dyDescent="0.2">
      <c r="A1378" t="s">
        <v>279</v>
      </c>
      <c r="B1378" s="9" t="str">
        <f>VLOOKUP(A1378,'item cost'!A:D,2,FALSE)</f>
        <v>group 26</v>
      </c>
      <c r="C1378" s="9" t="str">
        <f>VLOOKUP(D1378,items!A:B,2,FALSE)</f>
        <v>item 26</v>
      </c>
      <c r="D1378" t="s">
        <v>858</v>
      </c>
      <c r="E1378" s="10"/>
      <c r="F1378" s="10">
        <v>44969</v>
      </c>
      <c r="G1378" t="s">
        <v>190</v>
      </c>
      <c r="I1378">
        <v>-19</v>
      </c>
      <c r="J1378" s="2">
        <v>360</v>
      </c>
      <c r="K1378" s="2">
        <f>IF(OR(B1378="متنوع",B1378="قطع غيار"),J1378,IF(AND(B1378="ceiling fan",J1378&gt;500),_xlfn.MAXIFS('m cost'!$E$3:$E$1062,'m cost'!$B$3:$B$1062,C1378,'m cost'!$C$3:$C$1062,"&lt;="&amp;O1378,'m cost'!$D$3:$D$1062,"&lt;="&amp;N1378)*3,_xlfn.MAXIFS('m cost'!$E$3:$E$1062,'m cost'!$B$3:$B$1062,C1378,'m cost'!$C$3:$C$1062,"&lt;="&amp;O1378,'m cost'!$D$3:$D$1062,"&lt;="&amp;N1378)))</f>
        <v>2270</v>
      </c>
      <c r="L1378" s="2">
        <f t="shared" si="132"/>
        <v>-43130</v>
      </c>
      <c r="M1378" s="2">
        <f t="shared" si="133"/>
        <v>-6840</v>
      </c>
      <c r="N1378">
        <f t="shared" si="134"/>
        <v>2</v>
      </c>
      <c r="O1378">
        <f t="shared" si="135"/>
        <v>2023</v>
      </c>
      <c r="P1378" s="9">
        <f>IF(I1378&gt;0,VLOOKUP(B1378,'m cost'!A:G,6,FALSE)*I1378,0)</f>
        <v>0</v>
      </c>
      <c r="Q1378" t="str">
        <f t="shared" si="136"/>
        <v>p</v>
      </c>
      <c r="R1378" s="2">
        <f t="shared" si="137"/>
        <v>36290</v>
      </c>
    </row>
    <row r="1379" spans="1:18" x14ac:dyDescent="0.2">
      <c r="A1379" t="s">
        <v>46</v>
      </c>
      <c r="B1379" s="9" t="str">
        <f>VLOOKUP(A1379,'item cost'!A:D,2,FALSE)</f>
        <v>group 27</v>
      </c>
      <c r="C1379" s="9" t="str">
        <f>VLOOKUP(D1379,items!A:B,2,FALSE)</f>
        <v>item 27</v>
      </c>
      <c r="D1379" t="s">
        <v>859</v>
      </c>
      <c r="E1379" s="10"/>
      <c r="F1379" s="10">
        <v>44969</v>
      </c>
      <c r="G1379" t="s">
        <v>190</v>
      </c>
      <c r="I1379">
        <v>-3</v>
      </c>
      <c r="J1379" s="2">
        <v>280</v>
      </c>
      <c r="K1379" s="2">
        <f>IF(OR(B1379="متنوع",B1379="قطع غيار"),J1379,IF(AND(B1379="ceiling fan",J1379&gt;500),_xlfn.MAXIFS('m cost'!$E$3:$E$1062,'m cost'!$B$3:$B$1062,C1379,'m cost'!$C$3:$C$1062,"&lt;="&amp;O1379,'m cost'!$D$3:$D$1062,"&lt;="&amp;N1379)*3,_xlfn.MAXIFS('m cost'!$E$3:$E$1062,'m cost'!$B$3:$B$1062,C1379,'m cost'!$C$3:$C$1062,"&lt;="&amp;O1379,'m cost'!$D$3:$D$1062,"&lt;="&amp;N1379)))</f>
        <v>383</v>
      </c>
      <c r="L1379" s="2">
        <f t="shared" si="132"/>
        <v>-1149</v>
      </c>
      <c r="M1379" s="2">
        <f t="shared" si="133"/>
        <v>-840</v>
      </c>
      <c r="N1379">
        <f t="shared" si="134"/>
        <v>2</v>
      </c>
      <c r="O1379">
        <f t="shared" si="135"/>
        <v>2023</v>
      </c>
      <c r="P1379" s="9">
        <f>IF(I1379&gt;0,VLOOKUP(B1379,'m cost'!A:G,6,FALSE)*I1379,0)</f>
        <v>0</v>
      </c>
      <c r="Q1379" t="str">
        <f t="shared" si="136"/>
        <v>p</v>
      </c>
      <c r="R1379" s="2">
        <f t="shared" si="137"/>
        <v>309</v>
      </c>
    </row>
    <row r="1380" spans="1:18" x14ac:dyDescent="0.2">
      <c r="A1380" t="s">
        <v>37</v>
      </c>
      <c r="B1380" s="9" t="str">
        <f>VLOOKUP(A1380,'item cost'!A:D,2,FALSE)</f>
        <v>group 28</v>
      </c>
      <c r="C1380" s="9" t="str">
        <f>VLOOKUP(D1380,items!A:B,2,FALSE)</f>
        <v>item 28</v>
      </c>
      <c r="D1380" t="s">
        <v>860</v>
      </c>
      <c r="E1380" s="10"/>
      <c r="F1380" s="10">
        <v>44969</v>
      </c>
      <c r="G1380" t="s">
        <v>190</v>
      </c>
      <c r="I1380">
        <v>-2</v>
      </c>
      <c r="J1380" s="2">
        <v>2700</v>
      </c>
      <c r="K1380" s="2">
        <f>IF(OR(B1380="متنوع",B1380="قطع غيار"),J1380,IF(AND(B1380="ceiling fan",J1380&gt;500),_xlfn.MAXIFS('m cost'!$E$3:$E$1062,'m cost'!$B$3:$B$1062,C1380,'m cost'!$C$3:$C$1062,"&lt;="&amp;O1380,'m cost'!$D$3:$D$1062,"&lt;="&amp;N1380)*3,_xlfn.MAXIFS('m cost'!$E$3:$E$1062,'m cost'!$B$3:$B$1062,C1380,'m cost'!$C$3:$C$1062,"&lt;="&amp;O1380,'m cost'!$D$3:$D$1062,"&lt;="&amp;N1380)))</f>
        <v>1229</v>
      </c>
      <c r="L1380" s="2">
        <f t="shared" si="132"/>
        <v>-2458</v>
      </c>
      <c r="M1380" s="2">
        <f t="shared" si="133"/>
        <v>-5400</v>
      </c>
      <c r="N1380">
        <f t="shared" si="134"/>
        <v>2</v>
      </c>
      <c r="O1380">
        <f t="shared" si="135"/>
        <v>2023</v>
      </c>
      <c r="P1380" s="9">
        <f>IF(I1380&gt;0,VLOOKUP(B1380,'m cost'!A:G,6,FALSE)*I1380,0)</f>
        <v>0</v>
      </c>
      <c r="Q1380" t="str">
        <f t="shared" si="136"/>
        <v>l</v>
      </c>
      <c r="R1380" s="2">
        <f t="shared" si="137"/>
        <v>-2942</v>
      </c>
    </row>
    <row r="1381" spans="1:18" x14ac:dyDescent="0.2">
      <c r="A1381" t="s">
        <v>44</v>
      </c>
      <c r="B1381" s="9" t="str">
        <f>VLOOKUP(A1381,'item cost'!A:D,2,FALSE)</f>
        <v>group 29</v>
      </c>
      <c r="C1381" s="9" t="str">
        <f>VLOOKUP(D1381,items!A:B,2,FALSE)</f>
        <v>item 29</v>
      </c>
      <c r="D1381" t="s">
        <v>861</v>
      </c>
      <c r="E1381" s="10"/>
      <c r="F1381" s="10">
        <v>44969</v>
      </c>
      <c r="G1381" t="s">
        <v>190</v>
      </c>
      <c r="I1381">
        <v>-5</v>
      </c>
      <c r="J1381" s="2">
        <v>180</v>
      </c>
      <c r="K1381" s="2">
        <f>IF(OR(B1381="متنوع",B1381="قطع غيار"),J1381,IF(AND(B1381="ceiling fan",J1381&gt;500),_xlfn.MAXIFS('m cost'!$E$3:$E$1062,'m cost'!$B$3:$B$1062,C1381,'m cost'!$C$3:$C$1062,"&lt;="&amp;O1381,'m cost'!$D$3:$D$1062,"&lt;="&amp;N1381)*3,_xlfn.MAXIFS('m cost'!$E$3:$E$1062,'m cost'!$B$3:$B$1062,C1381,'m cost'!$C$3:$C$1062,"&lt;="&amp;O1381,'m cost'!$D$3:$D$1062,"&lt;="&amp;N1381)))</f>
        <v>139.5625</v>
      </c>
      <c r="L1381" s="2">
        <f t="shared" si="132"/>
        <v>-697.8125</v>
      </c>
      <c r="M1381" s="2">
        <f t="shared" si="133"/>
        <v>-900</v>
      </c>
      <c r="N1381">
        <f t="shared" si="134"/>
        <v>2</v>
      </c>
      <c r="O1381">
        <f t="shared" si="135"/>
        <v>2023</v>
      </c>
      <c r="P1381" s="9">
        <f>IF(I1381&gt;0,VLOOKUP(B1381,'m cost'!A:G,6,FALSE)*I1381,0)</f>
        <v>0</v>
      </c>
      <c r="Q1381" t="str">
        <f t="shared" si="136"/>
        <v>l</v>
      </c>
      <c r="R1381" s="2">
        <f t="shared" si="137"/>
        <v>-202.1875</v>
      </c>
    </row>
    <row r="1382" spans="1:18" x14ac:dyDescent="0.2">
      <c r="A1382" t="s">
        <v>280</v>
      </c>
      <c r="B1382" s="9" t="str">
        <f>VLOOKUP(A1382,'item cost'!A:D,2,FALSE)</f>
        <v>group 30</v>
      </c>
      <c r="C1382" s="9" t="str">
        <f>VLOOKUP(D1382,items!A:B,2,FALSE)</f>
        <v>item 30</v>
      </c>
      <c r="D1382" t="s">
        <v>862</v>
      </c>
      <c r="E1382" s="10"/>
      <c r="F1382" s="10">
        <v>44969</v>
      </c>
      <c r="G1382" t="s">
        <v>190</v>
      </c>
      <c r="I1382">
        <v>-10</v>
      </c>
      <c r="J1382" s="2">
        <v>400</v>
      </c>
      <c r="K1382" s="2">
        <f>IF(OR(B1382="متنوع",B1382="قطع غيار"),J1382,IF(AND(B1382="ceiling fan",J1382&gt;500),_xlfn.MAXIFS('m cost'!$E$3:$E$1062,'m cost'!$B$3:$B$1062,C1382,'m cost'!$C$3:$C$1062,"&lt;="&amp;O1382,'m cost'!$D$3:$D$1062,"&lt;="&amp;N1382)*3,_xlfn.MAXIFS('m cost'!$E$3:$E$1062,'m cost'!$B$3:$B$1062,C1382,'m cost'!$C$3:$C$1062,"&lt;="&amp;O1382,'m cost'!$D$3:$D$1062,"&lt;="&amp;N1382)))</f>
        <v>350.54555555555561</v>
      </c>
      <c r="L1382" s="2">
        <f t="shared" si="132"/>
        <v>-3505.4555555555562</v>
      </c>
      <c r="M1382" s="2">
        <f t="shared" si="133"/>
        <v>-4000</v>
      </c>
      <c r="N1382">
        <f t="shared" si="134"/>
        <v>2</v>
      </c>
      <c r="O1382">
        <f t="shared" si="135"/>
        <v>2023</v>
      </c>
      <c r="P1382" s="9">
        <f>IF(I1382&gt;0,VLOOKUP(B1382,'m cost'!A:G,6,FALSE)*I1382,0)</f>
        <v>0</v>
      </c>
      <c r="Q1382" t="str">
        <f t="shared" si="136"/>
        <v>l</v>
      </c>
      <c r="R1382" s="2">
        <f t="shared" si="137"/>
        <v>-494.5444444444438</v>
      </c>
    </row>
    <row r="1383" spans="1:18" x14ac:dyDescent="0.2">
      <c r="A1383" t="s">
        <v>50</v>
      </c>
      <c r="B1383" s="9" t="str">
        <f>VLOOKUP(A1383,'item cost'!A:D,2,FALSE)</f>
        <v>group 31</v>
      </c>
      <c r="C1383" s="9" t="str">
        <f>VLOOKUP(D1383,items!A:B,2,FALSE)</f>
        <v>item 31</v>
      </c>
      <c r="D1383" t="s">
        <v>863</v>
      </c>
      <c r="E1383" s="10"/>
      <c r="F1383" s="10">
        <v>44969</v>
      </c>
      <c r="G1383" t="s">
        <v>190</v>
      </c>
      <c r="I1383">
        <v>-1</v>
      </c>
      <c r="J1383" s="2">
        <v>350</v>
      </c>
      <c r="K1383" s="2">
        <f>IF(OR(B1383="متنوع",B1383="قطع غيار"),J1383,IF(AND(B1383="ceiling fan",J1383&gt;500),_xlfn.MAXIFS('m cost'!$E$3:$E$1062,'m cost'!$B$3:$B$1062,C1383,'m cost'!$C$3:$C$1062,"&lt;="&amp;O1383,'m cost'!$D$3:$D$1062,"&lt;="&amp;N1383)*3,_xlfn.MAXIFS('m cost'!$E$3:$E$1062,'m cost'!$B$3:$B$1062,C1383,'m cost'!$C$3:$C$1062,"&lt;="&amp;O1383,'m cost'!$D$3:$D$1062,"&lt;="&amp;N1383)))</f>
        <v>891.17460317460325</v>
      </c>
      <c r="L1383" s="2">
        <f t="shared" si="132"/>
        <v>-891.17460317460325</v>
      </c>
      <c r="M1383" s="2">
        <f t="shared" si="133"/>
        <v>-350</v>
      </c>
      <c r="N1383">
        <f t="shared" si="134"/>
        <v>2</v>
      </c>
      <c r="O1383">
        <f t="shared" si="135"/>
        <v>2023</v>
      </c>
      <c r="P1383" s="9">
        <f>IF(I1383&gt;0,VLOOKUP(B1383,'m cost'!A:G,6,FALSE)*I1383,0)</f>
        <v>0</v>
      </c>
      <c r="Q1383" t="str">
        <f t="shared" si="136"/>
        <v>p</v>
      </c>
      <c r="R1383" s="2">
        <f t="shared" si="137"/>
        <v>541.17460317460325</v>
      </c>
    </row>
    <row r="1384" spans="1:18" x14ac:dyDescent="0.2">
      <c r="A1384" t="s">
        <v>20</v>
      </c>
      <c r="B1384" s="9" t="str">
        <f>VLOOKUP(A1384,'item cost'!A:D,2,FALSE)</f>
        <v>group 32</v>
      </c>
      <c r="C1384" s="9" t="str">
        <f>VLOOKUP(D1384,items!A:B,2,FALSE)</f>
        <v>item 32</v>
      </c>
      <c r="D1384" t="s">
        <v>864</v>
      </c>
      <c r="E1384" s="10"/>
      <c r="F1384" s="10">
        <v>44969</v>
      </c>
      <c r="G1384" t="s">
        <v>190</v>
      </c>
      <c r="I1384">
        <v>-1</v>
      </c>
      <c r="J1384" s="2">
        <v>1100</v>
      </c>
      <c r="K1384" s="2">
        <f>IF(OR(B1384="متنوع",B1384="قطع غيار"),J1384,IF(AND(B1384="ceiling fan",J1384&gt;500),_xlfn.MAXIFS('m cost'!$E$3:$E$1062,'m cost'!$B$3:$B$1062,C1384,'m cost'!$C$3:$C$1062,"&lt;="&amp;O1384,'m cost'!$D$3:$D$1062,"&lt;="&amp;N1384)*3,_xlfn.MAXIFS('m cost'!$E$3:$E$1062,'m cost'!$B$3:$B$1062,C1384,'m cost'!$C$3:$C$1062,"&lt;="&amp;O1384,'m cost'!$D$3:$D$1062,"&lt;="&amp;N1384)))</f>
        <v>480</v>
      </c>
      <c r="L1384" s="2">
        <f t="shared" si="132"/>
        <v>-480</v>
      </c>
      <c r="M1384" s="2">
        <f t="shared" si="133"/>
        <v>-1100</v>
      </c>
      <c r="N1384">
        <f t="shared" si="134"/>
        <v>2</v>
      </c>
      <c r="O1384">
        <f t="shared" si="135"/>
        <v>2023</v>
      </c>
      <c r="P1384" s="9">
        <f>IF(I1384&gt;0,VLOOKUP(B1384,'m cost'!A:G,6,FALSE)*I1384,0)</f>
        <v>0</v>
      </c>
      <c r="Q1384" t="str">
        <f t="shared" si="136"/>
        <v>l</v>
      </c>
      <c r="R1384" s="2">
        <f t="shared" si="137"/>
        <v>-620</v>
      </c>
    </row>
    <row r="1385" spans="1:18" x14ac:dyDescent="0.2">
      <c r="A1385" t="s">
        <v>33</v>
      </c>
      <c r="B1385" s="9" t="str">
        <f>VLOOKUP(A1385,'item cost'!A:D,2,FALSE)</f>
        <v>group 33</v>
      </c>
      <c r="C1385" s="9" t="str">
        <f>VLOOKUP(D1385,items!A:B,2,FALSE)</f>
        <v>item 33</v>
      </c>
      <c r="D1385" t="s">
        <v>865</v>
      </c>
      <c r="E1385" s="10"/>
      <c r="F1385" s="10">
        <v>44969</v>
      </c>
      <c r="G1385" t="s">
        <v>190</v>
      </c>
      <c r="I1385">
        <v>-1</v>
      </c>
      <c r="J1385" s="2">
        <v>1250</v>
      </c>
      <c r="K1385" s="2">
        <f>IF(OR(B1385="متنوع",B1385="قطع غيار"),J1385,IF(AND(B1385="ceiling fan",J1385&gt;500),_xlfn.MAXIFS('m cost'!$E$3:$E$1062,'m cost'!$B$3:$B$1062,C1385,'m cost'!$C$3:$C$1062,"&lt;="&amp;O1385,'m cost'!$D$3:$D$1062,"&lt;="&amp;N1385)*3,_xlfn.MAXIFS('m cost'!$E$3:$E$1062,'m cost'!$B$3:$B$1062,C1385,'m cost'!$C$3:$C$1062,"&lt;="&amp;O1385,'m cost'!$D$3:$D$1062,"&lt;="&amp;N1385)))</f>
        <v>960</v>
      </c>
      <c r="L1385" s="2">
        <f t="shared" si="132"/>
        <v>-960</v>
      </c>
      <c r="M1385" s="2">
        <f t="shared" si="133"/>
        <v>-1250</v>
      </c>
      <c r="N1385">
        <f t="shared" si="134"/>
        <v>2</v>
      </c>
      <c r="O1385">
        <f t="shared" si="135"/>
        <v>2023</v>
      </c>
      <c r="P1385" s="9">
        <f>IF(I1385&gt;0,VLOOKUP(B1385,'m cost'!A:G,6,FALSE)*I1385,0)</f>
        <v>0</v>
      </c>
      <c r="Q1385" t="str">
        <f t="shared" si="136"/>
        <v>l</v>
      </c>
      <c r="R1385" s="2">
        <f t="shared" si="137"/>
        <v>-290</v>
      </c>
    </row>
    <row r="1386" spans="1:18" x14ac:dyDescent="0.2">
      <c r="A1386" t="s">
        <v>48</v>
      </c>
      <c r="B1386" s="9" t="str">
        <f>VLOOKUP(A1386,'item cost'!A:D,2,FALSE)</f>
        <v>group 34</v>
      </c>
      <c r="C1386" s="9" t="str">
        <f>VLOOKUP(D1386,items!A:B,2,FALSE)</f>
        <v>item 34</v>
      </c>
      <c r="D1386" t="s">
        <v>866</v>
      </c>
      <c r="E1386" s="10"/>
      <c r="F1386" s="10">
        <v>44969</v>
      </c>
      <c r="G1386" t="s">
        <v>190</v>
      </c>
      <c r="I1386">
        <v>-2</v>
      </c>
      <c r="J1386" s="2">
        <v>1375</v>
      </c>
      <c r="K1386" s="2">
        <f>IF(OR(B1386="متنوع",B1386="قطع غيار"),J1386,IF(AND(B1386="ceiling fan",J1386&gt;500),_xlfn.MAXIFS('m cost'!$E$3:$E$1062,'m cost'!$B$3:$B$1062,C1386,'m cost'!$C$3:$C$1062,"&lt;="&amp;O1386,'m cost'!$D$3:$D$1062,"&lt;="&amp;N1386)*3,_xlfn.MAXIFS('m cost'!$E$3:$E$1062,'m cost'!$B$3:$B$1062,C1386,'m cost'!$C$3:$C$1062,"&lt;="&amp;O1386,'m cost'!$D$3:$D$1062,"&lt;="&amp;N1386)))</f>
        <v>1445</v>
      </c>
      <c r="L1386" s="2">
        <f t="shared" si="132"/>
        <v>-2890</v>
      </c>
      <c r="M1386" s="2">
        <f t="shared" si="133"/>
        <v>-2750</v>
      </c>
      <c r="N1386">
        <f t="shared" si="134"/>
        <v>2</v>
      </c>
      <c r="O1386">
        <f t="shared" si="135"/>
        <v>2023</v>
      </c>
      <c r="P1386" s="9">
        <f>IF(I1386&gt;0,VLOOKUP(B1386,'m cost'!A:G,6,FALSE)*I1386,0)</f>
        <v>0</v>
      </c>
      <c r="Q1386" t="str">
        <f t="shared" si="136"/>
        <v>p</v>
      </c>
      <c r="R1386" s="2">
        <f t="shared" si="137"/>
        <v>140</v>
      </c>
    </row>
    <row r="1387" spans="1:18" x14ac:dyDescent="0.2">
      <c r="A1387" t="s">
        <v>28</v>
      </c>
      <c r="B1387" s="9" t="str">
        <f>VLOOKUP(A1387,'item cost'!A:D,2,FALSE)</f>
        <v>group 35</v>
      </c>
      <c r="C1387" s="9" t="str">
        <f>VLOOKUP(D1387,items!A:B,2,FALSE)</f>
        <v>item 35</v>
      </c>
      <c r="D1387" t="s">
        <v>867</v>
      </c>
      <c r="E1387" s="10"/>
      <c r="F1387" s="10">
        <v>44969</v>
      </c>
      <c r="G1387" t="s">
        <v>190</v>
      </c>
      <c r="I1387">
        <v>-1</v>
      </c>
      <c r="J1387" s="2">
        <v>310</v>
      </c>
      <c r="K1387" s="2">
        <f>IF(OR(B1387="متنوع",B1387="قطع غيار"),J1387,IF(AND(B1387="ceiling fan",J1387&gt;500),_xlfn.MAXIFS('m cost'!$E$3:$E$1062,'m cost'!$B$3:$B$1062,C1387,'m cost'!$C$3:$C$1062,"&lt;="&amp;O1387,'m cost'!$D$3:$D$1062,"&lt;="&amp;N1387)*3,_xlfn.MAXIFS('m cost'!$E$3:$E$1062,'m cost'!$B$3:$B$1062,C1387,'m cost'!$C$3:$C$1062,"&lt;="&amp;O1387,'m cost'!$D$3:$D$1062,"&lt;="&amp;N1387)))</f>
        <v>1445</v>
      </c>
      <c r="L1387" s="2">
        <f t="shared" si="132"/>
        <v>-1445</v>
      </c>
      <c r="M1387" s="2">
        <f t="shared" si="133"/>
        <v>-310</v>
      </c>
      <c r="N1387">
        <f t="shared" si="134"/>
        <v>2</v>
      </c>
      <c r="O1387">
        <f t="shared" si="135"/>
        <v>2023</v>
      </c>
      <c r="P1387" s="9">
        <f>IF(I1387&gt;0,VLOOKUP(B1387,'m cost'!A:G,6,FALSE)*I1387,0)</f>
        <v>0</v>
      </c>
      <c r="Q1387" t="str">
        <f t="shared" si="136"/>
        <v>p</v>
      </c>
      <c r="R1387" s="2">
        <f t="shared" si="137"/>
        <v>1135</v>
      </c>
    </row>
    <row r="1388" spans="1:18" x14ac:dyDescent="0.2">
      <c r="A1388" t="s">
        <v>274</v>
      </c>
      <c r="B1388" s="9" t="str">
        <f>VLOOKUP(A1388,'item cost'!A:D,2,FALSE)</f>
        <v>group 36</v>
      </c>
      <c r="C1388" s="9" t="str">
        <f>VLOOKUP(D1388,items!A:B,2,FALSE)</f>
        <v>item 36</v>
      </c>
      <c r="D1388" t="s">
        <v>868</v>
      </c>
      <c r="E1388" s="10"/>
      <c r="F1388" s="10">
        <v>44969</v>
      </c>
      <c r="G1388" t="s">
        <v>190</v>
      </c>
      <c r="I1388">
        <v>-2</v>
      </c>
      <c r="J1388" s="2">
        <v>350</v>
      </c>
      <c r="K1388" s="2">
        <f>IF(OR(B1388="متنوع",B1388="قطع غيار"),J1388,IF(AND(B1388="ceiling fan",J1388&gt;500),_xlfn.MAXIFS('m cost'!$E$3:$E$1062,'m cost'!$B$3:$B$1062,C1388,'m cost'!$C$3:$C$1062,"&lt;="&amp;O1388,'m cost'!$D$3:$D$1062,"&lt;="&amp;N1388)*3,_xlfn.MAXIFS('m cost'!$E$3:$E$1062,'m cost'!$B$3:$B$1062,C1388,'m cost'!$C$3:$C$1062,"&lt;="&amp;O1388,'m cost'!$D$3:$D$1062,"&lt;="&amp;N1388)))</f>
        <v>440</v>
      </c>
      <c r="L1388" s="2">
        <f t="shared" si="132"/>
        <v>-880</v>
      </c>
      <c r="M1388" s="2">
        <f t="shared" si="133"/>
        <v>-700</v>
      </c>
      <c r="N1388">
        <f t="shared" si="134"/>
        <v>2</v>
      </c>
      <c r="O1388">
        <f t="shared" si="135"/>
        <v>2023</v>
      </c>
      <c r="P1388" s="9">
        <f>IF(I1388&gt;0,VLOOKUP(B1388,'m cost'!A:G,6,FALSE)*I1388,0)</f>
        <v>0</v>
      </c>
      <c r="Q1388" t="str">
        <f t="shared" si="136"/>
        <v>p</v>
      </c>
      <c r="R1388" s="2">
        <f t="shared" si="137"/>
        <v>180</v>
      </c>
    </row>
    <row r="1389" spans="1:18" x14ac:dyDescent="0.2">
      <c r="A1389" t="s">
        <v>52</v>
      </c>
      <c r="B1389" s="9" t="str">
        <f>VLOOKUP(A1389,'item cost'!A:D,2,FALSE)</f>
        <v>group 37</v>
      </c>
      <c r="C1389" s="9" t="str">
        <f>VLOOKUP(D1389,items!A:B,2,FALSE)</f>
        <v>item 37</v>
      </c>
      <c r="D1389" t="s">
        <v>869</v>
      </c>
      <c r="E1389" s="10"/>
      <c r="F1389" s="10">
        <v>44969</v>
      </c>
      <c r="G1389" t="s">
        <v>190</v>
      </c>
      <c r="I1389">
        <v>-1</v>
      </c>
      <c r="J1389" s="2">
        <v>550</v>
      </c>
      <c r="K1389" s="2">
        <f>IF(OR(B1389="متنوع",B1389="قطع غيار"),J1389,IF(AND(B1389="ceiling fan",J1389&gt;500),_xlfn.MAXIFS('m cost'!$E$3:$E$1062,'m cost'!$B$3:$B$1062,C1389,'m cost'!$C$3:$C$1062,"&lt;="&amp;O1389,'m cost'!$D$3:$D$1062,"&lt;="&amp;N1389)*3,_xlfn.MAXIFS('m cost'!$E$3:$E$1062,'m cost'!$B$3:$B$1062,C1389,'m cost'!$C$3:$C$1062,"&lt;="&amp;O1389,'m cost'!$D$3:$D$1062,"&lt;="&amp;N1389)))</f>
        <v>1486.2500000000002</v>
      </c>
      <c r="L1389" s="2">
        <f t="shared" si="132"/>
        <v>-1486.2500000000002</v>
      </c>
      <c r="M1389" s="2">
        <f t="shared" si="133"/>
        <v>-550</v>
      </c>
      <c r="N1389">
        <f t="shared" si="134"/>
        <v>2</v>
      </c>
      <c r="O1389">
        <f t="shared" si="135"/>
        <v>2023</v>
      </c>
      <c r="P1389" s="9">
        <f>IF(I1389&gt;0,VLOOKUP(B1389,'m cost'!A:G,6,FALSE)*I1389,0)</f>
        <v>0</v>
      </c>
      <c r="Q1389" t="str">
        <f t="shared" si="136"/>
        <v>p</v>
      </c>
      <c r="R1389" s="2">
        <f t="shared" si="137"/>
        <v>936.25000000000023</v>
      </c>
    </row>
    <row r="1390" spans="1:18" x14ac:dyDescent="0.2">
      <c r="A1390" t="s">
        <v>65</v>
      </c>
      <c r="B1390" s="9" t="str">
        <f>VLOOKUP(A1390,'item cost'!A:D,2,FALSE)</f>
        <v>group 38</v>
      </c>
      <c r="C1390" s="9" t="str">
        <f>VLOOKUP(D1390,items!A:B,2,FALSE)</f>
        <v>item 38</v>
      </c>
      <c r="D1390" t="s">
        <v>870</v>
      </c>
      <c r="E1390" s="10"/>
      <c r="F1390" s="10">
        <v>44969</v>
      </c>
      <c r="G1390" t="s">
        <v>190</v>
      </c>
      <c r="I1390">
        <v>-2</v>
      </c>
      <c r="J1390" s="2">
        <v>275</v>
      </c>
      <c r="K1390" s="2">
        <f>IF(OR(B1390="متنوع",B1390="قطع غيار"),J1390,IF(AND(B1390="ceiling fan",J1390&gt;500),_xlfn.MAXIFS('m cost'!$E$3:$E$1062,'m cost'!$B$3:$B$1062,C1390,'m cost'!$C$3:$C$1062,"&lt;="&amp;O1390,'m cost'!$D$3:$D$1062,"&lt;="&amp;N1390)*3,_xlfn.MAXIFS('m cost'!$E$3:$E$1062,'m cost'!$B$3:$B$1062,C1390,'m cost'!$C$3:$C$1062,"&lt;="&amp;O1390,'m cost'!$D$3:$D$1062,"&lt;="&amp;N1390)))</f>
        <v>1954.814814814815</v>
      </c>
      <c r="L1390" s="2">
        <f t="shared" si="132"/>
        <v>-3909.62962962963</v>
      </c>
      <c r="M1390" s="2">
        <f t="shared" si="133"/>
        <v>-550</v>
      </c>
      <c r="N1390">
        <f t="shared" si="134"/>
        <v>2</v>
      </c>
      <c r="O1390">
        <f t="shared" si="135"/>
        <v>2023</v>
      </c>
      <c r="P1390" s="9">
        <f>IF(I1390&gt;0,VLOOKUP(B1390,'m cost'!A:G,6,FALSE)*I1390,0)</f>
        <v>0</v>
      </c>
      <c r="Q1390" t="str">
        <f t="shared" si="136"/>
        <v>p</v>
      </c>
      <c r="R1390" s="2">
        <f t="shared" si="137"/>
        <v>3359.62962962963</v>
      </c>
    </row>
    <row r="1391" spans="1:18" x14ac:dyDescent="0.2">
      <c r="A1391" t="s">
        <v>62</v>
      </c>
      <c r="B1391" s="9" t="str">
        <f>VLOOKUP(A1391,'item cost'!A:D,2,FALSE)</f>
        <v>group 39</v>
      </c>
      <c r="C1391" s="9" t="str">
        <f>VLOOKUP(D1391,items!A:B,2,FALSE)</f>
        <v>item 39</v>
      </c>
      <c r="D1391" t="s">
        <v>871</v>
      </c>
      <c r="E1391" s="10"/>
      <c r="F1391" s="10">
        <v>44969</v>
      </c>
      <c r="G1391" t="s">
        <v>190</v>
      </c>
      <c r="I1391">
        <v>-1</v>
      </c>
      <c r="J1391" s="2">
        <v>700</v>
      </c>
      <c r="K1391" s="2">
        <f>IF(OR(B1391="متنوع",B1391="قطع غيار"),J1391,IF(AND(B1391="ceiling fan",J1391&gt;500),_xlfn.MAXIFS('m cost'!$E$3:$E$1062,'m cost'!$B$3:$B$1062,C1391,'m cost'!$C$3:$C$1062,"&lt;="&amp;O1391,'m cost'!$D$3:$D$1062,"&lt;="&amp;N1391)*3,_xlfn.MAXIFS('m cost'!$E$3:$E$1062,'m cost'!$B$3:$B$1062,C1391,'m cost'!$C$3:$C$1062,"&lt;="&amp;O1391,'m cost'!$D$3:$D$1062,"&lt;="&amp;N1391)))</f>
        <v>1020</v>
      </c>
      <c r="L1391" s="2">
        <f t="shared" si="132"/>
        <v>-1020</v>
      </c>
      <c r="M1391" s="2">
        <f t="shared" si="133"/>
        <v>-700</v>
      </c>
      <c r="N1391">
        <f t="shared" si="134"/>
        <v>2</v>
      </c>
      <c r="O1391">
        <f t="shared" si="135"/>
        <v>2023</v>
      </c>
      <c r="P1391" s="9">
        <f>IF(I1391&gt;0,VLOOKUP(B1391,'m cost'!A:G,6,FALSE)*I1391,0)</f>
        <v>0</v>
      </c>
      <c r="Q1391" t="str">
        <f t="shared" si="136"/>
        <v>p</v>
      </c>
      <c r="R1391" s="2">
        <f t="shared" si="137"/>
        <v>320</v>
      </c>
    </row>
    <row r="1392" spans="1:18" x14ac:dyDescent="0.2">
      <c r="A1392" t="s">
        <v>25</v>
      </c>
      <c r="B1392" s="9" t="str">
        <f>VLOOKUP(A1392,'item cost'!A:D,2,FALSE)</f>
        <v>group 40</v>
      </c>
      <c r="C1392" s="9" t="str">
        <f>VLOOKUP(D1392,items!A:B,2,FALSE)</f>
        <v>item 40</v>
      </c>
      <c r="D1392" t="s">
        <v>872</v>
      </c>
      <c r="E1392" s="10"/>
      <c r="F1392" s="10">
        <v>44969</v>
      </c>
      <c r="G1392" t="s">
        <v>190</v>
      </c>
      <c r="I1392">
        <v>-2</v>
      </c>
      <c r="J1392" s="2">
        <v>540</v>
      </c>
      <c r="K1392" s="2">
        <f>IF(OR(B1392="متنوع",B1392="قطع غيار"),J1392,IF(AND(B1392="ceiling fan",J1392&gt;500),_xlfn.MAXIFS('m cost'!$E$3:$E$1062,'m cost'!$B$3:$B$1062,C1392,'m cost'!$C$3:$C$1062,"&lt;="&amp;O1392,'m cost'!$D$3:$D$1062,"&lt;="&amp;N1392)*3,_xlfn.MAXIFS('m cost'!$E$3:$E$1062,'m cost'!$B$3:$B$1062,C1392,'m cost'!$C$3:$C$1062,"&lt;="&amp;O1392,'m cost'!$D$3:$D$1062,"&lt;="&amp;N1392)))</f>
        <v>514</v>
      </c>
      <c r="L1392" s="2">
        <f t="shared" si="132"/>
        <v>-1028</v>
      </c>
      <c r="M1392" s="2">
        <f t="shared" si="133"/>
        <v>-1080</v>
      </c>
      <c r="N1392">
        <f t="shared" si="134"/>
        <v>2</v>
      </c>
      <c r="O1392">
        <f t="shared" si="135"/>
        <v>2023</v>
      </c>
      <c r="P1392" s="9">
        <f>IF(I1392&gt;0,VLOOKUP(B1392,'m cost'!A:G,6,FALSE)*I1392,0)</f>
        <v>0</v>
      </c>
      <c r="Q1392" t="str">
        <f t="shared" si="136"/>
        <v>l</v>
      </c>
      <c r="R1392" s="2">
        <f t="shared" si="137"/>
        <v>-52</v>
      </c>
    </row>
    <row r="1393" spans="1:18" x14ac:dyDescent="0.2">
      <c r="A1393" t="s">
        <v>51</v>
      </c>
      <c r="B1393" s="9" t="str">
        <f>VLOOKUP(A1393,'item cost'!A:D,2,FALSE)</f>
        <v>group 41</v>
      </c>
      <c r="C1393" s="9" t="str">
        <f>VLOOKUP(D1393,items!A:B,2,FALSE)</f>
        <v>item 41</v>
      </c>
      <c r="D1393" t="s">
        <v>873</v>
      </c>
      <c r="E1393" s="10"/>
      <c r="F1393" s="10">
        <v>44969</v>
      </c>
      <c r="G1393" t="s">
        <v>190</v>
      </c>
      <c r="I1393">
        <v>-2</v>
      </c>
      <c r="J1393" s="2">
        <v>520</v>
      </c>
      <c r="K1393" s="2">
        <f>IF(OR(B1393="متنوع",B1393="قطع غيار"),J1393,IF(AND(B1393="ceiling fan",J1393&gt;500),_xlfn.MAXIFS('m cost'!$E$3:$E$1062,'m cost'!$B$3:$B$1062,C1393,'m cost'!$C$3:$C$1062,"&lt;="&amp;O1393,'m cost'!$D$3:$D$1062,"&lt;="&amp;N1393)*3,_xlfn.MAXIFS('m cost'!$E$3:$E$1062,'m cost'!$B$3:$B$1062,C1393,'m cost'!$C$3:$C$1062,"&lt;="&amp;O1393,'m cost'!$D$3:$D$1062,"&lt;="&amp;N1393)))</f>
        <v>367</v>
      </c>
      <c r="L1393" s="2">
        <f t="shared" si="132"/>
        <v>-734</v>
      </c>
      <c r="M1393" s="2">
        <f t="shared" si="133"/>
        <v>-1040</v>
      </c>
      <c r="N1393">
        <f t="shared" si="134"/>
        <v>2</v>
      </c>
      <c r="O1393">
        <f t="shared" si="135"/>
        <v>2023</v>
      </c>
      <c r="P1393" s="9">
        <f>IF(I1393&gt;0,VLOOKUP(B1393,'m cost'!A:G,6,FALSE)*I1393,0)</f>
        <v>0</v>
      </c>
      <c r="Q1393" t="str">
        <f t="shared" si="136"/>
        <v>l</v>
      </c>
      <c r="R1393" s="2">
        <f t="shared" si="137"/>
        <v>-306</v>
      </c>
    </row>
    <row r="1394" spans="1:18" x14ac:dyDescent="0.2">
      <c r="A1394" t="s">
        <v>276</v>
      </c>
      <c r="B1394" s="9" t="str">
        <f>VLOOKUP(A1394,'item cost'!A:D,2,FALSE)</f>
        <v>group 42</v>
      </c>
      <c r="C1394" s="9" t="str">
        <f>VLOOKUP(D1394,items!A:B,2,FALSE)</f>
        <v>item 42</v>
      </c>
      <c r="D1394" t="s">
        <v>874</v>
      </c>
      <c r="E1394" s="10"/>
      <c r="F1394" s="10">
        <v>44969</v>
      </c>
      <c r="G1394" t="s">
        <v>190</v>
      </c>
      <c r="I1394">
        <v>-1</v>
      </c>
      <c r="J1394" s="2">
        <v>470</v>
      </c>
      <c r="K1394" s="2">
        <f>IF(OR(B1394="متنوع",B1394="قطع غيار"),J1394,IF(AND(B1394="ceiling fan",J1394&gt;500),_xlfn.MAXIFS('m cost'!$E$3:$E$1062,'m cost'!$B$3:$B$1062,C1394,'m cost'!$C$3:$C$1062,"&lt;="&amp;O1394,'m cost'!$D$3:$D$1062,"&lt;="&amp;N1394)*3,_xlfn.MAXIFS('m cost'!$E$3:$E$1062,'m cost'!$B$3:$B$1062,C1394,'m cost'!$C$3:$C$1062,"&lt;="&amp;O1394,'m cost'!$D$3:$D$1062,"&lt;="&amp;N1394)))</f>
        <v>244.81481481481484</v>
      </c>
      <c r="L1394" s="2">
        <f t="shared" si="132"/>
        <v>-244.81481481481484</v>
      </c>
      <c r="M1394" s="2">
        <f t="shared" si="133"/>
        <v>-470</v>
      </c>
      <c r="N1394">
        <f t="shared" si="134"/>
        <v>2</v>
      </c>
      <c r="O1394">
        <f t="shared" si="135"/>
        <v>2023</v>
      </c>
      <c r="P1394" s="9">
        <f>IF(I1394&gt;0,VLOOKUP(B1394,'m cost'!A:G,6,FALSE)*I1394,0)</f>
        <v>0</v>
      </c>
      <c r="Q1394" t="str">
        <f t="shared" si="136"/>
        <v>l</v>
      </c>
      <c r="R1394" s="2">
        <f t="shared" si="137"/>
        <v>-225.18518518518516</v>
      </c>
    </row>
    <row r="1395" spans="1:18" x14ac:dyDescent="0.2">
      <c r="A1395" t="s">
        <v>70</v>
      </c>
      <c r="B1395" s="9" t="str">
        <f>VLOOKUP(A1395,'item cost'!A:D,2,FALSE)</f>
        <v>group 43</v>
      </c>
      <c r="C1395" s="9" t="str">
        <f>VLOOKUP(D1395,items!A:B,2,FALSE)</f>
        <v>item 43</v>
      </c>
      <c r="D1395" t="s">
        <v>875</v>
      </c>
      <c r="E1395" s="10"/>
      <c r="F1395" s="10">
        <v>44969</v>
      </c>
      <c r="G1395" t="s">
        <v>190</v>
      </c>
      <c r="I1395">
        <v>-1</v>
      </c>
      <c r="J1395" s="2">
        <v>590</v>
      </c>
      <c r="K1395" s="2">
        <f>IF(OR(B1395="متنوع",B1395="قطع غيار"),J1395,IF(AND(B1395="ceiling fan",J1395&gt;500),_xlfn.MAXIFS('m cost'!$E$3:$E$1062,'m cost'!$B$3:$B$1062,C1395,'m cost'!$C$3:$C$1062,"&lt;="&amp;O1395,'m cost'!$D$3:$D$1062,"&lt;="&amp;N1395)*3,_xlfn.MAXIFS('m cost'!$E$3:$E$1062,'m cost'!$B$3:$B$1062,C1395,'m cost'!$C$3:$C$1062,"&lt;="&amp;O1395,'m cost'!$D$3:$D$1062,"&lt;="&amp;N1395)))</f>
        <v>193</v>
      </c>
      <c r="L1395" s="2">
        <f t="shared" si="132"/>
        <v>-193</v>
      </c>
      <c r="M1395" s="2">
        <f t="shared" si="133"/>
        <v>-590</v>
      </c>
      <c r="N1395">
        <f t="shared" si="134"/>
        <v>2</v>
      </c>
      <c r="O1395">
        <f t="shared" si="135"/>
        <v>2023</v>
      </c>
      <c r="P1395" s="9">
        <f>IF(I1395&gt;0,VLOOKUP(B1395,'m cost'!A:G,6,FALSE)*I1395,0)</f>
        <v>0</v>
      </c>
      <c r="Q1395" t="str">
        <f t="shared" si="136"/>
        <v>l</v>
      </c>
      <c r="R1395" s="2">
        <f t="shared" si="137"/>
        <v>-397</v>
      </c>
    </row>
    <row r="1396" spans="1:18" x14ac:dyDescent="0.2">
      <c r="A1396" t="s">
        <v>22</v>
      </c>
      <c r="B1396" s="9" t="str">
        <f>VLOOKUP(A1396,'item cost'!A:D,2,FALSE)</f>
        <v>group 44</v>
      </c>
      <c r="C1396" s="9" t="str">
        <f>VLOOKUP(D1396,items!A:B,2,FALSE)</f>
        <v>item 44</v>
      </c>
      <c r="D1396" t="s">
        <v>876</v>
      </c>
      <c r="E1396" s="10"/>
      <c r="F1396" s="10">
        <v>44969</v>
      </c>
      <c r="G1396" t="s">
        <v>190</v>
      </c>
      <c r="I1396">
        <v>-1</v>
      </c>
      <c r="J1396" s="2">
        <v>600</v>
      </c>
      <c r="K1396" s="2">
        <f>IF(OR(B1396="متنوع",B1396="قطع غيار"),J1396,IF(AND(B1396="ceiling fan",J1396&gt;500),_xlfn.MAXIFS('m cost'!$E$3:$E$1062,'m cost'!$B$3:$B$1062,C1396,'m cost'!$C$3:$C$1062,"&lt;="&amp;O1396,'m cost'!$D$3:$D$1062,"&lt;="&amp;N1396)*3,_xlfn.MAXIFS('m cost'!$E$3:$E$1062,'m cost'!$B$3:$B$1062,C1396,'m cost'!$C$3:$C$1062,"&lt;="&amp;O1396,'m cost'!$D$3:$D$1062,"&lt;="&amp;N1396)))</f>
        <v>187.96296296296299</v>
      </c>
      <c r="L1396" s="2">
        <f t="shared" si="132"/>
        <v>-187.96296296296299</v>
      </c>
      <c r="M1396" s="2">
        <f t="shared" si="133"/>
        <v>-600</v>
      </c>
      <c r="N1396">
        <f t="shared" si="134"/>
        <v>2</v>
      </c>
      <c r="O1396">
        <f t="shared" si="135"/>
        <v>2023</v>
      </c>
      <c r="P1396" s="9">
        <f>IF(I1396&gt;0,VLOOKUP(B1396,'m cost'!A:G,6,FALSE)*I1396,0)</f>
        <v>0</v>
      </c>
      <c r="Q1396" t="str">
        <f t="shared" si="136"/>
        <v>l</v>
      </c>
      <c r="R1396" s="2">
        <f t="shared" si="137"/>
        <v>-412.03703703703701</v>
      </c>
    </row>
    <row r="1397" spans="1:18" x14ac:dyDescent="0.2">
      <c r="A1397" t="s">
        <v>27</v>
      </c>
      <c r="B1397" s="9" t="str">
        <f>VLOOKUP(A1397,'item cost'!A:D,2,FALSE)</f>
        <v>group 45</v>
      </c>
      <c r="C1397" s="9" t="str">
        <f>VLOOKUP(D1397,items!A:B,2,FALSE)</f>
        <v>item 45</v>
      </c>
      <c r="D1397" t="s">
        <v>877</v>
      </c>
      <c r="E1397" s="10"/>
      <c r="F1397" s="10">
        <v>44969</v>
      </c>
      <c r="G1397" t="s">
        <v>190</v>
      </c>
      <c r="I1397">
        <v>-5</v>
      </c>
      <c r="J1397" s="2">
        <v>550</v>
      </c>
      <c r="K1397" s="2">
        <f>IF(OR(B1397="متنوع",B1397="قطع غيار"),J1397,IF(AND(B1397="ceiling fan",J1397&gt;500),_xlfn.MAXIFS('m cost'!$E$3:$E$1062,'m cost'!$B$3:$B$1062,C1397,'m cost'!$C$3:$C$1062,"&lt;="&amp;O1397,'m cost'!$D$3:$D$1062,"&lt;="&amp;N1397)*3,_xlfn.MAXIFS('m cost'!$E$3:$E$1062,'m cost'!$B$3:$B$1062,C1397,'m cost'!$C$3:$C$1062,"&lt;="&amp;O1397,'m cost'!$D$3:$D$1062,"&lt;="&amp;N1397)))</f>
        <v>187.96296296296299</v>
      </c>
      <c r="L1397" s="2">
        <f t="shared" si="132"/>
        <v>-939.81481481481501</v>
      </c>
      <c r="M1397" s="2">
        <f t="shared" si="133"/>
        <v>-2750</v>
      </c>
      <c r="N1397">
        <f t="shared" si="134"/>
        <v>2</v>
      </c>
      <c r="O1397">
        <f t="shared" si="135"/>
        <v>2023</v>
      </c>
      <c r="P1397" s="9">
        <f>IF(I1397&gt;0,VLOOKUP(B1397,'m cost'!A:G,6,FALSE)*I1397,0)</f>
        <v>0</v>
      </c>
      <c r="Q1397" t="str">
        <f t="shared" si="136"/>
        <v>l</v>
      </c>
      <c r="R1397" s="2">
        <f t="shared" si="137"/>
        <v>-1810.185185185185</v>
      </c>
    </row>
    <row r="1398" spans="1:18" x14ac:dyDescent="0.2">
      <c r="A1398" t="s">
        <v>19</v>
      </c>
      <c r="B1398" s="9" t="str">
        <f>VLOOKUP(A1398,'item cost'!A:D,2,FALSE)</f>
        <v>group 46</v>
      </c>
      <c r="C1398" s="9" t="str">
        <f>VLOOKUP(D1398,items!A:B,2,FALSE)</f>
        <v>item 46</v>
      </c>
      <c r="D1398" t="s">
        <v>878</v>
      </c>
      <c r="E1398" s="10"/>
      <c r="F1398" s="10">
        <v>44969</v>
      </c>
      <c r="G1398" t="s">
        <v>190</v>
      </c>
      <c r="I1398">
        <v>-1</v>
      </c>
      <c r="J1398" s="2">
        <v>160</v>
      </c>
      <c r="K1398" s="2">
        <f>IF(OR(B1398="متنوع",B1398="قطع غيار"),J1398,IF(AND(B1398="ceiling fan",J1398&gt;500),_xlfn.MAXIFS('m cost'!$E$3:$E$1062,'m cost'!$B$3:$B$1062,C1398,'m cost'!$C$3:$C$1062,"&lt;="&amp;O1398,'m cost'!$D$3:$D$1062,"&lt;="&amp;N1398)*3,_xlfn.MAXIFS('m cost'!$E$3:$E$1062,'m cost'!$B$3:$B$1062,C1398,'m cost'!$C$3:$C$1062,"&lt;="&amp;O1398,'m cost'!$D$3:$D$1062,"&lt;="&amp;N1398)))</f>
        <v>775</v>
      </c>
      <c r="L1398" s="2">
        <f t="shared" ref="L1398:L1461" si="138">I1398*K1398</f>
        <v>-775</v>
      </c>
      <c r="M1398" s="2">
        <f t="shared" ref="M1398:M1461" si="139">J1398*I1398</f>
        <v>-160</v>
      </c>
      <c r="N1398">
        <f t="shared" ref="N1398:N1461" si="140">MONTH(F1398)</f>
        <v>2</v>
      </c>
      <c r="O1398">
        <f t="shared" ref="O1398:O1461" si="141">YEAR(F1398)</f>
        <v>2023</v>
      </c>
      <c r="P1398" s="9">
        <f>IF(I1398&gt;0,VLOOKUP(B1398,'m cost'!A:G,6,FALSE)*I1398,0)</f>
        <v>0</v>
      </c>
      <c r="Q1398" t="str">
        <f t="shared" ref="Q1398:Q1461" si="142">IF(M1398-L1398-P1398&gt;0,"p","l")</f>
        <v>p</v>
      </c>
      <c r="R1398" s="2">
        <f t="shared" ref="R1398:R1461" si="143">M1398-L1398-P1398</f>
        <v>615</v>
      </c>
    </row>
    <row r="1399" spans="1:18" x14ac:dyDescent="0.2">
      <c r="A1399" t="s">
        <v>29</v>
      </c>
      <c r="B1399" s="9" t="str">
        <f>VLOOKUP(A1399,'item cost'!A:D,2,FALSE)</f>
        <v>group 47</v>
      </c>
      <c r="C1399" s="9" t="str">
        <f>VLOOKUP(D1399,items!A:B,2,FALSE)</f>
        <v>item 47</v>
      </c>
      <c r="D1399" t="s">
        <v>879</v>
      </c>
      <c r="E1399" s="10"/>
      <c r="F1399" s="10">
        <v>44969</v>
      </c>
      <c r="G1399" t="s">
        <v>190</v>
      </c>
      <c r="I1399">
        <v>-1</v>
      </c>
      <c r="J1399" s="2">
        <v>350</v>
      </c>
      <c r="K1399" s="2">
        <f>IF(OR(B1399="متنوع",B1399="قطع غيار"),J1399,IF(AND(B1399="ceiling fan",J1399&gt;500),_xlfn.MAXIFS('m cost'!$E$3:$E$1062,'m cost'!$B$3:$B$1062,C1399,'m cost'!$C$3:$C$1062,"&lt;="&amp;O1399,'m cost'!$D$3:$D$1062,"&lt;="&amp;N1399)*3,_xlfn.MAXIFS('m cost'!$E$3:$E$1062,'m cost'!$B$3:$B$1062,C1399,'m cost'!$C$3:$C$1062,"&lt;="&amp;O1399,'m cost'!$D$3:$D$1062,"&lt;="&amp;N1399)))</f>
        <v>205</v>
      </c>
      <c r="L1399" s="2">
        <f t="shared" si="138"/>
        <v>-205</v>
      </c>
      <c r="M1399" s="2">
        <f t="shared" si="139"/>
        <v>-350</v>
      </c>
      <c r="N1399">
        <f t="shared" si="140"/>
        <v>2</v>
      </c>
      <c r="O1399">
        <f t="shared" si="141"/>
        <v>2023</v>
      </c>
      <c r="P1399" s="9">
        <f>IF(I1399&gt;0,VLOOKUP(B1399,'m cost'!A:G,6,FALSE)*I1399,0)</f>
        <v>0</v>
      </c>
      <c r="Q1399" t="str">
        <f t="shared" si="142"/>
        <v>l</v>
      </c>
      <c r="R1399" s="2">
        <f t="shared" si="143"/>
        <v>-145</v>
      </c>
    </row>
    <row r="1400" spans="1:18" x14ac:dyDescent="0.2">
      <c r="A1400" t="s">
        <v>272</v>
      </c>
      <c r="B1400" s="9" t="str">
        <f>VLOOKUP(A1400,'item cost'!A:D,2,FALSE)</f>
        <v>group 48</v>
      </c>
      <c r="C1400" s="9" t="str">
        <f>VLOOKUP(D1400,items!A:B,2,FALSE)</f>
        <v>item 48</v>
      </c>
      <c r="D1400" t="s">
        <v>880</v>
      </c>
      <c r="E1400" s="10"/>
      <c r="F1400" s="10">
        <v>44969</v>
      </c>
      <c r="G1400" t="s">
        <v>190</v>
      </c>
      <c r="I1400">
        <v>-1</v>
      </c>
      <c r="J1400" s="2">
        <v>350</v>
      </c>
      <c r="K1400" s="2">
        <f>IF(OR(B1400="متنوع",B1400="قطع غيار"),J1400,IF(AND(B1400="ceiling fan",J1400&gt;500),_xlfn.MAXIFS('m cost'!$E$3:$E$1062,'m cost'!$B$3:$B$1062,C1400,'m cost'!$C$3:$C$1062,"&lt;="&amp;O1400,'m cost'!$D$3:$D$1062,"&lt;="&amp;N1400)*3,_xlfn.MAXIFS('m cost'!$E$3:$E$1062,'m cost'!$B$3:$B$1062,C1400,'m cost'!$C$3:$C$1062,"&lt;="&amp;O1400,'m cost'!$D$3:$D$1062,"&lt;="&amp;N1400)))</f>
        <v>640</v>
      </c>
      <c r="L1400" s="2">
        <f t="shared" si="138"/>
        <v>-640</v>
      </c>
      <c r="M1400" s="2">
        <f t="shared" si="139"/>
        <v>-350</v>
      </c>
      <c r="N1400">
        <f t="shared" si="140"/>
        <v>2</v>
      </c>
      <c r="O1400">
        <f t="shared" si="141"/>
        <v>2023</v>
      </c>
      <c r="P1400" s="9">
        <f>IF(I1400&gt;0,VLOOKUP(B1400,'m cost'!A:G,6,FALSE)*I1400,0)</f>
        <v>0</v>
      </c>
      <c r="Q1400" t="str">
        <f t="shared" si="142"/>
        <v>p</v>
      </c>
      <c r="R1400" s="2">
        <f t="shared" si="143"/>
        <v>290</v>
      </c>
    </row>
    <row r="1401" spans="1:18" x14ac:dyDescent="0.2">
      <c r="A1401" t="s">
        <v>41</v>
      </c>
      <c r="B1401" s="9" t="str">
        <f>VLOOKUP(A1401,'item cost'!A:D,2,FALSE)</f>
        <v>group 49</v>
      </c>
      <c r="C1401" s="9" t="str">
        <f>VLOOKUP(D1401,items!A:B,2,FALSE)</f>
        <v>item 49</v>
      </c>
      <c r="D1401" t="s">
        <v>881</v>
      </c>
      <c r="E1401" s="10"/>
      <c r="F1401" s="10">
        <v>44969</v>
      </c>
      <c r="G1401" t="s">
        <v>190</v>
      </c>
      <c r="I1401">
        <v>-1</v>
      </c>
      <c r="J1401" s="2">
        <v>485</v>
      </c>
      <c r="K1401" s="2">
        <f>IF(OR(B1401="متنوع",B1401="قطع غيار"),J1401,IF(AND(B1401="ceiling fan",J1401&gt;500),_xlfn.MAXIFS('m cost'!$E$3:$E$1062,'m cost'!$B$3:$B$1062,C1401,'m cost'!$C$3:$C$1062,"&lt;="&amp;O1401,'m cost'!$D$3:$D$1062,"&lt;="&amp;N1401)*3,_xlfn.MAXIFS('m cost'!$E$3:$E$1062,'m cost'!$B$3:$B$1062,C1401,'m cost'!$C$3:$C$1062,"&lt;="&amp;O1401,'m cost'!$D$3:$D$1062,"&lt;="&amp;N1401)))</f>
        <v>237</v>
      </c>
      <c r="L1401" s="2">
        <f t="shared" si="138"/>
        <v>-237</v>
      </c>
      <c r="M1401" s="2">
        <f t="shared" si="139"/>
        <v>-485</v>
      </c>
      <c r="N1401">
        <f t="shared" si="140"/>
        <v>2</v>
      </c>
      <c r="O1401">
        <f t="shared" si="141"/>
        <v>2023</v>
      </c>
      <c r="P1401" s="9">
        <f>IF(I1401&gt;0,VLOOKUP(B1401,'m cost'!A:G,6,FALSE)*I1401,0)</f>
        <v>0</v>
      </c>
      <c r="Q1401" t="str">
        <f t="shared" si="142"/>
        <v>l</v>
      </c>
      <c r="R1401" s="2">
        <f t="shared" si="143"/>
        <v>-248</v>
      </c>
    </row>
    <row r="1402" spans="1:18" x14ac:dyDescent="0.2">
      <c r="A1402" t="s">
        <v>73</v>
      </c>
      <c r="B1402" s="9" t="str">
        <f>VLOOKUP(A1402,'item cost'!A:D,2,FALSE)</f>
        <v>group 50</v>
      </c>
      <c r="C1402" s="9" t="str">
        <f>VLOOKUP(D1402,items!A:B,2,FALSE)</f>
        <v>item 50</v>
      </c>
      <c r="D1402" t="s">
        <v>882</v>
      </c>
      <c r="E1402" s="10"/>
      <c r="F1402" s="10">
        <v>44970</v>
      </c>
      <c r="G1402" t="s">
        <v>478</v>
      </c>
      <c r="I1402">
        <v>20</v>
      </c>
      <c r="J1402" s="2">
        <v>275</v>
      </c>
      <c r="K1402" s="2">
        <f>IF(OR(B1402="متنوع",B1402="قطع غيار"),J1402,IF(AND(B1402="ceiling fan",J1402&gt;500),_xlfn.MAXIFS('m cost'!$E$3:$E$1062,'m cost'!$B$3:$B$1062,C1402,'m cost'!$C$3:$C$1062,"&lt;="&amp;O1402,'m cost'!$D$3:$D$1062,"&lt;="&amp;N1402)*3,_xlfn.MAXIFS('m cost'!$E$3:$E$1062,'m cost'!$B$3:$B$1062,C1402,'m cost'!$C$3:$C$1062,"&lt;="&amp;O1402,'m cost'!$D$3:$D$1062,"&lt;="&amp;N1402)))</f>
        <v>2128</v>
      </c>
      <c r="L1402" s="2">
        <f t="shared" si="138"/>
        <v>42560</v>
      </c>
      <c r="M1402" s="2">
        <f t="shared" si="139"/>
        <v>5500</v>
      </c>
      <c r="N1402">
        <f t="shared" si="140"/>
        <v>2</v>
      </c>
      <c r="O1402">
        <f t="shared" si="141"/>
        <v>2023</v>
      </c>
      <c r="P1402" s="9">
        <f>IF(I1402&gt;0,VLOOKUP(B1402,'m cost'!A:G,6,FALSE)*I1402,0)</f>
        <v>0</v>
      </c>
      <c r="Q1402" t="str">
        <f t="shared" si="142"/>
        <v>l</v>
      </c>
      <c r="R1402" s="2">
        <f t="shared" si="143"/>
        <v>-37060</v>
      </c>
    </row>
    <row r="1403" spans="1:18" x14ac:dyDescent="0.2">
      <c r="A1403" t="s">
        <v>35</v>
      </c>
      <c r="B1403" s="9" t="str">
        <f>VLOOKUP(A1403,'item cost'!A:D,2,FALSE)</f>
        <v>group 51</v>
      </c>
      <c r="C1403" s="9" t="str">
        <f>VLOOKUP(D1403,items!A:B,2,FALSE)</f>
        <v>item 51</v>
      </c>
      <c r="D1403" t="s">
        <v>883</v>
      </c>
      <c r="E1403" s="10"/>
      <c r="F1403" s="10">
        <v>44970</v>
      </c>
      <c r="G1403" t="s">
        <v>478</v>
      </c>
      <c r="I1403">
        <v>8</v>
      </c>
      <c r="J1403" s="2">
        <v>2700</v>
      </c>
      <c r="K1403" s="2">
        <f>IF(OR(B1403="متنوع",B1403="قطع غيار"),J1403,IF(AND(B1403="ceiling fan",J1403&gt;500),_xlfn.MAXIFS('m cost'!$E$3:$E$1062,'m cost'!$B$3:$B$1062,C1403,'m cost'!$C$3:$C$1062,"&lt;="&amp;O1403,'m cost'!$D$3:$D$1062,"&lt;="&amp;N1403)*3,_xlfn.MAXIFS('m cost'!$E$3:$E$1062,'m cost'!$B$3:$B$1062,C1403,'m cost'!$C$3:$C$1062,"&lt;="&amp;O1403,'m cost'!$D$3:$D$1062,"&lt;="&amp;N1403)))</f>
        <v>2247</v>
      </c>
      <c r="L1403" s="2">
        <f t="shared" si="138"/>
        <v>17976</v>
      </c>
      <c r="M1403" s="2">
        <f t="shared" si="139"/>
        <v>21600</v>
      </c>
      <c r="N1403">
        <f t="shared" si="140"/>
        <v>2</v>
      </c>
      <c r="O1403">
        <f t="shared" si="141"/>
        <v>2023</v>
      </c>
      <c r="P1403" s="9">
        <f>IF(I1403&gt;0,VLOOKUP(B1403,'m cost'!A:G,6,FALSE)*I1403,0)</f>
        <v>0</v>
      </c>
      <c r="Q1403" t="str">
        <f t="shared" si="142"/>
        <v>p</v>
      </c>
      <c r="R1403" s="2">
        <f t="shared" si="143"/>
        <v>3624</v>
      </c>
    </row>
    <row r="1404" spans="1:18" x14ac:dyDescent="0.2">
      <c r="A1404" t="s">
        <v>49</v>
      </c>
      <c r="B1404" s="9" t="str">
        <f>VLOOKUP(A1404,'item cost'!A:D,2,FALSE)</f>
        <v>group 52</v>
      </c>
      <c r="C1404" s="9" t="str">
        <f>VLOOKUP(D1404,items!A:B,2,FALSE)</f>
        <v>item 52</v>
      </c>
      <c r="D1404" t="s">
        <v>884</v>
      </c>
      <c r="E1404" s="10"/>
      <c r="F1404" s="10">
        <v>44970</v>
      </c>
      <c r="G1404" t="s">
        <v>478</v>
      </c>
      <c r="I1404">
        <v>12</v>
      </c>
      <c r="J1404" s="2">
        <v>2800</v>
      </c>
      <c r="K1404" s="2">
        <f>IF(OR(B1404="متنوع",B1404="قطع غيار"),J1404,IF(AND(B1404="ceiling fan",J1404&gt;500),_xlfn.MAXIFS('m cost'!$E$3:$E$1062,'m cost'!$B$3:$B$1062,C1404,'m cost'!$C$3:$C$1062,"&lt;="&amp;O1404,'m cost'!$D$3:$D$1062,"&lt;="&amp;N1404)*3,_xlfn.MAXIFS('m cost'!$E$3:$E$1062,'m cost'!$B$3:$B$1062,C1404,'m cost'!$C$3:$C$1062,"&lt;="&amp;O1404,'m cost'!$D$3:$D$1062,"&lt;="&amp;N1404)))</f>
        <v>306</v>
      </c>
      <c r="L1404" s="2">
        <f t="shared" si="138"/>
        <v>3672</v>
      </c>
      <c r="M1404" s="2">
        <f t="shared" si="139"/>
        <v>33600</v>
      </c>
      <c r="N1404">
        <f t="shared" si="140"/>
        <v>2</v>
      </c>
      <c r="O1404">
        <f t="shared" si="141"/>
        <v>2023</v>
      </c>
      <c r="P1404" s="9">
        <f>IF(I1404&gt;0,VLOOKUP(B1404,'m cost'!A:G,6,FALSE)*I1404,0)</f>
        <v>0</v>
      </c>
      <c r="Q1404" t="str">
        <f t="shared" si="142"/>
        <v>p</v>
      </c>
      <c r="R1404" s="2">
        <f t="shared" si="143"/>
        <v>29928</v>
      </c>
    </row>
    <row r="1405" spans="1:18" x14ac:dyDescent="0.2">
      <c r="A1405" t="s">
        <v>42</v>
      </c>
      <c r="B1405" s="9" t="str">
        <f>VLOOKUP(A1405,'item cost'!A:D,2,FALSE)</f>
        <v>group 53</v>
      </c>
      <c r="C1405" s="9" t="str">
        <f>VLOOKUP(D1405,items!A:B,2,FALSE)</f>
        <v>item 53</v>
      </c>
      <c r="D1405" t="s">
        <v>885</v>
      </c>
      <c r="E1405" s="10"/>
      <c r="F1405" s="10">
        <v>44970</v>
      </c>
      <c r="G1405" t="s">
        <v>478</v>
      </c>
      <c r="I1405">
        <v>24</v>
      </c>
      <c r="J1405" s="2">
        <v>1250</v>
      </c>
      <c r="K1405" s="2">
        <f>IF(OR(B1405="متنوع",B1405="قطع غيار"),J1405,IF(AND(B1405="ceiling fan",J1405&gt;500),_xlfn.MAXIFS('m cost'!$E$3:$E$1062,'m cost'!$B$3:$B$1062,C1405,'m cost'!$C$3:$C$1062,"&lt;="&amp;O1405,'m cost'!$D$3:$D$1062,"&lt;="&amp;N1405)*3,_xlfn.MAXIFS('m cost'!$E$3:$E$1062,'m cost'!$B$3:$B$1062,C1405,'m cost'!$C$3:$C$1062,"&lt;="&amp;O1405,'m cost'!$D$3:$D$1062,"&lt;="&amp;N1405)))</f>
        <v>253</v>
      </c>
      <c r="L1405" s="2">
        <f t="shared" si="138"/>
        <v>6072</v>
      </c>
      <c r="M1405" s="2">
        <f t="shared" si="139"/>
        <v>30000</v>
      </c>
      <c r="N1405">
        <f t="shared" si="140"/>
        <v>2</v>
      </c>
      <c r="O1405">
        <f t="shared" si="141"/>
        <v>2023</v>
      </c>
      <c r="P1405" s="9">
        <f>IF(I1405&gt;0,VLOOKUP(B1405,'m cost'!A:G,6,FALSE)*I1405,0)</f>
        <v>0</v>
      </c>
      <c r="Q1405" t="str">
        <f t="shared" si="142"/>
        <v>p</v>
      </c>
      <c r="R1405" s="2">
        <f t="shared" si="143"/>
        <v>23928</v>
      </c>
    </row>
    <row r="1406" spans="1:18" x14ac:dyDescent="0.2">
      <c r="A1406" t="s">
        <v>63</v>
      </c>
      <c r="B1406" s="9" t="str">
        <f>VLOOKUP(A1406,'item cost'!A:D,2,FALSE)</f>
        <v>group 54</v>
      </c>
      <c r="C1406" s="9" t="str">
        <f>VLOOKUP(D1406,items!A:B,2,FALSE)</f>
        <v>item 54</v>
      </c>
      <c r="D1406" t="s">
        <v>886</v>
      </c>
      <c r="E1406" s="10"/>
      <c r="F1406" s="10">
        <v>44970</v>
      </c>
      <c r="G1406" t="s">
        <v>478</v>
      </c>
      <c r="I1406">
        <v>20</v>
      </c>
      <c r="J1406" s="2">
        <v>160</v>
      </c>
      <c r="K1406" s="2">
        <f>IF(OR(B1406="متنوع",B1406="قطع غيار"),J1406,IF(AND(B1406="ceiling fan",J1406&gt;500),_xlfn.MAXIFS('m cost'!$E$3:$E$1062,'m cost'!$B$3:$B$1062,C1406,'m cost'!$C$3:$C$1062,"&lt;="&amp;O1406,'m cost'!$D$3:$D$1062,"&lt;="&amp;N1406)*3,_xlfn.MAXIFS('m cost'!$E$3:$E$1062,'m cost'!$B$3:$B$1062,C1406,'m cost'!$C$3:$C$1062,"&lt;="&amp;O1406,'m cost'!$D$3:$D$1062,"&lt;="&amp;N1406)))</f>
        <v>540</v>
      </c>
      <c r="L1406" s="2">
        <f t="shared" si="138"/>
        <v>10800</v>
      </c>
      <c r="M1406" s="2">
        <f t="shared" si="139"/>
        <v>3200</v>
      </c>
      <c r="N1406">
        <f t="shared" si="140"/>
        <v>2</v>
      </c>
      <c r="O1406">
        <f t="shared" si="141"/>
        <v>2023</v>
      </c>
      <c r="P1406" s="9">
        <f>IF(I1406&gt;0,VLOOKUP(B1406,'m cost'!A:G,6,FALSE)*I1406,0)</f>
        <v>0</v>
      </c>
      <c r="Q1406" t="str">
        <f t="shared" si="142"/>
        <v>l</v>
      </c>
      <c r="R1406" s="2">
        <f t="shared" si="143"/>
        <v>-7600</v>
      </c>
    </row>
    <row r="1407" spans="1:18" x14ac:dyDescent="0.2">
      <c r="A1407" t="s">
        <v>32</v>
      </c>
      <c r="B1407" s="9" t="str">
        <f>VLOOKUP(A1407,'item cost'!A:D,2,FALSE)</f>
        <v>group 1</v>
      </c>
      <c r="C1407" s="9" t="str">
        <f>VLOOKUP(D1407,items!A:B,2,FALSE)</f>
        <v>item 1</v>
      </c>
      <c r="D1407" t="s">
        <v>833</v>
      </c>
      <c r="E1407" s="10"/>
      <c r="F1407" s="10">
        <v>44970</v>
      </c>
      <c r="G1407" t="s">
        <v>478</v>
      </c>
      <c r="I1407">
        <v>22</v>
      </c>
      <c r="J1407" s="2">
        <v>310</v>
      </c>
      <c r="K1407" s="2">
        <f>IF(OR(B1407="متنوع",B1407="قطع غيار"),J1407,IF(AND(B1407="ceiling fan",J1407&gt;500),_xlfn.MAXIFS('m cost'!$E$3:$E$1062,'m cost'!$B$3:$B$1062,C1407,'m cost'!$C$3:$C$1062,"&lt;="&amp;O1407,'m cost'!$D$3:$D$1062,"&lt;="&amp;N1407)*3,_xlfn.MAXIFS('m cost'!$E$3:$E$1062,'m cost'!$B$3:$B$1062,C1407,'m cost'!$C$3:$C$1062,"&lt;="&amp;O1407,'m cost'!$D$3:$D$1062,"&lt;="&amp;N1407)))</f>
        <v>1490</v>
      </c>
      <c r="L1407" s="2">
        <f t="shared" si="138"/>
        <v>32780</v>
      </c>
      <c r="M1407" s="2">
        <f t="shared" si="139"/>
        <v>6820</v>
      </c>
      <c r="N1407">
        <f t="shared" si="140"/>
        <v>2</v>
      </c>
      <c r="O1407">
        <f t="shared" si="141"/>
        <v>2023</v>
      </c>
      <c r="P1407" s="9">
        <f>IF(I1407&gt;0,VLOOKUP(B1407,'m cost'!A:G,6,FALSE)*I1407,0)</f>
        <v>1123.76</v>
      </c>
      <c r="Q1407" t="str">
        <f t="shared" si="142"/>
        <v>l</v>
      </c>
      <c r="R1407" s="2">
        <f t="shared" si="143"/>
        <v>-27083.759999999998</v>
      </c>
    </row>
    <row r="1408" spans="1:18" x14ac:dyDescent="0.2">
      <c r="A1408" t="s">
        <v>58</v>
      </c>
      <c r="B1408" s="9" t="str">
        <f>VLOOKUP(A1408,'item cost'!A:D,2,FALSE)</f>
        <v>group 2</v>
      </c>
      <c r="C1408" s="9" t="str">
        <f>VLOOKUP(D1408,items!A:B,2,FALSE)</f>
        <v>item 2</v>
      </c>
      <c r="D1408" t="s">
        <v>834</v>
      </c>
      <c r="E1408" s="10"/>
      <c r="F1408" s="10">
        <v>44970</v>
      </c>
      <c r="G1408" t="s">
        <v>478</v>
      </c>
      <c r="I1408">
        <v>55</v>
      </c>
      <c r="J1408" s="2">
        <v>470</v>
      </c>
      <c r="K1408" s="2">
        <f>IF(OR(B1408="متنوع",B1408="قطع غيار"),J1408,IF(AND(B1408="ceiling fan",J1408&gt;500),_xlfn.MAXIFS('m cost'!$E$3:$E$1062,'m cost'!$B$3:$B$1062,C1408,'m cost'!$C$3:$C$1062,"&lt;="&amp;O1408,'m cost'!$D$3:$D$1062,"&lt;="&amp;N1408)*3,_xlfn.MAXIFS('m cost'!$E$3:$E$1062,'m cost'!$B$3:$B$1062,C1408,'m cost'!$C$3:$C$1062,"&lt;="&amp;O1408,'m cost'!$D$3:$D$1062,"&lt;="&amp;N1408)))</f>
        <v>257.64999999999998</v>
      </c>
      <c r="L1408" s="2">
        <f t="shared" si="138"/>
        <v>14170.749999999998</v>
      </c>
      <c r="M1408" s="2">
        <f t="shared" si="139"/>
        <v>25850</v>
      </c>
      <c r="N1408">
        <f t="shared" si="140"/>
        <v>2</v>
      </c>
      <c r="O1408">
        <f t="shared" si="141"/>
        <v>2023</v>
      </c>
      <c r="P1408" s="9">
        <f>IF(I1408&gt;0,VLOOKUP(B1408,'m cost'!A:G,6,FALSE)*I1408,0)</f>
        <v>2231.9</v>
      </c>
      <c r="Q1408" t="str">
        <f t="shared" si="142"/>
        <v>p</v>
      </c>
      <c r="R1408" s="2">
        <f t="shared" si="143"/>
        <v>9447.3500000000022</v>
      </c>
    </row>
    <row r="1409" spans="1:18" x14ac:dyDescent="0.2">
      <c r="A1409" t="s">
        <v>23</v>
      </c>
      <c r="B1409" s="9" t="str">
        <f>VLOOKUP(A1409,'item cost'!A:D,2,FALSE)</f>
        <v>group 3</v>
      </c>
      <c r="C1409" s="9" t="str">
        <f>VLOOKUP(D1409,items!A:B,2,FALSE)</f>
        <v>item 3</v>
      </c>
      <c r="D1409" t="s">
        <v>835</v>
      </c>
      <c r="E1409" s="10"/>
      <c r="F1409" s="10">
        <v>44971</v>
      </c>
      <c r="G1409" t="s">
        <v>479</v>
      </c>
      <c r="I1409">
        <v>37</v>
      </c>
      <c r="J1409" s="2">
        <v>470</v>
      </c>
      <c r="K1409" s="2">
        <f>IF(OR(B1409="متنوع",B1409="قطع غيار"),J1409,IF(AND(B1409="ceiling fan",J1409&gt;500),_xlfn.MAXIFS('m cost'!$E$3:$E$1062,'m cost'!$B$3:$B$1062,C1409,'m cost'!$C$3:$C$1062,"&lt;="&amp;O1409,'m cost'!$D$3:$D$1062,"&lt;="&amp;N1409)*3,_xlfn.MAXIFS('m cost'!$E$3:$E$1062,'m cost'!$B$3:$B$1062,C1409,'m cost'!$C$3:$C$1062,"&lt;="&amp;O1409,'m cost'!$D$3:$D$1062,"&lt;="&amp;N1409)))</f>
        <v>424.87</v>
      </c>
      <c r="L1409" s="2">
        <f t="shared" si="138"/>
        <v>15720.19</v>
      </c>
      <c r="M1409" s="2">
        <f t="shared" si="139"/>
        <v>17390</v>
      </c>
      <c r="N1409">
        <f t="shared" si="140"/>
        <v>2</v>
      </c>
      <c r="O1409">
        <f t="shared" si="141"/>
        <v>2023</v>
      </c>
      <c r="P1409" s="9">
        <f>IF(I1409&gt;0,VLOOKUP(B1409,'m cost'!A:G,6,FALSE)*I1409,0)</f>
        <v>2179.67</v>
      </c>
      <c r="Q1409" t="str">
        <f t="shared" si="142"/>
        <v>l</v>
      </c>
      <c r="R1409" s="2">
        <f t="shared" si="143"/>
        <v>-509.86000000000058</v>
      </c>
    </row>
    <row r="1410" spans="1:18" x14ac:dyDescent="0.2">
      <c r="A1410" t="s">
        <v>271</v>
      </c>
      <c r="B1410" s="9" t="str">
        <f>VLOOKUP(A1410,'item cost'!A:D,2,FALSE)</f>
        <v>group 4</v>
      </c>
      <c r="C1410" s="9" t="str">
        <f>VLOOKUP(D1410,items!A:B,2,FALSE)</f>
        <v>item 4</v>
      </c>
      <c r="D1410" t="s">
        <v>836</v>
      </c>
      <c r="E1410" s="10"/>
      <c r="F1410" s="10">
        <v>44971</v>
      </c>
      <c r="G1410" t="s">
        <v>479</v>
      </c>
      <c r="I1410">
        <v>42</v>
      </c>
      <c r="J1410" s="2">
        <v>520</v>
      </c>
      <c r="K1410" s="2">
        <f>IF(OR(B1410="متنوع",B1410="قطع غيار"),J1410,IF(AND(B1410="ceiling fan",J1410&gt;500),_xlfn.MAXIFS('m cost'!$E$3:$E$1062,'m cost'!$B$3:$B$1062,C1410,'m cost'!$C$3:$C$1062,"&lt;="&amp;O1410,'m cost'!$D$3:$D$1062,"&lt;="&amp;N1410)*3,_xlfn.MAXIFS('m cost'!$E$3:$E$1062,'m cost'!$B$3:$B$1062,C1410,'m cost'!$C$3:$C$1062,"&lt;="&amp;O1410,'m cost'!$D$3:$D$1062,"&lt;="&amp;N1410)))</f>
        <v>1793</v>
      </c>
      <c r="L1410" s="2">
        <f t="shared" si="138"/>
        <v>75306</v>
      </c>
      <c r="M1410" s="2">
        <f t="shared" si="139"/>
        <v>21840</v>
      </c>
      <c r="N1410">
        <f t="shared" si="140"/>
        <v>2</v>
      </c>
      <c r="O1410">
        <f t="shared" si="141"/>
        <v>2023</v>
      </c>
      <c r="P1410" s="9">
        <f>IF(I1410&gt;0,VLOOKUP(B1410,'m cost'!A:G,6,FALSE)*I1410,0)</f>
        <v>1804.32</v>
      </c>
      <c r="Q1410" t="str">
        <f t="shared" si="142"/>
        <v>l</v>
      </c>
      <c r="R1410" s="2">
        <f t="shared" si="143"/>
        <v>-55270.32</v>
      </c>
    </row>
    <row r="1411" spans="1:18" x14ac:dyDescent="0.2">
      <c r="A1411" t="s">
        <v>26</v>
      </c>
      <c r="B1411" s="9" t="str">
        <f>VLOOKUP(A1411,'item cost'!A:D,2,FALSE)</f>
        <v>group 5</v>
      </c>
      <c r="C1411" s="9" t="str">
        <f>VLOOKUP(D1411,items!A:B,2,FALSE)</f>
        <v>item 5</v>
      </c>
      <c r="D1411" t="s">
        <v>837</v>
      </c>
      <c r="E1411" s="10"/>
      <c r="F1411" s="10">
        <v>44971</v>
      </c>
      <c r="G1411" t="s">
        <v>479</v>
      </c>
      <c r="I1411">
        <v>9</v>
      </c>
      <c r="J1411" s="2">
        <v>2600</v>
      </c>
      <c r="K1411" s="2">
        <f>IF(OR(B1411="متنوع",B1411="قطع غيار"),J1411,IF(AND(B1411="ceiling fan",J1411&gt;500),_xlfn.MAXIFS('m cost'!$E$3:$E$1062,'m cost'!$B$3:$B$1062,C1411,'m cost'!$C$3:$C$1062,"&lt;="&amp;O1411,'m cost'!$D$3:$D$1062,"&lt;="&amp;N1411)*3,_xlfn.MAXIFS('m cost'!$E$3:$E$1062,'m cost'!$B$3:$B$1062,C1411,'m cost'!$C$3:$C$1062,"&lt;="&amp;O1411,'m cost'!$D$3:$D$1062,"&lt;="&amp;N1411)))</f>
        <v>2220</v>
      </c>
      <c r="L1411" s="2">
        <f t="shared" si="138"/>
        <v>19980</v>
      </c>
      <c r="M1411" s="2">
        <f t="shared" si="139"/>
        <v>23400</v>
      </c>
      <c r="N1411">
        <f t="shared" si="140"/>
        <v>2</v>
      </c>
      <c r="O1411">
        <f t="shared" si="141"/>
        <v>2023</v>
      </c>
      <c r="P1411" s="9">
        <f>IF(I1411&gt;0,VLOOKUP(B1411,'m cost'!A:G,6,FALSE)*I1411,0)</f>
        <v>288.36</v>
      </c>
      <c r="Q1411" t="str">
        <f t="shared" si="142"/>
        <v>p</v>
      </c>
      <c r="R1411" s="2">
        <f t="shared" si="143"/>
        <v>3131.64</v>
      </c>
    </row>
    <row r="1412" spans="1:18" x14ac:dyDescent="0.2">
      <c r="A1412" t="s">
        <v>66</v>
      </c>
      <c r="B1412" s="9" t="str">
        <f>VLOOKUP(A1412,'item cost'!A:D,2,FALSE)</f>
        <v>group 6</v>
      </c>
      <c r="C1412" s="9" t="str">
        <f>VLOOKUP(D1412,items!A:B,2,FALSE)</f>
        <v>item 6</v>
      </c>
      <c r="D1412" t="s">
        <v>838</v>
      </c>
      <c r="E1412" s="10"/>
      <c r="F1412" s="10">
        <v>44971</v>
      </c>
      <c r="G1412" t="s">
        <v>479</v>
      </c>
      <c r="I1412">
        <v>9</v>
      </c>
      <c r="J1412" s="2">
        <v>2700</v>
      </c>
      <c r="K1412" s="2">
        <f>IF(OR(B1412="متنوع",B1412="قطع غيار"),J1412,IF(AND(B1412="ceiling fan",J1412&gt;500),_xlfn.MAXIFS('m cost'!$E$3:$E$1062,'m cost'!$B$3:$B$1062,C1412,'m cost'!$C$3:$C$1062,"&lt;="&amp;O1412,'m cost'!$D$3:$D$1062,"&lt;="&amp;N1412)*3,_xlfn.MAXIFS('m cost'!$E$3:$E$1062,'m cost'!$B$3:$B$1062,C1412,'m cost'!$C$3:$C$1062,"&lt;="&amp;O1412,'m cost'!$D$3:$D$1062,"&lt;="&amp;N1412)))</f>
        <v>190</v>
      </c>
      <c r="L1412" s="2">
        <f t="shared" si="138"/>
        <v>1710</v>
      </c>
      <c r="M1412" s="2">
        <f t="shared" si="139"/>
        <v>24300</v>
      </c>
      <c r="N1412">
        <f t="shared" si="140"/>
        <v>2</v>
      </c>
      <c r="O1412">
        <f t="shared" si="141"/>
        <v>2023</v>
      </c>
      <c r="P1412" s="9">
        <f>IF(I1412&gt;0,VLOOKUP(B1412,'m cost'!A:G,6,FALSE)*I1412,0)</f>
        <v>1345.32</v>
      </c>
      <c r="Q1412" t="str">
        <f t="shared" si="142"/>
        <v>p</v>
      </c>
      <c r="R1412" s="2">
        <f t="shared" si="143"/>
        <v>21244.68</v>
      </c>
    </row>
    <row r="1413" spans="1:18" x14ac:dyDescent="0.2">
      <c r="A1413" t="s">
        <v>40</v>
      </c>
      <c r="B1413" s="9" t="str">
        <f>VLOOKUP(A1413,'item cost'!A:D,2,FALSE)</f>
        <v>group 7</v>
      </c>
      <c r="C1413" s="9" t="str">
        <f>VLOOKUP(D1413,items!A:B,2,FALSE)</f>
        <v>item 7</v>
      </c>
      <c r="D1413" t="s">
        <v>839</v>
      </c>
      <c r="E1413" s="10"/>
      <c r="F1413" s="10">
        <v>44971</v>
      </c>
      <c r="G1413" t="s">
        <v>479</v>
      </c>
      <c r="I1413">
        <v>4</v>
      </c>
      <c r="J1413" s="2">
        <v>2800</v>
      </c>
      <c r="K1413" s="2">
        <f>IF(OR(B1413="متنوع",B1413="قطع غيار"),J1413,IF(AND(B1413="ceiling fan",J1413&gt;500),_xlfn.MAXIFS('m cost'!$E$3:$E$1062,'m cost'!$B$3:$B$1062,C1413,'m cost'!$C$3:$C$1062,"&lt;="&amp;O1413,'m cost'!$D$3:$D$1062,"&lt;="&amp;N1413)*3,_xlfn.MAXIFS('m cost'!$E$3:$E$1062,'m cost'!$B$3:$B$1062,C1413,'m cost'!$C$3:$C$1062,"&lt;="&amp;O1413,'m cost'!$D$3:$D$1062,"&lt;="&amp;N1413)))</f>
        <v>260</v>
      </c>
      <c r="L1413" s="2">
        <f t="shared" si="138"/>
        <v>1040</v>
      </c>
      <c r="M1413" s="2">
        <f t="shared" si="139"/>
        <v>11200</v>
      </c>
      <c r="N1413">
        <f t="shared" si="140"/>
        <v>2</v>
      </c>
      <c r="O1413">
        <f t="shared" si="141"/>
        <v>2023</v>
      </c>
      <c r="P1413" s="9">
        <f>IF(I1413&gt;0,VLOOKUP(B1413,'m cost'!A:G,6,FALSE)*I1413,0)</f>
        <v>88.56</v>
      </c>
      <c r="Q1413" t="str">
        <f t="shared" si="142"/>
        <v>p</v>
      </c>
      <c r="R1413" s="2">
        <f t="shared" si="143"/>
        <v>10071.44</v>
      </c>
    </row>
    <row r="1414" spans="1:18" x14ac:dyDescent="0.2">
      <c r="A1414" t="s">
        <v>61</v>
      </c>
      <c r="B1414" s="9" t="str">
        <f>VLOOKUP(A1414,'item cost'!A:D,2,FALSE)</f>
        <v>group 8</v>
      </c>
      <c r="C1414" s="9" t="str">
        <f>VLOOKUP(D1414,items!A:B,2,FALSE)</f>
        <v>item 8</v>
      </c>
      <c r="D1414" t="s">
        <v>840</v>
      </c>
      <c r="E1414" s="10"/>
      <c r="F1414" s="10">
        <v>44973</v>
      </c>
      <c r="G1414" t="s">
        <v>480</v>
      </c>
      <c r="I1414">
        <v>30</v>
      </c>
      <c r="J1414" s="2">
        <v>470</v>
      </c>
      <c r="K1414" s="2">
        <f>IF(OR(B1414="متنوع",B1414="قطع غيار"),J1414,IF(AND(B1414="ceiling fan",J1414&gt;500),_xlfn.MAXIFS('m cost'!$E$3:$E$1062,'m cost'!$B$3:$B$1062,C1414,'m cost'!$C$3:$C$1062,"&lt;="&amp;O1414,'m cost'!$D$3:$D$1062,"&lt;="&amp;N1414)*3,_xlfn.MAXIFS('m cost'!$E$3:$E$1062,'m cost'!$B$3:$B$1062,C1414,'m cost'!$C$3:$C$1062,"&lt;="&amp;O1414,'m cost'!$D$3:$D$1062,"&lt;="&amp;N1414)))</f>
        <v>1630</v>
      </c>
      <c r="L1414" s="2">
        <f t="shared" si="138"/>
        <v>48900</v>
      </c>
      <c r="M1414" s="2">
        <f t="shared" si="139"/>
        <v>14100</v>
      </c>
      <c r="N1414">
        <f t="shared" si="140"/>
        <v>2</v>
      </c>
      <c r="O1414">
        <f t="shared" si="141"/>
        <v>2023</v>
      </c>
      <c r="P1414" s="9">
        <f>IF(I1414&gt;0,VLOOKUP(B1414,'m cost'!A:G,6,FALSE)*I1414,0)</f>
        <v>1885.2</v>
      </c>
      <c r="Q1414" t="str">
        <f t="shared" si="142"/>
        <v>l</v>
      </c>
      <c r="R1414" s="2">
        <f t="shared" si="143"/>
        <v>-36685.199999999997</v>
      </c>
    </row>
    <row r="1415" spans="1:18" x14ac:dyDescent="0.2">
      <c r="A1415" t="s">
        <v>39</v>
      </c>
      <c r="B1415" s="9" t="str">
        <f>VLOOKUP(A1415,'item cost'!A:D,2,FALSE)</f>
        <v>group 9</v>
      </c>
      <c r="C1415" s="9" t="str">
        <f>VLOOKUP(D1415,items!A:B,2,FALSE)</f>
        <v>item 9</v>
      </c>
      <c r="D1415" t="s">
        <v>841</v>
      </c>
      <c r="E1415" s="10"/>
      <c r="F1415" s="10">
        <v>44973</v>
      </c>
      <c r="G1415" t="s">
        <v>480</v>
      </c>
      <c r="I1415">
        <v>29</v>
      </c>
      <c r="J1415" s="2">
        <v>520</v>
      </c>
      <c r="K1415" s="2">
        <f>IF(OR(B1415="متنوع",B1415="قطع غيار"),J1415,IF(AND(B1415="ceiling fan",J1415&gt;500),_xlfn.MAXIFS('m cost'!$E$3:$E$1062,'m cost'!$B$3:$B$1062,C1415,'m cost'!$C$3:$C$1062,"&lt;="&amp;O1415,'m cost'!$D$3:$D$1062,"&lt;="&amp;N1415)*3,_xlfn.MAXIFS('m cost'!$E$3:$E$1062,'m cost'!$B$3:$B$1062,C1415,'m cost'!$C$3:$C$1062,"&lt;="&amp;O1415,'m cost'!$D$3:$D$1062,"&lt;="&amp;N1415)))</f>
        <v>2007</v>
      </c>
      <c r="L1415" s="2">
        <f t="shared" si="138"/>
        <v>58203</v>
      </c>
      <c r="M1415" s="2">
        <f t="shared" si="139"/>
        <v>15080</v>
      </c>
      <c r="N1415">
        <f t="shared" si="140"/>
        <v>2</v>
      </c>
      <c r="O1415">
        <f t="shared" si="141"/>
        <v>2023</v>
      </c>
      <c r="P1415" s="9">
        <f>IF(I1415&gt;0,VLOOKUP(B1415,'m cost'!A:G,6,FALSE)*I1415,0)</f>
        <v>652.20999999999992</v>
      </c>
      <c r="Q1415" t="str">
        <f t="shared" si="142"/>
        <v>l</v>
      </c>
      <c r="R1415" s="2">
        <f t="shared" si="143"/>
        <v>-43775.21</v>
      </c>
    </row>
    <row r="1416" spans="1:18" x14ac:dyDescent="0.2">
      <c r="A1416" t="s">
        <v>277</v>
      </c>
      <c r="B1416" s="9" t="str">
        <f>VLOOKUP(A1416,'item cost'!A:D,2,FALSE)</f>
        <v>group 10</v>
      </c>
      <c r="C1416" s="9" t="str">
        <f>VLOOKUP(D1416,items!A:B,2,FALSE)</f>
        <v>item 10</v>
      </c>
      <c r="D1416" t="s">
        <v>842</v>
      </c>
      <c r="E1416" s="10"/>
      <c r="F1416" s="10">
        <v>44973</v>
      </c>
      <c r="G1416" t="s">
        <v>480</v>
      </c>
      <c r="I1416">
        <v>10</v>
      </c>
      <c r="J1416" s="2">
        <v>1375</v>
      </c>
      <c r="K1416" s="2">
        <f>IF(OR(B1416="متنوع",B1416="قطع غيار"),J1416,IF(AND(B1416="ceiling fan",J1416&gt;500),_xlfn.MAXIFS('m cost'!$E$3:$E$1062,'m cost'!$B$3:$B$1062,C1416,'m cost'!$C$3:$C$1062,"&lt;="&amp;O1416,'m cost'!$D$3:$D$1062,"&lt;="&amp;N1416)*3,_xlfn.MAXIFS('m cost'!$E$3:$E$1062,'m cost'!$B$3:$B$1062,C1416,'m cost'!$C$3:$C$1062,"&lt;="&amp;O1416,'m cost'!$D$3:$D$1062,"&lt;="&amp;N1416)))</f>
        <v>370</v>
      </c>
      <c r="L1416" s="2">
        <f t="shared" si="138"/>
        <v>3700</v>
      </c>
      <c r="M1416" s="2">
        <f t="shared" si="139"/>
        <v>13750</v>
      </c>
      <c r="N1416">
        <f t="shared" si="140"/>
        <v>2</v>
      </c>
      <c r="O1416">
        <f t="shared" si="141"/>
        <v>2023</v>
      </c>
      <c r="P1416" s="9">
        <f>IF(I1416&gt;0,VLOOKUP(B1416,'m cost'!A:G,6,FALSE)*I1416,0)</f>
        <v>624.29999999999995</v>
      </c>
      <c r="Q1416" t="str">
        <f t="shared" si="142"/>
        <v>p</v>
      </c>
      <c r="R1416" s="2">
        <f t="shared" si="143"/>
        <v>9425.7000000000007</v>
      </c>
    </row>
    <row r="1417" spans="1:18" x14ac:dyDescent="0.2">
      <c r="A1417" t="s">
        <v>53</v>
      </c>
      <c r="B1417" s="9" t="str">
        <f>VLOOKUP(A1417,'item cost'!A:D,2,FALSE)</f>
        <v>group 11</v>
      </c>
      <c r="C1417" s="9" t="str">
        <f>VLOOKUP(D1417,items!A:B,2,FALSE)</f>
        <v>item 11</v>
      </c>
      <c r="D1417" t="s">
        <v>843</v>
      </c>
      <c r="E1417" s="10"/>
      <c r="F1417" s="10">
        <v>44973</v>
      </c>
      <c r="G1417" t="s">
        <v>480</v>
      </c>
      <c r="I1417">
        <v>40</v>
      </c>
      <c r="J1417" s="2">
        <v>275</v>
      </c>
      <c r="K1417" s="2">
        <f>IF(OR(B1417="متنوع",B1417="قطع غيار"),J1417,IF(AND(B1417="ceiling fan",J1417&gt;500),_xlfn.MAXIFS('m cost'!$E$3:$E$1062,'m cost'!$B$3:$B$1062,C1417,'m cost'!$C$3:$C$1062,"&lt;="&amp;O1417,'m cost'!$D$3:$D$1062,"&lt;="&amp;N1417)*3,_xlfn.MAXIFS('m cost'!$E$3:$E$1062,'m cost'!$B$3:$B$1062,C1417,'m cost'!$C$3:$C$1062,"&lt;="&amp;O1417,'m cost'!$D$3:$D$1062,"&lt;="&amp;N1417)))</f>
        <v>339.00000000000006</v>
      </c>
      <c r="L1417" s="2">
        <f t="shared" si="138"/>
        <v>13560.000000000002</v>
      </c>
      <c r="M1417" s="2">
        <f t="shared" si="139"/>
        <v>11000</v>
      </c>
      <c r="N1417">
        <f t="shared" si="140"/>
        <v>2</v>
      </c>
      <c r="O1417">
        <f t="shared" si="141"/>
        <v>2023</v>
      </c>
      <c r="P1417" s="9">
        <f>IF(I1417&gt;0,VLOOKUP(B1417,'m cost'!A:G,6,FALSE)*I1417,0)</f>
        <v>880.40000000000009</v>
      </c>
      <c r="Q1417" t="str">
        <f t="shared" si="142"/>
        <v>l</v>
      </c>
      <c r="R1417" s="2">
        <f t="shared" si="143"/>
        <v>-3440.4000000000019</v>
      </c>
    </row>
    <row r="1418" spans="1:18" x14ac:dyDescent="0.2">
      <c r="A1418" t="s">
        <v>54</v>
      </c>
      <c r="B1418" s="9" t="str">
        <f>VLOOKUP(A1418,'item cost'!A:D,2,FALSE)</f>
        <v>group 12</v>
      </c>
      <c r="C1418" s="9" t="str">
        <f>VLOOKUP(D1418,items!A:B,2,FALSE)</f>
        <v>item 12</v>
      </c>
      <c r="D1418" t="s">
        <v>844</v>
      </c>
      <c r="E1418" s="10"/>
      <c r="F1418" s="10">
        <v>44973</v>
      </c>
      <c r="G1418" t="s">
        <v>480</v>
      </c>
      <c r="I1418">
        <v>20</v>
      </c>
      <c r="J1418" s="2">
        <v>740</v>
      </c>
      <c r="K1418" s="2">
        <f>IF(OR(B1418="متنوع",B1418="قطع غيار"),J1418,IF(AND(B1418="ceiling fan",J1418&gt;500),_xlfn.MAXIFS('m cost'!$E$3:$E$1062,'m cost'!$B$3:$B$1062,C1418,'m cost'!$C$3:$C$1062,"&lt;="&amp;O1418,'m cost'!$D$3:$D$1062,"&lt;="&amp;N1418)*3,_xlfn.MAXIFS('m cost'!$E$3:$E$1062,'m cost'!$B$3:$B$1062,C1418,'m cost'!$C$3:$C$1062,"&lt;="&amp;O1418,'m cost'!$D$3:$D$1062,"&lt;="&amp;N1418)))</f>
        <v>900</v>
      </c>
      <c r="L1418" s="2">
        <f t="shared" si="138"/>
        <v>18000</v>
      </c>
      <c r="M1418" s="2">
        <f t="shared" si="139"/>
        <v>14800</v>
      </c>
      <c r="N1418">
        <f t="shared" si="140"/>
        <v>2</v>
      </c>
      <c r="O1418">
        <f t="shared" si="141"/>
        <v>2023</v>
      </c>
      <c r="P1418" s="9">
        <f>IF(I1418&gt;0,VLOOKUP(B1418,'m cost'!A:G,6,FALSE)*I1418,0)</f>
        <v>515.6</v>
      </c>
      <c r="Q1418" t="str">
        <f t="shared" si="142"/>
        <v>l</v>
      </c>
      <c r="R1418" s="2">
        <f t="shared" si="143"/>
        <v>-3715.6</v>
      </c>
    </row>
    <row r="1419" spans="1:18" x14ac:dyDescent="0.2">
      <c r="A1419" t="s">
        <v>72</v>
      </c>
      <c r="B1419" s="9" t="str">
        <f>VLOOKUP(A1419,'item cost'!A:D,2,FALSE)</f>
        <v>group 13</v>
      </c>
      <c r="C1419" s="9" t="str">
        <f>VLOOKUP(D1419,items!A:B,2,FALSE)</f>
        <v>item 13</v>
      </c>
      <c r="D1419" t="s">
        <v>845</v>
      </c>
      <c r="E1419" s="10"/>
      <c r="F1419" s="10">
        <v>44973</v>
      </c>
      <c r="G1419" t="s">
        <v>480</v>
      </c>
      <c r="I1419">
        <v>20</v>
      </c>
      <c r="J1419" s="2">
        <v>450</v>
      </c>
      <c r="K1419" s="2">
        <f>IF(OR(B1419="متنوع",B1419="قطع غيار"),J1419,IF(AND(B1419="ceiling fan",J1419&gt;500),_xlfn.MAXIFS('m cost'!$E$3:$E$1062,'m cost'!$B$3:$B$1062,C1419,'m cost'!$C$3:$C$1062,"&lt;="&amp;O1419,'m cost'!$D$3:$D$1062,"&lt;="&amp;N1419)*3,_xlfn.MAXIFS('m cost'!$E$3:$E$1062,'m cost'!$B$3:$B$1062,C1419,'m cost'!$C$3:$C$1062,"&lt;="&amp;O1419,'m cost'!$D$3:$D$1062,"&lt;="&amp;N1419)))</f>
        <v>450</v>
      </c>
      <c r="L1419" s="2">
        <f t="shared" si="138"/>
        <v>9000</v>
      </c>
      <c r="M1419" s="2">
        <f t="shared" si="139"/>
        <v>9000</v>
      </c>
      <c r="N1419">
        <f t="shared" si="140"/>
        <v>2</v>
      </c>
      <c r="O1419">
        <f t="shared" si="141"/>
        <v>2023</v>
      </c>
      <c r="P1419" s="9">
        <f>IF(I1419&gt;0,VLOOKUP(B1419,'m cost'!A:G,6,FALSE)*I1419,0)</f>
        <v>833.40000000000009</v>
      </c>
      <c r="Q1419" t="str">
        <f t="shared" si="142"/>
        <v>l</v>
      </c>
      <c r="R1419" s="2">
        <f t="shared" si="143"/>
        <v>-833.40000000000009</v>
      </c>
    </row>
    <row r="1420" spans="1:18" x14ac:dyDescent="0.2">
      <c r="A1420" t="s">
        <v>38</v>
      </c>
      <c r="B1420" s="9" t="str">
        <f>VLOOKUP(A1420,'item cost'!A:D,2,FALSE)</f>
        <v>group 14</v>
      </c>
      <c r="C1420" s="9" t="str">
        <f>VLOOKUP(D1420,items!A:B,2,FALSE)</f>
        <v>item 14</v>
      </c>
      <c r="D1420" t="s">
        <v>846</v>
      </c>
      <c r="E1420" s="10"/>
      <c r="F1420" s="10">
        <v>44973</v>
      </c>
      <c r="G1420" t="s">
        <v>480</v>
      </c>
      <c r="I1420">
        <v>32</v>
      </c>
      <c r="J1420" s="2">
        <v>470</v>
      </c>
      <c r="K1420" s="2">
        <f>IF(OR(B1420="متنوع",B1420="قطع غيار"),J1420,IF(AND(B1420="ceiling fan",J1420&gt;500),_xlfn.MAXIFS('m cost'!$E$3:$E$1062,'m cost'!$B$3:$B$1062,C1420,'m cost'!$C$3:$C$1062,"&lt;="&amp;O1420,'m cost'!$D$3:$D$1062,"&lt;="&amp;N1420)*3,_xlfn.MAXIFS('m cost'!$E$3:$E$1062,'m cost'!$B$3:$B$1062,C1420,'m cost'!$C$3:$C$1062,"&lt;="&amp;O1420,'m cost'!$D$3:$D$1062,"&lt;="&amp;N1420)))</f>
        <v>2060</v>
      </c>
      <c r="L1420" s="2">
        <f t="shared" si="138"/>
        <v>65920</v>
      </c>
      <c r="M1420" s="2">
        <f t="shared" si="139"/>
        <v>15040</v>
      </c>
      <c r="N1420">
        <f t="shared" si="140"/>
        <v>2</v>
      </c>
      <c r="O1420">
        <f t="shared" si="141"/>
        <v>2023</v>
      </c>
      <c r="P1420" s="9">
        <f>IF(I1420&gt;0,VLOOKUP(B1420,'m cost'!A:G,6,FALSE)*I1420,0)</f>
        <v>1062.08</v>
      </c>
      <c r="Q1420" t="str">
        <f t="shared" si="142"/>
        <v>l</v>
      </c>
      <c r="R1420" s="2">
        <f t="shared" si="143"/>
        <v>-51942.080000000002</v>
      </c>
    </row>
    <row r="1421" spans="1:18" x14ac:dyDescent="0.2">
      <c r="A1421" t="s">
        <v>36</v>
      </c>
      <c r="B1421" s="9" t="str">
        <f>VLOOKUP(A1421,'item cost'!A:D,2,FALSE)</f>
        <v>group 15</v>
      </c>
      <c r="C1421" s="9" t="str">
        <f>VLOOKUP(D1421,items!A:B,2,FALSE)</f>
        <v>item 15</v>
      </c>
      <c r="D1421" t="s">
        <v>847</v>
      </c>
      <c r="E1421" s="10"/>
      <c r="F1421" s="10">
        <v>44973</v>
      </c>
      <c r="G1421" t="s">
        <v>480</v>
      </c>
      <c r="I1421">
        <v>8</v>
      </c>
      <c r="J1421" s="2">
        <v>1250</v>
      </c>
      <c r="K1421" s="2">
        <f>IF(OR(B1421="متنوع",B1421="قطع غيار"),J1421,IF(AND(B1421="ceiling fan",J1421&gt;500),_xlfn.MAXIFS('m cost'!$E$3:$E$1062,'m cost'!$B$3:$B$1062,C1421,'m cost'!$C$3:$C$1062,"&lt;="&amp;O1421,'m cost'!$D$3:$D$1062,"&lt;="&amp;N1421)*3,_xlfn.MAXIFS('m cost'!$E$3:$E$1062,'m cost'!$B$3:$B$1062,C1421,'m cost'!$C$3:$C$1062,"&lt;="&amp;O1421,'m cost'!$D$3:$D$1062,"&lt;="&amp;N1421)))</f>
        <v>1928</v>
      </c>
      <c r="L1421" s="2">
        <f t="shared" si="138"/>
        <v>15424</v>
      </c>
      <c r="M1421" s="2">
        <f t="shared" si="139"/>
        <v>10000</v>
      </c>
      <c r="N1421">
        <f t="shared" si="140"/>
        <v>2</v>
      </c>
      <c r="O1421">
        <f t="shared" si="141"/>
        <v>2023</v>
      </c>
      <c r="P1421" s="9">
        <f>IF(I1421&gt;0,VLOOKUP(B1421,'m cost'!A:G,6,FALSE)*I1421,0)</f>
        <v>212.16</v>
      </c>
      <c r="Q1421" t="str">
        <f t="shared" si="142"/>
        <v>l</v>
      </c>
      <c r="R1421" s="2">
        <f t="shared" si="143"/>
        <v>-5636.16</v>
      </c>
    </row>
    <row r="1422" spans="1:18" x14ac:dyDescent="0.2">
      <c r="A1422" t="s">
        <v>30</v>
      </c>
      <c r="B1422" s="9" t="str">
        <f>VLOOKUP(A1422,'item cost'!A:D,2,FALSE)</f>
        <v>group 16</v>
      </c>
      <c r="C1422" s="9" t="str">
        <f>VLOOKUP(D1422,items!A:B,2,FALSE)</f>
        <v>item 16</v>
      </c>
      <c r="D1422" t="s">
        <v>848</v>
      </c>
      <c r="E1422" s="10"/>
      <c r="F1422" s="10">
        <v>44973</v>
      </c>
      <c r="G1422" t="s">
        <v>480</v>
      </c>
      <c r="I1422">
        <v>10</v>
      </c>
      <c r="J1422" s="2">
        <v>2800</v>
      </c>
      <c r="K1422" s="2">
        <f>IF(OR(B1422="متنوع",B1422="قطع غيار"),J1422,IF(AND(B1422="ceiling fan",J1422&gt;500),_xlfn.MAXIFS('m cost'!$E$3:$E$1062,'m cost'!$B$3:$B$1062,C1422,'m cost'!$C$3:$C$1062,"&lt;="&amp;O1422,'m cost'!$D$3:$D$1062,"&lt;="&amp;N1422)*3,_xlfn.MAXIFS('m cost'!$E$3:$E$1062,'m cost'!$B$3:$B$1062,C1422,'m cost'!$C$3:$C$1062,"&lt;="&amp;O1422,'m cost'!$D$3:$D$1062,"&lt;="&amp;N1422)))</f>
        <v>340.26666666666671</v>
      </c>
      <c r="L1422" s="2">
        <f t="shared" si="138"/>
        <v>3402.666666666667</v>
      </c>
      <c r="M1422" s="2">
        <f t="shared" si="139"/>
        <v>28000</v>
      </c>
      <c r="N1422">
        <f t="shared" si="140"/>
        <v>2</v>
      </c>
      <c r="O1422">
        <f t="shared" si="141"/>
        <v>2023</v>
      </c>
      <c r="P1422" s="9">
        <f>IF(I1422&gt;0,VLOOKUP(B1422,'m cost'!A:G,6,FALSE)*I1422,0)</f>
        <v>286.8</v>
      </c>
      <c r="Q1422" t="str">
        <f t="shared" si="142"/>
        <v>p</v>
      </c>
      <c r="R1422" s="2">
        <f t="shared" si="143"/>
        <v>24310.533333333333</v>
      </c>
    </row>
    <row r="1423" spans="1:18" x14ac:dyDescent="0.2">
      <c r="A1423" t="s">
        <v>45</v>
      </c>
      <c r="B1423" s="9" t="str">
        <f>VLOOKUP(A1423,'item cost'!A:D,2,FALSE)</f>
        <v>group 17</v>
      </c>
      <c r="C1423" s="9" t="str">
        <f>VLOOKUP(D1423,items!A:B,2,FALSE)</f>
        <v>item 17</v>
      </c>
      <c r="D1423" t="s">
        <v>849</v>
      </c>
      <c r="E1423" s="10"/>
      <c r="F1423" s="10">
        <v>44977</v>
      </c>
      <c r="G1423" t="s">
        <v>481</v>
      </c>
      <c r="I1423">
        <v>35</v>
      </c>
      <c r="J1423" s="2">
        <v>470</v>
      </c>
      <c r="K1423" s="2">
        <f>IF(OR(B1423="متنوع",B1423="قطع غيار"),J1423,IF(AND(B1423="ceiling fan",J1423&gt;500),_xlfn.MAXIFS('m cost'!$E$3:$E$1062,'m cost'!$B$3:$B$1062,C1423,'m cost'!$C$3:$C$1062,"&lt;="&amp;O1423,'m cost'!$D$3:$D$1062,"&lt;="&amp;N1423)*3,_xlfn.MAXIFS('m cost'!$E$3:$E$1062,'m cost'!$B$3:$B$1062,C1423,'m cost'!$C$3:$C$1062,"&lt;="&amp;O1423,'m cost'!$D$3:$D$1062,"&lt;="&amp;N1423)))</f>
        <v>350.54555555555561</v>
      </c>
      <c r="L1423" s="2">
        <f t="shared" si="138"/>
        <v>12269.094444444447</v>
      </c>
      <c r="M1423" s="2">
        <f t="shared" si="139"/>
        <v>16450</v>
      </c>
      <c r="N1423">
        <f t="shared" si="140"/>
        <v>2</v>
      </c>
      <c r="O1423">
        <f t="shared" si="141"/>
        <v>2023</v>
      </c>
      <c r="P1423" s="9">
        <f>IF(I1423&gt;0,VLOOKUP(B1423,'m cost'!A:G,6,FALSE)*I1423,0)</f>
        <v>1688.75</v>
      </c>
      <c r="Q1423" t="str">
        <f t="shared" si="142"/>
        <v>p</v>
      </c>
      <c r="R1423" s="2">
        <f t="shared" si="143"/>
        <v>2492.1555555555533</v>
      </c>
    </row>
    <row r="1424" spans="1:18" x14ac:dyDescent="0.2">
      <c r="A1424" t="s">
        <v>21</v>
      </c>
      <c r="B1424" s="9" t="str">
        <f>VLOOKUP(A1424,'item cost'!A:D,2,FALSE)</f>
        <v>group 18</v>
      </c>
      <c r="C1424" s="9" t="str">
        <f>VLOOKUP(D1424,items!A:B,2,FALSE)</f>
        <v>item 18</v>
      </c>
      <c r="D1424" t="s">
        <v>850</v>
      </c>
      <c r="E1424" s="10"/>
      <c r="F1424" s="10">
        <v>44977</v>
      </c>
      <c r="G1424" t="s">
        <v>481</v>
      </c>
      <c r="I1424">
        <v>26</v>
      </c>
      <c r="J1424" s="2">
        <v>520</v>
      </c>
      <c r="K1424" s="2">
        <f>IF(OR(B1424="متنوع",B1424="قطع غيار"),J1424,IF(AND(B1424="ceiling fan",J1424&gt;500),_xlfn.MAXIFS('m cost'!$E$3:$E$1062,'m cost'!$B$3:$B$1062,C1424,'m cost'!$C$3:$C$1062,"&lt;="&amp;O1424,'m cost'!$D$3:$D$1062,"&lt;="&amp;N1424)*3,_xlfn.MAXIFS('m cost'!$E$3:$E$1062,'m cost'!$B$3:$B$1062,C1424,'m cost'!$C$3:$C$1062,"&lt;="&amp;O1424,'m cost'!$D$3:$D$1062,"&lt;="&amp;N1424)))</f>
        <v>329.32952380952389</v>
      </c>
      <c r="L1424" s="2">
        <f t="shared" si="138"/>
        <v>8562.5676190476206</v>
      </c>
      <c r="M1424" s="2">
        <f t="shared" si="139"/>
        <v>13520</v>
      </c>
      <c r="N1424">
        <f t="shared" si="140"/>
        <v>2</v>
      </c>
      <c r="O1424">
        <f t="shared" si="141"/>
        <v>2023</v>
      </c>
      <c r="P1424" s="9">
        <f>IF(I1424&gt;0,VLOOKUP(B1424,'m cost'!A:G,6,FALSE)*I1424,0)</f>
        <v>3592.16</v>
      </c>
      <c r="Q1424" t="str">
        <f t="shared" si="142"/>
        <v>p</v>
      </c>
      <c r="R1424" s="2">
        <f t="shared" si="143"/>
        <v>1365.2723809523795</v>
      </c>
    </row>
    <row r="1425" spans="1:18" x14ac:dyDescent="0.2">
      <c r="A1425" t="s">
        <v>275</v>
      </c>
      <c r="B1425" s="9" t="str">
        <f>VLOOKUP(A1425,'item cost'!A:D,2,FALSE)</f>
        <v>group 19</v>
      </c>
      <c r="C1425" s="9" t="str">
        <f>VLOOKUP(D1425,items!A:B,2,FALSE)</f>
        <v>item 19</v>
      </c>
      <c r="D1425" t="s">
        <v>851</v>
      </c>
      <c r="E1425" s="10"/>
      <c r="F1425" s="10">
        <v>44977</v>
      </c>
      <c r="G1425" t="s">
        <v>481</v>
      </c>
      <c r="I1425">
        <v>20</v>
      </c>
      <c r="J1425" s="2">
        <v>2800</v>
      </c>
      <c r="K1425" s="2">
        <f>IF(OR(B1425="متنوع",B1425="قطع غيار"),J1425,IF(AND(B1425="ceiling fan",J1425&gt;500),_xlfn.MAXIFS('m cost'!$E$3:$E$1062,'m cost'!$B$3:$B$1062,C1425,'m cost'!$C$3:$C$1062,"&lt;="&amp;O1425,'m cost'!$D$3:$D$1062,"&lt;="&amp;N1425)*3,_xlfn.MAXIFS('m cost'!$E$3:$E$1062,'m cost'!$B$3:$B$1062,C1425,'m cost'!$C$3:$C$1062,"&lt;="&amp;O1425,'m cost'!$D$3:$D$1062,"&lt;="&amp;N1425)))</f>
        <v>1400</v>
      </c>
      <c r="L1425" s="2">
        <f t="shared" si="138"/>
        <v>28000</v>
      </c>
      <c r="M1425" s="2">
        <f t="shared" si="139"/>
        <v>56000</v>
      </c>
      <c r="N1425">
        <f t="shared" si="140"/>
        <v>2</v>
      </c>
      <c r="O1425">
        <f t="shared" si="141"/>
        <v>2023</v>
      </c>
      <c r="P1425" s="9">
        <f>IF(I1425&gt;0,VLOOKUP(B1425,'m cost'!A:G,6,FALSE)*I1425,0)</f>
        <v>439.4</v>
      </c>
      <c r="Q1425" t="str">
        <f t="shared" si="142"/>
        <v>p</v>
      </c>
      <c r="R1425" s="2">
        <f t="shared" si="143"/>
        <v>27560.6</v>
      </c>
    </row>
    <row r="1426" spans="1:18" x14ac:dyDescent="0.2">
      <c r="A1426" t="s">
        <v>17</v>
      </c>
      <c r="B1426" s="9" t="str">
        <f>VLOOKUP(A1426,'item cost'!A:D,2,FALSE)</f>
        <v>group 20</v>
      </c>
      <c r="C1426" s="9" t="str">
        <f>VLOOKUP(D1426,items!A:B,2,FALSE)</f>
        <v>item 20</v>
      </c>
      <c r="D1426" t="s">
        <v>852</v>
      </c>
      <c r="E1426" s="10"/>
      <c r="F1426" s="10">
        <v>44977</v>
      </c>
      <c r="G1426" t="s">
        <v>481</v>
      </c>
      <c r="I1426">
        <v>5</v>
      </c>
      <c r="J1426" s="2">
        <v>2600</v>
      </c>
      <c r="K1426" s="2">
        <f>IF(OR(B1426="متنوع",B1426="قطع غيار"),J1426,IF(AND(B1426="ceiling fan",J1426&gt;500),_xlfn.MAXIFS('m cost'!$E$3:$E$1062,'m cost'!$B$3:$B$1062,C1426,'m cost'!$C$3:$C$1062,"&lt;="&amp;O1426,'m cost'!$D$3:$D$1062,"&lt;="&amp;N1426)*3,_xlfn.MAXIFS('m cost'!$E$3:$E$1062,'m cost'!$B$3:$B$1062,C1426,'m cost'!$C$3:$C$1062,"&lt;="&amp;O1426,'m cost'!$D$3:$D$1062,"&lt;="&amp;N1426)))</f>
        <v>1544</v>
      </c>
      <c r="L1426" s="2">
        <f t="shared" si="138"/>
        <v>7720</v>
      </c>
      <c r="M1426" s="2">
        <f t="shared" si="139"/>
        <v>13000</v>
      </c>
      <c r="N1426">
        <f t="shared" si="140"/>
        <v>2</v>
      </c>
      <c r="O1426">
        <f t="shared" si="141"/>
        <v>2023</v>
      </c>
      <c r="P1426" s="9">
        <f>IF(I1426&gt;0,VLOOKUP(B1426,'m cost'!A:G,6,FALSE)*I1426,0)</f>
        <v>25</v>
      </c>
      <c r="Q1426" t="str">
        <f t="shared" si="142"/>
        <v>p</v>
      </c>
      <c r="R1426" s="2">
        <f t="shared" si="143"/>
        <v>5255</v>
      </c>
    </row>
    <row r="1427" spans="1:18" x14ac:dyDescent="0.2">
      <c r="A1427" t="s">
        <v>18</v>
      </c>
      <c r="B1427" s="9" t="str">
        <f>VLOOKUP(A1427,'item cost'!A:D,2,FALSE)</f>
        <v>group 21</v>
      </c>
      <c r="C1427" s="9" t="str">
        <f>VLOOKUP(D1427,items!A:B,2,FALSE)</f>
        <v>item 21</v>
      </c>
      <c r="D1427" t="s">
        <v>853</v>
      </c>
      <c r="E1427" s="10"/>
      <c r="F1427" s="10">
        <v>44977</v>
      </c>
      <c r="G1427" t="s">
        <v>481</v>
      </c>
      <c r="I1427">
        <v>3</v>
      </c>
      <c r="J1427" s="2">
        <v>2700</v>
      </c>
      <c r="K1427" s="2">
        <f>IF(OR(B1427="متنوع",B1427="قطع غيار"),J1427,IF(AND(B1427="ceiling fan",J1427&gt;500),_xlfn.MAXIFS('m cost'!$E$3:$E$1062,'m cost'!$B$3:$B$1062,C1427,'m cost'!$C$3:$C$1062,"&lt;="&amp;O1427,'m cost'!$D$3:$D$1062,"&lt;="&amp;N1427)*3,_xlfn.MAXIFS('m cost'!$E$3:$E$1062,'m cost'!$B$3:$B$1062,C1427,'m cost'!$C$3:$C$1062,"&lt;="&amp;O1427,'m cost'!$D$3:$D$1062,"&lt;="&amp;N1427)))</f>
        <v>122.78968253968254</v>
      </c>
      <c r="L1427" s="2">
        <f t="shared" si="138"/>
        <v>368.36904761904765</v>
      </c>
      <c r="M1427" s="2">
        <f t="shared" si="139"/>
        <v>8100</v>
      </c>
      <c r="N1427">
        <f t="shared" si="140"/>
        <v>2</v>
      </c>
      <c r="O1427">
        <f t="shared" si="141"/>
        <v>2023</v>
      </c>
      <c r="P1427" s="9">
        <f>IF(I1427&gt;0,VLOOKUP(B1427,'m cost'!A:G,6,FALSE)*I1427,0)</f>
        <v>0</v>
      </c>
      <c r="Q1427" t="str">
        <f t="shared" si="142"/>
        <v>p</v>
      </c>
      <c r="R1427" s="2">
        <f t="shared" si="143"/>
        <v>7731.6309523809523</v>
      </c>
    </row>
    <row r="1428" spans="1:18" x14ac:dyDescent="0.2">
      <c r="A1428" t="s">
        <v>24</v>
      </c>
      <c r="B1428" s="9" t="str">
        <f>VLOOKUP(A1428,'item cost'!A:D,2,FALSE)</f>
        <v>group 22</v>
      </c>
      <c r="C1428" s="9" t="str">
        <f>VLOOKUP(D1428,items!A:B,2,FALSE)</f>
        <v>item 22</v>
      </c>
      <c r="D1428" t="s">
        <v>854</v>
      </c>
      <c r="E1428" s="10"/>
      <c r="F1428" s="10">
        <v>44977</v>
      </c>
      <c r="G1428" t="s">
        <v>481</v>
      </c>
      <c r="I1428">
        <v>19</v>
      </c>
      <c r="J1428" s="2">
        <v>1250</v>
      </c>
      <c r="K1428" s="2">
        <f>IF(OR(B1428="متنوع",B1428="قطع غيار"),J1428,IF(AND(B1428="ceiling fan",J1428&gt;500),_xlfn.MAXIFS('m cost'!$E$3:$E$1062,'m cost'!$B$3:$B$1062,C1428,'m cost'!$C$3:$C$1062,"&lt;="&amp;O1428,'m cost'!$D$3:$D$1062,"&lt;="&amp;N1428)*3,_xlfn.MAXIFS('m cost'!$E$3:$E$1062,'m cost'!$B$3:$B$1062,C1428,'m cost'!$C$3:$C$1062,"&lt;="&amp;O1428,'m cost'!$D$3:$D$1062,"&lt;="&amp;N1428)))</f>
        <v>588</v>
      </c>
      <c r="L1428" s="2">
        <f t="shared" si="138"/>
        <v>11172</v>
      </c>
      <c r="M1428" s="2">
        <f t="shared" si="139"/>
        <v>23750</v>
      </c>
      <c r="N1428">
        <f t="shared" si="140"/>
        <v>2</v>
      </c>
      <c r="O1428">
        <f t="shared" si="141"/>
        <v>2023</v>
      </c>
      <c r="P1428" s="9">
        <f>IF(I1428&gt;0,VLOOKUP(B1428,'m cost'!A:G,6,FALSE)*I1428,0)</f>
        <v>19</v>
      </c>
      <c r="Q1428" t="str">
        <f t="shared" si="142"/>
        <v>p</v>
      </c>
      <c r="R1428" s="2">
        <f t="shared" si="143"/>
        <v>12559</v>
      </c>
    </row>
    <row r="1429" spans="1:18" x14ac:dyDescent="0.2">
      <c r="A1429" t="s">
        <v>60</v>
      </c>
      <c r="B1429" s="9" t="str">
        <f>VLOOKUP(A1429,'item cost'!A:D,2,FALSE)</f>
        <v>group 23</v>
      </c>
      <c r="C1429" s="9" t="str">
        <f>VLOOKUP(D1429,items!A:B,2,FALSE)</f>
        <v>item 23</v>
      </c>
      <c r="D1429" t="s">
        <v>855</v>
      </c>
      <c r="E1429" s="10"/>
      <c r="F1429" s="10">
        <v>44977</v>
      </c>
      <c r="G1429" t="s">
        <v>482</v>
      </c>
      <c r="I1429">
        <v>100</v>
      </c>
      <c r="J1429" s="2">
        <v>265</v>
      </c>
      <c r="K1429" s="2">
        <f>IF(OR(B1429="متنوع",B1429="قطع غيار"),J1429,IF(AND(B1429="ceiling fan",J1429&gt;500),_xlfn.MAXIFS('m cost'!$E$3:$E$1062,'m cost'!$B$3:$B$1062,C1429,'m cost'!$C$3:$C$1062,"&lt;="&amp;O1429,'m cost'!$D$3:$D$1062,"&lt;="&amp;N1429)*3,_xlfn.MAXIFS('m cost'!$E$3:$E$1062,'m cost'!$B$3:$B$1062,C1429,'m cost'!$C$3:$C$1062,"&lt;="&amp;O1429,'m cost'!$D$3:$D$1062,"&lt;="&amp;N1429)))</f>
        <v>3666.8121693121693</v>
      </c>
      <c r="L1429" s="2">
        <f t="shared" si="138"/>
        <v>366681.21693121694</v>
      </c>
      <c r="M1429" s="2">
        <f t="shared" si="139"/>
        <v>26500</v>
      </c>
      <c r="N1429">
        <f t="shared" si="140"/>
        <v>2</v>
      </c>
      <c r="O1429">
        <f t="shared" si="141"/>
        <v>2023</v>
      </c>
      <c r="P1429" s="9">
        <f>IF(I1429&gt;0,VLOOKUP(B1429,'m cost'!A:G,6,FALSE)*I1429,0)</f>
        <v>200</v>
      </c>
      <c r="Q1429" t="str">
        <f t="shared" si="142"/>
        <v>l</v>
      </c>
      <c r="R1429" s="2">
        <f t="shared" si="143"/>
        <v>-340381.21693121694</v>
      </c>
    </row>
    <row r="1430" spans="1:18" x14ac:dyDescent="0.2">
      <c r="A1430" t="s">
        <v>43</v>
      </c>
      <c r="B1430" s="9" t="str">
        <f>VLOOKUP(A1430,'item cost'!A:D,2,FALSE)</f>
        <v>group 24</v>
      </c>
      <c r="C1430" s="9" t="str">
        <f>VLOOKUP(D1430,items!A:B,2,FALSE)</f>
        <v>item 24</v>
      </c>
      <c r="D1430" t="s">
        <v>856</v>
      </c>
      <c r="E1430" s="10"/>
      <c r="F1430" s="10">
        <v>44977</v>
      </c>
      <c r="G1430" t="s">
        <v>482</v>
      </c>
      <c r="I1430">
        <v>50</v>
      </c>
      <c r="J1430" s="2">
        <v>520</v>
      </c>
      <c r="K1430" s="2">
        <f>IF(OR(B1430="متنوع",B1430="قطع غيار"),J1430,IF(AND(B1430="ceiling fan",J1430&gt;500),_xlfn.MAXIFS('m cost'!$E$3:$E$1062,'m cost'!$B$3:$B$1062,C1430,'m cost'!$C$3:$C$1062,"&lt;="&amp;O1430,'m cost'!$D$3:$D$1062,"&lt;="&amp;N1430)*3,_xlfn.MAXIFS('m cost'!$E$3:$E$1062,'m cost'!$B$3:$B$1062,C1430,'m cost'!$C$3:$C$1062,"&lt;="&amp;O1430,'m cost'!$D$3:$D$1062,"&lt;="&amp;N1430)))</f>
        <v>570</v>
      </c>
      <c r="L1430" s="2">
        <f t="shared" si="138"/>
        <v>28500</v>
      </c>
      <c r="M1430" s="2">
        <f t="shared" si="139"/>
        <v>26000</v>
      </c>
      <c r="N1430">
        <f t="shared" si="140"/>
        <v>2</v>
      </c>
      <c r="O1430">
        <f t="shared" si="141"/>
        <v>2023</v>
      </c>
      <c r="P1430" s="9">
        <f>IF(I1430&gt;0,VLOOKUP(B1430,'m cost'!A:G,6,FALSE)*I1430,0)</f>
        <v>25</v>
      </c>
      <c r="Q1430" t="str">
        <f t="shared" si="142"/>
        <v>l</v>
      </c>
      <c r="R1430" s="2">
        <f t="shared" si="143"/>
        <v>-2525</v>
      </c>
    </row>
    <row r="1431" spans="1:18" x14ac:dyDescent="0.2">
      <c r="A1431" t="s">
        <v>278</v>
      </c>
      <c r="B1431" s="9" t="str">
        <f>VLOOKUP(A1431,'item cost'!A:D,2,FALSE)</f>
        <v>group 25</v>
      </c>
      <c r="C1431" s="9" t="str">
        <f>VLOOKUP(D1431,items!A:B,2,FALSE)</f>
        <v>item 25</v>
      </c>
      <c r="D1431" t="s">
        <v>857</v>
      </c>
      <c r="E1431" s="10"/>
      <c r="F1431" s="10">
        <v>44977</v>
      </c>
      <c r="G1431" t="s">
        <v>482</v>
      </c>
      <c r="I1431">
        <v>50</v>
      </c>
      <c r="J1431" s="2">
        <v>470</v>
      </c>
      <c r="K1431" s="2">
        <f>IF(OR(B1431="متنوع",B1431="قطع غيار"),J1431,IF(AND(B1431="ceiling fan",J1431&gt;500),_xlfn.MAXIFS('m cost'!$E$3:$E$1062,'m cost'!$B$3:$B$1062,C1431,'m cost'!$C$3:$C$1062,"&lt;="&amp;O1431,'m cost'!$D$3:$D$1062,"&lt;="&amp;N1431)*3,_xlfn.MAXIFS('m cost'!$E$3:$E$1062,'m cost'!$B$3:$B$1062,C1431,'m cost'!$C$3:$C$1062,"&lt;="&amp;O1431,'m cost'!$D$3:$D$1062,"&lt;="&amp;N1431)))</f>
        <v>223.50174851190479</v>
      </c>
      <c r="L1431" s="2">
        <f t="shared" si="138"/>
        <v>11175.08742559524</v>
      </c>
      <c r="M1431" s="2">
        <f t="shared" si="139"/>
        <v>23500</v>
      </c>
      <c r="N1431">
        <f t="shared" si="140"/>
        <v>2</v>
      </c>
      <c r="O1431">
        <f t="shared" si="141"/>
        <v>2023</v>
      </c>
      <c r="P1431" s="9">
        <f>IF(I1431&gt;0,VLOOKUP(B1431,'m cost'!A:G,6,FALSE)*I1431,0)</f>
        <v>1472.75</v>
      </c>
      <c r="Q1431" t="str">
        <f t="shared" si="142"/>
        <v>p</v>
      </c>
      <c r="R1431" s="2">
        <f t="shared" si="143"/>
        <v>10852.16257440476</v>
      </c>
    </row>
    <row r="1432" spans="1:18" x14ac:dyDescent="0.2">
      <c r="A1432" t="s">
        <v>279</v>
      </c>
      <c r="B1432" s="9" t="str">
        <f>VLOOKUP(A1432,'item cost'!A:D,2,FALSE)</f>
        <v>group 26</v>
      </c>
      <c r="C1432" s="9" t="str">
        <f>VLOOKUP(D1432,items!A:B,2,FALSE)</f>
        <v>item 26</v>
      </c>
      <c r="D1432" t="s">
        <v>858</v>
      </c>
      <c r="E1432" s="10"/>
      <c r="F1432" s="10">
        <v>44977</v>
      </c>
      <c r="G1432" t="s">
        <v>482</v>
      </c>
      <c r="I1432">
        <v>50</v>
      </c>
      <c r="J1432" s="2">
        <v>1200</v>
      </c>
      <c r="K1432" s="2">
        <f>IF(OR(B1432="متنوع",B1432="قطع غيار"),J1432,IF(AND(B1432="ceiling fan",J1432&gt;500),_xlfn.MAXIFS('m cost'!$E$3:$E$1062,'m cost'!$B$3:$B$1062,C1432,'m cost'!$C$3:$C$1062,"&lt;="&amp;O1432,'m cost'!$D$3:$D$1062,"&lt;="&amp;N1432)*3,_xlfn.MAXIFS('m cost'!$E$3:$E$1062,'m cost'!$B$3:$B$1062,C1432,'m cost'!$C$3:$C$1062,"&lt;="&amp;O1432,'m cost'!$D$3:$D$1062,"&lt;="&amp;N1432)))</f>
        <v>2270</v>
      </c>
      <c r="L1432" s="2">
        <f t="shared" si="138"/>
        <v>113500</v>
      </c>
      <c r="M1432" s="2">
        <f t="shared" si="139"/>
        <v>60000</v>
      </c>
      <c r="N1432">
        <f t="shared" si="140"/>
        <v>2</v>
      </c>
      <c r="O1432">
        <f t="shared" si="141"/>
        <v>2023</v>
      </c>
      <c r="P1432" s="9">
        <f>IF(I1432&gt;0,VLOOKUP(B1432,'m cost'!A:G,6,FALSE)*I1432,0)</f>
        <v>250</v>
      </c>
      <c r="Q1432" t="str">
        <f t="shared" si="142"/>
        <v>l</v>
      </c>
      <c r="R1432" s="2">
        <f t="shared" si="143"/>
        <v>-53750</v>
      </c>
    </row>
    <row r="1433" spans="1:18" x14ac:dyDescent="0.2">
      <c r="A1433" t="s">
        <v>46</v>
      </c>
      <c r="B1433" s="9" t="str">
        <f>VLOOKUP(A1433,'item cost'!A:D,2,FALSE)</f>
        <v>group 27</v>
      </c>
      <c r="C1433" s="9" t="str">
        <f>VLOOKUP(D1433,items!A:B,2,FALSE)</f>
        <v>item 27</v>
      </c>
      <c r="D1433" t="s">
        <v>859</v>
      </c>
      <c r="E1433" s="10"/>
      <c r="F1433" s="10">
        <v>44977</v>
      </c>
      <c r="G1433" t="s">
        <v>482</v>
      </c>
      <c r="I1433">
        <v>20</v>
      </c>
      <c r="J1433" s="2">
        <v>1600</v>
      </c>
      <c r="K1433" s="2">
        <f>IF(OR(B1433="متنوع",B1433="قطع غيار"),J1433,IF(AND(B1433="ceiling fan",J1433&gt;500),_xlfn.MAXIFS('m cost'!$E$3:$E$1062,'m cost'!$B$3:$B$1062,C1433,'m cost'!$C$3:$C$1062,"&lt;="&amp;O1433,'m cost'!$D$3:$D$1062,"&lt;="&amp;N1433)*3,_xlfn.MAXIFS('m cost'!$E$3:$E$1062,'m cost'!$B$3:$B$1062,C1433,'m cost'!$C$3:$C$1062,"&lt;="&amp;O1433,'m cost'!$D$3:$D$1062,"&lt;="&amp;N1433)))</f>
        <v>383</v>
      </c>
      <c r="L1433" s="2">
        <f t="shared" si="138"/>
        <v>7660</v>
      </c>
      <c r="M1433" s="2">
        <f t="shared" si="139"/>
        <v>32000</v>
      </c>
      <c r="N1433">
        <f t="shared" si="140"/>
        <v>2</v>
      </c>
      <c r="O1433">
        <f t="shared" si="141"/>
        <v>2023</v>
      </c>
      <c r="P1433" s="9">
        <f>IF(I1433&gt;0,VLOOKUP(B1433,'m cost'!A:G,6,FALSE)*I1433,0)</f>
        <v>0</v>
      </c>
      <c r="Q1433" t="str">
        <f t="shared" si="142"/>
        <v>p</v>
      </c>
      <c r="R1433" s="2">
        <f t="shared" si="143"/>
        <v>24340</v>
      </c>
    </row>
    <row r="1434" spans="1:18" x14ac:dyDescent="0.2">
      <c r="A1434" t="s">
        <v>37</v>
      </c>
      <c r="B1434" s="9" t="str">
        <f>VLOOKUP(A1434,'item cost'!A:D,2,FALSE)</f>
        <v>group 28</v>
      </c>
      <c r="C1434" s="9" t="str">
        <f>VLOOKUP(D1434,items!A:B,2,FALSE)</f>
        <v>item 28</v>
      </c>
      <c r="D1434" t="s">
        <v>860</v>
      </c>
      <c r="E1434" s="10"/>
      <c r="F1434" s="10">
        <v>44977</v>
      </c>
      <c r="G1434" t="s">
        <v>482</v>
      </c>
      <c r="I1434">
        <v>50</v>
      </c>
      <c r="J1434" s="2">
        <v>460</v>
      </c>
      <c r="K1434" s="2">
        <f>IF(OR(B1434="متنوع",B1434="قطع غيار"),J1434,IF(AND(B1434="ceiling fan",J1434&gt;500),_xlfn.MAXIFS('m cost'!$E$3:$E$1062,'m cost'!$B$3:$B$1062,C1434,'m cost'!$C$3:$C$1062,"&lt;="&amp;O1434,'m cost'!$D$3:$D$1062,"&lt;="&amp;N1434)*3,_xlfn.MAXIFS('m cost'!$E$3:$E$1062,'m cost'!$B$3:$B$1062,C1434,'m cost'!$C$3:$C$1062,"&lt;="&amp;O1434,'m cost'!$D$3:$D$1062,"&lt;="&amp;N1434)))</f>
        <v>1229</v>
      </c>
      <c r="L1434" s="2">
        <f t="shared" si="138"/>
        <v>61450</v>
      </c>
      <c r="M1434" s="2">
        <f t="shared" si="139"/>
        <v>23000</v>
      </c>
      <c r="N1434">
        <f t="shared" si="140"/>
        <v>2</v>
      </c>
      <c r="O1434">
        <f t="shared" si="141"/>
        <v>2023</v>
      </c>
      <c r="P1434" s="9">
        <f>IF(I1434&gt;0,VLOOKUP(B1434,'m cost'!A:G,6,FALSE)*I1434,0)</f>
        <v>25</v>
      </c>
      <c r="Q1434" t="str">
        <f t="shared" si="142"/>
        <v>l</v>
      </c>
      <c r="R1434" s="2">
        <f t="shared" si="143"/>
        <v>-38475</v>
      </c>
    </row>
    <row r="1435" spans="1:18" x14ac:dyDescent="0.2">
      <c r="A1435" t="s">
        <v>44</v>
      </c>
      <c r="B1435" s="9" t="str">
        <f>VLOOKUP(A1435,'item cost'!A:D,2,FALSE)</f>
        <v>group 29</v>
      </c>
      <c r="C1435" s="9" t="str">
        <f>VLOOKUP(D1435,items!A:B,2,FALSE)</f>
        <v>item 29</v>
      </c>
      <c r="D1435" t="s">
        <v>861</v>
      </c>
      <c r="E1435" s="10"/>
      <c r="F1435" s="10">
        <v>44977</v>
      </c>
      <c r="G1435" t="s">
        <v>482</v>
      </c>
      <c r="I1435">
        <v>100</v>
      </c>
      <c r="J1435" s="2">
        <v>300</v>
      </c>
      <c r="K1435" s="2">
        <f>IF(OR(B1435="متنوع",B1435="قطع غيار"),J1435,IF(AND(B1435="ceiling fan",J1435&gt;500),_xlfn.MAXIFS('m cost'!$E$3:$E$1062,'m cost'!$B$3:$B$1062,C1435,'m cost'!$C$3:$C$1062,"&lt;="&amp;O1435,'m cost'!$D$3:$D$1062,"&lt;="&amp;N1435)*3,_xlfn.MAXIFS('m cost'!$E$3:$E$1062,'m cost'!$B$3:$B$1062,C1435,'m cost'!$C$3:$C$1062,"&lt;="&amp;O1435,'m cost'!$D$3:$D$1062,"&lt;="&amp;N1435)))</f>
        <v>139.5625</v>
      </c>
      <c r="L1435" s="2">
        <f t="shared" si="138"/>
        <v>13956.25</v>
      </c>
      <c r="M1435" s="2">
        <f t="shared" si="139"/>
        <v>30000</v>
      </c>
      <c r="N1435">
        <f t="shared" si="140"/>
        <v>2</v>
      </c>
      <c r="O1435">
        <f t="shared" si="141"/>
        <v>2023</v>
      </c>
      <c r="P1435" s="9">
        <f>IF(I1435&gt;0,VLOOKUP(B1435,'m cost'!A:G,6,FALSE)*I1435,0)</f>
        <v>500</v>
      </c>
      <c r="Q1435" t="str">
        <f t="shared" si="142"/>
        <v>p</v>
      </c>
      <c r="R1435" s="2">
        <f t="shared" si="143"/>
        <v>15543.75</v>
      </c>
    </row>
    <row r="1436" spans="1:18" x14ac:dyDescent="0.2">
      <c r="A1436" t="s">
        <v>280</v>
      </c>
      <c r="B1436" s="9" t="str">
        <f>VLOOKUP(A1436,'item cost'!A:D,2,FALSE)</f>
        <v>group 30</v>
      </c>
      <c r="C1436" s="9" t="str">
        <f>VLOOKUP(D1436,items!A:B,2,FALSE)</f>
        <v>item 30</v>
      </c>
      <c r="D1436" t="s">
        <v>862</v>
      </c>
      <c r="E1436" s="10"/>
      <c r="F1436" s="10">
        <v>44977</v>
      </c>
      <c r="G1436" t="s">
        <v>482</v>
      </c>
      <c r="I1436">
        <v>25</v>
      </c>
      <c r="J1436" s="2">
        <v>1450</v>
      </c>
      <c r="K1436" s="2">
        <f>IF(OR(B1436="متنوع",B1436="قطع غيار"),J1436,IF(AND(B1436="ceiling fan",J1436&gt;500),_xlfn.MAXIFS('m cost'!$E$3:$E$1062,'m cost'!$B$3:$B$1062,C1436,'m cost'!$C$3:$C$1062,"&lt;="&amp;O1436,'m cost'!$D$3:$D$1062,"&lt;="&amp;N1436)*3,_xlfn.MAXIFS('m cost'!$E$3:$E$1062,'m cost'!$B$3:$B$1062,C1436,'m cost'!$C$3:$C$1062,"&lt;="&amp;O1436,'m cost'!$D$3:$D$1062,"&lt;="&amp;N1436)))</f>
        <v>350.54555555555561</v>
      </c>
      <c r="L1436" s="2">
        <f t="shared" si="138"/>
        <v>8763.6388888888905</v>
      </c>
      <c r="M1436" s="2">
        <f t="shared" si="139"/>
        <v>36250</v>
      </c>
      <c r="N1436">
        <f t="shared" si="140"/>
        <v>2</v>
      </c>
      <c r="O1436">
        <f t="shared" si="141"/>
        <v>2023</v>
      </c>
      <c r="P1436" s="9">
        <f>IF(I1436&gt;0,VLOOKUP(B1436,'m cost'!A:G,6,FALSE)*I1436,0)</f>
        <v>125</v>
      </c>
      <c r="Q1436" t="str">
        <f t="shared" si="142"/>
        <v>p</v>
      </c>
      <c r="R1436" s="2">
        <f t="shared" si="143"/>
        <v>27361.361111111109</v>
      </c>
    </row>
    <row r="1437" spans="1:18" x14ac:dyDescent="0.2">
      <c r="A1437" t="s">
        <v>50</v>
      </c>
      <c r="B1437" s="9" t="str">
        <f>VLOOKUP(A1437,'item cost'!A:D,2,FALSE)</f>
        <v>group 31</v>
      </c>
      <c r="C1437" s="9" t="str">
        <f>VLOOKUP(D1437,items!A:B,2,FALSE)</f>
        <v>item 31</v>
      </c>
      <c r="D1437" t="s">
        <v>863</v>
      </c>
      <c r="E1437" s="10"/>
      <c r="F1437" s="10">
        <v>44978</v>
      </c>
      <c r="G1437" t="s">
        <v>483</v>
      </c>
      <c r="I1437">
        <v>25</v>
      </c>
      <c r="J1437" s="2">
        <v>470</v>
      </c>
      <c r="K1437" s="2">
        <f>IF(OR(B1437="متنوع",B1437="قطع غيار"),J1437,IF(AND(B1437="ceiling fan",J1437&gt;500),_xlfn.MAXIFS('m cost'!$E$3:$E$1062,'m cost'!$B$3:$B$1062,C1437,'m cost'!$C$3:$C$1062,"&lt;="&amp;O1437,'m cost'!$D$3:$D$1062,"&lt;="&amp;N1437)*3,_xlfn.MAXIFS('m cost'!$E$3:$E$1062,'m cost'!$B$3:$B$1062,C1437,'m cost'!$C$3:$C$1062,"&lt;="&amp;O1437,'m cost'!$D$3:$D$1062,"&lt;="&amp;N1437)))</f>
        <v>891.17460317460325</v>
      </c>
      <c r="L1437" s="2">
        <f t="shared" si="138"/>
        <v>22279.365079365081</v>
      </c>
      <c r="M1437" s="2">
        <f t="shared" si="139"/>
        <v>11750</v>
      </c>
      <c r="N1437">
        <f t="shared" si="140"/>
        <v>2</v>
      </c>
      <c r="O1437">
        <f t="shared" si="141"/>
        <v>2023</v>
      </c>
      <c r="P1437" s="9">
        <f>IF(I1437&gt;0,VLOOKUP(B1437,'m cost'!A:G,6,FALSE)*I1437,0)</f>
        <v>125</v>
      </c>
      <c r="Q1437" t="str">
        <f t="shared" si="142"/>
        <v>l</v>
      </c>
      <c r="R1437" s="2">
        <f t="shared" si="143"/>
        <v>-10654.365079365081</v>
      </c>
    </row>
    <row r="1438" spans="1:18" x14ac:dyDescent="0.2">
      <c r="A1438" t="s">
        <v>20</v>
      </c>
      <c r="B1438" s="9" t="str">
        <f>VLOOKUP(A1438,'item cost'!A:D,2,FALSE)</f>
        <v>group 32</v>
      </c>
      <c r="C1438" s="9" t="str">
        <f>VLOOKUP(D1438,items!A:B,2,FALSE)</f>
        <v>item 32</v>
      </c>
      <c r="D1438" t="s">
        <v>864</v>
      </c>
      <c r="E1438" s="10"/>
      <c r="F1438" s="10">
        <v>44978</v>
      </c>
      <c r="G1438" t="s">
        <v>483</v>
      </c>
      <c r="I1438">
        <v>50</v>
      </c>
      <c r="J1438" s="2">
        <v>400</v>
      </c>
      <c r="K1438" s="2">
        <f>IF(OR(B1438="متنوع",B1438="قطع غيار"),J1438,IF(AND(B1438="ceiling fan",J1438&gt;500),_xlfn.MAXIFS('m cost'!$E$3:$E$1062,'m cost'!$B$3:$B$1062,C1438,'m cost'!$C$3:$C$1062,"&lt;="&amp;O1438,'m cost'!$D$3:$D$1062,"&lt;="&amp;N1438)*3,_xlfn.MAXIFS('m cost'!$E$3:$E$1062,'m cost'!$B$3:$B$1062,C1438,'m cost'!$C$3:$C$1062,"&lt;="&amp;O1438,'m cost'!$D$3:$D$1062,"&lt;="&amp;N1438)))</f>
        <v>480</v>
      </c>
      <c r="L1438" s="2">
        <f t="shared" si="138"/>
        <v>24000</v>
      </c>
      <c r="M1438" s="2">
        <f t="shared" si="139"/>
        <v>20000</v>
      </c>
      <c r="N1438">
        <f t="shared" si="140"/>
        <v>2</v>
      </c>
      <c r="O1438">
        <f t="shared" si="141"/>
        <v>2023</v>
      </c>
      <c r="P1438" s="9">
        <f>IF(I1438&gt;0,VLOOKUP(B1438,'m cost'!A:G,6,FALSE)*I1438,0)</f>
        <v>250</v>
      </c>
      <c r="Q1438" t="str">
        <f t="shared" si="142"/>
        <v>l</v>
      </c>
      <c r="R1438" s="2">
        <f t="shared" si="143"/>
        <v>-4250</v>
      </c>
    </row>
    <row r="1439" spans="1:18" x14ac:dyDescent="0.2">
      <c r="A1439" t="s">
        <v>33</v>
      </c>
      <c r="B1439" s="9" t="str">
        <f>VLOOKUP(A1439,'item cost'!A:D,2,FALSE)</f>
        <v>group 33</v>
      </c>
      <c r="C1439" s="9" t="str">
        <f>VLOOKUP(D1439,items!A:B,2,FALSE)</f>
        <v>item 33</v>
      </c>
      <c r="D1439" t="s">
        <v>865</v>
      </c>
      <c r="E1439" s="10"/>
      <c r="F1439" s="10">
        <v>44978</v>
      </c>
      <c r="G1439" t="s">
        <v>483</v>
      </c>
      <c r="I1439">
        <v>12</v>
      </c>
      <c r="J1439" s="2">
        <v>1450</v>
      </c>
      <c r="K1439" s="2">
        <f>IF(OR(B1439="متنوع",B1439="قطع غيار"),J1439,IF(AND(B1439="ceiling fan",J1439&gt;500),_xlfn.MAXIFS('m cost'!$E$3:$E$1062,'m cost'!$B$3:$B$1062,C1439,'m cost'!$C$3:$C$1062,"&lt;="&amp;O1439,'m cost'!$D$3:$D$1062,"&lt;="&amp;N1439)*3,_xlfn.MAXIFS('m cost'!$E$3:$E$1062,'m cost'!$B$3:$B$1062,C1439,'m cost'!$C$3:$C$1062,"&lt;="&amp;O1439,'m cost'!$D$3:$D$1062,"&lt;="&amp;N1439)))</f>
        <v>960</v>
      </c>
      <c r="L1439" s="2">
        <f t="shared" si="138"/>
        <v>11520</v>
      </c>
      <c r="M1439" s="2">
        <f t="shared" si="139"/>
        <v>17400</v>
      </c>
      <c r="N1439">
        <f t="shared" si="140"/>
        <v>2</v>
      </c>
      <c r="O1439">
        <f t="shared" si="141"/>
        <v>2023</v>
      </c>
      <c r="P1439" s="9">
        <f>IF(I1439&gt;0,VLOOKUP(B1439,'m cost'!A:G,6,FALSE)*I1439,0)</f>
        <v>60</v>
      </c>
      <c r="Q1439" t="str">
        <f t="shared" si="142"/>
        <v>p</v>
      </c>
      <c r="R1439" s="2">
        <f t="shared" si="143"/>
        <v>5820</v>
      </c>
    </row>
    <row r="1440" spans="1:18" x14ac:dyDescent="0.2">
      <c r="A1440" t="s">
        <v>48</v>
      </c>
      <c r="B1440" s="9" t="str">
        <f>VLOOKUP(A1440,'item cost'!A:D,2,FALSE)</f>
        <v>group 34</v>
      </c>
      <c r="C1440" s="9" t="str">
        <f>VLOOKUP(D1440,items!A:B,2,FALSE)</f>
        <v>item 34</v>
      </c>
      <c r="D1440" t="s">
        <v>866</v>
      </c>
      <c r="E1440" s="10"/>
      <c r="F1440" s="10">
        <v>44978</v>
      </c>
      <c r="G1440" t="s">
        <v>483</v>
      </c>
      <c r="I1440">
        <v>10</v>
      </c>
      <c r="J1440" s="2">
        <v>2800</v>
      </c>
      <c r="K1440" s="2">
        <f>IF(OR(B1440="متنوع",B1440="قطع غيار"),J1440,IF(AND(B1440="ceiling fan",J1440&gt;500),_xlfn.MAXIFS('m cost'!$E$3:$E$1062,'m cost'!$B$3:$B$1062,C1440,'m cost'!$C$3:$C$1062,"&lt;="&amp;O1440,'m cost'!$D$3:$D$1062,"&lt;="&amp;N1440)*3,_xlfn.MAXIFS('m cost'!$E$3:$E$1062,'m cost'!$B$3:$B$1062,C1440,'m cost'!$C$3:$C$1062,"&lt;="&amp;O1440,'m cost'!$D$3:$D$1062,"&lt;="&amp;N1440)))</f>
        <v>1445</v>
      </c>
      <c r="L1440" s="2">
        <f t="shared" si="138"/>
        <v>14450</v>
      </c>
      <c r="M1440" s="2">
        <f t="shared" si="139"/>
        <v>28000</v>
      </c>
      <c r="N1440">
        <f t="shared" si="140"/>
        <v>2</v>
      </c>
      <c r="O1440">
        <f t="shared" si="141"/>
        <v>2023</v>
      </c>
      <c r="P1440" s="9">
        <f>IF(I1440&gt;0,VLOOKUP(B1440,'m cost'!A:G,6,FALSE)*I1440,0)</f>
        <v>50</v>
      </c>
      <c r="Q1440" t="str">
        <f t="shared" si="142"/>
        <v>p</v>
      </c>
      <c r="R1440" s="2">
        <f t="shared" si="143"/>
        <v>13500</v>
      </c>
    </row>
    <row r="1441" spans="1:18" x14ac:dyDescent="0.2">
      <c r="A1441" t="s">
        <v>28</v>
      </c>
      <c r="B1441" s="9" t="str">
        <f>VLOOKUP(A1441,'item cost'!A:D,2,FALSE)</f>
        <v>group 35</v>
      </c>
      <c r="C1441" s="9" t="str">
        <f>VLOOKUP(D1441,items!A:B,2,FALSE)</f>
        <v>item 35</v>
      </c>
      <c r="D1441" t="s">
        <v>867</v>
      </c>
      <c r="E1441" s="10"/>
      <c r="F1441" s="10">
        <v>44978</v>
      </c>
      <c r="G1441" t="s">
        <v>483</v>
      </c>
      <c r="I1441">
        <v>10</v>
      </c>
      <c r="J1441" s="2">
        <v>2675</v>
      </c>
      <c r="K1441" s="2">
        <f>IF(OR(B1441="متنوع",B1441="قطع غيار"),J1441,IF(AND(B1441="ceiling fan",J1441&gt;500),_xlfn.MAXIFS('m cost'!$E$3:$E$1062,'m cost'!$B$3:$B$1062,C1441,'m cost'!$C$3:$C$1062,"&lt;="&amp;O1441,'m cost'!$D$3:$D$1062,"&lt;="&amp;N1441)*3,_xlfn.MAXIFS('m cost'!$E$3:$E$1062,'m cost'!$B$3:$B$1062,C1441,'m cost'!$C$3:$C$1062,"&lt;="&amp;O1441,'m cost'!$D$3:$D$1062,"&lt;="&amp;N1441)))</f>
        <v>1445</v>
      </c>
      <c r="L1441" s="2">
        <f t="shared" si="138"/>
        <v>14450</v>
      </c>
      <c r="M1441" s="2">
        <f t="shared" si="139"/>
        <v>26750</v>
      </c>
      <c r="N1441">
        <f t="shared" si="140"/>
        <v>2</v>
      </c>
      <c r="O1441">
        <f t="shared" si="141"/>
        <v>2023</v>
      </c>
      <c r="P1441" s="9">
        <f>IF(I1441&gt;0,VLOOKUP(B1441,'m cost'!A:G,6,FALSE)*I1441,0)</f>
        <v>50</v>
      </c>
      <c r="Q1441" t="str">
        <f t="shared" si="142"/>
        <v>p</v>
      </c>
      <c r="R1441" s="2">
        <f t="shared" si="143"/>
        <v>12250</v>
      </c>
    </row>
    <row r="1442" spans="1:18" x14ac:dyDescent="0.2">
      <c r="A1442" t="s">
        <v>274</v>
      </c>
      <c r="B1442" s="9" t="str">
        <f>VLOOKUP(A1442,'item cost'!A:D,2,FALSE)</f>
        <v>group 36</v>
      </c>
      <c r="C1442" s="9" t="str">
        <f>VLOOKUP(D1442,items!A:B,2,FALSE)</f>
        <v>item 36</v>
      </c>
      <c r="D1442" t="s">
        <v>868</v>
      </c>
      <c r="E1442" s="10"/>
      <c r="F1442" s="10">
        <v>44978</v>
      </c>
      <c r="G1442" t="s">
        <v>483</v>
      </c>
      <c r="I1442">
        <v>16</v>
      </c>
      <c r="J1442" s="2">
        <v>1200</v>
      </c>
      <c r="K1442" s="2">
        <f>IF(OR(B1442="متنوع",B1442="قطع غيار"),J1442,IF(AND(B1442="ceiling fan",J1442&gt;500),_xlfn.MAXIFS('m cost'!$E$3:$E$1062,'m cost'!$B$3:$B$1062,C1442,'m cost'!$C$3:$C$1062,"&lt;="&amp;O1442,'m cost'!$D$3:$D$1062,"&lt;="&amp;N1442)*3,_xlfn.MAXIFS('m cost'!$E$3:$E$1062,'m cost'!$B$3:$B$1062,C1442,'m cost'!$C$3:$C$1062,"&lt;="&amp;O1442,'m cost'!$D$3:$D$1062,"&lt;="&amp;N1442)))</f>
        <v>440</v>
      </c>
      <c r="L1442" s="2">
        <f t="shared" si="138"/>
        <v>7040</v>
      </c>
      <c r="M1442" s="2">
        <f t="shared" si="139"/>
        <v>19200</v>
      </c>
      <c r="N1442">
        <f t="shared" si="140"/>
        <v>2</v>
      </c>
      <c r="O1442">
        <f t="shared" si="141"/>
        <v>2023</v>
      </c>
      <c r="P1442" s="9">
        <f>IF(I1442&gt;0,VLOOKUP(B1442,'m cost'!A:G,6,FALSE)*I1442,0)</f>
        <v>80</v>
      </c>
      <c r="Q1442" t="str">
        <f t="shared" si="142"/>
        <v>p</v>
      </c>
      <c r="R1442" s="2">
        <f t="shared" si="143"/>
        <v>12080</v>
      </c>
    </row>
    <row r="1443" spans="1:18" x14ac:dyDescent="0.2">
      <c r="A1443" t="s">
        <v>52</v>
      </c>
      <c r="B1443" s="9" t="str">
        <f>VLOOKUP(A1443,'item cost'!A:D,2,FALSE)</f>
        <v>group 37</v>
      </c>
      <c r="C1443" s="9" t="str">
        <f>VLOOKUP(D1443,items!A:B,2,FALSE)</f>
        <v>item 37</v>
      </c>
      <c r="D1443" t="s">
        <v>869</v>
      </c>
      <c r="E1443" s="10"/>
      <c r="F1443" s="10">
        <v>44978</v>
      </c>
      <c r="G1443" t="s">
        <v>483</v>
      </c>
      <c r="I1443">
        <v>6</v>
      </c>
      <c r="J1443" s="2">
        <v>1650</v>
      </c>
      <c r="K1443" s="2">
        <f>IF(OR(B1443="متنوع",B1443="قطع غيار"),J1443,IF(AND(B1443="ceiling fan",J1443&gt;500),_xlfn.MAXIFS('m cost'!$E$3:$E$1062,'m cost'!$B$3:$B$1062,C1443,'m cost'!$C$3:$C$1062,"&lt;="&amp;O1443,'m cost'!$D$3:$D$1062,"&lt;="&amp;N1443)*3,_xlfn.MAXIFS('m cost'!$E$3:$E$1062,'m cost'!$B$3:$B$1062,C1443,'m cost'!$C$3:$C$1062,"&lt;="&amp;O1443,'m cost'!$D$3:$D$1062,"&lt;="&amp;N1443)))</f>
        <v>1486.2500000000002</v>
      </c>
      <c r="L1443" s="2">
        <f t="shared" si="138"/>
        <v>8917.5000000000018</v>
      </c>
      <c r="M1443" s="2">
        <f t="shared" si="139"/>
        <v>9900</v>
      </c>
      <c r="N1443">
        <f t="shared" si="140"/>
        <v>2</v>
      </c>
      <c r="O1443">
        <f t="shared" si="141"/>
        <v>2023</v>
      </c>
      <c r="P1443" s="9">
        <f>IF(I1443&gt;0,VLOOKUP(B1443,'m cost'!A:G,6,FALSE)*I1443,0)</f>
        <v>30</v>
      </c>
      <c r="Q1443" t="str">
        <f t="shared" si="142"/>
        <v>p</v>
      </c>
      <c r="R1443" s="2">
        <f t="shared" si="143"/>
        <v>952.49999999999818</v>
      </c>
    </row>
    <row r="1444" spans="1:18" x14ac:dyDescent="0.2">
      <c r="A1444" t="s">
        <v>65</v>
      </c>
      <c r="B1444" s="9" t="str">
        <f>VLOOKUP(A1444,'item cost'!A:D,2,FALSE)</f>
        <v>group 38</v>
      </c>
      <c r="C1444" s="9" t="str">
        <f>VLOOKUP(D1444,items!A:B,2,FALSE)</f>
        <v>item 38</v>
      </c>
      <c r="D1444" t="s">
        <v>870</v>
      </c>
      <c r="E1444" s="10"/>
      <c r="F1444" s="10">
        <v>44978</v>
      </c>
      <c r="G1444" t="s">
        <v>483</v>
      </c>
      <c r="I1444">
        <v>36</v>
      </c>
      <c r="J1444" s="2">
        <v>460</v>
      </c>
      <c r="K1444" s="2">
        <f>IF(OR(B1444="متنوع",B1444="قطع غيار"),J1444,IF(AND(B1444="ceiling fan",J1444&gt;500),_xlfn.MAXIFS('m cost'!$E$3:$E$1062,'m cost'!$B$3:$B$1062,C1444,'m cost'!$C$3:$C$1062,"&lt;="&amp;O1444,'m cost'!$D$3:$D$1062,"&lt;="&amp;N1444)*3,_xlfn.MAXIFS('m cost'!$E$3:$E$1062,'m cost'!$B$3:$B$1062,C1444,'m cost'!$C$3:$C$1062,"&lt;="&amp;O1444,'m cost'!$D$3:$D$1062,"&lt;="&amp;N1444)))</f>
        <v>1954.814814814815</v>
      </c>
      <c r="L1444" s="2">
        <f t="shared" si="138"/>
        <v>70373.333333333343</v>
      </c>
      <c r="M1444" s="2">
        <f t="shared" si="139"/>
        <v>16560</v>
      </c>
      <c r="N1444">
        <f t="shared" si="140"/>
        <v>2</v>
      </c>
      <c r="O1444">
        <f t="shared" si="141"/>
        <v>2023</v>
      </c>
      <c r="P1444" s="9">
        <f>IF(I1444&gt;0,VLOOKUP(B1444,'m cost'!A:G,6,FALSE)*I1444,0)</f>
        <v>0</v>
      </c>
      <c r="Q1444" t="str">
        <f t="shared" si="142"/>
        <v>l</v>
      </c>
      <c r="R1444" s="2">
        <f t="shared" si="143"/>
        <v>-53813.333333333343</v>
      </c>
    </row>
    <row r="1445" spans="1:18" x14ac:dyDescent="0.2">
      <c r="A1445" t="s">
        <v>62</v>
      </c>
      <c r="B1445" s="9" t="str">
        <f>VLOOKUP(A1445,'item cost'!A:D,2,FALSE)</f>
        <v>group 39</v>
      </c>
      <c r="C1445" s="9" t="str">
        <f>VLOOKUP(D1445,items!A:B,2,FALSE)</f>
        <v>item 39</v>
      </c>
      <c r="D1445" t="s">
        <v>871</v>
      </c>
      <c r="E1445" s="10"/>
      <c r="F1445" s="10">
        <v>44979</v>
      </c>
      <c r="G1445" t="s">
        <v>484</v>
      </c>
      <c r="I1445">
        <v>75</v>
      </c>
      <c r="J1445" s="2">
        <v>1425</v>
      </c>
      <c r="K1445" s="2">
        <f>IF(OR(B1445="متنوع",B1445="قطع غيار"),J1445,IF(AND(B1445="ceiling fan",J1445&gt;500),_xlfn.MAXIFS('m cost'!$E$3:$E$1062,'m cost'!$B$3:$B$1062,C1445,'m cost'!$C$3:$C$1062,"&lt;="&amp;O1445,'m cost'!$D$3:$D$1062,"&lt;="&amp;N1445)*3,_xlfn.MAXIFS('m cost'!$E$3:$E$1062,'m cost'!$B$3:$B$1062,C1445,'m cost'!$C$3:$C$1062,"&lt;="&amp;O1445,'m cost'!$D$3:$D$1062,"&lt;="&amp;N1445)))</f>
        <v>1020</v>
      </c>
      <c r="L1445" s="2">
        <f t="shared" si="138"/>
        <v>76500</v>
      </c>
      <c r="M1445" s="2">
        <f t="shared" si="139"/>
        <v>106875</v>
      </c>
      <c r="N1445">
        <f t="shared" si="140"/>
        <v>2</v>
      </c>
      <c r="O1445">
        <f t="shared" si="141"/>
        <v>2023</v>
      </c>
      <c r="P1445" s="9">
        <f>IF(I1445&gt;0,VLOOKUP(B1445,'m cost'!A:G,6,FALSE)*I1445,0)</f>
        <v>0</v>
      </c>
      <c r="Q1445" t="str">
        <f t="shared" si="142"/>
        <v>p</v>
      </c>
      <c r="R1445" s="2">
        <f t="shared" si="143"/>
        <v>30375</v>
      </c>
    </row>
    <row r="1446" spans="1:18" x14ac:dyDescent="0.2">
      <c r="A1446" t="s">
        <v>25</v>
      </c>
      <c r="B1446" s="9" t="str">
        <f>VLOOKUP(A1446,'item cost'!A:D,2,FALSE)</f>
        <v>group 40</v>
      </c>
      <c r="C1446" s="9" t="str">
        <f>VLOOKUP(D1446,items!A:B,2,FALSE)</f>
        <v>item 40</v>
      </c>
      <c r="D1446" t="s">
        <v>872</v>
      </c>
      <c r="E1446" s="10"/>
      <c r="F1446" s="10">
        <v>44979</v>
      </c>
      <c r="G1446" t="s">
        <v>485</v>
      </c>
      <c r="I1446">
        <v>104</v>
      </c>
      <c r="J1446" s="2">
        <v>275</v>
      </c>
      <c r="K1446" s="2">
        <f>IF(OR(B1446="متنوع",B1446="قطع غيار"),J1446,IF(AND(B1446="ceiling fan",J1446&gt;500),_xlfn.MAXIFS('m cost'!$E$3:$E$1062,'m cost'!$B$3:$B$1062,C1446,'m cost'!$C$3:$C$1062,"&lt;="&amp;O1446,'m cost'!$D$3:$D$1062,"&lt;="&amp;N1446)*3,_xlfn.MAXIFS('m cost'!$E$3:$E$1062,'m cost'!$B$3:$B$1062,C1446,'m cost'!$C$3:$C$1062,"&lt;="&amp;O1446,'m cost'!$D$3:$D$1062,"&lt;="&amp;N1446)))</f>
        <v>514</v>
      </c>
      <c r="L1446" s="2">
        <f t="shared" si="138"/>
        <v>53456</v>
      </c>
      <c r="M1446" s="2">
        <f t="shared" si="139"/>
        <v>28600</v>
      </c>
      <c r="N1446">
        <f t="shared" si="140"/>
        <v>2</v>
      </c>
      <c r="O1446">
        <f t="shared" si="141"/>
        <v>2023</v>
      </c>
      <c r="P1446" s="9">
        <f>IF(I1446&gt;0,VLOOKUP(B1446,'m cost'!A:G,6,FALSE)*I1446,0)</f>
        <v>0</v>
      </c>
      <c r="Q1446" t="str">
        <f t="shared" si="142"/>
        <v>l</v>
      </c>
      <c r="R1446" s="2">
        <f t="shared" si="143"/>
        <v>-24856</v>
      </c>
    </row>
    <row r="1447" spans="1:18" x14ac:dyDescent="0.2">
      <c r="A1447" t="s">
        <v>51</v>
      </c>
      <c r="B1447" s="9" t="str">
        <f>VLOOKUP(A1447,'item cost'!A:D,2,FALSE)</f>
        <v>group 41</v>
      </c>
      <c r="C1447" s="9" t="str">
        <f>VLOOKUP(D1447,items!A:B,2,FALSE)</f>
        <v>item 41</v>
      </c>
      <c r="D1447" t="s">
        <v>873</v>
      </c>
      <c r="E1447" s="10"/>
      <c r="F1447" s="10">
        <v>44979</v>
      </c>
      <c r="G1447" t="s">
        <v>485</v>
      </c>
      <c r="I1447">
        <v>25</v>
      </c>
      <c r="J1447" s="2">
        <v>520</v>
      </c>
      <c r="K1447" s="2">
        <f>IF(OR(B1447="متنوع",B1447="قطع غيار"),J1447,IF(AND(B1447="ceiling fan",J1447&gt;500),_xlfn.MAXIFS('m cost'!$E$3:$E$1062,'m cost'!$B$3:$B$1062,C1447,'m cost'!$C$3:$C$1062,"&lt;="&amp;O1447,'m cost'!$D$3:$D$1062,"&lt;="&amp;N1447)*3,_xlfn.MAXIFS('m cost'!$E$3:$E$1062,'m cost'!$B$3:$B$1062,C1447,'m cost'!$C$3:$C$1062,"&lt;="&amp;O1447,'m cost'!$D$3:$D$1062,"&lt;="&amp;N1447)))</f>
        <v>367</v>
      </c>
      <c r="L1447" s="2">
        <f t="shared" si="138"/>
        <v>9175</v>
      </c>
      <c r="M1447" s="2">
        <f t="shared" si="139"/>
        <v>13000</v>
      </c>
      <c r="N1447">
        <f t="shared" si="140"/>
        <v>2</v>
      </c>
      <c r="O1447">
        <f t="shared" si="141"/>
        <v>2023</v>
      </c>
      <c r="P1447" s="9">
        <f>IF(I1447&gt;0,VLOOKUP(B1447,'m cost'!A:G,6,FALSE)*I1447,0)</f>
        <v>0</v>
      </c>
      <c r="Q1447" t="str">
        <f t="shared" si="142"/>
        <v>p</v>
      </c>
      <c r="R1447" s="2">
        <f t="shared" si="143"/>
        <v>3825</v>
      </c>
    </row>
    <row r="1448" spans="1:18" x14ac:dyDescent="0.2">
      <c r="A1448" t="s">
        <v>276</v>
      </c>
      <c r="B1448" s="9" t="str">
        <f>VLOOKUP(A1448,'item cost'!A:D,2,FALSE)</f>
        <v>group 42</v>
      </c>
      <c r="C1448" s="9" t="str">
        <f>VLOOKUP(D1448,items!A:B,2,FALSE)</f>
        <v>item 42</v>
      </c>
      <c r="D1448" t="s">
        <v>874</v>
      </c>
      <c r="E1448" s="10"/>
      <c r="F1448" s="10">
        <v>44979</v>
      </c>
      <c r="G1448" t="s">
        <v>485</v>
      </c>
      <c r="I1448">
        <v>25</v>
      </c>
      <c r="J1448" s="2">
        <v>470</v>
      </c>
      <c r="K1448" s="2">
        <f>IF(OR(B1448="متنوع",B1448="قطع غيار"),J1448,IF(AND(B1448="ceiling fan",J1448&gt;500),_xlfn.MAXIFS('m cost'!$E$3:$E$1062,'m cost'!$B$3:$B$1062,C1448,'m cost'!$C$3:$C$1062,"&lt;="&amp;O1448,'m cost'!$D$3:$D$1062,"&lt;="&amp;N1448)*3,_xlfn.MAXIFS('m cost'!$E$3:$E$1062,'m cost'!$B$3:$B$1062,C1448,'m cost'!$C$3:$C$1062,"&lt;="&amp;O1448,'m cost'!$D$3:$D$1062,"&lt;="&amp;N1448)))</f>
        <v>244.81481481481484</v>
      </c>
      <c r="L1448" s="2">
        <f t="shared" si="138"/>
        <v>6120.3703703703713</v>
      </c>
      <c r="M1448" s="2">
        <f t="shared" si="139"/>
        <v>11750</v>
      </c>
      <c r="N1448">
        <f t="shared" si="140"/>
        <v>2</v>
      </c>
      <c r="O1448">
        <f t="shared" si="141"/>
        <v>2023</v>
      </c>
      <c r="P1448" s="9">
        <f>IF(I1448&gt;0,VLOOKUP(B1448,'m cost'!A:G,6,FALSE)*I1448,0)</f>
        <v>0</v>
      </c>
      <c r="Q1448" t="str">
        <f t="shared" si="142"/>
        <v>p</v>
      </c>
      <c r="R1448" s="2">
        <f t="shared" si="143"/>
        <v>5629.6296296296287</v>
      </c>
    </row>
    <row r="1449" spans="1:18" x14ac:dyDescent="0.2">
      <c r="A1449" t="s">
        <v>70</v>
      </c>
      <c r="B1449" s="9" t="str">
        <f>VLOOKUP(A1449,'item cost'!A:D,2,FALSE)</f>
        <v>group 43</v>
      </c>
      <c r="C1449" s="9" t="str">
        <f>VLOOKUP(D1449,items!A:B,2,FALSE)</f>
        <v>item 43</v>
      </c>
      <c r="D1449" t="s">
        <v>875</v>
      </c>
      <c r="E1449" s="10"/>
      <c r="F1449" s="10">
        <v>44979</v>
      </c>
      <c r="G1449" t="s">
        <v>485</v>
      </c>
      <c r="I1449">
        <v>5</v>
      </c>
      <c r="J1449" s="2">
        <v>1100</v>
      </c>
      <c r="K1449" s="2">
        <f>IF(OR(B1449="متنوع",B1449="قطع غيار"),J1449,IF(AND(B1449="ceiling fan",J1449&gt;500),_xlfn.MAXIFS('m cost'!$E$3:$E$1062,'m cost'!$B$3:$B$1062,C1449,'m cost'!$C$3:$C$1062,"&lt;="&amp;O1449,'m cost'!$D$3:$D$1062,"&lt;="&amp;N1449)*3,_xlfn.MAXIFS('m cost'!$E$3:$E$1062,'m cost'!$B$3:$B$1062,C1449,'m cost'!$C$3:$C$1062,"&lt;="&amp;O1449,'m cost'!$D$3:$D$1062,"&lt;="&amp;N1449)))</f>
        <v>193</v>
      </c>
      <c r="L1449" s="2">
        <f t="shared" si="138"/>
        <v>965</v>
      </c>
      <c r="M1449" s="2">
        <f t="shared" si="139"/>
        <v>5500</v>
      </c>
      <c r="N1449">
        <f t="shared" si="140"/>
        <v>2</v>
      </c>
      <c r="O1449">
        <f t="shared" si="141"/>
        <v>2023</v>
      </c>
      <c r="P1449" s="9">
        <f>IF(I1449&gt;0,VLOOKUP(B1449,'m cost'!A:G,6,FALSE)*I1449,0)</f>
        <v>0</v>
      </c>
      <c r="Q1449" t="str">
        <f t="shared" si="142"/>
        <v>p</v>
      </c>
      <c r="R1449" s="2">
        <f t="shared" si="143"/>
        <v>4535</v>
      </c>
    </row>
    <row r="1450" spans="1:18" x14ac:dyDescent="0.2">
      <c r="A1450" t="s">
        <v>22</v>
      </c>
      <c r="B1450" s="9" t="str">
        <f>VLOOKUP(A1450,'item cost'!A:D,2,FALSE)</f>
        <v>group 44</v>
      </c>
      <c r="C1450" s="9" t="str">
        <f>VLOOKUP(D1450,items!A:B,2,FALSE)</f>
        <v>item 44</v>
      </c>
      <c r="D1450" t="s">
        <v>876</v>
      </c>
      <c r="E1450" s="10"/>
      <c r="F1450" s="10">
        <v>44979</v>
      </c>
      <c r="G1450" t="s">
        <v>485</v>
      </c>
      <c r="I1450">
        <v>1</v>
      </c>
      <c r="J1450" s="2">
        <v>1050</v>
      </c>
      <c r="K1450" s="2">
        <f>IF(OR(B1450="متنوع",B1450="قطع غيار"),J1450,IF(AND(B1450="ceiling fan",J1450&gt;500),_xlfn.MAXIFS('m cost'!$E$3:$E$1062,'m cost'!$B$3:$B$1062,C1450,'m cost'!$C$3:$C$1062,"&lt;="&amp;O1450,'m cost'!$D$3:$D$1062,"&lt;="&amp;N1450)*3,_xlfn.MAXIFS('m cost'!$E$3:$E$1062,'m cost'!$B$3:$B$1062,C1450,'m cost'!$C$3:$C$1062,"&lt;="&amp;O1450,'m cost'!$D$3:$D$1062,"&lt;="&amp;N1450)))</f>
        <v>187.96296296296299</v>
      </c>
      <c r="L1450" s="2">
        <f t="shared" si="138"/>
        <v>187.96296296296299</v>
      </c>
      <c r="M1450" s="2">
        <f t="shared" si="139"/>
        <v>1050</v>
      </c>
      <c r="N1450">
        <f t="shared" si="140"/>
        <v>2</v>
      </c>
      <c r="O1450">
        <f t="shared" si="141"/>
        <v>2023</v>
      </c>
      <c r="P1450" s="9">
        <f>IF(I1450&gt;0,VLOOKUP(B1450,'m cost'!A:G,6,FALSE)*I1450,0)</f>
        <v>0</v>
      </c>
      <c r="Q1450" t="str">
        <f t="shared" si="142"/>
        <v>p</v>
      </c>
      <c r="R1450" s="2">
        <f t="shared" si="143"/>
        <v>862.03703703703695</v>
      </c>
    </row>
    <row r="1451" spans="1:18" x14ac:dyDescent="0.2">
      <c r="A1451" t="s">
        <v>27</v>
      </c>
      <c r="B1451" s="9" t="str">
        <f>VLOOKUP(A1451,'item cost'!A:D,2,FALSE)</f>
        <v>group 45</v>
      </c>
      <c r="C1451" s="9" t="str">
        <f>VLOOKUP(D1451,items!A:B,2,FALSE)</f>
        <v>item 45</v>
      </c>
      <c r="D1451" t="s">
        <v>877</v>
      </c>
      <c r="E1451" s="10"/>
      <c r="F1451" s="10">
        <v>44979</v>
      </c>
      <c r="G1451" t="s">
        <v>485</v>
      </c>
      <c r="I1451">
        <v>20</v>
      </c>
      <c r="J1451" s="2">
        <v>470</v>
      </c>
      <c r="K1451" s="2">
        <f>IF(OR(B1451="متنوع",B1451="قطع غيار"),J1451,IF(AND(B1451="ceiling fan",J1451&gt;500),_xlfn.MAXIFS('m cost'!$E$3:$E$1062,'m cost'!$B$3:$B$1062,C1451,'m cost'!$C$3:$C$1062,"&lt;="&amp;O1451,'m cost'!$D$3:$D$1062,"&lt;="&amp;N1451)*3,_xlfn.MAXIFS('m cost'!$E$3:$E$1062,'m cost'!$B$3:$B$1062,C1451,'m cost'!$C$3:$C$1062,"&lt;="&amp;O1451,'m cost'!$D$3:$D$1062,"&lt;="&amp;N1451)))</f>
        <v>187.96296296296299</v>
      </c>
      <c r="L1451" s="2">
        <f t="shared" si="138"/>
        <v>3759.25925925926</v>
      </c>
      <c r="M1451" s="2">
        <f t="shared" si="139"/>
        <v>9400</v>
      </c>
      <c r="N1451">
        <f t="shared" si="140"/>
        <v>2</v>
      </c>
      <c r="O1451">
        <f t="shared" si="141"/>
        <v>2023</v>
      </c>
      <c r="P1451" s="9">
        <f>IF(I1451&gt;0,VLOOKUP(B1451,'m cost'!A:G,6,FALSE)*I1451,0)</f>
        <v>0</v>
      </c>
      <c r="Q1451" t="str">
        <f t="shared" si="142"/>
        <v>p</v>
      </c>
      <c r="R1451" s="2">
        <f t="shared" si="143"/>
        <v>5640.74074074074</v>
      </c>
    </row>
    <row r="1452" spans="1:18" x14ac:dyDescent="0.2">
      <c r="A1452" t="s">
        <v>19</v>
      </c>
      <c r="B1452" s="9" t="str">
        <f>VLOOKUP(A1452,'item cost'!A:D,2,FALSE)</f>
        <v>group 46</v>
      </c>
      <c r="C1452" s="9" t="str">
        <f>VLOOKUP(D1452,items!A:B,2,FALSE)</f>
        <v>item 46</v>
      </c>
      <c r="D1452" t="s">
        <v>878</v>
      </c>
      <c r="E1452" s="10"/>
      <c r="F1452" s="10">
        <v>44979</v>
      </c>
      <c r="G1452" t="s">
        <v>485</v>
      </c>
      <c r="I1452">
        <v>17</v>
      </c>
      <c r="J1452" s="2">
        <v>310</v>
      </c>
      <c r="K1452" s="2">
        <f>IF(OR(B1452="متنوع",B1452="قطع غيار"),J1452,IF(AND(B1452="ceiling fan",J1452&gt;500),_xlfn.MAXIFS('m cost'!$E$3:$E$1062,'m cost'!$B$3:$B$1062,C1452,'m cost'!$C$3:$C$1062,"&lt;="&amp;O1452,'m cost'!$D$3:$D$1062,"&lt;="&amp;N1452)*3,_xlfn.MAXIFS('m cost'!$E$3:$E$1062,'m cost'!$B$3:$B$1062,C1452,'m cost'!$C$3:$C$1062,"&lt;="&amp;O1452,'m cost'!$D$3:$D$1062,"&lt;="&amp;N1452)))</f>
        <v>775</v>
      </c>
      <c r="L1452" s="2">
        <f t="shared" si="138"/>
        <v>13175</v>
      </c>
      <c r="M1452" s="2">
        <f t="shared" si="139"/>
        <v>5270</v>
      </c>
      <c r="N1452">
        <f t="shared" si="140"/>
        <v>2</v>
      </c>
      <c r="O1452">
        <f t="shared" si="141"/>
        <v>2023</v>
      </c>
      <c r="P1452" s="9">
        <f>IF(I1452&gt;0,VLOOKUP(B1452,'m cost'!A:G,6,FALSE)*I1452,0)</f>
        <v>0</v>
      </c>
      <c r="Q1452" t="str">
        <f t="shared" si="142"/>
        <v>l</v>
      </c>
      <c r="R1452" s="2">
        <f t="shared" si="143"/>
        <v>-7905</v>
      </c>
    </row>
    <row r="1453" spans="1:18" x14ac:dyDescent="0.2">
      <c r="A1453" t="s">
        <v>29</v>
      </c>
      <c r="B1453" s="9" t="str">
        <f>VLOOKUP(A1453,'item cost'!A:D,2,FALSE)</f>
        <v>group 47</v>
      </c>
      <c r="C1453" s="9" t="str">
        <f>VLOOKUP(D1453,items!A:B,2,FALSE)</f>
        <v>item 47</v>
      </c>
      <c r="D1453" t="s">
        <v>879</v>
      </c>
      <c r="E1453" s="10"/>
      <c r="F1453" s="10">
        <v>44979</v>
      </c>
      <c r="G1453" t="s">
        <v>485</v>
      </c>
      <c r="I1453">
        <v>16</v>
      </c>
      <c r="J1453" s="2">
        <v>1250</v>
      </c>
      <c r="K1453" s="2">
        <f>IF(OR(B1453="متنوع",B1453="قطع غيار"),J1453,IF(AND(B1453="ceiling fan",J1453&gt;500),_xlfn.MAXIFS('m cost'!$E$3:$E$1062,'m cost'!$B$3:$B$1062,C1453,'m cost'!$C$3:$C$1062,"&lt;="&amp;O1453,'m cost'!$D$3:$D$1062,"&lt;="&amp;N1453)*3,_xlfn.MAXIFS('m cost'!$E$3:$E$1062,'m cost'!$B$3:$B$1062,C1453,'m cost'!$C$3:$C$1062,"&lt;="&amp;O1453,'m cost'!$D$3:$D$1062,"&lt;="&amp;N1453)))</f>
        <v>205</v>
      </c>
      <c r="L1453" s="2">
        <f t="shared" si="138"/>
        <v>3280</v>
      </c>
      <c r="M1453" s="2">
        <f t="shared" si="139"/>
        <v>20000</v>
      </c>
      <c r="N1453">
        <f t="shared" si="140"/>
        <v>2</v>
      </c>
      <c r="O1453">
        <f t="shared" si="141"/>
        <v>2023</v>
      </c>
      <c r="P1453" s="9">
        <f>IF(I1453&gt;0,VLOOKUP(B1453,'m cost'!A:G,6,FALSE)*I1453,0)</f>
        <v>0</v>
      </c>
      <c r="Q1453" t="str">
        <f t="shared" si="142"/>
        <v>p</v>
      </c>
      <c r="R1453" s="2">
        <f t="shared" si="143"/>
        <v>16720</v>
      </c>
    </row>
    <row r="1454" spans="1:18" x14ac:dyDescent="0.2">
      <c r="A1454" t="s">
        <v>272</v>
      </c>
      <c r="B1454" s="9" t="str">
        <f>VLOOKUP(A1454,'item cost'!A:D,2,FALSE)</f>
        <v>group 48</v>
      </c>
      <c r="C1454" s="9" t="str">
        <f>VLOOKUP(D1454,items!A:B,2,FALSE)</f>
        <v>item 48</v>
      </c>
      <c r="D1454" t="s">
        <v>880</v>
      </c>
      <c r="E1454" s="10"/>
      <c r="F1454" s="10">
        <v>44980</v>
      </c>
      <c r="G1454" t="s">
        <v>486</v>
      </c>
      <c r="I1454">
        <v>35</v>
      </c>
      <c r="J1454" s="2">
        <v>470</v>
      </c>
      <c r="K1454" s="2">
        <f>IF(OR(B1454="متنوع",B1454="قطع غيار"),J1454,IF(AND(B1454="ceiling fan",J1454&gt;500),_xlfn.MAXIFS('m cost'!$E$3:$E$1062,'m cost'!$B$3:$B$1062,C1454,'m cost'!$C$3:$C$1062,"&lt;="&amp;O1454,'m cost'!$D$3:$D$1062,"&lt;="&amp;N1454)*3,_xlfn.MAXIFS('m cost'!$E$3:$E$1062,'m cost'!$B$3:$B$1062,C1454,'m cost'!$C$3:$C$1062,"&lt;="&amp;O1454,'m cost'!$D$3:$D$1062,"&lt;="&amp;N1454)))</f>
        <v>640</v>
      </c>
      <c r="L1454" s="2">
        <f t="shared" si="138"/>
        <v>22400</v>
      </c>
      <c r="M1454" s="2">
        <f t="shared" si="139"/>
        <v>16450</v>
      </c>
      <c r="N1454">
        <f t="shared" si="140"/>
        <v>2</v>
      </c>
      <c r="O1454">
        <f t="shared" si="141"/>
        <v>2023</v>
      </c>
      <c r="P1454" s="9">
        <f>IF(I1454&gt;0,VLOOKUP(B1454,'m cost'!A:G,6,FALSE)*I1454,0)</f>
        <v>0</v>
      </c>
      <c r="Q1454" t="str">
        <f t="shared" si="142"/>
        <v>l</v>
      </c>
      <c r="R1454" s="2">
        <f t="shared" si="143"/>
        <v>-5950</v>
      </c>
    </row>
    <row r="1455" spans="1:18" x14ac:dyDescent="0.2">
      <c r="A1455" t="s">
        <v>41</v>
      </c>
      <c r="B1455" s="9" t="str">
        <f>VLOOKUP(A1455,'item cost'!A:D,2,FALSE)</f>
        <v>group 49</v>
      </c>
      <c r="C1455" s="9" t="str">
        <f>VLOOKUP(D1455,items!A:B,2,FALSE)</f>
        <v>item 49</v>
      </c>
      <c r="D1455" t="s">
        <v>881</v>
      </c>
      <c r="E1455" s="10"/>
      <c r="F1455" s="10">
        <v>44980</v>
      </c>
      <c r="G1455" t="s">
        <v>486</v>
      </c>
      <c r="I1455">
        <v>26</v>
      </c>
      <c r="J1455" s="2">
        <v>520</v>
      </c>
      <c r="K1455" s="2">
        <f>IF(OR(B1455="متنوع",B1455="قطع غيار"),J1455,IF(AND(B1455="ceiling fan",J1455&gt;500),_xlfn.MAXIFS('m cost'!$E$3:$E$1062,'m cost'!$B$3:$B$1062,C1455,'m cost'!$C$3:$C$1062,"&lt;="&amp;O1455,'m cost'!$D$3:$D$1062,"&lt;="&amp;N1455)*3,_xlfn.MAXIFS('m cost'!$E$3:$E$1062,'m cost'!$B$3:$B$1062,C1455,'m cost'!$C$3:$C$1062,"&lt;="&amp;O1455,'m cost'!$D$3:$D$1062,"&lt;="&amp;N1455)))</f>
        <v>237</v>
      </c>
      <c r="L1455" s="2">
        <f t="shared" si="138"/>
        <v>6162</v>
      </c>
      <c r="M1455" s="2">
        <f t="shared" si="139"/>
        <v>13520</v>
      </c>
      <c r="N1455">
        <f t="shared" si="140"/>
        <v>2</v>
      </c>
      <c r="O1455">
        <f t="shared" si="141"/>
        <v>2023</v>
      </c>
      <c r="P1455" s="9">
        <f>IF(I1455&gt;0,VLOOKUP(B1455,'m cost'!A:G,6,FALSE)*I1455,0)</f>
        <v>0</v>
      </c>
      <c r="Q1455" t="str">
        <f t="shared" si="142"/>
        <v>p</v>
      </c>
      <c r="R1455" s="2">
        <f t="shared" si="143"/>
        <v>7358</v>
      </c>
    </row>
    <row r="1456" spans="1:18" x14ac:dyDescent="0.2">
      <c r="A1456" t="s">
        <v>73</v>
      </c>
      <c r="B1456" s="9" t="str">
        <f>VLOOKUP(A1456,'item cost'!A:D,2,FALSE)</f>
        <v>group 50</v>
      </c>
      <c r="C1456" s="9" t="str">
        <f>VLOOKUP(D1456,items!A:B,2,FALSE)</f>
        <v>item 50</v>
      </c>
      <c r="D1456" t="s">
        <v>882</v>
      </c>
      <c r="E1456" s="10"/>
      <c r="F1456" s="10">
        <v>44980</v>
      </c>
      <c r="G1456" t="s">
        <v>486</v>
      </c>
      <c r="I1456">
        <v>16</v>
      </c>
      <c r="J1456" s="2">
        <v>540</v>
      </c>
      <c r="K1456" s="2">
        <f>IF(OR(B1456="متنوع",B1456="قطع غيار"),J1456,IF(AND(B1456="ceiling fan",J1456&gt;500),_xlfn.MAXIFS('m cost'!$E$3:$E$1062,'m cost'!$B$3:$B$1062,C1456,'m cost'!$C$3:$C$1062,"&lt;="&amp;O1456,'m cost'!$D$3:$D$1062,"&lt;="&amp;N1456)*3,_xlfn.MAXIFS('m cost'!$E$3:$E$1062,'m cost'!$B$3:$B$1062,C1456,'m cost'!$C$3:$C$1062,"&lt;="&amp;O1456,'m cost'!$D$3:$D$1062,"&lt;="&amp;N1456)))</f>
        <v>2128</v>
      </c>
      <c r="L1456" s="2">
        <f t="shared" si="138"/>
        <v>34048</v>
      </c>
      <c r="M1456" s="2">
        <f t="shared" si="139"/>
        <v>8640</v>
      </c>
      <c r="N1456">
        <f t="shared" si="140"/>
        <v>2</v>
      </c>
      <c r="O1456">
        <f t="shared" si="141"/>
        <v>2023</v>
      </c>
      <c r="P1456" s="9">
        <f>IF(I1456&gt;0,VLOOKUP(B1456,'m cost'!A:G,6,FALSE)*I1456,0)</f>
        <v>0</v>
      </c>
      <c r="Q1456" t="str">
        <f t="shared" si="142"/>
        <v>l</v>
      </c>
      <c r="R1456" s="2">
        <f t="shared" si="143"/>
        <v>-25408</v>
      </c>
    </row>
    <row r="1457" spans="1:18" x14ac:dyDescent="0.2">
      <c r="A1457" t="s">
        <v>35</v>
      </c>
      <c r="B1457" s="9" t="str">
        <f>VLOOKUP(A1457,'item cost'!A:D,2,FALSE)</f>
        <v>group 51</v>
      </c>
      <c r="C1457" s="9" t="str">
        <f>VLOOKUP(D1457,items!A:B,2,FALSE)</f>
        <v>item 51</v>
      </c>
      <c r="D1457" t="s">
        <v>883</v>
      </c>
      <c r="E1457" s="10"/>
      <c r="F1457" s="10">
        <v>44980</v>
      </c>
      <c r="G1457" t="s">
        <v>486</v>
      </c>
      <c r="I1457">
        <v>18</v>
      </c>
      <c r="J1457" s="2">
        <v>590</v>
      </c>
      <c r="K1457" s="2">
        <f>IF(OR(B1457="متنوع",B1457="قطع غيار"),J1457,IF(AND(B1457="ceiling fan",J1457&gt;500),_xlfn.MAXIFS('m cost'!$E$3:$E$1062,'m cost'!$B$3:$B$1062,C1457,'m cost'!$C$3:$C$1062,"&lt;="&amp;O1457,'m cost'!$D$3:$D$1062,"&lt;="&amp;N1457)*3,_xlfn.MAXIFS('m cost'!$E$3:$E$1062,'m cost'!$B$3:$B$1062,C1457,'m cost'!$C$3:$C$1062,"&lt;="&amp;O1457,'m cost'!$D$3:$D$1062,"&lt;="&amp;N1457)))</f>
        <v>2247</v>
      </c>
      <c r="L1457" s="2">
        <f t="shared" si="138"/>
        <v>40446</v>
      </c>
      <c r="M1457" s="2">
        <f t="shared" si="139"/>
        <v>10620</v>
      </c>
      <c r="N1457">
        <f t="shared" si="140"/>
        <v>2</v>
      </c>
      <c r="O1457">
        <f t="shared" si="141"/>
        <v>2023</v>
      </c>
      <c r="P1457" s="9">
        <f>IF(I1457&gt;0,VLOOKUP(B1457,'m cost'!A:G,6,FALSE)*I1457,0)</f>
        <v>0</v>
      </c>
      <c r="Q1457" t="str">
        <f t="shared" si="142"/>
        <v>l</v>
      </c>
      <c r="R1457" s="2">
        <f t="shared" si="143"/>
        <v>-29826</v>
      </c>
    </row>
    <row r="1458" spans="1:18" x14ac:dyDescent="0.2">
      <c r="A1458" t="s">
        <v>49</v>
      </c>
      <c r="B1458" s="9" t="str">
        <f>VLOOKUP(A1458,'item cost'!A:D,2,FALSE)</f>
        <v>group 52</v>
      </c>
      <c r="C1458" s="9" t="str">
        <f>VLOOKUP(D1458,items!A:B,2,FALSE)</f>
        <v>item 52</v>
      </c>
      <c r="D1458" t="s">
        <v>884</v>
      </c>
      <c r="E1458" s="10"/>
      <c r="F1458" s="10">
        <v>44980</v>
      </c>
      <c r="G1458" t="s">
        <v>486</v>
      </c>
      <c r="I1458">
        <v>31</v>
      </c>
      <c r="J1458" s="2">
        <v>275</v>
      </c>
      <c r="K1458" s="2">
        <f>IF(OR(B1458="متنوع",B1458="قطع غيار"),J1458,IF(AND(B1458="ceiling fan",J1458&gt;500),_xlfn.MAXIFS('m cost'!$E$3:$E$1062,'m cost'!$B$3:$B$1062,C1458,'m cost'!$C$3:$C$1062,"&lt;="&amp;O1458,'m cost'!$D$3:$D$1062,"&lt;="&amp;N1458)*3,_xlfn.MAXIFS('m cost'!$E$3:$E$1062,'m cost'!$B$3:$B$1062,C1458,'m cost'!$C$3:$C$1062,"&lt;="&amp;O1458,'m cost'!$D$3:$D$1062,"&lt;="&amp;N1458)))</f>
        <v>306</v>
      </c>
      <c r="L1458" s="2">
        <f t="shared" si="138"/>
        <v>9486</v>
      </c>
      <c r="M1458" s="2">
        <f t="shared" si="139"/>
        <v>8525</v>
      </c>
      <c r="N1458">
        <f t="shared" si="140"/>
        <v>2</v>
      </c>
      <c r="O1458">
        <f t="shared" si="141"/>
        <v>2023</v>
      </c>
      <c r="P1458" s="9">
        <f>IF(I1458&gt;0,VLOOKUP(B1458,'m cost'!A:G,6,FALSE)*I1458,0)</f>
        <v>0</v>
      </c>
      <c r="Q1458" t="str">
        <f t="shared" si="142"/>
        <v>l</v>
      </c>
      <c r="R1458" s="2">
        <f t="shared" si="143"/>
        <v>-961</v>
      </c>
    </row>
    <row r="1459" spans="1:18" x14ac:dyDescent="0.2">
      <c r="A1459" t="s">
        <v>42</v>
      </c>
      <c r="B1459" s="9" t="str">
        <f>VLOOKUP(A1459,'item cost'!A:D,2,FALSE)</f>
        <v>group 53</v>
      </c>
      <c r="C1459" s="9" t="str">
        <f>VLOOKUP(D1459,items!A:B,2,FALSE)</f>
        <v>item 53</v>
      </c>
      <c r="D1459" t="s">
        <v>885</v>
      </c>
      <c r="E1459" s="10"/>
      <c r="F1459" s="10">
        <v>44980</v>
      </c>
      <c r="G1459" t="s">
        <v>486</v>
      </c>
      <c r="I1459">
        <v>8</v>
      </c>
      <c r="J1459" s="2">
        <v>1375</v>
      </c>
      <c r="K1459" s="2">
        <f>IF(OR(B1459="متنوع",B1459="قطع غيار"),J1459,IF(AND(B1459="ceiling fan",J1459&gt;500),_xlfn.MAXIFS('m cost'!$E$3:$E$1062,'m cost'!$B$3:$B$1062,C1459,'m cost'!$C$3:$C$1062,"&lt;="&amp;O1459,'m cost'!$D$3:$D$1062,"&lt;="&amp;N1459)*3,_xlfn.MAXIFS('m cost'!$E$3:$E$1062,'m cost'!$B$3:$B$1062,C1459,'m cost'!$C$3:$C$1062,"&lt;="&amp;O1459,'m cost'!$D$3:$D$1062,"&lt;="&amp;N1459)))</f>
        <v>253</v>
      </c>
      <c r="L1459" s="2">
        <f t="shared" si="138"/>
        <v>2024</v>
      </c>
      <c r="M1459" s="2">
        <f t="shared" si="139"/>
        <v>11000</v>
      </c>
      <c r="N1459">
        <f t="shared" si="140"/>
        <v>2</v>
      </c>
      <c r="O1459">
        <f t="shared" si="141"/>
        <v>2023</v>
      </c>
      <c r="P1459" s="9">
        <f>IF(I1459&gt;0,VLOOKUP(B1459,'m cost'!A:G,6,FALSE)*I1459,0)</f>
        <v>0</v>
      </c>
      <c r="Q1459" t="str">
        <f t="shared" si="142"/>
        <v>p</v>
      </c>
      <c r="R1459" s="2">
        <f t="shared" si="143"/>
        <v>8976</v>
      </c>
    </row>
    <row r="1460" spans="1:18" x14ac:dyDescent="0.2">
      <c r="A1460" t="s">
        <v>63</v>
      </c>
      <c r="B1460" s="9" t="str">
        <f>VLOOKUP(A1460,'item cost'!A:D,2,FALSE)</f>
        <v>group 54</v>
      </c>
      <c r="C1460" s="9" t="str">
        <f>VLOOKUP(D1460,items!A:B,2,FALSE)</f>
        <v>item 54</v>
      </c>
      <c r="D1460" t="s">
        <v>886</v>
      </c>
      <c r="E1460" s="10"/>
      <c r="F1460" s="10">
        <v>44980</v>
      </c>
      <c r="G1460" t="s">
        <v>486</v>
      </c>
      <c r="I1460">
        <v>30</v>
      </c>
      <c r="J1460" s="2">
        <v>380</v>
      </c>
      <c r="K1460" s="2">
        <f>IF(OR(B1460="متنوع",B1460="قطع غيار"),J1460,IF(AND(B1460="ceiling fan",J1460&gt;500),_xlfn.MAXIFS('m cost'!$E$3:$E$1062,'m cost'!$B$3:$B$1062,C1460,'m cost'!$C$3:$C$1062,"&lt;="&amp;O1460,'m cost'!$D$3:$D$1062,"&lt;="&amp;N1460)*3,_xlfn.MAXIFS('m cost'!$E$3:$E$1062,'m cost'!$B$3:$B$1062,C1460,'m cost'!$C$3:$C$1062,"&lt;="&amp;O1460,'m cost'!$D$3:$D$1062,"&lt;="&amp;N1460)))</f>
        <v>540</v>
      </c>
      <c r="L1460" s="2">
        <f t="shared" si="138"/>
        <v>16200</v>
      </c>
      <c r="M1460" s="2">
        <f t="shared" si="139"/>
        <v>11400</v>
      </c>
      <c r="N1460">
        <f t="shared" si="140"/>
        <v>2</v>
      </c>
      <c r="O1460">
        <f t="shared" si="141"/>
        <v>2023</v>
      </c>
      <c r="P1460" s="9">
        <f>IF(I1460&gt;0,VLOOKUP(B1460,'m cost'!A:G,6,FALSE)*I1460,0)</f>
        <v>0</v>
      </c>
      <c r="Q1460" t="str">
        <f t="shared" si="142"/>
        <v>l</v>
      </c>
      <c r="R1460" s="2">
        <f t="shared" si="143"/>
        <v>-4800</v>
      </c>
    </row>
    <row r="1461" spans="1:18" x14ac:dyDescent="0.2">
      <c r="A1461" t="s">
        <v>32</v>
      </c>
      <c r="B1461" s="9" t="str">
        <f>VLOOKUP(A1461,'item cost'!A:D,2,FALSE)</f>
        <v>group 1</v>
      </c>
      <c r="C1461" s="9" t="str">
        <f>VLOOKUP(D1461,items!A:B,2,FALSE)</f>
        <v>item 1</v>
      </c>
      <c r="D1461" t="s">
        <v>833</v>
      </c>
      <c r="E1461" s="10"/>
      <c r="F1461" s="10">
        <v>44980</v>
      </c>
      <c r="G1461" t="s">
        <v>486</v>
      </c>
      <c r="I1461">
        <v>30</v>
      </c>
      <c r="J1461" s="2">
        <v>400</v>
      </c>
      <c r="K1461" s="2">
        <f>IF(OR(B1461="متنوع",B1461="قطع غيار"),J1461,IF(AND(B1461="ceiling fan",J1461&gt;500),_xlfn.MAXIFS('m cost'!$E$3:$E$1062,'m cost'!$B$3:$B$1062,C1461,'m cost'!$C$3:$C$1062,"&lt;="&amp;O1461,'m cost'!$D$3:$D$1062,"&lt;="&amp;N1461)*3,_xlfn.MAXIFS('m cost'!$E$3:$E$1062,'m cost'!$B$3:$B$1062,C1461,'m cost'!$C$3:$C$1062,"&lt;="&amp;O1461,'m cost'!$D$3:$D$1062,"&lt;="&amp;N1461)))</f>
        <v>1490</v>
      </c>
      <c r="L1461" s="2">
        <f t="shared" si="138"/>
        <v>44700</v>
      </c>
      <c r="M1461" s="2">
        <f t="shared" si="139"/>
        <v>12000</v>
      </c>
      <c r="N1461">
        <f t="shared" si="140"/>
        <v>2</v>
      </c>
      <c r="O1461">
        <f t="shared" si="141"/>
        <v>2023</v>
      </c>
      <c r="P1461" s="9">
        <f>IF(I1461&gt;0,VLOOKUP(B1461,'m cost'!A:G,6,FALSE)*I1461,0)</f>
        <v>1532.3999999999999</v>
      </c>
      <c r="Q1461" t="str">
        <f t="shared" si="142"/>
        <v>l</v>
      </c>
      <c r="R1461" s="2">
        <f t="shared" si="143"/>
        <v>-34232.400000000001</v>
      </c>
    </row>
    <row r="1462" spans="1:18" x14ac:dyDescent="0.2">
      <c r="A1462" t="s">
        <v>58</v>
      </c>
      <c r="B1462" s="9" t="str">
        <f>VLOOKUP(A1462,'item cost'!A:D,2,FALSE)</f>
        <v>group 2</v>
      </c>
      <c r="C1462" s="9" t="str">
        <f>VLOOKUP(D1462,items!A:B,2,FALSE)</f>
        <v>item 2</v>
      </c>
      <c r="D1462" t="s">
        <v>834</v>
      </c>
      <c r="E1462" s="10"/>
      <c r="F1462" s="10">
        <v>44980</v>
      </c>
      <c r="G1462" t="s">
        <v>486</v>
      </c>
      <c r="I1462">
        <v>10</v>
      </c>
      <c r="J1462" s="2">
        <v>2700</v>
      </c>
      <c r="K1462" s="2">
        <f>IF(OR(B1462="متنوع",B1462="قطع غيار"),J1462,IF(AND(B1462="ceiling fan",J1462&gt;500),_xlfn.MAXIFS('m cost'!$E$3:$E$1062,'m cost'!$B$3:$B$1062,C1462,'m cost'!$C$3:$C$1062,"&lt;="&amp;O1462,'m cost'!$D$3:$D$1062,"&lt;="&amp;N1462)*3,_xlfn.MAXIFS('m cost'!$E$3:$E$1062,'m cost'!$B$3:$B$1062,C1462,'m cost'!$C$3:$C$1062,"&lt;="&amp;O1462,'m cost'!$D$3:$D$1062,"&lt;="&amp;N1462)))</f>
        <v>257.64999999999998</v>
      </c>
      <c r="L1462" s="2">
        <f t="shared" ref="L1462:L1525" si="144">I1462*K1462</f>
        <v>2576.5</v>
      </c>
      <c r="M1462" s="2">
        <f t="shared" ref="M1462:M1525" si="145">J1462*I1462</f>
        <v>27000</v>
      </c>
      <c r="N1462">
        <f t="shared" ref="N1462:N1525" si="146">MONTH(F1462)</f>
        <v>2</v>
      </c>
      <c r="O1462">
        <f t="shared" ref="O1462:O1525" si="147">YEAR(F1462)</f>
        <v>2023</v>
      </c>
      <c r="P1462" s="9">
        <f>IF(I1462&gt;0,VLOOKUP(B1462,'m cost'!A:G,6,FALSE)*I1462,0)</f>
        <v>405.79999999999995</v>
      </c>
      <c r="Q1462" t="str">
        <f t="shared" ref="Q1462:Q1525" si="148">IF(M1462-L1462-P1462&gt;0,"p","l")</f>
        <v>p</v>
      </c>
      <c r="R1462" s="2">
        <f t="shared" ref="R1462:R1525" si="149">M1462-L1462-P1462</f>
        <v>24017.7</v>
      </c>
    </row>
    <row r="1463" spans="1:18" x14ac:dyDescent="0.2">
      <c r="A1463" t="s">
        <v>23</v>
      </c>
      <c r="B1463" s="9" t="str">
        <f>VLOOKUP(A1463,'item cost'!A:D,2,FALSE)</f>
        <v>group 3</v>
      </c>
      <c r="C1463" s="9" t="str">
        <f>VLOOKUP(D1463,items!A:B,2,FALSE)</f>
        <v>item 3</v>
      </c>
      <c r="D1463" t="s">
        <v>835</v>
      </c>
      <c r="E1463" s="10"/>
      <c r="F1463" s="10">
        <v>44982</v>
      </c>
      <c r="G1463" t="s">
        <v>487</v>
      </c>
      <c r="I1463">
        <v>40</v>
      </c>
      <c r="J1463" s="2">
        <v>1465</v>
      </c>
      <c r="K1463" s="2">
        <f>IF(OR(B1463="متنوع",B1463="قطع غيار"),J1463,IF(AND(B1463="ceiling fan",J1463&gt;500),_xlfn.MAXIFS('m cost'!$E$3:$E$1062,'m cost'!$B$3:$B$1062,C1463,'m cost'!$C$3:$C$1062,"&lt;="&amp;O1463,'m cost'!$D$3:$D$1062,"&lt;="&amp;N1463)*3,_xlfn.MAXIFS('m cost'!$E$3:$E$1062,'m cost'!$B$3:$B$1062,C1463,'m cost'!$C$3:$C$1062,"&lt;="&amp;O1463,'m cost'!$D$3:$D$1062,"&lt;="&amp;N1463)))</f>
        <v>424.87</v>
      </c>
      <c r="L1463" s="2">
        <f t="shared" si="144"/>
        <v>16994.8</v>
      </c>
      <c r="M1463" s="2">
        <f t="shared" si="145"/>
        <v>58600</v>
      </c>
      <c r="N1463">
        <f t="shared" si="146"/>
        <v>2</v>
      </c>
      <c r="O1463">
        <f t="shared" si="147"/>
        <v>2023</v>
      </c>
      <c r="P1463" s="9">
        <f>IF(I1463&gt;0,VLOOKUP(B1463,'m cost'!A:G,6,FALSE)*I1463,0)</f>
        <v>2356.3999999999996</v>
      </c>
      <c r="Q1463" t="str">
        <f t="shared" si="148"/>
        <v>p</v>
      </c>
      <c r="R1463" s="2">
        <f t="shared" si="149"/>
        <v>39248.799999999996</v>
      </c>
    </row>
    <row r="1464" spans="1:18" x14ac:dyDescent="0.2">
      <c r="A1464" t="s">
        <v>271</v>
      </c>
      <c r="B1464" s="9" t="str">
        <f>VLOOKUP(A1464,'item cost'!A:D,2,FALSE)</f>
        <v>group 4</v>
      </c>
      <c r="C1464" s="9" t="str">
        <f>VLOOKUP(D1464,items!A:B,2,FALSE)</f>
        <v>item 4</v>
      </c>
      <c r="D1464" t="s">
        <v>836</v>
      </c>
      <c r="E1464" s="10"/>
      <c r="F1464" s="10">
        <v>44982</v>
      </c>
      <c r="G1464" t="s">
        <v>487</v>
      </c>
      <c r="I1464">
        <v>31</v>
      </c>
      <c r="J1464" s="2">
        <v>520</v>
      </c>
      <c r="K1464" s="2">
        <f>IF(OR(B1464="متنوع",B1464="قطع غيار"),J1464,IF(AND(B1464="ceiling fan",J1464&gt;500),_xlfn.MAXIFS('m cost'!$E$3:$E$1062,'m cost'!$B$3:$B$1062,C1464,'m cost'!$C$3:$C$1062,"&lt;="&amp;O1464,'m cost'!$D$3:$D$1062,"&lt;="&amp;N1464)*3,_xlfn.MAXIFS('m cost'!$E$3:$E$1062,'m cost'!$B$3:$B$1062,C1464,'m cost'!$C$3:$C$1062,"&lt;="&amp;O1464,'m cost'!$D$3:$D$1062,"&lt;="&amp;N1464)))</f>
        <v>1793</v>
      </c>
      <c r="L1464" s="2">
        <f t="shared" si="144"/>
        <v>55583</v>
      </c>
      <c r="M1464" s="2">
        <f t="shared" si="145"/>
        <v>16120</v>
      </c>
      <c r="N1464">
        <f t="shared" si="146"/>
        <v>2</v>
      </c>
      <c r="O1464">
        <f t="shared" si="147"/>
        <v>2023</v>
      </c>
      <c r="P1464" s="9">
        <f>IF(I1464&gt;0,VLOOKUP(B1464,'m cost'!A:G,6,FALSE)*I1464,0)</f>
        <v>1331.76</v>
      </c>
      <c r="Q1464" t="str">
        <f t="shared" si="148"/>
        <v>l</v>
      </c>
      <c r="R1464" s="2">
        <f t="shared" si="149"/>
        <v>-40794.76</v>
      </c>
    </row>
    <row r="1465" spans="1:18" x14ac:dyDescent="0.2">
      <c r="A1465" t="s">
        <v>26</v>
      </c>
      <c r="B1465" s="9" t="str">
        <f>VLOOKUP(A1465,'item cost'!A:D,2,FALSE)</f>
        <v>group 5</v>
      </c>
      <c r="C1465" s="9" t="str">
        <f>VLOOKUP(D1465,items!A:B,2,FALSE)</f>
        <v>item 5</v>
      </c>
      <c r="D1465" t="s">
        <v>837</v>
      </c>
      <c r="E1465" s="10"/>
      <c r="F1465" s="10">
        <v>44982</v>
      </c>
      <c r="G1465" t="s">
        <v>487</v>
      </c>
      <c r="I1465">
        <v>30</v>
      </c>
      <c r="J1465" s="2">
        <v>275</v>
      </c>
      <c r="K1465" s="2">
        <f>IF(OR(B1465="متنوع",B1465="قطع غيار"),J1465,IF(AND(B1465="ceiling fan",J1465&gt;500),_xlfn.MAXIFS('m cost'!$E$3:$E$1062,'m cost'!$B$3:$B$1062,C1465,'m cost'!$C$3:$C$1062,"&lt;="&amp;O1465,'m cost'!$D$3:$D$1062,"&lt;="&amp;N1465)*3,_xlfn.MAXIFS('m cost'!$E$3:$E$1062,'m cost'!$B$3:$B$1062,C1465,'m cost'!$C$3:$C$1062,"&lt;="&amp;O1465,'m cost'!$D$3:$D$1062,"&lt;="&amp;N1465)))</f>
        <v>2220</v>
      </c>
      <c r="L1465" s="2">
        <f t="shared" si="144"/>
        <v>66600</v>
      </c>
      <c r="M1465" s="2">
        <f t="shared" si="145"/>
        <v>8250</v>
      </c>
      <c r="N1465">
        <f t="shared" si="146"/>
        <v>2</v>
      </c>
      <c r="O1465">
        <f t="shared" si="147"/>
        <v>2023</v>
      </c>
      <c r="P1465" s="9">
        <f>IF(I1465&gt;0,VLOOKUP(B1465,'m cost'!A:G,6,FALSE)*I1465,0)</f>
        <v>961.19999999999993</v>
      </c>
      <c r="Q1465" t="str">
        <f t="shared" si="148"/>
        <v>l</v>
      </c>
      <c r="R1465" s="2">
        <f t="shared" si="149"/>
        <v>-59311.199999999997</v>
      </c>
    </row>
    <row r="1466" spans="1:18" x14ac:dyDescent="0.2">
      <c r="A1466" t="s">
        <v>66</v>
      </c>
      <c r="B1466" s="9" t="str">
        <f>VLOOKUP(A1466,'item cost'!A:D,2,FALSE)</f>
        <v>group 6</v>
      </c>
      <c r="C1466" s="9" t="str">
        <f>VLOOKUP(D1466,items!A:B,2,FALSE)</f>
        <v>item 6</v>
      </c>
      <c r="D1466" t="s">
        <v>838</v>
      </c>
      <c r="E1466" s="10"/>
      <c r="F1466" s="10">
        <v>44982</v>
      </c>
      <c r="G1466" t="s">
        <v>487</v>
      </c>
      <c r="I1466">
        <v>10</v>
      </c>
      <c r="J1466" s="2">
        <v>540</v>
      </c>
      <c r="K1466" s="2">
        <f>IF(OR(B1466="متنوع",B1466="قطع غيار"),J1466,IF(AND(B1466="ceiling fan",J1466&gt;500),_xlfn.MAXIFS('m cost'!$E$3:$E$1062,'m cost'!$B$3:$B$1062,C1466,'m cost'!$C$3:$C$1062,"&lt;="&amp;O1466,'m cost'!$D$3:$D$1062,"&lt;="&amp;N1466)*3,_xlfn.MAXIFS('m cost'!$E$3:$E$1062,'m cost'!$B$3:$B$1062,C1466,'m cost'!$C$3:$C$1062,"&lt;="&amp;O1466,'m cost'!$D$3:$D$1062,"&lt;="&amp;N1466)))</f>
        <v>190</v>
      </c>
      <c r="L1466" s="2">
        <f t="shared" si="144"/>
        <v>1900</v>
      </c>
      <c r="M1466" s="2">
        <f t="shared" si="145"/>
        <v>5400</v>
      </c>
      <c r="N1466">
        <f t="shared" si="146"/>
        <v>2</v>
      </c>
      <c r="O1466">
        <f t="shared" si="147"/>
        <v>2023</v>
      </c>
      <c r="P1466" s="9">
        <f>IF(I1466&gt;0,VLOOKUP(B1466,'m cost'!A:G,6,FALSE)*I1466,0)</f>
        <v>1494.8</v>
      </c>
      <c r="Q1466" t="str">
        <f t="shared" si="148"/>
        <v>p</v>
      </c>
      <c r="R1466" s="2">
        <f t="shared" si="149"/>
        <v>2005.2</v>
      </c>
    </row>
    <row r="1467" spans="1:18" x14ac:dyDescent="0.2">
      <c r="A1467" t="s">
        <v>40</v>
      </c>
      <c r="B1467" s="9" t="str">
        <f>VLOOKUP(A1467,'item cost'!A:D,2,FALSE)</f>
        <v>group 7</v>
      </c>
      <c r="C1467" s="9" t="str">
        <f>VLOOKUP(D1467,items!A:B,2,FALSE)</f>
        <v>item 7</v>
      </c>
      <c r="D1467" t="s">
        <v>839</v>
      </c>
      <c r="E1467" s="10"/>
      <c r="F1467" s="10">
        <v>44982</v>
      </c>
      <c r="G1467" t="s">
        <v>487</v>
      </c>
      <c r="I1467">
        <v>10</v>
      </c>
      <c r="J1467" s="2">
        <v>590</v>
      </c>
      <c r="K1467" s="2">
        <f>IF(OR(B1467="متنوع",B1467="قطع غيار"),J1467,IF(AND(B1467="ceiling fan",J1467&gt;500),_xlfn.MAXIFS('m cost'!$E$3:$E$1062,'m cost'!$B$3:$B$1062,C1467,'m cost'!$C$3:$C$1062,"&lt;="&amp;O1467,'m cost'!$D$3:$D$1062,"&lt;="&amp;N1467)*3,_xlfn.MAXIFS('m cost'!$E$3:$E$1062,'m cost'!$B$3:$B$1062,C1467,'m cost'!$C$3:$C$1062,"&lt;="&amp;O1467,'m cost'!$D$3:$D$1062,"&lt;="&amp;N1467)))</f>
        <v>260</v>
      </c>
      <c r="L1467" s="2">
        <f t="shared" si="144"/>
        <v>2600</v>
      </c>
      <c r="M1467" s="2">
        <f t="shared" si="145"/>
        <v>5900</v>
      </c>
      <c r="N1467">
        <f t="shared" si="146"/>
        <v>2</v>
      </c>
      <c r="O1467">
        <f t="shared" si="147"/>
        <v>2023</v>
      </c>
      <c r="P1467" s="9">
        <f>IF(I1467&gt;0,VLOOKUP(B1467,'m cost'!A:G,6,FALSE)*I1467,0)</f>
        <v>221.4</v>
      </c>
      <c r="Q1467" t="str">
        <f t="shared" si="148"/>
        <v>p</v>
      </c>
      <c r="R1467" s="2">
        <f t="shared" si="149"/>
        <v>3078.6</v>
      </c>
    </row>
    <row r="1468" spans="1:18" x14ac:dyDescent="0.2">
      <c r="A1468" t="s">
        <v>61</v>
      </c>
      <c r="B1468" s="9" t="str">
        <f>VLOOKUP(A1468,'item cost'!A:D,2,FALSE)</f>
        <v>group 8</v>
      </c>
      <c r="C1468" s="9" t="str">
        <f>VLOOKUP(D1468,items!A:B,2,FALSE)</f>
        <v>item 8</v>
      </c>
      <c r="D1468" t="s">
        <v>840</v>
      </c>
      <c r="E1468" s="10"/>
      <c r="F1468" s="10">
        <v>44982</v>
      </c>
      <c r="G1468" t="s">
        <v>487</v>
      </c>
      <c r="I1468">
        <v>20</v>
      </c>
      <c r="J1468" s="2">
        <v>470</v>
      </c>
      <c r="K1468" s="2">
        <f>IF(OR(B1468="متنوع",B1468="قطع غيار"),J1468,IF(AND(B1468="ceiling fan",J1468&gt;500),_xlfn.MAXIFS('m cost'!$E$3:$E$1062,'m cost'!$B$3:$B$1062,C1468,'m cost'!$C$3:$C$1062,"&lt;="&amp;O1468,'m cost'!$D$3:$D$1062,"&lt;="&amp;N1468)*3,_xlfn.MAXIFS('m cost'!$E$3:$E$1062,'m cost'!$B$3:$B$1062,C1468,'m cost'!$C$3:$C$1062,"&lt;="&amp;O1468,'m cost'!$D$3:$D$1062,"&lt;="&amp;N1468)))</f>
        <v>1630</v>
      </c>
      <c r="L1468" s="2">
        <f t="shared" si="144"/>
        <v>32600</v>
      </c>
      <c r="M1468" s="2">
        <f t="shared" si="145"/>
        <v>9400</v>
      </c>
      <c r="N1468">
        <f t="shared" si="146"/>
        <v>2</v>
      </c>
      <c r="O1468">
        <f t="shared" si="147"/>
        <v>2023</v>
      </c>
      <c r="P1468" s="9">
        <f>IF(I1468&gt;0,VLOOKUP(B1468,'m cost'!A:G,6,FALSE)*I1468,0)</f>
        <v>1256.8000000000002</v>
      </c>
      <c r="Q1468" t="str">
        <f t="shared" si="148"/>
        <v>l</v>
      </c>
      <c r="R1468" s="2">
        <f t="shared" si="149"/>
        <v>-24456.799999999999</v>
      </c>
    </row>
    <row r="1469" spans="1:18" x14ac:dyDescent="0.2">
      <c r="A1469" t="s">
        <v>39</v>
      </c>
      <c r="B1469" s="9" t="str">
        <f>VLOOKUP(A1469,'item cost'!A:D,2,FALSE)</f>
        <v>group 9</v>
      </c>
      <c r="C1469" s="9" t="str">
        <f>VLOOKUP(D1469,items!A:B,2,FALSE)</f>
        <v>item 9</v>
      </c>
      <c r="D1469" t="s">
        <v>841</v>
      </c>
      <c r="E1469" s="10"/>
      <c r="F1469" s="10">
        <v>44982</v>
      </c>
      <c r="G1469" t="s">
        <v>487</v>
      </c>
      <c r="I1469">
        <v>20</v>
      </c>
      <c r="J1469" s="2">
        <v>540</v>
      </c>
      <c r="K1469" s="2">
        <f>IF(OR(B1469="متنوع",B1469="قطع غيار"),J1469,IF(AND(B1469="ceiling fan",J1469&gt;500),_xlfn.MAXIFS('m cost'!$E$3:$E$1062,'m cost'!$B$3:$B$1062,C1469,'m cost'!$C$3:$C$1062,"&lt;="&amp;O1469,'m cost'!$D$3:$D$1062,"&lt;="&amp;N1469)*3,_xlfn.MAXIFS('m cost'!$E$3:$E$1062,'m cost'!$B$3:$B$1062,C1469,'m cost'!$C$3:$C$1062,"&lt;="&amp;O1469,'m cost'!$D$3:$D$1062,"&lt;="&amp;N1469)))</f>
        <v>2007</v>
      </c>
      <c r="L1469" s="2">
        <f t="shared" si="144"/>
        <v>40140</v>
      </c>
      <c r="M1469" s="2">
        <f t="shared" si="145"/>
        <v>10800</v>
      </c>
      <c r="N1469">
        <f t="shared" si="146"/>
        <v>2</v>
      </c>
      <c r="O1469">
        <f t="shared" si="147"/>
        <v>2023</v>
      </c>
      <c r="P1469" s="9">
        <f>IF(I1469&gt;0,VLOOKUP(B1469,'m cost'!A:G,6,FALSE)*I1469,0)</f>
        <v>449.79999999999995</v>
      </c>
      <c r="Q1469" t="str">
        <f t="shared" si="148"/>
        <v>l</v>
      </c>
      <c r="R1469" s="2">
        <f t="shared" si="149"/>
        <v>-29789.8</v>
      </c>
    </row>
    <row r="1470" spans="1:18" x14ac:dyDescent="0.2">
      <c r="A1470" t="s">
        <v>277</v>
      </c>
      <c r="B1470" s="9" t="str">
        <f>VLOOKUP(A1470,'item cost'!A:D,2,FALSE)</f>
        <v>group 10</v>
      </c>
      <c r="C1470" s="9" t="str">
        <f>VLOOKUP(D1470,items!A:B,2,FALSE)</f>
        <v>item 10</v>
      </c>
      <c r="D1470" t="s">
        <v>842</v>
      </c>
      <c r="E1470" s="10"/>
      <c r="F1470" s="10">
        <v>44984</v>
      </c>
      <c r="G1470" t="s">
        <v>488</v>
      </c>
      <c r="I1470">
        <v>25</v>
      </c>
      <c r="J1470" s="2">
        <v>525</v>
      </c>
      <c r="K1470" s="2">
        <f>IF(OR(B1470="متنوع",B1470="قطع غيار"),J1470,IF(AND(B1470="ceiling fan",J1470&gt;500),_xlfn.MAXIFS('m cost'!$E$3:$E$1062,'m cost'!$B$3:$B$1062,C1470,'m cost'!$C$3:$C$1062,"&lt;="&amp;O1470,'m cost'!$D$3:$D$1062,"&lt;="&amp;N1470)*3,_xlfn.MAXIFS('m cost'!$E$3:$E$1062,'m cost'!$B$3:$B$1062,C1470,'m cost'!$C$3:$C$1062,"&lt;="&amp;O1470,'m cost'!$D$3:$D$1062,"&lt;="&amp;N1470)))</f>
        <v>370</v>
      </c>
      <c r="L1470" s="2">
        <f t="shared" si="144"/>
        <v>9250</v>
      </c>
      <c r="M1470" s="2">
        <f t="shared" si="145"/>
        <v>13125</v>
      </c>
      <c r="N1470">
        <f t="shared" si="146"/>
        <v>2</v>
      </c>
      <c r="O1470">
        <f t="shared" si="147"/>
        <v>2023</v>
      </c>
      <c r="P1470" s="9">
        <f>IF(I1470&gt;0,VLOOKUP(B1470,'m cost'!A:G,6,FALSE)*I1470,0)</f>
        <v>1560.75</v>
      </c>
      <c r="Q1470" t="str">
        <f t="shared" si="148"/>
        <v>p</v>
      </c>
      <c r="R1470" s="2">
        <f t="shared" si="149"/>
        <v>2314.25</v>
      </c>
    </row>
    <row r="1471" spans="1:18" x14ac:dyDescent="0.2">
      <c r="A1471" t="s">
        <v>53</v>
      </c>
      <c r="B1471" s="9" t="str">
        <f>VLOOKUP(A1471,'item cost'!A:D,2,FALSE)</f>
        <v>group 11</v>
      </c>
      <c r="C1471" s="9" t="str">
        <f>VLOOKUP(D1471,items!A:B,2,FALSE)</f>
        <v>item 11</v>
      </c>
      <c r="D1471" t="s">
        <v>843</v>
      </c>
      <c r="E1471" s="10"/>
      <c r="F1471" s="10">
        <v>44984</v>
      </c>
      <c r="G1471" t="s">
        <v>488</v>
      </c>
      <c r="I1471">
        <v>25</v>
      </c>
      <c r="J1471" s="2">
        <v>475</v>
      </c>
      <c r="K1471" s="2">
        <f>IF(OR(B1471="متنوع",B1471="قطع غيار"),J1471,IF(AND(B1471="ceiling fan",J1471&gt;500),_xlfn.MAXIFS('m cost'!$E$3:$E$1062,'m cost'!$B$3:$B$1062,C1471,'m cost'!$C$3:$C$1062,"&lt;="&amp;O1471,'m cost'!$D$3:$D$1062,"&lt;="&amp;N1471)*3,_xlfn.MAXIFS('m cost'!$E$3:$E$1062,'m cost'!$B$3:$B$1062,C1471,'m cost'!$C$3:$C$1062,"&lt;="&amp;O1471,'m cost'!$D$3:$D$1062,"&lt;="&amp;N1471)))</f>
        <v>339.00000000000006</v>
      </c>
      <c r="L1471" s="2">
        <f t="shared" si="144"/>
        <v>8475.0000000000018</v>
      </c>
      <c r="M1471" s="2">
        <f t="shared" si="145"/>
        <v>11875</v>
      </c>
      <c r="N1471">
        <f t="shared" si="146"/>
        <v>2</v>
      </c>
      <c r="O1471">
        <f t="shared" si="147"/>
        <v>2023</v>
      </c>
      <c r="P1471" s="9">
        <f>IF(I1471&gt;0,VLOOKUP(B1471,'m cost'!A:G,6,FALSE)*I1471,0)</f>
        <v>550.25</v>
      </c>
      <c r="Q1471" t="str">
        <f t="shared" si="148"/>
        <v>p</v>
      </c>
      <c r="R1471" s="2">
        <f t="shared" si="149"/>
        <v>2849.7499999999982</v>
      </c>
    </row>
    <row r="1472" spans="1:18" x14ac:dyDescent="0.2">
      <c r="A1472" t="s">
        <v>54</v>
      </c>
      <c r="B1472" s="9" t="str">
        <f>VLOOKUP(A1472,'item cost'!A:D,2,FALSE)</f>
        <v>group 12</v>
      </c>
      <c r="C1472" s="9" t="str">
        <f>VLOOKUP(D1472,items!A:B,2,FALSE)</f>
        <v>item 12</v>
      </c>
      <c r="D1472" t="s">
        <v>844</v>
      </c>
      <c r="E1472" s="10"/>
      <c r="F1472" s="10">
        <v>44984</v>
      </c>
      <c r="G1472" t="s">
        <v>488</v>
      </c>
      <c r="I1472">
        <v>9</v>
      </c>
      <c r="J1472" s="2">
        <v>1250</v>
      </c>
      <c r="K1472" s="2">
        <f>IF(OR(B1472="متنوع",B1472="قطع غيار"),J1472,IF(AND(B1472="ceiling fan",J1472&gt;500),_xlfn.MAXIFS('m cost'!$E$3:$E$1062,'m cost'!$B$3:$B$1062,C1472,'m cost'!$C$3:$C$1062,"&lt;="&amp;O1472,'m cost'!$D$3:$D$1062,"&lt;="&amp;N1472)*3,_xlfn.MAXIFS('m cost'!$E$3:$E$1062,'m cost'!$B$3:$B$1062,C1472,'m cost'!$C$3:$C$1062,"&lt;="&amp;O1472,'m cost'!$D$3:$D$1062,"&lt;="&amp;N1472)))</f>
        <v>900</v>
      </c>
      <c r="L1472" s="2">
        <f t="shared" si="144"/>
        <v>8100</v>
      </c>
      <c r="M1472" s="2">
        <f t="shared" si="145"/>
        <v>11250</v>
      </c>
      <c r="N1472">
        <f t="shared" si="146"/>
        <v>2</v>
      </c>
      <c r="O1472">
        <f t="shared" si="147"/>
        <v>2023</v>
      </c>
      <c r="P1472" s="9">
        <f>IF(I1472&gt;0,VLOOKUP(B1472,'m cost'!A:G,6,FALSE)*I1472,0)</f>
        <v>232.02</v>
      </c>
      <c r="Q1472" t="str">
        <f t="shared" si="148"/>
        <v>p</v>
      </c>
      <c r="R1472" s="2">
        <f t="shared" si="149"/>
        <v>2917.98</v>
      </c>
    </row>
    <row r="1473" spans="1:18" x14ac:dyDescent="0.2">
      <c r="A1473" t="s">
        <v>72</v>
      </c>
      <c r="B1473" s="9" t="str">
        <f>VLOOKUP(A1473,'item cost'!A:D,2,FALSE)</f>
        <v>group 13</v>
      </c>
      <c r="C1473" s="9" t="str">
        <f>VLOOKUP(D1473,items!A:B,2,FALSE)</f>
        <v>item 13</v>
      </c>
      <c r="D1473" t="s">
        <v>845</v>
      </c>
      <c r="E1473" s="10"/>
      <c r="F1473" s="10">
        <v>44984</v>
      </c>
      <c r="G1473" t="s">
        <v>488</v>
      </c>
      <c r="I1473">
        <v>5</v>
      </c>
      <c r="J1473" s="2">
        <v>2800</v>
      </c>
      <c r="K1473" s="2">
        <f>IF(OR(B1473="متنوع",B1473="قطع غيار"),J1473,IF(AND(B1473="ceiling fan",J1473&gt;500),_xlfn.MAXIFS('m cost'!$E$3:$E$1062,'m cost'!$B$3:$B$1062,C1473,'m cost'!$C$3:$C$1062,"&lt;="&amp;O1473,'m cost'!$D$3:$D$1062,"&lt;="&amp;N1473)*3,_xlfn.MAXIFS('m cost'!$E$3:$E$1062,'m cost'!$B$3:$B$1062,C1473,'m cost'!$C$3:$C$1062,"&lt;="&amp;O1473,'m cost'!$D$3:$D$1062,"&lt;="&amp;N1473)))</f>
        <v>450</v>
      </c>
      <c r="L1473" s="2">
        <f t="shared" si="144"/>
        <v>2250</v>
      </c>
      <c r="M1473" s="2">
        <f t="shared" si="145"/>
        <v>14000</v>
      </c>
      <c r="N1473">
        <f t="shared" si="146"/>
        <v>2</v>
      </c>
      <c r="O1473">
        <f t="shared" si="147"/>
        <v>2023</v>
      </c>
      <c r="P1473" s="9">
        <f>IF(I1473&gt;0,VLOOKUP(B1473,'m cost'!A:G,6,FALSE)*I1473,0)</f>
        <v>208.35000000000002</v>
      </c>
      <c r="Q1473" t="str">
        <f t="shared" si="148"/>
        <v>p</v>
      </c>
      <c r="R1473" s="2">
        <f t="shared" si="149"/>
        <v>11541.65</v>
      </c>
    </row>
    <row r="1474" spans="1:18" x14ac:dyDescent="0.2">
      <c r="A1474" t="s">
        <v>38</v>
      </c>
      <c r="B1474" s="9" t="str">
        <f>VLOOKUP(A1474,'item cost'!A:D,2,FALSE)</f>
        <v>group 14</v>
      </c>
      <c r="C1474" s="9" t="str">
        <f>VLOOKUP(D1474,items!A:B,2,FALSE)</f>
        <v>item 14</v>
      </c>
      <c r="D1474" t="s">
        <v>846</v>
      </c>
      <c r="E1474" s="10"/>
      <c r="F1474" s="10">
        <v>44984</v>
      </c>
      <c r="G1474" t="s">
        <v>488</v>
      </c>
      <c r="I1474">
        <v>10</v>
      </c>
      <c r="J1474" s="2">
        <v>2700</v>
      </c>
      <c r="K1474" s="2">
        <f>IF(OR(B1474="متنوع",B1474="قطع غيار"),J1474,IF(AND(B1474="ceiling fan",J1474&gt;500),_xlfn.MAXIFS('m cost'!$E$3:$E$1062,'m cost'!$B$3:$B$1062,C1474,'m cost'!$C$3:$C$1062,"&lt;="&amp;O1474,'m cost'!$D$3:$D$1062,"&lt;="&amp;N1474)*3,_xlfn.MAXIFS('m cost'!$E$3:$E$1062,'m cost'!$B$3:$B$1062,C1474,'m cost'!$C$3:$C$1062,"&lt;="&amp;O1474,'m cost'!$D$3:$D$1062,"&lt;="&amp;N1474)))</f>
        <v>2060</v>
      </c>
      <c r="L1474" s="2">
        <f t="shared" si="144"/>
        <v>20600</v>
      </c>
      <c r="M1474" s="2">
        <f t="shared" si="145"/>
        <v>27000</v>
      </c>
      <c r="N1474">
        <f t="shared" si="146"/>
        <v>2</v>
      </c>
      <c r="O1474">
        <f t="shared" si="147"/>
        <v>2023</v>
      </c>
      <c r="P1474" s="9">
        <f>IF(I1474&gt;0,VLOOKUP(B1474,'m cost'!A:G,6,FALSE)*I1474,0)</f>
        <v>331.9</v>
      </c>
      <c r="Q1474" t="str">
        <f t="shared" si="148"/>
        <v>p</v>
      </c>
      <c r="R1474" s="2">
        <f t="shared" si="149"/>
        <v>6068.1</v>
      </c>
    </row>
    <row r="1475" spans="1:18" x14ac:dyDescent="0.2">
      <c r="A1475" t="s">
        <v>36</v>
      </c>
      <c r="B1475" s="9" t="str">
        <f>VLOOKUP(A1475,'item cost'!A:D,2,FALSE)</f>
        <v>group 15</v>
      </c>
      <c r="C1475" s="9" t="str">
        <f>VLOOKUP(D1475,items!A:B,2,FALSE)</f>
        <v>item 15</v>
      </c>
      <c r="D1475" t="s">
        <v>847</v>
      </c>
      <c r="E1475" s="10"/>
      <c r="F1475" s="10">
        <v>44984</v>
      </c>
      <c r="G1475" t="s">
        <v>488</v>
      </c>
      <c r="I1475">
        <v>12</v>
      </c>
      <c r="J1475" s="2">
        <v>540</v>
      </c>
      <c r="K1475" s="2">
        <f>IF(OR(B1475="متنوع",B1475="قطع غيار"),J1475,IF(AND(B1475="ceiling fan",J1475&gt;500),_xlfn.MAXIFS('m cost'!$E$3:$E$1062,'m cost'!$B$3:$B$1062,C1475,'m cost'!$C$3:$C$1062,"&lt;="&amp;O1475,'m cost'!$D$3:$D$1062,"&lt;="&amp;N1475)*3,_xlfn.MAXIFS('m cost'!$E$3:$E$1062,'m cost'!$B$3:$B$1062,C1475,'m cost'!$C$3:$C$1062,"&lt;="&amp;O1475,'m cost'!$D$3:$D$1062,"&lt;="&amp;N1475)))</f>
        <v>1928</v>
      </c>
      <c r="L1475" s="2">
        <f t="shared" si="144"/>
        <v>23136</v>
      </c>
      <c r="M1475" s="2">
        <f t="shared" si="145"/>
        <v>6480</v>
      </c>
      <c r="N1475">
        <f t="shared" si="146"/>
        <v>2</v>
      </c>
      <c r="O1475">
        <f t="shared" si="147"/>
        <v>2023</v>
      </c>
      <c r="P1475" s="9">
        <f>IF(I1475&gt;0,VLOOKUP(B1475,'m cost'!A:G,6,FALSE)*I1475,0)</f>
        <v>318.24</v>
      </c>
      <c r="Q1475" t="str">
        <f t="shared" si="148"/>
        <v>l</v>
      </c>
      <c r="R1475" s="2">
        <f t="shared" si="149"/>
        <v>-16974.240000000002</v>
      </c>
    </row>
    <row r="1476" spans="1:18" x14ac:dyDescent="0.2">
      <c r="A1476" t="s">
        <v>30</v>
      </c>
      <c r="B1476" s="9" t="str">
        <f>VLOOKUP(A1476,'item cost'!A:D,2,FALSE)</f>
        <v>group 16</v>
      </c>
      <c r="C1476" s="9" t="str">
        <f>VLOOKUP(D1476,items!A:B,2,FALSE)</f>
        <v>item 16</v>
      </c>
      <c r="D1476" t="s">
        <v>848</v>
      </c>
      <c r="E1476" s="10"/>
      <c r="F1476" s="10">
        <v>44984</v>
      </c>
      <c r="G1476" t="s">
        <v>488</v>
      </c>
      <c r="I1476">
        <v>30</v>
      </c>
      <c r="J1476" s="2">
        <v>310</v>
      </c>
      <c r="K1476" s="2">
        <f>IF(OR(B1476="متنوع",B1476="قطع غيار"),J1476,IF(AND(B1476="ceiling fan",J1476&gt;500),_xlfn.MAXIFS('m cost'!$E$3:$E$1062,'m cost'!$B$3:$B$1062,C1476,'m cost'!$C$3:$C$1062,"&lt;="&amp;O1476,'m cost'!$D$3:$D$1062,"&lt;="&amp;N1476)*3,_xlfn.MAXIFS('m cost'!$E$3:$E$1062,'m cost'!$B$3:$B$1062,C1476,'m cost'!$C$3:$C$1062,"&lt;="&amp;O1476,'m cost'!$D$3:$D$1062,"&lt;="&amp;N1476)))</f>
        <v>340.26666666666671</v>
      </c>
      <c r="L1476" s="2">
        <f t="shared" si="144"/>
        <v>10208.000000000002</v>
      </c>
      <c r="M1476" s="2">
        <f t="shared" si="145"/>
        <v>9300</v>
      </c>
      <c r="N1476">
        <f t="shared" si="146"/>
        <v>2</v>
      </c>
      <c r="O1476">
        <f t="shared" si="147"/>
        <v>2023</v>
      </c>
      <c r="P1476" s="9">
        <f>IF(I1476&gt;0,VLOOKUP(B1476,'m cost'!A:G,6,FALSE)*I1476,0)</f>
        <v>860.4</v>
      </c>
      <c r="Q1476" t="str">
        <f t="shared" si="148"/>
        <v>l</v>
      </c>
      <c r="R1476" s="2">
        <f t="shared" si="149"/>
        <v>-1768.4000000000019</v>
      </c>
    </row>
    <row r="1477" spans="1:18" x14ac:dyDescent="0.2">
      <c r="A1477" t="s">
        <v>45</v>
      </c>
      <c r="B1477" s="9" t="str">
        <f>VLOOKUP(A1477,'item cost'!A:D,2,FALSE)</f>
        <v>group 17</v>
      </c>
      <c r="C1477" s="9" t="str">
        <f>VLOOKUP(D1477,items!A:B,2,FALSE)</f>
        <v>item 17</v>
      </c>
      <c r="D1477" t="s">
        <v>849</v>
      </c>
      <c r="E1477" s="10"/>
      <c r="F1477" s="10">
        <v>44984</v>
      </c>
      <c r="G1477" t="s">
        <v>488</v>
      </c>
      <c r="I1477">
        <v>5</v>
      </c>
      <c r="J1477" s="2">
        <v>1650</v>
      </c>
      <c r="K1477" s="2">
        <f>IF(OR(B1477="متنوع",B1477="قطع غيار"),J1477,IF(AND(B1477="ceiling fan",J1477&gt;500),_xlfn.MAXIFS('m cost'!$E$3:$E$1062,'m cost'!$B$3:$B$1062,C1477,'m cost'!$C$3:$C$1062,"&lt;="&amp;O1477,'m cost'!$D$3:$D$1062,"&lt;="&amp;N1477)*3,_xlfn.MAXIFS('m cost'!$E$3:$E$1062,'m cost'!$B$3:$B$1062,C1477,'m cost'!$C$3:$C$1062,"&lt;="&amp;O1477,'m cost'!$D$3:$D$1062,"&lt;="&amp;N1477)))</f>
        <v>350.54555555555561</v>
      </c>
      <c r="L1477" s="2">
        <f t="shared" si="144"/>
        <v>1752.7277777777781</v>
      </c>
      <c r="M1477" s="2">
        <f t="shared" si="145"/>
        <v>8250</v>
      </c>
      <c r="N1477">
        <f t="shared" si="146"/>
        <v>2</v>
      </c>
      <c r="O1477">
        <f t="shared" si="147"/>
        <v>2023</v>
      </c>
      <c r="P1477" s="9">
        <f>IF(I1477&gt;0,VLOOKUP(B1477,'m cost'!A:G,6,FALSE)*I1477,0)</f>
        <v>241.25</v>
      </c>
      <c r="Q1477" t="str">
        <f t="shared" si="148"/>
        <v>p</v>
      </c>
      <c r="R1477" s="2">
        <f t="shared" si="149"/>
        <v>6256.0222222222219</v>
      </c>
    </row>
    <row r="1478" spans="1:18" x14ac:dyDescent="0.2">
      <c r="A1478" t="s">
        <v>21</v>
      </c>
      <c r="B1478" s="9" t="str">
        <f>VLOOKUP(A1478,'item cost'!A:D,2,FALSE)</f>
        <v>group 18</v>
      </c>
      <c r="C1478" s="9" t="str">
        <f>VLOOKUP(D1478,items!A:B,2,FALSE)</f>
        <v>item 18</v>
      </c>
      <c r="D1478" t="s">
        <v>850</v>
      </c>
      <c r="E1478" s="10"/>
      <c r="F1478" s="10">
        <v>44984</v>
      </c>
      <c r="G1478" t="s">
        <v>488</v>
      </c>
      <c r="I1478">
        <v>10</v>
      </c>
      <c r="J1478" s="2">
        <v>540</v>
      </c>
      <c r="K1478" s="2">
        <f>IF(OR(B1478="متنوع",B1478="قطع غيار"),J1478,IF(AND(B1478="ceiling fan",J1478&gt;500),_xlfn.MAXIFS('m cost'!$E$3:$E$1062,'m cost'!$B$3:$B$1062,C1478,'m cost'!$C$3:$C$1062,"&lt;="&amp;O1478,'m cost'!$D$3:$D$1062,"&lt;="&amp;N1478)*3,_xlfn.MAXIFS('m cost'!$E$3:$E$1062,'m cost'!$B$3:$B$1062,C1478,'m cost'!$C$3:$C$1062,"&lt;="&amp;O1478,'m cost'!$D$3:$D$1062,"&lt;="&amp;N1478)))</f>
        <v>329.32952380952389</v>
      </c>
      <c r="L1478" s="2">
        <f t="shared" si="144"/>
        <v>3293.2952380952388</v>
      </c>
      <c r="M1478" s="2">
        <f t="shared" si="145"/>
        <v>5400</v>
      </c>
      <c r="N1478">
        <f t="shared" si="146"/>
        <v>2</v>
      </c>
      <c r="O1478">
        <f t="shared" si="147"/>
        <v>2023</v>
      </c>
      <c r="P1478" s="9">
        <f>IF(I1478&gt;0,VLOOKUP(B1478,'m cost'!A:G,6,FALSE)*I1478,0)</f>
        <v>1381.6</v>
      </c>
      <c r="Q1478" t="str">
        <f t="shared" si="148"/>
        <v>p</v>
      </c>
      <c r="R1478" s="2">
        <f t="shared" si="149"/>
        <v>725.10476190476129</v>
      </c>
    </row>
    <row r="1479" spans="1:18" x14ac:dyDescent="0.2">
      <c r="A1479" t="s">
        <v>275</v>
      </c>
      <c r="B1479" s="9" t="str">
        <f>VLOOKUP(A1479,'item cost'!A:D,2,FALSE)</f>
        <v>group 19</v>
      </c>
      <c r="C1479" s="9" t="str">
        <f>VLOOKUP(D1479,items!A:B,2,FALSE)</f>
        <v>item 19</v>
      </c>
      <c r="D1479" t="s">
        <v>851</v>
      </c>
      <c r="E1479" s="10"/>
      <c r="F1479" s="10">
        <v>44984</v>
      </c>
      <c r="G1479" t="s">
        <v>488</v>
      </c>
      <c r="I1479">
        <v>6</v>
      </c>
      <c r="J1479" s="2">
        <v>590</v>
      </c>
      <c r="K1479" s="2">
        <f>IF(OR(B1479="متنوع",B1479="قطع غيار"),J1479,IF(AND(B1479="ceiling fan",J1479&gt;500),_xlfn.MAXIFS('m cost'!$E$3:$E$1062,'m cost'!$B$3:$B$1062,C1479,'m cost'!$C$3:$C$1062,"&lt;="&amp;O1479,'m cost'!$D$3:$D$1062,"&lt;="&amp;N1479)*3,_xlfn.MAXIFS('m cost'!$E$3:$E$1062,'m cost'!$B$3:$B$1062,C1479,'m cost'!$C$3:$C$1062,"&lt;="&amp;O1479,'m cost'!$D$3:$D$1062,"&lt;="&amp;N1479)))</f>
        <v>1400</v>
      </c>
      <c r="L1479" s="2">
        <f t="shared" si="144"/>
        <v>8400</v>
      </c>
      <c r="M1479" s="2">
        <f t="shared" si="145"/>
        <v>3540</v>
      </c>
      <c r="N1479">
        <f t="shared" si="146"/>
        <v>2</v>
      </c>
      <c r="O1479">
        <f t="shared" si="147"/>
        <v>2023</v>
      </c>
      <c r="P1479" s="9">
        <f>IF(I1479&gt;0,VLOOKUP(B1479,'m cost'!A:G,6,FALSE)*I1479,0)</f>
        <v>131.82</v>
      </c>
      <c r="Q1479" t="str">
        <f t="shared" si="148"/>
        <v>l</v>
      </c>
      <c r="R1479" s="2">
        <f t="shared" si="149"/>
        <v>-4991.82</v>
      </c>
    </row>
    <row r="1480" spans="1:18" x14ac:dyDescent="0.2">
      <c r="A1480" t="s">
        <v>17</v>
      </c>
      <c r="B1480" s="9" t="str">
        <f>VLOOKUP(A1480,'item cost'!A:D,2,FALSE)</f>
        <v>group 20</v>
      </c>
      <c r="C1480" s="9" t="str">
        <f>VLOOKUP(D1480,items!A:B,2,FALSE)</f>
        <v>item 20</v>
      </c>
      <c r="D1480" t="s">
        <v>852</v>
      </c>
      <c r="E1480" s="10"/>
      <c r="F1480" s="10">
        <v>44985</v>
      </c>
      <c r="G1480" t="s">
        <v>489</v>
      </c>
      <c r="I1480">
        <v>32</v>
      </c>
      <c r="J1480" s="2">
        <v>270</v>
      </c>
      <c r="K1480" s="2">
        <f>IF(OR(B1480="متنوع",B1480="قطع غيار"),J1480,IF(AND(B1480="ceiling fan",J1480&gt;500),_xlfn.MAXIFS('m cost'!$E$3:$E$1062,'m cost'!$B$3:$B$1062,C1480,'m cost'!$C$3:$C$1062,"&lt;="&amp;O1480,'m cost'!$D$3:$D$1062,"&lt;="&amp;N1480)*3,_xlfn.MAXIFS('m cost'!$E$3:$E$1062,'m cost'!$B$3:$B$1062,C1480,'m cost'!$C$3:$C$1062,"&lt;="&amp;O1480,'m cost'!$D$3:$D$1062,"&lt;="&amp;N1480)))</f>
        <v>1544</v>
      </c>
      <c r="L1480" s="2">
        <f t="shared" si="144"/>
        <v>49408</v>
      </c>
      <c r="M1480" s="2">
        <f t="shared" si="145"/>
        <v>8640</v>
      </c>
      <c r="N1480">
        <f t="shared" si="146"/>
        <v>2</v>
      </c>
      <c r="O1480">
        <f t="shared" si="147"/>
        <v>2023</v>
      </c>
      <c r="P1480" s="9">
        <f>IF(I1480&gt;0,VLOOKUP(B1480,'m cost'!A:G,6,FALSE)*I1480,0)</f>
        <v>160</v>
      </c>
      <c r="Q1480" t="str">
        <f t="shared" si="148"/>
        <v>l</v>
      </c>
      <c r="R1480" s="2">
        <f t="shared" si="149"/>
        <v>-40928</v>
      </c>
    </row>
    <row r="1481" spans="1:18" x14ac:dyDescent="0.2">
      <c r="A1481" t="s">
        <v>18</v>
      </c>
      <c r="B1481" s="9" t="str">
        <f>VLOOKUP(A1481,'item cost'!A:D,2,FALSE)</f>
        <v>group 21</v>
      </c>
      <c r="C1481" s="9" t="str">
        <f>VLOOKUP(D1481,items!A:B,2,FALSE)</f>
        <v>item 21</v>
      </c>
      <c r="D1481" t="s">
        <v>853</v>
      </c>
      <c r="E1481" s="10"/>
      <c r="F1481" s="10">
        <v>44985</v>
      </c>
      <c r="G1481" t="s">
        <v>489</v>
      </c>
      <c r="I1481">
        <v>24</v>
      </c>
      <c r="J1481" s="2">
        <v>1250</v>
      </c>
      <c r="K1481" s="2">
        <f>IF(OR(B1481="متنوع",B1481="قطع غيار"),J1481,IF(AND(B1481="ceiling fan",J1481&gt;500),_xlfn.MAXIFS('m cost'!$E$3:$E$1062,'m cost'!$B$3:$B$1062,C1481,'m cost'!$C$3:$C$1062,"&lt;="&amp;O1481,'m cost'!$D$3:$D$1062,"&lt;="&amp;N1481)*3,_xlfn.MAXIFS('m cost'!$E$3:$E$1062,'m cost'!$B$3:$B$1062,C1481,'m cost'!$C$3:$C$1062,"&lt;="&amp;O1481,'m cost'!$D$3:$D$1062,"&lt;="&amp;N1481)))</f>
        <v>122.78968253968254</v>
      </c>
      <c r="L1481" s="2">
        <f t="shared" si="144"/>
        <v>2946.9523809523812</v>
      </c>
      <c r="M1481" s="2">
        <f t="shared" si="145"/>
        <v>30000</v>
      </c>
      <c r="N1481">
        <f t="shared" si="146"/>
        <v>2</v>
      </c>
      <c r="O1481">
        <f t="shared" si="147"/>
        <v>2023</v>
      </c>
      <c r="P1481" s="9">
        <f>IF(I1481&gt;0,VLOOKUP(B1481,'m cost'!A:G,6,FALSE)*I1481,0)</f>
        <v>0</v>
      </c>
      <c r="Q1481" t="str">
        <f t="shared" si="148"/>
        <v>p</v>
      </c>
      <c r="R1481" s="2">
        <f t="shared" si="149"/>
        <v>27053.047619047618</v>
      </c>
    </row>
    <row r="1482" spans="1:18" x14ac:dyDescent="0.2">
      <c r="A1482" t="s">
        <v>24</v>
      </c>
      <c r="B1482" s="9" t="str">
        <f>VLOOKUP(A1482,'item cost'!A:D,2,FALSE)</f>
        <v>group 22</v>
      </c>
      <c r="C1482" s="9" t="str">
        <f>VLOOKUP(D1482,items!A:B,2,FALSE)</f>
        <v>item 22</v>
      </c>
      <c r="D1482" t="s">
        <v>854</v>
      </c>
      <c r="E1482" s="10"/>
      <c r="F1482" s="10">
        <v>44985</v>
      </c>
      <c r="G1482" t="s">
        <v>489</v>
      </c>
      <c r="I1482">
        <v>32</v>
      </c>
      <c r="J1482" s="2">
        <v>470</v>
      </c>
      <c r="K1482" s="2">
        <f>IF(OR(B1482="متنوع",B1482="قطع غيار"),J1482,IF(AND(B1482="ceiling fan",J1482&gt;500),_xlfn.MAXIFS('m cost'!$E$3:$E$1062,'m cost'!$B$3:$B$1062,C1482,'m cost'!$C$3:$C$1062,"&lt;="&amp;O1482,'m cost'!$D$3:$D$1062,"&lt;="&amp;N1482)*3,_xlfn.MAXIFS('m cost'!$E$3:$E$1062,'m cost'!$B$3:$B$1062,C1482,'m cost'!$C$3:$C$1062,"&lt;="&amp;O1482,'m cost'!$D$3:$D$1062,"&lt;="&amp;N1482)))</f>
        <v>588</v>
      </c>
      <c r="L1482" s="2">
        <f t="shared" si="144"/>
        <v>18816</v>
      </c>
      <c r="M1482" s="2">
        <f t="shared" si="145"/>
        <v>15040</v>
      </c>
      <c r="N1482">
        <f t="shared" si="146"/>
        <v>2</v>
      </c>
      <c r="O1482">
        <f t="shared" si="147"/>
        <v>2023</v>
      </c>
      <c r="P1482" s="9">
        <f>IF(I1482&gt;0,VLOOKUP(B1482,'m cost'!A:G,6,FALSE)*I1482,0)</f>
        <v>32</v>
      </c>
      <c r="Q1482" t="str">
        <f t="shared" si="148"/>
        <v>l</v>
      </c>
      <c r="R1482" s="2">
        <f t="shared" si="149"/>
        <v>-3808</v>
      </c>
    </row>
    <row r="1483" spans="1:18" x14ac:dyDescent="0.2">
      <c r="A1483" t="s">
        <v>60</v>
      </c>
      <c r="B1483" s="9" t="str">
        <f>VLOOKUP(A1483,'item cost'!A:D,2,FALSE)</f>
        <v>group 23</v>
      </c>
      <c r="C1483" s="9" t="str">
        <f>VLOOKUP(D1483,items!A:B,2,FALSE)</f>
        <v>item 23</v>
      </c>
      <c r="D1483" t="s">
        <v>855</v>
      </c>
      <c r="E1483" s="10"/>
      <c r="F1483" s="10">
        <v>44985</v>
      </c>
      <c r="G1483" t="s">
        <v>489</v>
      </c>
      <c r="I1483">
        <v>54</v>
      </c>
      <c r="J1483" s="2">
        <v>275</v>
      </c>
      <c r="K1483" s="2">
        <f>IF(OR(B1483="متنوع",B1483="قطع غيار"),J1483,IF(AND(B1483="ceiling fan",J1483&gt;500),_xlfn.MAXIFS('m cost'!$E$3:$E$1062,'m cost'!$B$3:$B$1062,C1483,'m cost'!$C$3:$C$1062,"&lt;="&amp;O1483,'m cost'!$D$3:$D$1062,"&lt;="&amp;N1483)*3,_xlfn.MAXIFS('m cost'!$E$3:$E$1062,'m cost'!$B$3:$B$1062,C1483,'m cost'!$C$3:$C$1062,"&lt;="&amp;O1483,'m cost'!$D$3:$D$1062,"&lt;="&amp;N1483)))</f>
        <v>3666.8121693121693</v>
      </c>
      <c r="L1483" s="2">
        <f t="shared" si="144"/>
        <v>198007.85714285713</v>
      </c>
      <c r="M1483" s="2">
        <f t="shared" si="145"/>
        <v>14850</v>
      </c>
      <c r="N1483">
        <f t="shared" si="146"/>
        <v>2</v>
      </c>
      <c r="O1483">
        <f t="shared" si="147"/>
        <v>2023</v>
      </c>
      <c r="P1483" s="9">
        <f>IF(I1483&gt;0,VLOOKUP(B1483,'m cost'!A:G,6,FALSE)*I1483,0)</f>
        <v>108</v>
      </c>
      <c r="Q1483" t="str">
        <f t="shared" si="148"/>
        <v>l</v>
      </c>
      <c r="R1483" s="2">
        <f t="shared" si="149"/>
        <v>-183265.85714285713</v>
      </c>
    </row>
    <row r="1484" spans="1:18" x14ac:dyDescent="0.2">
      <c r="A1484" t="s">
        <v>43</v>
      </c>
      <c r="B1484" s="9" t="str">
        <f>VLOOKUP(A1484,'item cost'!A:D,2,FALSE)</f>
        <v>group 24</v>
      </c>
      <c r="C1484" s="9" t="str">
        <f>VLOOKUP(D1484,items!A:B,2,FALSE)</f>
        <v>item 24</v>
      </c>
      <c r="D1484" t="s">
        <v>856</v>
      </c>
      <c r="E1484" s="10"/>
      <c r="F1484" s="10">
        <v>44985</v>
      </c>
      <c r="G1484" t="s">
        <v>489</v>
      </c>
      <c r="I1484">
        <v>20</v>
      </c>
      <c r="J1484" s="2">
        <v>310</v>
      </c>
      <c r="K1484" s="2">
        <f>IF(OR(B1484="متنوع",B1484="قطع غيار"),J1484,IF(AND(B1484="ceiling fan",J1484&gt;500),_xlfn.MAXIFS('m cost'!$E$3:$E$1062,'m cost'!$B$3:$B$1062,C1484,'m cost'!$C$3:$C$1062,"&lt;="&amp;O1484,'m cost'!$D$3:$D$1062,"&lt;="&amp;N1484)*3,_xlfn.MAXIFS('m cost'!$E$3:$E$1062,'m cost'!$B$3:$B$1062,C1484,'m cost'!$C$3:$C$1062,"&lt;="&amp;O1484,'m cost'!$D$3:$D$1062,"&lt;="&amp;N1484)))</f>
        <v>570</v>
      </c>
      <c r="L1484" s="2">
        <f t="shared" si="144"/>
        <v>11400</v>
      </c>
      <c r="M1484" s="2">
        <f t="shared" si="145"/>
        <v>6200</v>
      </c>
      <c r="N1484">
        <f t="shared" si="146"/>
        <v>2</v>
      </c>
      <c r="O1484">
        <f t="shared" si="147"/>
        <v>2023</v>
      </c>
      <c r="P1484" s="9">
        <f>IF(I1484&gt;0,VLOOKUP(B1484,'m cost'!A:G,6,FALSE)*I1484,0)</f>
        <v>10</v>
      </c>
      <c r="Q1484" t="str">
        <f t="shared" si="148"/>
        <v>l</v>
      </c>
      <c r="R1484" s="2">
        <f t="shared" si="149"/>
        <v>-5210</v>
      </c>
    </row>
    <row r="1485" spans="1:18" x14ac:dyDescent="0.2">
      <c r="A1485" t="s">
        <v>278</v>
      </c>
      <c r="B1485" s="9" t="str">
        <f>VLOOKUP(A1485,'item cost'!A:D,2,FALSE)</f>
        <v>group 25</v>
      </c>
      <c r="C1485" s="9" t="str">
        <f>VLOOKUP(D1485,items!A:B,2,FALSE)</f>
        <v>item 25</v>
      </c>
      <c r="D1485" t="s">
        <v>857</v>
      </c>
      <c r="E1485" s="10"/>
      <c r="F1485" s="10">
        <v>44985</v>
      </c>
      <c r="G1485" t="s">
        <v>489</v>
      </c>
      <c r="I1485">
        <v>4</v>
      </c>
      <c r="J1485" s="2">
        <v>750</v>
      </c>
      <c r="K1485" s="2">
        <f>IF(OR(B1485="متنوع",B1485="قطع غيار"),J1485,IF(AND(B1485="ceiling fan",J1485&gt;500),_xlfn.MAXIFS('m cost'!$E$3:$E$1062,'m cost'!$B$3:$B$1062,C1485,'m cost'!$C$3:$C$1062,"&lt;="&amp;O1485,'m cost'!$D$3:$D$1062,"&lt;="&amp;N1485)*3,_xlfn.MAXIFS('m cost'!$E$3:$E$1062,'m cost'!$B$3:$B$1062,C1485,'m cost'!$C$3:$C$1062,"&lt;="&amp;O1485,'m cost'!$D$3:$D$1062,"&lt;="&amp;N1485)))</f>
        <v>223.50174851190479</v>
      </c>
      <c r="L1485" s="2">
        <f t="shared" si="144"/>
        <v>894.00699404761917</v>
      </c>
      <c r="M1485" s="2">
        <f t="shared" si="145"/>
        <v>3000</v>
      </c>
      <c r="N1485">
        <f t="shared" si="146"/>
        <v>2</v>
      </c>
      <c r="O1485">
        <f t="shared" si="147"/>
        <v>2023</v>
      </c>
      <c r="P1485" s="9">
        <f>IF(I1485&gt;0,VLOOKUP(B1485,'m cost'!A:G,6,FALSE)*I1485,0)</f>
        <v>117.82</v>
      </c>
      <c r="Q1485" t="str">
        <f t="shared" si="148"/>
        <v>p</v>
      </c>
      <c r="R1485" s="2">
        <f t="shared" si="149"/>
        <v>1988.1730059523809</v>
      </c>
    </row>
    <row r="1486" spans="1:18" x14ac:dyDescent="0.2">
      <c r="A1486" t="s">
        <v>279</v>
      </c>
      <c r="B1486" s="9" t="str">
        <f>VLOOKUP(A1486,'item cost'!A:D,2,FALSE)</f>
        <v>group 26</v>
      </c>
      <c r="C1486" s="9" t="str">
        <f>VLOOKUP(D1486,items!A:B,2,FALSE)</f>
        <v>item 26</v>
      </c>
      <c r="D1486" t="s">
        <v>858</v>
      </c>
      <c r="E1486" s="10"/>
      <c r="F1486" s="10">
        <v>44985</v>
      </c>
      <c r="G1486" t="s">
        <v>489</v>
      </c>
      <c r="I1486">
        <v>50</v>
      </c>
      <c r="J1486" s="2">
        <v>380</v>
      </c>
      <c r="K1486" s="2">
        <f>IF(OR(B1486="متنوع",B1486="قطع غيار"),J1486,IF(AND(B1486="ceiling fan",J1486&gt;500),_xlfn.MAXIFS('m cost'!$E$3:$E$1062,'m cost'!$B$3:$B$1062,C1486,'m cost'!$C$3:$C$1062,"&lt;="&amp;O1486,'m cost'!$D$3:$D$1062,"&lt;="&amp;N1486)*3,_xlfn.MAXIFS('m cost'!$E$3:$E$1062,'m cost'!$B$3:$B$1062,C1486,'m cost'!$C$3:$C$1062,"&lt;="&amp;O1486,'m cost'!$D$3:$D$1062,"&lt;="&amp;N1486)))</f>
        <v>2270</v>
      </c>
      <c r="L1486" s="2">
        <f t="shared" si="144"/>
        <v>113500</v>
      </c>
      <c r="M1486" s="2">
        <f t="shared" si="145"/>
        <v>19000</v>
      </c>
      <c r="N1486">
        <f t="shared" si="146"/>
        <v>2</v>
      </c>
      <c r="O1486">
        <f t="shared" si="147"/>
        <v>2023</v>
      </c>
      <c r="P1486" s="9">
        <f>IF(I1486&gt;0,VLOOKUP(B1486,'m cost'!A:G,6,FALSE)*I1486,0)</f>
        <v>250</v>
      </c>
      <c r="Q1486" t="str">
        <f t="shared" si="148"/>
        <v>l</v>
      </c>
      <c r="R1486" s="2">
        <f t="shared" si="149"/>
        <v>-94750</v>
      </c>
    </row>
    <row r="1487" spans="1:18" x14ac:dyDescent="0.2">
      <c r="A1487" t="s">
        <v>46</v>
      </c>
      <c r="B1487" s="9" t="str">
        <f>VLOOKUP(A1487,'item cost'!A:D,2,FALSE)</f>
        <v>group 27</v>
      </c>
      <c r="C1487" s="9" t="str">
        <f>VLOOKUP(D1487,items!A:B,2,FALSE)</f>
        <v>item 27</v>
      </c>
      <c r="D1487" t="s">
        <v>859</v>
      </c>
      <c r="E1487" s="10"/>
      <c r="F1487" s="10">
        <v>44985</v>
      </c>
      <c r="G1487" t="s">
        <v>489</v>
      </c>
      <c r="I1487">
        <v>20</v>
      </c>
      <c r="J1487" s="2">
        <v>450</v>
      </c>
      <c r="K1487" s="2">
        <f>IF(OR(B1487="متنوع",B1487="قطع غيار"),J1487,IF(AND(B1487="ceiling fan",J1487&gt;500),_xlfn.MAXIFS('m cost'!$E$3:$E$1062,'m cost'!$B$3:$B$1062,C1487,'m cost'!$C$3:$C$1062,"&lt;="&amp;O1487,'m cost'!$D$3:$D$1062,"&lt;="&amp;N1487)*3,_xlfn.MAXIFS('m cost'!$E$3:$E$1062,'m cost'!$B$3:$B$1062,C1487,'m cost'!$C$3:$C$1062,"&lt;="&amp;O1487,'m cost'!$D$3:$D$1062,"&lt;="&amp;N1487)))</f>
        <v>383</v>
      </c>
      <c r="L1487" s="2">
        <f t="shared" si="144"/>
        <v>7660</v>
      </c>
      <c r="M1487" s="2">
        <f t="shared" si="145"/>
        <v>9000</v>
      </c>
      <c r="N1487">
        <f t="shared" si="146"/>
        <v>2</v>
      </c>
      <c r="O1487">
        <f t="shared" si="147"/>
        <v>2023</v>
      </c>
      <c r="P1487" s="9">
        <f>IF(I1487&gt;0,VLOOKUP(B1487,'m cost'!A:G,6,FALSE)*I1487,0)</f>
        <v>0</v>
      </c>
      <c r="Q1487" t="str">
        <f t="shared" si="148"/>
        <v>p</v>
      </c>
      <c r="R1487" s="2">
        <f t="shared" si="149"/>
        <v>1340</v>
      </c>
    </row>
    <row r="1488" spans="1:18" x14ac:dyDescent="0.2">
      <c r="A1488" t="s">
        <v>37</v>
      </c>
      <c r="B1488" s="9" t="str">
        <f>VLOOKUP(A1488,'item cost'!A:D,2,FALSE)</f>
        <v>group 28</v>
      </c>
      <c r="C1488" s="9" t="str">
        <f>VLOOKUP(D1488,items!A:B,2,FALSE)</f>
        <v>item 28</v>
      </c>
      <c r="D1488" t="s">
        <v>860</v>
      </c>
      <c r="E1488" s="10"/>
      <c r="F1488" s="10">
        <v>44985</v>
      </c>
      <c r="G1488" t="s">
        <v>490</v>
      </c>
      <c r="I1488">
        <v>31</v>
      </c>
      <c r="J1488" s="2">
        <v>475</v>
      </c>
      <c r="K1488" s="2">
        <f>IF(OR(B1488="متنوع",B1488="قطع غيار"),J1488,IF(AND(B1488="ceiling fan",J1488&gt;500),_xlfn.MAXIFS('m cost'!$E$3:$E$1062,'m cost'!$B$3:$B$1062,C1488,'m cost'!$C$3:$C$1062,"&lt;="&amp;O1488,'m cost'!$D$3:$D$1062,"&lt;="&amp;N1488)*3,_xlfn.MAXIFS('m cost'!$E$3:$E$1062,'m cost'!$B$3:$B$1062,C1488,'m cost'!$C$3:$C$1062,"&lt;="&amp;O1488,'m cost'!$D$3:$D$1062,"&lt;="&amp;N1488)))</f>
        <v>1229</v>
      </c>
      <c r="L1488" s="2">
        <f t="shared" si="144"/>
        <v>38099</v>
      </c>
      <c r="M1488" s="2">
        <f t="shared" si="145"/>
        <v>14725</v>
      </c>
      <c r="N1488">
        <f t="shared" si="146"/>
        <v>2</v>
      </c>
      <c r="O1488">
        <f t="shared" si="147"/>
        <v>2023</v>
      </c>
      <c r="P1488" s="9">
        <f>IF(I1488&gt;0,VLOOKUP(B1488,'m cost'!A:G,6,FALSE)*I1488,0)</f>
        <v>15.5</v>
      </c>
      <c r="Q1488" t="str">
        <f t="shared" si="148"/>
        <v>l</v>
      </c>
      <c r="R1488" s="2">
        <f t="shared" si="149"/>
        <v>-23389.5</v>
      </c>
    </row>
    <row r="1489" spans="1:18" x14ac:dyDescent="0.2">
      <c r="A1489" t="s">
        <v>44</v>
      </c>
      <c r="B1489" s="9" t="str">
        <f>VLOOKUP(A1489,'item cost'!A:D,2,FALSE)</f>
        <v>group 29</v>
      </c>
      <c r="C1489" s="9" t="str">
        <f>VLOOKUP(D1489,items!A:B,2,FALSE)</f>
        <v>item 29</v>
      </c>
      <c r="D1489" t="s">
        <v>861</v>
      </c>
      <c r="E1489" s="10"/>
      <c r="F1489" s="10">
        <v>44985</v>
      </c>
      <c r="G1489" t="s">
        <v>490</v>
      </c>
      <c r="I1489">
        <v>30</v>
      </c>
      <c r="J1489" s="2">
        <v>540</v>
      </c>
      <c r="K1489" s="2">
        <f>IF(OR(B1489="متنوع",B1489="قطع غيار"),J1489,IF(AND(B1489="ceiling fan",J1489&gt;500),_xlfn.MAXIFS('m cost'!$E$3:$E$1062,'m cost'!$B$3:$B$1062,C1489,'m cost'!$C$3:$C$1062,"&lt;="&amp;O1489,'m cost'!$D$3:$D$1062,"&lt;="&amp;N1489)*3,_xlfn.MAXIFS('m cost'!$E$3:$E$1062,'m cost'!$B$3:$B$1062,C1489,'m cost'!$C$3:$C$1062,"&lt;="&amp;O1489,'m cost'!$D$3:$D$1062,"&lt;="&amp;N1489)))</f>
        <v>139.5625</v>
      </c>
      <c r="L1489" s="2">
        <f t="shared" si="144"/>
        <v>4186.875</v>
      </c>
      <c r="M1489" s="2">
        <f t="shared" si="145"/>
        <v>16200</v>
      </c>
      <c r="N1489">
        <f t="shared" si="146"/>
        <v>2</v>
      </c>
      <c r="O1489">
        <f t="shared" si="147"/>
        <v>2023</v>
      </c>
      <c r="P1489" s="9">
        <f>IF(I1489&gt;0,VLOOKUP(B1489,'m cost'!A:G,6,FALSE)*I1489,0)</f>
        <v>150</v>
      </c>
      <c r="Q1489" t="str">
        <f t="shared" si="148"/>
        <v>p</v>
      </c>
      <c r="R1489" s="2">
        <f t="shared" si="149"/>
        <v>11863.125</v>
      </c>
    </row>
    <row r="1490" spans="1:18" x14ac:dyDescent="0.2">
      <c r="A1490" t="s">
        <v>280</v>
      </c>
      <c r="B1490" s="9" t="str">
        <f>VLOOKUP(A1490,'item cost'!A:D,2,FALSE)</f>
        <v>group 30</v>
      </c>
      <c r="C1490" s="9" t="str">
        <f>VLOOKUP(D1490,items!A:B,2,FALSE)</f>
        <v>item 30</v>
      </c>
      <c r="D1490" t="s">
        <v>862</v>
      </c>
      <c r="E1490" s="10"/>
      <c r="F1490" s="10">
        <v>44985</v>
      </c>
      <c r="G1490" t="s">
        <v>490</v>
      </c>
      <c r="I1490">
        <v>35</v>
      </c>
      <c r="J1490" s="2">
        <v>525</v>
      </c>
      <c r="K1490" s="2">
        <f>IF(OR(B1490="متنوع",B1490="قطع غيار"),J1490,IF(AND(B1490="ceiling fan",J1490&gt;500),_xlfn.MAXIFS('m cost'!$E$3:$E$1062,'m cost'!$B$3:$B$1062,C1490,'m cost'!$C$3:$C$1062,"&lt;="&amp;O1490,'m cost'!$D$3:$D$1062,"&lt;="&amp;N1490)*3,_xlfn.MAXIFS('m cost'!$E$3:$E$1062,'m cost'!$B$3:$B$1062,C1490,'m cost'!$C$3:$C$1062,"&lt;="&amp;O1490,'m cost'!$D$3:$D$1062,"&lt;="&amp;N1490)))</f>
        <v>350.54555555555561</v>
      </c>
      <c r="L1490" s="2">
        <f t="shared" si="144"/>
        <v>12269.094444444447</v>
      </c>
      <c r="M1490" s="2">
        <f t="shared" si="145"/>
        <v>18375</v>
      </c>
      <c r="N1490">
        <f t="shared" si="146"/>
        <v>2</v>
      </c>
      <c r="O1490">
        <f t="shared" si="147"/>
        <v>2023</v>
      </c>
      <c r="P1490" s="9">
        <f>IF(I1490&gt;0,VLOOKUP(B1490,'m cost'!A:G,6,FALSE)*I1490,0)</f>
        <v>175</v>
      </c>
      <c r="Q1490" t="str">
        <f t="shared" si="148"/>
        <v>p</v>
      </c>
      <c r="R1490" s="2">
        <f t="shared" si="149"/>
        <v>5930.9055555555533</v>
      </c>
    </row>
    <row r="1491" spans="1:18" x14ac:dyDescent="0.2">
      <c r="A1491" t="s">
        <v>50</v>
      </c>
      <c r="B1491" s="9" t="str">
        <f>VLOOKUP(A1491,'item cost'!A:D,2,FALSE)</f>
        <v>group 31</v>
      </c>
      <c r="C1491" s="9" t="str">
        <f>VLOOKUP(D1491,items!A:B,2,FALSE)</f>
        <v>item 31</v>
      </c>
      <c r="D1491" t="s">
        <v>863</v>
      </c>
      <c r="E1491" s="10"/>
      <c r="F1491" s="10">
        <v>44985</v>
      </c>
      <c r="G1491" t="s">
        <v>490</v>
      </c>
      <c r="I1491">
        <v>5</v>
      </c>
      <c r="J1491" s="2">
        <v>2600</v>
      </c>
      <c r="K1491" s="2">
        <f>IF(OR(B1491="متنوع",B1491="قطع غيار"),J1491,IF(AND(B1491="ceiling fan",J1491&gt;500),_xlfn.MAXIFS('m cost'!$E$3:$E$1062,'m cost'!$B$3:$B$1062,C1491,'m cost'!$C$3:$C$1062,"&lt;="&amp;O1491,'m cost'!$D$3:$D$1062,"&lt;="&amp;N1491)*3,_xlfn.MAXIFS('m cost'!$E$3:$E$1062,'m cost'!$B$3:$B$1062,C1491,'m cost'!$C$3:$C$1062,"&lt;="&amp;O1491,'m cost'!$D$3:$D$1062,"&lt;="&amp;N1491)))</f>
        <v>891.17460317460325</v>
      </c>
      <c r="L1491" s="2">
        <f t="shared" si="144"/>
        <v>4455.8730158730159</v>
      </c>
      <c r="M1491" s="2">
        <f t="shared" si="145"/>
        <v>13000</v>
      </c>
      <c r="N1491">
        <f t="shared" si="146"/>
        <v>2</v>
      </c>
      <c r="O1491">
        <f t="shared" si="147"/>
        <v>2023</v>
      </c>
      <c r="P1491" s="9">
        <f>IF(I1491&gt;0,VLOOKUP(B1491,'m cost'!A:G,6,FALSE)*I1491,0)</f>
        <v>25</v>
      </c>
      <c r="Q1491" t="str">
        <f t="shared" si="148"/>
        <v>p</v>
      </c>
      <c r="R1491" s="2">
        <f t="shared" si="149"/>
        <v>8519.1269841269841</v>
      </c>
    </row>
    <row r="1492" spans="1:18" x14ac:dyDescent="0.2">
      <c r="A1492" t="s">
        <v>20</v>
      </c>
      <c r="B1492" s="9" t="str">
        <f>VLOOKUP(A1492,'item cost'!A:D,2,FALSE)</f>
        <v>group 32</v>
      </c>
      <c r="C1492" s="9" t="str">
        <f>VLOOKUP(D1492,items!A:B,2,FALSE)</f>
        <v>item 32</v>
      </c>
      <c r="D1492" t="s">
        <v>864</v>
      </c>
      <c r="E1492" s="10"/>
      <c r="F1492" s="10">
        <v>44985</v>
      </c>
      <c r="G1492" t="s">
        <v>490</v>
      </c>
      <c r="I1492">
        <v>5</v>
      </c>
      <c r="J1492" s="2">
        <v>2700</v>
      </c>
      <c r="K1492" s="2">
        <f>IF(OR(B1492="متنوع",B1492="قطع غيار"),J1492,IF(AND(B1492="ceiling fan",J1492&gt;500),_xlfn.MAXIFS('m cost'!$E$3:$E$1062,'m cost'!$B$3:$B$1062,C1492,'m cost'!$C$3:$C$1062,"&lt;="&amp;O1492,'m cost'!$D$3:$D$1062,"&lt;="&amp;N1492)*3,_xlfn.MAXIFS('m cost'!$E$3:$E$1062,'m cost'!$B$3:$B$1062,C1492,'m cost'!$C$3:$C$1062,"&lt;="&amp;O1492,'m cost'!$D$3:$D$1062,"&lt;="&amp;N1492)))</f>
        <v>480</v>
      </c>
      <c r="L1492" s="2">
        <f t="shared" si="144"/>
        <v>2400</v>
      </c>
      <c r="M1492" s="2">
        <f t="shared" si="145"/>
        <v>13500</v>
      </c>
      <c r="N1492">
        <f t="shared" si="146"/>
        <v>2</v>
      </c>
      <c r="O1492">
        <f t="shared" si="147"/>
        <v>2023</v>
      </c>
      <c r="P1492" s="9">
        <f>IF(I1492&gt;0,VLOOKUP(B1492,'m cost'!A:G,6,FALSE)*I1492,0)</f>
        <v>25</v>
      </c>
      <c r="Q1492" t="str">
        <f t="shared" si="148"/>
        <v>p</v>
      </c>
      <c r="R1492" s="2">
        <f t="shared" si="149"/>
        <v>11075</v>
      </c>
    </row>
    <row r="1493" spans="1:18" x14ac:dyDescent="0.2">
      <c r="A1493" t="s">
        <v>33</v>
      </c>
      <c r="B1493" s="9" t="str">
        <f>VLOOKUP(A1493,'item cost'!A:D,2,FALSE)</f>
        <v>group 33</v>
      </c>
      <c r="C1493" s="9" t="str">
        <f>VLOOKUP(D1493,items!A:B,2,FALSE)</f>
        <v>item 33</v>
      </c>
      <c r="D1493" t="s">
        <v>865</v>
      </c>
      <c r="E1493" s="10"/>
      <c r="F1493" s="10">
        <v>44985</v>
      </c>
      <c r="G1493" t="s">
        <v>490</v>
      </c>
      <c r="I1493">
        <v>5</v>
      </c>
      <c r="J1493" s="2">
        <v>2800</v>
      </c>
      <c r="K1493" s="2">
        <f>IF(OR(B1493="متنوع",B1493="قطع غيار"),J1493,IF(AND(B1493="ceiling fan",J1493&gt;500),_xlfn.MAXIFS('m cost'!$E$3:$E$1062,'m cost'!$B$3:$B$1062,C1493,'m cost'!$C$3:$C$1062,"&lt;="&amp;O1493,'m cost'!$D$3:$D$1062,"&lt;="&amp;N1493)*3,_xlfn.MAXIFS('m cost'!$E$3:$E$1062,'m cost'!$B$3:$B$1062,C1493,'m cost'!$C$3:$C$1062,"&lt;="&amp;O1493,'m cost'!$D$3:$D$1062,"&lt;="&amp;N1493)))</f>
        <v>960</v>
      </c>
      <c r="L1493" s="2">
        <f t="shared" si="144"/>
        <v>4800</v>
      </c>
      <c r="M1493" s="2">
        <f t="shared" si="145"/>
        <v>14000</v>
      </c>
      <c r="N1493">
        <f t="shared" si="146"/>
        <v>2</v>
      </c>
      <c r="O1493">
        <f t="shared" si="147"/>
        <v>2023</v>
      </c>
      <c r="P1493" s="9">
        <f>IF(I1493&gt;0,VLOOKUP(B1493,'m cost'!A:G,6,FALSE)*I1493,0)</f>
        <v>25</v>
      </c>
      <c r="Q1493" t="str">
        <f t="shared" si="148"/>
        <v>p</v>
      </c>
      <c r="R1493" s="2">
        <f t="shared" si="149"/>
        <v>9175</v>
      </c>
    </row>
    <row r="1494" spans="1:18" x14ac:dyDescent="0.2">
      <c r="A1494" t="s">
        <v>48</v>
      </c>
      <c r="B1494" s="9" t="str">
        <f>VLOOKUP(A1494,'item cost'!A:D,2,FALSE)</f>
        <v>group 34</v>
      </c>
      <c r="C1494" s="9" t="str">
        <f>VLOOKUP(D1494,items!A:B,2,FALSE)</f>
        <v>item 34</v>
      </c>
      <c r="D1494" t="s">
        <v>866</v>
      </c>
      <c r="E1494" s="10"/>
      <c r="F1494" s="10">
        <v>44985</v>
      </c>
      <c r="G1494" t="s">
        <v>490</v>
      </c>
      <c r="I1494">
        <v>10</v>
      </c>
      <c r="J1494" s="2">
        <v>590</v>
      </c>
      <c r="K1494" s="2">
        <f>IF(OR(B1494="متنوع",B1494="قطع غيار"),J1494,IF(AND(B1494="ceiling fan",J1494&gt;500),_xlfn.MAXIFS('m cost'!$E$3:$E$1062,'m cost'!$B$3:$B$1062,C1494,'m cost'!$C$3:$C$1062,"&lt;="&amp;O1494,'m cost'!$D$3:$D$1062,"&lt;="&amp;N1494)*3,_xlfn.MAXIFS('m cost'!$E$3:$E$1062,'m cost'!$B$3:$B$1062,C1494,'m cost'!$C$3:$C$1062,"&lt;="&amp;O1494,'m cost'!$D$3:$D$1062,"&lt;="&amp;N1494)))</f>
        <v>1445</v>
      </c>
      <c r="L1494" s="2">
        <f t="shared" si="144"/>
        <v>14450</v>
      </c>
      <c r="M1494" s="2">
        <f t="shared" si="145"/>
        <v>5900</v>
      </c>
      <c r="N1494">
        <f t="shared" si="146"/>
        <v>2</v>
      </c>
      <c r="O1494">
        <f t="shared" si="147"/>
        <v>2023</v>
      </c>
      <c r="P1494" s="9">
        <f>IF(I1494&gt;0,VLOOKUP(B1494,'m cost'!A:G,6,FALSE)*I1494,0)</f>
        <v>50</v>
      </c>
      <c r="Q1494" t="str">
        <f t="shared" si="148"/>
        <v>l</v>
      </c>
      <c r="R1494" s="2">
        <f t="shared" si="149"/>
        <v>-8600</v>
      </c>
    </row>
    <row r="1495" spans="1:18" x14ac:dyDescent="0.2">
      <c r="A1495" t="s">
        <v>28</v>
      </c>
      <c r="B1495" s="9" t="str">
        <f>VLOOKUP(A1495,'item cost'!A:D,2,FALSE)</f>
        <v>group 35</v>
      </c>
      <c r="C1495" s="9" t="str">
        <f>VLOOKUP(D1495,items!A:B,2,FALSE)</f>
        <v>item 35</v>
      </c>
      <c r="D1495" t="s">
        <v>867</v>
      </c>
      <c r="E1495" s="10"/>
      <c r="F1495" s="10">
        <v>44985</v>
      </c>
      <c r="G1495" t="s">
        <v>490</v>
      </c>
      <c r="I1495">
        <v>14</v>
      </c>
      <c r="J1495" s="2">
        <v>590</v>
      </c>
      <c r="K1495" s="2">
        <f>IF(OR(B1495="متنوع",B1495="قطع غيار"),J1495,IF(AND(B1495="ceiling fan",J1495&gt;500),_xlfn.MAXIFS('m cost'!$E$3:$E$1062,'m cost'!$B$3:$B$1062,C1495,'m cost'!$C$3:$C$1062,"&lt;="&amp;O1495,'m cost'!$D$3:$D$1062,"&lt;="&amp;N1495)*3,_xlfn.MAXIFS('m cost'!$E$3:$E$1062,'m cost'!$B$3:$B$1062,C1495,'m cost'!$C$3:$C$1062,"&lt;="&amp;O1495,'m cost'!$D$3:$D$1062,"&lt;="&amp;N1495)))</f>
        <v>1445</v>
      </c>
      <c r="L1495" s="2">
        <f t="shared" si="144"/>
        <v>20230</v>
      </c>
      <c r="M1495" s="2">
        <f t="shared" si="145"/>
        <v>8260</v>
      </c>
      <c r="N1495">
        <f t="shared" si="146"/>
        <v>2</v>
      </c>
      <c r="O1495">
        <f t="shared" si="147"/>
        <v>2023</v>
      </c>
      <c r="P1495" s="9">
        <f>IF(I1495&gt;0,VLOOKUP(B1495,'m cost'!A:G,6,FALSE)*I1495,0)</f>
        <v>70</v>
      </c>
      <c r="Q1495" t="str">
        <f t="shared" si="148"/>
        <v>l</v>
      </c>
      <c r="R1495" s="2">
        <f t="shared" si="149"/>
        <v>-12040</v>
      </c>
    </row>
    <row r="1496" spans="1:18" x14ac:dyDescent="0.2">
      <c r="A1496" t="s">
        <v>274</v>
      </c>
      <c r="B1496" s="9" t="str">
        <f>VLOOKUP(A1496,'item cost'!A:D,2,FALSE)</f>
        <v>group 36</v>
      </c>
      <c r="C1496" s="9" t="str">
        <f>VLOOKUP(D1496,items!A:B,2,FALSE)</f>
        <v>item 36</v>
      </c>
      <c r="D1496" t="s">
        <v>868</v>
      </c>
      <c r="E1496" s="10"/>
      <c r="F1496" s="10">
        <v>44985</v>
      </c>
      <c r="G1496" t="s">
        <v>490</v>
      </c>
      <c r="I1496">
        <v>10</v>
      </c>
      <c r="J1496" s="2">
        <v>540</v>
      </c>
      <c r="K1496" s="2">
        <f>IF(OR(B1496="متنوع",B1496="قطع غيار"),J1496,IF(AND(B1496="ceiling fan",J1496&gt;500),_xlfn.MAXIFS('m cost'!$E$3:$E$1062,'m cost'!$B$3:$B$1062,C1496,'m cost'!$C$3:$C$1062,"&lt;="&amp;O1496,'m cost'!$D$3:$D$1062,"&lt;="&amp;N1496)*3,_xlfn.MAXIFS('m cost'!$E$3:$E$1062,'m cost'!$B$3:$B$1062,C1496,'m cost'!$C$3:$C$1062,"&lt;="&amp;O1496,'m cost'!$D$3:$D$1062,"&lt;="&amp;N1496)))</f>
        <v>440</v>
      </c>
      <c r="L1496" s="2">
        <f t="shared" si="144"/>
        <v>4400</v>
      </c>
      <c r="M1496" s="2">
        <f t="shared" si="145"/>
        <v>5400</v>
      </c>
      <c r="N1496">
        <f t="shared" si="146"/>
        <v>2</v>
      </c>
      <c r="O1496">
        <f t="shared" si="147"/>
        <v>2023</v>
      </c>
      <c r="P1496" s="9">
        <f>IF(I1496&gt;0,VLOOKUP(B1496,'m cost'!A:G,6,FALSE)*I1496,0)</f>
        <v>50</v>
      </c>
      <c r="Q1496" t="str">
        <f t="shared" si="148"/>
        <v>p</v>
      </c>
      <c r="R1496" s="2">
        <f t="shared" si="149"/>
        <v>950</v>
      </c>
    </row>
    <row r="1497" spans="1:18" x14ac:dyDescent="0.2">
      <c r="A1497" t="s">
        <v>52</v>
      </c>
      <c r="B1497" s="9" t="str">
        <f>VLOOKUP(A1497,'item cost'!A:D,2,FALSE)</f>
        <v>group 37</v>
      </c>
      <c r="C1497" s="9" t="str">
        <f>VLOOKUP(D1497,items!A:B,2,FALSE)</f>
        <v>item 37</v>
      </c>
      <c r="D1497" t="s">
        <v>869</v>
      </c>
      <c r="E1497" s="10"/>
      <c r="F1497" s="10">
        <v>44985</v>
      </c>
      <c r="G1497" t="s">
        <v>490</v>
      </c>
      <c r="I1497">
        <v>3</v>
      </c>
      <c r="J1497" s="2">
        <v>160</v>
      </c>
      <c r="K1497" s="2">
        <f>IF(OR(B1497="متنوع",B1497="قطع غيار"),J1497,IF(AND(B1497="ceiling fan",J1497&gt;500),_xlfn.MAXIFS('m cost'!$E$3:$E$1062,'m cost'!$B$3:$B$1062,C1497,'m cost'!$C$3:$C$1062,"&lt;="&amp;O1497,'m cost'!$D$3:$D$1062,"&lt;="&amp;N1497)*3,_xlfn.MAXIFS('m cost'!$E$3:$E$1062,'m cost'!$B$3:$B$1062,C1497,'m cost'!$C$3:$C$1062,"&lt;="&amp;O1497,'m cost'!$D$3:$D$1062,"&lt;="&amp;N1497)))</f>
        <v>1486.2500000000002</v>
      </c>
      <c r="L1497" s="2">
        <f t="shared" si="144"/>
        <v>4458.7500000000009</v>
      </c>
      <c r="M1497" s="2">
        <f t="shared" si="145"/>
        <v>480</v>
      </c>
      <c r="N1497">
        <f t="shared" si="146"/>
        <v>2</v>
      </c>
      <c r="O1497">
        <f t="shared" si="147"/>
        <v>2023</v>
      </c>
      <c r="P1497" s="9">
        <f>IF(I1497&gt;0,VLOOKUP(B1497,'m cost'!A:G,6,FALSE)*I1497,0)</f>
        <v>15</v>
      </c>
      <c r="Q1497" t="str">
        <f t="shared" si="148"/>
        <v>l</v>
      </c>
      <c r="R1497" s="2">
        <f t="shared" si="149"/>
        <v>-3993.7500000000009</v>
      </c>
    </row>
    <row r="1498" spans="1:18" x14ac:dyDescent="0.2">
      <c r="A1498" t="s">
        <v>65</v>
      </c>
      <c r="B1498" s="9" t="str">
        <f>VLOOKUP(A1498,'item cost'!A:D,2,FALSE)</f>
        <v>group 38</v>
      </c>
      <c r="C1498" s="9" t="str">
        <f>VLOOKUP(D1498,items!A:B,2,FALSE)</f>
        <v>item 38</v>
      </c>
      <c r="D1498" t="s">
        <v>870</v>
      </c>
      <c r="E1498" s="10"/>
      <c r="F1498" s="10">
        <v>44971</v>
      </c>
      <c r="G1498" t="s">
        <v>491</v>
      </c>
      <c r="I1498">
        <v>90</v>
      </c>
      <c r="J1498" s="2">
        <v>530</v>
      </c>
      <c r="K1498" s="2">
        <f>IF(OR(B1498="متنوع",B1498="قطع غيار"),J1498,IF(AND(B1498="ceiling fan",J1498&gt;500),_xlfn.MAXIFS('m cost'!$E$3:$E$1062,'m cost'!$B$3:$B$1062,C1498,'m cost'!$C$3:$C$1062,"&lt;="&amp;O1498,'m cost'!$D$3:$D$1062,"&lt;="&amp;N1498)*3,_xlfn.MAXIFS('m cost'!$E$3:$E$1062,'m cost'!$B$3:$B$1062,C1498,'m cost'!$C$3:$C$1062,"&lt;="&amp;O1498,'m cost'!$D$3:$D$1062,"&lt;="&amp;N1498)))</f>
        <v>1954.814814814815</v>
      </c>
      <c r="L1498" s="2">
        <f t="shared" si="144"/>
        <v>175933.33333333334</v>
      </c>
      <c r="M1498" s="2">
        <f t="shared" si="145"/>
        <v>47700</v>
      </c>
      <c r="N1498">
        <f t="shared" si="146"/>
        <v>2</v>
      </c>
      <c r="O1498">
        <f t="shared" si="147"/>
        <v>2023</v>
      </c>
      <c r="P1498" s="9">
        <f>IF(I1498&gt;0,VLOOKUP(B1498,'m cost'!A:G,6,FALSE)*I1498,0)</f>
        <v>0</v>
      </c>
      <c r="Q1498" t="str">
        <f t="shared" si="148"/>
        <v>l</v>
      </c>
      <c r="R1498" s="2">
        <f t="shared" si="149"/>
        <v>-128233.33333333334</v>
      </c>
    </row>
    <row r="1499" spans="1:18" x14ac:dyDescent="0.2">
      <c r="A1499" t="s">
        <v>62</v>
      </c>
      <c r="B1499" s="9" t="str">
        <f>VLOOKUP(A1499,'item cost'!A:D,2,FALSE)</f>
        <v>group 39</v>
      </c>
      <c r="C1499" s="9" t="str">
        <f>VLOOKUP(D1499,items!A:B,2,FALSE)</f>
        <v>item 39</v>
      </c>
      <c r="D1499" t="s">
        <v>871</v>
      </c>
      <c r="E1499" s="10"/>
      <c r="F1499" s="10">
        <v>44971</v>
      </c>
      <c r="G1499" t="s">
        <v>491</v>
      </c>
      <c r="I1499">
        <v>90</v>
      </c>
      <c r="J1499" s="2">
        <v>480</v>
      </c>
      <c r="K1499" s="2">
        <f>IF(OR(B1499="متنوع",B1499="قطع غيار"),J1499,IF(AND(B1499="ceiling fan",J1499&gt;500),_xlfn.MAXIFS('m cost'!$E$3:$E$1062,'m cost'!$B$3:$B$1062,C1499,'m cost'!$C$3:$C$1062,"&lt;="&amp;O1499,'m cost'!$D$3:$D$1062,"&lt;="&amp;N1499)*3,_xlfn.MAXIFS('m cost'!$E$3:$E$1062,'m cost'!$B$3:$B$1062,C1499,'m cost'!$C$3:$C$1062,"&lt;="&amp;O1499,'m cost'!$D$3:$D$1062,"&lt;="&amp;N1499)))</f>
        <v>1020</v>
      </c>
      <c r="L1499" s="2">
        <f t="shared" si="144"/>
        <v>91800</v>
      </c>
      <c r="M1499" s="2">
        <f t="shared" si="145"/>
        <v>43200</v>
      </c>
      <c r="N1499">
        <f t="shared" si="146"/>
        <v>2</v>
      </c>
      <c r="O1499">
        <f t="shared" si="147"/>
        <v>2023</v>
      </c>
      <c r="P1499" s="9">
        <f>IF(I1499&gt;0,VLOOKUP(B1499,'m cost'!A:G,6,FALSE)*I1499,0)</f>
        <v>0</v>
      </c>
      <c r="Q1499" t="str">
        <f t="shared" si="148"/>
        <v>l</v>
      </c>
      <c r="R1499" s="2">
        <f t="shared" si="149"/>
        <v>-48600</v>
      </c>
    </row>
    <row r="1500" spans="1:18" x14ac:dyDescent="0.2">
      <c r="A1500" t="s">
        <v>25</v>
      </c>
      <c r="B1500" s="9" t="str">
        <f>VLOOKUP(A1500,'item cost'!A:D,2,FALSE)</f>
        <v>group 40</v>
      </c>
      <c r="C1500" s="9" t="str">
        <f>VLOOKUP(D1500,items!A:B,2,FALSE)</f>
        <v>item 40</v>
      </c>
      <c r="D1500" t="s">
        <v>872</v>
      </c>
      <c r="E1500" s="10"/>
      <c r="F1500" s="10">
        <v>44971</v>
      </c>
      <c r="G1500" t="s">
        <v>491</v>
      </c>
      <c r="I1500">
        <v>40</v>
      </c>
      <c r="J1500" s="2">
        <v>1450</v>
      </c>
      <c r="K1500" s="2">
        <f>IF(OR(B1500="متنوع",B1500="قطع غيار"),J1500,IF(AND(B1500="ceiling fan",J1500&gt;500),_xlfn.MAXIFS('m cost'!$E$3:$E$1062,'m cost'!$B$3:$B$1062,C1500,'m cost'!$C$3:$C$1062,"&lt;="&amp;O1500,'m cost'!$D$3:$D$1062,"&lt;="&amp;N1500)*3,_xlfn.MAXIFS('m cost'!$E$3:$E$1062,'m cost'!$B$3:$B$1062,C1500,'m cost'!$C$3:$C$1062,"&lt;="&amp;O1500,'m cost'!$D$3:$D$1062,"&lt;="&amp;N1500)))</f>
        <v>514</v>
      </c>
      <c r="L1500" s="2">
        <f t="shared" si="144"/>
        <v>20560</v>
      </c>
      <c r="M1500" s="2">
        <f t="shared" si="145"/>
        <v>58000</v>
      </c>
      <c r="N1500">
        <f t="shared" si="146"/>
        <v>2</v>
      </c>
      <c r="O1500">
        <f t="shared" si="147"/>
        <v>2023</v>
      </c>
      <c r="P1500" s="9">
        <f>IF(I1500&gt;0,VLOOKUP(B1500,'m cost'!A:G,6,FALSE)*I1500,0)</f>
        <v>0</v>
      </c>
      <c r="Q1500" t="str">
        <f t="shared" si="148"/>
        <v>p</v>
      </c>
      <c r="R1500" s="2">
        <f t="shared" si="149"/>
        <v>37440</v>
      </c>
    </row>
    <row r="1501" spans="1:18" x14ac:dyDescent="0.2">
      <c r="A1501" t="s">
        <v>51</v>
      </c>
      <c r="B1501" s="9" t="str">
        <f>VLOOKUP(A1501,'item cost'!A:D,2,FALSE)</f>
        <v>group 41</v>
      </c>
      <c r="C1501" s="9" t="str">
        <f>VLOOKUP(D1501,items!A:B,2,FALSE)</f>
        <v>item 41</v>
      </c>
      <c r="D1501" t="s">
        <v>873</v>
      </c>
      <c r="E1501" s="10"/>
      <c r="F1501" s="10">
        <v>44971</v>
      </c>
      <c r="G1501" t="s">
        <v>491</v>
      </c>
      <c r="I1501">
        <v>8</v>
      </c>
      <c r="J1501" s="2">
        <v>2800</v>
      </c>
      <c r="K1501" s="2">
        <f>IF(OR(B1501="متنوع",B1501="قطع غيار"),J1501,IF(AND(B1501="ceiling fan",J1501&gt;500),_xlfn.MAXIFS('m cost'!$E$3:$E$1062,'m cost'!$B$3:$B$1062,C1501,'m cost'!$C$3:$C$1062,"&lt;="&amp;O1501,'m cost'!$D$3:$D$1062,"&lt;="&amp;N1501)*3,_xlfn.MAXIFS('m cost'!$E$3:$E$1062,'m cost'!$B$3:$B$1062,C1501,'m cost'!$C$3:$C$1062,"&lt;="&amp;O1501,'m cost'!$D$3:$D$1062,"&lt;="&amp;N1501)))</f>
        <v>367</v>
      </c>
      <c r="L1501" s="2">
        <f t="shared" si="144"/>
        <v>2936</v>
      </c>
      <c r="M1501" s="2">
        <f t="shared" si="145"/>
        <v>22400</v>
      </c>
      <c r="N1501">
        <f t="shared" si="146"/>
        <v>2</v>
      </c>
      <c r="O1501">
        <f t="shared" si="147"/>
        <v>2023</v>
      </c>
      <c r="P1501" s="9">
        <f>IF(I1501&gt;0,VLOOKUP(B1501,'m cost'!A:G,6,FALSE)*I1501,0)</f>
        <v>0</v>
      </c>
      <c r="Q1501" t="str">
        <f t="shared" si="148"/>
        <v>p</v>
      </c>
      <c r="R1501" s="2">
        <f t="shared" si="149"/>
        <v>19464</v>
      </c>
    </row>
    <row r="1502" spans="1:18" x14ac:dyDescent="0.2">
      <c r="A1502" t="s">
        <v>276</v>
      </c>
      <c r="B1502" s="9" t="str">
        <f>VLOOKUP(A1502,'item cost'!A:D,2,FALSE)</f>
        <v>group 42</v>
      </c>
      <c r="C1502" s="9" t="str">
        <f>VLOOKUP(D1502,items!A:B,2,FALSE)</f>
        <v>item 42</v>
      </c>
      <c r="D1502" t="s">
        <v>874</v>
      </c>
      <c r="E1502" s="10"/>
      <c r="F1502" s="10">
        <v>44971</v>
      </c>
      <c r="G1502" t="s">
        <v>491</v>
      </c>
      <c r="I1502">
        <v>8</v>
      </c>
      <c r="J1502" s="2">
        <v>2600</v>
      </c>
      <c r="K1502" s="2">
        <f>IF(OR(B1502="متنوع",B1502="قطع غيار"),J1502,IF(AND(B1502="ceiling fan",J1502&gt;500),_xlfn.MAXIFS('m cost'!$E$3:$E$1062,'m cost'!$B$3:$B$1062,C1502,'m cost'!$C$3:$C$1062,"&lt;="&amp;O1502,'m cost'!$D$3:$D$1062,"&lt;="&amp;N1502)*3,_xlfn.MAXIFS('m cost'!$E$3:$E$1062,'m cost'!$B$3:$B$1062,C1502,'m cost'!$C$3:$C$1062,"&lt;="&amp;O1502,'m cost'!$D$3:$D$1062,"&lt;="&amp;N1502)))</f>
        <v>244.81481481481484</v>
      </c>
      <c r="L1502" s="2">
        <f t="shared" si="144"/>
        <v>1958.5185185185187</v>
      </c>
      <c r="M1502" s="2">
        <f t="shared" si="145"/>
        <v>20800</v>
      </c>
      <c r="N1502">
        <f t="shared" si="146"/>
        <v>2</v>
      </c>
      <c r="O1502">
        <f t="shared" si="147"/>
        <v>2023</v>
      </c>
      <c r="P1502" s="9">
        <f>IF(I1502&gt;0,VLOOKUP(B1502,'m cost'!A:G,6,FALSE)*I1502,0)</f>
        <v>0</v>
      </c>
      <c r="Q1502" t="str">
        <f t="shared" si="148"/>
        <v>p</v>
      </c>
      <c r="R1502" s="2">
        <f t="shared" si="149"/>
        <v>18841.481481481482</v>
      </c>
    </row>
    <row r="1503" spans="1:18" x14ac:dyDescent="0.2">
      <c r="A1503" t="s">
        <v>70</v>
      </c>
      <c r="B1503" s="9" t="str">
        <f>VLOOKUP(A1503,'item cost'!A:D,2,FALSE)</f>
        <v>group 43</v>
      </c>
      <c r="C1503" s="9" t="str">
        <f>VLOOKUP(D1503,items!A:B,2,FALSE)</f>
        <v>item 43</v>
      </c>
      <c r="D1503" t="s">
        <v>875</v>
      </c>
      <c r="E1503" s="10"/>
      <c r="F1503" s="10">
        <v>44971</v>
      </c>
      <c r="G1503" t="s">
        <v>491</v>
      </c>
      <c r="I1503">
        <v>10</v>
      </c>
      <c r="J1503" s="2">
        <v>2600</v>
      </c>
      <c r="K1503" s="2">
        <f>IF(OR(B1503="متنوع",B1503="قطع غيار"),J1503,IF(AND(B1503="ceiling fan",J1503&gt;500),_xlfn.MAXIFS('m cost'!$E$3:$E$1062,'m cost'!$B$3:$B$1062,C1503,'m cost'!$C$3:$C$1062,"&lt;="&amp;O1503,'m cost'!$D$3:$D$1062,"&lt;="&amp;N1503)*3,_xlfn.MAXIFS('m cost'!$E$3:$E$1062,'m cost'!$B$3:$B$1062,C1503,'m cost'!$C$3:$C$1062,"&lt;="&amp;O1503,'m cost'!$D$3:$D$1062,"&lt;="&amp;N1503)))</f>
        <v>193</v>
      </c>
      <c r="L1503" s="2">
        <f t="shared" si="144"/>
        <v>1930</v>
      </c>
      <c r="M1503" s="2">
        <f t="shared" si="145"/>
        <v>26000</v>
      </c>
      <c r="N1503">
        <f t="shared" si="146"/>
        <v>2</v>
      </c>
      <c r="O1503">
        <f t="shared" si="147"/>
        <v>2023</v>
      </c>
      <c r="P1503" s="9">
        <f>IF(I1503&gt;0,VLOOKUP(B1503,'m cost'!A:G,6,FALSE)*I1503,0)</f>
        <v>0</v>
      </c>
      <c r="Q1503" t="str">
        <f t="shared" si="148"/>
        <v>p</v>
      </c>
      <c r="R1503" s="2">
        <f t="shared" si="149"/>
        <v>24070</v>
      </c>
    </row>
    <row r="1504" spans="1:18" x14ac:dyDescent="0.2">
      <c r="A1504" t="s">
        <v>22</v>
      </c>
      <c r="B1504" s="9" t="str">
        <f>VLOOKUP(A1504,'item cost'!A:D,2,FALSE)</f>
        <v>group 44</v>
      </c>
      <c r="C1504" s="9" t="str">
        <f>VLOOKUP(D1504,items!A:B,2,FALSE)</f>
        <v>item 44</v>
      </c>
      <c r="D1504" t="s">
        <v>876</v>
      </c>
      <c r="E1504" s="10"/>
      <c r="F1504" s="10">
        <v>44971</v>
      </c>
      <c r="G1504" t="s">
        <v>491</v>
      </c>
      <c r="I1504">
        <v>35</v>
      </c>
      <c r="J1504" s="2">
        <v>325</v>
      </c>
      <c r="K1504" s="2">
        <f>IF(OR(B1504="متنوع",B1504="قطع غيار"),J1504,IF(AND(B1504="ceiling fan",J1504&gt;500),_xlfn.MAXIFS('m cost'!$E$3:$E$1062,'m cost'!$B$3:$B$1062,C1504,'m cost'!$C$3:$C$1062,"&lt;="&amp;O1504,'m cost'!$D$3:$D$1062,"&lt;="&amp;N1504)*3,_xlfn.MAXIFS('m cost'!$E$3:$E$1062,'m cost'!$B$3:$B$1062,C1504,'m cost'!$C$3:$C$1062,"&lt;="&amp;O1504,'m cost'!$D$3:$D$1062,"&lt;="&amp;N1504)))</f>
        <v>187.96296296296299</v>
      </c>
      <c r="L1504" s="2">
        <f t="shared" si="144"/>
        <v>6578.7037037037044</v>
      </c>
      <c r="M1504" s="2">
        <f t="shared" si="145"/>
        <v>11375</v>
      </c>
      <c r="N1504">
        <f t="shared" si="146"/>
        <v>2</v>
      </c>
      <c r="O1504">
        <f t="shared" si="147"/>
        <v>2023</v>
      </c>
      <c r="P1504" s="9">
        <f>IF(I1504&gt;0,VLOOKUP(B1504,'m cost'!A:G,6,FALSE)*I1504,0)</f>
        <v>0</v>
      </c>
      <c r="Q1504" t="str">
        <f t="shared" si="148"/>
        <v>p</v>
      </c>
      <c r="R1504" s="2">
        <f t="shared" si="149"/>
        <v>4796.2962962962956</v>
      </c>
    </row>
    <row r="1505" spans="1:18" x14ac:dyDescent="0.2">
      <c r="A1505" t="s">
        <v>27</v>
      </c>
      <c r="B1505" s="9" t="str">
        <f>VLOOKUP(A1505,'item cost'!A:D,2,FALSE)</f>
        <v>group 45</v>
      </c>
      <c r="C1505" s="9" t="str">
        <f>VLOOKUP(D1505,items!A:B,2,FALSE)</f>
        <v>item 45</v>
      </c>
      <c r="D1505" t="s">
        <v>877</v>
      </c>
      <c r="E1505" s="10"/>
      <c r="F1505" s="10">
        <v>44971</v>
      </c>
      <c r="G1505" t="s">
        <v>491</v>
      </c>
      <c r="I1505">
        <v>25</v>
      </c>
      <c r="J1505" s="2">
        <v>270</v>
      </c>
      <c r="K1505" s="2">
        <f>IF(OR(B1505="متنوع",B1505="قطع غيار"),J1505,IF(AND(B1505="ceiling fan",J1505&gt;500),_xlfn.MAXIFS('m cost'!$E$3:$E$1062,'m cost'!$B$3:$B$1062,C1505,'m cost'!$C$3:$C$1062,"&lt;="&amp;O1505,'m cost'!$D$3:$D$1062,"&lt;="&amp;N1505)*3,_xlfn.MAXIFS('m cost'!$E$3:$E$1062,'m cost'!$B$3:$B$1062,C1505,'m cost'!$C$3:$C$1062,"&lt;="&amp;O1505,'m cost'!$D$3:$D$1062,"&lt;="&amp;N1505)))</f>
        <v>187.96296296296299</v>
      </c>
      <c r="L1505" s="2">
        <f t="shared" si="144"/>
        <v>4699.0740740740748</v>
      </c>
      <c r="M1505" s="2">
        <f t="shared" si="145"/>
        <v>6750</v>
      </c>
      <c r="N1505">
        <f t="shared" si="146"/>
        <v>2</v>
      </c>
      <c r="O1505">
        <f t="shared" si="147"/>
        <v>2023</v>
      </c>
      <c r="P1505" s="9">
        <f>IF(I1505&gt;0,VLOOKUP(B1505,'m cost'!A:G,6,FALSE)*I1505,0)</f>
        <v>0</v>
      </c>
      <c r="Q1505" t="str">
        <f t="shared" si="148"/>
        <v>p</v>
      </c>
      <c r="R1505" s="2">
        <f t="shared" si="149"/>
        <v>2050.9259259259252</v>
      </c>
    </row>
    <row r="1506" spans="1:18" x14ac:dyDescent="0.2">
      <c r="A1506" t="s">
        <v>19</v>
      </c>
      <c r="B1506" s="9" t="str">
        <f>VLOOKUP(A1506,'item cost'!A:D,2,FALSE)</f>
        <v>group 46</v>
      </c>
      <c r="C1506" s="9" t="str">
        <f>VLOOKUP(D1506,items!A:B,2,FALSE)</f>
        <v>item 46</v>
      </c>
      <c r="D1506" t="s">
        <v>878</v>
      </c>
      <c r="E1506" s="10"/>
      <c r="F1506" s="10">
        <v>44971</v>
      </c>
      <c r="G1506" t="s">
        <v>491</v>
      </c>
      <c r="I1506">
        <v>10</v>
      </c>
      <c r="J1506" s="2">
        <v>1200</v>
      </c>
      <c r="K1506" s="2">
        <f>IF(OR(B1506="متنوع",B1506="قطع غيار"),J1506,IF(AND(B1506="ceiling fan",J1506&gt;500),_xlfn.MAXIFS('m cost'!$E$3:$E$1062,'m cost'!$B$3:$B$1062,C1506,'m cost'!$C$3:$C$1062,"&lt;="&amp;O1506,'m cost'!$D$3:$D$1062,"&lt;="&amp;N1506)*3,_xlfn.MAXIFS('m cost'!$E$3:$E$1062,'m cost'!$B$3:$B$1062,C1506,'m cost'!$C$3:$C$1062,"&lt;="&amp;O1506,'m cost'!$D$3:$D$1062,"&lt;="&amp;N1506)))</f>
        <v>775</v>
      </c>
      <c r="L1506" s="2">
        <f t="shared" si="144"/>
        <v>7750</v>
      </c>
      <c r="M1506" s="2">
        <f t="shared" si="145"/>
        <v>12000</v>
      </c>
      <c r="N1506">
        <f t="shared" si="146"/>
        <v>2</v>
      </c>
      <c r="O1506">
        <f t="shared" si="147"/>
        <v>2023</v>
      </c>
      <c r="P1506" s="9">
        <f>IF(I1506&gt;0,VLOOKUP(B1506,'m cost'!A:G,6,FALSE)*I1506,0)</f>
        <v>0</v>
      </c>
      <c r="Q1506" t="str">
        <f t="shared" si="148"/>
        <v>p</v>
      </c>
      <c r="R1506" s="2">
        <f t="shared" si="149"/>
        <v>4250</v>
      </c>
    </row>
    <row r="1507" spans="1:18" x14ac:dyDescent="0.2">
      <c r="A1507" t="s">
        <v>29</v>
      </c>
      <c r="B1507" s="9" t="str">
        <f>VLOOKUP(A1507,'item cost'!A:D,2,FALSE)</f>
        <v>group 47</v>
      </c>
      <c r="C1507" s="9" t="str">
        <f>VLOOKUP(D1507,items!A:B,2,FALSE)</f>
        <v>item 47</v>
      </c>
      <c r="D1507" t="s">
        <v>879</v>
      </c>
      <c r="E1507" s="10"/>
      <c r="F1507" s="10">
        <v>44971</v>
      </c>
      <c r="G1507" t="s">
        <v>491</v>
      </c>
      <c r="I1507">
        <v>20</v>
      </c>
      <c r="J1507" s="2">
        <v>265</v>
      </c>
      <c r="K1507" s="2">
        <f>IF(OR(B1507="متنوع",B1507="قطع غيار"),J1507,IF(AND(B1507="ceiling fan",J1507&gt;500),_xlfn.MAXIFS('m cost'!$E$3:$E$1062,'m cost'!$B$3:$B$1062,C1507,'m cost'!$C$3:$C$1062,"&lt;="&amp;O1507,'m cost'!$D$3:$D$1062,"&lt;="&amp;N1507)*3,_xlfn.MAXIFS('m cost'!$E$3:$E$1062,'m cost'!$B$3:$B$1062,C1507,'m cost'!$C$3:$C$1062,"&lt;="&amp;O1507,'m cost'!$D$3:$D$1062,"&lt;="&amp;N1507)))</f>
        <v>205</v>
      </c>
      <c r="L1507" s="2">
        <f t="shared" si="144"/>
        <v>4100</v>
      </c>
      <c r="M1507" s="2">
        <f t="shared" si="145"/>
        <v>5300</v>
      </c>
      <c r="N1507">
        <f t="shared" si="146"/>
        <v>2</v>
      </c>
      <c r="O1507">
        <f t="shared" si="147"/>
        <v>2023</v>
      </c>
      <c r="P1507" s="9">
        <f>IF(I1507&gt;0,VLOOKUP(B1507,'m cost'!A:G,6,FALSE)*I1507,0)</f>
        <v>0</v>
      </c>
      <c r="Q1507" t="str">
        <f t="shared" si="148"/>
        <v>p</v>
      </c>
      <c r="R1507" s="2">
        <f t="shared" si="149"/>
        <v>1200</v>
      </c>
    </row>
    <row r="1508" spans="1:18" x14ac:dyDescent="0.2">
      <c r="A1508" t="s">
        <v>272</v>
      </c>
      <c r="B1508" s="9" t="str">
        <f>VLOOKUP(A1508,'item cost'!A:D,2,FALSE)</f>
        <v>group 48</v>
      </c>
      <c r="C1508" s="9" t="str">
        <f>VLOOKUP(D1508,items!A:B,2,FALSE)</f>
        <v>item 48</v>
      </c>
      <c r="D1508" t="s">
        <v>880</v>
      </c>
      <c r="E1508" s="10"/>
      <c r="F1508" s="10">
        <v>44968</v>
      </c>
      <c r="G1508" t="s">
        <v>492</v>
      </c>
      <c r="I1508">
        <v>20</v>
      </c>
      <c r="J1508" s="2">
        <v>530</v>
      </c>
      <c r="K1508" s="2">
        <f>IF(OR(B1508="متنوع",B1508="قطع غيار"),J1508,IF(AND(B1508="ceiling fan",J1508&gt;500),_xlfn.MAXIFS('m cost'!$E$3:$E$1062,'m cost'!$B$3:$B$1062,C1508,'m cost'!$C$3:$C$1062,"&lt;="&amp;O1508,'m cost'!$D$3:$D$1062,"&lt;="&amp;N1508)*3,_xlfn.MAXIFS('m cost'!$E$3:$E$1062,'m cost'!$B$3:$B$1062,C1508,'m cost'!$C$3:$C$1062,"&lt;="&amp;O1508,'m cost'!$D$3:$D$1062,"&lt;="&amp;N1508)))</f>
        <v>640</v>
      </c>
      <c r="L1508" s="2">
        <f t="shared" si="144"/>
        <v>12800</v>
      </c>
      <c r="M1508" s="2">
        <f t="shared" si="145"/>
        <v>10600</v>
      </c>
      <c r="N1508">
        <f t="shared" si="146"/>
        <v>2</v>
      </c>
      <c r="O1508">
        <f t="shared" si="147"/>
        <v>2023</v>
      </c>
      <c r="P1508" s="9">
        <f>IF(I1508&gt;0,VLOOKUP(B1508,'m cost'!A:G,6,FALSE)*I1508,0)</f>
        <v>0</v>
      </c>
      <c r="Q1508" t="str">
        <f t="shared" si="148"/>
        <v>l</v>
      </c>
      <c r="R1508" s="2">
        <f t="shared" si="149"/>
        <v>-2200</v>
      </c>
    </row>
    <row r="1509" spans="1:18" x14ac:dyDescent="0.2">
      <c r="A1509" t="s">
        <v>41</v>
      </c>
      <c r="B1509" s="9" t="str">
        <f>VLOOKUP(A1509,'item cost'!A:D,2,FALSE)</f>
        <v>group 49</v>
      </c>
      <c r="C1509" s="9" t="str">
        <f>VLOOKUP(D1509,items!A:B,2,FALSE)</f>
        <v>item 49</v>
      </c>
      <c r="D1509" t="s">
        <v>881</v>
      </c>
      <c r="E1509" s="10"/>
      <c r="F1509" s="10">
        <v>44968</v>
      </c>
      <c r="G1509" t="s">
        <v>492</v>
      </c>
      <c r="I1509">
        <v>20</v>
      </c>
      <c r="J1509" s="2">
        <v>480</v>
      </c>
      <c r="K1509" s="2">
        <f>IF(OR(B1509="متنوع",B1509="قطع غيار"),J1509,IF(AND(B1509="ceiling fan",J1509&gt;500),_xlfn.MAXIFS('m cost'!$E$3:$E$1062,'m cost'!$B$3:$B$1062,C1509,'m cost'!$C$3:$C$1062,"&lt;="&amp;O1509,'m cost'!$D$3:$D$1062,"&lt;="&amp;N1509)*3,_xlfn.MAXIFS('m cost'!$E$3:$E$1062,'m cost'!$B$3:$B$1062,C1509,'m cost'!$C$3:$C$1062,"&lt;="&amp;O1509,'m cost'!$D$3:$D$1062,"&lt;="&amp;N1509)))</f>
        <v>237</v>
      </c>
      <c r="L1509" s="2">
        <f t="shared" si="144"/>
        <v>4740</v>
      </c>
      <c r="M1509" s="2">
        <f t="shared" si="145"/>
        <v>9600</v>
      </c>
      <c r="N1509">
        <f t="shared" si="146"/>
        <v>2</v>
      </c>
      <c r="O1509">
        <f t="shared" si="147"/>
        <v>2023</v>
      </c>
      <c r="P1509" s="9">
        <f>IF(I1509&gt;0,VLOOKUP(B1509,'m cost'!A:G,6,FALSE)*I1509,0)</f>
        <v>0</v>
      </c>
      <c r="Q1509" t="str">
        <f t="shared" si="148"/>
        <v>p</v>
      </c>
      <c r="R1509" s="2">
        <f t="shared" si="149"/>
        <v>4860</v>
      </c>
    </row>
    <row r="1510" spans="1:18" x14ac:dyDescent="0.2">
      <c r="A1510" t="s">
        <v>73</v>
      </c>
      <c r="B1510" s="9" t="str">
        <f>VLOOKUP(A1510,'item cost'!A:D,2,FALSE)</f>
        <v>group 50</v>
      </c>
      <c r="C1510" s="9" t="str">
        <f>VLOOKUP(D1510,items!A:B,2,FALSE)</f>
        <v>item 50</v>
      </c>
      <c r="D1510" t="s">
        <v>882</v>
      </c>
      <c r="E1510" s="10"/>
      <c r="F1510" s="10">
        <v>44968</v>
      </c>
      <c r="G1510" t="s">
        <v>492</v>
      </c>
      <c r="I1510">
        <v>10</v>
      </c>
      <c r="J1510" s="2">
        <v>1250</v>
      </c>
      <c r="K1510" s="2">
        <f>IF(OR(B1510="متنوع",B1510="قطع غيار"),J1510,IF(AND(B1510="ceiling fan",J1510&gt;500),_xlfn.MAXIFS('m cost'!$E$3:$E$1062,'m cost'!$B$3:$B$1062,C1510,'m cost'!$C$3:$C$1062,"&lt;="&amp;O1510,'m cost'!$D$3:$D$1062,"&lt;="&amp;N1510)*3,_xlfn.MAXIFS('m cost'!$E$3:$E$1062,'m cost'!$B$3:$B$1062,C1510,'m cost'!$C$3:$C$1062,"&lt;="&amp;O1510,'m cost'!$D$3:$D$1062,"&lt;="&amp;N1510)))</f>
        <v>2128</v>
      </c>
      <c r="L1510" s="2">
        <f t="shared" si="144"/>
        <v>21280</v>
      </c>
      <c r="M1510" s="2">
        <f t="shared" si="145"/>
        <v>12500</v>
      </c>
      <c r="N1510">
        <f t="shared" si="146"/>
        <v>2</v>
      </c>
      <c r="O1510">
        <f t="shared" si="147"/>
        <v>2023</v>
      </c>
      <c r="P1510" s="9">
        <f>IF(I1510&gt;0,VLOOKUP(B1510,'m cost'!A:G,6,FALSE)*I1510,0)</f>
        <v>0</v>
      </c>
      <c r="Q1510" t="str">
        <f t="shared" si="148"/>
        <v>l</v>
      </c>
      <c r="R1510" s="2">
        <f t="shared" si="149"/>
        <v>-8780</v>
      </c>
    </row>
    <row r="1511" spans="1:18" x14ac:dyDescent="0.2">
      <c r="A1511" t="s">
        <v>35</v>
      </c>
      <c r="B1511" s="9" t="str">
        <f>VLOOKUP(A1511,'item cost'!A:D,2,FALSE)</f>
        <v>group 51</v>
      </c>
      <c r="C1511" s="9" t="str">
        <f>VLOOKUP(D1511,items!A:B,2,FALSE)</f>
        <v>item 51</v>
      </c>
      <c r="D1511" t="s">
        <v>883</v>
      </c>
      <c r="E1511" s="10"/>
      <c r="F1511" s="10">
        <v>44968</v>
      </c>
      <c r="G1511" t="s">
        <v>492</v>
      </c>
      <c r="I1511">
        <v>20</v>
      </c>
      <c r="J1511" s="2">
        <v>475</v>
      </c>
      <c r="K1511" s="2">
        <f>IF(OR(B1511="متنوع",B1511="قطع غيار"),J1511,IF(AND(B1511="ceiling fan",J1511&gt;500),_xlfn.MAXIFS('m cost'!$E$3:$E$1062,'m cost'!$B$3:$B$1062,C1511,'m cost'!$C$3:$C$1062,"&lt;="&amp;O1511,'m cost'!$D$3:$D$1062,"&lt;="&amp;N1511)*3,_xlfn.MAXIFS('m cost'!$E$3:$E$1062,'m cost'!$B$3:$B$1062,C1511,'m cost'!$C$3:$C$1062,"&lt;="&amp;O1511,'m cost'!$D$3:$D$1062,"&lt;="&amp;N1511)))</f>
        <v>2247</v>
      </c>
      <c r="L1511" s="2">
        <f t="shared" si="144"/>
        <v>44940</v>
      </c>
      <c r="M1511" s="2">
        <f t="shared" si="145"/>
        <v>9500</v>
      </c>
      <c r="N1511">
        <f t="shared" si="146"/>
        <v>2</v>
      </c>
      <c r="O1511">
        <f t="shared" si="147"/>
        <v>2023</v>
      </c>
      <c r="P1511" s="9">
        <f>IF(I1511&gt;0,VLOOKUP(B1511,'m cost'!A:G,6,FALSE)*I1511,0)</f>
        <v>0</v>
      </c>
      <c r="Q1511" t="str">
        <f t="shared" si="148"/>
        <v>l</v>
      </c>
      <c r="R1511" s="2">
        <f t="shared" si="149"/>
        <v>-35440</v>
      </c>
    </row>
    <row r="1512" spans="1:18" x14ac:dyDescent="0.2">
      <c r="A1512" t="s">
        <v>49</v>
      </c>
      <c r="B1512" s="9" t="str">
        <f>VLOOKUP(A1512,'item cost'!A:D,2,FALSE)</f>
        <v>group 52</v>
      </c>
      <c r="C1512" s="9" t="str">
        <f>VLOOKUP(D1512,items!A:B,2,FALSE)</f>
        <v>item 52</v>
      </c>
      <c r="D1512" t="s">
        <v>884</v>
      </c>
      <c r="E1512" s="10"/>
      <c r="F1512" s="10">
        <v>44968</v>
      </c>
      <c r="G1512" t="s">
        <v>492</v>
      </c>
      <c r="I1512">
        <v>20</v>
      </c>
      <c r="J1512" s="2">
        <v>750</v>
      </c>
      <c r="K1512" s="2">
        <f>IF(OR(B1512="متنوع",B1512="قطع غيار"),J1512,IF(AND(B1512="ceiling fan",J1512&gt;500),_xlfn.MAXIFS('m cost'!$E$3:$E$1062,'m cost'!$B$3:$B$1062,C1512,'m cost'!$C$3:$C$1062,"&lt;="&amp;O1512,'m cost'!$D$3:$D$1062,"&lt;="&amp;N1512)*3,_xlfn.MAXIFS('m cost'!$E$3:$E$1062,'m cost'!$B$3:$B$1062,C1512,'m cost'!$C$3:$C$1062,"&lt;="&amp;O1512,'m cost'!$D$3:$D$1062,"&lt;="&amp;N1512)))</f>
        <v>306</v>
      </c>
      <c r="L1512" s="2">
        <f t="shared" si="144"/>
        <v>6120</v>
      </c>
      <c r="M1512" s="2">
        <f t="shared" si="145"/>
        <v>15000</v>
      </c>
      <c r="N1512">
        <f t="shared" si="146"/>
        <v>2</v>
      </c>
      <c r="O1512">
        <f t="shared" si="147"/>
        <v>2023</v>
      </c>
      <c r="P1512" s="9">
        <f>IF(I1512&gt;0,VLOOKUP(B1512,'m cost'!A:G,6,FALSE)*I1512,0)</f>
        <v>0</v>
      </c>
      <c r="Q1512" t="str">
        <f t="shared" si="148"/>
        <v>p</v>
      </c>
      <c r="R1512" s="2">
        <f t="shared" si="149"/>
        <v>8880</v>
      </c>
    </row>
    <row r="1513" spans="1:18" x14ac:dyDescent="0.2">
      <c r="A1513" t="s">
        <v>42</v>
      </c>
      <c r="B1513" s="9" t="str">
        <f>VLOOKUP(A1513,'item cost'!A:D,2,FALSE)</f>
        <v>group 53</v>
      </c>
      <c r="C1513" s="9" t="str">
        <f>VLOOKUP(D1513,items!A:B,2,FALSE)</f>
        <v>item 53</v>
      </c>
      <c r="D1513" t="s">
        <v>885</v>
      </c>
      <c r="E1513" s="10"/>
      <c r="F1513" s="10">
        <v>44968</v>
      </c>
      <c r="G1513" t="s">
        <v>492</v>
      </c>
      <c r="I1513">
        <v>10</v>
      </c>
      <c r="J1513" s="2">
        <v>1250</v>
      </c>
      <c r="K1513" s="2">
        <f>IF(OR(B1513="متنوع",B1513="قطع غيار"),J1513,IF(AND(B1513="ceiling fan",J1513&gt;500),_xlfn.MAXIFS('m cost'!$E$3:$E$1062,'m cost'!$B$3:$B$1062,C1513,'m cost'!$C$3:$C$1062,"&lt;="&amp;O1513,'m cost'!$D$3:$D$1062,"&lt;="&amp;N1513)*3,_xlfn.MAXIFS('m cost'!$E$3:$E$1062,'m cost'!$B$3:$B$1062,C1513,'m cost'!$C$3:$C$1062,"&lt;="&amp;O1513,'m cost'!$D$3:$D$1062,"&lt;="&amp;N1513)))</f>
        <v>253</v>
      </c>
      <c r="L1513" s="2">
        <f t="shared" si="144"/>
        <v>2530</v>
      </c>
      <c r="M1513" s="2">
        <f t="shared" si="145"/>
        <v>12500</v>
      </c>
      <c r="N1513">
        <f t="shared" si="146"/>
        <v>2</v>
      </c>
      <c r="O1513">
        <f t="shared" si="147"/>
        <v>2023</v>
      </c>
      <c r="P1513" s="9">
        <f>IF(I1513&gt;0,VLOOKUP(B1513,'m cost'!A:G,6,FALSE)*I1513,0)</f>
        <v>0</v>
      </c>
      <c r="Q1513" t="str">
        <f t="shared" si="148"/>
        <v>p</v>
      </c>
      <c r="R1513" s="2">
        <f t="shared" si="149"/>
        <v>9970</v>
      </c>
    </row>
    <row r="1514" spans="1:18" x14ac:dyDescent="0.2">
      <c r="A1514" t="s">
        <v>63</v>
      </c>
      <c r="B1514" s="9" t="str">
        <f>VLOOKUP(A1514,'item cost'!A:D,2,FALSE)</f>
        <v>group 54</v>
      </c>
      <c r="C1514" s="9" t="str">
        <f>VLOOKUP(D1514,items!A:B,2,FALSE)</f>
        <v>item 54</v>
      </c>
      <c r="D1514" t="s">
        <v>886</v>
      </c>
      <c r="E1514" s="10"/>
      <c r="F1514" s="10">
        <v>44968</v>
      </c>
      <c r="G1514" t="s">
        <v>492</v>
      </c>
      <c r="I1514">
        <v>20</v>
      </c>
      <c r="J1514" s="2">
        <v>275</v>
      </c>
      <c r="K1514" s="2">
        <f>IF(OR(B1514="متنوع",B1514="قطع غيار"),J1514,IF(AND(B1514="ceiling fan",J1514&gt;500),_xlfn.MAXIFS('m cost'!$E$3:$E$1062,'m cost'!$B$3:$B$1062,C1514,'m cost'!$C$3:$C$1062,"&lt;="&amp;O1514,'m cost'!$D$3:$D$1062,"&lt;="&amp;N1514)*3,_xlfn.MAXIFS('m cost'!$E$3:$E$1062,'m cost'!$B$3:$B$1062,C1514,'m cost'!$C$3:$C$1062,"&lt;="&amp;O1514,'m cost'!$D$3:$D$1062,"&lt;="&amp;N1514)))</f>
        <v>540</v>
      </c>
      <c r="L1514" s="2">
        <f t="shared" si="144"/>
        <v>10800</v>
      </c>
      <c r="M1514" s="2">
        <f t="shared" si="145"/>
        <v>5500</v>
      </c>
      <c r="N1514">
        <f t="shared" si="146"/>
        <v>2</v>
      </c>
      <c r="O1514">
        <f t="shared" si="147"/>
        <v>2023</v>
      </c>
      <c r="P1514" s="9">
        <f>IF(I1514&gt;0,VLOOKUP(B1514,'m cost'!A:G,6,FALSE)*I1514,0)</f>
        <v>0</v>
      </c>
      <c r="Q1514" t="str">
        <f t="shared" si="148"/>
        <v>l</v>
      </c>
      <c r="R1514" s="2">
        <f t="shared" si="149"/>
        <v>-5300</v>
      </c>
    </row>
    <row r="1515" spans="1:18" x14ac:dyDescent="0.2">
      <c r="A1515" t="s">
        <v>32</v>
      </c>
      <c r="B1515" s="9" t="str">
        <f>VLOOKUP(A1515,'item cost'!A:D,2,FALSE)</f>
        <v>group 1</v>
      </c>
      <c r="C1515" s="9" t="str">
        <f>VLOOKUP(D1515,items!A:B,2,FALSE)</f>
        <v>item 1</v>
      </c>
      <c r="D1515" t="s">
        <v>833</v>
      </c>
      <c r="E1515" s="10"/>
      <c r="F1515" s="10">
        <v>44968</v>
      </c>
      <c r="G1515" t="s">
        <v>492</v>
      </c>
      <c r="I1515">
        <v>10</v>
      </c>
      <c r="J1515" s="2">
        <v>1375</v>
      </c>
      <c r="K1515" s="2">
        <f>IF(OR(B1515="متنوع",B1515="قطع غيار"),J1515,IF(AND(B1515="ceiling fan",J1515&gt;500),_xlfn.MAXIFS('m cost'!$E$3:$E$1062,'m cost'!$B$3:$B$1062,C1515,'m cost'!$C$3:$C$1062,"&lt;="&amp;O1515,'m cost'!$D$3:$D$1062,"&lt;="&amp;N1515)*3,_xlfn.MAXIFS('m cost'!$E$3:$E$1062,'m cost'!$B$3:$B$1062,C1515,'m cost'!$C$3:$C$1062,"&lt;="&amp;O1515,'m cost'!$D$3:$D$1062,"&lt;="&amp;N1515)))</f>
        <v>1490</v>
      </c>
      <c r="L1515" s="2">
        <f t="shared" si="144"/>
        <v>14900</v>
      </c>
      <c r="M1515" s="2">
        <f t="shared" si="145"/>
        <v>13750</v>
      </c>
      <c r="N1515">
        <f t="shared" si="146"/>
        <v>2</v>
      </c>
      <c r="O1515">
        <f t="shared" si="147"/>
        <v>2023</v>
      </c>
      <c r="P1515" s="9">
        <f>IF(I1515&gt;0,VLOOKUP(B1515,'m cost'!A:G,6,FALSE)*I1515,0)</f>
        <v>510.79999999999995</v>
      </c>
      <c r="Q1515" t="str">
        <f t="shared" si="148"/>
        <v>l</v>
      </c>
      <c r="R1515" s="2">
        <f t="shared" si="149"/>
        <v>-1660.8</v>
      </c>
    </row>
    <row r="1516" spans="1:18" x14ac:dyDescent="0.2">
      <c r="A1516" t="s">
        <v>58</v>
      </c>
      <c r="B1516" s="9" t="str">
        <f>VLOOKUP(A1516,'item cost'!A:D,2,FALSE)</f>
        <v>group 2</v>
      </c>
      <c r="C1516" s="9" t="str">
        <f>VLOOKUP(D1516,items!A:B,2,FALSE)</f>
        <v>item 2</v>
      </c>
      <c r="D1516" t="s">
        <v>834</v>
      </c>
      <c r="E1516" s="10"/>
      <c r="F1516" s="10">
        <v>44968</v>
      </c>
      <c r="G1516" t="s">
        <v>492</v>
      </c>
      <c r="I1516">
        <v>10</v>
      </c>
      <c r="J1516" s="2">
        <v>1500</v>
      </c>
      <c r="K1516" s="2">
        <f>IF(OR(B1516="متنوع",B1516="قطع غيار"),J1516,IF(AND(B1516="ceiling fan",J1516&gt;500),_xlfn.MAXIFS('m cost'!$E$3:$E$1062,'m cost'!$B$3:$B$1062,C1516,'m cost'!$C$3:$C$1062,"&lt;="&amp;O1516,'m cost'!$D$3:$D$1062,"&lt;="&amp;N1516)*3,_xlfn.MAXIFS('m cost'!$E$3:$E$1062,'m cost'!$B$3:$B$1062,C1516,'m cost'!$C$3:$C$1062,"&lt;="&amp;O1516,'m cost'!$D$3:$D$1062,"&lt;="&amp;N1516)))</f>
        <v>257.64999999999998</v>
      </c>
      <c r="L1516" s="2">
        <f t="shared" si="144"/>
        <v>2576.5</v>
      </c>
      <c r="M1516" s="2">
        <f t="shared" si="145"/>
        <v>15000</v>
      </c>
      <c r="N1516">
        <f t="shared" si="146"/>
        <v>2</v>
      </c>
      <c r="O1516">
        <f t="shared" si="147"/>
        <v>2023</v>
      </c>
      <c r="P1516" s="9">
        <f>IF(I1516&gt;0,VLOOKUP(B1516,'m cost'!A:G,6,FALSE)*I1516,0)</f>
        <v>405.79999999999995</v>
      </c>
      <c r="Q1516" t="str">
        <f t="shared" si="148"/>
        <v>p</v>
      </c>
      <c r="R1516" s="2">
        <f t="shared" si="149"/>
        <v>12017.7</v>
      </c>
    </row>
    <row r="1517" spans="1:18" x14ac:dyDescent="0.2">
      <c r="A1517" t="s">
        <v>23</v>
      </c>
      <c r="B1517" s="9" t="str">
        <f>VLOOKUP(A1517,'item cost'!A:D,2,FALSE)</f>
        <v>group 3</v>
      </c>
      <c r="C1517" s="9" t="str">
        <f>VLOOKUP(D1517,items!A:B,2,FALSE)</f>
        <v>item 3</v>
      </c>
      <c r="D1517" t="s">
        <v>835</v>
      </c>
      <c r="E1517" s="10"/>
      <c r="F1517" s="10">
        <v>44971</v>
      </c>
      <c r="G1517" t="s">
        <v>493</v>
      </c>
      <c r="I1517">
        <v>13</v>
      </c>
      <c r="J1517" s="2">
        <v>1650</v>
      </c>
      <c r="K1517" s="2">
        <f>IF(OR(B1517="متنوع",B1517="قطع غيار"),J1517,IF(AND(B1517="ceiling fan",J1517&gt;500),_xlfn.MAXIFS('m cost'!$E$3:$E$1062,'m cost'!$B$3:$B$1062,C1517,'m cost'!$C$3:$C$1062,"&lt;="&amp;O1517,'m cost'!$D$3:$D$1062,"&lt;="&amp;N1517)*3,_xlfn.MAXIFS('m cost'!$E$3:$E$1062,'m cost'!$B$3:$B$1062,C1517,'m cost'!$C$3:$C$1062,"&lt;="&amp;O1517,'m cost'!$D$3:$D$1062,"&lt;="&amp;N1517)))</f>
        <v>424.87</v>
      </c>
      <c r="L1517" s="2">
        <f t="shared" si="144"/>
        <v>5523.31</v>
      </c>
      <c r="M1517" s="2">
        <f t="shared" si="145"/>
        <v>21450</v>
      </c>
      <c r="N1517">
        <f t="shared" si="146"/>
        <v>2</v>
      </c>
      <c r="O1517">
        <f t="shared" si="147"/>
        <v>2023</v>
      </c>
      <c r="P1517" s="9">
        <f>IF(I1517&gt;0,VLOOKUP(B1517,'m cost'!A:G,6,FALSE)*I1517,0)</f>
        <v>765.82999999999993</v>
      </c>
      <c r="Q1517" t="str">
        <f t="shared" si="148"/>
        <v>p</v>
      </c>
      <c r="R1517" s="2">
        <f t="shared" si="149"/>
        <v>15160.859999999999</v>
      </c>
    </row>
    <row r="1518" spans="1:18" x14ac:dyDescent="0.2">
      <c r="A1518" t="s">
        <v>271</v>
      </c>
      <c r="B1518" s="9" t="str">
        <f>VLOOKUP(A1518,'item cost'!A:D,2,FALSE)</f>
        <v>group 4</v>
      </c>
      <c r="C1518" s="9" t="str">
        <f>VLOOKUP(D1518,items!A:B,2,FALSE)</f>
        <v>item 4</v>
      </c>
      <c r="D1518" t="s">
        <v>836</v>
      </c>
      <c r="E1518" s="10"/>
      <c r="F1518" s="10">
        <v>44971</v>
      </c>
      <c r="G1518" t="s">
        <v>493</v>
      </c>
      <c r="I1518">
        <v>80</v>
      </c>
      <c r="J1518" s="2">
        <v>270</v>
      </c>
      <c r="K1518" s="2">
        <f>IF(OR(B1518="متنوع",B1518="قطع غيار"),J1518,IF(AND(B1518="ceiling fan",J1518&gt;500),_xlfn.MAXIFS('m cost'!$E$3:$E$1062,'m cost'!$B$3:$B$1062,C1518,'m cost'!$C$3:$C$1062,"&lt;="&amp;O1518,'m cost'!$D$3:$D$1062,"&lt;="&amp;N1518)*3,_xlfn.MAXIFS('m cost'!$E$3:$E$1062,'m cost'!$B$3:$B$1062,C1518,'m cost'!$C$3:$C$1062,"&lt;="&amp;O1518,'m cost'!$D$3:$D$1062,"&lt;="&amp;N1518)))</f>
        <v>1793</v>
      </c>
      <c r="L1518" s="2">
        <f t="shared" si="144"/>
        <v>143440</v>
      </c>
      <c r="M1518" s="2">
        <f t="shared" si="145"/>
        <v>21600</v>
      </c>
      <c r="N1518">
        <f t="shared" si="146"/>
        <v>2</v>
      </c>
      <c r="O1518">
        <f t="shared" si="147"/>
        <v>2023</v>
      </c>
      <c r="P1518" s="9">
        <f>IF(I1518&gt;0,VLOOKUP(B1518,'m cost'!A:G,6,FALSE)*I1518,0)</f>
        <v>3436.8</v>
      </c>
      <c r="Q1518" t="str">
        <f t="shared" si="148"/>
        <v>l</v>
      </c>
      <c r="R1518" s="2">
        <f t="shared" si="149"/>
        <v>-125276.8</v>
      </c>
    </row>
    <row r="1519" spans="1:18" x14ac:dyDescent="0.2">
      <c r="A1519" t="s">
        <v>26</v>
      </c>
      <c r="B1519" s="9" t="str">
        <f>VLOOKUP(A1519,'item cost'!A:D,2,FALSE)</f>
        <v>group 5</v>
      </c>
      <c r="C1519" s="9" t="str">
        <f>VLOOKUP(D1519,items!A:B,2,FALSE)</f>
        <v>item 5</v>
      </c>
      <c r="D1519" t="s">
        <v>837</v>
      </c>
      <c r="E1519" s="10"/>
      <c r="F1519" s="10">
        <v>44971</v>
      </c>
      <c r="G1519" t="s">
        <v>493</v>
      </c>
      <c r="I1519">
        <v>30</v>
      </c>
      <c r="J1519" s="2">
        <v>470</v>
      </c>
      <c r="K1519" s="2">
        <f>IF(OR(B1519="متنوع",B1519="قطع غيار"),J1519,IF(AND(B1519="ceiling fan",J1519&gt;500),_xlfn.MAXIFS('m cost'!$E$3:$E$1062,'m cost'!$B$3:$B$1062,C1519,'m cost'!$C$3:$C$1062,"&lt;="&amp;O1519,'m cost'!$D$3:$D$1062,"&lt;="&amp;N1519)*3,_xlfn.MAXIFS('m cost'!$E$3:$E$1062,'m cost'!$B$3:$B$1062,C1519,'m cost'!$C$3:$C$1062,"&lt;="&amp;O1519,'m cost'!$D$3:$D$1062,"&lt;="&amp;N1519)))</f>
        <v>2220</v>
      </c>
      <c r="L1519" s="2">
        <f t="shared" si="144"/>
        <v>66600</v>
      </c>
      <c r="M1519" s="2">
        <f t="shared" si="145"/>
        <v>14100</v>
      </c>
      <c r="N1519">
        <f t="shared" si="146"/>
        <v>2</v>
      </c>
      <c r="O1519">
        <f t="shared" si="147"/>
        <v>2023</v>
      </c>
      <c r="P1519" s="9">
        <f>IF(I1519&gt;0,VLOOKUP(B1519,'m cost'!A:G,6,FALSE)*I1519,0)</f>
        <v>961.19999999999993</v>
      </c>
      <c r="Q1519" t="str">
        <f t="shared" si="148"/>
        <v>l</v>
      </c>
      <c r="R1519" s="2">
        <f t="shared" si="149"/>
        <v>-53461.2</v>
      </c>
    </row>
    <row r="1520" spans="1:18" x14ac:dyDescent="0.2">
      <c r="A1520" t="s">
        <v>66</v>
      </c>
      <c r="B1520" s="9" t="str">
        <f>VLOOKUP(A1520,'item cost'!A:D,2,FALSE)</f>
        <v>group 6</v>
      </c>
      <c r="C1520" s="9" t="str">
        <f>VLOOKUP(D1520,items!A:B,2,FALSE)</f>
        <v>item 6</v>
      </c>
      <c r="D1520" t="s">
        <v>838</v>
      </c>
      <c r="E1520" s="10"/>
      <c r="F1520" s="10">
        <v>44971</v>
      </c>
      <c r="G1520" t="s">
        <v>493</v>
      </c>
      <c r="I1520">
        <v>1</v>
      </c>
      <c r="J1520" s="2">
        <v>2700</v>
      </c>
      <c r="K1520" s="2">
        <f>IF(OR(B1520="متنوع",B1520="قطع غيار"),J1520,IF(AND(B1520="ceiling fan",J1520&gt;500),_xlfn.MAXIFS('m cost'!$E$3:$E$1062,'m cost'!$B$3:$B$1062,C1520,'m cost'!$C$3:$C$1062,"&lt;="&amp;O1520,'m cost'!$D$3:$D$1062,"&lt;="&amp;N1520)*3,_xlfn.MAXIFS('m cost'!$E$3:$E$1062,'m cost'!$B$3:$B$1062,C1520,'m cost'!$C$3:$C$1062,"&lt;="&amp;O1520,'m cost'!$D$3:$D$1062,"&lt;="&amp;N1520)))</f>
        <v>190</v>
      </c>
      <c r="L1520" s="2">
        <f t="shared" si="144"/>
        <v>190</v>
      </c>
      <c r="M1520" s="2">
        <f t="shared" si="145"/>
        <v>2700</v>
      </c>
      <c r="N1520">
        <f t="shared" si="146"/>
        <v>2</v>
      </c>
      <c r="O1520">
        <f t="shared" si="147"/>
        <v>2023</v>
      </c>
      <c r="P1520" s="9">
        <f>IF(I1520&gt;0,VLOOKUP(B1520,'m cost'!A:G,6,FALSE)*I1520,0)</f>
        <v>149.47999999999999</v>
      </c>
      <c r="Q1520" t="str">
        <f t="shared" si="148"/>
        <v>p</v>
      </c>
      <c r="R1520" s="2">
        <f t="shared" si="149"/>
        <v>2360.52</v>
      </c>
    </row>
    <row r="1521" spans="1:18" x14ac:dyDescent="0.2">
      <c r="A1521" t="s">
        <v>40</v>
      </c>
      <c r="B1521" s="9" t="str">
        <f>VLOOKUP(A1521,'item cost'!A:D,2,FALSE)</f>
        <v>group 7</v>
      </c>
      <c r="C1521" s="9" t="str">
        <f>VLOOKUP(D1521,items!A:B,2,FALSE)</f>
        <v>item 7</v>
      </c>
      <c r="D1521" t="s">
        <v>839</v>
      </c>
      <c r="E1521" s="10"/>
      <c r="F1521" s="10">
        <v>44971</v>
      </c>
      <c r="G1521" t="s">
        <v>493</v>
      </c>
      <c r="I1521">
        <v>5</v>
      </c>
      <c r="J1521" s="2">
        <v>2700</v>
      </c>
      <c r="K1521" s="2">
        <f>IF(OR(B1521="متنوع",B1521="قطع غيار"),J1521,IF(AND(B1521="ceiling fan",J1521&gt;500),_xlfn.MAXIFS('m cost'!$E$3:$E$1062,'m cost'!$B$3:$B$1062,C1521,'m cost'!$C$3:$C$1062,"&lt;="&amp;O1521,'m cost'!$D$3:$D$1062,"&lt;="&amp;N1521)*3,_xlfn.MAXIFS('m cost'!$E$3:$E$1062,'m cost'!$B$3:$B$1062,C1521,'m cost'!$C$3:$C$1062,"&lt;="&amp;O1521,'m cost'!$D$3:$D$1062,"&lt;="&amp;N1521)))</f>
        <v>260</v>
      </c>
      <c r="L1521" s="2">
        <f t="shared" si="144"/>
        <v>1300</v>
      </c>
      <c r="M1521" s="2">
        <f t="shared" si="145"/>
        <v>13500</v>
      </c>
      <c r="N1521">
        <f t="shared" si="146"/>
        <v>2</v>
      </c>
      <c r="O1521">
        <f t="shared" si="147"/>
        <v>2023</v>
      </c>
      <c r="P1521" s="9">
        <f>IF(I1521&gt;0,VLOOKUP(B1521,'m cost'!A:G,6,FALSE)*I1521,0)</f>
        <v>110.7</v>
      </c>
      <c r="Q1521" t="str">
        <f t="shared" si="148"/>
        <v>p</v>
      </c>
      <c r="R1521" s="2">
        <f t="shared" si="149"/>
        <v>12089.3</v>
      </c>
    </row>
    <row r="1522" spans="1:18" x14ac:dyDescent="0.2">
      <c r="A1522" t="s">
        <v>61</v>
      </c>
      <c r="B1522" s="9" t="str">
        <f>VLOOKUP(A1522,'item cost'!A:D,2,FALSE)</f>
        <v>group 8</v>
      </c>
      <c r="C1522" s="9" t="str">
        <f>VLOOKUP(D1522,items!A:B,2,FALSE)</f>
        <v>item 8</v>
      </c>
      <c r="D1522" t="s">
        <v>840</v>
      </c>
      <c r="E1522" s="10"/>
      <c r="F1522" s="10">
        <v>44971</v>
      </c>
      <c r="G1522" t="s">
        <v>493</v>
      </c>
      <c r="I1522">
        <v>2</v>
      </c>
      <c r="J1522" s="2">
        <v>2600</v>
      </c>
      <c r="K1522" s="2">
        <f>IF(OR(B1522="متنوع",B1522="قطع غيار"),J1522,IF(AND(B1522="ceiling fan",J1522&gt;500),_xlfn.MAXIFS('m cost'!$E$3:$E$1062,'m cost'!$B$3:$B$1062,C1522,'m cost'!$C$3:$C$1062,"&lt;="&amp;O1522,'m cost'!$D$3:$D$1062,"&lt;="&amp;N1522)*3,_xlfn.MAXIFS('m cost'!$E$3:$E$1062,'m cost'!$B$3:$B$1062,C1522,'m cost'!$C$3:$C$1062,"&lt;="&amp;O1522,'m cost'!$D$3:$D$1062,"&lt;="&amp;N1522)))</f>
        <v>1630</v>
      </c>
      <c r="L1522" s="2">
        <f t="shared" si="144"/>
        <v>3260</v>
      </c>
      <c r="M1522" s="2">
        <f t="shared" si="145"/>
        <v>5200</v>
      </c>
      <c r="N1522">
        <f t="shared" si="146"/>
        <v>2</v>
      </c>
      <c r="O1522">
        <f t="shared" si="147"/>
        <v>2023</v>
      </c>
      <c r="P1522" s="9">
        <f>IF(I1522&gt;0,VLOOKUP(B1522,'m cost'!A:G,6,FALSE)*I1522,0)</f>
        <v>125.68</v>
      </c>
      <c r="Q1522" t="str">
        <f t="shared" si="148"/>
        <v>p</v>
      </c>
      <c r="R1522" s="2">
        <f t="shared" si="149"/>
        <v>1814.32</v>
      </c>
    </row>
    <row r="1523" spans="1:18" x14ac:dyDescent="0.2">
      <c r="A1523" t="s">
        <v>39</v>
      </c>
      <c r="B1523" s="9" t="str">
        <f>VLOOKUP(A1523,'item cost'!A:D,2,FALSE)</f>
        <v>group 9</v>
      </c>
      <c r="C1523" s="9" t="str">
        <f>VLOOKUP(D1523,items!A:B,2,FALSE)</f>
        <v>item 9</v>
      </c>
      <c r="D1523" t="s">
        <v>841</v>
      </c>
      <c r="E1523" s="10"/>
      <c r="F1523" s="10">
        <v>44971</v>
      </c>
      <c r="G1523" t="s">
        <v>493</v>
      </c>
      <c r="I1523">
        <v>2</v>
      </c>
      <c r="J1523" s="2">
        <v>2600</v>
      </c>
      <c r="K1523" s="2">
        <f>IF(OR(B1523="متنوع",B1523="قطع غيار"),J1523,IF(AND(B1523="ceiling fan",J1523&gt;500),_xlfn.MAXIFS('m cost'!$E$3:$E$1062,'m cost'!$B$3:$B$1062,C1523,'m cost'!$C$3:$C$1062,"&lt;="&amp;O1523,'m cost'!$D$3:$D$1062,"&lt;="&amp;N1523)*3,_xlfn.MAXIFS('m cost'!$E$3:$E$1062,'m cost'!$B$3:$B$1062,C1523,'m cost'!$C$3:$C$1062,"&lt;="&amp;O1523,'m cost'!$D$3:$D$1062,"&lt;="&amp;N1523)))</f>
        <v>2007</v>
      </c>
      <c r="L1523" s="2">
        <f t="shared" si="144"/>
        <v>4014</v>
      </c>
      <c r="M1523" s="2">
        <f t="shared" si="145"/>
        <v>5200</v>
      </c>
      <c r="N1523">
        <f t="shared" si="146"/>
        <v>2</v>
      </c>
      <c r="O1523">
        <f t="shared" si="147"/>
        <v>2023</v>
      </c>
      <c r="P1523" s="9">
        <f>IF(I1523&gt;0,VLOOKUP(B1523,'m cost'!A:G,6,FALSE)*I1523,0)</f>
        <v>44.98</v>
      </c>
      <c r="Q1523" t="str">
        <f t="shared" si="148"/>
        <v>p</v>
      </c>
      <c r="R1523" s="2">
        <f t="shared" si="149"/>
        <v>1141.02</v>
      </c>
    </row>
    <row r="1524" spans="1:18" x14ac:dyDescent="0.2">
      <c r="A1524" t="s">
        <v>277</v>
      </c>
      <c r="B1524" s="9" t="str">
        <f>VLOOKUP(A1524,'item cost'!A:D,2,FALSE)</f>
        <v>group 10</v>
      </c>
      <c r="C1524" s="9" t="str">
        <f>VLOOKUP(D1524,items!A:B,2,FALSE)</f>
        <v>item 10</v>
      </c>
      <c r="D1524" t="s">
        <v>842</v>
      </c>
      <c r="E1524" s="10"/>
      <c r="F1524" s="10">
        <v>44971</v>
      </c>
      <c r="G1524" t="s">
        <v>493</v>
      </c>
      <c r="I1524">
        <v>14</v>
      </c>
      <c r="J1524" s="2">
        <v>1250</v>
      </c>
      <c r="K1524" s="2">
        <f>IF(OR(B1524="متنوع",B1524="قطع غيار"),J1524,IF(AND(B1524="ceiling fan",J1524&gt;500),_xlfn.MAXIFS('m cost'!$E$3:$E$1062,'m cost'!$B$3:$B$1062,C1524,'m cost'!$C$3:$C$1062,"&lt;="&amp;O1524,'m cost'!$D$3:$D$1062,"&lt;="&amp;N1524)*3,_xlfn.MAXIFS('m cost'!$E$3:$E$1062,'m cost'!$B$3:$B$1062,C1524,'m cost'!$C$3:$C$1062,"&lt;="&amp;O1524,'m cost'!$D$3:$D$1062,"&lt;="&amp;N1524)))</f>
        <v>370</v>
      </c>
      <c r="L1524" s="2">
        <f t="shared" si="144"/>
        <v>5180</v>
      </c>
      <c r="M1524" s="2">
        <f t="shared" si="145"/>
        <v>17500</v>
      </c>
      <c r="N1524">
        <f t="shared" si="146"/>
        <v>2</v>
      </c>
      <c r="O1524">
        <f t="shared" si="147"/>
        <v>2023</v>
      </c>
      <c r="P1524" s="9">
        <f>IF(I1524&gt;0,VLOOKUP(B1524,'m cost'!A:G,6,FALSE)*I1524,0)</f>
        <v>874.02</v>
      </c>
      <c r="Q1524" t="str">
        <f t="shared" si="148"/>
        <v>p</v>
      </c>
      <c r="R1524" s="2">
        <f t="shared" si="149"/>
        <v>11445.98</v>
      </c>
    </row>
    <row r="1525" spans="1:18" x14ac:dyDescent="0.2">
      <c r="A1525" t="s">
        <v>53</v>
      </c>
      <c r="B1525" s="9" t="str">
        <f>VLOOKUP(A1525,'item cost'!A:D,2,FALSE)</f>
        <v>group 11</v>
      </c>
      <c r="C1525" s="9" t="str">
        <f>VLOOKUP(D1525,items!A:B,2,FALSE)</f>
        <v>item 11</v>
      </c>
      <c r="D1525" t="s">
        <v>843</v>
      </c>
      <c r="E1525" s="10"/>
      <c r="F1525" s="10">
        <v>44959</v>
      </c>
      <c r="G1525" t="s">
        <v>494</v>
      </c>
      <c r="I1525">
        <v>180</v>
      </c>
      <c r="J1525" s="2">
        <v>520</v>
      </c>
      <c r="K1525" s="2">
        <f>IF(OR(B1525="متنوع",B1525="قطع غيار"),J1525,IF(AND(B1525="ceiling fan",J1525&gt;500),_xlfn.MAXIFS('m cost'!$E$3:$E$1062,'m cost'!$B$3:$B$1062,C1525,'m cost'!$C$3:$C$1062,"&lt;="&amp;O1525,'m cost'!$D$3:$D$1062,"&lt;="&amp;N1525)*3,_xlfn.MAXIFS('m cost'!$E$3:$E$1062,'m cost'!$B$3:$B$1062,C1525,'m cost'!$C$3:$C$1062,"&lt;="&amp;O1525,'m cost'!$D$3:$D$1062,"&lt;="&amp;N1525)))</f>
        <v>339.00000000000006</v>
      </c>
      <c r="L1525" s="2">
        <f t="shared" si="144"/>
        <v>61020.000000000007</v>
      </c>
      <c r="M1525" s="2">
        <f t="shared" si="145"/>
        <v>93600</v>
      </c>
      <c r="N1525">
        <f t="shared" si="146"/>
        <v>2</v>
      </c>
      <c r="O1525">
        <f t="shared" si="147"/>
        <v>2023</v>
      </c>
      <c r="P1525" s="9">
        <f>IF(I1525&gt;0,VLOOKUP(B1525,'m cost'!A:G,6,FALSE)*I1525,0)</f>
        <v>3961.8</v>
      </c>
      <c r="Q1525" t="str">
        <f t="shared" si="148"/>
        <v>p</v>
      </c>
      <c r="R1525" s="2">
        <f t="shared" si="149"/>
        <v>28618.199999999993</v>
      </c>
    </row>
    <row r="1526" spans="1:18" x14ac:dyDescent="0.2">
      <c r="A1526" t="s">
        <v>54</v>
      </c>
      <c r="B1526" s="9" t="str">
        <f>VLOOKUP(A1526,'item cost'!A:D,2,FALSE)</f>
        <v>group 12</v>
      </c>
      <c r="C1526" s="9" t="str">
        <f>VLOOKUP(D1526,items!A:B,2,FALSE)</f>
        <v>item 12</v>
      </c>
      <c r="D1526" t="s">
        <v>844</v>
      </c>
      <c r="E1526" s="10"/>
      <c r="F1526" s="10">
        <v>44959</v>
      </c>
      <c r="G1526" t="s">
        <v>494</v>
      </c>
      <c r="I1526">
        <v>66</v>
      </c>
      <c r="J1526" s="2">
        <v>270</v>
      </c>
      <c r="K1526" s="2">
        <f>IF(OR(B1526="متنوع",B1526="قطع غيار"),J1526,IF(AND(B1526="ceiling fan",J1526&gt;500),_xlfn.MAXIFS('m cost'!$E$3:$E$1062,'m cost'!$B$3:$B$1062,C1526,'m cost'!$C$3:$C$1062,"&lt;="&amp;O1526,'m cost'!$D$3:$D$1062,"&lt;="&amp;N1526)*3,_xlfn.MAXIFS('m cost'!$E$3:$E$1062,'m cost'!$B$3:$B$1062,C1526,'m cost'!$C$3:$C$1062,"&lt;="&amp;O1526,'m cost'!$D$3:$D$1062,"&lt;="&amp;N1526)))</f>
        <v>900</v>
      </c>
      <c r="L1526" s="2">
        <f t="shared" ref="L1526:L1589" si="150">I1526*K1526</f>
        <v>59400</v>
      </c>
      <c r="M1526" s="2">
        <f t="shared" ref="M1526:M1589" si="151">J1526*I1526</f>
        <v>17820</v>
      </c>
      <c r="N1526">
        <f t="shared" ref="N1526:N1589" si="152">MONTH(F1526)</f>
        <v>2</v>
      </c>
      <c r="O1526">
        <f t="shared" ref="O1526:O1589" si="153">YEAR(F1526)</f>
        <v>2023</v>
      </c>
      <c r="P1526" s="9">
        <f>IF(I1526&gt;0,VLOOKUP(B1526,'m cost'!A:G,6,FALSE)*I1526,0)</f>
        <v>1701.48</v>
      </c>
      <c r="Q1526" t="str">
        <f t="shared" ref="Q1526:Q1589" si="154">IF(M1526-L1526-P1526&gt;0,"p","l")</f>
        <v>l</v>
      </c>
      <c r="R1526" s="2">
        <f t="shared" ref="R1526:R1589" si="155">M1526-L1526-P1526</f>
        <v>-43281.48</v>
      </c>
    </row>
    <row r="1527" spans="1:18" x14ac:dyDescent="0.2">
      <c r="A1527" t="s">
        <v>72</v>
      </c>
      <c r="B1527" s="9" t="str">
        <f>VLOOKUP(A1527,'item cost'!A:D,2,FALSE)</f>
        <v>group 13</v>
      </c>
      <c r="C1527" s="9" t="str">
        <f>VLOOKUP(D1527,items!A:B,2,FALSE)</f>
        <v>item 13</v>
      </c>
      <c r="D1527" t="s">
        <v>845</v>
      </c>
      <c r="E1527" s="10"/>
      <c r="F1527" s="10">
        <v>44959</v>
      </c>
      <c r="G1527" t="s">
        <v>494</v>
      </c>
      <c r="I1527">
        <v>20</v>
      </c>
      <c r="J1527" s="2">
        <v>750</v>
      </c>
      <c r="K1527" s="2">
        <f>IF(OR(B1527="متنوع",B1527="قطع غيار"),J1527,IF(AND(B1527="ceiling fan",J1527&gt;500),_xlfn.MAXIFS('m cost'!$E$3:$E$1062,'m cost'!$B$3:$B$1062,C1527,'m cost'!$C$3:$C$1062,"&lt;="&amp;O1527,'m cost'!$D$3:$D$1062,"&lt;="&amp;N1527)*3,_xlfn.MAXIFS('m cost'!$E$3:$E$1062,'m cost'!$B$3:$B$1062,C1527,'m cost'!$C$3:$C$1062,"&lt;="&amp;O1527,'m cost'!$D$3:$D$1062,"&lt;="&amp;N1527)))</f>
        <v>450</v>
      </c>
      <c r="L1527" s="2">
        <f t="shared" si="150"/>
        <v>9000</v>
      </c>
      <c r="M1527" s="2">
        <f t="shared" si="151"/>
        <v>15000</v>
      </c>
      <c r="N1527">
        <f t="shared" si="152"/>
        <v>2</v>
      </c>
      <c r="O1527">
        <f t="shared" si="153"/>
        <v>2023</v>
      </c>
      <c r="P1527" s="9">
        <f>IF(I1527&gt;0,VLOOKUP(B1527,'m cost'!A:G,6,FALSE)*I1527,0)</f>
        <v>833.40000000000009</v>
      </c>
      <c r="Q1527" t="str">
        <f t="shared" si="154"/>
        <v>p</v>
      </c>
      <c r="R1527" s="2">
        <f t="shared" si="155"/>
        <v>5166.6000000000004</v>
      </c>
    </row>
    <row r="1528" spans="1:18" x14ac:dyDescent="0.2">
      <c r="A1528" t="s">
        <v>38</v>
      </c>
      <c r="B1528" s="9" t="str">
        <f>VLOOKUP(A1528,'item cost'!A:D,2,FALSE)</f>
        <v>group 14</v>
      </c>
      <c r="C1528" s="9" t="str">
        <f>VLOOKUP(D1528,items!A:B,2,FALSE)</f>
        <v>item 14</v>
      </c>
      <c r="D1528" t="s">
        <v>846</v>
      </c>
      <c r="E1528" s="10"/>
      <c r="F1528" s="10">
        <v>44959</v>
      </c>
      <c r="G1528" t="s">
        <v>494</v>
      </c>
      <c r="I1528">
        <v>35</v>
      </c>
      <c r="J1528" s="2">
        <v>1250</v>
      </c>
      <c r="K1528" s="2">
        <f>IF(OR(B1528="متنوع",B1528="قطع غيار"),J1528,IF(AND(B1528="ceiling fan",J1528&gt;500),_xlfn.MAXIFS('m cost'!$E$3:$E$1062,'m cost'!$B$3:$B$1062,C1528,'m cost'!$C$3:$C$1062,"&lt;="&amp;O1528,'m cost'!$D$3:$D$1062,"&lt;="&amp;N1528)*3,_xlfn.MAXIFS('m cost'!$E$3:$E$1062,'m cost'!$B$3:$B$1062,C1528,'m cost'!$C$3:$C$1062,"&lt;="&amp;O1528,'m cost'!$D$3:$D$1062,"&lt;="&amp;N1528)))</f>
        <v>2060</v>
      </c>
      <c r="L1528" s="2">
        <f t="shared" si="150"/>
        <v>72100</v>
      </c>
      <c r="M1528" s="2">
        <f t="shared" si="151"/>
        <v>43750</v>
      </c>
      <c r="N1528">
        <f t="shared" si="152"/>
        <v>2</v>
      </c>
      <c r="O1528">
        <f t="shared" si="153"/>
        <v>2023</v>
      </c>
      <c r="P1528" s="9">
        <f>IF(I1528&gt;0,VLOOKUP(B1528,'m cost'!A:G,6,FALSE)*I1528,0)</f>
        <v>1161.6499999999999</v>
      </c>
      <c r="Q1528" t="str">
        <f t="shared" si="154"/>
        <v>l</v>
      </c>
      <c r="R1528" s="2">
        <f t="shared" si="155"/>
        <v>-29511.65</v>
      </c>
    </row>
    <row r="1529" spans="1:18" x14ac:dyDescent="0.2">
      <c r="A1529" t="s">
        <v>36</v>
      </c>
      <c r="B1529" s="9" t="str">
        <f>VLOOKUP(A1529,'item cost'!A:D,2,FALSE)</f>
        <v>group 15</v>
      </c>
      <c r="C1529" s="9" t="str">
        <f>VLOOKUP(D1529,items!A:B,2,FALSE)</f>
        <v>item 15</v>
      </c>
      <c r="D1529" t="s">
        <v>847</v>
      </c>
      <c r="E1529" s="10"/>
      <c r="F1529" s="10">
        <v>44959</v>
      </c>
      <c r="G1529" t="s">
        <v>494</v>
      </c>
      <c r="I1529">
        <v>25</v>
      </c>
      <c r="J1529" s="2">
        <v>1100</v>
      </c>
      <c r="K1529" s="2">
        <f>IF(OR(B1529="متنوع",B1529="قطع غيار"),J1529,IF(AND(B1529="ceiling fan",J1529&gt;500),_xlfn.MAXIFS('m cost'!$E$3:$E$1062,'m cost'!$B$3:$B$1062,C1529,'m cost'!$C$3:$C$1062,"&lt;="&amp;O1529,'m cost'!$D$3:$D$1062,"&lt;="&amp;N1529)*3,_xlfn.MAXIFS('m cost'!$E$3:$E$1062,'m cost'!$B$3:$B$1062,C1529,'m cost'!$C$3:$C$1062,"&lt;="&amp;O1529,'m cost'!$D$3:$D$1062,"&lt;="&amp;N1529)))</f>
        <v>1928</v>
      </c>
      <c r="L1529" s="2">
        <f t="shared" si="150"/>
        <v>48200</v>
      </c>
      <c r="M1529" s="2">
        <f t="shared" si="151"/>
        <v>27500</v>
      </c>
      <c r="N1529">
        <f t="shared" si="152"/>
        <v>2</v>
      </c>
      <c r="O1529">
        <f t="shared" si="153"/>
        <v>2023</v>
      </c>
      <c r="P1529" s="9">
        <f>IF(I1529&gt;0,VLOOKUP(B1529,'m cost'!A:G,6,FALSE)*I1529,0)</f>
        <v>663</v>
      </c>
      <c r="Q1529" t="str">
        <f t="shared" si="154"/>
        <v>l</v>
      </c>
      <c r="R1529" s="2">
        <f t="shared" si="155"/>
        <v>-21363</v>
      </c>
    </row>
    <row r="1530" spans="1:18" x14ac:dyDescent="0.2">
      <c r="A1530" t="s">
        <v>30</v>
      </c>
      <c r="B1530" s="9" t="str">
        <f>VLOOKUP(A1530,'item cost'!A:D,2,FALSE)</f>
        <v>group 16</v>
      </c>
      <c r="C1530" s="9" t="str">
        <f>VLOOKUP(D1530,items!A:B,2,FALSE)</f>
        <v>item 16</v>
      </c>
      <c r="D1530" t="s">
        <v>848</v>
      </c>
      <c r="E1530" s="10"/>
      <c r="F1530" s="10">
        <v>44959</v>
      </c>
      <c r="G1530" t="s">
        <v>494</v>
      </c>
      <c r="I1530">
        <v>25</v>
      </c>
      <c r="J1530" s="2">
        <v>1050</v>
      </c>
      <c r="K1530" s="2">
        <f>IF(OR(B1530="متنوع",B1530="قطع غيار"),J1530,IF(AND(B1530="ceiling fan",J1530&gt;500),_xlfn.MAXIFS('m cost'!$E$3:$E$1062,'m cost'!$B$3:$B$1062,C1530,'m cost'!$C$3:$C$1062,"&lt;="&amp;O1530,'m cost'!$D$3:$D$1062,"&lt;="&amp;N1530)*3,_xlfn.MAXIFS('m cost'!$E$3:$E$1062,'m cost'!$B$3:$B$1062,C1530,'m cost'!$C$3:$C$1062,"&lt;="&amp;O1530,'m cost'!$D$3:$D$1062,"&lt;="&amp;N1530)))</f>
        <v>340.26666666666671</v>
      </c>
      <c r="L1530" s="2">
        <f t="shared" si="150"/>
        <v>8506.6666666666679</v>
      </c>
      <c r="M1530" s="2">
        <f t="shared" si="151"/>
        <v>26250</v>
      </c>
      <c r="N1530">
        <f t="shared" si="152"/>
        <v>2</v>
      </c>
      <c r="O1530">
        <f t="shared" si="153"/>
        <v>2023</v>
      </c>
      <c r="P1530" s="9">
        <f>IF(I1530&gt;0,VLOOKUP(B1530,'m cost'!A:G,6,FALSE)*I1530,0)</f>
        <v>717</v>
      </c>
      <c r="Q1530" t="str">
        <f t="shared" si="154"/>
        <v>p</v>
      </c>
      <c r="R1530" s="2">
        <f t="shared" si="155"/>
        <v>17026.333333333332</v>
      </c>
    </row>
    <row r="1531" spans="1:18" x14ac:dyDescent="0.2">
      <c r="A1531" t="s">
        <v>45</v>
      </c>
      <c r="B1531" s="9" t="str">
        <f>VLOOKUP(A1531,'item cost'!A:D,2,FALSE)</f>
        <v>group 17</v>
      </c>
      <c r="C1531" s="9" t="str">
        <f>VLOOKUP(D1531,items!A:B,2,FALSE)</f>
        <v>item 17</v>
      </c>
      <c r="D1531" t="s">
        <v>849</v>
      </c>
      <c r="E1531" s="10"/>
      <c r="F1531" s="10">
        <v>44959</v>
      </c>
      <c r="G1531" t="s">
        <v>494</v>
      </c>
      <c r="I1531">
        <v>100</v>
      </c>
      <c r="J1531" s="2">
        <v>470</v>
      </c>
      <c r="K1531" s="2">
        <f>IF(OR(B1531="متنوع",B1531="قطع غيار"),J1531,IF(AND(B1531="ceiling fan",J1531&gt;500),_xlfn.MAXIFS('m cost'!$E$3:$E$1062,'m cost'!$B$3:$B$1062,C1531,'m cost'!$C$3:$C$1062,"&lt;="&amp;O1531,'m cost'!$D$3:$D$1062,"&lt;="&amp;N1531)*3,_xlfn.MAXIFS('m cost'!$E$3:$E$1062,'m cost'!$B$3:$B$1062,C1531,'m cost'!$C$3:$C$1062,"&lt;="&amp;O1531,'m cost'!$D$3:$D$1062,"&lt;="&amp;N1531)))</f>
        <v>350.54555555555561</v>
      </c>
      <c r="L1531" s="2">
        <f t="shared" si="150"/>
        <v>35054.555555555562</v>
      </c>
      <c r="M1531" s="2">
        <f t="shared" si="151"/>
        <v>47000</v>
      </c>
      <c r="N1531">
        <f t="shared" si="152"/>
        <v>2</v>
      </c>
      <c r="O1531">
        <f t="shared" si="153"/>
        <v>2023</v>
      </c>
      <c r="P1531" s="9">
        <f>IF(I1531&gt;0,VLOOKUP(B1531,'m cost'!A:G,6,FALSE)*I1531,0)</f>
        <v>4825</v>
      </c>
      <c r="Q1531" t="str">
        <f t="shared" si="154"/>
        <v>p</v>
      </c>
      <c r="R1531" s="2">
        <f t="shared" si="155"/>
        <v>7120.444444444438</v>
      </c>
    </row>
    <row r="1532" spans="1:18" x14ac:dyDescent="0.2">
      <c r="A1532" t="s">
        <v>21</v>
      </c>
      <c r="B1532" s="9" t="str">
        <f>VLOOKUP(A1532,'item cost'!A:D,2,FALSE)</f>
        <v>group 18</v>
      </c>
      <c r="C1532" s="9" t="str">
        <f>VLOOKUP(D1532,items!A:B,2,FALSE)</f>
        <v>item 18</v>
      </c>
      <c r="D1532" t="s">
        <v>850</v>
      </c>
      <c r="E1532" s="10"/>
      <c r="F1532" s="10">
        <v>44961</v>
      </c>
      <c r="G1532" t="s">
        <v>495</v>
      </c>
      <c r="I1532">
        <v>330</v>
      </c>
      <c r="J1532" s="2">
        <v>530</v>
      </c>
      <c r="K1532" s="2">
        <f>IF(OR(B1532="متنوع",B1532="قطع غيار"),J1532,IF(AND(B1532="ceiling fan",J1532&gt;500),_xlfn.MAXIFS('m cost'!$E$3:$E$1062,'m cost'!$B$3:$B$1062,C1532,'m cost'!$C$3:$C$1062,"&lt;="&amp;O1532,'m cost'!$D$3:$D$1062,"&lt;="&amp;N1532)*3,_xlfn.MAXIFS('m cost'!$E$3:$E$1062,'m cost'!$B$3:$B$1062,C1532,'m cost'!$C$3:$C$1062,"&lt;="&amp;O1532,'m cost'!$D$3:$D$1062,"&lt;="&amp;N1532)))</f>
        <v>329.32952380952389</v>
      </c>
      <c r="L1532" s="2">
        <f t="shared" si="150"/>
        <v>108678.74285714289</v>
      </c>
      <c r="M1532" s="2">
        <f t="shared" si="151"/>
        <v>174900</v>
      </c>
      <c r="N1532">
        <f t="shared" si="152"/>
        <v>2</v>
      </c>
      <c r="O1532">
        <f t="shared" si="153"/>
        <v>2023</v>
      </c>
      <c r="P1532" s="9">
        <f>IF(I1532&gt;0,VLOOKUP(B1532,'m cost'!A:G,6,FALSE)*I1532,0)</f>
        <v>45592.799999999996</v>
      </c>
      <c r="Q1532" t="str">
        <f t="shared" si="154"/>
        <v>p</v>
      </c>
      <c r="R1532" s="2">
        <f t="shared" si="155"/>
        <v>20628.457142857114</v>
      </c>
    </row>
    <row r="1533" spans="1:18" x14ac:dyDescent="0.2">
      <c r="A1533" t="s">
        <v>275</v>
      </c>
      <c r="B1533" s="9" t="str">
        <f>VLOOKUP(A1533,'item cost'!A:D,2,FALSE)</f>
        <v>group 19</v>
      </c>
      <c r="C1533" s="9" t="str">
        <f>VLOOKUP(D1533,items!A:B,2,FALSE)</f>
        <v>item 19</v>
      </c>
      <c r="D1533" t="s">
        <v>851</v>
      </c>
      <c r="E1533" s="10"/>
      <c r="F1533" s="10">
        <v>44961</v>
      </c>
      <c r="G1533" t="s">
        <v>495</v>
      </c>
      <c r="I1533">
        <v>150</v>
      </c>
      <c r="J1533" s="2">
        <v>480</v>
      </c>
      <c r="K1533" s="2">
        <f>IF(OR(B1533="متنوع",B1533="قطع غيار"),J1533,IF(AND(B1533="ceiling fan",J1533&gt;500),_xlfn.MAXIFS('m cost'!$E$3:$E$1062,'m cost'!$B$3:$B$1062,C1533,'m cost'!$C$3:$C$1062,"&lt;="&amp;O1533,'m cost'!$D$3:$D$1062,"&lt;="&amp;N1533)*3,_xlfn.MAXIFS('m cost'!$E$3:$E$1062,'m cost'!$B$3:$B$1062,C1533,'m cost'!$C$3:$C$1062,"&lt;="&amp;O1533,'m cost'!$D$3:$D$1062,"&lt;="&amp;N1533)))</f>
        <v>1400</v>
      </c>
      <c r="L1533" s="2">
        <f t="shared" si="150"/>
        <v>210000</v>
      </c>
      <c r="M1533" s="2">
        <f t="shared" si="151"/>
        <v>72000</v>
      </c>
      <c r="N1533">
        <f t="shared" si="152"/>
        <v>2</v>
      </c>
      <c r="O1533">
        <f t="shared" si="153"/>
        <v>2023</v>
      </c>
      <c r="P1533" s="9">
        <f>IF(I1533&gt;0,VLOOKUP(B1533,'m cost'!A:G,6,FALSE)*I1533,0)</f>
        <v>3295.5</v>
      </c>
      <c r="Q1533" t="str">
        <f t="shared" si="154"/>
        <v>l</v>
      </c>
      <c r="R1533" s="2">
        <f t="shared" si="155"/>
        <v>-141295.5</v>
      </c>
    </row>
    <row r="1534" spans="1:18" x14ac:dyDescent="0.2">
      <c r="A1534" t="s">
        <v>17</v>
      </c>
      <c r="B1534" s="9" t="str">
        <f>VLOOKUP(A1534,'item cost'!A:D,2,FALSE)</f>
        <v>group 20</v>
      </c>
      <c r="C1534" s="9" t="str">
        <f>VLOOKUP(D1534,items!A:B,2,FALSE)</f>
        <v>item 20</v>
      </c>
      <c r="D1534" t="s">
        <v>852</v>
      </c>
      <c r="E1534" s="10"/>
      <c r="F1534" s="10">
        <v>44961</v>
      </c>
      <c r="G1534" t="s">
        <v>496</v>
      </c>
      <c r="I1534">
        <v>5</v>
      </c>
      <c r="J1534" s="2">
        <v>540</v>
      </c>
      <c r="K1534" s="2">
        <f>IF(OR(B1534="متنوع",B1534="قطع غيار"),J1534,IF(AND(B1534="ceiling fan",J1534&gt;500),_xlfn.MAXIFS('m cost'!$E$3:$E$1062,'m cost'!$B$3:$B$1062,C1534,'m cost'!$C$3:$C$1062,"&lt;="&amp;O1534,'m cost'!$D$3:$D$1062,"&lt;="&amp;N1534)*3,_xlfn.MAXIFS('m cost'!$E$3:$E$1062,'m cost'!$B$3:$B$1062,C1534,'m cost'!$C$3:$C$1062,"&lt;="&amp;O1534,'m cost'!$D$3:$D$1062,"&lt;="&amp;N1534)))</f>
        <v>1544</v>
      </c>
      <c r="L1534" s="2">
        <f t="shared" si="150"/>
        <v>7720</v>
      </c>
      <c r="M1534" s="2">
        <f t="shared" si="151"/>
        <v>2700</v>
      </c>
      <c r="N1534">
        <f t="shared" si="152"/>
        <v>2</v>
      </c>
      <c r="O1534">
        <f t="shared" si="153"/>
        <v>2023</v>
      </c>
      <c r="P1534" s="9">
        <f>IF(I1534&gt;0,VLOOKUP(B1534,'m cost'!A:G,6,FALSE)*I1534,0)</f>
        <v>25</v>
      </c>
      <c r="Q1534" t="str">
        <f t="shared" si="154"/>
        <v>l</v>
      </c>
      <c r="R1534" s="2">
        <f t="shared" si="155"/>
        <v>-5045</v>
      </c>
    </row>
    <row r="1535" spans="1:18" x14ac:dyDescent="0.2">
      <c r="A1535" t="s">
        <v>18</v>
      </c>
      <c r="B1535" s="9" t="str">
        <f>VLOOKUP(A1535,'item cost'!A:D,2,FALSE)</f>
        <v>group 21</v>
      </c>
      <c r="C1535" s="9" t="str">
        <f>VLOOKUP(D1535,items!A:B,2,FALSE)</f>
        <v>item 21</v>
      </c>
      <c r="D1535" t="s">
        <v>853</v>
      </c>
      <c r="E1535" s="10"/>
      <c r="F1535" s="10">
        <v>44961</v>
      </c>
      <c r="G1535" t="s">
        <v>496</v>
      </c>
      <c r="I1535">
        <v>20</v>
      </c>
      <c r="J1535" s="2">
        <v>590</v>
      </c>
      <c r="K1535" s="2">
        <f>IF(OR(B1535="متنوع",B1535="قطع غيار"),J1535,IF(AND(B1535="ceiling fan",J1535&gt;500),_xlfn.MAXIFS('m cost'!$E$3:$E$1062,'m cost'!$B$3:$B$1062,C1535,'m cost'!$C$3:$C$1062,"&lt;="&amp;O1535,'m cost'!$D$3:$D$1062,"&lt;="&amp;N1535)*3,_xlfn.MAXIFS('m cost'!$E$3:$E$1062,'m cost'!$B$3:$B$1062,C1535,'m cost'!$C$3:$C$1062,"&lt;="&amp;O1535,'m cost'!$D$3:$D$1062,"&lt;="&amp;N1535)))</f>
        <v>122.78968253968254</v>
      </c>
      <c r="L1535" s="2">
        <f t="shared" si="150"/>
        <v>2455.7936507936511</v>
      </c>
      <c r="M1535" s="2">
        <f t="shared" si="151"/>
        <v>11800</v>
      </c>
      <c r="N1535">
        <f t="shared" si="152"/>
        <v>2</v>
      </c>
      <c r="O1535">
        <f t="shared" si="153"/>
        <v>2023</v>
      </c>
      <c r="P1535" s="9">
        <f>IF(I1535&gt;0,VLOOKUP(B1535,'m cost'!A:G,6,FALSE)*I1535,0)</f>
        <v>0</v>
      </c>
      <c r="Q1535" t="str">
        <f t="shared" si="154"/>
        <v>p</v>
      </c>
      <c r="R1535" s="2">
        <f t="shared" si="155"/>
        <v>9344.2063492063498</v>
      </c>
    </row>
    <row r="1536" spans="1:18" x14ac:dyDescent="0.2">
      <c r="A1536" t="s">
        <v>24</v>
      </c>
      <c r="B1536" s="9" t="str">
        <f>VLOOKUP(A1536,'item cost'!A:D,2,FALSE)</f>
        <v>group 22</v>
      </c>
      <c r="C1536" s="9" t="str">
        <f>VLOOKUP(D1536,items!A:B,2,FALSE)</f>
        <v>item 22</v>
      </c>
      <c r="D1536" t="s">
        <v>854</v>
      </c>
      <c r="E1536" s="10"/>
      <c r="F1536" s="10">
        <v>44961</v>
      </c>
      <c r="G1536" t="s">
        <v>496</v>
      </c>
      <c r="I1536">
        <v>50</v>
      </c>
      <c r="J1536" s="2">
        <v>540</v>
      </c>
      <c r="K1536" s="2">
        <f>IF(OR(B1536="متنوع",B1536="قطع غيار"),J1536,IF(AND(B1536="ceiling fan",J1536&gt;500),_xlfn.MAXIFS('m cost'!$E$3:$E$1062,'m cost'!$B$3:$B$1062,C1536,'m cost'!$C$3:$C$1062,"&lt;="&amp;O1536,'m cost'!$D$3:$D$1062,"&lt;="&amp;N1536)*3,_xlfn.MAXIFS('m cost'!$E$3:$E$1062,'m cost'!$B$3:$B$1062,C1536,'m cost'!$C$3:$C$1062,"&lt;="&amp;O1536,'m cost'!$D$3:$D$1062,"&lt;="&amp;N1536)))</f>
        <v>588</v>
      </c>
      <c r="L1536" s="2">
        <f t="shared" si="150"/>
        <v>29400</v>
      </c>
      <c r="M1536" s="2">
        <f t="shared" si="151"/>
        <v>27000</v>
      </c>
      <c r="N1536">
        <f t="shared" si="152"/>
        <v>2</v>
      </c>
      <c r="O1536">
        <f t="shared" si="153"/>
        <v>2023</v>
      </c>
      <c r="P1536" s="9">
        <f>IF(I1536&gt;0,VLOOKUP(B1536,'m cost'!A:G,6,FALSE)*I1536,0)</f>
        <v>50</v>
      </c>
      <c r="Q1536" t="str">
        <f t="shared" si="154"/>
        <v>l</v>
      </c>
      <c r="R1536" s="2">
        <f t="shared" si="155"/>
        <v>-2450</v>
      </c>
    </row>
    <row r="1537" spans="1:18" x14ac:dyDescent="0.2">
      <c r="A1537" t="s">
        <v>60</v>
      </c>
      <c r="B1537" s="9" t="str">
        <f>VLOOKUP(A1537,'item cost'!A:D,2,FALSE)</f>
        <v>group 23</v>
      </c>
      <c r="C1537" s="9" t="str">
        <f>VLOOKUP(D1537,items!A:B,2,FALSE)</f>
        <v>item 23</v>
      </c>
      <c r="D1537" t="s">
        <v>855</v>
      </c>
      <c r="E1537" s="10"/>
      <c r="F1537" s="10">
        <v>44961</v>
      </c>
      <c r="G1537" t="s">
        <v>496</v>
      </c>
      <c r="I1537">
        <v>50</v>
      </c>
      <c r="J1537" s="2">
        <v>590</v>
      </c>
      <c r="K1537" s="2">
        <f>IF(OR(B1537="متنوع",B1537="قطع غيار"),J1537,IF(AND(B1537="ceiling fan",J1537&gt;500),_xlfn.MAXIFS('m cost'!$E$3:$E$1062,'m cost'!$B$3:$B$1062,C1537,'m cost'!$C$3:$C$1062,"&lt;="&amp;O1537,'m cost'!$D$3:$D$1062,"&lt;="&amp;N1537)*3,_xlfn.MAXIFS('m cost'!$E$3:$E$1062,'m cost'!$B$3:$B$1062,C1537,'m cost'!$C$3:$C$1062,"&lt;="&amp;O1537,'m cost'!$D$3:$D$1062,"&lt;="&amp;N1537)))</f>
        <v>3666.8121693121693</v>
      </c>
      <c r="L1537" s="2">
        <f t="shared" si="150"/>
        <v>183340.60846560847</v>
      </c>
      <c r="M1537" s="2">
        <f t="shared" si="151"/>
        <v>29500</v>
      </c>
      <c r="N1537">
        <f t="shared" si="152"/>
        <v>2</v>
      </c>
      <c r="O1537">
        <f t="shared" si="153"/>
        <v>2023</v>
      </c>
      <c r="P1537" s="9">
        <f>IF(I1537&gt;0,VLOOKUP(B1537,'m cost'!A:G,6,FALSE)*I1537,0)</f>
        <v>100</v>
      </c>
      <c r="Q1537" t="str">
        <f t="shared" si="154"/>
        <v>l</v>
      </c>
      <c r="R1537" s="2">
        <f t="shared" si="155"/>
        <v>-153940.60846560847</v>
      </c>
    </row>
    <row r="1538" spans="1:18" x14ac:dyDescent="0.2">
      <c r="A1538" t="s">
        <v>43</v>
      </c>
      <c r="B1538" s="9" t="str">
        <f>VLOOKUP(A1538,'item cost'!A:D,2,FALSE)</f>
        <v>group 24</v>
      </c>
      <c r="C1538" s="9" t="str">
        <f>VLOOKUP(D1538,items!A:B,2,FALSE)</f>
        <v>item 24</v>
      </c>
      <c r="D1538" t="s">
        <v>856</v>
      </c>
      <c r="E1538" s="10"/>
      <c r="F1538" s="10">
        <v>44961</v>
      </c>
      <c r="G1538" t="s">
        <v>496</v>
      </c>
      <c r="I1538">
        <v>30</v>
      </c>
      <c r="J1538" s="2">
        <v>1375</v>
      </c>
      <c r="K1538" s="2">
        <f>IF(OR(B1538="متنوع",B1538="قطع غيار"),J1538,IF(AND(B1538="ceiling fan",J1538&gt;500),_xlfn.MAXIFS('m cost'!$E$3:$E$1062,'m cost'!$B$3:$B$1062,C1538,'m cost'!$C$3:$C$1062,"&lt;="&amp;O1538,'m cost'!$D$3:$D$1062,"&lt;="&amp;N1538)*3,_xlfn.MAXIFS('m cost'!$E$3:$E$1062,'m cost'!$B$3:$B$1062,C1538,'m cost'!$C$3:$C$1062,"&lt;="&amp;O1538,'m cost'!$D$3:$D$1062,"&lt;="&amp;N1538)))</f>
        <v>570</v>
      </c>
      <c r="L1538" s="2">
        <f t="shared" si="150"/>
        <v>17100</v>
      </c>
      <c r="M1538" s="2">
        <f t="shared" si="151"/>
        <v>41250</v>
      </c>
      <c r="N1538">
        <f t="shared" si="152"/>
        <v>2</v>
      </c>
      <c r="O1538">
        <f t="shared" si="153"/>
        <v>2023</v>
      </c>
      <c r="P1538" s="9">
        <f>IF(I1538&gt;0,VLOOKUP(B1538,'m cost'!A:G,6,FALSE)*I1538,0)</f>
        <v>15</v>
      </c>
      <c r="Q1538" t="str">
        <f t="shared" si="154"/>
        <v>p</v>
      </c>
      <c r="R1538" s="2">
        <f t="shared" si="155"/>
        <v>24135</v>
      </c>
    </row>
    <row r="1539" spans="1:18" x14ac:dyDescent="0.2">
      <c r="A1539" t="s">
        <v>278</v>
      </c>
      <c r="B1539" s="9" t="str">
        <f>VLOOKUP(A1539,'item cost'!A:D,2,FALSE)</f>
        <v>group 25</v>
      </c>
      <c r="C1539" s="9" t="str">
        <f>VLOOKUP(D1539,items!A:B,2,FALSE)</f>
        <v>item 25</v>
      </c>
      <c r="D1539" t="s">
        <v>857</v>
      </c>
      <c r="E1539" s="10"/>
      <c r="F1539" s="10">
        <v>44961</v>
      </c>
      <c r="G1539" t="s">
        <v>496</v>
      </c>
      <c r="I1539">
        <v>15</v>
      </c>
      <c r="J1539" s="2">
        <v>1500</v>
      </c>
      <c r="K1539" s="2">
        <f>IF(OR(B1539="متنوع",B1539="قطع غيار"),J1539,IF(AND(B1539="ceiling fan",J1539&gt;500),_xlfn.MAXIFS('m cost'!$E$3:$E$1062,'m cost'!$B$3:$B$1062,C1539,'m cost'!$C$3:$C$1062,"&lt;="&amp;O1539,'m cost'!$D$3:$D$1062,"&lt;="&amp;N1539)*3,_xlfn.MAXIFS('m cost'!$E$3:$E$1062,'m cost'!$B$3:$B$1062,C1539,'m cost'!$C$3:$C$1062,"&lt;="&amp;O1539,'m cost'!$D$3:$D$1062,"&lt;="&amp;N1539)))</f>
        <v>223.50174851190479</v>
      </c>
      <c r="L1539" s="2">
        <f t="shared" si="150"/>
        <v>3352.526227678572</v>
      </c>
      <c r="M1539" s="2">
        <f t="shared" si="151"/>
        <v>22500</v>
      </c>
      <c r="N1539">
        <f t="shared" si="152"/>
        <v>2</v>
      </c>
      <c r="O1539">
        <f t="shared" si="153"/>
        <v>2023</v>
      </c>
      <c r="P1539" s="9">
        <f>IF(I1539&gt;0,VLOOKUP(B1539,'m cost'!A:G,6,FALSE)*I1539,0)</f>
        <v>441.82499999999999</v>
      </c>
      <c r="Q1539" t="str">
        <f t="shared" si="154"/>
        <v>p</v>
      </c>
      <c r="R1539" s="2">
        <f t="shared" si="155"/>
        <v>18705.648772321427</v>
      </c>
    </row>
    <row r="1540" spans="1:18" x14ac:dyDescent="0.2">
      <c r="A1540" t="s">
        <v>279</v>
      </c>
      <c r="B1540" s="9" t="str">
        <f>VLOOKUP(A1540,'item cost'!A:D,2,FALSE)</f>
        <v>group 26</v>
      </c>
      <c r="C1540" s="9" t="str">
        <f>VLOOKUP(D1540,items!A:B,2,FALSE)</f>
        <v>item 26</v>
      </c>
      <c r="D1540" t="s">
        <v>858</v>
      </c>
      <c r="E1540" s="10"/>
      <c r="F1540" s="10">
        <v>44961</v>
      </c>
      <c r="G1540" t="s">
        <v>496</v>
      </c>
      <c r="I1540">
        <v>44</v>
      </c>
      <c r="J1540" s="2">
        <v>750</v>
      </c>
      <c r="K1540" s="2">
        <f>IF(OR(B1540="متنوع",B1540="قطع غيار"),J1540,IF(AND(B1540="ceiling fan",J1540&gt;500),_xlfn.MAXIFS('m cost'!$E$3:$E$1062,'m cost'!$B$3:$B$1062,C1540,'m cost'!$C$3:$C$1062,"&lt;="&amp;O1540,'m cost'!$D$3:$D$1062,"&lt;="&amp;N1540)*3,_xlfn.MAXIFS('m cost'!$E$3:$E$1062,'m cost'!$B$3:$B$1062,C1540,'m cost'!$C$3:$C$1062,"&lt;="&amp;O1540,'m cost'!$D$3:$D$1062,"&lt;="&amp;N1540)))</f>
        <v>2270</v>
      </c>
      <c r="L1540" s="2">
        <f t="shared" si="150"/>
        <v>99880</v>
      </c>
      <c r="M1540" s="2">
        <f t="shared" si="151"/>
        <v>33000</v>
      </c>
      <c r="N1540">
        <f t="shared" si="152"/>
        <v>2</v>
      </c>
      <c r="O1540">
        <f t="shared" si="153"/>
        <v>2023</v>
      </c>
      <c r="P1540" s="9">
        <f>IF(I1540&gt;0,VLOOKUP(B1540,'m cost'!A:G,6,FALSE)*I1540,0)</f>
        <v>220</v>
      </c>
      <c r="Q1540" t="str">
        <f t="shared" si="154"/>
        <v>l</v>
      </c>
      <c r="R1540" s="2">
        <f t="shared" si="155"/>
        <v>-67100</v>
      </c>
    </row>
    <row r="1541" spans="1:18" x14ac:dyDescent="0.2">
      <c r="A1541" t="s">
        <v>46</v>
      </c>
      <c r="B1541" s="9" t="str">
        <f>VLOOKUP(A1541,'item cost'!A:D,2,FALSE)</f>
        <v>group 27</v>
      </c>
      <c r="C1541" s="9" t="str">
        <f>VLOOKUP(D1541,items!A:B,2,FALSE)</f>
        <v>item 27</v>
      </c>
      <c r="D1541" t="s">
        <v>859</v>
      </c>
      <c r="E1541" s="10"/>
      <c r="F1541" s="10">
        <v>44961</v>
      </c>
      <c r="G1541" t="s">
        <v>496</v>
      </c>
      <c r="I1541">
        <v>10</v>
      </c>
      <c r="J1541" s="2">
        <v>2500</v>
      </c>
      <c r="K1541" s="2">
        <f>IF(OR(B1541="متنوع",B1541="قطع غيار"),J1541,IF(AND(B1541="ceiling fan",J1541&gt;500),_xlfn.MAXIFS('m cost'!$E$3:$E$1062,'m cost'!$B$3:$B$1062,C1541,'m cost'!$C$3:$C$1062,"&lt;="&amp;O1541,'m cost'!$D$3:$D$1062,"&lt;="&amp;N1541)*3,_xlfn.MAXIFS('m cost'!$E$3:$E$1062,'m cost'!$B$3:$B$1062,C1541,'m cost'!$C$3:$C$1062,"&lt;="&amp;O1541,'m cost'!$D$3:$D$1062,"&lt;="&amp;N1541)))</f>
        <v>383</v>
      </c>
      <c r="L1541" s="2">
        <f t="shared" si="150"/>
        <v>3830</v>
      </c>
      <c r="M1541" s="2">
        <f t="shared" si="151"/>
        <v>25000</v>
      </c>
      <c r="N1541">
        <f t="shared" si="152"/>
        <v>2</v>
      </c>
      <c r="O1541">
        <f t="shared" si="153"/>
        <v>2023</v>
      </c>
      <c r="P1541" s="9">
        <f>IF(I1541&gt;0,VLOOKUP(B1541,'m cost'!A:G,6,FALSE)*I1541,0)</f>
        <v>0</v>
      </c>
      <c r="Q1541" t="str">
        <f t="shared" si="154"/>
        <v>p</v>
      </c>
      <c r="R1541" s="2">
        <f t="shared" si="155"/>
        <v>21170</v>
      </c>
    </row>
    <row r="1542" spans="1:18" x14ac:dyDescent="0.2">
      <c r="A1542" t="s">
        <v>37</v>
      </c>
      <c r="B1542" s="9" t="str">
        <f>VLOOKUP(A1542,'item cost'!A:D,2,FALSE)</f>
        <v>group 28</v>
      </c>
      <c r="C1542" s="9" t="str">
        <f>VLOOKUP(D1542,items!A:B,2,FALSE)</f>
        <v>item 28</v>
      </c>
      <c r="D1542" t="s">
        <v>860</v>
      </c>
      <c r="E1542" s="10"/>
      <c r="F1542" s="10">
        <v>44961</v>
      </c>
      <c r="G1542" t="s">
        <v>496</v>
      </c>
      <c r="I1542">
        <v>50</v>
      </c>
      <c r="J1542" s="2">
        <v>470</v>
      </c>
      <c r="K1542" s="2">
        <f>IF(OR(B1542="متنوع",B1542="قطع غيار"),J1542,IF(AND(B1542="ceiling fan",J1542&gt;500),_xlfn.MAXIFS('m cost'!$E$3:$E$1062,'m cost'!$B$3:$B$1062,C1542,'m cost'!$C$3:$C$1062,"&lt;="&amp;O1542,'m cost'!$D$3:$D$1062,"&lt;="&amp;N1542)*3,_xlfn.MAXIFS('m cost'!$E$3:$E$1062,'m cost'!$B$3:$B$1062,C1542,'m cost'!$C$3:$C$1062,"&lt;="&amp;O1542,'m cost'!$D$3:$D$1062,"&lt;="&amp;N1542)))</f>
        <v>1229</v>
      </c>
      <c r="L1542" s="2">
        <f t="shared" si="150"/>
        <v>61450</v>
      </c>
      <c r="M1542" s="2">
        <f t="shared" si="151"/>
        <v>23500</v>
      </c>
      <c r="N1542">
        <f t="shared" si="152"/>
        <v>2</v>
      </c>
      <c r="O1542">
        <f t="shared" si="153"/>
        <v>2023</v>
      </c>
      <c r="P1542" s="9">
        <f>IF(I1542&gt;0,VLOOKUP(B1542,'m cost'!A:G,6,FALSE)*I1542,0)</f>
        <v>25</v>
      </c>
      <c r="Q1542" t="str">
        <f t="shared" si="154"/>
        <v>l</v>
      </c>
      <c r="R1542" s="2">
        <f t="shared" si="155"/>
        <v>-37975</v>
      </c>
    </row>
    <row r="1543" spans="1:18" x14ac:dyDescent="0.2">
      <c r="A1543" t="s">
        <v>44</v>
      </c>
      <c r="B1543" s="9" t="str">
        <f>VLOOKUP(A1543,'item cost'!A:D,2,FALSE)</f>
        <v>group 29</v>
      </c>
      <c r="C1543" s="9" t="str">
        <f>VLOOKUP(D1543,items!A:B,2,FALSE)</f>
        <v>item 29</v>
      </c>
      <c r="D1543" t="s">
        <v>861</v>
      </c>
      <c r="E1543" s="10"/>
      <c r="F1543" s="10">
        <v>44961</v>
      </c>
      <c r="G1543" t="s">
        <v>496</v>
      </c>
      <c r="I1543">
        <v>32</v>
      </c>
      <c r="J1543" s="2">
        <v>1250</v>
      </c>
      <c r="K1543" s="2">
        <f>IF(OR(B1543="متنوع",B1543="قطع غيار"),J1543,IF(AND(B1543="ceiling fan",J1543&gt;500),_xlfn.MAXIFS('m cost'!$E$3:$E$1062,'m cost'!$B$3:$B$1062,C1543,'m cost'!$C$3:$C$1062,"&lt;="&amp;O1543,'m cost'!$D$3:$D$1062,"&lt;="&amp;N1543)*3,_xlfn.MAXIFS('m cost'!$E$3:$E$1062,'m cost'!$B$3:$B$1062,C1543,'m cost'!$C$3:$C$1062,"&lt;="&amp;O1543,'m cost'!$D$3:$D$1062,"&lt;="&amp;N1543)))</f>
        <v>139.5625</v>
      </c>
      <c r="L1543" s="2">
        <f t="shared" si="150"/>
        <v>4466</v>
      </c>
      <c r="M1543" s="2">
        <f t="shared" si="151"/>
        <v>40000</v>
      </c>
      <c r="N1543">
        <f t="shared" si="152"/>
        <v>2</v>
      </c>
      <c r="O1543">
        <f t="shared" si="153"/>
        <v>2023</v>
      </c>
      <c r="P1543" s="9">
        <f>IF(I1543&gt;0,VLOOKUP(B1543,'m cost'!A:G,6,FALSE)*I1543,0)</f>
        <v>160</v>
      </c>
      <c r="Q1543" t="str">
        <f t="shared" si="154"/>
        <v>p</v>
      </c>
      <c r="R1543" s="2">
        <f t="shared" si="155"/>
        <v>35374</v>
      </c>
    </row>
    <row r="1544" spans="1:18" x14ac:dyDescent="0.2">
      <c r="A1544" t="s">
        <v>280</v>
      </c>
      <c r="B1544" s="9" t="str">
        <f>VLOOKUP(A1544,'item cost'!A:D,2,FALSE)</f>
        <v>group 30</v>
      </c>
      <c r="C1544" s="9" t="str">
        <f>VLOOKUP(D1544,items!A:B,2,FALSE)</f>
        <v>item 30</v>
      </c>
      <c r="D1544" t="s">
        <v>862</v>
      </c>
      <c r="E1544" s="10"/>
      <c r="F1544" s="10">
        <v>44961</v>
      </c>
      <c r="G1544" t="s">
        <v>496</v>
      </c>
      <c r="I1544">
        <v>100</v>
      </c>
      <c r="J1544" s="2">
        <v>380</v>
      </c>
      <c r="K1544" s="2">
        <f>IF(OR(B1544="متنوع",B1544="قطع غيار"),J1544,IF(AND(B1544="ceiling fan",J1544&gt;500),_xlfn.MAXIFS('m cost'!$E$3:$E$1062,'m cost'!$B$3:$B$1062,C1544,'m cost'!$C$3:$C$1062,"&lt;="&amp;O1544,'m cost'!$D$3:$D$1062,"&lt;="&amp;N1544)*3,_xlfn.MAXIFS('m cost'!$E$3:$E$1062,'m cost'!$B$3:$B$1062,C1544,'m cost'!$C$3:$C$1062,"&lt;="&amp;O1544,'m cost'!$D$3:$D$1062,"&lt;="&amp;N1544)))</f>
        <v>350.54555555555561</v>
      </c>
      <c r="L1544" s="2">
        <f t="shared" si="150"/>
        <v>35054.555555555562</v>
      </c>
      <c r="M1544" s="2">
        <f t="shared" si="151"/>
        <v>38000</v>
      </c>
      <c r="N1544">
        <f t="shared" si="152"/>
        <v>2</v>
      </c>
      <c r="O1544">
        <f t="shared" si="153"/>
        <v>2023</v>
      </c>
      <c r="P1544" s="9">
        <f>IF(I1544&gt;0,VLOOKUP(B1544,'m cost'!A:G,6,FALSE)*I1544,0)</f>
        <v>500</v>
      </c>
      <c r="Q1544" t="str">
        <f t="shared" si="154"/>
        <v>p</v>
      </c>
      <c r="R1544" s="2">
        <f t="shared" si="155"/>
        <v>2445.444444444438</v>
      </c>
    </row>
    <row r="1545" spans="1:18" x14ac:dyDescent="0.2">
      <c r="A1545" t="s">
        <v>50</v>
      </c>
      <c r="B1545" s="9" t="str">
        <f>VLOOKUP(A1545,'item cost'!A:D,2,FALSE)</f>
        <v>group 31</v>
      </c>
      <c r="C1545" s="9" t="str">
        <f>VLOOKUP(D1545,items!A:B,2,FALSE)</f>
        <v>item 31</v>
      </c>
      <c r="D1545" t="s">
        <v>863</v>
      </c>
      <c r="E1545" s="10"/>
      <c r="F1545" s="10">
        <v>44961</v>
      </c>
      <c r="G1545" t="s">
        <v>496</v>
      </c>
      <c r="I1545">
        <v>70</v>
      </c>
      <c r="J1545" s="2">
        <v>400</v>
      </c>
      <c r="K1545" s="2">
        <f>IF(OR(B1545="متنوع",B1545="قطع غيار"),J1545,IF(AND(B1545="ceiling fan",J1545&gt;500),_xlfn.MAXIFS('m cost'!$E$3:$E$1062,'m cost'!$B$3:$B$1062,C1545,'m cost'!$C$3:$C$1062,"&lt;="&amp;O1545,'m cost'!$D$3:$D$1062,"&lt;="&amp;N1545)*3,_xlfn.MAXIFS('m cost'!$E$3:$E$1062,'m cost'!$B$3:$B$1062,C1545,'m cost'!$C$3:$C$1062,"&lt;="&amp;O1545,'m cost'!$D$3:$D$1062,"&lt;="&amp;N1545)))</f>
        <v>891.17460317460325</v>
      </c>
      <c r="L1545" s="2">
        <f t="shared" si="150"/>
        <v>62382.222222222226</v>
      </c>
      <c r="M1545" s="2">
        <f t="shared" si="151"/>
        <v>28000</v>
      </c>
      <c r="N1545">
        <f t="shared" si="152"/>
        <v>2</v>
      </c>
      <c r="O1545">
        <f t="shared" si="153"/>
        <v>2023</v>
      </c>
      <c r="P1545" s="9">
        <f>IF(I1545&gt;0,VLOOKUP(B1545,'m cost'!A:G,6,FALSE)*I1545,0)</f>
        <v>350</v>
      </c>
      <c r="Q1545" t="str">
        <f t="shared" si="154"/>
        <v>l</v>
      </c>
      <c r="R1545" s="2">
        <f t="shared" si="155"/>
        <v>-34732.222222222226</v>
      </c>
    </row>
    <row r="1546" spans="1:18" x14ac:dyDescent="0.2">
      <c r="A1546" t="s">
        <v>20</v>
      </c>
      <c r="B1546" s="9" t="str">
        <f>VLOOKUP(A1546,'item cost'!A:D,2,FALSE)</f>
        <v>group 32</v>
      </c>
      <c r="C1546" s="9" t="str">
        <f>VLOOKUP(D1546,items!A:B,2,FALSE)</f>
        <v>item 32</v>
      </c>
      <c r="D1546" t="s">
        <v>864</v>
      </c>
      <c r="E1546" s="10"/>
      <c r="F1546" s="10">
        <v>44961</v>
      </c>
      <c r="G1546" t="s">
        <v>496</v>
      </c>
      <c r="I1546">
        <v>35</v>
      </c>
      <c r="J1546" s="2">
        <v>310</v>
      </c>
      <c r="K1546" s="2">
        <f>IF(OR(B1546="متنوع",B1546="قطع غيار"),J1546,IF(AND(B1546="ceiling fan",J1546&gt;500),_xlfn.MAXIFS('m cost'!$E$3:$E$1062,'m cost'!$B$3:$B$1062,C1546,'m cost'!$C$3:$C$1062,"&lt;="&amp;O1546,'m cost'!$D$3:$D$1062,"&lt;="&amp;N1546)*3,_xlfn.MAXIFS('m cost'!$E$3:$E$1062,'m cost'!$B$3:$B$1062,C1546,'m cost'!$C$3:$C$1062,"&lt;="&amp;O1546,'m cost'!$D$3:$D$1062,"&lt;="&amp;N1546)))</f>
        <v>480</v>
      </c>
      <c r="L1546" s="2">
        <f t="shared" si="150"/>
        <v>16800</v>
      </c>
      <c r="M1546" s="2">
        <f t="shared" si="151"/>
        <v>10850</v>
      </c>
      <c r="N1546">
        <f t="shared" si="152"/>
        <v>2</v>
      </c>
      <c r="O1546">
        <f t="shared" si="153"/>
        <v>2023</v>
      </c>
      <c r="P1546" s="9">
        <f>IF(I1546&gt;0,VLOOKUP(B1546,'m cost'!A:G,6,FALSE)*I1546,0)</f>
        <v>175</v>
      </c>
      <c r="Q1546" t="str">
        <f t="shared" si="154"/>
        <v>l</v>
      </c>
      <c r="R1546" s="2">
        <f t="shared" si="155"/>
        <v>-6125</v>
      </c>
    </row>
    <row r="1547" spans="1:18" x14ac:dyDescent="0.2">
      <c r="A1547" t="s">
        <v>33</v>
      </c>
      <c r="B1547" s="9" t="str">
        <f>VLOOKUP(A1547,'item cost'!A:D,2,FALSE)</f>
        <v>group 33</v>
      </c>
      <c r="C1547" s="9" t="str">
        <f>VLOOKUP(D1547,items!A:B,2,FALSE)</f>
        <v>item 33</v>
      </c>
      <c r="D1547" t="s">
        <v>865</v>
      </c>
      <c r="E1547" s="10"/>
      <c r="F1547" s="10">
        <v>44961</v>
      </c>
      <c r="G1547" t="s">
        <v>496</v>
      </c>
      <c r="I1547">
        <v>30</v>
      </c>
      <c r="J1547" s="2">
        <v>2800</v>
      </c>
      <c r="K1547" s="2">
        <f>IF(OR(B1547="متنوع",B1547="قطع غيار"),J1547,IF(AND(B1547="ceiling fan",J1547&gt;500),_xlfn.MAXIFS('m cost'!$E$3:$E$1062,'m cost'!$B$3:$B$1062,C1547,'m cost'!$C$3:$C$1062,"&lt;="&amp;O1547,'m cost'!$D$3:$D$1062,"&lt;="&amp;N1547)*3,_xlfn.MAXIFS('m cost'!$E$3:$E$1062,'m cost'!$B$3:$B$1062,C1547,'m cost'!$C$3:$C$1062,"&lt;="&amp;O1547,'m cost'!$D$3:$D$1062,"&lt;="&amp;N1547)))</f>
        <v>960</v>
      </c>
      <c r="L1547" s="2">
        <f t="shared" si="150"/>
        <v>28800</v>
      </c>
      <c r="M1547" s="2">
        <f t="shared" si="151"/>
        <v>84000</v>
      </c>
      <c r="N1547">
        <f t="shared" si="152"/>
        <v>2</v>
      </c>
      <c r="O1547">
        <f t="shared" si="153"/>
        <v>2023</v>
      </c>
      <c r="P1547" s="9">
        <f>IF(I1547&gt;0,VLOOKUP(B1547,'m cost'!A:G,6,FALSE)*I1547,0)</f>
        <v>150</v>
      </c>
      <c r="Q1547" t="str">
        <f t="shared" si="154"/>
        <v>p</v>
      </c>
      <c r="R1547" s="2">
        <f t="shared" si="155"/>
        <v>55050</v>
      </c>
    </row>
    <row r="1548" spans="1:18" x14ac:dyDescent="0.2">
      <c r="A1548" t="s">
        <v>48</v>
      </c>
      <c r="B1548" s="9" t="str">
        <f>VLOOKUP(A1548,'item cost'!A:D,2,FALSE)</f>
        <v>group 34</v>
      </c>
      <c r="C1548" s="9" t="str">
        <f>VLOOKUP(D1548,items!A:B,2,FALSE)</f>
        <v>item 34</v>
      </c>
      <c r="D1548" t="s">
        <v>866</v>
      </c>
      <c r="E1548" s="10"/>
      <c r="F1548" s="10">
        <v>44961</v>
      </c>
      <c r="G1548" t="s">
        <v>496</v>
      </c>
      <c r="I1548">
        <v>10</v>
      </c>
      <c r="J1548" s="2">
        <v>2400</v>
      </c>
      <c r="K1548" s="2">
        <f>IF(OR(B1548="متنوع",B1548="قطع غيار"),J1548,IF(AND(B1548="ceiling fan",J1548&gt;500),_xlfn.MAXIFS('m cost'!$E$3:$E$1062,'m cost'!$B$3:$B$1062,C1548,'m cost'!$C$3:$C$1062,"&lt;="&amp;O1548,'m cost'!$D$3:$D$1062,"&lt;="&amp;N1548)*3,_xlfn.MAXIFS('m cost'!$E$3:$E$1062,'m cost'!$B$3:$B$1062,C1548,'m cost'!$C$3:$C$1062,"&lt;="&amp;O1548,'m cost'!$D$3:$D$1062,"&lt;="&amp;N1548)))</f>
        <v>1445</v>
      </c>
      <c r="L1548" s="2">
        <f t="shared" si="150"/>
        <v>14450</v>
      </c>
      <c r="M1548" s="2">
        <f t="shared" si="151"/>
        <v>24000</v>
      </c>
      <c r="N1548">
        <f t="shared" si="152"/>
        <v>2</v>
      </c>
      <c r="O1548">
        <f t="shared" si="153"/>
        <v>2023</v>
      </c>
      <c r="P1548" s="9">
        <f>IF(I1548&gt;0,VLOOKUP(B1548,'m cost'!A:G,6,FALSE)*I1548,0)</f>
        <v>50</v>
      </c>
      <c r="Q1548" t="str">
        <f t="shared" si="154"/>
        <v>p</v>
      </c>
      <c r="R1548" s="2">
        <f t="shared" si="155"/>
        <v>9500</v>
      </c>
    </row>
    <row r="1549" spans="1:18" x14ac:dyDescent="0.2">
      <c r="A1549" t="s">
        <v>28</v>
      </c>
      <c r="B1549" s="9" t="str">
        <f>VLOOKUP(A1549,'item cost'!A:D,2,FALSE)</f>
        <v>group 35</v>
      </c>
      <c r="C1549" s="9" t="str">
        <f>VLOOKUP(D1549,items!A:B,2,FALSE)</f>
        <v>item 35</v>
      </c>
      <c r="D1549" t="s">
        <v>867</v>
      </c>
      <c r="E1549" s="10"/>
      <c r="F1549" s="10">
        <v>44963</v>
      </c>
      <c r="G1549" t="s">
        <v>132</v>
      </c>
      <c r="I1549">
        <v>-1</v>
      </c>
      <c r="J1549" s="2">
        <v>1050</v>
      </c>
      <c r="K1549" s="2">
        <f>IF(OR(B1549="متنوع",B1549="قطع غيار"),J1549,IF(AND(B1549="ceiling fan",J1549&gt;500),_xlfn.MAXIFS('m cost'!$E$3:$E$1062,'m cost'!$B$3:$B$1062,C1549,'m cost'!$C$3:$C$1062,"&lt;="&amp;O1549,'m cost'!$D$3:$D$1062,"&lt;="&amp;N1549)*3,_xlfn.MAXIFS('m cost'!$E$3:$E$1062,'m cost'!$B$3:$B$1062,C1549,'m cost'!$C$3:$C$1062,"&lt;="&amp;O1549,'m cost'!$D$3:$D$1062,"&lt;="&amp;N1549)))</f>
        <v>1445</v>
      </c>
      <c r="L1549" s="2">
        <f t="shared" si="150"/>
        <v>-1445</v>
      </c>
      <c r="M1549" s="2">
        <f t="shared" si="151"/>
        <v>-1050</v>
      </c>
      <c r="N1549">
        <f t="shared" si="152"/>
        <v>2</v>
      </c>
      <c r="O1549">
        <f t="shared" si="153"/>
        <v>2023</v>
      </c>
      <c r="P1549" s="9">
        <f>IF(I1549&gt;0,VLOOKUP(B1549,'m cost'!A:G,6,FALSE)*I1549,0)</f>
        <v>0</v>
      </c>
      <c r="Q1549" t="str">
        <f t="shared" si="154"/>
        <v>p</v>
      </c>
      <c r="R1549" s="2">
        <f t="shared" si="155"/>
        <v>395</v>
      </c>
    </row>
    <row r="1550" spans="1:18" x14ac:dyDescent="0.2">
      <c r="A1550" t="s">
        <v>274</v>
      </c>
      <c r="B1550" s="9" t="str">
        <f>VLOOKUP(A1550,'item cost'!A:D,2,FALSE)</f>
        <v>group 36</v>
      </c>
      <c r="C1550" s="9" t="str">
        <f>VLOOKUP(D1550,items!A:B,2,FALSE)</f>
        <v>item 36</v>
      </c>
      <c r="D1550" t="s">
        <v>868</v>
      </c>
      <c r="E1550" s="10"/>
      <c r="F1550" s="10">
        <v>44963</v>
      </c>
      <c r="G1550" t="s">
        <v>132</v>
      </c>
      <c r="I1550">
        <v>-3</v>
      </c>
      <c r="J1550" s="2">
        <v>1100</v>
      </c>
      <c r="K1550" s="2">
        <f>IF(OR(B1550="متنوع",B1550="قطع غيار"),J1550,IF(AND(B1550="ceiling fan",J1550&gt;500),_xlfn.MAXIFS('m cost'!$E$3:$E$1062,'m cost'!$B$3:$B$1062,C1550,'m cost'!$C$3:$C$1062,"&lt;="&amp;O1550,'m cost'!$D$3:$D$1062,"&lt;="&amp;N1550)*3,_xlfn.MAXIFS('m cost'!$E$3:$E$1062,'m cost'!$B$3:$B$1062,C1550,'m cost'!$C$3:$C$1062,"&lt;="&amp;O1550,'m cost'!$D$3:$D$1062,"&lt;="&amp;N1550)))</f>
        <v>440</v>
      </c>
      <c r="L1550" s="2">
        <f t="shared" si="150"/>
        <v>-1320</v>
      </c>
      <c r="M1550" s="2">
        <f t="shared" si="151"/>
        <v>-3300</v>
      </c>
      <c r="N1550">
        <f t="shared" si="152"/>
        <v>2</v>
      </c>
      <c r="O1550">
        <f t="shared" si="153"/>
        <v>2023</v>
      </c>
      <c r="P1550" s="9">
        <f>IF(I1550&gt;0,VLOOKUP(B1550,'m cost'!A:G,6,FALSE)*I1550,0)</f>
        <v>0</v>
      </c>
      <c r="Q1550" t="str">
        <f t="shared" si="154"/>
        <v>l</v>
      </c>
      <c r="R1550" s="2">
        <f t="shared" si="155"/>
        <v>-1980</v>
      </c>
    </row>
    <row r="1551" spans="1:18" x14ac:dyDescent="0.2">
      <c r="A1551" t="s">
        <v>52</v>
      </c>
      <c r="B1551" s="9" t="str">
        <f>VLOOKUP(A1551,'item cost'!A:D,2,FALSE)</f>
        <v>group 37</v>
      </c>
      <c r="C1551" s="9" t="str">
        <f>VLOOKUP(D1551,items!A:B,2,FALSE)</f>
        <v>item 37</v>
      </c>
      <c r="D1551" t="s">
        <v>869</v>
      </c>
      <c r="E1551" s="10"/>
      <c r="F1551" s="10">
        <v>44963</v>
      </c>
      <c r="G1551" t="s">
        <v>132</v>
      </c>
      <c r="I1551">
        <v>-7</v>
      </c>
      <c r="J1551" s="2">
        <v>1250</v>
      </c>
      <c r="K1551" s="2">
        <f>IF(OR(B1551="متنوع",B1551="قطع غيار"),J1551,IF(AND(B1551="ceiling fan",J1551&gt;500),_xlfn.MAXIFS('m cost'!$E$3:$E$1062,'m cost'!$B$3:$B$1062,C1551,'m cost'!$C$3:$C$1062,"&lt;="&amp;O1551,'m cost'!$D$3:$D$1062,"&lt;="&amp;N1551)*3,_xlfn.MAXIFS('m cost'!$E$3:$E$1062,'m cost'!$B$3:$B$1062,C1551,'m cost'!$C$3:$C$1062,"&lt;="&amp;O1551,'m cost'!$D$3:$D$1062,"&lt;="&amp;N1551)))</f>
        <v>1486.2500000000002</v>
      </c>
      <c r="L1551" s="2">
        <f t="shared" si="150"/>
        <v>-10403.750000000002</v>
      </c>
      <c r="M1551" s="2">
        <f t="shared" si="151"/>
        <v>-8750</v>
      </c>
      <c r="N1551">
        <f t="shared" si="152"/>
        <v>2</v>
      </c>
      <c r="O1551">
        <f t="shared" si="153"/>
        <v>2023</v>
      </c>
      <c r="P1551" s="9">
        <f>IF(I1551&gt;0,VLOOKUP(B1551,'m cost'!A:G,6,FALSE)*I1551,0)</f>
        <v>0</v>
      </c>
      <c r="Q1551" t="str">
        <f t="shared" si="154"/>
        <v>p</v>
      </c>
      <c r="R1551" s="2">
        <f t="shared" si="155"/>
        <v>1653.7500000000018</v>
      </c>
    </row>
    <row r="1552" spans="1:18" x14ac:dyDescent="0.2">
      <c r="A1552" t="s">
        <v>65</v>
      </c>
      <c r="B1552" s="9" t="str">
        <f>VLOOKUP(A1552,'item cost'!A:D,2,FALSE)</f>
        <v>group 38</v>
      </c>
      <c r="C1552" s="9" t="str">
        <f>VLOOKUP(D1552,items!A:B,2,FALSE)</f>
        <v>item 38</v>
      </c>
      <c r="D1552" t="s">
        <v>870</v>
      </c>
      <c r="E1552" s="10"/>
      <c r="F1552" s="10">
        <v>44963</v>
      </c>
      <c r="G1552" t="s">
        <v>132</v>
      </c>
      <c r="I1552">
        <v>-1</v>
      </c>
      <c r="J1552" s="2">
        <v>350</v>
      </c>
      <c r="K1552" s="2">
        <f>IF(OR(B1552="متنوع",B1552="قطع غيار"),J1552,IF(AND(B1552="ceiling fan",J1552&gt;500),_xlfn.MAXIFS('m cost'!$E$3:$E$1062,'m cost'!$B$3:$B$1062,C1552,'m cost'!$C$3:$C$1062,"&lt;="&amp;O1552,'m cost'!$D$3:$D$1062,"&lt;="&amp;N1552)*3,_xlfn.MAXIFS('m cost'!$E$3:$E$1062,'m cost'!$B$3:$B$1062,C1552,'m cost'!$C$3:$C$1062,"&lt;="&amp;O1552,'m cost'!$D$3:$D$1062,"&lt;="&amp;N1552)))</f>
        <v>1954.814814814815</v>
      </c>
      <c r="L1552" s="2">
        <f t="shared" si="150"/>
        <v>-1954.814814814815</v>
      </c>
      <c r="M1552" s="2">
        <f t="shared" si="151"/>
        <v>-350</v>
      </c>
      <c r="N1552">
        <f t="shared" si="152"/>
        <v>2</v>
      </c>
      <c r="O1552">
        <f t="shared" si="153"/>
        <v>2023</v>
      </c>
      <c r="P1552" s="9">
        <f>IF(I1552&gt;0,VLOOKUP(B1552,'m cost'!A:G,6,FALSE)*I1552,0)</f>
        <v>0</v>
      </c>
      <c r="Q1552" t="str">
        <f t="shared" si="154"/>
        <v>p</v>
      </c>
      <c r="R1552" s="2">
        <f t="shared" si="155"/>
        <v>1604.814814814815</v>
      </c>
    </row>
    <row r="1553" spans="1:18" x14ac:dyDescent="0.2">
      <c r="A1553" t="s">
        <v>62</v>
      </c>
      <c r="B1553" s="9" t="str">
        <f>VLOOKUP(A1553,'item cost'!A:D,2,FALSE)</f>
        <v>group 39</v>
      </c>
      <c r="C1553" s="9" t="str">
        <f>VLOOKUP(D1553,items!A:B,2,FALSE)</f>
        <v>item 39</v>
      </c>
      <c r="D1553" t="s">
        <v>871</v>
      </c>
      <c r="E1553" s="10"/>
      <c r="F1553" s="10">
        <v>44963</v>
      </c>
      <c r="G1553" t="s">
        <v>132</v>
      </c>
      <c r="I1553">
        <v>-1</v>
      </c>
      <c r="J1553" s="2">
        <v>470</v>
      </c>
      <c r="K1553" s="2">
        <f>IF(OR(B1553="متنوع",B1553="قطع غيار"),J1553,IF(AND(B1553="ceiling fan",J1553&gt;500),_xlfn.MAXIFS('m cost'!$E$3:$E$1062,'m cost'!$B$3:$B$1062,C1553,'m cost'!$C$3:$C$1062,"&lt;="&amp;O1553,'m cost'!$D$3:$D$1062,"&lt;="&amp;N1553)*3,_xlfn.MAXIFS('m cost'!$E$3:$E$1062,'m cost'!$B$3:$B$1062,C1553,'m cost'!$C$3:$C$1062,"&lt;="&amp;O1553,'m cost'!$D$3:$D$1062,"&lt;="&amp;N1553)))</f>
        <v>1020</v>
      </c>
      <c r="L1553" s="2">
        <f t="shared" si="150"/>
        <v>-1020</v>
      </c>
      <c r="M1553" s="2">
        <f t="shared" si="151"/>
        <v>-470</v>
      </c>
      <c r="N1553">
        <f t="shared" si="152"/>
        <v>2</v>
      </c>
      <c r="O1553">
        <f t="shared" si="153"/>
        <v>2023</v>
      </c>
      <c r="P1553" s="9">
        <f>IF(I1553&gt;0,VLOOKUP(B1553,'m cost'!A:G,6,FALSE)*I1553,0)</f>
        <v>0</v>
      </c>
      <c r="Q1553" t="str">
        <f t="shared" si="154"/>
        <v>p</v>
      </c>
      <c r="R1553" s="2">
        <f t="shared" si="155"/>
        <v>550</v>
      </c>
    </row>
    <row r="1554" spans="1:18" x14ac:dyDescent="0.2">
      <c r="A1554" t="s">
        <v>25</v>
      </c>
      <c r="B1554" s="9" t="str">
        <f>VLOOKUP(A1554,'item cost'!A:D,2,FALSE)</f>
        <v>group 40</v>
      </c>
      <c r="C1554" s="9" t="str">
        <f>VLOOKUP(D1554,items!A:B,2,FALSE)</f>
        <v>item 40</v>
      </c>
      <c r="D1554" t="s">
        <v>872</v>
      </c>
      <c r="E1554" s="10"/>
      <c r="F1554" s="10">
        <v>44963</v>
      </c>
      <c r="G1554" t="s">
        <v>132</v>
      </c>
      <c r="I1554">
        <v>-3</v>
      </c>
      <c r="J1554" s="2">
        <v>400</v>
      </c>
      <c r="K1554" s="2">
        <f>IF(OR(B1554="متنوع",B1554="قطع غيار"),J1554,IF(AND(B1554="ceiling fan",J1554&gt;500),_xlfn.MAXIFS('m cost'!$E$3:$E$1062,'m cost'!$B$3:$B$1062,C1554,'m cost'!$C$3:$C$1062,"&lt;="&amp;O1554,'m cost'!$D$3:$D$1062,"&lt;="&amp;N1554)*3,_xlfn.MAXIFS('m cost'!$E$3:$E$1062,'m cost'!$B$3:$B$1062,C1554,'m cost'!$C$3:$C$1062,"&lt;="&amp;O1554,'m cost'!$D$3:$D$1062,"&lt;="&amp;N1554)))</f>
        <v>514</v>
      </c>
      <c r="L1554" s="2">
        <f t="shared" si="150"/>
        <v>-1542</v>
      </c>
      <c r="M1554" s="2">
        <f t="shared" si="151"/>
        <v>-1200</v>
      </c>
      <c r="N1554">
        <f t="shared" si="152"/>
        <v>2</v>
      </c>
      <c r="O1554">
        <f t="shared" si="153"/>
        <v>2023</v>
      </c>
      <c r="P1554" s="9">
        <f>IF(I1554&gt;0,VLOOKUP(B1554,'m cost'!A:G,6,FALSE)*I1554,0)</f>
        <v>0</v>
      </c>
      <c r="Q1554" t="str">
        <f t="shared" si="154"/>
        <v>p</v>
      </c>
      <c r="R1554" s="2">
        <f t="shared" si="155"/>
        <v>342</v>
      </c>
    </row>
    <row r="1555" spans="1:18" x14ac:dyDescent="0.2">
      <c r="A1555" t="s">
        <v>51</v>
      </c>
      <c r="B1555" s="9" t="str">
        <f>VLOOKUP(A1555,'item cost'!A:D,2,FALSE)</f>
        <v>group 41</v>
      </c>
      <c r="C1555" s="9" t="str">
        <f>VLOOKUP(D1555,items!A:B,2,FALSE)</f>
        <v>item 41</v>
      </c>
      <c r="D1555" t="s">
        <v>873</v>
      </c>
      <c r="E1555" s="10"/>
      <c r="F1555" s="10">
        <v>44963</v>
      </c>
      <c r="G1555" t="s">
        <v>132</v>
      </c>
      <c r="I1555">
        <v>-4</v>
      </c>
      <c r="J1555" s="2">
        <v>380</v>
      </c>
      <c r="K1555" s="2">
        <f>IF(OR(B1555="متنوع",B1555="قطع غيار"),J1555,IF(AND(B1555="ceiling fan",J1555&gt;500),_xlfn.MAXIFS('m cost'!$E$3:$E$1062,'m cost'!$B$3:$B$1062,C1555,'m cost'!$C$3:$C$1062,"&lt;="&amp;O1555,'m cost'!$D$3:$D$1062,"&lt;="&amp;N1555)*3,_xlfn.MAXIFS('m cost'!$E$3:$E$1062,'m cost'!$B$3:$B$1062,C1555,'m cost'!$C$3:$C$1062,"&lt;="&amp;O1555,'m cost'!$D$3:$D$1062,"&lt;="&amp;N1555)))</f>
        <v>367</v>
      </c>
      <c r="L1555" s="2">
        <f t="shared" si="150"/>
        <v>-1468</v>
      </c>
      <c r="M1555" s="2">
        <f t="shared" si="151"/>
        <v>-1520</v>
      </c>
      <c r="N1555">
        <f t="shared" si="152"/>
        <v>2</v>
      </c>
      <c r="O1555">
        <f t="shared" si="153"/>
        <v>2023</v>
      </c>
      <c r="P1555" s="9">
        <f>IF(I1555&gt;0,VLOOKUP(B1555,'m cost'!A:G,6,FALSE)*I1555,0)</f>
        <v>0</v>
      </c>
      <c r="Q1555" t="str">
        <f t="shared" si="154"/>
        <v>l</v>
      </c>
      <c r="R1555" s="2">
        <f t="shared" si="155"/>
        <v>-52</v>
      </c>
    </row>
    <row r="1556" spans="1:18" x14ac:dyDescent="0.2">
      <c r="A1556" t="s">
        <v>276</v>
      </c>
      <c r="B1556" s="9" t="str">
        <f>VLOOKUP(A1556,'item cost'!A:D,2,FALSE)</f>
        <v>group 42</v>
      </c>
      <c r="C1556" s="9" t="str">
        <f>VLOOKUP(D1556,items!A:B,2,FALSE)</f>
        <v>item 42</v>
      </c>
      <c r="D1556" t="s">
        <v>874</v>
      </c>
      <c r="E1556" s="10"/>
      <c r="F1556" s="10">
        <v>44963</v>
      </c>
      <c r="G1556" t="s">
        <v>132</v>
      </c>
      <c r="I1556">
        <v>-14</v>
      </c>
      <c r="J1556" s="2">
        <v>180</v>
      </c>
      <c r="K1556" s="2">
        <f>IF(OR(B1556="متنوع",B1556="قطع غيار"),J1556,IF(AND(B1556="ceiling fan",J1556&gt;500),_xlfn.MAXIFS('m cost'!$E$3:$E$1062,'m cost'!$B$3:$B$1062,C1556,'m cost'!$C$3:$C$1062,"&lt;="&amp;O1556,'m cost'!$D$3:$D$1062,"&lt;="&amp;N1556)*3,_xlfn.MAXIFS('m cost'!$E$3:$E$1062,'m cost'!$B$3:$B$1062,C1556,'m cost'!$C$3:$C$1062,"&lt;="&amp;O1556,'m cost'!$D$3:$D$1062,"&lt;="&amp;N1556)))</f>
        <v>244.81481481481484</v>
      </c>
      <c r="L1556" s="2">
        <f t="shared" si="150"/>
        <v>-3427.4074074074078</v>
      </c>
      <c r="M1556" s="2">
        <f t="shared" si="151"/>
        <v>-2520</v>
      </c>
      <c r="N1556">
        <f t="shared" si="152"/>
        <v>2</v>
      </c>
      <c r="O1556">
        <f t="shared" si="153"/>
        <v>2023</v>
      </c>
      <c r="P1556" s="9">
        <f>IF(I1556&gt;0,VLOOKUP(B1556,'m cost'!A:G,6,FALSE)*I1556,0)</f>
        <v>0</v>
      </c>
      <c r="Q1556" t="str">
        <f t="shared" si="154"/>
        <v>p</v>
      </c>
      <c r="R1556" s="2">
        <f t="shared" si="155"/>
        <v>907.40740740740785</v>
      </c>
    </row>
    <row r="1557" spans="1:18" x14ac:dyDescent="0.2">
      <c r="A1557" t="s">
        <v>70</v>
      </c>
      <c r="B1557" s="9" t="str">
        <f>VLOOKUP(A1557,'item cost'!A:D,2,FALSE)</f>
        <v>group 43</v>
      </c>
      <c r="C1557" s="9" t="str">
        <f>VLOOKUP(D1557,items!A:B,2,FALSE)</f>
        <v>item 43</v>
      </c>
      <c r="D1557" t="s">
        <v>875</v>
      </c>
      <c r="E1557" s="10"/>
      <c r="F1557" s="10">
        <v>44963</v>
      </c>
      <c r="G1557" t="s">
        <v>132</v>
      </c>
      <c r="I1557">
        <v>-14</v>
      </c>
      <c r="J1557" s="2">
        <v>360</v>
      </c>
      <c r="K1557" s="2">
        <f>IF(OR(B1557="متنوع",B1557="قطع غيار"),J1557,IF(AND(B1557="ceiling fan",J1557&gt;500),_xlfn.MAXIFS('m cost'!$E$3:$E$1062,'m cost'!$B$3:$B$1062,C1557,'m cost'!$C$3:$C$1062,"&lt;="&amp;O1557,'m cost'!$D$3:$D$1062,"&lt;="&amp;N1557)*3,_xlfn.MAXIFS('m cost'!$E$3:$E$1062,'m cost'!$B$3:$B$1062,C1557,'m cost'!$C$3:$C$1062,"&lt;="&amp;O1557,'m cost'!$D$3:$D$1062,"&lt;="&amp;N1557)))</f>
        <v>193</v>
      </c>
      <c r="L1557" s="2">
        <f t="shared" si="150"/>
        <v>-2702</v>
      </c>
      <c r="M1557" s="2">
        <f t="shared" si="151"/>
        <v>-5040</v>
      </c>
      <c r="N1557">
        <f t="shared" si="152"/>
        <v>2</v>
      </c>
      <c r="O1557">
        <f t="shared" si="153"/>
        <v>2023</v>
      </c>
      <c r="P1557" s="9">
        <f>IF(I1557&gt;0,VLOOKUP(B1557,'m cost'!A:G,6,FALSE)*I1557,0)</f>
        <v>0</v>
      </c>
      <c r="Q1557" t="str">
        <f t="shared" si="154"/>
        <v>l</v>
      </c>
      <c r="R1557" s="2">
        <f t="shared" si="155"/>
        <v>-2338</v>
      </c>
    </row>
    <row r="1558" spans="1:18" x14ac:dyDescent="0.2">
      <c r="A1558" t="s">
        <v>22</v>
      </c>
      <c r="B1558" s="9" t="str">
        <f>VLOOKUP(A1558,'item cost'!A:D,2,FALSE)</f>
        <v>group 44</v>
      </c>
      <c r="C1558" s="9" t="str">
        <f>VLOOKUP(D1558,items!A:B,2,FALSE)</f>
        <v>item 44</v>
      </c>
      <c r="D1558" t="s">
        <v>876</v>
      </c>
      <c r="E1558" s="10"/>
      <c r="F1558" s="10">
        <v>44963</v>
      </c>
      <c r="G1558" t="s">
        <v>132</v>
      </c>
      <c r="I1558">
        <v>-4</v>
      </c>
      <c r="J1558" s="2">
        <v>340</v>
      </c>
      <c r="K1558" s="2">
        <f>IF(OR(B1558="متنوع",B1558="قطع غيار"),J1558,IF(AND(B1558="ceiling fan",J1558&gt;500),_xlfn.MAXIFS('m cost'!$E$3:$E$1062,'m cost'!$B$3:$B$1062,C1558,'m cost'!$C$3:$C$1062,"&lt;="&amp;O1558,'m cost'!$D$3:$D$1062,"&lt;="&amp;N1558)*3,_xlfn.MAXIFS('m cost'!$E$3:$E$1062,'m cost'!$B$3:$B$1062,C1558,'m cost'!$C$3:$C$1062,"&lt;="&amp;O1558,'m cost'!$D$3:$D$1062,"&lt;="&amp;N1558)))</f>
        <v>187.96296296296299</v>
      </c>
      <c r="L1558" s="2">
        <f t="shared" si="150"/>
        <v>-751.85185185185196</v>
      </c>
      <c r="M1558" s="2">
        <f t="shared" si="151"/>
        <v>-1360</v>
      </c>
      <c r="N1558">
        <f t="shared" si="152"/>
        <v>2</v>
      </c>
      <c r="O1558">
        <f t="shared" si="153"/>
        <v>2023</v>
      </c>
      <c r="P1558" s="9">
        <f>IF(I1558&gt;0,VLOOKUP(B1558,'m cost'!A:G,6,FALSE)*I1558,0)</f>
        <v>0</v>
      </c>
      <c r="Q1558" t="str">
        <f t="shared" si="154"/>
        <v>l</v>
      </c>
      <c r="R1558" s="2">
        <f t="shared" si="155"/>
        <v>-608.14814814814804</v>
      </c>
    </row>
    <row r="1559" spans="1:18" x14ac:dyDescent="0.2">
      <c r="A1559" t="s">
        <v>27</v>
      </c>
      <c r="B1559" s="9" t="str">
        <f>VLOOKUP(A1559,'item cost'!A:D,2,FALSE)</f>
        <v>group 45</v>
      </c>
      <c r="C1559" s="9" t="str">
        <f>VLOOKUP(D1559,items!A:B,2,FALSE)</f>
        <v>item 45</v>
      </c>
      <c r="D1559" t="s">
        <v>877</v>
      </c>
      <c r="E1559" s="10"/>
      <c r="F1559" s="10">
        <v>44963</v>
      </c>
      <c r="G1559" t="s">
        <v>132</v>
      </c>
      <c r="I1559">
        <v>-11</v>
      </c>
      <c r="J1559" s="2">
        <v>390</v>
      </c>
      <c r="K1559" s="2">
        <f>IF(OR(B1559="متنوع",B1559="قطع غيار"),J1559,IF(AND(B1559="ceiling fan",J1559&gt;500),_xlfn.MAXIFS('m cost'!$E$3:$E$1062,'m cost'!$B$3:$B$1062,C1559,'m cost'!$C$3:$C$1062,"&lt;="&amp;O1559,'m cost'!$D$3:$D$1062,"&lt;="&amp;N1559)*3,_xlfn.MAXIFS('m cost'!$E$3:$E$1062,'m cost'!$B$3:$B$1062,C1559,'m cost'!$C$3:$C$1062,"&lt;="&amp;O1559,'m cost'!$D$3:$D$1062,"&lt;="&amp;N1559)))</f>
        <v>187.96296296296299</v>
      </c>
      <c r="L1559" s="2">
        <f t="shared" si="150"/>
        <v>-2067.5925925925931</v>
      </c>
      <c r="M1559" s="2">
        <f t="shared" si="151"/>
        <v>-4290</v>
      </c>
      <c r="N1559">
        <f t="shared" si="152"/>
        <v>2</v>
      </c>
      <c r="O1559">
        <f t="shared" si="153"/>
        <v>2023</v>
      </c>
      <c r="P1559" s="9">
        <f>IF(I1559&gt;0,VLOOKUP(B1559,'m cost'!A:G,6,FALSE)*I1559,0)</f>
        <v>0</v>
      </c>
      <c r="Q1559" t="str">
        <f t="shared" si="154"/>
        <v>l</v>
      </c>
      <c r="R1559" s="2">
        <f t="shared" si="155"/>
        <v>-2222.4074074074069</v>
      </c>
    </row>
    <row r="1560" spans="1:18" x14ac:dyDescent="0.2">
      <c r="A1560" t="s">
        <v>19</v>
      </c>
      <c r="B1560" s="9" t="str">
        <f>VLOOKUP(A1560,'item cost'!A:D,2,FALSE)</f>
        <v>group 46</v>
      </c>
      <c r="C1560" s="9" t="str">
        <f>VLOOKUP(D1560,items!A:B,2,FALSE)</f>
        <v>item 46</v>
      </c>
      <c r="D1560" t="s">
        <v>878</v>
      </c>
      <c r="E1560" s="10"/>
      <c r="F1560" s="10">
        <v>44963</v>
      </c>
      <c r="G1560" t="s">
        <v>132</v>
      </c>
      <c r="I1560">
        <v>-6</v>
      </c>
      <c r="J1560" s="2">
        <v>280</v>
      </c>
      <c r="K1560" s="2">
        <f>IF(OR(B1560="متنوع",B1560="قطع غيار"),J1560,IF(AND(B1560="ceiling fan",J1560&gt;500),_xlfn.MAXIFS('m cost'!$E$3:$E$1062,'m cost'!$B$3:$B$1062,C1560,'m cost'!$C$3:$C$1062,"&lt;="&amp;O1560,'m cost'!$D$3:$D$1062,"&lt;="&amp;N1560)*3,_xlfn.MAXIFS('m cost'!$E$3:$E$1062,'m cost'!$B$3:$B$1062,C1560,'m cost'!$C$3:$C$1062,"&lt;="&amp;O1560,'m cost'!$D$3:$D$1062,"&lt;="&amp;N1560)))</f>
        <v>775</v>
      </c>
      <c r="L1560" s="2">
        <f t="shared" si="150"/>
        <v>-4650</v>
      </c>
      <c r="M1560" s="2">
        <f t="shared" si="151"/>
        <v>-1680</v>
      </c>
      <c r="N1560">
        <f t="shared" si="152"/>
        <v>2</v>
      </c>
      <c r="O1560">
        <f t="shared" si="153"/>
        <v>2023</v>
      </c>
      <c r="P1560" s="9">
        <f>IF(I1560&gt;0,VLOOKUP(B1560,'m cost'!A:G,6,FALSE)*I1560,0)</f>
        <v>0</v>
      </c>
      <c r="Q1560" t="str">
        <f t="shared" si="154"/>
        <v>p</v>
      </c>
      <c r="R1560" s="2">
        <f t="shared" si="155"/>
        <v>2970</v>
      </c>
    </row>
    <row r="1561" spans="1:18" x14ac:dyDescent="0.2">
      <c r="A1561" t="s">
        <v>29</v>
      </c>
      <c r="B1561" s="9" t="str">
        <f>VLOOKUP(A1561,'item cost'!A:D,2,FALSE)</f>
        <v>group 47</v>
      </c>
      <c r="C1561" s="9" t="str">
        <f>VLOOKUP(D1561,items!A:B,2,FALSE)</f>
        <v>item 47</v>
      </c>
      <c r="D1561" t="s">
        <v>879</v>
      </c>
      <c r="E1561" s="10"/>
      <c r="F1561" s="10">
        <v>44963</v>
      </c>
      <c r="G1561" t="s">
        <v>132</v>
      </c>
      <c r="I1561">
        <v>-2</v>
      </c>
      <c r="J1561" s="2">
        <v>480</v>
      </c>
      <c r="K1561" s="2">
        <f>IF(OR(B1561="متنوع",B1561="قطع غيار"),J1561,IF(AND(B1561="ceiling fan",J1561&gt;500),_xlfn.MAXIFS('m cost'!$E$3:$E$1062,'m cost'!$B$3:$B$1062,C1561,'m cost'!$C$3:$C$1062,"&lt;="&amp;O1561,'m cost'!$D$3:$D$1062,"&lt;="&amp;N1561)*3,_xlfn.MAXIFS('m cost'!$E$3:$E$1062,'m cost'!$B$3:$B$1062,C1561,'m cost'!$C$3:$C$1062,"&lt;="&amp;O1561,'m cost'!$D$3:$D$1062,"&lt;="&amp;N1561)))</f>
        <v>205</v>
      </c>
      <c r="L1561" s="2">
        <f t="shared" si="150"/>
        <v>-410</v>
      </c>
      <c r="M1561" s="2">
        <f t="shared" si="151"/>
        <v>-960</v>
      </c>
      <c r="N1561">
        <f t="shared" si="152"/>
        <v>2</v>
      </c>
      <c r="O1561">
        <f t="shared" si="153"/>
        <v>2023</v>
      </c>
      <c r="P1561" s="9">
        <f>IF(I1561&gt;0,VLOOKUP(B1561,'m cost'!A:G,6,FALSE)*I1561,0)</f>
        <v>0</v>
      </c>
      <c r="Q1561" t="str">
        <f t="shared" si="154"/>
        <v>l</v>
      </c>
      <c r="R1561" s="2">
        <f t="shared" si="155"/>
        <v>-550</v>
      </c>
    </row>
    <row r="1562" spans="1:18" x14ac:dyDescent="0.2">
      <c r="A1562" t="s">
        <v>272</v>
      </c>
      <c r="B1562" s="9" t="str">
        <f>VLOOKUP(A1562,'item cost'!A:D,2,FALSE)</f>
        <v>group 48</v>
      </c>
      <c r="C1562" s="9" t="str">
        <f>VLOOKUP(D1562,items!A:B,2,FALSE)</f>
        <v>item 48</v>
      </c>
      <c r="D1562" t="s">
        <v>880</v>
      </c>
      <c r="E1562" s="10"/>
      <c r="F1562" s="10">
        <v>44963</v>
      </c>
      <c r="G1562" t="s">
        <v>132</v>
      </c>
      <c r="I1562">
        <v>-3</v>
      </c>
      <c r="J1562" s="2">
        <v>530</v>
      </c>
      <c r="K1562" s="2">
        <f>IF(OR(B1562="متنوع",B1562="قطع غيار"),J1562,IF(AND(B1562="ceiling fan",J1562&gt;500),_xlfn.MAXIFS('m cost'!$E$3:$E$1062,'m cost'!$B$3:$B$1062,C1562,'m cost'!$C$3:$C$1062,"&lt;="&amp;O1562,'m cost'!$D$3:$D$1062,"&lt;="&amp;N1562)*3,_xlfn.MAXIFS('m cost'!$E$3:$E$1062,'m cost'!$B$3:$B$1062,C1562,'m cost'!$C$3:$C$1062,"&lt;="&amp;O1562,'m cost'!$D$3:$D$1062,"&lt;="&amp;N1562)))</f>
        <v>640</v>
      </c>
      <c r="L1562" s="2">
        <f t="shared" si="150"/>
        <v>-1920</v>
      </c>
      <c r="M1562" s="2">
        <f t="shared" si="151"/>
        <v>-1590</v>
      </c>
      <c r="N1562">
        <f t="shared" si="152"/>
        <v>2</v>
      </c>
      <c r="O1562">
        <f t="shared" si="153"/>
        <v>2023</v>
      </c>
      <c r="P1562" s="9">
        <f>IF(I1562&gt;0,VLOOKUP(B1562,'m cost'!A:G,6,FALSE)*I1562,0)</f>
        <v>0</v>
      </c>
      <c r="Q1562" t="str">
        <f t="shared" si="154"/>
        <v>p</v>
      </c>
      <c r="R1562" s="2">
        <f t="shared" si="155"/>
        <v>330</v>
      </c>
    </row>
    <row r="1563" spans="1:18" x14ac:dyDescent="0.2">
      <c r="A1563" t="s">
        <v>41</v>
      </c>
      <c r="B1563" s="9" t="str">
        <f>VLOOKUP(A1563,'item cost'!A:D,2,FALSE)</f>
        <v>group 49</v>
      </c>
      <c r="C1563" s="9" t="str">
        <f>VLOOKUP(D1563,items!A:B,2,FALSE)</f>
        <v>item 49</v>
      </c>
      <c r="D1563" t="s">
        <v>881</v>
      </c>
      <c r="E1563" s="10"/>
      <c r="F1563" s="10">
        <v>44963</v>
      </c>
      <c r="G1563" t="s">
        <v>132</v>
      </c>
      <c r="I1563">
        <v>-1</v>
      </c>
      <c r="J1563" s="2">
        <v>750</v>
      </c>
      <c r="K1563" s="2">
        <f>IF(OR(B1563="متنوع",B1563="قطع غيار"),J1563,IF(AND(B1563="ceiling fan",J1563&gt;500),_xlfn.MAXIFS('m cost'!$E$3:$E$1062,'m cost'!$B$3:$B$1062,C1563,'m cost'!$C$3:$C$1062,"&lt;="&amp;O1563,'m cost'!$D$3:$D$1062,"&lt;="&amp;N1563)*3,_xlfn.MAXIFS('m cost'!$E$3:$E$1062,'m cost'!$B$3:$B$1062,C1563,'m cost'!$C$3:$C$1062,"&lt;="&amp;O1563,'m cost'!$D$3:$D$1062,"&lt;="&amp;N1563)))</f>
        <v>237</v>
      </c>
      <c r="L1563" s="2">
        <f t="shared" si="150"/>
        <v>-237</v>
      </c>
      <c r="M1563" s="2">
        <f t="shared" si="151"/>
        <v>-750</v>
      </c>
      <c r="N1563">
        <f t="shared" si="152"/>
        <v>2</v>
      </c>
      <c r="O1563">
        <f t="shared" si="153"/>
        <v>2023</v>
      </c>
      <c r="P1563" s="9">
        <f>IF(I1563&gt;0,VLOOKUP(B1563,'m cost'!A:G,6,FALSE)*I1563,0)</f>
        <v>0</v>
      </c>
      <c r="Q1563" t="str">
        <f t="shared" si="154"/>
        <v>l</v>
      </c>
      <c r="R1563" s="2">
        <f t="shared" si="155"/>
        <v>-513</v>
      </c>
    </row>
    <row r="1564" spans="1:18" x14ac:dyDescent="0.2">
      <c r="A1564" t="s">
        <v>73</v>
      </c>
      <c r="B1564" s="9" t="str">
        <f>VLOOKUP(A1564,'item cost'!A:D,2,FALSE)</f>
        <v>group 50</v>
      </c>
      <c r="C1564" s="9" t="str">
        <f>VLOOKUP(D1564,items!A:B,2,FALSE)</f>
        <v>item 50</v>
      </c>
      <c r="D1564" t="s">
        <v>882</v>
      </c>
      <c r="E1564" s="10"/>
      <c r="F1564" s="10">
        <v>44963</v>
      </c>
      <c r="G1564" t="s">
        <v>132</v>
      </c>
      <c r="I1564">
        <v>-4</v>
      </c>
      <c r="J1564" s="2">
        <v>270</v>
      </c>
      <c r="K1564" s="2">
        <f>IF(OR(B1564="متنوع",B1564="قطع غيار"),J1564,IF(AND(B1564="ceiling fan",J1564&gt;500),_xlfn.MAXIFS('m cost'!$E$3:$E$1062,'m cost'!$B$3:$B$1062,C1564,'m cost'!$C$3:$C$1062,"&lt;="&amp;O1564,'m cost'!$D$3:$D$1062,"&lt;="&amp;N1564)*3,_xlfn.MAXIFS('m cost'!$E$3:$E$1062,'m cost'!$B$3:$B$1062,C1564,'m cost'!$C$3:$C$1062,"&lt;="&amp;O1564,'m cost'!$D$3:$D$1062,"&lt;="&amp;N1564)))</f>
        <v>2128</v>
      </c>
      <c r="L1564" s="2">
        <f t="shared" si="150"/>
        <v>-8512</v>
      </c>
      <c r="M1564" s="2">
        <f t="shared" si="151"/>
        <v>-1080</v>
      </c>
      <c r="N1564">
        <f t="shared" si="152"/>
        <v>2</v>
      </c>
      <c r="O1564">
        <f t="shared" si="153"/>
        <v>2023</v>
      </c>
      <c r="P1564" s="9">
        <f>IF(I1564&gt;0,VLOOKUP(B1564,'m cost'!A:G,6,FALSE)*I1564,0)</f>
        <v>0</v>
      </c>
      <c r="Q1564" t="str">
        <f t="shared" si="154"/>
        <v>p</v>
      </c>
      <c r="R1564" s="2">
        <f t="shared" si="155"/>
        <v>7432</v>
      </c>
    </row>
    <row r="1565" spans="1:18" x14ac:dyDescent="0.2">
      <c r="A1565" t="s">
        <v>35</v>
      </c>
      <c r="B1565" s="9" t="str">
        <f>VLOOKUP(A1565,'item cost'!A:D,2,FALSE)</f>
        <v>group 51</v>
      </c>
      <c r="C1565" s="9" t="str">
        <f>VLOOKUP(D1565,items!A:B,2,FALSE)</f>
        <v>item 51</v>
      </c>
      <c r="D1565" t="s">
        <v>883</v>
      </c>
      <c r="E1565" s="10"/>
      <c r="F1565" s="10">
        <v>44963</v>
      </c>
      <c r="G1565" t="s">
        <v>497</v>
      </c>
      <c r="I1565">
        <v>9</v>
      </c>
      <c r="J1565" s="2">
        <v>1450</v>
      </c>
      <c r="K1565" s="2">
        <f>IF(OR(B1565="متنوع",B1565="قطع غيار"),J1565,IF(AND(B1565="ceiling fan",J1565&gt;500),_xlfn.MAXIFS('m cost'!$E$3:$E$1062,'m cost'!$B$3:$B$1062,C1565,'m cost'!$C$3:$C$1062,"&lt;="&amp;O1565,'m cost'!$D$3:$D$1062,"&lt;="&amp;N1565)*3,_xlfn.MAXIFS('m cost'!$E$3:$E$1062,'m cost'!$B$3:$B$1062,C1565,'m cost'!$C$3:$C$1062,"&lt;="&amp;O1565,'m cost'!$D$3:$D$1062,"&lt;="&amp;N1565)))</f>
        <v>2247</v>
      </c>
      <c r="L1565" s="2">
        <f t="shared" si="150"/>
        <v>20223</v>
      </c>
      <c r="M1565" s="2">
        <f t="shared" si="151"/>
        <v>13050</v>
      </c>
      <c r="N1565">
        <f t="shared" si="152"/>
        <v>2</v>
      </c>
      <c r="O1565">
        <f t="shared" si="153"/>
        <v>2023</v>
      </c>
      <c r="P1565" s="9">
        <f>IF(I1565&gt;0,VLOOKUP(B1565,'m cost'!A:G,6,FALSE)*I1565,0)</f>
        <v>0</v>
      </c>
      <c r="Q1565" t="str">
        <f t="shared" si="154"/>
        <v>l</v>
      </c>
      <c r="R1565" s="2">
        <f t="shared" si="155"/>
        <v>-7173</v>
      </c>
    </row>
    <row r="1566" spans="1:18" x14ac:dyDescent="0.2">
      <c r="A1566" t="s">
        <v>49</v>
      </c>
      <c r="B1566" s="9" t="str">
        <f>VLOOKUP(A1566,'item cost'!A:D,2,FALSE)</f>
        <v>group 52</v>
      </c>
      <c r="C1566" s="9" t="str">
        <f>VLOOKUP(D1566,items!A:B,2,FALSE)</f>
        <v>item 52</v>
      </c>
      <c r="D1566" t="s">
        <v>884</v>
      </c>
      <c r="E1566" s="10"/>
      <c r="F1566" s="10">
        <v>44963</v>
      </c>
      <c r="G1566" t="s">
        <v>497</v>
      </c>
      <c r="I1566">
        <v>1</v>
      </c>
      <c r="J1566" s="2">
        <v>530</v>
      </c>
      <c r="K1566" s="2">
        <f>IF(OR(B1566="متنوع",B1566="قطع غيار"),J1566,IF(AND(B1566="ceiling fan",J1566&gt;500),_xlfn.MAXIFS('m cost'!$E$3:$E$1062,'m cost'!$B$3:$B$1062,C1566,'m cost'!$C$3:$C$1062,"&lt;="&amp;O1566,'m cost'!$D$3:$D$1062,"&lt;="&amp;N1566)*3,_xlfn.MAXIFS('m cost'!$E$3:$E$1062,'m cost'!$B$3:$B$1062,C1566,'m cost'!$C$3:$C$1062,"&lt;="&amp;O1566,'m cost'!$D$3:$D$1062,"&lt;="&amp;N1566)))</f>
        <v>306</v>
      </c>
      <c r="L1566" s="2">
        <f t="shared" si="150"/>
        <v>306</v>
      </c>
      <c r="M1566" s="2">
        <f t="shared" si="151"/>
        <v>530</v>
      </c>
      <c r="N1566">
        <f t="shared" si="152"/>
        <v>2</v>
      </c>
      <c r="O1566">
        <f t="shared" si="153"/>
        <v>2023</v>
      </c>
      <c r="P1566" s="9">
        <f>IF(I1566&gt;0,VLOOKUP(B1566,'m cost'!A:G,6,FALSE)*I1566,0)</f>
        <v>0</v>
      </c>
      <c r="Q1566" t="str">
        <f t="shared" si="154"/>
        <v>p</v>
      </c>
      <c r="R1566" s="2">
        <f t="shared" si="155"/>
        <v>224</v>
      </c>
    </row>
    <row r="1567" spans="1:18" x14ac:dyDescent="0.2">
      <c r="A1567" t="s">
        <v>42</v>
      </c>
      <c r="B1567" s="9" t="str">
        <f>VLOOKUP(A1567,'item cost'!A:D,2,FALSE)</f>
        <v>group 53</v>
      </c>
      <c r="C1567" s="9" t="str">
        <f>VLOOKUP(D1567,items!A:B,2,FALSE)</f>
        <v>item 53</v>
      </c>
      <c r="D1567" t="s">
        <v>885</v>
      </c>
      <c r="E1567" s="10"/>
      <c r="F1567" s="10">
        <v>44969</v>
      </c>
      <c r="G1567" t="s">
        <v>498</v>
      </c>
      <c r="I1567">
        <v>500</v>
      </c>
      <c r="J1567" s="2">
        <v>520</v>
      </c>
      <c r="K1567" s="2">
        <f>IF(OR(B1567="متنوع",B1567="قطع غيار"),J1567,IF(AND(B1567="ceiling fan",J1567&gt;500),_xlfn.MAXIFS('m cost'!$E$3:$E$1062,'m cost'!$B$3:$B$1062,C1567,'m cost'!$C$3:$C$1062,"&lt;="&amp;O1567,'m cost'!$D$3:$D$1062,"&lt;="&amp;N1567)*3,_xlfn.MAXIFS('m cost'!$E$3:$E$1062,'m cost'!$B$3:$B$1062,C1567,'m cost'!$C$3:$C$1062,"&lt;="&amp;O1567,'m cost'!$D$3:$D$1062,"&lt;="&amp;N1567)))</f>
        <v>253</v>
      </c>
      <c r="L1567" s="2">
        <f t="shared" si="150"/>
        <v>126500</v>
      </c>
      <c r="M1567" s="2">
        <f t="shared" si="151"/>
        <v>260000</v>
      </c>
      <c r="N1567">
        <f t="shared" si="152"/>
        <v>2</v>
      </c>
      <c r="O1567">
        <f t="shared" si="153"/>
        <v>2023</v>
      </c>
      <c r="P1567" s="9">
        <f>IF(I1567&gt;0,VLOOKUP(B1567,'m cost'!A:G,6,FALSE)*I1567,0)</f>
        <v>0</v>
      </c>
      <c r="Q1567" t="str">
        <f t="shared" si="154"/>
        <v>p</v>
      </c>
      <c r="R1567" s="2">
        <f t="shared" si="155"/>
        <v>133500</v>
      </c>
    </row>
    <row r="1568" spans="1:18" x14ac:dyDescent="0.2">
      <c r="A1568" t="s">
        <v>63</v>
      </c>
      <c r="B1568" s="9" t="str">
        <f>VLOOKUP(A1568,'item cost'!A:D,2,FALSE)</f>
        <v>group 54</v>
      </c>
      <c r="C1568" s="9" t="str">
        <f>VLOOKUP(D1568,items!A:B,2,FALSE)</f>
        <v>item 54</v>
      </c>
      <c r="D1568" t="s">
        <v>886</v>
      </c>
      <c r="E1568" s="10"/>
      <c r="F1568" s="10">
        <v>44969</v>
      </c>
      <c r="G1568" t="s">
        <v>498</v>
      </c>
      <c r="I1568">
        <v>300</v>
      </c>
      <c r="J1568" s="2">
        <v>470</v>
      </c>
      <c r="K1568" s="2">
        <f>IF(OR(B1568="متنوع",B1568="قطع غيار"),J1568,IF(AND(B1568="ceiling fan",J1568&gt;500),_xlfn.MAXIFS('m cost'!$E$3:$E$1062,'m cost'!$B$3:$B$1062,C1568,'m cost'!$C$3:$C$1062,"&lt;="&amp;O1568,'m cost'!$D$3:$D$1062,"&lt;="&amp;N1568)*3,_xlfn.MAXIFS('m cost'!$E$3:$E$1062,'m cost'!$B$3:$B$1062,C1568,'m cost'!$C$3:$C$1062,"&lt;="&amp;O1568,'m cost'!$D$3:$D$1062,"&lt;="&amp;N1568)))</f>
        <v>540</v>
      </c>
      <c r="L1568" s="2">
        <f t="shared" si="150"/>
        <v>162000</v>
      </c>
      <c r="M1568" s="2">
        <f t="shared" si="151"/>
        <v>141000</v>
      </c>
      <c r="N1568">
        <f t="shared" si="152"/>
        <v>2</v>
      </c>
      <c r="O1568">
        <f t="shared" si="153"/>
        <v>2023</v>
      </c>
      <c r="P1568" s="9">
        <f>IF(I1568&gt;0,VLOOKUP(B1568,'m cost'!A:G,6,FALSE)*I1568,0)</f>
        <v>0</v>
      </c>
      <c r="Q1568" t="str">
        <f t="shared" si="154"/>
        <v>l</v>
      </c>
      <c r="R1568" s="2">
        <f t="shared" si="155"/>
        <v>-21000</v>
      </c>
    </row>
    <row r="1569" spans="1:18" x14ac:dyDescent="0.2">
      <c r="A1569" t="s">
        <v>32</v>
      </c>
      <c r="B1569" s="9" t="str">
        <f>VLOOKUP(A1569,'item cost'!A:D,2,FALSE)</f>
        <v>group 1</v>
      </c>
      <c r="C1569" s="9" t="str">
        <f>VLOOKUP(D1569,items!A:B,2,FALSE)</f>
        <v>item 1</v>
      </c>
      <c r="D1569" t="s">
        <v>833</v>
      </c>
      <c r="E1569" s="10"/>
      <c r="F1569" s="10">
        <v>44969</v>
      </c>
      <c r="G1569" t="s">
        <v>498</v>
      </c>
      <c r="I1569">
        <v>500</v>
      </c>
      <c r="J1569" s="2">
        <v>455</v>
      </c>
      <c r="K1569" s="2">
        <f>IF(OR(B1569="متنوع",B1569="قطع غيار"),J1569,IF(AND(B1569="ceiling fan",J1569&gt;500),_xlfn.MAXIFS('m cost'!$E$3:$E$1062,'m cost'!$B$3:$B$1062,C1569,'m cost'!$C$3:$C$1062,"&lt;="&amp;O1569,'m cost'!$D$3:$D$1062,"&lt;="&amp;N1569)*3,_xlfn.MAXIFS('m cost'!$E$3:$E$1062,'m cost'!$B$3:$B$1062,C1569,'m cost'!$C$3:$C$1062,"&lt;="&amp;O1569,'m cost'!$D$3:$D$1062,"&lt;="&amp;N1569)))</f>
        <v>1490</v>
      </c>
      <c r="L1569" s="2">
        <f t="shared" si="150"/>
        <v>745000</v>
      </c>
      <c r="M1569" s="2">
        <f t="shared" si="151"/>
        <v>227500</v>
      </c>
      <c r="N1569">
        <f t="shared" si="152"/>
        <v>2</v>
      </c>
      <c r="O1569">
        <f t="shared" si="153"/>
        <v>2023</v>
      </c>
      <c r="P1569" s="9">
        <f>IF(I1569&gt;0,VLOOKUP(B1569,'m cost'!A:G,6,FALSE)*I1569,0)</f>
        <v>25540</v>
      </c>
      <c r="Q1569" t="str">
        <f t="shared" si="154"/>
        <v>l</v>
      </c>
      <c r="R1569" s="2">
        <f t="shared" si="155"/>
        <v>-543040</v>
      </c>
    </row>
    <row r="1570" spans="1:18" x14ac:dyDescent="0.2">
      <c r="A1570" t="s">
        <v>58</v>
      </c>
      <c r="B1570" s="9" t="str">
        <f>VLOOKUP(A1570,'item cost'!A:D,2,FALSE)</f>
        <v>group 2</v>
      </c>
      <c r="C1570" s="9" t="str">
        <f>VLOOKUP(D1570,items!A:B,2,FALSE)</f>
        <v>item 2</v>
      </c>
      <c r="D1570" t="s">
        <v>834</v>
      </c>
      <c r="E1570" s="10"/>
      <c r="F1570" s="10">
        <v>44969</v>
      </c>
      <c r="G1570" t="s">
        <v>221</v>
      </c>
      <c r="I1570">
        <v>-15</v>
      </c>
      <c r="J1570" s="2">
        <v>250</v>
      </c>
      <c r="K1570" s="2">
        <f>IF(OR(B1570="متنوع",B1570="قطع غيار"),J1570,IF(AND(B1570="ceiling fan",J1570&gt;500),_xlfn.MAXIFS('m cost'!$E$3:$E$1062,'m cost'!$B$3:$B$1062,C1570,'m cost'!$C$3:$C$1062,"&lt;="&amp;O1570,'m cost'!$D$3:$D$1062,"&lt;="&amp;N1570)*3,_xlfn.MAXIFS('m cost'!$E$3:$E$1062,'m cost'!$B$3:$B$1062,C1570,'m cost'!$C$3:$C$1062,"&lt;="&amp;O1570,'m cost'!$D$3:$D$1062,"&lt;="&amp;N1570)))</f>
        <v>257.64999999999998</v>
      </c>
      <c r="L1570" s="2">
        <f t="shared" si="150"/>
        <v>-3864.7499999999995</v>
      </c>
      <c r="M1570" s="2">
        <f t="shared" si="151"/>
        <v>-3750</v>
      </c>
      <c r="N1570">
        <f t="shared" si="152"/>
        <v>2</v>
      </c>
      <c r="O1570">
        <f t="shared" si="153"/>
        <v>2023</v>
      </c>
      <c r="P1570" s="9">
        <f>IF(I1570&gt;0,VLOOKUP(B1570,'m cost'!A:G,6,FALSE)*I1570,0)</f>
        <v>0</v>
      </c>
      <c r="Q1570" t="str">
        <f t="shared" si="154"/>
        <v>p</v>
      </c>
      <c r="R1570" s="2">
        <f t="shared" si="155"/>
        <v>114.74999999999955</v>
      </c>
    </row>
    <row r="1571" spans="1:18" x14ac:dyDescent="0.2">
      <c r="A1571" t="s">
        <v>23</v>
      </c>
      <c r="B1571" s="9" t="str">
        <f>VLOOKUP(A1571,'item cost'!A:D,2,FALSE)</f>
        <v>group 3</v>
      </c>
      <c r="C1571" s="9" t="str">
        <f>VLOOKUP(D1571,items!A:B,2,FALSE)</f>
        <v>item 3</v>
      </c>
      <c r="D1571" t="s">
        <v>835</v>
      </c>
      <c r="E1571" s="10"/>
      <c r="F1571" s="10">
        <v>44969</v>
      </c>
      <c r="G1571" t="s">
        <v>221</v>
      </c>
      <c r="I1571">
        <v>-13</v>
      </c>
      <c r="J1571" s="2">
        <v>300</v>
      </c>
      <c r="K1571" s="2">
        <f>IF(OR(B1571="متنوع",B1571="قطع غيار"),J1571,IF(AND(B1571="ceiling fan",J1571&gt;500),_xlfn.MAXIFS('m cost'!$E$3:$E$1062,'m cost'!$B$3:$B$1062,C1571,'m cost'!$C$3:$C$1062,"&lt;="&amp;O1571,'m cost'!$D$3:$D$1062,"&lt;="&amp;N1571)*3,_xlfn.MAXIFS('m cost'!$E$3:$E$1062,'m cost'!$B$3:$B$1062,C1571,'m cost'!$C$3:$C$1062,"&lt;="&amp;O1571,'m cost'!$D$3:$D$1062,"&lt;="&amp;N1571)))</f>
        <v>424.87</v>
      </c>
      <c r="L1571" s="2">
        <f t="shared" si="150"/>
        <v>-5523.31</v>
      </c>
      <c r="M1571" s="2">
        <f t="shared" si="151"/>
        <v>-3900</v>
      </c>
      <c r="N1571">
        <f t="shared" si="152"/>
        <v>2</v>
      </c>
      <c r="O1571">
        <f t="shared" si="153"/>
        <v>2023</v>
      </c>
      <c r="P1571" s="9">
        <f>IF(I1571&gt;0,VLOOKUP(B1571,'m cost'!A:G,6,FALSE)*I1571,0)</f>
        <v>0</v>
      </c>
      <c r="Q1571" t="str">
        <f t="shared" si="154"/>
        <v>p</v>
      </c>
      <c r="R1571" s="2">
        <f t="shared" si="155"/>
        <v>1623.3100000000004</v>
      </c>
    </row>
    <row r="1572" spans="1:18" x14ac:dyDescent="0.2">
      <c r="A1572" t="s">
        <v>271</v>
      </c>
      <c r="B1572" s="9" t="str">
        <f>VLOOKUP(A1572,'item cost'!A:D,2,FALSE)</f>
        <v>group 4</v>
      </c>
      <c r="C1572" s="9" t="str">
        <f>VLOOKUP(D1572,items!A:B,2,FALSE)</f>
        <v>item 4</v>
      </c>
      <c r="D1572" t="s">
        <v>836</v>
      </c>
      <c r="E1572" s="10"/>
      <c r="F1572" s="10">
        <v>44969</v>
      </c>
      <c r="G1572" t="s">
        <v>221</v>
      </c>
      <c r="I1572">
        <v>-2</v>
      </c>
      <c r="J1572" s="2">
        <v>150</v>
      </c>
      <c r="K1572" s="2">
        <f>IF(OR(B1572="متنوع",B1572="قطع غيار"),J1572,IF(AND(B1572="ceiling fan",J1572&gt;500),_xlfn.MAXIFS('m cost'!$E$3:$E$1062,'m cost'!$B$3:$B$1062,C1572,'m cost'!$C$3:$C$1062,"&lt;="&amp;O1572,'m cost'!$D$3:$D$1062,"&lt;="&amp;N1572)*3,_xlfn.MAXIFS('m cost'!$E$3:$E$1062,'m cost'!$B$3:$B$1062,C1572,'m cost'!$C$3:$C$1062,"&lt;="&amp;O1572,'m cost'!$D$3:$D$1062,"&lt;="&amp;N1572)))</f>
        <v>1793</v>
      </c>
      <c r="L1572" s="2">
        <f t="shared" si="150"/>
        <v>-3586</v>
      </c>
      <c r="M1572" s="2">
        <f t="shared" si="151"/>
        <v>-300</v>
      </c>
      <c r="N1572">
        <f t="shared" si="152"/>
        <v>2</v>
      </c>
      <c r="O1572">
        <f t="shared" si="153"/>
        <v>2023</v>
      </c>
      <c r="P1572" s="9">
        <f>IF(I1572&gt;0,VLOOKUP(B1572,'m cost'!A:G,6,FALSE)*I1572,0)</f>
        <v>0</v>
      </c>
      <c r="Q1572" t="str">
        <f t="shared" si="154"/>
        <v>p</v>
      </c>
      <c r="R1572" s="2">
        <f t="shared" si="155"/>
        <v>3286</v>
      </c>
    </row>
    <row r="1573" spans="1:18" x14ac:dyDescent="0.2">
      <c r="A1573" t="s">
        <v>26</v>
      </c>
      <c r="B1573" s="9" t="str">
        <f>VLOOKUP(A1573,'item cost'!A:D,2,FALSE)</f>
        <v>group 5</v>
      </c>
      <c r="C1573" s="9" t="str">
        <f>VLOOKUP(D1573,items!A:B,2,FALSE)</f>
        <v>item 5</v>
      </c>
      <c r="D1573" t="s">
        <v>837</v>
      </c>
      <c r="E1573" s="10"/>
      <c r="F1573" s="10">
        <v>44969</v>
      </c>
      <c r="G1573" t="s">
        <v>221</v>
      </c>
      <c r="I1573">
        <v>-2</v>
      </c>
      <c r="J1573" s="2">
        <v>290</v>
      </c>
      <c r="K1573" s="2">
        <f>IF(OR(B1573="متنوع",B1573="قطع غيار"),J1573,IF(AND(B1573="ceiling fan",J1573&gt;500),_xlfn.MAXIFS('m cost'!$E$3:$E$1062,'m cost'!$B$3:$B$1062,C1573,'m cost'!$C$3:$C$1062,"&lt;="&amp;O1573,'m cost'!$D$3:$D$1062,"&lt;="&amp;N1573)*3,_xlfn.MAXIFS('m cost'!$E$3:$E$1062,'m cost'!$B$3:$B$1062,C1573,'m cost'!$C$3:$C$1062,"&lt;="&amp;O1573,'m cost'!$D$3:$D$1062,"&lt;="&amp;N1573)))</f>
        <v>2220</v>
      </c>
      <c r="L1573" s="2">
        <f t="shared" si="150"/>
        <v>-4440</v>
      </c>
      <c r="M1573" s="2">
        <f t="shared" si="151"/>
        <v>-580</v>
      </c>
      <c r="N1573">
        <f t="shared" si="152"/>
        <v>2</v>
      </c>
      <c r="O1573">
        <f t="shared" si="153"/>
        <v>2023</v>
      </c>
      <c r="P1573" s="9">
        <f>IF(I1573&gt;0,VLOOKUP(B1573,'m cost'!A:G,6,FALSE)*I1573,0)</f>
        <v>0</v>
      </c>
      <c r="Q1573" t="str">
        <f t="shared" si="154"/>
        <v>p</v>
      </c>
      <c r="R1573" s="2">
        <f t="shared" si="155"/>
        <v>3860</v>
      </c>
    </row>
    <row r="1574" spans="1:18" x14ac:dyDescent="0.2">
      <c r="A1574" t="s">
        <v>66</v>
      </c>
      <c r="B1574" s="9" t="str">
        <f>VLOOKUP(A1574,'item cost'!A:D,2,FALSE)</f>
        <v>group 6</v>
      </c>
      <c r="C1574" s="9" t="str">
        <f>VLOOKUP(D1574,items!A:B,2,FALSE)</f>
        <v>item 6</v>
      </c>
      <c r="D1574" t="s">
        <v>838</v>
      </c>
      <c r="E1574" s="10"/>
      <c r="F1574" s="10">
        <v>44969</v>
      </c>
      <c r="G1574" t="s">
        <v>221</v>
      </c>
      <c r="I1574">
        <v>-1</v>
      </c>
      <c r="J1574" s="2">
        <v>810</v>
      </c>
      <c r="K1574" s="2">
        <f>IF(OR(B1574="متنوع",B1574="قطع غيار"),J1574,IF(AND(B1574="ceiling fan",J1574&gt;500),_xlfn.MAXIFS('m cost'!$E$3:$E$1062,'m cost'!$B$3:$B$1062,C1574,'m cost'!$C$3:$C$1062,"&lt;="&amp;O1574,'m cost'!$D$3:$D$1062,"&lt;="&amp;N1574)*3,_xlfn.MAXIFS('m cost'!$E$3:$E$1062,'m cost'!$B$3:$B$1062,C1574,'m cost'!$C$3:$C$1062,"&lt;="&amp;O1574,'m cost'!$D$3:$D$1062,"&lt;="&amp;N1574)))</f>
        <v>190</v>
      </c>
      <c r="L1574" s="2">
        <f t="shared" si="150"/>
        <v>-190</v>
      </c>
      <c r="M1574" s="2">
        <f t="shared" si="151"/>
        <v>-810</v>
      </c>
      <c r="N1574">
        <f t="shared" si="152"/>
        <v>2</v>
      </c>
      <c r="O1574">
        <f t="shared" si="153"/>
        <v>2023</v>
      </c>
      <c r="P1574" s="9">
        <f>IF(I1574&gt;0,VLOOKUP(B1574,'m cost'!A:G,6,FALSE)*I1574,0)</f>
        <v>0</v>
      </c>
      <c r="Q1574" t="str">
        <f t="shared" si="154"/>
        <v>l</v>
      </c>
      <c r="R1574" s="2">
        <f t="shared" si="155"/>
        <v>-620</v>
      </c>
    </row>
    <row r="1575" spans="1:18" x14ac:dyDescent="0.2">
      <c r="A1575" t="s">
        <v>40</v>
      </c>
      <c r="B1575" s="9" t="str">
        <f>VLOOKUP(A1575,'item cost'!A:D,2,FALSE)</f>
        <v>group 7</v>
      </c>
      <c r="C1575" s="9" t="str">
        <f>VLOOKUP(D1575,items!A:B,2,FALSE)</f>
        <v>item 7</v>
      </c>
      <c r="D1575" t="s">
        <v>839</v>
      </c>
      <c r="E1575" s="10"/>
      <c r="F1575" s="10">
        <v>44969</v>
      </c>
      <c r="G1575" t="s">
        <v>221</v>
      </c>
      <c r="I1575">
        <v>-1</v>
      </c>
      <c r="J1575" s="2">
        <v>1950</v>
      </c>
      <c r="K1575" s="2">
        <f>IF(OR(B1575="متنوع",B1575="قطع غيار"),J1575,IF(AND(B1575="ceiling fan",J1575&gt;500),_xlfn.MAXIFS('m cost'!$E$3:$E$1062,'m cost'!$B$3:$B$1062,C1575,'m cost'!$C$3:$C$1062,"&lt;="&amp;O1575,'m cost'!$D$3:$D$1062,"&lt;="&amp;N1575)*3,_xlfn.MAXIFS('m cost'!$E$3:$E$1062,'m cost'!$B$3:$B$1062,C1575,'m cost'!$C$3:$C$1062,"&lt;="&amp;O1575,'m cost'!$D$3:$D$1062,"&lt;="&amp;N1575)))</f>
        <v>260</v>
      </c>
      <c r="L1575" s="2">
        <f t="shared" si="150"/>
        <v>-260</v>
      </c>
      <c r="M1575" s="2">
        <f t="shared" si="151"/>
        <v>-1950</v>
      </c>
      <c r="N1575">
        <f t="shared" si="152"/>
        <v>2</v>
      </c>
      <c r="O1575">
        <f t="shared" si="153"/>
        <v>2023</v>
      </c>
      <c r="P1575" s="9">
        <f>IF(I1575&gt;0,VLOOKUP(B1575,'m cost'!A:G,6,FALSE)*I1575,0)</f>
        <v>0</v>
      </c>
      <c r="Q1575" t="str">
        <f t="shared" si="154"/>
        <v>l</v>
      </c>
      <c r="R1575" s="2">
        <f t="shared" si="155"/>
        <v>-1690</v>
      </c>
    </row>
    <row r="1576" spans="1:18" x14ac:dyDescent="0.2">
      <c r="A1576" t="s">
        <v>61</v>
      </c>
      <c r="B1576" s="9" t="str">
        <f>VLOOKUP(A1576,'item cost'!A:D,2,FALSE)</f>
        <v>group 8</v>
      </c>
      <c r="C1576" s="9" t="str">
        <f>VLOOKUP(D1576,items!A:B,2,FALSE)</f>
        <v>item 8</v>
      </c>
      <c r="D1576" t="s">
        <v>840</v>
      </c>
      <c r="E1576" s="10"/>
      <c r="F1576" s="10">
        <v>44970</v>
      </c>
      <c r="G1576" t="s">
        <v>499</v>
      </c>
      <c r="I1576">
        <v>50</v>
      </c>
      <c r="J1576" s="2">
        <v>1250</v>
      </c>
      <c r="K1576" s="2">
        <f>IF(OR(B1576="متنوع",B1576="قطع غيار"),J1576,IF(AND(B1576="ceiling fan",J1576&gt;500),_xlfn.MAXIFS('m cost'!$E$3:$E$1062,'m cost'!$B$3:$B$1062,C1576,'m cost'!$C$3:$C$1062,"&lt;="&amp;O1576,'m cost'!$D$3:$D$1062,"&lt;="&amp;N1576)*3,_xlfn.MAXIFS('m cost'!$E$3:$E$1062,'m cost'!$B$3:$B$1062,C1576,'m cost'!$C$3:$C$1062,"&lt;="&amp;O1576,'m cost'!$D$3:$D$1062,"&lt;="&amp;N1576)))</f>
        <v>1630</v>
      </c>
      <c r="L1576" s="2">
        <f t="shared" si="150"/>
        <v>81500</v>
      </c>
      <c r="M1576" s="2">
        <f t="shared" si="151"/>
        <v>62500</v>
      </c>
      <c r="N1576">
        <f t="shared" si="152"/>
        <v>2</v>
      </c>
      <c r="O1576">
        <f t="shared" si="153"/>
        <v>2023</v>
      </c>
      <c r="P1576" s="9">
        <f>IF(I1576&gt;0,VLOOKUP(B1576,'m cost'!A:G,6,FALSE)*I1576,0)</f>
        <v>3142</v>
      </c>
      <c r="Q1576" t="str">
        <f t="shared" si="154"/>
        <v>l</v>
      </c>
      <c r="R1576" s="2">
        <f t="shared" si="155"/>
        <v>-22142</v>
      </c>
    </row>
    <row r="1577" spans="1:18" x14ac:dyDescent="0.2">
      <c r="A1577" t="s">
        <v>39</v>
      </c>
      <c r="B1577" s="9" t="str">
        <f>VLOOKUP(A1577,'item cost'!A:D,2,FALSE)</f>
        <v>group 9</v>
      </c>
      <c r="C1577" s="9" t="str">
        <f>VLOOKUP(D1577,items!A:B,2,FALSE)</f>
        <v>item 9</v>
      </c>
      <c r="D1577" t="s">
        <v>841</v>
      </c>
      <c r="E1577" s="10"/>
      <c r="F1577" s="10">
        <v>44970</v>
      </c>
      <c r="G1577" t="s">
        <v>499</v>
      </c>
      <c r="I1577">
        <v>30</v>
      </c>
      <c r="J1577" s="2">
        <v>2800</v>
      </c>
      <c r="K1577" s="2">
        <f>IF(OR(B1577="متنوع",B1577="قطع غيار"),J1577,IF(AND(B1577="ceiling fan",J1577&gt;500),_xlfn.MAXIFS('m cost'!$E$3:$E$1062,'m cost'!$B$3:$B$1062,C1577,'m cost'!$C$3:$C$1062,"&lt;="&amp;O1577,'m cost'!$D$3:$D$1062,"&lt;="&amp;N1577)*3,_xlfn.MAXIFS('m cost'!$E$3:$E$1062,'m cost'!$B$3:$B$1062,C1577,'m cost'!$C$3:$C$1062,"&lt;="&amp;O1577,'m cost'!$D$3:$D$1062,"&lt;="&amp;N1577)))</f>
        <v>2007</v>
      </c>
      <c r="L1577" s="2">
        <f t="shared" si="150"/>
        <v>60210</v>
      </c>
      <c r="M1577" s="2">
        <f t="shared" si="151"/>
        <v>84000</v>
      </c>
      <c r="N1577">
        <f t="shared" si="152"/>
        <v>2</v>
      </c>
      <c r="O1577">
        <f t="shared" si="153"/>
        <v>2023</v>
      </c>
      <c r="P1577" s="9">
        <f>IF(I1577&gt;0,VLOOKUP(B1577,'m cost'!A:G,6,FALSE)*I1577,0)</f>
        <v>674.69999999999993</v>
      </c>
      <c r="Q1577" t="str">
        <f t="shared" si="154"/>
        <v>p</v>
      </c>
      <c r="R1577" s="2">
        <f t="shared" si="155"/>
        <v>23115.3</v>
      </c>
    </row>
    <row r="1578" spans="1:18" x14ac:dyDescent="0.2">
      <c r="A1578" t="s">
        <v>277</v>
      </c>
      <c r="B1578" s="9" t="str">
        <f>VLOOKUP(A1578,'item cost'!A:D,2,FALSE)</f>
        <v>group 10</v>
      </c>
      <c r="C1578" s="9" t="str">
        <f>VLOOKUP(D1578,items!A:B,2,FALSE)</f>
        <v>item 10</v>
      </c>
      <c r="D1578" t="s">
        <v>842</v>
      </c>
      <c r="E1578" s="10"/>
      <c r="F1578" s="10">
        <v>44970</v>
      </c>
      <c r="G1578" t="s">
        <v>499</v>
      </c>
      <c r="I1578">
        <v>20</v>
      </c>
      <c r="J1578" s="2">
        <v>2600</v>
      </c>
      <c r="K1578" s="2">
        <f>IF(OR(B1578="متنوع",B1578="قطع غيار"),J1578,IF(AND(B1578="ceiling fan",J1578&gt;500),_xlfn.MAXIFS('m cost'!$E$3:$E$1062,'m cost'!$B$3:$B$1062,C1578,'m cost'!$C$3:$C$1062,"&lt;="&amp;O1578,'m cost'!$D$3:$D$1062,"&lt;="&amp;N1578)*3,_xlfn.MAXIFS('m cost'!$E$3:$E$1062,'m cost'!$B$3:$B$1062,C1578,'m cost'!$C$3:$C$1062,"&lt;="&amp;O1578,'m cost'!$D$3:$D$1062,"&lt;="&amp;N1578)))</f>
        <v>370</v>
      </c>
      <c r="L1578" s="2">
        <f t="shared" si="150"/>
        <v>7400</v>
      </c>
      <c r="M1578" s="2">
        <f t="shared" si="151"/>
        <v>52000</v>
      </c>
      <c r="N1578">
        <f t="shared" si="152"/>
        <v>2</v>
      </c>
      <c r="O1578">
        <f t="shared" si="153"/>
        <v>2023</v>
      </c>
      <c r="P1578" s="9">
        <f>IF(I1578&gt;0,VLOOKUP(B1578,'m cost'!A:G,6,FALSE)*I1578,0)</f>
        <v>1248.5999999999999</v>
      </c>
      <c r="Q1578" t="str">
        <f t="shared" si="154"/>
        <v>p</v>
      </c>
      <c r="R1578" s="2">
        <f t="shared" si="155"/>
        <v>43351.4</v>
      </c>
    </row>
    <row r="1579" spans="1:18" x14ac:dyDescent="0.2">
      <c r="A1579" t="s">
        <v>53</v>
      </c>
      <c r="B1579" s="9" t="str">
        <f>VLOOKUP(A1579,'item cost'!A:D,2,FALSE)</f>
        <v>group 11</v>
      </c>
      <c r="C1579" s="9" t="str">
        <f>VLOOKUP(D1579,items!A:B,2,FALSE)</f>
        <v>item 11</v>
      </c>
      <c r="D1579" t="s">
        <v>843</v>
      </c>
      <c r="E1579" s="10"/>
      <c r="F1579" s="10">
        <v>44970</v>
      </c>
      <c r="G1579" t="s">
        <v>499</v>
      </c>
      <c r="I1579">
        <v>25</v>
      </c>
      <c r="J1579" s="2">
        <v>1375</v>
      </c>
      <c r="K1579" s="2">
        <f>IF(OR(B1579="متنوع",B1579="قطع غيار"),J1579,IF(AND(B1579="ceiling fan",J1579&gt;500),_xlfn.MAXIFS('m cost'!$E$3:$E$1062,'m cost'!$B$3:$B$1062,C1579,'m cost'!$C$3:$C$1062,"&lt;="&amp;O1579,'m cost'!$D$3:$D$1062,"&lt;="&amp;N1579)*3,_xlfn.MAXIFS('m cost'!$E$3:$E$1062,'m cost'!$B$3:$B$1062,C1579,'m cost'!$C$3:$C$1062,"&lt;="&amp;O1579,'m cost'!$D$3:$D$1062,"&lt;="&amp;N1579)))</f>
        <v>339.00000000000006</v>
      </c>
      <c r="L1579" s="2">
        <f t="shared" si="150"/>
        <v>8475.0000000000018</v>
      </c>
      <c r="M1579" s="2">
        <f t="shared" si="151"/>
        <v>34375</v>
      </c>
      <c r="N1579">
        <f t="shared" si="152"/>
        <v>2</v>
      </c>
      <c r="O1579">
        <f t="shared" si="153"/>
        <v>2023</v>
      </c>
      <c r="P1579" s="9">
        <f>IF(I1579&gt;0,VLOOKUP(B1579,'m cost'!A:G,6,FALSE)*I1579,0)</f>
        <v>550.25</v>
      </c>
      <c r="Q1579" t="str">
        <f t="shared" si="154"/>
        <v>p</v>
      </c>
      <c r="R1579" s="2">
        <f t="shared" si="155"/>
        <v>25349.75</v>
      </c>
    </row>
    <row r="1580" spans="1:18" x14ac:dyDescent="0.2">
      <c r="A1580" t="s">
        <v>54</v>
      </c>
      <c r="B1580" s="9" t="str">
        <f>VLOOKUP(A1580,'item cost'!A:D,2,FALSE)</f>
        <v>group 12</v>
      </c>
      <c r="C1580" s="9" t="str">
        <f>VLOOKUP(D1580,items!A:B,2,FALSE)</f>
        <v>item 12</v>
      </c>
      <c r="D1580" t="s">
        <v>844</v>
      </c>
      <c r="E1580" s="10"/>
      <c r="F1580" s="10">
        <v>44970</v>
      </c>
      <c r="G1580" t="s">
        <v>499</v>
      </c>
      <c r="I1580">
        <v>100</v>
      </c>
      <c r="J1580" s="2">
        <v>470</v>
      </c>
      <c r="K1580" s="2">
        <f>IF(OR(B1580="متنوع",B1580="قطع غيار"),J1580,IF(AND(B1580="ceiling fan",J1580&gt;500),_xlfn.MAXIFS('m cost'!$E$3:$E$1062,'m cost'!$B$3:$B$1062,C1580,'m cost'!$C$3:$C$1062,"&lt;="&amp;O1580,'m cost'!$D$3:$D$1062,"&lt;="&amp;N1580)*3,_xlfn.MAXIFS('m cost'!$E$3:$E$1062,'m cost'!$B$3:$B$1062,C1580,'m cost'!$C$3:$C$1062,"&lt;="&amp;O1580,'m cost'!$D$3:$D$1062,"&lt;="&amp;N1580)))</f>
        <v>900</v>
      </c>
      <c r="L1580" s="2">
        <f t="shared" si="150"/>
        <v>90000</v>
      </c>
      <c r="M1580" s="2">
        <f t="shared" si="151"/>
        <v>47000</v>
      </c>
      <c r="N1580">
        <f t="shared" si="152"/>
        <v>2</v>
      </c>
      <c r="O1580">
        <f t="shared" si="153"/>
        <v>2023</v>
      </c>
      <c r="P1580" s="9">
        <f>IF(I1580&gt;0,VLOOKUP(B1580,'m cost'!A:G,6,FALSE)*I1580,0)</f>
        <v>2578</v>
      </c>
      <c r="Q1580" t="str">
        <f t="shared" si="154"/>
        <v>l</v>
      </c>
      <c r="R1580" s="2">
        <f t="shared" si="155"/>
        <v>-45578</v>
      </c>
    </row>
    <row r="1581" spans="1:18" x14ac:dyDescent="0.2">
      <c r="A1581" t="s">
        <v>72</v>
      </c>
      <c r="B1581" s="9" t="str">
        <f>VLOOKUP(A1581,'item cost'!A:D,2,FALSE)</f>
        <v>group 13</v>
      </c>
      <c r="C1581" s="9" t="str">
        <f>VLOOKUP(D1581,items!A:B,2,FALSE)</f>
        <v>item 13</v>
      </c>
      <c r="D1581" t="s">
        <v>845</v>
      </c>
      <c r="E1581" s="10"/>
      <c r="F1581" s="10">
        <v>44971</v>
      </c>
      <c r="G1581" t="s">
        <v>500</v>
      </c>
      <c r="I1581">
        <v>100</v>
      </c>
      <c r="J1581" s="2">
        <v>480</v>
      </c>
      <c r="K1581" s="2">
        <f>IF(OR(B1581="متنوع",B1581="قطع غيار"),J1581,IF(AND(B1581="ceiling fan",J1581&gt;500),_xlfn.MAXIFS('m cost'!$E$3:$E$1062,'m cost'!$B$3:$B$1062,C1581,'m cost'!$C$3:$C$1062,"&lt;="&amp;O1581,'m cost'!$D$3:$D$1062,"&lt;="&amp;N1581)*3,_xlfn.MAXIFS('m cost'!$E$3:$E$1062,'m cost'!$B$3:$B$1062,C1581,'m cost'!$C$3:$C$1062,"&lt;="&amp;O1581,'m cost'!$D$3:$D$1062,"&lt;="&amp;N1581)))</f>
        <v>450</v>
      </c>
      <c r="L1581" s="2">
        <f t="shared" si="150"/>
        <v>45000</v>
      </c>
      <c r="M1581" s="2">
        <f t="shared" si="151"/>
        <v>48000</v>
      </c>
      <c r="N1581">
        <f t="shared" si="152"/>
        <v>2</v>
      </c>
      <c r="O1581">
        <f t="shared" si="153"/>
        <v>2023</v>
      </c>
      <c r="P1581" s="9">
        <f>IF(I1581&gt;0,VLOOKUP(B1581,'m cost'!A:G,6,FALSE)*I1581,0)</f>
        <v>4167</v>
      </c>
      <c r="Q1581" t="str">
        <f t="shared" si="154"/>
        <v>l</v>
      </c>
      <c r="R1581" s="2">
        <f t="shared" si="155"/>
        <v>-1167</v>
      </c>
    </row>
    <row r="1582" spans="1:18" x14ac:dyDescent="0.2">
      <c r="A1582" t="s">
        <v>38</v>
      </c>
      <c r="B1582" s="9" t="str">
        <f>VLOOKUP(A1582,'item cost'!A:D,2,FALSE)</f>
        <v>group 14</v>
      </c>
      <c r="C1582" s="9" t="str">
        <f>VLOOKUP(D1582,items!A:B,2,FALSE)</f>
        <v>item 14</v>
      </c>
      <c r="D1582" t="s">
        <v>846</v>
      </c>
      <c r="E1582" s="10"/>
      <c r="F1582" s="10">
        <v>44971</v>
      </c>
      <c r="G1582" t="s">
        <v>500</v>
      </c>
      <c r="I1582">
        <v>268</v>
      </c>
      <c r="J1582" s="2">
        <v>530</v>
      </c>
      <c r="K1582" s="2">
        <f>IF(OR(B1582="متنوع",B1582="قطع غيار"),J1582,IF(AND(B1582="ceiling fan",J1582&gt;500),_xlfn.MAXIFS('m cost'!$E$3:$E$1062,'m cost'!$B$3:$B$1062,C1582,'m cost'!$C$3:$C$1062,"&lt;="&amp;O1582,'m cost'!$D$3:$D$1062,"&lt;="&amp;N1582)*3,_xlfn.MAXIFS('m cost'!$E$3:$E$1062,'m cost'!$B$3:$B$1062,C1582,'m cost'!$C$3:$C$1062,"&lt;="&amp;O1582,'m cost'!$D$3:$D$1062,"&lt;="&amp;N1582)))</f>
        <v>2060</v>
      </c>
      <c r="L1582" s="2">
        <f t="shared" si="150"/>
        <v>552080</v>
      </c>
      <c r="M1582" s="2">
        <f t="shared" si="151"/>
        <v>142040</v>
      </c>
      <c r="N1582">
        <f t="shared" si="152"/>
        <v>2</v>
      </c>
      <c r="O1582">
        <f t="shared" si="153"/>
        <v>2023</v>
      </c>
      <c r="P1582" s="9">
        <f>IF(I1582&gt;0,VLOOKUP(B1582,'m cost'!A:G,6,FALSE)*I1582,0)</f>
        <v>8894.92</v>
      </c>
      <c r="Q1582" t="str">
        <f t="shared" si="154"/>
        <v>l</v>
      </c>
      <c r="R1582" s="2">
        <f t="shared" si="155"/>
        <v>-418934.92</v>
      </c>
    </row>
    <row r="1583" spans="1:18" x14ac:dyDescent="0.2">
      <c r="A1583" t="s">
        <v>36</v>
      </c>
      <c r="B1583" s="9" t="str">
        <f>VLOOKUP(A1583,'item cost'!A:D,2,FALSE)</f>
        <v>group 15</v>
      </c>
      <c r="C1583" s="9" t="str">
        <f>VLOOKUP(D1583,items!A:B,2,FALSE)</f>
        <v>item 15</v>
      </c>
      <c r="D1583" t="s">
        <v>847</v>
      </c>
      <c r="E1583" s="10"/>
      <c r="F1583" s="10">
        <v>44973</v>
      </c>
      <c r="G1583" t="s">
        <v>501</v>
      </c>
      <c r="I1583">
        <v>50</v>
      </c>
      <c r="J1583" s="2">
        <v>2675</v>
      </c>
      <c r="K1583" s="2">
        <f>IF(OR(B1583="متنوع",B1583="قطع غيار"),J1583,IF(AND(B1583="ceiling fan",J1583&gt;500),_xlfn.MAXIFS('m cost'!$E$3:$E$1062,'m cost'!$B$3:$B$1062,C1583,'m cost'!$C$3:$C$1062,"&lt;="&amp;O1583,'m cost'!$D$3:$D$1062,"&lt;="&amp;N1583)*3,_xlfn.MAXIFS('m cost'!$E$3:$E$1062,'m cost'!$B$3:$B$1062,C1583,'m cost'!$C$3:$C$1062,"&lt;="&amp;O1583,'m cost'!$D$3:$D$1062,"&lt;="&amp;N1583)))</f>
        <v>1928</v>
      </c>
      <c r="L1583" s="2">
        <f t="shared" si="150"/>
        <v>96400</v>
      </c>
      <c r="M1583" s="2">
        <f t="shared" si="151"/>
        <v>133750</v>
      </c>
      <c r="N1583">
        <f t="shared" si="152"/>
        <v>2</v>
      </c>
      <c r="O1583">
        <f t="shared" si="153"/>
        <v>2023</v>
      </c>
      <c r="P1583" s="9">
        <f>IF(I1583&gt;0,VLOOKUP(B1583,'m cost'!A:G,6,FALSE)*I1583,0)</f>
        <v>1326</v>
      </c>
      <c r="Q1583" t="str">
        <f t="shared" si="154"/>
        <v>p</v>
      </c>
      <c r="R1583" s="2">
        <f t="shared" si="155"/>
        <v>36024</v>
      </c>
    </row>
    <row r="1584" spans="1:18" x14ac:dyDescent="0.2">
      <c r="A1584" t="s">
        <v>30</v>
      </c>
      <c r="B1584" s="9" t="str">
        <f>VLOOKUP(A1584,'item cost'!A:D,2,FALSE)</f>
        <v>group 16</v>
      </c>
      <c r="C1584" s="9" t="str">
        <f>VLOOKUP(D1584,items!A:B,2,FALSE)</f>
        <v>item 16</v>
      </c>
      <c r="D1584" t="s">
        <v>848</v>
      </c>
      <c r="E1584" s="10"/>
      <c r="F1584" s="10">
        <v>44977</v>
      </c>
      <c r="G1584" t="s">
        <v>502</v>
      </c>
      <c r="I1584">
        <v>30</v>
      </c>
      <c r="J1584" s="2">
        <v>1225</v>
      </c>
      <c r="K1584" s="2">
        <f>IF(OR(B1584="متنوع",B1584="قطع غيار"),J1584,IF(AND(B1584="ceiling fan",J1584&gt;500),_xlfn.MAXIFS('m cost'!$E$3:$E$1062,'m cost'!$B$3:$B$1062,C1584,'m cost'!$C$3:$C$1062,"&lt;="&amp;O1584,'m cost'!$D$3:$D$1062,"&lt;="&amp;N1584)*3,_xlfn.MAXIFS('m cost'!$E$3:$E$1062,'m cost'!$B$3:$B$1062,C1584,'m cost'!$C$3:$C$1062,"&lt;="&amp;O1584,'m cost'!$D$3:$D$1062,"&lt;="&amp;N1584)))</f>
        <v>340.26666666666671</v>
      </c>
      <c r="L1584" s="2">
        <f t="shared" si="150"/>
        <v>10208.000000000002</v>
      </c>
      <c r="M1584" s="2">
        <f t="shared" si="151"/>
        <v>36750</v>
      </c>
      <c r="N1584">
        <f t="shared" si="152"/>
        <v>2</v>
      </c>
      <c r="O1584">
        <f t="shared" si="153"/>
        <v>2023</v>
      </c>
      <c r="P1584" s="9">
        <f>IF(I1584&gt;0,VLOOKUP(B1584,'m cost'!A:G,6,FALSE)*I1584,0)</f>
        <v>860.4</v>
      </c>
      <c r="Q1584" t="str">
        <f t="shared" si="154"/>
        <v>p</v>
      </c>
      <c r="R1584" s="2">
        <f t="shared" si="155"/>
        <v>25681.599999999999</v>
      </c>
    </row>
    <row r="1585" spans="1:18" x14ac:dyDescent="0.2">
      <c r="A1585" t="s">
        <v>45</v>
      </c>
      <c r="B1585" s="9" t="str">
        <f>VLOOKUP(A1585,'item cost'!A:D,2,FALSE)</f>
        <v>group 17</v>
      </c>
      <c r="C1585" s="9" t="str">
        <f>VLOOKUP(D1585,items!A:B,2,FALSE)</f>
        <v>item 17</v>
      </c>
      <c r="D1585" t="s">
        <v>849</v>
      </c>
      <c r="E1585" s="10"/>
      <c r="F1585" s="10">
        <v>44977</v>
      </c>
      <c r="G1585" t="s">
        <v>502</v>
      </c>
      <c r="I1585">
        <v>20</v>
      </c>
      <c r="J1585" s="2">
        <v>1650</v>
      </c>
      <c r="K1585" s="2">
        <f>IF(OR(B1585="متنوع",B1585="قطع غيار"),J1585,IF(AND(B1585="ceiling fan",J1585&gt;500),_xlfn.MAXIFS('m cost'!$E$3:$E$1062,'m cost'!$B$3:$B$1062,C1585,'m cost'!$C$3:$C$1062,"&lt;="&amp;O1585,'m cost'!$D$3:$D$1062,"&lt;="&amp;N1585)*3,_xlfn.MAXIFS('m cost'!$E$3:$E$1062,'m cost'!$B$3:$B$1062,C1585,'m cost'!$C$3:$C$1062,"&lt;="&amp;O1585,'m cost'!$D$3:$D$1062,"&lt;="&amp;N1585)))</f>
        <v>350.54555555555561</v>
      </c>
      <c r="L1585" s="2">
        <f t="shared" si="150"/>
        <v>7010.9111111111124</v>
      </c>
      <c r="M1585" s="2">
        <f t="shared" si="151"/>
        <v>33000</v>
      </c>
      <c r="N1585">
        <f t="shared" si="152"/>
        <v>2</v>
      </c>
      <c r="O1585">
        <f t="shared" si="153"/>
        <v>2023</v>
      </c>
      <c r="P1585" s="9">
        <f>IF(I1585&gt;0,VLOOKUP(B1585,'m cost'!A:G,6,FALSE)*I1585,0)</f>
        <v>965</v>
      </c>
      <c r="Q1585" t="str">
        <f t="shared" si="154"/>
        <v>p</v>
      </c>
      <c r="R1585" s="2">
        <f t="shared" si="155"/>
        <v>25024.088888888888</v>
      </c>
    </row>
    <row r="1586" spans="1:18" x14ac:dyDescent="0.2">
      <c r="A1586" t="s">
        <v>21</v>
      </c>
      <c r="B1586" s="9" t="str">
        <f>VLOOKUP(A1586,'item cost'!A:D,2,FALSE)</f>
        <v>group 18</v>
      </c>
      <c r="C1586" s="9" t="str">
        <f>VLOOKUP(D1586,items!A:B,2,FALSE)</f>
        <v>item 18</v>
      </c>
      <c r="D1586" t="s">
        <v>850</v>
      </c>
      <c r="E1586" s="10"/>
      <c r="F1586" s="10">
        <v>44977</v>
      </c>
      <c r="G1586" t="s">
        <v>502</v>
      </c>
      <c r="I1586">
        <v>50</v>
      </c>
      <c r="J1586" s="2">
        <v>380</v>
      </c>
      <c r="K1586" s="2">
        <f>IF(OR(B1586="متنوع",B1586="قطع غيار"),J1586,IF(AND(B1586="ceiling fan",J1586&gt;500),_xlfn.MAXIFS('m cost'!$E$3:$E$1062,'m cost'!$B$3:$B$1062,C1586,'m cost'!$C$3:$C$1062,"&lt;="&amp;O1586,'m cost'!$D$3:$D$1062,"&lt;="&amp;N1586)*3,_xlfn.MAXIFS('m cost'!$E$3:$E$1062,'m cost'!$B$3:$B$1062,C1586,'m cost'!$C$3:$C$1062,"&lt;="&amp;O1586,'m cost'!$D$3:$D$1062,"&lt;="&amp;N1586)))</f>
        <v>329.32952380952389</v>
      </c>
      <c r="L1586" s="2">
        <f t="shared" si="150"/>
        <v>16466.476190476194</v>
      </c>
      <c r="M1586" s="2">
        <f t="shared" si="151"/>
        <v>19000</v>
      </c>
      <c r="N1586">
        <f t="shared" si="152"/>
        <v>2</v>
      </c>
      <c r="O1586">
        <f t="shared" si="153"/>
        <v>2023</v>
      </c>
      <c r="P1586" s="9">
        <f>IF(I1586&gt;0,VLOOKUP(B1586,'m cost'!A:G,6,FALSE)*I1586,0)</f>
        <v>6908</v>
      </c>
      <c r="Q1586" t="str">
        <f t="shared" si="154"/>
        <v>l</v>
      </c>
      <c r="R1586" s="2">
        <f t="shared" si="155"/>
        <v>-4374.4761904761945</v>
      </c>
    </row>
    <row r="1587" spans="1:18" x14ac:dyDescent="0.2">
      <c r="A1587" t="s">
        <v>275</v>
      </c>
      <c r="B1587" s="9" t="str">
        <f>VLOOKUP(A1587,'item cost'!A:D,2,FALSE)</f>
        <v>group 19</v>
      </c>
      <c r="C1587" s="9" t="str">
        <f>VLOOKUP(D1587,items!A:B,2,FALSE)</f>
        <v>item 19</v>
      </c>
      <c r="D1587" t="s">
        <v>851</v>
      </c>
      <c r="E1587" s="10"/>
      <c r="F1587" s="10">
        <v>44977</v>
      </c>
      <c r="G1587" t="s">
        <v>502</v>
      </c>
      <c r="I1587">
        <v>50</v>
      </c>
      <c r="J1587" s="2">
        <v>400</v>
      </c>
      <c r="K1587" s="2">
        <f>IF(OR(B1587="متنوع",B1587="قطع غيار"),J1587,IF(AND(B1587="ceiling fan",J1587&gt;500),_xlfn.MAXIFS('m cost'!$E$3:$E$1062,'m cost'!$B$3:$B$1062,C1587,'m cost'!$C$3:$C$1062,"&lt;="&amp;O1587,'m cost'!$D$3:$D$1062,"&lt;="&amp;N1587)*3,_xlfn.MAXIFS('m cost'!$E$3:$E$1062,'m cost'!$B$3:$B$1062,C1587,'m cost'!$C$3:$C$1062,"&lt;="&amp;O1587,'m cost'!$D$3:$D$1062,"&lt;="&amp;N1587)))</f>
        <v>1400</v>
      </c>
      <c r="L1587" s="2">
        <f t="shared" si="150"/>
        <v>70000</v>
      </c>
      <c r="M1587" s="2">
        <f t="shared" si="151"/>
        <v>20000</v>
      </c>
      <c r="N1587">
        <f t="shared" si="152"/>
        <v>2</v>
      </c>
      <c r="O1587">
        <f t="shared" si="153"/>
        <v>2023</v>
      </c>
      <c r="P1587" s="9">
        <f>IF(I1587&gt;0,VLOOKUP(B1587,'m cost'!A:G,6,FALSE)*I1587,0)</f>
        <v>1098.5</v>
      </c>
      <c r="Q1587" t="str">
        <f t="shared" si="154"/>
        <v>l</v>
      </c>
      <c r="R1587" s="2">
        <f t="shared" si="155"/>
        <v>-51098.5</v>
      </c>
    </row>
    <row r="1588" spans="1:18" x14ac:dyDescent="0.2">
      <c r="A1588" t="s">
        <v>17</v>
      </c>
      <c r="B1588" s="9" t="str">
        <f>VLOOKUP(A1588,'item cost'!A:D,2,FALSE)</f>
        <v>group 20</v>
      </c>
      <c r="C1588" s="9" t="str">
        <f>VLOOKUP(D1588,items!A:B,2,FALSE)</f>
        <v>item 20</v>
      </c>
      <c r="D1588" t="s">
        <v>852</v>
      </c>
      <c r="E1588" s="10"/>
      <c r="F1588" s="10">
        <v>44977</v>
      </c>
      <c r="G1588" t="s">
        <v>502</v>
      </c>
      <c r="I1588">
        <v>100</v>
      </c>
      <c r="J1588" s="2">
        <v>470</v>
      </c>
      <c r="K1588" s="2">
        <f>IF(OR(B1588="متنوع",B1588="قطع غيار"),J1588,IF(AND(B1588="ceiling fan",J1588&gt;500),_xlfn.MAXIFS('m cost'!$E$3:$E$1062,'m cost'!$B$3:$B$1062,C1588,'m cost'!$C$3:$C$1062,"&lt;="&amp;O1588,'m cost'!$D$3:$D$1062,"&lt;="&amp;N1588)*3,_xlfn.MAXIFS('m cost'!$E$3:$E$1062,'m cost'!$B$3:$B$1062,C1588,'m cost'!$C$3:$C$1062,"&lt;="&amp;O1588,'m cost'!$D$3:$D$1062,"&lt;="&amp;N1588)))</f>
        <v>1544</v>
      </c>
      <c r="L1588" s="2">
        <f t="shared" si="150"/>
        <v>154400</v>
      </c>
      <c r="M1588" s="2">
        <f t="shared" si="151"/>
        <v>47000</v>
      </c>
      <c r="N1588">
        <f t="shared" si="152"/>
        <v>2</v>
      </c>
      <c r="O1588">
        <f t="shared" si="153"/>
        <v>2023</v>
      </c>
      <c r="P1588" s="9">
        <f>IF(I1588&gt;0,VLOOKUP(B1588,'m cost'!A:G,6,FALSE)*I1588,0)</f>
        <v>500</v>
      </c>
      <c r="Q1588" t="str">
        <f t="shared" si="154"/>
        <v>l</v>
      </c>
      <c r="R1588" s="2">
        <f t="shared" si="155"/>
        <v>-107900</v>
      </c>
    </row>
    <row r="1589" spans="1:18" x14ac:dyDescent="0.2">
      <c r="A1589" t="s">
        <v>18</v>
      </c>
      <c r="B1589" s="9" t="str">
        <f>VLOOKUP(A1589,'item cost'!A:D,2,FALSE)</f>
        <v>group 21</v>
      </c>
      <c r="C1589" s="9" t="str">
        <f>VLOOKUP(D1589,items!A:B,2,FALSE)</f>
        <v>item 21</v>
      </c>
      <c r="D1589" t="s">
        <v>853</v>
      </c>
      <c r="E1589" s="10"/>
      <c r="F1589" s="10">
        <v>44977</v>
      </c>
      <c r="G1589" t="s">
        <v>502</v>
      </c>
      <c r="I1589">
        <v>20</v>
      </c>
      <c r="J1589" s="2">
        <v>310</v>
      </c>
      <c r="K1589" s="2">
        <f>IF(OR(B1589="متنوع",B1589="قطع غيار"),J1589,IF(AND(B1589="ceiling fan",J1589&gt;500),_xlfn.MAXIFS('m cost'!$E$3:$E$1062,'m cost'!$B$3:$B$1062,C1589,'m cost'!$C$3:$C$1062,"&lt;="&amp;O1589,'m cost'!$D$3:$D$1062,"&lt;="&amp;N1589)*3,_xlfn.MAXIFS('m cost'!$E$3:$E$1062,'m cost'!$B$3:$B$1062,C1589,'m cost'!$C$3:$C$1062,"&lt;="&amp;O1589,'m cost'!$D$3:$D$1062,"&lt;="&amp;N1589)))</f>
        <v>122.78968253968254</v>
      </c>
      <c r="L1589" s="2">
        <f t="shared" si="150"/>
        <v>2455.7936507936511</v>
      </c>
      <c r="M1589" s="2">
        <f t="shared" si="151"/>
        <v>6200</v>
      </c>
      <c r="N1589">
        <f t="shared" si="152"/>
        <v>2</v>
      </c>
      <c r="O1589">
        <f t="shared" si="153"/>
        <v>2023</v>
      </c>
      <c r="P1589" s="9">
        <f>IF(I1589&gt;0,VLOOKUP(B1589,'m cost'!A:G,6,FALSE)*I1589,0)</f>
        <v>0</v>
      </c>
      <c r="Q1589" t="str">
        <f t="shared" si="154"/>
        <v>p</v>
      </c>
      <c r="R1589" s="2">
        <f t="shared" si="155"/>
        <v>3744.2063492063489</v>
      </c>
    </row>
    <row r="1590" spans="1:18" x14ac:dyDescent="0.2">
      <c r="A1590" t="s">
        <v>24</v>
      </c>
      <c r="B1590" s="9" t="str">
        <f>VLOOKUP(A1590,'item cost'!A:D,2,FALSE)</f>
        <v>group 22</v>
      </c>
      <c r="C1590" s="9" t="str">
        <f>VLOOKUP(D1590,items!A:B,2,FALSE)</f>
        <v>item 22</v>
      </c>
      <c r="D1590" t="s">
        <v>854</v>
      </c>
      <c r="E1590" s="10"/>
      <c r="F1590" s="10">
        <v>44977</v>
      </c>
      <c r="G1590" t="s">
        <v>502</v>
      </c>
      <c r="I1590">
        <v>25</v>
      </c>
      <c r="J1590" s="2">
        <v>2675</v>
      </c>
      <c r="K1590" s="2">
        <f>IF(OR(B1590="متنوع",B1590="قطع غيار"),J1590,IF(AND(B1590="ceiling fan",J1590&gt;500),_xlfn.MAXIFS('m cost'!$E$3:$E$1062,'m cost'!$B$3:$B$1062,C1590,'m cost'!$C$3:$C$1062,"&lt;="&amp;O1590,'m cost'!$D$3:$D$1062,"&lt;="&amp;N1590)*3,_xlfn.MAXIFS('m cost'!$E$3:$E$1062,'m cost'!$B$3:$B$1062,C1590,'m cost'!$C$3:$C$1062,"&lt;="&amp;O1590,'m cost'!$D$3:$D$1062,"&lt;="&amp;N1590)))</f>
        <v>588</v>
      </c>
      <c r="L1590" s="2">
        <f t="shared" ref="L1590:L1653" si="156">I1590*K1590</f>
        <v>14700</v>
      </c>
      <c r="M1590" s="2">
        <f t="shared" ref="M1590:M1653" si="157">J1590*I1590</f>
        <v>66875</v>
      </c>
      <c r="N1590">
        <f t="shared" ref="N1590:N1653" si="158">MONTH(F1590)</f>
        <v>2</v>
      </c>
      <c r="O1590">
        <f t="shared" ref="O1590:O1653" si="159">YEAR(F1590)</f>
        <v>2023</v>
      </c>
      <c r="P1590" s="9">
        <f>IF(I1590&gt;0,VLOOKUP(B1590,'m cost'!A:G,6,FALSE)*I1590,0)</f>
        <v>25</v>
      </c>
      <c r="Q1590" t="str">
        <f t="shared" ref="Q1590:Q1653" si="160">IF(M1590-L1590-P1590&gt;0,"p","l")</f>
        <v>p</v>
      </c>
      <c r="R1590" s="2">
        <f t="shared" ref="R1590:R1653" si="161">M1590-L1590-P1590</f>
        <v>52150</v>
      </c>
    </row>
    <row r="1591" spans="1:18" x14ac:dyDescent="0.2">
      <c r="A1591" t="s">
        <v>60</v>
      </c>
      <c r="B1591" s="9" t="str">
        <f>VLOOKUP(A1591,'item cost'!A:D,2,FALSE)</f>
        <v>group 23</v>
      </c>
      <c r="C1591" s="9" t="str">
        <f>VLOOKUP(D1591,items!A:B,2,FALSE)</f>
        <v>item 23</v>
      </c>
      <c r="D1591" t="s">
        <v>855</v>
      </c>
      <c r="E1591" s="10"/>
      <c r="F1591" s="10">
        <v>44977</v>
      </c>
      <c r="G1591" t="s">
        <v>502</v>
      </c>
      <c r="I1591">
        <v>25</v>
      </c>
      <c r="J1591" s="2">
        <v>2575</v>
      </c>
      <c r="K1591" s="2">
        <f>IF(OR(B1591="متنوع",B1591="قطع غيار"),J1591,IF(AND(B1591="ceiling fan",J1591&gt;500),_xlfn.MAXIFS('m cost'!$E$3:$E$1062,'m cost'!$B$3:$B$1062,C1591,'m cost'!$C$3:$C$1062,"&lt;="&amp;O1591,'m cost'!$D$3:$D$1062,"&lt;="&amp;N1591)*3,_xlfn.MAXIFS('m cost'!$E$3:$E$1062,'m cost'!$B$3:$B$1062,C1591,'m cost'!$C$3:$C$1062,"&lt;="&amp;O1591,'m cost'!$D$3:$D$1062,"&lt;="&amp;N1591)))</f>
        <v>3666.8121693121693</v>
      </c>
      <c r="L1591" s="2">
        <f t="shared" si="156"/>
        <v>91670.304232804236</v>
      </c>
      <c r="M1591" s="2">
        <f t="shared" si="157"/>
        <v>64375</v>
      </c>
      <c r="N1591">
        <f t="shared" si="158"/>
        <v>2</v>
      </c>
      <c r="O1591">
        <f t="shared" si="159"/>
        <v>2023</v>
      </c>
      <c r="P1591" s="9">
        <f>IF(I1591&gt;0,VLOOKUP(B1591,'m cost'!A:G,6,FALSE)*I1591,0)</f>
        <v>50</v>
      </c>
      <c r="Q1591" t="str">
        <f t="shared" si="160"/>
        <v>l</v>
      </c>
      <c r="R1591" s="2">
        <f t="shared" si="161"/>
        <v>-27345.304232804236</v>
      </c>
    </row>
    <row r="1592" spans="1:18" x14ac:dyDescent="0.2">
      <c r="A1592" t="s">
        <v>43</v>
      </c>
      <c r="B1592" s="9" t="str">
        <f>VLOOKUP(A1592,'item cost'!A:D,2,FALSE)</f>
        <v>group 24</v>
      </c>
      <c r="C1592" s="9" t="str">
        <f>VLOOKUP(D1592,items!A:B,2,FALSE)</f>
        <v>item 24</v>
      </c>
      <c r="D1592" t="s">
        <v>856</v>
      </c>
      <c r="E1592" s="10"/>
      <c r="F1592" s="10">
        <v>44977</v>
      </c>
      <c r="G1592" t="s">
        <v>502</v>
      </c>
      <c r="I1592">
        <v>25</v>
      </c>
      <c r="J1592" s="2">
        <v>480</v>
      </c>
      <c r="K1592" s="2">
        <f>IF(OR(B1592="متنوع",B1592="قطع غيار"),J1592,IF(AND(B1592="ceiling fan",J1592&gt;500),_xlfn.MAXIFS('m cost'!$E$3:$E$1062,'m cost'!$B$3:$B$1062,C1592,'m cost'!$C$3:$C$1062,"&lt;="&amp;O1592,'m cost'!$D$3:$D$1062,"&lt;="&amp;N1592)*3,_xlfn.MAXIFS('m cost'!$E$3:$E$1062,'m cost'!$B$3:$B$1062,C1592,'m cost'!$C$3:$C$1062,"&lt;="&amp;O1592,'m cost'!$D$3:$D$1062,"&lt;="&amp;N1592)))</f>
        <v>570</v>
      </c>
      <c r="L1592" s="2">
        <f t="shared" si="156"/>
        <v>14250</v>
      </c>
      <c r="M1592" s="2">
        <f t="shared" si="157"/>
        <v>12000</v>
      </c>
      <c r="N1592">
        <f t="shared" si="158"/>
        <v>2</v>
      </c>
      <c r="O1592">
        <f t="shared" si="159"/>
        <v>2023</v>
      </c>
      <c r="P1592" s="9">
        <f>IF(I1592&gt;0,VLOOKUP(B1592,'m cost'!A:G,6,FALSE)*I1592,0)</f>
        <v>12.5</v>
      </c>
      <c r="Q1592" t="str">
        <f t="shared" si="160"/>
        <v>l</v>
      </c>
      <c r="R1592" s="2">
        <f t="shared" si="161"/>
        <v>-2262.5</v>
      </c>
    </row>
    <row r="1593" spans="1:18" x14ac:dyDescent="0.2">
      <c r="A1593" t="s">
        <v>278</v>
      </c>
      <c r="B1593" s="9" t="str">
        <f>VLOOKUP(A1593,'item cost'!A:D,2,FALSE)</f>
        <v>group 25</v>
      </c>
      <c r="C1593" s="9" t="str">
        <f>VLOOKUP(D1593,items!A:B,2,FALSE)</f>
        <v>item 25</v>
      </c>
      <c r="D1593" t="s">
        <v>857</v>
      </c>
      <c r="E1593" s="10"/>
      <c r="F1593" s="10">
        <v>44984</v>
      </c>
      <c r="G1593" t="s">
        <v>503</v>
      </c>
      <c r="I1593">
        <v>27</v>
      </c>
      <c r="J1593" s="2">
        <v>2575</v>
      </c>
      <c r="K1593" s="2">
        <f>IF(OR(B1593="متنوع",B1593="قطع غيار"),J1593,IF(AND(B1593="ceiling fan",J1593&gt;500),_xlfn.MAXIFS('m cost'!$E$3:$E$1062,'m cost'!$B$3:$B$1062,C1593,'m cost'!$C$3:$C$1062,"&lt;="&amp;O1593,'m cost'!$D$3:$D$1062,"&lt;="&amp;N1593)*3,_xlfn.MAXIFS('m cost'!$E$3:$E$1062,'m cost'!$B$3:$B$1062,C1593,'m cost'!$C$3:$C$1062,"&lt;="&amp;O1593,'m cost'!$D$3:$D$1062,"&lt;="&amp;N1593)))</f>
        <v>223.50174851190479</v>
      </c>
      <c r="L1593" s="2">
        <f t="shared" si="156"/>
        <v>6034.5472098214295</v>
      </c>
      <c r="M1593" s="2">
        <f t="shared" si="157"/>
        <v>69525</v>
      </c>
      <c r="N1593">
        <f t="shared" si="158"/>
        <v>2</v>
      </c>
      <c r="O1593">
        <f t="shared" si="159"/>
        <v>2023</v>
      </c>
      <c r="P1593" s="9">
        <f>IF(I1593&gt;0,VLOOKUP(B1593,'m cost'!A:G,6,FALSE)*I1593,0)</f>
        <v>795.28499999999997</v>
      </c>
      <c r="Q1593" t="str">
        <f t="shared" si="160"/>
        <v>p</v>
      </c>
      <c r="R1593" s="2">
        <f t="shared" si="161"/>
        <v>62695.167790178566</v>
      </c>
    </row>
    <row r="1594" spans="1:18" x14ac:dyDescent="0.2">
      <c r="A1594" t="s">
        <v>279</v>
      </c>
      <c r="B1594" s="9" t="str">
        <f>VLOOKUP(A1594,'item cost'!A:D,2,FALSE)</f>
        <v>group 26</v>
      </c>
      <c r="C1594" s="9" t="str">
        <f>VLOOKUP(D1594,items!A:B,2,FALSE)</f>
        <v>item 26</v>
      </c>
      <c r="D1594" t="s">
        <v>858</v>
      </c>
      <c r="E1594" s="10"/>
      <c r="F1594" s="10">
        <v>44984</v>
      </c>
      <c r="G1594" t="s">
        <v>503</v>
      </c>
      <c r="I1594">
        <v>25</v>
      </c>
      <c r="J1594" s="2">
        <v>2675</v>
      </c>
      <c r="K1594" s="2">
        <f>IF(OR(B1594="متنوع",B1594="قطع غيار"),J1594,IF(AND(B1594="ceiling fan",J1594&gt;500),_xlfn.MAXIFS('m cost'!$E$3:$E$1062,'m cost'!$B$3:$B$1062,C1594,'m cost'!$C$3:$C$1062,"&lt;="&amp;O1594,'m cost'!$D$3:$D$1062,"&lt;="&amp;N1594)*3,_xlfn.MAXIFS('m cost'!$E$3:$E$1062,'m cost'!$B$3:$B$1062,C1594,'m cost'!$C$3:$C$1062,"&lt;="&amp;O1594,'m cost'!$D$3:$D$1062,"&lt;="&amp;N1594)))</f>
        <v>2270</v>
      </c>
      <c r="L1594" s="2">
        <f t="shared" si="156"/>
        <v>56750</v>
      </c>
      <c r="M1594" s="2">
        <f t="shared" si="157"/>
        <v>66875</v>
      </c>
      <c r="N1594">
        <f t="shared" si="158"/>
        <v>2</v>
      </c>
      <c r="O1594">
        <f t="shared" si="159"/>
        <v>2023</v>
      </c>
      <c r="P1594" s="9">
        <f>IF(I1594&gt;0,VLOOKUP(B1594,'m cost'!A:G,6,FALSE)*I1594,0)</f>
        <v>125</v>
      </c>
      <c r="Q1594" t="str">
        <f t="shared" si="160"/>
        <v>p</v>
      </c>
      <c r="R1594" s="2">
        <f t="shared" si="161"/>
        <v>10000</v>
      </c>
    </row>
    <row r="1595" spans="1:18" x14ac:dyDescent="0.2">
      <c r="A1595" t="s">
        <v>46</v>
      </c>
      <c r="B1595" s="9" t="str">
        <f>VLOOKUP(A1595,'item cost'!A:D,2,FALSE)</f>
        <v>group 27</v>
      </c>
      <c r="C1595" s="9" t="str">
        <f>VLOOKUP(D1595,items!A:B,2,FALSE)</f>
        <v>item 27</v>
      </c>
      <c r="D1595" t="s">
        <v>859</v>
      </c>
      <c r="E1595" s="10"/>
      <c r="F1595" s="10">
        <v>44984</v>
      </c>
      <c r="G1595" t="s">
        <v>503</v>
      </c>
      <c r="I1595">
        <v>50</v>
      </c>
      <c r="J1595" s="2">
        <v>1200</v>
      </c>
      <c r="K1595" s="2">
        <f>IF(OR(B1595="متنوع",B1595="قطع غيار"),J1595,IF(AND(B1595="ceiling fan",J1595&gt;500),_xlfn.MAXIFS('m cost'!$E$3:$E$1062,'m cost'!$B$3:$B$1062,C1595,'m cost'!$C$3:$C$1062,"&lt;="&amp;O1595,'m cost'!$D$3:$D$1062,"&lt;="&amp;N1595)*3,_xlfn.MAXIFS('m cost'!$E$3:$E$1062,'m cost'!$B$3:$B$1062,C1595,'m cost'!$C$3:$C$1062,"&lt;="&amp;O1595,'m cost'!$D$3:$D$1062,"&lt;="&amp;N1595)))</f>
        <v>383</v>
      </c>
      <c r="L1595" s="2">
        <f t="shared" si="156"/>
        <v>19150</v>
      </c>
      <c r="M1595" s="2">
        <f t="shared" si="157"/>
        <v>60000</v>
      </c>
      <c r="N1595">
        <f t="shared" si="158"/>
        <v>2</v>
      </c>
      <c r="O1595">
        <f t="shared" si="159"/>
        <v>2023</v>
      </c>
      <c r="P1595" s="9">
        <f>IF(I1595&gt;0,VLOOKUP(B1595,'m cost'!A:G,6,FALSE)*I1595,0)</f>
        <v>0</v>
      </c>
      <c r="Q1595" t="str">
        <f t="shared" si="160"/>
        <v>p</v>
      </c>
      <c r="R1595" s="2">
        <f t="shared" si="161"/>
        <v>40850</v>
      </c>
    </row>
    <row r="1596" spans="1:18" x14ac:dyDescent="0.2">
      <c r="A1596" t="s">
        <v>37</v>
      </c>
      <c r="B1596" s="9" t="str">
        <f>VLOOKUP(A1596,'item cost'!A:D,2,FALSE)</f>
        <v>group 28</v>
      </c>
      <c r="C1596" s="9" t="str">
        <f>VLOOKUP(D1596,items!A:B,2,FALSE)</f>
        <v>item 28</v>
      </c>
      <c r="D1596" t="s">
        <v>860</v>
      </c>
      <c r="E1596" s="10"/>
      <c r="F1596" s="10">
        <v>44984</v>
      </c>
      <c r="G1596" t="s">
        <v>503</v>
      </c>
      <c r="I1596">
        <v>84</v>
      </c>
      <c r="J1596" s="2">
        <v>450</v>
      </c>
      <c r="K1596" s="2">
        <f>IF(OR(B1596="متنوع",B1596="قطع غيار"),J1596,IF(AND(B1596="ceiling fan",J1596&gt;500),_xlfn.MAXIFS('m cost'!$E$3:$E$1062,'m cost'!$B$3:$B$1062,C1596,'m cost'!$C$3:$C$1062,"&lt;="&amp;O1596,'m cost'!$D$3:$D$1062,"&lt;="&amp;N1596)*3,_xlfn.MAXIFS('m cost'!$E$3:$E$1062,'m cost'!$B$3:$B$1062,C1596,'m cost'!$C$3:$C$1062,"&lt;="&amp;O1596,'m cost'!$D$3:$D$1062,"&lt;="&amp;N1596)))</f>
        <v>1229</v>
      </c>
      <c r="L1596" s="2">
        <f t="shared" si="156"/>
        <v>103236</v>
      </c>
      <c r="M1596" s="2">
        <f t="shared" si="157"/>
        <v>37800</v>
      </c>
      <c r="N1596">
        <f t="shared" si="158"/>
        <v>2</v>
      </c>
      <c r="O1596">
        <f t="shared" si="159"/>
        <v>2023</v>
      </c>
      <c r="P1596" s="9">
        <f>IF(I1596&gt;0,VLOOKUP(B1596,'m cost'!A:G,6,FALSE)*I1596,0)</f>
        <v>42</v>
      </c>
      <c r="Q1596" t="str">
        <f t="shared" si="160"/>
        <v>l</v>
      </c>
      <c r="R1596" s="2">
        <f t="shared" si="161"/>
        <v>-65478</v>
      </c>
    </row>
    <row r="1597" spans="1:18" x14ac:dyDescent="0.2">
      <c r="A1597" t="s">
        <v>44</v>
      </c>
      <c r="B1597" s="9" t="str">
        <f>VLOOKUP(A1597,'item cost'!A:D,2,FALSE)</f>
        <v>group 29</v>
      </c>
      <c r="C1597" s="9" t="str">
        <f>VLOOKUP(D1597,items!A:B,2,FALSE)</f>
        <v>item 29</v>
      </c>
      <c r="D1597" t="s">
        <v>861</v>
      </c>
      <c r="E1597" s="10"/>
      <c r="F1597" s="10">
        <v>44964</v>
      </c>
      <c r="G1597" t="s">
        <v>504</v>
      </c>
      <c r="I1597">
        <v>30</v>
      </c>
      <c r="J1597" s="2">
        <v>2550</v>
      </c>
      <c r="K1597" s="2">
        <f>IF(OR(B1597="متنوع",B1597="قطع غيار"),J1597,IF(AND(B1597="ceiling fan",J1597&gt;500),_xlfn.MAXIFS('m cost'!$E$3:$E$1062,'m cost'!$B$3:$B$1062,C1597,'m cost'!$C$3:$C$1062,"&lt;="&amp;O1597,'m cost'!$D$3:$D$1062,"&lt;="&amp;N1597)*3,_xlfn.MAXIFS('m cost'!$E$3:$E$1062,'m cost'!$B$3:$B$1062,C1597,'m cost'!$C$3:$C$1062,"&lt;="&amp;O1597,'m cost'!$D$3:$D$1062,"&lt;="&amp;N1597)))</f>
        <v>139.5625</v>
      </c>
      <c r="L1597" s="2">
        <f t="shared" si="156"/>
        <v>4186.875</v>
      </c>
      <c r="M1597" s="2">
        <f t="shared" si="157"/>
        <v>76500</v>
      </c>
      <c r="N1597">
        <f t="shared" si="158"/>
        <v>2</v>
      </c>
      <c r="O1597">
        <f t="shared" si="159"/>
        <v>2023</v>
      </c>
      <c r="P1597" s="9">
        <f>IF(I1597&gt;0,VLOOKUP(B1597,'m cost'!A:G,6,FALSE)*I1597,0)</f>
        <v>150</v>
      </c>
      <c r="Q1597" t="str">
        <f t="shared" si="160"/>
        <v>p</v>
      </c>
      <c r="R1597" s="2">
        <f t="shared" si="161"/>
        <v>72163.125</v>
      </c>
    </row>
    <row r="1598" spans="1:18" x14ac:dyDescent="0.2">
      <c r="A1598" t="s">
        <v>280</v>
      </c>
      <c r="B1598" s="9" t="str">
        <f>VLOOKUP(A1598,'item cost'!A:D,2,FALSE)</f>
        <v>group 30</v>
      </c>
      <c r="C1598" s="9" t="str">
        <f>VLOOKUP(D1598,items!A:B,2,FALSE)</f>
        <v>item 30</v>
      </c>
      <c r="D1598" t="s">
        <v>862</v>
      </c>
      <c r="E1598" s="10"/>
      <c r="F1598" s="10">
        <v>44964</v>
      </c>
      <c r="G1598" t="s">
        <v>504</v>
      </c>
      <c r="I1598">
        <v>30</v>
      </c>
      <c r="J1598" s="2">
        <v>1050</v>
      </c>
      <c r="K1598" s="2">
        <f>IF(OR(B1598="متنوع",B1598="قطع غيار"),J1598,IF(AND(B1598="ceiling fan",J1598&gt;500),_xlfn.MAXIFS('m cost'!$E$3:$E$1062,'m cost'!$B$3:$B$1062,C1598,'m cost'!$C$3:$C$1062,"&lt;="&amp;O1598,'m cost'!$D$3:$D$1062,"&lt;="&amp;N1598)*3,_xlfn.MAXIFS('m cost'!$E$3:$E$1062,'m cost'!$B$3:$B$1062,C1598,'m cost'!$C$3:$C$1062,"&lt;="&amp;O1598,'m cost'!$D$3:$D$1062,"&lt;="&amp;N1598)))</f>
        <v>350.54555555555561</v>
      </c>
      <c r="L1598" s="2">
        <f t="shared" si="156"/>
        <v>10516.366666666669</v>
      </c>
      <c r="M1598" s="2">
        <f t="shared" si="157"/>
        <v>31500</v>
      </c>
      <c r="N1598">
        <f t="shared" si="158"/>
        <v>2</v>
      </c>
      <c r="O1598">
        <f t="shared" si="159"/>
        <v>2023</v>
      </c>
      <c r="P1598" s="9">
        <f>IF(I1598&gt;0,VLOOKUP(B1598,'m cost'!A:G,6,FALSE)*I1598,0)</f>
        <v>150</v>
      </c>
      <c r="Q1598" t="str">
        <f t="shared" si="160"/>
        <v>p</v>
      </c>
      <c r="R1598" s="2">
        <f t="shared" si="161"/>
        <v>20833.633333333331</v>
      </c>
    </row>
    <row r="1599" spans="1:18" x14ac:dyDescent="0.2">
      <c r="A1599" t="s">
        <v>50</v>
      </c>
      <c r="B1599" s="9" t="str">
        <f>VLOOKUP(A1599,'item cost'!A:D,2,FALSE)</f>
        <v>group 31</v>
      </c>
      <c r="C1599" s="9" t="str">
        <f>VLOOKUP(D1599,items!A:B,2,FALSE)</f>
        <v>item 31</v>
      </c>
      <c r="D1599" t="s">
        <v>863</v>
      </c>
      <c r="E1599" s="10"/>
      <c r="F1599" s="10">
        <v>44964</v>
      </c>
      <c r="G1599" t="s">
        <v>504</v>
      </c>
      <c r="I1599">
        <v>12</v>
      </c>
      <c r="J1599" s="2">
        <v>730</v>
      </c>
      <c r="K1599" s="2">
        <f>IF(OR(B1599="متنوع",B1599="قطع غيار"),J1599,IF(AND(B1599="ceiling fan",J1599&gt;500),_xlfn.MAXIFS('m cost'!$E$3:$E$1062,'m cost'!$B$3:$B$1062,C1599,'m cost'!$C$3:$C$1062,"&lt;="&amp;O1599,'m cost'!$D$3:$D$1062,"&lt;="&amp;N1599)*3,_xlfn.MAXIFS('m cost'!$E$3:$E$1062,'m cost'!$B$3:$B$1062,C1599,'m cost'!$C$3:$C$1062,"&lt;="&amp;O1599,'m cost'!$D$3:$D$1062,"&lt;="&amp;N1599)))</f>
        <v>891.17460317460325</v>
      </c>
      <c r="L1599" s="2">
        <f t="shared" si="156"/>
        <v>10694.095238095239</v>
      </c>
      <c r="M1599" s="2">
        <f t="shared" si="157"/>
        <v>8760</v>
      </c>
      <c r="N1599">
        <f t="shared" si="158"/>
        <v>2</v>
      </c>
      <c r="O1599">
        <f t="shared" si="159"/>
        <v>2023</v>
      </c>
      <c r="P1599" s="9">
        <f>IF(I1599&gt;0,VLOOKUP(B1599,'m cost'!A:G,6,FALSE)*I1599,0)</f>
        <v>60</v>
      </c>
      <c r="Q1599" t="str">
        <f t="shared" si="160"/>
        <v>l</v>
      </c>
      <c r="R1599" s="2">
        <f t="shared" si="161"/>
        <v>-1994.0952380952385</v>
      </c>
    </row>
    <row r="1600" spans="1:18" x14ac:dyDescent="0.2">
      <c r="A1600" t="s">
        <v>20</v>
      </c>
      <c r="B1600" s="9" t="str">
        <f>VLOOKUP(A1600,'item cost'!A:D,2,FALSE)</f>
        <v>group 32</v>
      </c>
      <c r="C1600" s="9" t="str">
        <f>VLOOKUP(D1600,items!A:B,2,FALSE)</f>
        <v>item 32</v>
      </c>
      <c r="D1600" t="s">
        <v>864</v>
      </c>
      <c r="E1600" s="10"/>
      <c r="F1600" s="10">
        <v>44964</v>
      </c>
      <c r="G1600" t="s">
        <v>504</v>
      </c>
      <c r="I1600">
        <v>16</v>
      </c>
      <c r="J1600" s="2">
        <v>375</v>
      </c>
      <c r="K1600" s="2">
        <f>IF(OR(B1600="متنوع",B1600="قطع غيار"),J1600,IF(AND(B1600="ceiling fan",J1600&gt;500),_xlfn.MAXIFS('m cost'!$E$3:$E$1062,'m cost'!$B$3:$B$1062,C1600,'m cost'!$C$3:$C$1062,"&lt;="&amp;O1600,'m cost'!$D$3:$D$1062,"&lt;="&amp;N1600)*3,_xlfn.MAXIFS('m cost'!$E$3:$E$1062,'m cost'!$B$3:$B$1062,C1600,'m cost'!$C$3:$C$1062,"&lt;="&amp;O1600,'m cost'!$D$3:$D$1062,"&lt;="&amp;N1600)))</f>
        <v>480</v>
      </c>
      <c r="L1600" s="2">
        <f t="shared" si="156"/>
        <v>7680</v>
      </c>
      <c r="M1600" s="2">
        <f t="shared" si="157"/>
        <v>6000</v>
      </c>
      <c r="N1600">
        <f t="shared" si="158"/>
        <v>2</v>
      </c>
      <c r="O1600">
        <f t="shared" si="159"/>
        <v>2023</v>
      </c>
      <c r="P1600" s="9">
        <f>IF(I1600&gt;0,VLOOKUP(B1600,'m cost'!A:G,6,FALSE)*I1600,0)</f>
        <v>80</v>
      </c>
      <c r="Q1600" t="str">
        <f t="shared" si="160"/>
        <v>l</v>
      </c>
      <c r="R1600" s="2">
        <f t="shared" si="161"/>
        <v>-1760</v>
      </c>
    </row>
    <row r="1601" spans="1:18" x14ac:dyDescent="0.2">
      <c r="A1601" t="s">
        <v>33</v>
      </c>
      <c r="B1601" s="9" t="str">
        <f>VLOOKUP(A1601,'item cost'!A:D,2,FALSE)</f>
        <v>group 33</v>
      </c>
      <c r="C1601" s="9" t="str">
        <f>VLOOKUP(D1601,items!A:B,2,FALSE)</f>
        <v>item 33</v>
      </c>
      <c r="D1601" t="s">
        <v>865</v>
      </c>
      <c r="E1601" s="10"/>
      <c r="F1601" s="10">
        <v>44964</v>
      </c>
      <c r="G1601" t="s">
        <v>135</v>
      </c>
      <c r="I1601">
        <v>-1</v>
      </c>
      <c r="J1601" s="2">
        <v>280</v>
      </c>
      <c r="K1601" s="2">
        <f>IF(OR(B1601="متنوع",B1601="قطع غيار"),J1601,IF(AND(B1601="ceiling fan",J1601&gt;500),_xlfn.MAXIFS('m cost'!$E$3:$E$1062,'m cost'!$B$3:$B$1062,C1601,'m cost'!$C$3:$C$1062,"&lt;="&amp;O1601,'m cost'!$D$3:$D$1062,"&lt;="&amp;N1601)*3,_xlfn.MAXIFS('m cost'!$E$3:$E$1062,'m cost'!$B$3:$B$1062,C1601,'m cost'!$C$3:$C$1062,"&lt;="&amp;O1601,'m cost'!$D$3:$D$1062,"&lt;="&amp;N1601)))</f>
        <v>960</v>
      </c>
      <c r="L1601" s="2">
        <f t="shared" si="156"/>
        <v>-960</v>
      </c>
      <c r="M1601" s="2">
        <f t="shared" si="157"/>
        <v>-280</v>
      </c>
      <c r="N1601">
        <f t="shared" si="158"/>
        <v>2</v>
      </c>
      <c r="O1601">
        <f t="shared" si="159"/>
        <v>2023</v>
      </c>
      <c r="P1601" s="9">
        <f>IF(I1601&gt;0,VLOOKUP(B1601,'m cost'!A:G,6,FALSE)*I1601,0)</f>
        <v>0</v>
      </c>
      <c r="Q1601" t="str">
        <f t="shared" si="160"/>
        <v>p</v>
      </c>
      <c r="R1601" s="2">
        <f t="shared" si="161"/>
        <v>680</v>
      </c>
    </row>
    <row r="1602" spans="1:18" x14ac:dyDescent="0.2">
      <c r="A1602" t="s">
        <v>48</v>
      </c>
      <c r="B1602" s="9" t="str">
        <f>VLOOKUP(A1602,'item cost'!A:D,2,FALSE)</f>
        <v>group 34</v>
      </c>
      <c r="C1602" s="9" t="str">
        <f>VLOOKUP(D1602,items!A:B,2,FALSE)</f>
        <v>item 34</v>
      </c>
      <c r="D1602" t="s">
        <v>866</v>
      </c>
      <c r="E1602" s="10"/>
      <c r="F1602" s="10">
        <v>44964</v>
      </c>
      <c r="G1602" t="s">
        <v>135</v>
      </c>
      <c r="I1602">
        <v>-1</v>
      </c>
      <c r="J1602" s="2">
        <v>1200</v>
      </c>
      <c r="K1602" s="2">
        <f>IF(OR(B1602="متنوع",B1602="قطع غيار"),J1602,IF(AND(B1602="ceiling fan",J1602&gt;500),_xlfn.MAXIFS('m cost'!$E$3:$E$1062,'m cost'!$B$3:$B$1062,C1602,'m cost'!$C$3:$C$1062,"&lt;="&amp;O1602,'m cost'!$D$3:$D$1062,"&lt;="&amp;N1602)*3,_xlfn.MAXIFS('m cost'!$E$3:$E$1062,'m cost'!$B$3:$B$1062,C1602,'m cost'!$C$3:$C$1062,"&lt;="&amp;O1602,'m cost'!$D$3:$D$1062,"&lt;="&amp;N1602)))</f>
        <v>1445</v>
      </c>
      <c r="L1602" s="2">
        <f t="shared" si="156"/>
        <v>-1445</v>
      </c>
      <c r="M1602" s="2">
        <f t="shared" si="157"/>
        <v>-1200</v>
      </c>
      <c r="N1602">
        <f t="shared" si="158"/>
        <v>2</v>
      </c>
      <c r="O1602">
        <f t="shared" si="159"/>
        <v>2023</v>
      </c>
      <c r="P1602" s="9">
        <f>IF(I1602&gt;0,VLOOKUP(B1602,'m cost'!A:G,6,FALSE)*I1602,0)</f>
        <v>0</v>
      </c>
      <c r="Q1602" t="str">
        <f t="shared" si="160"/>
        <v>p</v>
      </c>
      <c r="R1602" s="2">
        <f t="shared" si="161"/>
        <v>245</v>
      </c>
    </row>
    <row r="1603" spans="1:18" x14ac:dyDescent="0.2">
      <c r="A1603" t="s">
        <v>28</v>
      </c>
      <c r="B1603" s="9" t="str">
        <f>VLOOKUP(A1603,'item cost'!A:D,2,FALSE)</f>
        <v>group 35</v>
      </c>
      <c r="C1603" s="9" t="str">
        <f>VLOOKUP(D1603,items!A:B,2,FALSE)</f>
        <v>item 35</v>
      </c>
      <c r="D1603" t="s">
        <v>867</v>
      </c>
      <c r="E1603" s="10"/>
      <c r="F1603" s="10">
        <v>44973</v>
      </c>
      <c r="G1603" t="s">
        <v>505</v>
      </c>
      <c r="I1603">
        <v>30</v>
      </c>
      <c r="J1603" s="2">
        <v>2675</v>
      </c>
      <c r="K1603" s="2">
        <f>IF(OR(B1603="متنوع",B1603="قطع غيار"),J1603,IF(AND(B1603="ceiling fan",J1603&gt;500),_xlfn.MAXIFS('m cost'!$E$3:$E$1062,'m cost'!$B$3:$B$1062,C1603,'m cost'!$C$3:$C$1062,"&lt;="&amp;O1603,'m cost'!$D$3:$D$1062,"&lt;="&amp;N1603)*3,_xlfn.MAXIFS('m cost'!$E$3:$E$1062,'m cost'!$B$3:$B$1062,C1603,'m cost'!$C$3:$C$1062,"&lt;="&amp;O1603,'m cost'!$D$3:$D$1062,"&lt;="&amp;N1603)))</f>
        <v>1445</v>
      </c>
      <c r="L1603" s="2">
        <f t="shared" si="156"/>
        <v>43350</v>
      </c>
      <c r="M1603" s="2">
        <f t="shared" si="157"/>
        <v>80250</v>
      </c>
      <c r="N1603">
        <f t="shared" si="158"/>
        <v>2</v>
      </c>
      <c r="O1603">
        <f t="shared" si="159"/>
        <v>2023</v>
      </c>
      <c r="P1603" s="9">
        <f>IF(I1603&gt;0,VLOOKUP(B1603,'m cost'!A:G,6,FALSE)*I1603,0)</f>
        <v>150</v>
      </c>
      <c r="Q1603" t="str">
        <f t="shared" si="160"/>
        <v>p</v>
      </c>
      <c r="R1603" s="2">
        <f t="shared" si="161"/>
        <v>36750</v>
      </c>
    </row>
    <row r="1604" spans="1:18" x14ac:dyDescent="0.2">
      <c r="A1604" t="s">
        <v>274</v>
      </c>
      <c r="B1604" s="9" t="str">
        <f>VLOOKUP(A1604,'item cost'!A:D,2,FALSE)</f>
        <v>group 36</v>
      </c>
      <c r="C1604" s="9" t="str">
        <f>VLOOKUP(D1604,items!A:B,2,FALSE)</f>
        <v>item 36</v>
      </c>
      <c r="D1604" t="s">
        <v>868</v>
      </c>
      <c r="E1604" s="10"/>
      <c r="F1604" s="10">
        <v>44973</v>
      </c>
      <c r="G1604" t="s">
        <v>505</v>
      </c>
      <c r="I1604">
        <v>32</v>
      </c>
      <c r="J1604" s="2">
        <v>1200</v>
      </c>
      <c r="K1604" s="2">
        <f>IF(OR(B1604="متنوع",B1604="قطع غيار"),J1604,IF(AND(B1604="ceiling fan",J1604&gt;500),_xlfn.MAXIFS('m cost'!$E$3:$E$1062,'m cost'!$B$3:$B$1062,C1604,'m cost'!$C$3:$C$1062,"&lt;="&amp;O1604,'m cost'!$D$3:$D$1062,"&lt;="&amp;N1604)*3,_xlfn.MAXIFS('m cost'!$E$3:$E$1062,'m cost'!$B$3:$B$1062,C1604,'m cost'!$C$3:$C$1062,"&lt;="&amp;O1604,'m cost'!$D$3:$D$1062,"&lt;="&amp;N1604)))</f>
        <v>440</v>
      </c>
      <c r="L1604" s="2">
        <f t="shared" si="156"/>
        <v>14080</v>
      </c>
      <c r="M1604" s="2">
        <f t="shared" si="157"/>
        <v>38400</v>
      </c>
      <c r="N1604">
        <f t="shared" si="158"/>
        <v>2</v>
      </c>
      <c r="O1604">
        <f t="shared" si="159"/>
        <v>2023</v>
      </c>
      <c r="P1604" s="9">
        <f>IF(I1604&gt;0,VLOOKUP(B1604,'m cost'!A:G,6,FALSE)*I1604,0)</f>
        <v>160</v>
      </c>
      <c r="Q1604" t="str">
        <f t="shared" si="160"/>
        <v>p</v>
      </c>
      <c r="R1604" s="2">
        <f t="shared" si="161"/>
        <v>24160</v>
      </c>
    </row>
    <row r="1605" spans="1:18" x14ac:dyDescent="0.2">
      <c r="A1605" t="s">
        <v>52</v>
      </c>
      <c r="B1605" s="9" t="str">
        <f>VLOOKUP(A1605,'item cost'!A:D,2,FALSE)</f>
        <v>group 37</v>
      </c>
      <c r="C1605" s="9" t="str">
        <f>VLOOKUP(D1605,items!A:B,2,FALSE)</f>
        <v>item 37</v>
      </c>
      <c r="D1605" t="s">
        <v>869</v>
      </c>
      <c r="E1605" s="10"/>
      <c r="F1605" s="10">
        <v>44984</v>
      </c>
      <c r="G1605" t="s">
        <v>506</v>
      </c>
      <c r="I1605">
        <v>30</v>
      </c>
      <c r="J1605" s="2">
        <v>1200</v>
      </c>
      <c r="K1605" s="2">
        <f>IF(OR(B1605="متنوع",B1605="قطع غيار"),J1605,IF(AND(B1605="ceiling fan",J1605&gt;500),_xlfn.MAXIFS('m cost'!$E$3:$E$1062,'m cost'!$B$3:$B$1062,C1605,'m cost'!$C$3:$C$1062,"&lt;="&amp;O1605,'m cost'!$D$3:$D$1062,"&lt;="&amp;N1605)*3,_xlfn.MAXIFS('m cost'!$E$3:$E$1062,'m cost'!$B$3:$B$1062,C1605,'m cost'!$C$3:$C$1062,"&lt;="&amp;O1605,'m cost'!$D$3:$D$1062,"&lt;="&amp;N1605)))</f>
        <v>1486.2500000000002</v>
      </c>
      <c r="L1605" s="2">
        <f t="shared" si="156"/>
        <v>44587.500000000007</v>
      </c>
      <c r="M1605" s="2">
        <f t="shared" si="157"/>
        <v>36000</v>
      </c>
      <c r="N1605">
        <f t="shared" si="158"/>
        <v>2</v>
      </c>
      <c r="O1605">
        <f t="shared" si="159"/>
        <v>2023</v>
      </c>
      <c r="P1605" s="9">
        <f>IF(I1605&gt;0,VLOOKUP(B1605,'m cost'!A:G,6,FALSE)*I1605,0)</f>
        <v>150</v>
      </c>
      <c r="Q1605" t="str">
        <f t="shared" si="160"/>
        <v>l</v>
      </c>
      <c r="R1605" s="2">
        <f t="shared" si="161"/>
        <v>-8737.5000000000073</v>
      </c>
    </row>
    <row r="1606" spans="1:18" x14ac:dyDescent="0.2">
      <c r="A1606" t="s">
        <v>65</v>
      </c>
      <c r="B1606" s="9" t="str">
        <f>VLOOKUP(A1606,'item cost'!A:D,2,FALSE)</f>
        <v>group 38</v>
      </c>
      <c r="C1606" s="9" t="str">
        <f>VLOOKUP(D1606,items!A:B,2,FALSE)</f>
        <v>item 38</v>
      </c>
      <c r="D1606" t="s">
        <v>870</v>
      </c>
      <c r="E1606" s="10"/>
      <c r="F1606" s="10">
        <v>44984</v>
      </c>
      <c r="G1606" t="s">
        <v>506</v>
      </c>
      <c r="I1606">
        <v>20</v>
      </c>
      <c r="J1606" s="2">
        <v>2675</v>
      </c>
      <c r="K1606" s="2">
        <f>IF(OR(B1606="متنوع",B1606="قطع غيار"),J1606,IF(AND(B1606="ceiling fan",J1606&gt;500),_xlfn.MAXIFS('m cost'!$E$3:$E$1062,'m cost'!$B$3:$B$1062,C1606,'m cost'!$C$3:$C$1062,"&lt;="&amp;O1606,'m cost'!$D$3:$D$1062,"&lt;="&amp;N1606)*3,_xlfn.MAXIFS('m cost'!$E$3:$E$1062,'m cost'!$B$3:$B$1062,C1606,'m cost'!$C$3:$C$1062,"&lt;="&amp;O1606,'m cost'!$D$3:$D$1062,"&lt;="&amp;N1606)))</f>
        <v>1954.814814814815</v>
      </c>
      <c r="L1606" s="2">
        <f t="shared" si="156"/>
        <v>39096.296296296299</v>
      </c>
      <c r="M1606" s="2">
        <f t="shared" si="157"/>
        <v>53500</v>
      </c>
      <c r="N1606">
        <f t="shared" si="158"/>
        <v>2</v>
      </c>
      <c r="O1606">
        <f t="shared" si="159"/>
        <v>2023</v>
      </c>
      <c r="P1606" s="9">
        <f>IF(I1606&gt;0,VLOOKUP(B1606,'m cost'!A:G,6,FALSE)*I1606,0)</f>
        <v>0</v>
      </c>
      <c r="Q1606" t="str">
        <f t="shared" si="160"/>
        <v>p</v>
      </c>
      <c r="R1606" s="2">
        <f t="shared" si="161"/>
        <v>14403.703703703701</v>
      </c>
    </row>
    <row r="1607" spans="1:18" x14ac:dyDescent="0.2">
      <c r="A1607" t="s">
        <v>62</v>
      </c>
      <c r="B1607" s="9" t="str">
        <f>VLOOKUP(A1607,'item cost'!A:D,2,FALSE)</f>
        <v>group 39</v>
      </c>
      <c r="C1607" s="9" t="str">
        <f>VLOOKUP(D1607,items!A:B,2,FALSE)</f>
        <v>item 39</v>
      </c>
      <c r="D1607" t="s">
        <v>871</v>
      </c>
      <c r="E1607" s="10"/>
      <c r="F1607" s="10">
        <v>44984</v>
      </c>
      <c r="G1607" t="s">
        <v>506</v>
      </c>
      <c r="I1607">
        <v>40</v>
      </c>
      <c r="J1607" s="2">
        <v>260</v>
      </c>
      <c r="K1607" s="2">
        <f>IF(OR(B1607="متنوع",B1607="قطع غيار"),J1607,IF(AND(B1607="ceiling fan",J1607&gt;500),_xlfn.MAXIFS('m cost'!$E$3:$E$1062,'m cost'!$B$3:$B$1062,C1607,'m cost'!$C$3:$C$1062,"&lt;="&amp;O1607,'m cost'!$D$3:$D$1062,"&lt;="&amp;N1607)*3,_xlfn.MAXIFS('m cost'!$E$3:$E$1062,'m cost'!$B$3:$B$1062,C1607,'m cost'!$C$3:$C$1062,"&lt;="&amp;O1607,'m cost'!$D$3:$D$1062,"&lt;="&amp;N1607)))</f>
        <v>1020</v>
      </c>
      <c r="L1607" s="2">
        <f t="shared" si="156"/>
        <v>40800</v>
      </c>
      <c r="M1607" s="2">
        <f t="shared" si="157"/>
        <v>10400</v>
      </c>
      <c r="N1607">
        <f t="shared" si="158"/>
        <v>2</v>
      </c>
      <c r="O1607">
        <f t="shared" si="159"/>
        <v>2023</v>
      </c>
      <c r="P1607" s="9">
        <f>IF(I1607&gt;0,VLOOKUP(B1607,'m cost'!A:G,6,FALSE)*I1607,0)</f>
        <v>0</v>
      </c>
      <c r="Q1607" t="str">
        <f t="shared" si="160"/>
        <v>l</v>
      </c>
      <c r="R1607" s="2">
        <f t="shared" si="161"/>
        <v>-30400</v>
      </c>
    </row>
    <row r="1608" spans="1:18" x14ac:dyDescent="0.2">
      <c r="A1608" t="s">
        <v>25</v>
      </c>
      <c r="B1608" s="9" t="str">
        <f>VLOOKUP(A1608,'item cost'!A:D,2,FALSE)</f>
        <v>group 40</v>
      </c>
      <c r="C1608" s="9" t="str">
        <f>VLOOKUP(D1608,items!A:B,2,FALSE)</f>
        <v>item 40</v>
      </c>
      <c r="D1608" t="s">
        <v>872</v>
      </c>
      <c r="E1608" s="10"/>
      <c r="F1608" s="10">
        <v>44984</v>
      </c>
      <c r="G1608" t="s">
        <v>235</v>
      </c>
      <c r="I1608">
        <v>-2</v>
      </c>
      <c r="J1608" s="2">
        <v>480</v>
      </c>
      <c r="K1608" s="2">
        <f>IF(OR(B1608="متنوع",B1608="قطع غيار"),J1608,IF(AND(B1608="ceiling fan",J1608&gt;500),_xlfn.MAXIFS('m cost'!$E$3:$E$1062,'m cost'!$B$3:$B$1062,C1608,'m cost'!$C$3:$C$1062,"&lt;="&amp;O1608,'m cost'!$D$3:$D$1062,"&lt;="&amp;N1608)*3,_xlfn.MAXIFS('m cost'!$E$3:$E$1062,'m cost'!$B$3:$B$1062,C1608,'m cost'!$C$3:$C$1062,"&lt;="&amp;O1608,'m cost'!$D$3:$D$1062,"&lt;="&amp;N1608)))</f>
        <v>514</v>
      </c>
      <c r="L1608" s="2">
        <f t="shared" si="156"/>
        <v>-1028</v>
      </c>
      <c r="M1608" s="2">
        <f t="shared" si="157"/>
        <v>-960</v>
      </c>
      <c r="N1608">
        <f t="shared" si="158"/>
        <v>2</v>
      </c>
      <c r="O1608">
        <f t="shared" si="159"/>
        <v>2023</v>
      </c>
      <c r="P1608" s="9">
        <f>IF(I1608&gt;0,VLOOKUP(B1608,'m cost'!A:G,6,FALSE)*I1608,0)</f>
        <v>0</v>
      </c>
      <c r="Q1608" t="str">
        <f t="shared" si="160"/>
        <v>p</v>
      </c>
      <c r="R1608" s="2">
        <f t="shared" si="161"/>
        <v>68</v>
      </c>
    </row>
    <row r="1609" spans="1:18" x14ac:dyDescent="0.2">
      <c r="A1609" t="s">
        <v>51</v>
      </c>
      <c r="B1609" s="9" t="str">
        <f>VLOOKUP(A1609,'item cost'!A:D,2,FALSE)</f>
        <v>group 41</v>
      </c>
      <c r="C1609" s="9" t="str">
        <f>VLOOKUP(D1609,items!A:B,2,FALSE)</f>
        <v>item 41</v>
      </c>
      <c r="D1609" t="s">
        <v>873</v>
      </c>
      <c r="E1609" s="10"/>
      <c r="F1609" s="10">
        <v>44984</v>
      </c>
      <c r="G1609" t="s">
        <v>235</v>
      </c>
      <c r="I1609">
        <v>-3</v>
      </c>
      <c r="J1609" s="2">
        <v>330</v>
      </c>
      <c r="K1609" s="2">
        <f>IF(OR(B1609="متنوع",B1609="قطع غيار"),J1609,IF(AND(B1609="ceiling fan",J1609&gt;500),_xlfn.MAXIFS('m cost'!$E$3:$E$1062,'m cost'!$B$3:$B$1062,C1609,'m cost'!$C$3:$C$1062,"&lt;="&amp;O1609,'m cost'!$D$3:$D$1062,"&lt;="&amp;N1609)*3,_xlfn.MAXIFS('m cost'!$E$3:$E$1062,'m cost'!$B$3:$B$1062,C1609,'m cost'!$C$3:$C$1062,"&lt;="&amp;O1609,'m cost'!$D$3:$D$1062,"&lt;="&amp;N1609)))</f>
        <v>367</v>
      </c>
      <c r="L1609" s="2">
        <f t="shared" si="156"/>
        <v>-1101</v>
      </c>
      <c r="M1609" s="2">
        <f t="shared" si="157"/>
        <v>-990</v>
      </c>
      <c r="N1609">
        <f t="shared" si="158"/>
        <v>2</v>
      </c>
      <c r="O1609">
        <f t="shared" si="159"/>
        <v>2023</v>
      </c>
      <c r="P1609" s="9">
        <f>IF(I1609&gt;0,VLOOKUP(B1609,'m cost'!A:G,6,FALSE)*I1609,0)</f>
        <v>0</v>
      </c>
      <c r="Q1609" t="str">
        <f t="shared" si="160"/>
        <v>p</v>
      </c>
      <c r="R1609" s="2">
        <f t="shared" si="161"/>
        <v>111</v>
      </c>
    </row>
    <row r="1610" spans="1:18" x14ac:dyDescent="0.2">
      <c r="A1610" t="s">
        <v>276</v>
      </c>
      <c r="B1610" s="9" t="str">
        <f>VLOOKUP(A1610,'item cost'!A:D,2,FALSE)</f>
        <v>group 42</v>
      </c>
      <c r="C1610" s="9" t="str">
        <f>VLOOKUP(D1610,items!A:B,2,FALSE)</f>
        <v>item 42</v>
      </c>
      <c r="D1610" t="s">
        <v>874</v>
      </c>
      <c r="E1610" s="10"/>
      <c r="F1610" s="10">
        <v>44984</v>
      </c>
      <c r="G1610" t="s">
        <v>235</v>
      </c>
      <c r="I1610">
        <v>-3</v>
      </c>
      <c r="J1610" s="2">
        <v>360</v>
      </c>
      <c r="K1610" s="2">
        <f>IF(OR(B1610="متنوع",B1610="قطع غيار"),J1610,IF(AND(B1610="ceiling fan",J1610&gt;500),_xlfn.MAXIFS('m cost'!$E$3:$E$1062,'m cost'!$B$3:$B$1062,C1610,'m cost'!$C$3:$C$1062,"&lt;="&amp;O1610,'m cost'!$D$3:$D$1062,"&lt;="&amp;N1610)*3,_xlfn.MAXIFS('m cost'!$E$3:$E$1062,'m cost'!$B$3:$B$1062,C1610,'m cost'!$C$3:$C$1062,"&lt;="&amp;O1610,'m cost'!$D$3:$D$1062,"&lt;="&amp;N1610)))</f>
        <v>244.81481481481484</v>
      </c>
      <c r="L1610" s="2">
        <f t="shared" si="156"/>
        <v>-734.44444444444457</v>
      </c>
      <c r="M1610" s="2">
        <f t="shared" si="157"/>
        <v>-1080</v>
      </c>
      <c r="N1610">
        <f t="shared" si="158"/>
        <v>2</v>
      </c>
      <c r="O1610">
        <f t="shared" si="159"/>
        <v>2023</v>
      </c>
      <c r="P1610" s="9">
        <f>IF(I1610&gt;0,VLOOKUP(B1610,'m cost'!A:G,6,FALSE)*I1610,0)</f>
        <v>0</v>
      </c>
      <c r="Q1610" t="str">
        <f t="shared" si="160"/>
        <v>l</v>
      </c>
      <c r="R1610" s="2">
        <f t="shared" si="161"/>
        <v>-345.55555555555543</v>
      </c>
    </row>
    <row r="1611" spans="1:18" x14ac:dyDescent="0.2">
      <c r="A1611" t="s">
        <v>70</v>
      </c>
      <c r="B1611" s="9" t="str">
        <f>VLOOKUP(A1611,'item cost'!A:D,2,FALSE)</f>
        <v>group 43</v>
      </c>
      <c r="C1611" s="9" t="str">
        <f>VLOOKUP(D1611,items!A:B,2,FALSE)</f>
        <v>item 43</v>
      </c>
      <c r="D1611" t="s">
        <v>875</v>
      </c>
      <c r="E1611" s="10"/>
      <c r="F1611" s="10">
        <v>44984</v>
      </c>
      <c r="G1611" t="s">
        <v>235</v>
      </c>
      <c r="I1611">
        <v>-3</v>
      </c>
      <c r="J1611" s="2">
        <v>280</v>
      </c>
      <c r="K1611" s="2">
        <f>IF(OR(B1611="متنوع",B1611="قطع غيار"),J1611,IF(AND(B1611="ceiling fan",J1611&gt;500),_xlfn.MAXIFS('m cost'!$E$3:$E$1062,'m cost'!$B$3:$B$1062,C1611,'m cost'!$C$3:$C$1062,"&lt;="&amp;O1611,'m cost'!$D$3:$D$1062,"&lt;="&amp;N1611)*3,_xlfn.MAXIFS('m cost'!$E$3:$E$1062,'m cost'!$B$3:$B$1062,C1611,'m cost'!$C$3:$C$1062,"&lt;="&amp;O1611,'m cost'!$D$3:$D$1062,"&lt;="&amp;N1611)))</f>
        <v>193</v>
      </c>
      <c r="L1611" s="2">
        <f t="shared" si="156"/>
        <v>-579</v>
      </c>
      <c r="M1611" s="2">
        <f t="shared" si="157"/>
        <v>-840</v>
      </c>
      <c r="N1611">
        <f t="shared" si="158"/>
        <v>2</v>
      </c>
      <c r="O1611">
        <f t="shared" si="159"/>
        <v>2023</v>
      </c>
      <c r="P1611" s="9">
        <f>IF(I1611&gt;0,VLOOKUP(B1611,'m cost'!A:G,6,FALSE)*I1611,0)</f>
        <v>0</v>
      </c>
      <c r="Q1611" t="str">
        <f t="shared" si="160"/>
        <v>l</v>
      </c>
      <c r="R1611" s="2">
        <f t="shared" si="161"/>
        <v>-261</v>
      </c>
    </row>
    <row r="1612" spans="1:18" x14ac:dyDescent="0.2">
      <c r="A1612" t="s">
        <v>22</v>
      </c>
      <c r="B1612" s="9" t="str">
        <f>VLOOKUP(A1612,'item cost'!A:D,2,FALSE)</f>
        <v>group 44</v>
      </c>
      <c r="C1612" s="9" t="str">
        <f>VLOOKUP(D1612,items!A:B,2,FALSE)</f>
        <v>item 44</v>
      </c>
      <c r="D1612" t="s">
        <v>876</v>
      </c>
      <c r="E1612" s="10"/>
      <c r="F1612" s="10">
        <v>44984</v>
      </c>
      <c r="G1612" t="s">
        <v>235</v>
      </c>
      <c r="I1612">
        <v>-1</v>
      </c>
      <c r="J1612" s="2">
        <v>2650</v>
      </c>
      <c r="K1612" s="2">
        <f>IF(OR(B1612="متنوع",B1612="قطع غيار"),J1612,IF(AND(B1612="ceiling fan",J1612&gt;500),_xlfn.MAXIFS('m cost'!$E$3:$E$1062,'m cost'!$B$3:$B$1062,C1612,'m cost'!$C$3:$C$1062,"&lt;="&amp;O1612,'m cost'!$D$3:$D$1062,"&lt;="&amp;N1612)*3,_xlfn.MAXIFS('m cost'!$E$3:$E$1062,'m cost'!$B$3:$B$1062,C1612,'m cost'!$C$3:$C$1062,"&lt;="&amp;O1612,'m cost'!$D$3:$D$1062,"&lt;="&amp;N1612)))</f>
        <v>187.96296296296299</v>
      </c>
      <c r="L1612" s="2">
        <f t="shared" si="156"/>
        <v>-187.96296296296299</v>
      </c>
      <c r="M1612" s="2">
        <f t="shared" si="157"/>
        <v>-2650</v>
      </c>
      <c r="N1612">
        <f t="shared" si="158"/>
        <v>2</v>
      </c>
      <c r="O1612">
        <f t="shared" si="159"/>
        <v>2023</v>
      </c>
      <c r="P1612" s="9">
        <f>IF(I1612&gt;0,VLOOKUP(B1612,'m cost'!A:G,6,FALSE)*I1612,0)</f>
        <v>0</v>
      </c>
      <c r="Q1612" t="str">
        <f t="shared" si="160"/>
        <v>l</v>
      </c>
      <c r="R1612" s="2">
        <f t="shared" si="161"/>
        <v>-2462.037037037037</v>
      </c>
    </row>
    <row r="1613" spans="1:18" x14ac:dyDescent="0.2">
      <c r="A1613" t="s">
        <v>27</v>
      </c>
      <c r="B1613" s="9" t="str">
        <f>VLOOKUP(A1613,'item cost'!A:D,2,FALSE)</f>
        <v>group 45</v>
      </c>
      <c r="C1613" s="9" t="str">
        <f>VLOOKUP(D1613,items!A:B,2,FALSE)</f>
        <v>item 45</v>
      </c>
      <c r="D1613" t="s">
        <v>877</v>
      </c>
      <c r="E1613" s="10"/>
      <c r="F1613" s="10">
        <v>44962</v>
      </c>
      <c r="G1613" t="s">
        <v>507</v>
      </c>
      <c r="I1613">
        <v>50</v>
      </c>
      <c r="J1613" s="2">
        <v>1000</v>
      </c>
      <c r="K1613" s="2">
        <f>IF(OR(B1613="متنوع",B1613="قطع غيار"),J1613,IF(AND(B1613="ceiling fan",J1613&gt;500),_xlfn.MAXIFS('m cost'!$E$3:$E$1062,'m cost'!$B$3:$B$1062,C1613,'m cost'!$C$3:$C$1062,"&lt;="&amp;O1613,'m cost'!$D$3:$D$1062,"&lt;="&amp;N1613)*3,_xlfn.MAXIFS('m cost'!$E$3:$E$1062,'m cost'!$B$3:$B$1062,C1613,'m cost'!$C$3:$C$1062,"&lt;="&amp;O1613,'m cost'!$D$3:$D$1062,"&lt;="&amp;N1613)))</f>
        <v>187.96296296296299</v>
      </c>
      <c r="L1613" s="2">
        <f t="shared" si="156"/>
        <v>9398.1481481481496</v>
      </c>
      <c r="M1613" s="2">
        <f t="shared" si="157"/>
        <v>50000</v>
      </c>
      <c r="N1613">
        <f t="shared" si="158"/>
        <v>2</v>
      </c>
      <c r="O1613">
        <f t="shared" si="159"/>
        <v>2023</v>
      </c>
      <c r="P1613" s="9">
        <f>IF(I1613&gt;0,VLOOKUP(B1613,'m cost'!A:G,6,FALSE)*I1613,0)</f>
        <v>0</v>
      </c>
      <c r="Q1613" t="str">
        <f t="shared" si="160"/>
        <v>p</v>
      </c>
      <c r="R1613" s="2">
        <f t="shared" si="161"/>
        <v>40601.851851851854</v>
      </c>
    </row>
    <row r="1614" spans="1:18" x14ac:dyDescent="0.2">
      <c r="A1614" t="s">
        <v>19</v>
      </c>
      <c r="B1614" s="9" t="str">
        <f>VLOOKUP(A1614,'item cost'!A:D,2,FALSE)</f>
        <v>group 46</v>
      </c>
      <c r="C1614" s="9" t="str">
        <f>VLOOKUP(D1614,items!A:B,2,FALSE)</f>
        <v>item 46</v>
      </c>
      <c r="D1614" t="s">
        <v>878</v>
      </c>
      <c r="E1614" s="10"/>
      <c r="F1614" s="10">
        <v>44962</v>
      </c>
      <c r="G1614" t="s">
        <v>507</v>
      </c>
      <c r="I1614">
        <v>50</v>
      </c>
      <c r="J1614" s="2">
        <v>1200</v>
      </c>
      <c r="K1614" s="2">
        <f>IF(OR(B1614="متنوع",B1614="قطع غيار"),J1614,IF(AND(B1614="ceiling fan",J1614&gt;500),_xlfn.MAXIFS('m cost'!$E$3:$E$1062,'m cost'!$B$3:$B$1062,C1614,'m cost'!$C$3:$C$1062,"&lt;="&amp;O1614,'m cost'!$D$3:$D$1062,"&lt;="&amp;N1614)*3,_xlfn.MAXIFS('m cost'!$E$3:$E$1062,'m cost'!$B$3:$B$1062,C1614,'m cost'!$C$3:$C$1062,"&lt;="&amp;O1614,'m cost'!$D$3:$D$1062,"&lt;="&amp;N1614)))</f>
        <v>775</v>
      </c>
      <c r="L1614" s="2">
        <f t="shared" si="156"/>
        <v>38750</v>
      </c>
      <c r="M1614" s="2">
        <f t="shared" si="157"/>
        <v>60000</v>
      </c>
      <c r="N1614">
        <f t="shared" si="158"/>
        <v>2</v>
      </c>
      <c r="O1614">
        <f t="shared" si="159"/>
        <v>2023</v>
      </c>
      <c r="P1614" s="9">
        <f>IF(I1614&gt;0,VLOOKUP(B1614,'m cost'!A:G,6,FALSE)*I1614,0)</f>
        <v>0</v>
      </c>
      <c r="Q1614" t="str">
        <f t="shared" si="160"/>
        <v>p</v>
      </c>
      <c r="R1614" s="2">
        <f t="shared" si="161"/>
        <v>21250</v>
      </c>
    </row>
    <row r="1615" spans="1:18" x14ac:dyDescent="0.2">
      <c r="A1615" t="s">
        <v>29</v>
      </c>
      <c r="B1615" s="9" t="str">
        <f>VLOOKUP(A1615,'item cost'!A:D,2,FALSE)</f>
        <v>group 47</v>
      </c>
      <c r="C1615" s="9" t="str">
        <f>VLOOKUP(D1615,items!A:B,2,FALSE)</f>
        <v>item 47</v>
      </c>
      <c r="D1615" t="s">
        <v>879</v>
      </c>
      <c r="E1615" s="10"/>
      <c r="F1615" s="10">
        <v>44962</v>
      </c>
      <c r="G1615" t="s">
        <v>507</v>
      </c>
      <c r="I1615">
        <v>20</v>
      </c>
      <c r="J1615" s="2">
        <v>1600</v>
      </c>
      <c r="K1615" s="2">
        <f>IF(OR(B1615="متنوع",B1615="قطع غيار"),J1615,IF(AND(B1615="ceiling fan",J1615&gt;500),_xlfn.MAXIFS('m cost'!$E$3:$E$1062,'m cost'!$B$3:$B$1062,C1615,'m cost'!$C$3:$C$1062,"&lt;="&amp;O1615,'m cost'!$D$3:$D$1062,"&lt;="&amp;N1615)*3,_xlfn.MAXIFS('m cost'!$E$3:$E$1062,'m cost'!$B$3:$B$1062,C1615,'m cost'!$C$3:$C$1062,"&lt;="&amp;O1615,'m cost'!$D$3:$D$1062,"&lt;="&amp;N1615)))</f>
        <v>205</v>
      </c>
      <c r="L1615" s="2">
        <f t="shared" si="156"/>
        <v>4100</v>
      </c>
      <c r="M1615" s="2">
        <f t="shared" si="157"/>
        <v>32000</v>
      </c>
      <c r="N1615">
        <f t="shared" si="158"/>
        <v>2</v>
      </c>
      <c r="O1615">
        <f t="shared" si="159"/>
        <v>2023</v>
      </c>
      <c r="P1615" s="9">
        <f>IF(I1615&gt;0,VLOOKUP(B1615,'m cost'!A:G,6,FALSE)*I1615,0)</f>
        <v>0</v>
      </c>
      <c r="Q1615" t="str">
        <f t="shared" si="160"/>
        <v>p</v>
      </c>
      <c r="R1615" s="2">
        <f t="shared" si="161"/>
        <v>27900</v>
      </c>
    </row>
    <row r="1616" spans="1:18" x14ac:dyDescent="0.2">
      <c r="A1616" t="s">
        <v>272</v>
      </c>
      <c r="B1616" s="9" t="str">
        <f>VLOOKUP(A1616,'item cost'!A:D,2,FALSE)</f>
        <v>group 48</v>
      </c>
      <c r="C1616" s="9" t="str">
        <f>VLOOKUP(D1616,items!A:B,2,FALSE)</f>
        <v>item 48</v>
      </c>
      <c r="D1616" t="s">
        <v>880</v>
      </c>
      <c r="E1616" s="10"/>
      <c r="F1616" s="10">
        <v>44962</v>
      </c>
      <c r="G1616" t="s">
        <v>507</v>
      </c>
      <c r="I1616">
        <v>50</v>
      </c>
      <c r="J1616" s="2">
        <v>300</v>
      </c>
      <c r="K1616" s="2">
        <f>IF(OR(B1616="متنوع",B1616="قطع غيار"),J1616,IF(AND(B1616="ceiling fan",J1616&gt;500),_xlfn.MAXIFS('m cost'!$E$3:$E$1062,'m cost'!$B$3:$B$1062,C1616,'m cost'!$C$3:$C$1062,"&lt;="&amp;O1616,'m cost'!$D$3:$D$1062,"&lt;="&amp;N1616)*3,_xlfn.MAXIFS('m cost'!$E$3:$E$1062,'m cost'!$B$3:$B$1062,C1616,'m cost'!$C$3:$C$1062,"&lt;="&amp;O1616,'m cost'!$D$3:$D$1062,"&lt;="&amp;N1616)))</f>
        <v>640</v>
      </c>
      <c r="L1616" s="2">
        <f t="shared" si="156"/>
        <v>32000</v>
      </c>
      <c r="M1616" s="2">
        <f t="shared" si="157"/>
        <v>15000</v>
      </c>
      <c r="N1616">
        <f t="shared" si="158"/>
        <v>2</v>
      </c>
      <c r="O1616">
        <f t="shared" si="159"/>
        <v>2023</v>
      </c>
      <c r="P1616" s="9">
        <f>IF(I1616&gt;0,VLOOKUP(B1616,'m cost'!A:G,6,FALSE)*I1616,0)</f>
        <v>0</v>
      </c>
      <c r="Q1616" t="str">
        <f t="shared" si="160"/>
        <v>l</v>
      </c>
      <c r="R1616" s="2">
        <f t="shared" si="161"/>
        <v>-17000</v>
      </c>
    </row>
    <row r="1617" spans="1:18" x14ac:dyDescent="0.2">
      <c r="A1617" t="s">
        <v>41</v>
      </c>
      <c r="B1617" s="9" t="str">
        <f>VLOOKUP(A1617,'item cost'!A:D,2,FALSE)</f>
        <v>group 49</v>
      </c>
      <c r="C1617" s="9" t="str">
        <f>VLOOKUP(D1617,items!A:B,2,FALSE)</f>
        <v>item 49</v>
      </c>
      <c r="D1617" t="s">
        <v>881</v>
      </c>
      <c r="E1617" s="10"/>
      <c r="F1617" s="10">
        <v>44962</v>
      </c>
      <c r="G1617" t="s">
        <v>507</v>
      </c>
      <c r="I1617">
        <v>100</v>
      </c>
      <c r="J1617" s="2">
        <v>460</v>
      </c>
      <c r="K1617" s="2">
        <f>IF(OR(B1617="متنوع",B1617="قطع غيار"),J1617,IF(AND(B1617="ceiling fan",J1617&gt;500),_xlfn.MAXIFS('m cost'!$E$3:$E$1062,'m cost'!$B$3:$B$1062,C1617,'m cost'!$C$3:$C$1062,"&lt;="&amp;O1617,'m cost'!$D$3:$D$1062,"&lt;="&amp;N1617)*3,_xlfn.MAXIFS('m cost'!$E$3:$E$1062,'m cost'!$B$3:$B$1062,C1617,'m cost'!$C$3:$C$1062,"&lt;="&amp;O1617,'m cost'!$D$3:$D$1062,"&lt;="&amp;N1617)))</f>
        <v>237</v>
      </c>
      <c r="L1617" s="2">
        <f t="shared" si="156"/>
        <v>23700</v>
      </c>
      <c r="M1617" s="2">
        <f t="shared" si="157"/>
        <v>46000</v>
      </c>
      <c r="N1617">
        <f t="shared" si="158"/>
        <v>2</v>
      </c>
      <c r="O1617">
        <f t="shared" si="159"/>
        <v>2023</v>
      </c>
      <c r="P1617" s="9">
        <f>IF(I1617&gt;0,VLOOKUP(B1617,'m cost'!A:G,6,FALSE)*I1617,0)</f>
        <v>0</v>
      </c>
      <c r="Q1617" t="str">
        <f t="shared" si="160"/>
        <v>p</v>
      </c>
      <c r="R1617" s="2">
        <f t="shared" si="161"/>
        <v>22300</v>
      </c>
    </row>
    <row r="1618" spans="1:18" x14ac:dyDescent="0.2">
      <c r="A1618" t="s">
        <v>73</v>
      </c>
      <c r="B1618" s="9" t="str">
        <f>VLOOKUP(A1618,'item cost'!A:D,2,FALSE)</f>
        <v>group 50</v>
      </c>
      <c r="C1618" s="9" t="str">
        <f>VLOOKUP(D1618,items!A:B,2,FALSE)</f>
        <v>item 50</v>
      </c>
      <c r="D1618" t="s">
        <v>882</v>
      </c>
      <c r="E1618" s="10"/>
      <c r="F1618" s="10">
        <v>44962</v>
      </c>
      <c r="G1618" t="s">
        <v>260</v>
      </c>
      <c r="I1618">
        <v>-4</v>
      </c>
      <c r="J1618" s="2">
        <v>360</v>
      </c>
      <c r="K1618" s="2">
        <f>IF(OR(B1618="متنوع",B1618="قطع غيار"),J1618,IF(AND(B1618="ceiling fan",J1618&gt;500),_xlfn.MAXIFS('m cost'!$E$3:$E$1062,'m cost'!$B$3:$B$1062,C1618,'m cost'!$C$3:$C$1062,"&lt;="&amp;O1618,'m cost'!$D$3:$D$1062,"&lt;="&amp;N1618)*3,_xlfn.MAXIFS('m cost'!$E$3:$E$1062,'m cost'!$B$3:$B$1062,C1618,'m cost'!$C$3:$C$1062,"&lt;="&amp;O1618,'m cost'!$D$3:$D$1062,"&lt;="&amp;N1618)))</f>
        <v>2128</v>
      </c>
      <c r="L1618" s="2">
        <f t="shared" si="156"/>
        <v>-8512</v>
      </c>
      <c r="M1618" s="2">
        <f t="shared" si="157"/>
        <v>-1440</v>
      </c>
      <c r="N1618">
        <f t="shared" si="158"/>
        <v>2</v>
      </c>
      <c r="O1618">
        <f t="shared" si="159"/>
        <v>2023</v>
      </c>
      <c r="P1618" s="9">
        <f>IF(I1618&gt;0,VLOOKUP(B1618,'m cost'!A:G,6,FALSE)*I1618,0)</f>
        <v>0</v>
      </c>
      <c r="Q1618" t="str">
        <f t="shared" si="160"/>
        <v>p</v>
      </c>
      <c r="R1618" s="2">
        <f t="shared" si="161"/>
        <v>7072</v>
      </c>
    </row>
    <row r="1619" spans="1:18" x14ac:dyDescent="0.2">
      <c r="A1619" t="s">
        <v>35</v>
      </c>
      <c r="B1619" s="9" t="str">
        <f>VLOOKUP(A1619,'item cost'!A:D,2,FALSE)</f>
        <v>group 51</v>
      </c>
      <c r="C1619" s="9" t="str">
        <f>VLOOKUP(D1619,items!A:B,2,FALSE)</f>
        <v>item 51</v>
      </c>
      <c r="D1619" t="s">
        <v>883</v>
      </c>
      <c r="E1619" s="10"/>
      <c r="F1619" s="10">
        <v>44962</v>
      </c>
      <c r="G1619" t="s">
        <v>260</v>
      </c>
      <c r="I1619">
        <v>-3</v>
      </c>
      <c r="J1619" s="2">
        <v>280</v>
      </c>
      <c r="K1619" s="2">
        <f>IF(OR(B1619="متنوع",B1619="قطع غيار"),J1619,IF(AND(B1619="ceiling fan",J1619&gt;500),_xlfn.MAXIFS('m cost'!$E$3:$E$1062,'m cost'!$B$3:$B$1062,C1619,'m cost'!$C$3:$C$1062,"&lt;="&amp;O1619,'m cost'!$D$3:$D$1062,"&lt;="&amp;N1619)*3,_xlfn.MAXIFS('m cost'!$E$3:$E$1062,'m cost'!$B$3:$B$1062,C1619,'m cost'!$C$3:$C$1062,"&lt;="&amp;O1619,'m cost'!$D$3:$D$1062,"&lt;="&amp;N1619)))</f>
        <v>2247</v>
      </c>
      <c r="L1619" s="2">
        <f t="shared" si="156"/>
        <v>-6741</v>
      </c>
      <c r="M1619" s="2">
        <f t="shared" si="157"/>
        <v>-840</v>
      </c>
      <c r="N1619">
        <f t="shared" si="158"/>
        <v>2</v>
      </c>
      <c r="O1619">
        <f t="shared" si="159"/>
        <v>2023</v>
      </c>
      <c r="P1619" s="9">
        <f>IF(I1619&gt;0,VLOOKUP(B1619,'m cost'!A:G,6,FALSE)*I1619,0)</f>
        <v>0</v>
      </c>
      <c r="Q1619" t="str">
        <f t="shared" si="160"/>
        <v>p</v>
      </c>
      <c r="R1619" s="2">
        <f t="shared" si="161"/>
        <v>5901</v>
      </c>
    </row>
    <row r="1620" spans="1:18" x14ac:dyDescent="0.2">
      <c r="A1620" t="s">
        <v>49</v>
      </c>
      <c r="B1620" s="9" t="str">
        <f>VLOOKUP(A1620,'item cost'!A:D,2,FALSE)</f>
        <v>group 52</v>
      </c>
      <c r="C1620" s="9" t="str">
        <f>VLOOKUP(D1620,items!A:B,2,FALSE)</f>
        <v>item 52</v>
      </c>
      <c r="D1620" t="s">
        <v>884</v>
      </c>
      <c r="E1620" s="10"/>
      <c r="F1620" s="10">
        <v>44962</v>
      </c>
      <c r="G1620" t="s">
        <v>260</v>
      </c>
      <c r="I1620">
        <v>-2</v>
      </c>
      <c r="J1620" s="2">
        <v>350</v>
      </c>
      <c r="K1620" s="2">
        <f>IF(OR(B1620="متنوع",B1620="قطع غيار"),J1620,IF(AND(B1620="ceiling fan",J1620&gt;500),_xlfn.MAXIFS('m cost'!$E$3:$E$1062,'m cost'!$B$3:$B$1062,C1620,'m cost'!$C$3:$C$1062,"&lt;="&amp;O1620,'m cost'!$D$3:$D$1062,"&lt;="&amp;N1620)*3,_xlfn.MAXIFS('m cost'!$E$3:$E$1062,'m cost'!$B$3:$B$1062,C1620,'m cost'!$C$3:$C$1062,"&lt;="&amp;O1620,'m cost'!$D$3:$D$1062,"&lt;="&amp;N1620)))</f>
        <v>306</v>
      </c>
      <c r="L1620" s="2">
        <f t="shared" si="156"/>
        <v>-612</v>
      </c>
      <c r="M1620" s="2">
        <f t="shared" si="157"/>
        <v>-700</v>
      </c>
      <c r="N1620">
        <f t="shared" si="158"/>
        <v>2</v>
      </c>
      <c r="O1620">
        <f t="shared" si="159"/>
        <v>2023</v>
      </c>
      <c r="P1620" s="9">
        <f>IF(I1620&gt;0,VLOOKUP(B1620,'m cost'!A:G,6,FALSE)*I1620,0)</f>
        <v>0</v>
      </c>
      <c r="Q1620" t="str">
        <f t="shared" si="160"/>
        <v>l</v>
      </c>
      <c r="R1620" s="2">
        <f t="shared" si="161"/>
        <v>-88</v>
      </c>
    </row>
    <row r="1621" spans="1:18" x14ac:dyDescent="0.2">
      <c r="A1621" t="s">
        <v>42</v>
      </c>
      <c r="B1621" s="9" t="str">
        <f>VLOOKUP(A1621,'item cost'!A:D,2,FALSE)</f>
        <v>group 53</v>
      </c>
      <c r="C1621" s="9" t="str">
        <f>VLOOKUP(D1621,items!A:B,2,FALSE)</f>
        <v>item 53</v>
      </c>
      <c r="D1621" t="s">
        <v>885</v>
      </c>
      <c r="E1621" s="10"/>
      <c r="F1621" s="10">
        <v>44962</v>
      </c>
      <c r="G1621" t="s">
        <v>260</v>
      </c>
      <c r="I1621">
        <v>-1</v>
      </c>
      <c r="J1621" s="2">
        <v>400</v>
      </c>
      <c r="K1621" s="2">
        <f>IF(OR(B1621="متنوع",B1621="قطع غيار"),J1621,IF(AND(B1621="ceiling fan",J1621&gt;500),_xlfn.MAXIFS('m cost'!$E$3:$E$1062,'m cost'!$B$3:$B$1062,C1621,'m cost'!$C$3:$C$1062,"&lt;="&amp;O1621,'m cost'!$D$3:$D$1062,"&lt;="&amp;N1621)*3,_xlfn.MAXIFS('m cost'!$E$3:$E$1062,'m cost'!$B$3:$B$1062,C1621,'m cost'!$C$3:$C$1062,"&lt;="&amp;O1621,'m cost'!$D$3:$D$1062,"&lt;="&amp;N1621)))</f>
        <v>253</v>
      </c>
      <c r="L1621" s="2">
        <f t="shared" si="156"/>
        <v>-253</v>
      </c>
      <c r="M1621" s="2">
        <f t="shared" si="157"/>
        <v>-400</v>
      </c>
      <c r="N1621">
        <f t="shared" si="158"/>
        <v>2</v>
      </c>
      <c r="O1621">
        <f t="shared" si="159"/>
        <v>2023</v>
      </c>
      <c r="P1621" s="9">
        <f>IF(I1621&gt;0,VLOOKUP(B1621,'m cost'!A:G,6,FALSE)*I1621,0)</f>
        <v>0</v>
      </c>
      <c r="Q1621" t="str">
        <f t="shared" si="160"/>
        <v>l</v>
      </c>
      <c r="R1621" s="2">
        <f t="shared" si="161"/>
        <v>-147</v>
      </c>
    </row>
    <row r="1622" spans="1:18" x14ac:dyDescent="0.2">
      <c r="A1622" t="s">
        <v>63</v>
      </c>
      <c r="B1622" s="9" t="str">
        <f>VLOOKUP(A1622,'item cost'!A:D,2,FALSE)</f>
        <v>group 54</v>
      </c>
      <c r="C1622" s="9" t="str">
        <f>VLOOKUP(D1622,items!A:B,2,FALSE)</f>
        <v>item 54</v>
      </c>
      <c r="D1622" t="s">
        <v>886</v>
      </c>
      <c r="E1622" s="10"/>
      <c r="F1622" s="10">
        <v>44962</v>
      </c>
      <c r="G1622" t="s">
        <v>260</v>
      </c>
      <c r="I1622">
        <v>-1</v>
      </c>
      <c r="J1622" s="2">
        <v>1200</v>
      </c>
      <c r="K1622" s="2">
        <f>IF(OR(B1622="متنوع",B1622="قطع غيار"),J1622,IF(AND(B1622="ceiling fan",J1622&gt;500),_xlfn.MAXIFS('m cost'!$E$3:$E$1062,'m cost'!$B$3:$B$1062,C1622,'m cost'!$C$3:$C$1062,"&lt;="&amp;O1622,'m cost'!$D$3:$D$1062,"&lt;="&amp;N1622)*3,_xlfn.MAXIFS('m cost'!$E$3:$E$1062,'m cost'!$B$3:$B$1062,C1622,'m cost'!$C$3:$C$1062,"&lt;="&amp;O1622,'m cost'!$D$3:$D$1062,"&lt;="&amp;N1622)))</f>
        <v>540</v>
      </c>
      <c r="L1622" s="2">
        <f t="shared" si="156"/>
        <v>-540</v>
      </c>
      <c r="M1622" s="2">
        <f t="shared" si="157"/>
        <v>-1200</v>
      </c>
      <c r="N1622">
        <f t="shared" si="158"/>
        <v>2</v>
      </c>
      <c r="O1622">
        <f t="shared" si="159"/>
        <v>2023</v>
      </c>
      <c r="P1622" s="9">
        <f>IF(I1622&gt;0,VLOOKUP(B1622,'m cost'!A:G,6,FALSE)*I1622,0)</f>
        <v>0</v>
      </c>
      <c r="Q1622" t="str">
        <f t="shared" si="160"/>
        <v>l</v>
      </c>
      <c r="R1622" s="2">
        <f t="shared" si="161"/>
        <v>-660</v>
      </c>
    </row>
    <row r="1623" spans="1:18" x14ac:dyDescent="0.2">
      <c r="A1623" t="s">
        <v>32</v>
      </c>
      <c r="B1623" s="9" t="str">
        <f>VLOOKUP(A1623,'item cost'!A:D,2,FALSE)</f>
        <v>group 1</v>
      </c>
      <c r="C1623" s="9" t="str">
        <f>VLOOKUP(D1623,items!A:B,2,FALSE)</f>
        <v>item 1</v>
      </c>
      <c r="D1623" t="s">
        <v>833</v>
      </c>
      <c r="E1623" s="10"/>
      <c r="F1623" s="10">
        <v>44962</v>
      </c>
      <c r="G1623" t="s">
        <v>260</v>
      </c>
      <c r="I1623">
        <v>-1</v>
      </c>
      <c r="J1623" s="2">
        <v>2700</v>
      </c>
      <c r="K1623" s="2">
        <f>IF(OR(B1623="متنوع",B1623="قطع غيار"),J1623,IF(AND(B1623="ceiling fan",J1623&gt;500),_xlfn.MAXIFS('m cost'!$E$3:$E$1062,'m cost'!$B$3:$B$1062,C1623,'m cost'!$C$3:$C$1062,"&lt;="&amp;O1623,'m cost'!$D$3:$D$1062,"&lt;="&amp;N1623)*3,_xlfn.MAXIFS('m cost'!$E$3:$E$1062,'m cost'!$B$3:$B$1062,C1623,'m cost'!$C$3:$C$1062,"&lt;="&amp;O1623,'m cost'!$D$3:$D$1062,"&lt;="&amp;N1623)))</f>
        <v>1490</v>
      </c>
      <c r="L1623" s="2">
        <f t="shared" si="156"/>
        <v>-1490</v>
      </c>
      <c r="M1623" s="2">
        <f t="shared" si="157"/>
        <v>-2700</v>
      </c>
      <c r="N1623">
        <f t="shared" si="158"/>
        <v>2</v>
      </c>
      <c r="O1623">
        <f t="shared" si="159"/>
        <v>2023</v>
      </c>
      <c r="P1623" s="9">
        <f>IF(I1623&gt;0,VLOOKUP(B1623,'m cost'!A:G,6,FALSE)*I1623,0)</f>
        <v>0</v>
      </c>
      <c r="Q1623" t="str">
        <f t="shared" si="160"/>
        <v>l</v>
      </c>
      <c r="R1623" s="2">
        <f t="shared" si="161"/>
        <v>-1210</v>
      </c>
    </row>
    <row r="1624" spans="1:18" x14ac:dyDescent="0.2">
      <c r="A1624" t="s">
        <v>58</v>
      </c>
      <c r="B1624" s="9" t="str">
        <f>VLOOKUP(A1624,'item cost'!A:D,2,FALSE)</f>
        <v>group 2</v>
      </c>
      <c r="C1624" s="9" t="str">
        <f>VLOOKUP(D1624,items!A:B,2,FALSE)</f>
        <v>item 2</v>
      </c>
      <c r="D1624" t="s">
        <v>834</v>
      </c>
      <c r="E1624" s="10"/>
      <c r="F1624" s="10">
        <v>44972</v>
      </c>
      <c r="G1624" t="s">
        <v>508</v>
      </c>
      <c r="I1624">
        <v>50</v>
      </c>
      <c r="J1624" s="2">
        <v>1475</v>
      </c>
      <c r="K1624" s="2">
        <f>IF(OR(B1624="متنوع",B1624="قطع غيار"),J1624,IF(AND(B1624="ceiling fan",J1624&gt;500),_xlfn.MAXIFS('m cost'!$E$3:$E$1062,'m cost'!$B$3:$B$1062,C1624,'m cost'!$C$3:$C$1062,"&lt;="&amp;O1624,'m cost'!$D$3:$D$1062,"&lt;="&amp;N1624)*3,_xlfn.MAXIFS('m cost'!$E$3:$E$1062,'m cost'!$B$3:$B$1062,C1624,'m cost'!$C$3:$C$1062,"&lt;="&amp;O1624,'m cost'!$D$3:$D$1062,"&lt;="&amp;N1624)))</f>
        <v>257.64999999999998</v>
      </c>
      <c r="L1624" s="2">
        <f t="shared" si="156"/>
        <v>12882.499999999998</v>
      </c>
      <c r="M1624" s="2">
        <f t="shared" si="157"/>
        <v>73750</v>
      </c>
      <c r="N1624">
        <f t="shared" si="158"/>
        <v>2</v>
      </c>
      <c r="O1624">
        <f t="shared" si="159"/>
        <v>2023</v>
      </c>
      <c r="P1624" s="9">
        <f>IF(I1624&gt;0,VLOOKUP(B1624,'m cost'!A:G,6,FALSE)*I1624,0)</f>
        <v>2029</v>
      </c>
      <c r="Q1624" t="str">
        <f t="shared" si="160"/>
        <v>p</v>
      </c>
      <c r="R1624" s="2">
        <f t="shared" si="161"/>
        <v>58838.5</v>
      </c>
    </row>
    <row r="1625" spans="1:18" x14ac:dyDescent="0.2">
      <c r="A1625" t="s">
        <v>23</v>
      </c>
      <c r="B1625" s="9" t="str">
        <f>VLOOKUP(A1625,'item cost'!A:D,2,FALSE)</f>
        <v>group 3</v>
      </c>
      <c r="C1625" s="9" t="str">
        <f>VLOOKUP(D1625,items!A:B,2,FALSE)</f>
        <v>item 3</v>
      </c>
      <c r="D1625" t="s">
        <v>835</v>
      </c>
      <c r="E1625" s="10"/>
      <c r="F1625" s="10">
        <v>44972</v>
      </c>
      <c r="G1625" t="s">
        <v>508</v>
      </c>
      <c r="I1625">
        <v>50</v>
      </c>
      <c r="J1625" s="2">
        <v>1200</v>
      </c>
      <c r="K1625" s="2">
        <f>IF(OR(B1625="متنوع",B1625="قطع غيار"),J1625,IF(AND(B1625="ceiling fan",J1625&gt;500),_xlfn.MAXIFS('m cost'!$E$3:$E$1062,'m cost'!$B$3:$B$1062,C1625,'m cost'!$C$3:$C$1062,"&lt;="&amp;O1625,'m cost'!$D$3:$D$1062,"&lt;="&amp;N1625)*3,_xlfn.MAXIFS('m cost'!$E$3:$E$1062,'m cost'!$B$3:$B$1062,C1625,'m cost'!$C$3:$C$1062,"&lt;="&amp;O1625,'m cost'!$D$3:$D$1062,"&lt;="&amp;N1625)))</f>
        <v>424.87</v>
      </c>
      <c r="L1625" s="2">
        <f t="shared" si="156"/>
        <v>21243.5</v>
      </c>
      <c r="M1625" s="2">
        <f t="shared" si="157"/>
        <v>60000</v>
      </c>
      <c r="N1625">
        <f t="shared" si="158"/>
        <v>2</v>
      </c>
      <c r="O1625">
        <f t="shared" si="159"/>
        <v>2023</v>
      </c>
      <c r="P1625" s="9">
        <f>IF(I1625&gt;0,VLOOKUP(B1625,'m cost'!A:G,6,FALSE)*I1625,0)</f>
        <v>2945.5</v>
      </c>
      <c r="Q1625" t="str">
        <f t="shared" si="160"/>
        <v>p</v>
      </c>
      <c r="R1625" s="2">
        <f t="shared" si="161"/>
        <v>35811</v>
      </c>
    </row>
    <row r="1626" spans="1:18" x14ac:dyDescent="0.2">
      <c r="A1626" t="s">
        <v>271</v>
      </c>
      <c r="B1626" s="9" t="str">
        <f>VLOOKUP(A1626,'item cost'!A:D,2,FALSE)</f>
        <v>group 4</v>
      </c>
      <c r="C1626" s="9" t="str">
        <f>VLOOKUP(D1626,items!A:B,2,FALSE)</f>
        <v>item 4</v>
      </c>
      <c r="D1626" t="s">
        <v>836</v>
      </c>
      <c r="E1626" s="10"/>
      <c r="F1626" s="10">
        <v>44972</v>
      </c>
      <c r="G1626" t="s">
        <v>508</v>
      </c>
      <c r="I1626">
        <v>10</v>
      </c>
      <c r="J1626" s="2">
        <v>2700</v>
      </c>
      <c r="K1626" s="2">
        <f>IF(OR(B1626="متنوع",B1626="قطع غيار"),J1626,IF(AND(B1626="ceiling fan",J1626&gt;500),_xlfn.MAXIFS('m cost'!$E$3:$E$1062,'m cost'!$B$3:$B$1062,C1626,'m cost'!$C$3:$C$1062,"&lt;="&amp;O1626,'m cost'!$D$3:$D$1062,"&lt;="&amp;N1626)*3,_xlfn.MAXIFS('m cost'!$E$3:$E$1062,'m cost'!$B$3:$B$1062,C1626,'m cost'!$C$3:$C$1062,"&lt;="&amp;O1626,'m cost'!$D$3:$D$1062,"&lt;="&amp;N1626)))</f>
        <v>1793</v>
      </c>
      <c r="L1626" s="2">
        <f t="shared" si="156"/>
        <v>17930</v>
      </c>
      <c r="M1626" s="2">
        <f t="shared" si="157"/>
        <v>27000</v>
      </c>
      <c r="N1626">
        <f t="shared" si="158"/>
        <v>2</v>
      </c>
      <c r="O1626">
        <f t="shared" si="159"/>
        <v>2023</v>
      </c>
      <c r="P1626" s="9">
        <f>IF(I1626&gt;0,VLOOKUP(B1626,'m cost'!A:G,6,FALSE)*I1626,0)</f>
        <v>429.6</v>
      </c>
      <c r="Q1626" t="str">
        <f t="shared" si="160"/>
        <v>p</v>
      </c>
      <c r="R1626" s="2">
        <f t="shared" si="161"/>
        <v>8640.4</v>
      </c>
    </row>
    <row r="1627" spans="1:18" x14ac:dyDescent="0.2">
      <c r="A1627" t="s">
        <v>26</v>
      </c>
      <c r="B1627" s="9" t="str">
        <f>VLOOKUP(A1627,'item cost'!A:D,2,FALSE)</f>
        <v>group 5</v>
      </c>
      <c r="C1627" s="9" t="str">
        <f>VLOOKUP(D1627,items!A:B,2,FALSE)</f>
        <v>item 5</v>
      </c>
      <c r="D1627" t="s">
        <v>837</v>
      </c>
      <c r="E1627" s="10"/>
      <c r="F1627" s="10">
        <v>44972</v>
      </c>
      <c r="G1627" t="s">
        <v>508</v>
      </c>
      <c r="I1627">
        <v>5</v>
      </c>
      <c r="J1627" s="2">
        <v>2600</v>
      </c>
      <c r="K1627" s="2">
        <f>IF(OR(B1627="متنوع",B1627="قطع غيار"),J1627,IF(AND(B1627="ceiling fan",J1627&gt;500),_xlfn.MAXIFS('m cost'!$E$3:$E$1062,'m cost'!$B$3:$B$1062,C1627,'m cost'!$C$3:$C$1062,"&lt;="&amp;O1627,'m cost'!$D$3:$D$1062,"&lt;="&amp;N1627)*3,_xlfn.MAXIFS('m cost'!$E$3:$E$1062,'m cost'!$B$3:$B$1062,C1627,'m cost'!$C$3:$C$1062,"&lt;="&amp;O1627,'m cost'!$D$3:$D$1062,"&lt;="&amp;N1627)))</f>
        <v>2220</v>
      </c>
      <c r="L1627" s="2">
        <f t="shared" si="156"/>
        <v>11100</v>
      </c>
      <c r="M1627" s="2">
        <f t="shared" si="157"/>
        <v>13000</v>
      </c>
      <c r="N1627">
        <f t="shared" si="158"/>
        <v>2</v>
      </c>
      <c r="O1627">
        <f t="shared" si="159"/>
        <v>2023</v>
      </c>
      <c r="P1627" s="9">
        <f>IF(I1627&gt;0,VLOOKUP(B1627,'m cost'!A:G,6,FALSE)*I1627,0)</f>
        <v>160.19999999999999</v>
      </c>
      <c r="Q1627" t="str">
        <f t="shared" si="160"/>
        <v>p</v>
      </c>
      <c r="R1627" s="2">
        <f t="shared" si="161"/>
        <v>1739.8</v>
      </c>
    </row>
    <row r="1628" spans="1:18" x14ac:dyDescent="0.2">
      <c r="A1628" t="s">
        <v>66</v>
      </c>
      <c r="B1628" s="9" t="str">
        <f>VLOOKUP(A1628,'item cost'!A:D,2,FALSE)</f>
        <v>group 6</v>
      </c>
      <c r="C1628" s="9" t="str">
        <f>VLOOKUP(D1628,items!A:B,2,FALSE)</f>
        <v>item 6</v>
      </c>
      <c r="D1628" t="s">
        <v>838</v>
      </c>
      <c r="E1628" s="10"/>
      <c r="F1628" s="10">
        <v>44972</v>
      </c>
      <c r="G1628" t="s">
        <v>508</v>
      </c>
      <c r="I1628">
        <v>50</v>
      </c>
      <c r="J1628" s="2">
        <v>400</v>
      </c>
      <c r="K1628" s="2">
        <f>IF(OR(B1628="متنوع",B1628="قطع غيار"),J1628,IF(AND(B1628="ceiling fan",J1628&gt;500),_xlfn.MAXIFS('m cost'!$E$3:$E$1062,'m cost'!$B$3:$B$1062,C1628,'m cost'!$C$3:$C$1062,"&lt;="&amp;O1628,'m cost'!$D$3:$D$1062,"&lt;="&amp;N1628)*3,_xlfn.MAXIFS('m cost'!$E$3:$E$1062,'m cost'!$B$3:$B$1062,C1628,'m cost'!$C$3:$C$1062,"&lt;="&amp;O1628,'m cost'!$D$3:$D$1062,"&lt;="&amp;N1628)))</f>
        <v>190</v>
      </c>
      <c r="L1628" s="2">
        <f t="shared" si="156"/>
        <v>9500</v>
      </c>
      <c r="M1628" s="2">
        <f t="shared" si="157"/>
        <v>20000</v>
      </c>
      <c r="N1628">
        <f t="shared" si="158"/>
        <v>2</v>
      </c>
      <c r="O1628">
        <f t="shared" si="159"/>
        <v>2023</v>
      </c>
      <c r="P1628" s="9">
        <f>IF(I1628&gt;0,VLOOKUP(B1628,'m cost'!A:G,6,FALSE)*I1628,0)</f>
        <v>7473.9999999999991</v>
      </c>
      <c r="Q1628" t="str">
        <f t="shared" si="160"/>
        <v>p</v>
      </c>
      <c r="R1628" s="2">
        <f t="shared" si="161"/>
        <v>3026.0000000000009</v>
      </c>
    </row>
    <row r="1629" spans="1:18" x14ac:dyDescent="0.2">
      <c r="A1629" t="s">
        <v>40</v>
      </c>
      <c r="B1629" s="9" t="str">
        <f>VLOOKUP(A1629,'item cost'!A:D,2,FALSE)</f>
        <v>group 7</v>
      </c>
      <c r="C1629" s="9" t="str">
        <f>VLOOKUP(D1629,items!A:B,2,FALSE)</f>
        <v>item 7</v>
      </c>
      <c r="D1629" t="s">
        <v>839</v>
      </c>
      <c r="E1629" s="10"/>
      <c r="F1629" s="10">
        <v>44972</v>
      </c>
      <c r="G1629" t="s">
        <v>508</v>
      </c>
      <c r="I1629">
        <v>10</v>
      </c>
      <c r="J1629" s="2">
        <v>1100</v>
      </c>
      <c r="K1629" s="2">
        <f>IF(OR(B1629="متنوع",B1629="قطع غيار"),J1629,IF(AND(B1629="ceiling fan",J1629&gt;500),_xlfn.MAXIFS('m cost'!$E$3:$E$1062,'m cost'!$B$3:$B$1062,C1629,'m cost'!$C$3:$C$1062,"&lt;="&amp;O1629,'m cost'!$D$3:$D$1062,"&lt;="&amp;N1629)*3,_xlfn.MAXIFS('m cost'!$E$3:$E$1062,'m cost'!$B$3:$B$1062,C1629,'m cost'!$C$3:$C$1062,"&lt;="&amp;O1629,'m cost'!$D$3:$D$1062,"&lt;="&amp;N1629)))</f>
        <v>260</v>
      </c>
      <c r="L1629" s="2">
        <f t="shared" si="156"/>
        <v>2600</v>
      </c>
      <c r="M1629" s="2">
        <f t="shared" si="157"/>
        <v>11000</v>
      </c>
      <c r="N1629">
        <f t="shared" si="158"/>
        <v>2</v>
      </c>
      <c r="O1629">
        <f t="shared" si="159"/>
        <v>2023</v>
      </c>
      <c r="P1629" s="9">
        <f>IF(I1629&gt;0,VLOOKUP(B1629,'m cost'!A:G,6,FALSE)*I1629,0)</f>
        <v>221.4</v>
      </c>
      <c r="Q1629" t="str">
        <f t="shared" si="160"/>
        <v>p</v>
      </c>
      <c r="R1629" s="2">
        <f t="shared" si="161"/>
        <v>8178.6</v>
      </c>
    </row>
    <row r="1630" spans="1:18" x14ac:dyDescent="0.2">
      <c r="A1630" t="s">
        <v>61</v>
      </c>
      <c r="B1630" s="9" t="str">
        <f>VLOOKUP(A1630,'item cost'!A:D,2,FALSE)</f>
        <v>group 8</v>
      </c>
      <c r="C1630" s="9" t="str">
        <f>VLOOKUP(D1630,items!A:B,2,FALSE)</f>
        <v>item 8</v>
      </c>
      <c r="D1630" t="s">
        <v>840</v>
      </c>
      <c r="E1630" s="10"/>
      <c r="F1630" s="10">
        <v>44972</v>
      </c>
      <c r="G1630" t="s">
        <v>508</v>
      </c>
      <c r="I1630">
        <v>300</v>
      </c>
      <c r="J1630" s="2">
        <v>165</v>
      </c>
      <c r="K1630" s="2">
        <f>IF(OR(B1630="متنوع",B1630="قطع غيار"),J1630,IF(AND(B1630="ceiling fan",J1630&gt;500),_xlfn.MAXIFS('m cost'!$E$3:$E$1062,'m cost'!$B$3:$B$1062,C1630,'m cost'!$C$3:$C$1062,"&lt;="&amp;O1630,'m cost'!$D$3:$D$1062,"&lt;="&amp;N1630)*3,_xlfn.MAXIFS('m cost'!$E$3:$E$1062,'m cost'!$B$3:$B$1062,C1630,'m cost'!$C$3:$C$1062,"&lt;="&amp;O1630,'m cost'!$D$3:$D$1062,"&lt;="&amp;N1630)))</f>
        <v>1630</v>
      </c>
      <c r="L1630" s="2">
        <f t="shared" si="156"/>
        <v>489000</v>
      </c>
      <c r="M1630" s="2">
        <f t="shared" si="157"/>
        <v>49500</v>
      </c>
      <c r="N1630">
        <f t="shared" si="158"/>
        <v>2</v>
      </c>
      <c r="O1630">
        <f t="shared" si="159"/>
        <v>2023</v>
      </c>
      <c r="P1630" s="9">
        <f>IF(I1630&gt;0,VLOOKUP(B1630,'m cost'!A:G,6,FALSE)*I1630,0)</f>
        <v>18852</v>
      </c>
      <c r="Q1630" t="str">
        <f t="shared" si="160"/>
        <v>l</v>
      </c>
      <c r="R1630" s="2">
        <f t="shared" si="161"/>
        <v>-458352</v>
      </c>
    </row>
    <row r="1631" spans="1:18" x14ac:dyDescent="0.2">
      <c r="A1631" t="s">
        <v>39</v>
      </c>
      <c r="B1631" s="9" t="str">
        <f>VLOOKUP(A1631,'item cost'!A:D,2,FALSE)</f>
        <v>group 9</v>
      </c>
      <c r="C1631" s="9" t="str">
        <f>VLOOKUP(D1631,items!A:B,2,FALSE)</f>
        <v>item 9</v>
      </c>
      <c r="D1631" t="s">
        <v>841</v>
      </c>
      <c r="E1631" s="10"/>
      <c r="F1631" s="10">
        <v>44972</v>
      </c>
      <c r="G1631" t="s">
        <v>508</v>
      </c>
      <c r="I1631">
        <v>5</v>
      </c>
      <c r="J1631" s="2">
        <v>1250</v>
      </c>
      <c r="K1631" s="2">
        <f>IF(OR(B1631="متنوع",B1631="قطع غيار"),J1631,IF(AND(B1631="ceiling fan",J1631&gt;500),_xlfn.MAXIFS('m cost'!$E$3:$E$1062,'m cost'!$B$3:$B$1062,C1631,'m cost'!$C$3:$C$1062,"&lt;="&amp;O1631,'m cost'!$D$3:$D$1062,"&lt;="&amp;N1631)*3,_xlfn.MAXIFS('m cost'!$E$3:$E$1062,'m cost'!$B$3:$B$1062,C1631,'m cost'!$C$3:$C$1062,"&lt;="&amp;O1631,'m cost'!$D$3:$D$1062,"&lt;="&amp;N1631)))</f>
        <v>2007</v>
      </c>
      <c r="L1631" s="2">
        <f t="shared" si="156"/>
        <v>10035</v>
      </c>
      <c r="M1631" s="2">
        <f t="shared" si="157"/>
        <v>6250</v>
      </c>
      <c r="N1631">
        <f t="shared" si="158"/>
        <v>2</v>
      </c>
      <c r="O1631">
        <f t="shared" si="159"/>
        <v>2023</v>
      </c>
      <c r="P1631" s="9">
        <f>IF(I1631&gt;0,VLOOKUP(B1631,'m cost'!A:G,6,FALSE)*I1631,0)</f>
        <v>112.44999999999999</v>
      </c>
      <c r="Q1631" t="str">
        <f t="shared" si="160"/>
        <v>l</v>
      </c>
      <c r="R1631" s="2">
        <f t="shared" si="161"/>
        <v>-3897.45</v>
      </c>
    </row>
    <row r="1632" spans="1:18" x14ac:dyDescent="0.2">
      <c r="A1632" t="s">
        <v>277</v>
      </c>
      <c r="B1632" s="9" t="str">
        <f>VLOOKUP(A1632,'item cost'!A:D,2,FALSE)</f>
        <v>group 10</v>
      </c>
      <c r="C1632" s="9" t="str">
        <f>VLOOKUP(D1632,items!A:B,2,FALSE)</f>
        <v>item 10</v>
      </c>
      <c r="D1632" t="s">
        <v>842</v>
      </c>
      <c r="E1632" s="10"/>
      <c r="F1632" s="10">
        <v>44972</v>
      </c>
      <c r="G1632" t="s">
        <v>508</v>
      </c>
      <c r="I1632">
        <v>5</v>
      </c>
      <c r="J1632" s="2">
        <v>1650</v>
      </c>
      <c r="K1632" s="2">
        <f>IF(OR(B1632="متنوع",B1632="قطع غيار"),J1632,IF(AND(B1632="ceiling fan",J1632&gt;500),_xlfn.MAXIFS('m cost'!$E$3:$E$1062,'m cost'!$B$3:$B$1062,C1632,'m cost'!$C$3:$C$1062,"&lt;="&amp;O1632,'m cost'!$D$3:$D$1062,"&lt;="&amp;N1632)*3,_xlfn.MAXIFS('m cost'!$E$3:$E$1062,'m cost'!$B$3:$B$1062,C1632,'m cost'!$C$3:$C$1062,"&lt;="&amp;O1632,'m cost'!$D$3:$D$1062,"&lt;="&amp;N1632)))</f>
        <v>370</v>
      </c>
      <c r="L1632" s="2">
        <f t="shared" si="156"/>
        <v>1850</v>
      </c>
      <c r="M1632" s="2">
        <f t="shared" si="157"/>
        <v>8250</v>
      </c>
      <c r="N1632">
        <f t="shared" si="158"/>
        <v>2</v>
      </c>
      <c r="O1632">
        <f t="shared" si="159"/>
        <v>2023</v>
      </c>
      <c r="P1632" s="9">
        <f>IF(I1632&gt;0,VLOOKUP(B1632,'m cost'!A:G,6,FALSE)*I1632,0)</f>
        <v>312.14999999999998</v>
      </c>
      <c r="Q1632" t="str">
        <f t="shared" si="160"/>
        <v>p</v>
      </c>
      <c r="R1632" s="2">
        <f t="shared" si="161"/>
        <v>6087.85</v>
      </c>
    </row>
    <row r="1633" spans="1:18" x14ac:dyDescent="0.2">
      <c r="A1633" t="s">
        <v>53</v>
      </c>
      <c r="B1633" s="9" t="str">
        <f>VLOOKUP(A1633,'item cost'!A:D,2,FALSE)</f>
        <v>group 11</v>
      </c>
      <c r="C1633" s="9" t="str">
        <f>VLOOKUP(D1633,items!A:B,2,FALSE)</f>
        <v>item 11</v>
      </c>
      <c r="D1633" t="s">
        <v>843</v>
      </c>
      <c r="E1633" s="10"/>
      <c r="F1633" s="10">
        <v>44972</v>
      </c>
      <c r="G1633" t="s">
        <v>508</v>
      </c>
      <c r="I1633">
        <v>20</v>
      </c>
      <c r="J1633" s="2">
        <v>450</v>
      </c>
      <c r="K1633" s="2">
        <f>IF(OR(B1633="متنوع",B1633="قطع غيار"),J1633,IF(AND(B1633="ceiling fan",J1633&gt;500),_xlfn.MAXIFS('m cost'!$E$3:$E$1062,'m cost'!$B$3:$B$1062,C1633,'m cost'!$C$3:$C$1062,"&lt;="&amp;O1633,'m cost'!$D$3:$D$1062,"&lt;="&amp;N1633)*3,_xlfn.MAXIFS('m cost'!$E$3:$E$1062,'m cost'!$B$3:$B$1062,C1633,'m cost'!$C$3:$C$1062,"&lt;="&amp;O1633,'m cost'!$D$3:$D$1062,"&lt;="&amp;N1633)))</f>
        <v>339.00000000000006</v>
      </c>
      <c r="L1633" s="2">
        <f t="shared" si="156"/>
        <v>6780.0000000000009</v>
      </c>
      <c r="M1633" s="2">
        <f t="shared" si="157"/>
        <v>9000</v>
      </c>
      <c r="N1633">
        <f t="shared" si="158"/>
        <v>2</v>
      </c>
      <c r="O1633">
        <f t="shared" si="159"/>
        <v>2023</v>
      </c>
      <c r="P1633" s="9">
        <f>IF(I1633&gt;0,VLOOKUP(B1633,'m cost'!A:G,6,FALSE)*I1633,0)</f>
        <v>440.20000000000005</v>
      </c>
      <c r="Q1633" t="str">
        <f t="shared" si="160"/>
        <v>p</v>
      </c>
      <c r="R1633" s="2">
        <f t="shared" si="161"/>
        <v>1779.799999999999</v>
      </c>
    </row>
    <row r="1634" spans="1:18" x14ac:dyDescent="0.2">
      <c r="A1634" t="s">
        <v>54</v>
      </c>
      <c r="B1634" s="9" t="str">
        <f>VLOOKUP(A1634,'item cost'!A:D,2,FALSE)</f>
        <v>group 12</v>
      </c>
      <c r="C1634" s="9" t="str">
        <f>VLOOKUP(D1634,items!A:B,2,FALSE)</f>
        <v>item 12</v>
      </c>
      <c r="D1634" t="s">
        <v>844</v>
      </c>
      <c r="E1634" s="10"/>
      <c r="F1634" s="10">
        <v>44972</v>
      </c>
      <c r="G1634" t="s">
        <v>144</v>
      </c>
      <c r="I1634">
        <v>-8</v>
      </c>
      <c r="J1634" s="2">
        <v>280</v>
      </c>
      <c r="K1634" s="2">
        <f>IF(OR(B1634="متنوع",B1634="قطع غيار"),J1634,IF(AND(B1634="ceiling fan",J1634&gt;500),_xlfn.MAXIFS('m cost'!$E$3:$E$1062,'m cost'!$B$3:$B$1062,C1634,'m cost'!$C$3:$C$1062,"&lt;="&amp;O1634,'m cost'!$D$3:$D$1062,"&lt;="&amp;N1634)*3,_xlfn.MAXIFS('m cost'!$E$3:$E$1062,'m cost'!$B$3:$B$1062,C1634,'m cost'!$C$3:$C$1062,"&lt;="&amp;O1634,'m cost'!$D$3:$D$1062,"&lt;="&amp;N1634)))</f>
        <v>900</v>
      </c>
      <c r="L1634" s="2">
        <f t="shared" si="156"/>
        <v>-7200</v>
      </c>
      <c r="M1634" s="2">
        <f t="shared" si="157"/>
        <v>-2240</v>
      </c>
      <c r="N1634">
        <f t="shared" si="158"/>
        <v>2</v>
      </c>
      <c r="O1634">
        <f t="shared" si="159"/>
        <v>2023</v>
      </c>
      <c r="P1634" s="9">
        <f>IF(I1634&gt;0,VLOOKUP(B1634,'m cost'!A:G,6,FALSE)*I1634,0)</f>
        <v>0</v>
      </c>
      <c r="Q1634" t="str">
        <f t="shared" si="160"/>
        <v>p</v>
      </c>
      <c r="R1634" s="2">
        <f t="shared" si="161"/>
        <v>4960</v>
      </c>
    </row>
    <row r="1635" spans="1:18" x14ac:dyDescent="0.2">
      <c r="A1635" t="s">
        <v>72</v>
      </c>
      <c r="B1635" s="9" t="str">
        <f>VLOOKUP(A1635,'item cost'!A:D,2,FALSE)</f>
        <v>group 13</v>
      </c>
      <c r="C1635" s="9" t="str">
        <f>VLOOKUP(D1635,items!A:B,2,FALSE)</f>
        <v>item 13</v>
      </c>
      <c r="D1635" t="s">
        <v>845</v>
      </c>
      <c r="E1635" s="10"/>
      <c r="F1635" s="10">
        <v>44972</v>
      </c>
      <c r="G1635" t="s">
        <v>144</v>
      </c>
      <c r="I1635">
        <v>-1</v>
      </c>
      <c r="J1635" s="2">
        <v>1200</v>
      </c>
      <c r="K1635" s="2">
        <f>IF(OR(B1635="متنوع",B1635="قطع غيار"),J1635,IF(AND(B1635="ceiling fan",J1635&gt;500),_xlfn.MAXIFS('m cost'!$E$3:$E$1062,'m cost'!$B$3:$B$1062,C1635,'m cost'!$C$3:$C$1062,"&lt;="&amp;O1635,'m cost'!$D$3:$D$1062,"&lt;="&amp;N1635)*3,_xlfn.MAXIFS('m cost'!$E$3:$E$1062,'m cost'!$B$3:$B$1062,C1635,'m cost'!$C$3:$C$1062,"&lt;="&amp;O1635,'m cost'!$D$3:$D$1062,"&lt;="&amp;N1635)))</f>
        <v>450</v>
      </c>
      <c r="L1635" s="2">
        <f t="shared" si="156"/>
        <v>-450</v>
      </c>
      <c r="M1635" s="2">
        <f t="shared" si="157"/>
        <v>-1200</v>
      </c>
      <c r="N1635">
        <f t="shared" si="158"/>
        <v>2</v>
      </c>
      <c r="O1635">
        <f t="shared" si="159"/>
        <v>2023</v>
      </c>
      <c r="P1635" s="9">
        <f>IF(I1635&gt;0,VLOOKUP(B1635,'m cost'!A:G,6,FALSE)*I1635,0)</f>
        <v>0</v>
      </c>
      <c r="Q1635" t="str">
        <f t="shared" si="160"/>
        <v>l</v>
      </c>
      <c r="R1635" s="2">
        <f t="shared" si="161"/>
        <v>-750</v>
      </c>
    </row>
    <row r="1636" spans="1:18" x14ac:dyDescent="0.2">
      <c r="A1636" t="s">
        <v>38</v>
      </c>
      <c r="B1636" s="9" t="str">
        <f>VLOOKUP(A1636,'item cost'!A:D,2,FALSE)</f>
        <v>group 14</v>
      </c>
      <c r="C1636" s="9" t="str">
        <f>VLOOKUP(D1636,items!A:B,2,FALSE)</f>
        <v>item 14</v>
      </c>
      <c r="D1636" t="s">
        <v>846</v>
      </c>
      <c r="E1636" s="10"/>
      <c r="F1636" s="10">
        <v>44972</v>
      </c>
      <c r="G1636" t="s">
        <v>144</v>
      </c>
      <c r="I1636">
        <v>-4</v>
      </c>
      <c r="J1636" s="2">
        <v>360</v>
      </c>
      <c r="K1636" s="2">
        <f>IF(OR(B1636="متنوع",B1636="قطع غيار"),J1636,IF(AND(B1636="ceiling fan",J1636&gt;500),_xlfn.MAXIFS('m cost'!$E$3:$E$1062,'m cost'!$B$3:$B$1062,C1636,'m cost'!$C$3:$C$1062,"&lt;="&amp;O1636,'m cost'!$D$3:$D$1062,"&lt;="&amp;N1636)*3,_xlfn.MAXIFS('m cost'!$E$3:$E$1062,'m cost'!$B$3:$B$1062,C1636,'m cost'!$C$3:$C$1062,"&lt;="&amp;O1636,'m cost'!$D$3:$D$1062,"&lt;="&amp;N1636)))</f>
        <v>2060</v>
      </c>
      <c r="L1636" s="2">
        <f t="shared" si="156"/>
        <v>-8240</v>
      </c>
      <c r="M1636" s="2">
        <f t="shared" si="157"/>
        <v>-1440</v>
      </c>
      <c r="N1636">
        <f t="shared" si="158"/>
        <v>2</v>
      </c>
      <c r="O1636">
        <f t="shared" si="159"/>
        <v>2023</v>
      </c>
      <c r="P1636" s="9">
        <f>IF(I1636&gt;0,VLOOKUP(B1636,'m cost'!A:G,6,FALSE)*I1636,0)</f>
        <v>0</v>
      </c>
      <c r="Q1636" t="str">
        <f t="shared" si="160"/>
        <v>p</v>
      </c>
      <c r="R1636" s="2">
        <f t="shared" si="161"/>
        <v>6800</v>
      </c>
    </row>
    <row r="1637" spans="1:18" x14ac:dyDescent="0.2">
      <c r="A1637" t="s">
        <v>36</v>
      </c>
      <c r="B1637" s="9" t="str">
        <f>VLOOKUP(A1637,'item cost'!A:D,2,FALSE)</f>
        <v>group 15</v>
      </c>
      <c r="C1637" s="9" t="str">
        <f>VLOOKUP(D1637,items!A:B,2,FALSE)</f>
        <v>item 15</v>
      </c>
      <c r="D1637" t="s">
        <v>847</v>
      </c>
      <c r="E1637" s="10"/>
      <c r="F1637" s="10">
        <v>44972</v>
      </c>
      <c r="G1637" t="s">
        <v>144</v>
      </c>
      <c r="I1637">
        <v>-1</v>
      </c>
      <c r="J1637" s="2">
        <v>350</v>
      </c>
      <c r="K1637" s="2">
        <f>IF(OR(B1637="متنوع",B1637="قطع غيار"),J1637,IF(AND(B1637="ceiling fan",J1637&gt;500),_xlfn.MAXIFS('m cost'!$E$3:$E$1062,'m cost'!$B$3:$B$1062,C1637,'m cost'!$C$3:$C$1062,"&lt;="&amp;O1637,'m cost'!$D$3:$D$1062,"&lt;="&amp;N1637)*3,_xlfn.MAXIFS('m cost'!$E$3:$E$1062,'m cost'!$B$3:$B$1062,C1637,'m cost'!$C$3:$C$1062,"&lt;="&amp;O1637,'m cost'!$D$3:$D$1062,"&lt;="&amp;N1637)))</f>
        <v>1928</v>
      </c>
      <c r="L1637" s="2">
        <f t="shared" si="156"/>
        <v>-1928</v>
      </c>
      <c r="M1637" s="2">
        <f t="shared" si="157"/>
        <v>-350</v>
      </c>
      <c r="N1637">
        <f t="shared" si="158"/>
        <v>2</v>
      </c>
      <c r="O1637">
        <f t="shared" si="159"/>
        <v>2023</v>
      </c>
      <c r="P1637" s="9">
        <f>IF(I1637&gt;0,VLOOKUP(B1637,'m cost'!A:G,6,FALSE)*I1637,0)</f>
        <v>0</v>
      </c>
      <c r="Q1637" t="str">
        <f t="shared" si="160"/>
        <v>p</v>
      </c>
      <c r="R1637" s="2">
        <f t="shared" si="161"/>
        <v>1578</v>
      </c>
    </row>
    <row r="1638" spans="1:18" x14ac:dyDescent="0.2">
      <c r="A1638" t="s">
        <v>30</v>
      </c>
      <c r="B1638" s="9" t="str">
        <f>VLOOKUP(A1638,'item cost'!A:D,2,FALSE)</f>
        <v>group 16</v>
      </c>
      <c r="C1638" s="9" t="str">
        <f>VLOOKUP(D1638,items!A:B,2,FALSE)</f>
        <v>item 16</v>
      </c>
      <c r="D1638" t="s">
        <v>848</v>
      </c>
      <c r="E1638" s="10"/>
      <c r="F1638" s="10">
        <v>44972</v>
      </c>
      <c r="G1638" t="s">
        <v>144</v>
      </c>
      <c r="I1638">
        <v>-1</v>
      </c>
      <c r="J1638" s="2">
        <v>1000</v>
      </c>
      <c r="K1638" s="2">
        <f>IF(OR(B1638="متنوع",B1638="قطع غيار"),J1638,IF(AND(B1638="ceiling fan",J1638&gt;500),_xlfn.MAXIFS('m cost'!$E$3:$E$1062,'m cost'!$B$3:$B$1062,C1638,'m cost'!$C$3:$C$1062,"&lt;="&amp;O1638,'m cost'!$D$3:$D$1062,"&lt;="&amp;N1638)*3,_xlfn.MAXIFS('m cost'!$E$3:$E$1062,'m cost'!$B$3:$B$1062,C1638,'m cost'!$C$3:$C$1062,"&lt;="&amp;O1638,'m cost'!$D$3:$D$1062,"&lt;="&amp;N1638)))</f>
        <v>340.26666666666671</v>
      </c>
      <c r="L1638" s="2">
        <f t="shared" si="156"/>
        <v>-340.26666666666671</v>
      </c>
      <c r="M1638" s="2">
        <f t="shared" si="157"/>
        <v>-1000</v>
      </c>
      <c r="N1638">
        <f t="shared" si="158"/>
        <v>2</v>
      </c>
      <c r="O1638">
        <f t="shared" si="159"/>
        <v>2023</v>
      </c>
      <c r="P1638" s="9">
        <f>IF(I1638&gt;0,VLOOKUP(B1638,'m cost'!A:G,6,FALSE)*I1638,0)</f>
        <v>0</v>
      </c>
      <c r="Q1638" t="str">
        <f t="shared" si="160"/>
        <v>l</v>
      </c>
      <c r="R1638" s="2">
        <f t="shared" si="161"/>
        <v>-659.73333333333335</v>
      </c>
    </row>
    <row r="1639" spans="1:18" x14ac:dyDescent="0.2">
      <c r="A1639" t="s">
        <v>45</v>
      </c>
      <c r="B1639" s="9" t="str">
        <f>VLOOKUP(A1639,'item cost'!A:D,2,FALSE)</f>
        <v>group 17</v>
      </c>
      <c r="C1639" s="9" t="str">
        <f>VLOOKUP(D1639,items!A:B,2,FALSE)</f>
        <v>item 17</v>
      </c>
      <c r="D1639" t="s">
        <v>849</v>
      </c>
      <c r="E1639" s="10"/>
      <c r="F1639" s="10">
        <v>44972</v>
      </c>
      <c r="G1639" t="s">
        <v>144</v>
      </c>
      <c r="I1639">
        <v>-1</v>
      </c>
      <c r="J1639" s="2">
        <v>350</v>
      </c>
      <c r="K1639" s="2">
        <f>IF(OR(B1639="متنوع",B1639="قطع غيار"),J1639,IF(AND(B1639="ceiling fan",J1639&gt;500),_xlfn.MAXIFS('m cost'!$E$3:$E$1062,'m cost'!$B$3:$B$1062,C1639,'m cost'!$C$3:$C$1062,"&lt;="&amp;O1639,'m cost'!$D$3:$D$1062,"&lt;="&amp;N1639)*3,_xlfn.MAXIFS('m cost'!$E$3:$E$1062,'m cost'!$B$3:$B$1062,C1639,'m cost'!$C$3:$C$1062,"&lt;="&amp;O1639,'m cost'!$D$3:$D$1062,"&lt;="&amp;N1639)))</f>
        <v>350.54555555555561</v>
      </c>
      <c r="L1639" s="2">
        <f t="shared" si="156"/>
        <v>-350.54555555555561</v>
      </c>
      <c r="M1639" s="2">
        <f t="shared" si="157"/>
        <v>-350</v>
      </c>
      <c r="N1639">
        <f t="shared" si="158"/>
        <v>2</v>
      </c>
      <c r="O1639">
        <f t="shared" si="159"/>
        <v>2023</v>
      </c>
      <c r="P1639" s="9">
        <f>IF(I1639&gt;0,VLOOKUP(B1639,'m cost'!A:G,6,FALSE)*I1639,0)</f>
        <v>0</v>
      </c>
      <c r="Q1639" t="str">
        <f t="shared" si="160"/>
        <v>p</v>
      </c>
      <c r="R1639" s="2">
        <f t="shared" si="161"/>
        <v>0.54555555555560886</v>
      </c>
    </row>
    <row r="1640" spans="1:18" x14ac:dyDescent="0.2">
      <c r="A1640" t="s">
        <v>21</v>
      </c>
      <c r="B1640" s="9" t="str">
        <f>VLOOKUP(A1640,'item cost'!A:D,2,FALSE)</f>
        <v>group 18</v>
      </c>
      <c r="C1640" s="9" t="str">
        <f>VLOOKUP(D1640,items!A:B,2,FALSE)</f>
        <v>item 18</v>
      </c>
      <c r="D1640" t="s">
        <v>850</v>
      </c>
      <c r="E1640" s="10"/>
      <c r="F1640" s="10">
        <v>44972</v>
      </c>
      <c r="G1640" t="s">
        <v>144</v>
      </c>
      <c r="I1640">
        <v>-1</v>
      </c>
      <c r="J1640" s="2">
        <v>400</v>
      </c>
      <c r="K1640" s="2">
        <f>IF(OR(B1640="متنوع",B1640="قطع غيار"),J1640,IF(AND(B1640="ceiling fan",J1640&gt;500),_xlfn.MAXIFS('m cost'!$E$3:$E$1062,'m cost'!$B$3:$B$1062,C1640,'m cost'!$C$3:$C$1062,"&lt;="&amp;O1640,'m cost'!$D$3:$D$1062,"&lt;="&amp;N1640)*3,_xlfn.MAXIFS('m cost'!$E$3:$E$1062,'m cost'!$B$3:$B$1062,C1640,'m cost'!$C$3:$C$1062,"&lt;="&amp;O1640,'m cost'!$D$3:$D$1062,"&lt;="&amp;N1640)))</f>
        <v>329.32952380952389</v>
      </c>
      <c r="L1640" s="2">
        <f t="shared" si="156"/>
        <v>-329.32952380952389</v>
      </c>
      <c r="M1640" s="2">
        <f t="shared" si="157"/>
        <v>-400</v>
      </c>
      <c r="N1640">
        <f t="shared" si="158"/>
        <v>2</v>
      </c>
      <c r="O1640">
        <f t="shared" si="159"/>
        <v>2023</v>
      </c>
      <c r="P1640" s="9">
        <f>IF(I1640&gt;0,VLOOKUP(B1640,'m cost'!A:G,6,FALSE)*I1640,0)</f>
        <v>0</v>
      </c>
      <c r="Q1640" t="str">
        <f t="shared" si="160"/>
        <v>l</v>
      </c>
      <c r="R1640" s="2">
        <f t="shared" si="161"/>
        <v>-70.670476190476109</v>
      </c>
    </row>
    <row r="1641" spans="1:18" x14ac:dyDescent="0.2">
      <c r="A1641" t="s">
        <v>275</v>
      </c>
      <c r="B1641" s="9" t="str">
        <f>VLOOKUP(A1641,'item cost'!A:D,2,FALSE)</f>
        <v>group 19</v>
      </c>
      <c r="C1641" s="9" t="str">
        <f>VLOOKUP(D1641,items!A:B,2,FALSE)</f>
        <v>item 19</v>
      </c>
      <c r="D1641" t="s">
        <v>851</v>
      </c>
      <c r="E1641" s="10"/>
      <c r="F1641" s="10">
        <v>44972</v>
      </c>
      <c r="G1641" t="s">
        <v>144</v>
      </c>
      <c r="I1641">
        <v>-2</v>
      </c>
      <c r="J1641" s="2">
        <v>180</v>
      </c>
      <c r="K1641" s="2">
        <f>IF(OR(B1641="متنوع",B1641="قطع غيار"),J1641,IF(AND(B1641="ceiling fan",J1641&gt;500),_xlfn.MAXIFS('m cost'!$E$3:$E$1062,'m cost'!$B$3:$B$1062,C1641,'m cost'!$C$3:$C$1062,"&lt;="&amp;O1641,'m cost'!$D$3:$D$1062,"&lt;="&amp;N1641)*3,_xlfn.MAXIFS('m cost'!$E$3:$E$1062,'m cost'!$B$3:$B$1062,C1641,'m cost'!$C$3:$C$1062,"&lt;="&amp;O1641,'m cost'!$D$3:$D$1062,"&lt;="&amp;N1641)))</f>
        <v>1400</v>
      </c>
      <c r="L1641" s="2">
        <f t="shared" si="156"/>
        <v>-2800</v>
      </c>
      <c r="M1641" s="2">
        <f t="shared" si="157"/>
        <v>-360</v>
      </c>
      <c r="N1641">
        <f t="shared" si="158"/>
        <v>2</v>
      </c>
      <c r="O1641">
        <f t="shared" si="159"/>
        <v>2023</v>
      </c>
      <c r="P1641" s="9">
        <f>IF(I1641&gt;0,VLOOKUP(B1641,'m cost'!A:G,6,FALSE)*I1641,0)</f>
        <v>0</v>
      </c>
      <c r="Q1641" t="str">
        <f t="shared" si="160"/>
        <v>p</v>
      </c>
      <c r="R1641" s="2">
        <f t="shared" si="161"/>
        <v>2440</v>
      </c>
    </row>
    <row r="1642" spans="1:18" x14ac:dyDescent="0.2">
      <c r="A1642" t="s">
        <v>17</v>
      </c>
      <c r="B1642" s="9" t="str">
        <f>VLOOKUP(A1642,'item cost'!A:D,2,FALSE)</f>
        <v>group 20</v>
      </c>
      <c r="C1642" s="9" t="str">
        <f>VLOOKUP(D1642,items!A:B,2,FALSE)</f>
        <v>item 20</v>
      </c>
      <c r="D1642" t="s">
        <v>852</v>
      </c>
      <c r="E1642" s="10"/>
      <c r="F1642" s="10">
        <v>44972</v>
      </c>
      <c r="G1642" t="s">
        <v>144</v>
      </c>
      <c r="I1642">
        <v>-1</v>
      </c>
      <c r="J1642" s="2">
        <v>265</v>
      </c>
      <c r="K1642" s="2">
        <f>IF(OR(B1642="متنوع",B1642="قطع غيار"),J1642,IF(AND(B1642="ceiling fan",J1642&gt;500),_xlfn.MAXIFS('m cost'!$E$3:$E$1062,'m cost'!$B$3:$B$1062,C1642,'m cost'!$C$3:$C$1062,"&lt;="&amp;O1642,'m cost'!$D$3:$D$1062,"&lt;="&amp;N1642)*3,_xlfn.MAXIFS('m cost'!$E$3:$E$1062,'m cost'!$B$3:$B$1062,C1642,'m cost'!$C$3:$C$1062,"&lt;="&amp;O1642,'m cost'!$D$3:$D$1062,"&lt;="&amp;N1642)))</f>
        <v>1544</v>
      </c>
      <c r="L1642" s="2">
        <f t="shared" si="156"/>
        <v>-1544</v>
      </c>
      <c r="M1642" s="2">
        <f t="shared" si="157"/>
        <v>-265</v>
      </c>
      <c r="N1642">
        <f t="shared" si="158"/>
        <v>2</v>
      </c>
      <c r="O1642">
        <f t="shared" si="159"/>
        <v>2023</v>
      </c>
      <c r="P1642" s="9">
        <f>IF(I1642&gt;0,VLOOKUP(B1642,'m cost'!A:G,6,FALSE)*I1642,0)</f>
        <v>0</v>
      </c>
      <c r="Q1642" t="str">
        <f t="shared" si="160"/>
        <v>p</v>
      </c>
      <c r="R1642" s="2">
        <f t="shared" si="161"/>
        <v>1279</v>
      </c>
    </row>
    <row r="1643" spans="1:18" x14ac:dyDescent="0.2">
      <c r="A1643" t="s">
        <v>18</v>
      </c>
      <c r="B1643" s="9" t="str">
        <f>VLOOKUP(A1643,'item cost'!A:D,2,FALSE)</f>
        <v>group 21</v>
      </c>
      <c r="C1643" s="9" t="str">
        <f>VLOOKUP(D1643,items!A:B,2,FALSE)</f>
        <v>item 21</v>
      </c>
      <c r="D1643" t="s">
        <v>853</v>
      </c>
      <c r="E1643" s="10"/>
      <c r="F1643" s="10">
        <v>44972</v>
      </c>
      <c r="G1643" t="s">
        <v>144</v>
      </c>
      <c r="I1643">
        <v>-4</v>
      </c>
      <c r="J1643" s="2">
        <v>460</v>
      </c>
      <c r="K1643" s="2">
        <f>IF(OR(B1643="متنوع",B1643="قطع غيار"),J1643,IF(AND(B1643="ceiling fan",J1643&gt;500),_xlfn.MAXIFS('m cost'!$E$3:$E$1062,'m cost'!$B$3:$B$1062,C1643,'m cost'!$C$3:$C$1062,"&lt;="&amp;O1643,'m cost'!$D$3:$D$1062,"&lt;="&amp;N1643)*3,_xlfn.MAXIFS('m cost'!$E$3:$E$1062,'m cost'!$B$3:$B$1062,C1643,'m cost'!$C$3:$C$1062,"&lt;="&amp;O1643,'m cost'!$D$3:$D$1062,"&lt;="&amp;N1643)))</f>
        <v>122.78968253968254</v>
      </c>
      <c r="L1643" s="2">
        <f t="shared" si="156"/>
        <v>-491.15873015873018</v>
      </c>
      <c r="M1643" s="2">
        <f t="shared" si="157"/>
        <v>-1840</v>
      </c>
      <c r="N1643">
        <f t="shared" si="158"/>
        <v>2</v>
      </c>
      <c r="O1643">
        <f t="shared" si="159"/>
        <v>2023</v>
      </c>
      <c r="P1643" s="9">
        <f>IF(I1643&gt;0,VLOOKUP(B1643,'m cost'!A:G,6,FALSE)*I1643,0)</f>
        <v>0</v>
      </c>
      <c r="Q1643" t="str">
        <f t="shared" si="160"/>
        <v>l</v>
      </c>
      <c r="R1643" s="2">
        <f t="shared" si="161"/>
        <v>-1348.8412698412699</v>
      </c>
    </row>
    <row r="1644" spans="1:18" x14ac:dyDescent="0.2">
      <c r="A1644" t="s">
        <v>24</v>
      </c>
      <c r="B1644" s="9" t="str">
        <f>VLOOKUP(A1644,'item cost'!A:D,2,FALSE)</f>
        <v>group 22</v>
      </c>
      <c r="C1644" s="9" t="str">
        <f>VLOOKUP(D1644,items!A:B,2,FALSE)</f>
        <v>item 22</v>
      </c>
      <c r="D1644" t="s">
        <v>854</v>
      </c>
      <c r="E1644" s="10"/>
      <c r="F1644" s="10">
        <v>44972</v>
      </c>
      <c r="G1644" t="s">
        <v>144</v>
      </c>
      <c r="I1644">
        <v>-1</v>
      </c>
      <c r="J1644" s="2">
        <v>520</v>
      </c>
      <c r="K1644" s="2">
        <f>IF(OR(B1644="متنوع",B1644="قطع غيار"),J1644,IF(AND(B1644="ceiling fan",J1644&gt;500),_xlfn.MAXIFS('m cost'!$E$3:$E$1062,'m cost'!$B$3:$B$1062,C1644,'m cost'!$C$3:$C$1062,"&lt;="&amp;O1644,'m cost'!$D$3:$D$1062,"&lt;="&amp;N1644)*3,_xlfn.MAXIFS('m cost'!$E$3:$E$1062,'m cost'!$B$3:$B$1062,C1644,'m cost'!$C$3:$C$1062,"&lt;="&amp;O1644,'m cost'!$D$3:$D$1062,"&lt;="&amp;N1644)))</f>
        <v>588</v>
      </c>
      <c r="L1644" s="2">
        <f t="shared" si="156"/>
        <v>-588</v>
      </c>
      <c r="M1644" s="2">
        <f t="shared" si="157"/>
        <v>-520</v>
      </c>
      <c r="N1644">
        <f t="shared" si="158"/>
        <v>2</v>
      </c>
      <c r="O1644">
        <f t="shared" si="159"/>
        <v>2023</v>
      </c>
      <c r="P1644" s="9">
        <f>IF(I1644&gt;0,VLOOKUP(B1644,'m cost'!A:G,6,FALSE)*I1644,0)</f>
        <v>0</v>
      </c>
      <c r="Q1644" t="str">
        <f t="shared" si="160"/>
        <v>p</v>
      </c>
      <c r="R1644" s="2">
        <f t="shared" si="161"/>
        <v>68</v>
      </c>
    </row>
    <row r="1645" spans="1:18" x14ac:dyDescent="0.2">
      <c r="A1645" t="s">
        <v>60</v>
      </c>
      <c r="B1645" s="9" t="str">
        <f>VLOOKUP(A1645,'item cost'!A:D,2,FALSE)</f>
        <v>group 23</v>
      </c>
      <c r="C1645" s="9" t="str">
        <f>VLOOKUP(D1645,items!A:B,2,FALSE)</f>
        <v>item 23</v>
      </c>
      <c r="D1645" t="s">
        <v>855</v>
      </c>
      <c r="E1645" s="10"/>
      <c r="F1645" s="10">
        <v>44972</v>
      </c>
      <c r="G1645" t="s">
        <v>144</v>
      </c>
      <c r="I1645">
        <v>-1</v>
      </c>
      <c r="J1645" s="2">
        <v>360</v>
      </c>
      <c r="K1645" s="2">
        <f>IF(OR(B1645="متنوع",B1645="قطع غيار"),J1645,IF(AND(B1645="ceiling fan",J1645&gt;500),_xlfn.MAXIFS('m cost'!$E$3:$E$1062,'m cost'!$B$3:$B$1062,C1645,'m cost'!$C$3:$C$1062,"&lt;="&amp;O1645,'m cost'!$D$3:$D$1062,"&lt;="&amp;N1645)*3,_xlfn.MAXIFS('m cost'!$E$3:$E$1062,'m cost'!$B$3:$B$1062,C1645,'m cost'!$C$3:$C$1062,"&lt;="&amp;O1645,'m cost'!$D$3:$D$1062,"&lt;="&amp;N1645)))</f>
        <v>3666.8121693121693</v>
      </c>
      <c r="L1645" s="2">
        <f t="shared" si="156"/>
        <v>-3666.8121693121693</v>
      </c>
      <c r="M1645" s="2">
        <f t="shared" si="157"/>
        <v>-360</v>
      </c>
      <c r="N1645">
        <f t="shared" si="158"/>
        <v>2</v>
      </c>
      <c r="O1645">
        <f t="shared" si="159"/>
        <v>2023</v>
      </c>
      <c r="P1645" s="9">
        <f>IF(I1645&gt;0,VLOOKUP(B1645,'m cost'!A:G,6,FALSE)*I1645,0)</f>
        <v>0</v>
      </c>
      <c r="Q1645" t="str">
        <f t="shared" si="160"/>
        <v>p</v>
      </c>
      <c r="R1645" s="2">
        <f t="shared" si="161"/>
        <v>3306.8121693121693</v>
      </c>
    </row>
    <row r="1646" spans="1:18" x14ac:dyDescent="0.2">
      <c r="A1646" t="s">
        <v>43</v>
      </c>
      <c r="B1646" s="9" t="str">
        <f>VLOOKUP(A1646,'item cost'!A:D,2,FALSE)</f>
        <v>group 24</v>
      </c>
      <c r="C1646" s="9" t="str">
        <f>VLOOKUP(D1646,items!A:B,2,FALSE)</f>
        <v>item 24</v>
      </c>
      <c r="D1646" t="s">
        <v>856</v>
      </c>
      <c r="E1646" s="10"/>
      <c r="F1646" s="10">
        <v>44983</v>
      </c>
      <c r="G1646" t="s">
        <v>509</v>
      </c>
      <c r="I1646">
        <v>12</v>
      </c>
      <c r="J1646" s="2">
        <v>1100</v>
      </c>
      <c r="K1646" s="2">
        <f>IF(OR(B1646="متنوع",B1646="قطع غيار"),J1646,IF(AND(B1646="ceiling fan",J1646&gt;500),_xlfn.MAXIFS('m cost'!$E$3:$E$1062,'m cost'!$B$3:$B$1062,C1646,'m cost'!$C$3:$C$1062,"&lt;="&amp;O1646,'m cost'!$D$3:$D$1062,"&lt;="&amp;N1646)*3,_xlfn.MAXIFS('m cost'!$E$3:$E$1062,'m cost'!$B$3:$B$1062,C1646,'m cost'!$C$3:$C$1062,"&lt;="&amp;O1646,'m cost'!$D$3:$D$1062,"&lt;="&amp;N1646)))</f>
        <v>570</v>
      </c>
      <c r="L1646" s="2">
        <f t="shared" si="156"/>
        <v>6840</v>
      </c>
      <c r="M1646" s="2">
        <f t="shared" si="157"/>
        <v>13200</v>
      </c>
      <c r="N1646">
        <f t="shared" si="158"/>
        <v>2</v>
      </c>
      <c r="O1646">
        <f t="shared" si="159"/>
        <v>2023</v>
      </c>
      <c r="P1646" s="9">
        <f>IF(I1646&gt;0,VLOOKUP(B1646,'m cost'!A:G,6,FALSE)*I1646,0)</f>
        <v>6</v>
      </c>
      <c r="Q1646" t="str">
        <f t="shared" si="160"/>
        <v>p</v>
      </c>
      <c r="R1646" s="2">
        <f t="shared" si="161"/>
        <v>6354</v>
      </c>
    </row>
    <row r="1647" spans="1:18" x14ac:dyDescent="0.2">
      <c r="A1647" t="s">
        <v>278</v>
      </c>
      <c r="B1647" s="9" t="str">
        <f>VLOOKUP(A1647,'item cost'!A:D,2,FALSE)</f>
        <v>group 25</v>
      </c>
      <c r="C1647" s="9" t="str">
        <f>VLOOKUP(D1647,items!A:B,2,FALSE)</f>
        <v>item 25</v>
      </c>
      <c r="D1647" t="s">
        <v>857</v>
      </c>
      <c r="E1647" s="10"/>
      <c r="F1647" s="10">
        <v>44983</v>
      </c>
      <c r="G1647" t="s">
        <v>509</v>
      </c>
      <c r="I1647">
        <v>4</v>
      </c>
      <c r="J1647" s="2">
        <v>1050</v>
      </c>
      <c r="K1647" s="2">
        <f>IF(OR(B1647="متنوع",B1647="قطع غيار"),J1647,IF(AND(B1647="ceiling fan",J1647&gt;500),_xlfn.MAXIFS('m cost'!$E$3:$E$1062,'m cost'!$B$3:$B$1062,C1647,'m cost'!$C$3:$C$1062,"&lt;="&amp;O1647,'m cost'!$D$3:$D$1062,"&lt;="&amp;N1647)*3,_xlfn.MAXIFS('m cost'!$E$3:$E$1062,'m cost'!$B$3:$B$1062,C1647,'m cost'!$C$3:$C$1062,"&lt;="&amp;O1647,'m cost'!$D$3:$D$1062,"&lt;="&amp;N1647)))</f>
        <v>223.50174851190479</v>
      </c>
      <c r="L1647" s="2">
        <f t="shared" si="156"/>
        <v>894.00699404761917</v>
      </c>
      <c r="M1647" s="2">
        <f t="shared" si="157"/>
        <v>4200</v>
      </c>
      <c r="N1647">
        <f t="shared" si="158"/>
        <v>2</v>
      </c>
      <c r="O1647">
        <f t="shared" si="159"/>
        <v>2023</v>
      </c>
      <c r="P1647" s="9">
        <f>IF(I1647&gt;0,VLOOKUP(B1647,'m cost'!A:G,6,FALSE)*I1647,0)</f>
        <v>117.82</v>
      </c>
      <c r="Q1647" t="str">
        <f t="shared" si="160"/>
        <v>p</v>
      </c>
      <c r="R1647" s="2">
        <f t="shared" si="161"/>
        <v>3188.1730059523807</v>
      </c>
    </row>
    <row r="1648" spans="1:18" x14ac:dyDescent="0.2">
      <c r="A1648" t="s">
        <v>279</v>
      </c>
      <c r="B1648" s="9" t="str">
        <f>VLOOKUP(A1648,'item cost'!A:D,2,FALSE)</f>
        <v>group 26</v>
      </c>
      <c r="C1648" s="9" t="str">
        <f>VLOOKUP(D1648,items!A:B,2,FALSE)</f>
        <v>item 26</v>
      </c>
      <c r="D1648" t="s">
        <v>858</v>
      </c>
      <c r="E1648" s="10"/>
      <c r="F1648" s="10">
        <v>44983</v>
      </c>
      <c r="G1648" t="s">
        <v>509</v>
      </c>
      <c r="I1648">
        <v>50</v>
      </c>
      <c r="J1648" s="2">
        <v>270</v>
      </c>
      <c r="K1648" s="2">
        <f>IF(OR(B1648="متنوع",B1648="قطع غيار"),J1648,IF(AND(B1648="ceiling fan",J1648&gt;500),_xlfn.MAXIFS('m cost'!$E$3:$E$1062,'m cost'!$B$3:$B$1062,C1648,'m cost'!$C$3:$C$1062,"&lt;="&amp;O1648,'m cost'!$D$3:$D$1062,"&lt;="&amp;N1648)*3,_xlfn.MAXIFS('m cost'!$E$3:$E$1062,'m cost'!$B$3:$B$1062,C1648,'m cost'!$C$3:$C$1062,"&lt;="&amp;O1648,'m cost'!$D$3:$D$1062,"&lt;="&amp;N1648)))</f>
        <v>2270</v>
      </c>
      <c r="L1648" s="2">
        <f t="shared" si="156"/>
        <v>113500</v>
      </c>
      <c r="M1648" s="2">
        <f t="shared" si="157"/>
        <v>13500</v>
      </c>
      <c r="N1648">
        <f t="shared" si="158"/>
        <v>2</v>
      </c>
      <c r="O1648">
        <f t="shared" si="159"/>
        <v>2023</v>
      </c>
      <c r="P1648" s="9">
        <f>IF(I1648&gt;0,VLOOKUP(B1648,'m cost'!A:G,6,FALSE)*I1648,0)</f>
        <v>250</v>
      </c>
      <c r="Q1648" t="str">
        <f t="shared" si="160"/>
        <v>l</v>
      </c>
      <c r="R1648" s="2">
        <f t="shared" si="161"/>
        <v>-100250</v>
      </c>
    </row>
    <row r="1649" spans="1:18" x14ac:dyDescent="0.2">
      <c r="A1649" t="s">
        <v>46</v>
      </c>
      <c r="B1649" s="9" t="str">
        <f>VLOOKUP(A1649,'item cost'!A:D,2,FALSE)</f>
        <v>group 27</v>
      </c>
      <c r="C1649" s="9" t="str">
        <f>VLOOKUP(D1649,items!A:B,2,FALSE)</f>
        <v>item 27</v>
      </c>
      <c r="D1649" t="s">
        <v>859</v>
      </c>
      <c r="E1649" s="10"/>
      <c r="F1649" s="10">
        <v>44983</v>
      </c>
      <c r="G1649" t="s">
        <v>509</v>
      </c>
      <c r="I1649">
        <v>90</v>
      </c>
      <c r="J1649" s="2">
        <v>1200</v>
      </c>
      <c r="K1649" s="2">
        <f>IF(OR(B1649="متنوع",B1649="قطع غيار"),J1649,IF(AND(B1649="ceiling fan",J1649&gt;500),_xlfn.MAXIFS('m cost'!$E$3:$E$1062,'m cost'!$B$3:$B$1062,C1649,'m cost'!$C$3:$C$1062,"&lt;="&amp;O1649,'m cost'!$D$3:$D$1062,"&lt;="&amp;N1649)*3,_xlfn.MAXIFS('m cost'!$E$3:$E$1062,'m cost'!$B$3:$B$1062,C1649,'m cost'!$C$3:$C$1062,"&lt;="&amp;O1649,'m cost'!$D$3:$D$1062,"&lt;="&amp;N1649)))</f>
        <v>383</v>
      </c>
      <c r="L1649" s="2">
        <f t="shared" si="156"/>
        <v>34470</v>
      </c>
      <c r="M1649" s="2">
        <f t="shared" si="157"/>
        <v>108000</v>
      </c>
      <c r="N1649">
        <f t="shared" si="158"/>
        <v>2</v>
      </c>
      <c r="O1649">
        <f t="shared" si="159"/>
        <v>2023</v>
      </c>
      <c r="P1649" s="9">
        <f>IF(I1649&gt;0,VLOOKUP(B1649,'m cost'!A:G,6,FALSE)*I1649,0)</f>
        <v>0</v>
      </c>
      <c r="Q1649" t="str">
        <f t="shared" si="160"/>
        <v>p</v>
      </c>
      <c r="R1649" s="2">
        <f t="shared" si="161"/>
        <v>73530</v>
      </c>
    </row>
    <row r="1650" spans="1:18" x14ac:dyDescent="0.2">
      <c r="A1650" t="s">
        <v>37</v>
      </c>
      <c r="B1650" s="9" t="str">
        <f>VLOOKUP(A1650,'item cost'!A:D,2,FALSE)</f>
        <v>group 28</v>
      </c>
      <c r="C1650" s="9" t="str">
        <f>VLOOKUP(D1650,items!A:B,2,FALSE)</f>
        <v>item 28</v>
      </c>
      <c r="D1650" t="s">
        <v>860</v>
      </c>
      <c r="E1650" s="10"/>
      <c r="F1650" s="10">
        <v>44983</v>
      </c>
      <c r="G1650" t="s">
        <v>509</v>
      </c>
      <c r="I1650">
        <v>10</v>
      </c>
      <c r="J1650" s="2">
        <v>2700</v>
      </c>
      <c r="K1650" s="2">
        <f>IF(OR(B1650="متنوع",B1650="قطع غيار"),J1650,IF(AND(B1650="ceiling fan",J1650&gt;500),_xlfn.MAXIFS('m cost'!$E$3:$E$1062,'m cost'!$B$3:$B$1062,C1650,'m cost'!$C$3:$C$1062,"&lt;="&amp;O1650,'m cost'!$D$3:$D$1062,"&lt;="&amp;N1650)*3,_xlfn.MAXIFS('m cost'!$E$3:$E$1062,'m cost'!$B$3:$B$1062,C1650,'m cost'!$C$3:$C$1062,"&lt;="&amp;O1650,'m cost'!$D$3:$D$1062,"&lt;="&amp;N1650)))</f>
        <v>1229</v>
      </c>
      <c r="L1650" s="2">
        <f t="shared" si="156"/>
        <v>12290</v>
      </c>
      <c r="M1650" s="2">
        <f t="shared" si="157"/>
        <v>27000</v>
      </c>
      <c r="N1650">
        <f t="shared" si="158"/>
        <v>2</v>
      </c>
      <c r="O1650">
        <f t="shared" si="159"/>
        <v>2023</v>
      </c>
      <c r="P1650" s="9">
        <f>IF(I1650&gt;0,VLOOKUP(B1650,'m cost'!A:G,6,FALSE)*I1650,0)</f>
        <v>5</v>
      </c>
      <c r="Q1650" t="str">
        <f t="shared" si="160"/>
        <v>p</v>
      </c>
      <c r="R1650" s="2">
        <f t="shared" si="161"/>
        <v>14705</v>
      </c>
    </row>
    <row r="1651" spans="1:18" x14ac:dyDescent="0.2">
      <c r="A1651" t="s">
        <v>44</v>
      </c>
      <c r="B1651" s="9" t="str">
        <f>VLOOKUP(A1651,'item cost'!A:D,2,FALSE)</f>
        <v>group 29</v>
      </c>
      <c r="C1651" s="9" t="str">
        <f>VLOOKUP(D1651,items!A:B,2,FALSE)</f>
        <v>item 29</v>
      </c>
      <c r="D1651" t="s">
        <v>861</v>
      </c>
      <c r="E1651" s="10"/>
      <c r="F1651" s="10">
        <v>44983</v>
      </c>
      <c r="G1651" t="s">
        <v>509</v>
      </c>
      <c r="I1651">
        <v>5</v>
      </c>
      <c r="J1651" s="2">
        <v>2600</v>
      </c>
      <c r="K1651" s="2">
        <f>IF(OR(B1651="متنوع",B1651="قطع غيار"),J1651,IF(AND(B1651="ceiling fan",J1651&gt;500),_xlfn.MAXIFS('m cost'!$E$3:$E$1062,'m cost'!$B$3:$B$1062,C1651,'m cost'!$C$3:$C$1062,"&lt;="&amp;O1651,'m cost'!$D$3:$D$1062,"&lt;="&amp;N1651)*3,_xlfn.MAXIFS('m cost'!$E$3:$E$1062,'m cost'!$B$3:$B$1062,C1651,'m cost'!$C$3:$C$1062,"&lt;="&amp;O1651,'m cost'!$D$3:$D$1062,"&lt;="&amp;N1651)))</f>
        <v>139.5625</v>
      </c>
      <c r="L1651" s="2">
        <f t="shared" si="156"/>
        <v>697.8125</v>
      </c>
      <c r="M1651" s="2">
        <f t="shared" si="157"/>
        <v>13000</v>
      </c>
      <c r="N1651">
        <f t="shared" si="158"/>
        <v>2</v>
      </c>
      <c r="O1651">
        <f t="shared" si="159"/>
        <v>2023</v>
      </c>
      <c r="P1651" s="9">
        <f>IF(I1651&gt;0,VLOOKUP(B1651,'m cost'!A:G,6,FALSE)*I1651,0)</f>
        <v>25</v>
      </c>
      <c r="Q1651" t="str">
        <f t="shared" si="160"/>
        <v>p</v>
      </c>
      <c r="R1651" s="2">
        <f t="shared" si="161"/>
        <v>12277.1875</v>
      </c>
    </row>
    <row r="1652" spans="1:18" x14ac:dyDescent="0.2">
      <c r="A1652" t="s">
        <v>280</v>
      </c>
      <c r="B1652" s="9" t="str">
        <f>VLOOKUP(A1652,'item cost'!A:D,2,FALSE)</f>
        <v>group 30</v>
      </c>
      <c r="C1652" s="9" t="str">
        <f>VLOOKUP(D1652,items!A:B,2,FALSE)</f>
        <v>item 30</v>
      </c>
      <c r="D1652" t="s">
        <v>862</v>
      </c>
      <c r="E1652" s="10"/>
      <c r="F1652" s="10">
        <v>44983</v>
      </c>
      <c r="G1652" t="s">
        <v>509</v>
      </c>
      <c r="I1652">
        <v>10</v>
      </c>
      <c r="J1652" s="2">
        <v>2700</v>
      </c>
      <c r="K1652" s="2">
        <f>IF(OR(B1652="متنوع",B1652="قطع غيار"),J1652,IF(AND(B1652="ceiling fan",J1652&gt;500),_xlfn.MAXIFS('m cost'!$E$3:$E$1062,'m cost'!$B$3:$B$1062,C1652,'m cost'!$C$3:$C$1062,"&lt;="&amp;O1652,'m cost'!$D$3:$D$1062,"&lt;="&amp;N1652)*3,_xlfn.MAXIFS('m cost'!$E$3:$E$1062,'m cost'!$B$3:$B$1062,C1652,'m cost'!$C$3:$C$1062,"&lt;="&amp;O1652,'m cost'!$D$3:$D$1062,"&lt;="&amp;N1652)))</f>
        <v>350.54555555555561</v>
      </c>
      <c r="L1652" s="2">
        <f t="shared" si="156"/>
        <v>3505.4555555555562</v>
      </c>
      <c r="M1652" s="2">
        <f t="shared" si="157"/>
        <v>27000</v>
      </c>
      <c r="N1652">
        <f t="shared" si="158"/>
        <v>2</v>
      </c>
      <c r="O1652">
        <f t="shared" si="159"/>
        <v>2023</v>
      </c>
      <c r="P1652" s="9">
        <f>IF(I1652&gt;0,VLOOKUP(B1652,'m cost'!A:G,6,FALSE)*I1652,0)</f>
        <v>50</v>
      </c>
      <c r="Q1652" t="str">
        <f t="shared" si="160"/>
        <v>p</v>
      </c>
      <c r="R1652" s="2">
        <f t="shared" si="161"/>
        <v>23444.544444444444</v>
      </c>
    </row>
    <row r="1653" spans="1:18" x14ac:dyDescent="0.2">
      <c r="A1653" t="s">
        <v>50</v>
      </c>
      <c r="B1653" s="9" t="str">
        <f>VLOOKUP(A1653,'item cost'!A:D,2,FALSE)</f>
        <v>group 31</v>
      </c>
      <c r="C1653" s="9" t="str">
        <f>VLOOKUP(D1653,items!A:B,2,FALSE)</f>
        <v>item 31</v>
      </c>
      <c r="D1653" t="s">
        <v>863</v>
      </c>
      <c r="E1653" s="10"/>
      <c r="F1653" s="10">
        <v>44983</v>
      </c>
      <c r="G1653" t="s">
        <v>510</v>
      </c>
      <c r="I1653">
        <v>-4</v>
      </c>
      <c r="J1653" s="2">
        <v>280</v>
      </c>
      <c r="K1653" s="2">
        <f>IF(OR(B1653="متنوع",B1653="قطع غيار"),J1653,IF(AND(B1653="ceiling fan",J1653&gt;500),_xlfn.MAXIFS('m cost'!$E$3:$E$1062,'m cost'!$B$3:$B$1062,C1653,'m cost'!$C$3:$C$1062,"&lt;="&amp;O1653,'m cost'!$D$3:$D$1062,"&lt;="&amp;N1653)*3,_xlfn.MAXIFS('m cost'!$E$3:$E$1062,'m cost'!$B$3:$B$1062,C1653,'m cost'!$C$3:$C$1062,"&lt;="&amp;O1653,'m cost'!$D$3:$D$1062,"&lt;="&amp;N1653)))</f>
        <v>891.17460317460325</v>
      </c>
      <c r="L1653" s="2">
        <f t="shared" si="156"/>
        <v>-3564.698412698413</v>
      </c>
      <c r="M1653" s="2">
        <f t="shared" si="157"/>
        <v>-1120</v>
      </c>
      <c r="N1653">
        <f t="shared" si="158"/>
        <v>2</v>
      </c>
      <c r="O1653">
        <f t="shared" si="159"/>
        <v>2023</v>
      </c>
      <c r="P1653" s="9">
        <f>IF(I1653&gt;0,VLOOKUP(B1653,'m cost'!A:G,6,FALSE)*I1653,0)</f>
        <v>0</v>
      </c>
      <c r="Q1653" t="str">
        <f t="shared" si="160"/>
        <v>p</v>
      </c>
      <c r="R1653" s="2">
        <f t="shared" si="161"/>
        <v>2444.698412698413</v>
      </c>
    </row>
    <row r="1654" spans="1:18" x14ac:dyDescent="0.2">
      <c r="A1654" t="s">
        <v>20</v>
      </c>
      <c r="B1654" s="9" t="str">
        <f>VLOOKUP(A1654,'item cost'!A:D,2,FALSE)</f>
        <v>group 32</v>
      </c>
      <c r="C1654" s="9" t="str">
        <f>VLOOKUP(D1654,items!A:B,2,FALSE)</f>
        <v>item 32</v>
      </c>
      <c r="D1654" t="s">
        <v>864</v>
      </c>
      <c r="E1654" s="10"/>
      <c r="F1654" s="10">
        <v>44983</v>
      </c>
      <c r="G1654" t="s">
        <v>510</v>
      </c>
      <c r="I1654">
        <v>-2</v>
      </c>
      <c r="J1654" s="2">
        <v>400</v>
      </c>
      <c r="K1654" s="2">
        <f>IF(OR(B1654="متنوع",B1654="قطع غيار"),J1654,IF(AND(B1654="ceiling fan",J1654&gt;500),_xlfn.MAXIFS('m cost'!$E$3:$E$1062,'m cost'!$B$3:$B$1062,C1654,'m cost'!$C$3:$C$1062,"&lt;="&amp;O1654,'m cost'!$D$3:$D$1062,"&lt;="&amp;N1654)*3,_xlfn.MAXIFS('m cost'!$E$3:$E$1062,'m cost'!$B$3:$B$1062,C1654,'m cost'!$C$3:$C$1062,"&lt;="&amp;O1654,'m cost'!$D$3:$D$1062,"&lt;="&amp;N1654)))</f>
        <v>480</v>
      </c>
      <c r="L1654" s="2">
        <f t="shared" ref="L1654:L1717" si="162">I1654*K1654</f>
        <v>-960</v>
      </c>
      <c r="M1654" s="2">
        <f t="shared" ref="M1654:M1717" si="163">J1654*I1654</f>
        <v>-800</v>
      </c>
      <c r="N1654">
        <f t="shared" ref="N1654:N1717" si="164">MONTH(F1654)</f>
        <v>2</v>
      </c>
      <c r="O1654">
        <f t="shared" ref="O1654:O1717" si="165">YEAR(F1654)</f>
        <v>2023</v>
      </c>
      <c r="P1654" s="9">
        <f>IF(I1654&gt;0,VLOOKUP(B1654,'m cost'!A:G,6,FALSE)*I1654,0)</f>
        <v>0</v>
      </c>
      <c r="Q1654" t="str">
        <f t="shared" ref="Q1654:Q1717" si="166">IF(M1654-L1654-P1654&gt;0,"p","l")</f>
        <v>p</v>
      </c>
      <c r="R1654" s="2">
        <f t="shared" ref="R1654:R1717" si="167">M1654-L1654-P1654</f>
        <v>160</v>
      </c>
    </row>
    <row r="1655" spans="1:18" x14ac:dyDescent="0.2">
      <c r="A1655" t="s">
        <v>33</v>
      </c>
      <c r="B1655" s="9" t="str">
        <f>VLOOKUP(A1655,'item cost'!A:D,2,FALSE)</f>
        <v>group 33</v>
      </c>
      <c r="C1655" s="9" t="str">
        <f>VLOOKUP(D1655,items!A:B,2,FALSE)</f>
        <v>item 33</v>
      </c>
      <c r="D1655" t="s">
        <v>865</v>
      </c>
      <c r="E1655" s="10"/>
      <c r="F1655" s="10">
        <v>44983</v>
      </c>
      <c r="G1655" t="s">
        <v>510</v>
      </c>
      <c r="I1655">
        <v>-2</v>
      </c>
      <c r="J1655" s="2">
        <v>360</v>
      </c>
      <c r="K1655" s="2">
        <f>IF(OR(B1655="متنوع",B1655="قطع غيار"),J1655,IF(AND(B1655="ceiling fan",J1655&gt;500),_xlfn.MAXIFS('m cost'!$E$3:$E$1062,'m cost'!$B$3:$B$1062,C1655,'m cost'!$C$3:$C$1062,"&lt;="&amp;O1655,'m cost'!$D$3:$D$1062,"&lt;="&amp;N1655)*3,_xlfn.MAXIFS('m cost'!$E$3:$E$1062,'m cost'!$B$3:$B$1062,C1655,'m cost'!$C$3:$C$1062,"&lt;="&amp;O1655,'m cost'!$D$3:$D$1062,"&lt;="&amp;N1655)))</f>
        <v>960</v>
      </c>
      <c r="L1655" s="2">
        <f t="shared" si="162"/>
        <v>-1920</v>
      </c>
      <c r="M1655" s="2">
        <f t="shared" si="163"/>
        <v>-720</v>
      </c>
      <c r="N1655">
        <f t="shared" si="164"/>
        <v>2</v>
      </c>
      <c r="O1655">
        <f t="shared" si="165"/>
        <v>2023</v>
      </c>
      <c r="P1655" s="9">
        <f>IF(I1655&gt;0,VLOOKUP(B1655,'m cost'!A:G,6,FALSE)*I1655,0)</f>
        <v>0</v>
      </c>
      <c r="Q1655" t="str">
        <f t="shared" si="166"/>
        <v>p</v>
      </c>
      <c r="R1655" s="2">
        <f t="shared" si="167"/>
        <v>1200</v>
      </c>
    </row>
    <row r="1656" spans="1:18" x14ac:dyDescent="0.2">
      <c r="A1656" t="s">
        <v>48</v>
      </c>
      <c r="B1656" s="9" t="str">
        <f>VLOOKUP(A1656,'item cost'!A:D,2,FALSE)</f>
        <v>group 34</v>
      </c>
      <c r="C1656" s="9" t="str">
        <f>VLOOKUP(D1656,items!A:B,2,FALSE)</f>
        <v>item 34</v>
      </c>
      <c r="D1656" t="s">
        <v>866</v>
      </c>
      <c r="E1656" s="10"/>
      <c r="F1656" s="10">
        <v>44983</v>
      </c>
      <c r="G1656" t="s">
        <v>510</v>
      </c>
      <c r="I1656">
        <v>-4</v>
      </c>
      <c r="J1656" s="2">
        <v>180</v>
      </c>
      <c r="K1656" s="2">
        <f>IF(OR(B1656="متنوع",B1656="قطع غيار"),J1656,IF(AND(B1656="ceiling fan",J1656&gt;500),_xlfn.MAXIFS('m cost'!$E$3:$E$1062,'m cost'!$B$3:$B$1062,C1656,'m cost'!$C$3:$C$1062,"&lt;="&amp;O1656,'m cost'!$D$3:$D$1062,"&lt;="&amp;N1656)*3,_xlfn.MAXIFS('m cost'!$E$3:$E$1062,'m cost'!$B$3:$B$1062,C1656,'m cost'!$C$3:$C$1062,"&lt;="&amp;O1656,'m cost'!$D$3:$D$1062,"&lt;="&amp;N1656)))</f>
        <v>1445</v>
      </c>
      <c r="L1656" s="2">
        <f t="shared" si="162"/>
        <v>-5780</v>
      </c>
      <c r="M1656" s="2">
        <f t="shared" si="163"/>
        <v>-720</v>
      </c>
      <c r="N1656">
        <f t="shared" si="164"/>
        <v>2</v>
      </c>
      <c r="O1656">
        <f t="shared" si="165"/>
        <v>2023</v>
      </c>
      <c r="P1656" s="9">
        <f>IF(I1656&gt;0,VLOOKUP(B1656,'m cost'!A:G,6,FALSE)*I1656,0)</f>
        <v>0</v>
      </c>
      <c r="Q1656" t="str">
        <f t="shared" si="166"/>
        <v>p</v>
      </c>
      <c r="R1656" s="2">
        <f t="shared" si="167"/>
        <v>5060</v>
      </c>
    </row>
    <row r="1657" spans="1:18" x14ac:dyDescent="0.2">
      <c r="A1657" t="s">
        <v>28</v>
      </c>
      <c r="B1657" s="9" t="str">
        <f>VLOOKUP(A1657,'item cost'!A:D,2,FALSE)</f>
        <v>group 35</v>
      </c>
      <c r="C1657" s="9" t="str">
        <f>VLOOKUP(D1657,items!A:B,2,FALSE)</f>
        <v>item 35</v>
      </c>
      <c r="D1657" t="s">
        <v>867</v>
      </c>
      <c r="E1657" s="10"/>
      <c r="F1657" s="10">
        <v>44983</v>
      </c>
      <c r="G1657" t="s">
        <v>510</v>
      </c>
      <c r="I1657">
        <v>-1</v>
      </c>
      <c r="J1657" s="2">
        <v>350</v>
      </c>
      <c r="K1657" s="2">
        <f>IF(OR(B1657="متنوع",B1657="قطع غيار"),J1657,IF(AND(B1657="ceiling fan",J1657&gt;500),_xlfn.MAXIFS('m cost'!$E$3:$E$1062,'m cost'!$B$3:$B$1062,C1657,'m cost'!$C$3:$C$1062,"&lt;="&amp;O1657,'m cost'!$D$3:$D$1062,"&lt;="&amp;N1657)*3,_xlfn.MAXIFS('m cost'!$E$3:$E$1062,'m cost'!$B$3:$B$1062,C1657,'m cost'!$C$3:$C$1062,"&lt;="&amp;O1657,'m cost'!$D$3:$D$1062,"&lt;="&amp;N1657)))</f>
        <v>1445</v>
      </c>
      <c r="L1657" s="2">
        <f t="shared" si="162"/>
        <v>-1445</v>
      </c>
      <c r="M1657" s="2">
        <f t="shared" si="163"/>
        <v>-350</v>
      </c>
      <c r="N1657">
        <f t="shared" si="164"/>
        <v>2</v>
      </c>
      <c r="O1657">
        <f t="shared" si="165"/>
        <v>2023</v>
      </c>
      <c r="P1657" s="9">
        <f>IF(I1657&gt;0,VLOOKUP(B1657,'m cost'!A:G,6,FALSE)*I1657,0)</f>
        <v>0</v>
      </c>
      <c r="Q1657" t="str">
        <f t="shared" si="166"/>
        <v>p</v>
      </c>
      <c r="R1657" s="2">
        <f t="shared" si="167"/>
        <v>1095</v>
      </c>
    </row>
    <row r="1658" spans="1:18" x14ac:dyDescent="0.2">
      <c r="A1658" t="s">
        <v>274</v>
      </c>
      <c r="B1658" s="9" t="str">
        <f>VLOOKUP(A1658,'item cost'!A:D,2,FALSE)</f>
        <v>group 36</v>
      </c>
      <c r="C1658" s="9" t="str">
        <f>VLOOKUP(D1658,items!A:B,2,FALSE)</f>
        <v>item 36</v>
      </c>
      <c r="D1658" t="s">
        <v>868</v>
      </c>
      <c r="E1658" s="10"/>
      <c r="F1658" s="10">
        <v>44983</v>
      </c>
      <c r="G1658" t="s">
        <v>510</v>
      </c>
      <c r="I1658">
        <v>-1</v>
      </c>
      <c r="J1658" s="2">
        <v>1600</v>
      </c>
      <c r="K1658" s="2">
        <f>IF(OR(B1658="متنوع",B1658="قطع غيار"),J1658,IF(AND(B1658="ceiling fan",J1658&gt;500),_xlfn.MAXIFS('m cost'!$E$3:$E$1062,'m cost'!$B$3:$B$1062,C1658,'m cost'!$C$3:$C$1062,"&lt;="&amp;O1658,'m cost'!$D$3:$D$1062,"&lt;="&amp;N1658)*3,_xlfn.MAXIFS('m cost'!$E$3:$E$1062,'m cost'!$B$3:$B$1062,C1658,'m cost'!$C$3:$C$1062,"&lt;="&amp;O1658,'m cost'!$D$3:$D$1062,"&lt;="&amp;N1658)))</f>
        <v>440</v>
      </c>
      <c r="L1658" s="2">
        <f t="shared" si="162"/>
        <v>-440</v>
      </c>
      <c r="M1658" s="2">
        <f t="shared" si="163"/>
        <v>-1600</v>
      </c>
      <c r="N1658">
        <f t="shared" si="164"/>
        <v>2</v>
      </c>
      <c r="O1658">
        <f t="shared" si="165"/>
        <v>2023</v>
      </c>
      <c r="P1658" s="9">
        <f>IF(I1658&gt;0,VLOOKUP(B1658,'m cost'!A:G,6,FALSE)*I1658,0)</f>
        <v>0</v>
      </c>
      <c r="Q1658" t="str">
        <f t="shared" si="166"/>
        <v>l</v>
      </c>
      <c r="R1658" s="2">
        <f t="shared" si="167"/>
        <v>-1160</v>
      </c>
    </row>
    <row r="1659" spans="1:18" x14ac:dyDescent="0.2">
      <c r="A1659" t="s">
        <v>52</v>
      </c>
      <c r="B1659" s="9" t="str">
        <f>VLOOKUP(A1659,'item cost'!A:D,2,FALSE)</f>
        <v>group 37</v>
      </c>
      <c r="C1659" s="9" t="str">
        <f>VLOOKUP(D1659,items!A:B,2,FALSE)</f>
        <v>item 37</v>
      </c>
      <c r="D1659" t="s">
        <v>869</v>
      </c>
      <c r="E1659" s="10"/>
      <c r="F1659" s="10">
        <v>44983</v>
      </c>
      <c r="G1659" t="s">
        <v>510</v>
      </c>
      <c r="I1659">
        <v>-1</v>
      </c>
      <c r="J1659" s="2">
        <v>1100</v>
      </c>
      <c r="K1659" s="2">
        <f>IF(OR(B1659="متنوع",B1659="قطع غيار"),J1659,IF(AND(B1659="ceiling fan",J1659&gt;500),_xlfn.MAXIFS('m cost'!$E$3:$E$1062,'m cost'!$B$3:$B$1062,C1659,'m cost'!$C$3:$C$1062,"&lt;="&amp;O1659,'m cost'!$D$3:$D$1062,"&lt;="&amp;N1659)*3,_xlfn.MAXIFS('m cost'!$E$3:$E$1062,'m cost'!$B$3:$B$1062,C1659,'m cost'!$C$3:$C$1062,"&lt;="&amp;O1659,'m cost'!$D$3:$D$1062,"&lt;="&amp;N1659)))</f>
        <v>1486.2500000000002</v>
      </c>
      <c r="L1659" s="2">
        <f t="shared" si="162"/>
        <v>-1486.2500000000002</v>
      </c>
      <c r="M1659" s="2">
        <f t="shared" si="163"/>
        <v>-1100</v>
      </c>
      <c r="N1659">
        <f t="shared" si="164"/>
        <v>2</v>
      </c>
      <c r="O1659">
        <f t="shared" si="165"/>
        <v>2023</v>
      </c>
      <c r="P1659" s="9">
        <f>IF(I1659&gt;0,VLOOKUP(B1659,'m cost'!A:G,6,FALSE)*I1659,0)</f>
        <v>0</v>
      </c>
      <c r="Q1659" t="str">
        <f t="shared" si="166"/>
        <v>p</v>
      </c>
      <c r="R1659" s="2">
        <f t="shared" si="167"/>
        <v>386.25000000000023</v>
      </c>
    </row>
    <row r="1660" spans="1:18" x14ac:dyDescent="0.2">
      <c r="A1660" t="s">
        <v>65</v>
      </c>
      <c r="B1660" s="9" t="str">
        <f>VLOOKUP(A1660,'item cost'!A:D,2,FALSE)</f>
        <v>group 38</v>
      </c>
      <c r="C1660" s="9" t="str">
        <f>VLOOKUP(D1660,items!A:B,2,FALSE)</f>
        <v>item 38</v>
      </c>
      <c r="D1660" t="s">
        <v>870</v>
      </c>
      <c r="E1660" s="10"/>
      <c r="F1660" s="10">
        <v>44983</v>
      </c>
      <c r="G1660" t="s">
        <v>510</v>
      </c>
      <c r="I1660">
        <v>-1</v>
      </c>
      <c r="J1660" s="2">
        <v>1950</v>
      </c>
      <c r="K1660" s="2">
        <f>IF(OR(B1660="متنوع",B1660="قطع غيار"),J1660,IF(AND(B1660="ceiling fan",J1660&gt;500),_xlfn.MAXIFS('m cost'!$E$3:$E$1062,'m cost'!$B$3:$B$1062,C1660,'m cost'!$C$3:$C$1062,"&lt;="&amp;O1660,'m cost'!$D$3:$D$1062,"&lt;="&amp;N1660)*3,_xlfn.MAXIFS('m cost'!$E$3:$E$1062,'m cost'!$B$3:$B$1062,C1660,'m cost'!$C$3:$C$1062,"&lt;="&amp;O1660,'m cost'!$D$3:$D$1062,"&lt;="&amp;N1660)))</f>
        <v>1954.814814814815</v>
      </c>
      <c r="L1660" s="2">
        <f t="shared" si="162"/>
        <v>-1954.814814814815</v>
      </c>
      <c r="M1660" s="2">
        <f t="shared" si="163"/>
        <v>-1950</v>
      </c>
      <c r="N1660">
        <f t="shared" si="164"/>
        <v>2</v>
      </c>
      <c r="O1660">
        <f t="shared" si="165"/>
        <v>2023</v>
      </c>
      <c r="P1660" s="9">
        <f>IF(I1660&gt;0,VLOOKUP(B1660,'m cost'!A:G,6,FALSE)*I1660,0)</f>
        <v>0</v>
      </c>
      <c r="Q1660" t="str">
        <f t="shared" si="166"/>
        <v>p</v>
      </c>
      <c r="R1660" s="2">
        <f t="shared" si="167"/>
        <v>4.8148148148150085</v>
      </c>
    </row>
    <row r="1661" spans="1:18" x14ac:dyDescent="0.2">
      <c r="A1661" t="s">
        <v>62</v>
      </c>
      <c r="B1661" s="9" t="str">
        <f>VLOOKUP(A1661,'item cost'!A:D,2,FALSE)</f>
        <v>group 39</v>
      </c>
      <c r="C1661" s="9" t="str">
        <f>VLOOKUP(D1661,items!A:B,2,FALSE)</f>
        <v>item 39</v>
      </c>
      <c r="D1661" t="s">
        <v>871</v>
      </c>
      <c r="E1661" s="10"/>
      <c r="F1661" s="10">
        <v>44983</v>
      </c>
      <c r="G1661" t="s">
        <v>510</v>
      </c>
      <c r="I1661">
        <v>-1</v>
      </c>
      <c r="J1661" s="2">
        <v>265</v>
      </c>
      <c r="K1661" s="2">
        <f>IF(OR(B1661="متنوع",B1661="قطع غيار"),J1661,IF(AND(B1661="ceiling fan",J1661&gt;500),_xlfn.MAXIFS('m cost'!$E$3:$E$1062,'m cost'!$B$3:$B$1062,C1661,'m cost'!$C$3:$C$1062,"&lt;="&amp;O1661,'m cost'!$D$3:$D$1062,"&lt;="&amp;N1661)*3,_xlfn.MAXIFS('m cost'!$E$3:$E$1062,'m cost'!$B$3:$B$1062,C1661,'m cost'!$C$3:$C$1062,"&lt;="&amp;O1661,'m cost'!$D$3:$D$1062,"&lt;="&amp;N1661)))</f>
        <v>1020</v>
      </c>
      <c r="L1661" s="2">
        <f t="shared" si="162"/>
        <v>-1020</v>
      </c>
      <c r="M1661" s="2">
        <f t="shared" si="163"/>
        <v>-265</v>
      </c>
      <c r="N1661">
        <f t="shared" si="164"/>
        <v>2</v>
      </c>
      <c r="O1661">
        <f t="shared" si="165"/>
        <v>2023</v>
      </c>
      <c r="P1661" s="9">
        <f>IF(I1661&gt;0,VLOOKUP(B1661,'m cost'!A:G,6,FALSE)*I1661,0)</f>
        <v>0</v>
      </c>
      <c r="Q1661" t="str">
        <f t="shared" si="166"/>
        <v>p</v>
      </c>
      <c r="R1661" s="2">
        <f t="shared" si="167"/>
        <v>755</v>
      </c>
    </row>
    <row r="1662" spans="1:18" x14ac:dyDescent="0.2">
      <c r="A1662" t="s">
        <v>25</v>
      </c>
      <c r="B1662" s="9" t="str">
        <f>VLOOKUP(A1662,'item cost'!A:D,2,FALSE)</f>
        <v>group 40</v>
      </c>
      <c r="C1662" s="9" t="str">
        <f>VLOOKUP(D1662,items!A:B,2,FALSE)</f>
        <v>item 40</v>
      </c>
      <c r="D1662" t="s">
        <v>872</v>
      </c>
      <c r="E1662" s="10"/>
      <c r="F1662" s="10">
        <v>44983</v>
      </c>
      <c r="G1662" t="s">
        <v>510</v>
      </c>
      <c r="I1662">
        <v>-1</v>
      </c>
      <c r="J1662" s="2">
        <v>175</v>
      </c>
      <c r="K1662" s="2">
        <f>IF(OR(B1662="متنوع",B1662="قطع غيار"),J1662,IF(AND(B1662="ceiling fan",J1662&gt;500),_xlfn.MAXIFS('m cost'!$E$3:$E$1062,'m cost'!$B$3:$B$1062,C1662,'m cost'!$C$3:$C$1062,"&lt;="&amp;O1662,'m cost'!$D$3:$D$1062,"&lt;="&amp;N1662)*3,_xlfn.MAXIFS('m cost'!$E$3:$E$1062,'m cost'!$B$3:$B$1062,C1662,'m cost'!$C$3:$C$1062,"&lt;="&amp;O1662,'m cost'!$D$3:$D$1062,"&lt;="&amp;N1662)))</f>
        <v>514</v>
      </c>
      <c r="L1662" s="2">
        <f t="shared" si="162"/>
        <v>-514</v>
      </c>
      <c r="M1662" s="2">
        <f t="shared" si="163"/>
        <v>-175</v>
      </c>
      <c r="N1662">
        <f t="shared" si="164"/>
        <v>2</v>
      </c>
      <c r="O1662">
        <f t="shared" si="165"/>
        <v>2023</v>
      </c>
      <c r="P1662" s="9">
        <f>IF(I1662&gt;0,VLOOKUP(B1662,'m cost'!A:G,6,FALSE)*I1662,0)</f>
        <v>0</v>
      </c>
      <c r="Q1662" t="str">
        <f t="shared" si="166"/>
        <v>p</v>
      </c>
      <c r="R1662" s="2">
        <f t="shared" si="167"/>
        <v>339</v>
      </c>
    </row>
    <row r="1663" spans="1:18" x14ac:dyDescent="0.2">
      <c r="A1663" t="s">
        <v>51</v>
      </c>
      <c r="B1663" s="9" t="str">
        <f>VLOOKUP(A1663,'item cost'!A:D,2,FALSE)</f>
        <v>group 41</v>
      </c>
      <c r="C1663" s="9" t="str">
        <f>VLOOKUP(D1663,items!A:B,2,FALSE)</f>
        <v>item 41</v>
      </c>
      <c r="D1663" t="s">
        <v>873</v>
      </c>
      <c r="E1663" s="10"/>
      <c r="F1663" s="10">
        <v>44983</v>
      </c>
      <c r="G1663" t="s">
        <v>510</v>
      </c>
      <c r="I1663">
        <v>-1</v>
      </c>
      <c r="J1663" s="2">
        <v>220</v>
      </c>
      <c r="K1663" s="2">
        <f>IF(OR(B1663="متنوع",B1663="قطع غيار"),J1663,IF(AND(B1663="ceiling fan",J1663&gt;500),_xlfn.MAXIFS('m cost'!$E$3:$E$1062,'m cost'!$B$3:$B$1062,C1663,'m cost'!$C$3:$C$1062,"&lt;="&amp;O1663,'m cost'!$D$3:$D$1062,"&lt;="&amp;N1663)*3,_xlfn.MAXIFS('m cost'!$E$3:$E$1062,'m cost'!$B$3:$B$1062,C1663,'m cost'!$C$3:$C$1062,"&lt;="&amp;O1663,'m cost'!$D$3:$D$1062,"&lt;="&amp;N1663)))</f>
        <v>367</v>
      </c>
      <c r="L1663" s="2">
        <f t="shared" si="162"/>
        <v>-367</v>
      </c>
      <c r="M1663" s="2">
        <f t="shared" si="163"/>
        <v>-220</v>
      </c>
      <c r="N1663">
        <f t="shared" si="164"/>
        <v>2</v>
      </c>
      <c r="O1663">
        <f t="shared" si="165"/>
        <v>2023</v>
      </c>
      <c r="P1663" s="9">
        <f>IF(I1663&gt;0,VLOOKUP(B1663,'m cost'!A:G,6,FALSE)*I1663,0)</f>
        <v>0</v>
      </c>
      <c r="Q1663" t="str">
        <f t="shared" si="166"/>
        <v>p</v>
      </c>
      <c r="R1663" s="2">
        <f t="shared" si="167"/>
        <v>147</v>
      </c>
    </row>
    <row r="1664" spans="1:18" x14ac:dyDescent="0.2">
      <c r="A1664" t="s">
        <v>276</v>
      </c>
      <c r="B1664" s="9" t="str">
        <f>VLOOKUP(A1664,'item cost'!A:D,2,FALSE)</f>
        <v>group 42</v>
      </c>
      <c r="C1664" s="9" t="str">
        <f>VLOOKUP(D1664,items!A:B,2,FALSE)</f>
        <v>item 42</v>
      </c>
      <c r="D1664" t="s">
        <v>874</v>
      </c>
      <c r="E1664" s="10"/>
      <c r="F1664" s="10">
        <v>44979</v>
      </c>
      <c r="G1664" t="s">
        <v>511</v>
      </c>
      <c r="I1664">
        <v>100</v>
      </c>
      <c r="J1664" s="2">
        <v>540</v>
      </c>
      <c r="K1664" s="2">
        <f>IF(OR(B1664="متنوع",B1664="قطع غيار"),J1664,IF(AND(B1664="ceiling fan",J1664&gt;500),_xlfn.MAXIFS('m cost'!$E$3:$E$1062,'m cost'!$B$3:$B$1062,C1664,'m cost'!$C$3:$C$1062,"&lt;="&amp;O1664,'m cost'!$D$3:$D$1062,"&lt;="&amp;N1664)*3,_xlfn.MAXIFS('m cost'!$E$3:$E$1062,'m cost'!$B$3:$B$1062,C1664,'m cost'!$C$3:$C$1062,"&lt;="&amp;O1664,'m cost'!$D$3:$D$1062,"&lt;="&amp;N1664)))</f>
        <v>244.81481481481484</v>
      </c>
      <c r="L1664" s="2">
        <f t="shared" si="162"/>
        <v>24481.481481481485</v>
      </c>
      <c r="M1664" s="2">
        <f t="shared" si="163"/>
        <v>54000</v>
      </c>
      <c r="N1664">
        <f t="shared" si="164"/>
        <v>2</v>
      </c>
      <c r="O1664">
        <f t="shared" si="165"/>
        <v>2023</v>
      </c>
      <c r="P1664" s="9">
        <f>IF(I1664&gt;0,VLOOKUP(B1664,'m cost'!A:G,6,FALSE)*I1664,0)</f>
        <v>0</v>
      </c>
      <c r="Q1664" t="str">
        <f t="shared" si="166"/>
        <v>p</v>
      </c>
      <c r="R1664" s="2">
        <f t="shared" si="167"/>
        <v>29518.518518518515</v>
      </c>
    </row>
    <row r="1665" spans="1:18" x14ac:dyDescent="0.2">
      <c r="A1665" t="s">
        <v>70</v>
      </c>
      <c r="B1665" s="9" t="str">
        <f>VLOOKUP(A1665,'item cost'!A:D,2,FALSE)</f>
        <v>group 43</v>
      </c>
      <c r="C1665" s="9" t="str">
        <f>VLOOKUP(D1665,items!A:B,2,FALSE)</f>
        <v>item 43</v>
      </c>
      <c r="D1665" t="s">
        <v>875</v>
      </c>
      <c r="E1665" s="10"/>
      <c r="F1665" s="10">
        <v>44979</v>
      </c>
      <c r="G1665" t="s">
        <v>511</v>
      </c>
      <c r="I1665">
        <v>100</v>
      </c>
      <c r="J1665" s="2">
        <v>600</v>
      </c>
      <c r="K1665" s="2">
        <f>IF(OR(B1665="متنوع",B1665="قطع غيار"),J1665,IF(AND(B1665="ceiling fan",J1665&gt;500),_xlfn.MAXIFS('m cost'!$E$3:$E$1062,'m cost'!$B$3:$B$1062,C1665,'m cost'!$C$3:$C$1062,"&lt;="&amp;O1665,'m cost'!$D$3:$D$1062,"&lt;="&amp;N1665)*3,_xlfn.MAXIFS('m cost'!$E$3:$E$1062,'m cost'!$B$3:$B$1062,C1665,'m cost'!$C$3:$C$1062,"&lt;="&amp;O1665,'m cost'!$D$3:$D$1062,"&lt;="&amp;N1665)))</f>
        <v>193</v>
      </c>
      <c r="L1665" s="2">
        <f t="shared" si="162"/>
        <v>19300</v>
      </c>
      <c r="M1665" s="2">
        <f t="shared" si="163"/>
        <v>60000</v>
      </c>
      <c r="N1665">
        <f t="shared" si="164"/>
        <v>2</v>
      </c>
      <c r="O1665">
        <f t="shared" si="165"/>
        <v>2023</v>
      </c>
      <c r="P1665" s="9">
        <f>IF(I1665&gt;0,VLOOKUP(B1665,'m cost'!A:G,6,FALSE)*I1665,0)</f>
        <v>0</v>
      </c>
      <c r="Q1665" t="str">
        <f t="shared" si="166"/>
        <v>p</v>
      </c>
      <c r="R1665" s="2">
        <f t="shared" si="167"/>
        <v>40700</v>
      </c>
    </row>
    <row r="1666" spans="1:18" x14ac:dyDescent="0.2">
      <c r="A1666" t="s">
        <v>22</v>
      </c>
      <c r="B1666" s="9" t="str">
        <f>VLOOKUP(A1666,'item cost'!A:D,2,FALSE)</f>
        <v>group 44</v>
      </c>
      <c r="C1666" s="9" t="str">
        <f>VLOOKUP(D1666,items!A:B,2,FALSE)</f>
        <v>item 44</v>
      </c>
      <c r="D1666" t="s">
        <v>876</v>
      </c>
      <c r="E1666" s="10"/>
      <c r="F1666" s="10">
        <v>44979</v>
      </c>
      <c r="G1666" t="s">
        <v>511</v>
      </c>
      <c r="I1666">
        <v>100</v>
      </c>
      <c r="J1666" s="2">
        <v>490</v>
      </c>
      <c r="K1666" s="2">
        <f>IF(OR(B1666="متنوع",B1666="قطع غيار"),J1666,IF(AND(B1666="ceiling fan",J1666&gt;500),_xlfn.MAXIFS('m cost'!$E$3:$E$1062,'m cost'!$B$3:$B$1062,C1666,'m cost'!$C$3:$C$1062,"&lt;="&amp;O1666,'m cost'!$D$3:$D$1062,"&lt;="&amp;N1666)*3,_xlfn.MAXIFS('m cost'!$E$3:$E$1062,'m cost'!$B$3:$B$1062,C1666,'m cost'!$C$3:$C$1062,"&lt;="&amp;O1666,'m cost'!$D$3:$D$1062,"&lt;="&amp;N1666)))</f>
        <v>187.96296296296299</v>
      </c>
      <c r="L1666" s="2">
        <f t="shared" si="162"/>
        <v>18796.296296296299</v>
      </c>
      <c r="M1666" s="2">
        <f t="shared" si="163"/>
        <v>49000</v>
      </c>
      <c r="N1666">
        <f t="shared" si="164"/>
        <v>2</v>
      </c>
      <c r="O1666">
        <f t="shared" si="165"/>
        <v>2023</v>
      </c>
      <c r="P1666" s="9">
        <f>IF(I1666&gt;0,VLOOKUP(B1666,'m cost'!A:G,6,FALSE)*I1666,0)</f>
        <v>0</v>
      </c>
      <c r="Q1666" t="str">
        <f t="shared" si="166"/>
        <v>p</v>
      </c>
      <c r="R1666" s="2">
        <f t="shared" si="167"/>
        <v>30203.703703703701</v>
      </c>
    </row>
    <row r="1667" spans="1:18" x14ac:dyDescent="0.2">
      <c r="A1667" t="s">
        <v>27</v>
      </c>
      <c r="B1667" s="9" t="str">
        <f>VLOOKUP(A1667,'item cost'!A:D,2,FALSE)</f>
        <v>group 45</v>
      </c>
      <c r="C1667" s="9" t="str">
        <f>VLOOKUP(D1667,items!A:B,2,FALSE)</f>
        <v>item 45</v>
      </c>
      <c r="D1667" t="s">
        <v>877</v>
      </c>
      <c r="E1667" s="10"/>
      <c r="F1667" s="10">
        <v>44979</v>
      </c>
      <c r="G1667" t="s">
        <v>511</v>
      </c>
      <c r="I1667">
        <v>20</v>
      </c>
      <c r="J1667" s="2">
        <v>600</v>
      </c>
      <c r="K1667" s="2">
        <f>IF(OR(B1667="متنوع",B1667="قطع غيار"),J1667,IF(AND(B1667="ceiling fan",J1667&gt;500),_xlfn.MAXIFS('m cost'!$E$3:$E$1062,'m cost'!$B$3:$B$1062,C1667,'m cost'!$C$3:$C$1062,"&lt;="&amp;O1667,'m cost'!$D$3:$D$1062,"&lt;="&amp;N1667)*3,_xlfn.MAXIFS('m cost'!$E$3:$E$1062,'m cost'!$B$3:$B$1062,C1667,'m cost'!$C$3:$C$1062,"&lt;="&amp;O1667,'m cost'!$D$3:$D$1062,"&lt;="&amp;N1667)))</f>
        <v>187.96296296296299</v>
      </c>
      <c r="L1667" s="2">
        <f t="shared" si="162"/>
        <v>3759.25925925926</v>
      </c>
      <c r="M1667" s="2">
        <f t="shared" si="163"/>
        <v>12000</v>
      </c>
      <c r="N1667">
        <f t="shared" si="164"/>
        <v>2</v>
      </c>
      <c r="O1667">
        <f t="shared" si="165"/>
        <v>2023</v>
      </c>
      <c r="P1667" s="9">
        <f>IF(I1667&gt;0,VLOOKUP(B1667,'m cost'!A:G,6,FALSE)*I1667,0)</f>
        <v>0</v>
      </c>
      <c r="Q1667" t="str">
        <f t="shared" si="166"/>
        <v>p</v>
      </c>
      <c r="R1667" s="2">
        <f t="shared" si="167"/>
        <v>8240.7407407407409</v>
      </c>
    </row>
    <row r="1668" spans="1:18" x14ac:dyDescent="0.2">
      <c r="A1668" t="s">
        <v>19</v>
      </c>
      <c r="B1668" s="9" t="str">
        <f>VLOOKUP(A1668,'item cost'!A:D,2,FALSE)</f>
        <v>group 46</v>
      </c>
      <c r="C1668" s="9" t="str">
        <f>VLOOKUP(D1668,items!A:B,2,FALSE)</f>
        <v>item 46</v>
      </c>
      <c r="D1668" t="s">
        <v>878</v>
      </c>
      <c r="E1668" s="10"/>
      <c r="F1668" s="10">
        <v>44979</v>
      </c>
      <c r="G1668" t="s">
        <v>511</v>
      </c>
      <c r="I1668">
        <v>20</v>
      </c>
      <c r="J1668" s="2">
        <v>470</v>
      </c>
      <c r="K1668" s="2">
        <f>IF(OR(B1668="متنوع",B1668="قطع غيار"),J1668,IF(AND(B1668="ceiling fan",J1668&gt;500),_xlfn.MAXIFS('m cost'!$E$3:$E$1062,'m cost'!$B$3:$B$1062,C1668,'m cost'!$C$3:$C$1062,"&lt;="&amp;O1668,'m cost'!$D$3:$D$1062,"&lt;="&amp;N1668)*3,_xlfn.MAXIFS('m cost'!$E$3:$E$1062,'m cost'!$B$3:$B$1062,C1668,'m cost'!$C$3:$C$1062,"&lt;="&amp;O1668,'m cost'!$D$3:$D$1062,"&lt;="&amp;N1668)))</f>
        <v>775</v>
      </c>
      <c r="L1668" s="2">
        <f t="shared" si="162"/>
        <v>15500</v>
      </c>
      <c r="M1668" s="2">
        <f t="shared" si="163"/>
        <v>9400</v>
      </c>
      <c r="N1668">
        <f t="shared" si="164"/>
        <v>2</v>
      </c>
      <c r="O1668">
        <f t="shared" si="165"/>
        <v>2023</v>
      </c>
      <c r="P1668" s="9">
        <f>IF(I1668&gt;0,VLOOKUP(B1668,'m cost'!A:G,6,FALSE)*I1668,0)</f>
        <v>0</v>
      </c>
      <c r="Q1668" t="str">
        <f t="shared" si="166"/>
        <v>l</v>
      </c>
      <c r="R1668" s="2">
        <f t="shared" si="167"/>
        <v>-6100</v>
      </c>
    </row>
    <row r="1669" spans="1:18" x14ac:dyDescent="0.2">
      <c r="A1669" t="s">
        <v>29</v>
      </c>
      <c r="B1669" s="9" t="str">
        <f>VLOOKUP(A1669,'item cost'!A:D,2,FALSE)</f>
        <v>group 47</v>
      </c>
      <c r="C1669" s="9" t="str">
        <f>VLOOKUP(D1669,items!A:B,2,FALSE)</f>
        <v>item 47</v>
      </c>
      <c r="D1669" t="s">
        <v>879</v>
      </c>
      <c r="E1669" s="10"/>
      <c r="F1669" s="10">
        <v>44979</v>
      </c>
      <c r="G1669" t="s">
        <v>511</v>
      </c>
      <c r="I1669">
        <v>10</v>
      </c>
      <c r="J1669" s="2">
        <v>2700</v>
      </c>
      <c r="K1669" s="2">
        <f>IF(OR(B1669="متنوع",B1669="قطع غيار"),J1669,IF(AND(B1669="ceiling fan",J1669&gt;500),_xlfn.MAXIFS('m cost'!$E$3:$E$1062,'m cost'!$B$3:$B$1062,C1669,'m cost'!$C$3:$C$1062,"&lt;="&amp;O1669,'m cost'!$D$3:$D$1062,"&lt;="&amp;N1669)*3,_xlfn.MAXIFS('m cost'!$E$3:$E$1062,'m cost'!$B$3:$B$1062,C1669,'m cost'!$C$3:$C$1062,"&lt;="&amp;O1669,'m cost'!$D$3:$D$1062,"&lt;="&amp;N1669)))</f>
        <v>205</v>
      </c>
      <c r="L1669" s="2">
        <f t="shared" si="162"/>
        <v>2050</v>
      </c>
      <c r="M1669" s="2">
        <f t="shared" si="163"/>
        <v>27000</v>
      </c>
      <c r="N1669">
        <f t="shared" si="164"/>
        <v>2</v>
      </c>
      <c r="O1669">
        <f t="shared" si="165"/>
        <v>2023</v>
      </c>
      <c r="P1669" s="9">
        <f>IF(I1669&gt;0,VLOOKUP(B1669,'m cost'!A:G,6,FALSE)*I1669,0)</f>
        <v>0</v>
      </c>
      <c r="Q1669" t="str">
        <f t="shared" si="166"/>
        <v>p</v>
      </c>
      <c r="R1669" s="2">
        <f t="shared" si="167"/>
        <v>24950</v>
      </c>
    </row>
    <row r="1670" spans="1:18" x14ac:dyDescent="0.2">
      <c r="A1670" t="s">
        <v>272</v>
      </c>
      <c r="B1670" s="9" t="str">
        <f>VLOOKUP(A1670,'item cost'!A:D,2,FALSE)</f>
        <v>group 48</v>
      </c>
      <c r="C1670" s="9" t="str">
        <f>VLOOKUP(D1670,items!A:B,2,FALSE)</f>
        <v>item 48</v>
      </c>
      <c r="D1670" t="s">
        <v>880</v>
      </c>
      <c r="E1670" s="10"/>
      <c r="F1670" s="10">
        <v>44979</v>
      </c>
      <c r="G1670" t="s">
        <v>193</v>
      </c>
      <c r="I1670">
        <v>-4</v>
      </c>
      <c r="J1670" s="2">
        <v>200</v>
      </c>
      <c r="K1670" s="2">
        <f>IF(OR(B1670="متنوع",B1670="قطع غيار"),J1670,IF(AND(B1670="ceiling fan",J1670&gt;500),_xlfn.MAXIFS('m cost'!$E$3:$E$1062,'m cost'!$B$3:$B$1062,C1670,'m cost'!$C$3:$C$1062,"&lt;="&amp;O1670,'m cost'!$D$3:$D$1062,"&lt;="&amp;N1670)*3,_xlfn.MAXIFS('m cost'!$E$3:$E$1062,'m cost'!$B$3:$B$1062,C1670,'m cost'!$C$3:$C$1062,"&lt;="&amp;O1670,'m cost'!$D$3:$D$1062,"&lt;="&amp;N1670)))</f>
        <v>640</v>
      </c>
      <c r="L1670" s="2">
        <f t="shared" si="162"/>
        <v>-2560</v>
      </c>
      <c r="M1670" s="2">
        <f t="shared" si="163"/>
        <v>-800</v>
      </c>
      <c r="N1670">
        <f t="shared" si="164"/>
        <v>2</v>
      </c>
      <c r="O1670">
        <f t="shared" si="165"/>
        <v>2023</v>
      </c>
      <c r="P1670" s="9">
        <f>IF(I1670&gt;0,VLOOKUP(B1670,'m cost'!A:G,6,FALSE)*I1670,0)</f>
        <v>0</v>
      </c>
      <c r="Q1670" t="str">
        <f t="shared" si="166"/>
        <v>p</v>
      </c>
      <c r="R1670" s="2">
        <f t="shared" si="167"/>
        <v>1760</v>
      </c>
    </row>
    <row r="1671" spans="1:18" x14ac:dyDescent="0.2">
      <c r="A1671" t="s">
        <v>41</v>
      </c>
      <c r="B1671" s="9" t="str">
        <f>VLOOKUP(A1671,'item cost'!A:D,2,FALSE)</f>
        <v>group 49</v>
      </c>
      <c r="C1671" s="9" t="str">
        <f>VLOOKUP(D1671,items!A:B,2,FALSE)</f>
        <v>item 49</v>
      </c>
      <c r="D1671" t="s">
        <v>881</v>
      </c>
      <c r="E1671" s="10"/>
      <c r="F1671" s="10">
        <v>44979</v>
      </c>
      <c r="G1671" t="s">
        <v>193</v>
      </c>
      <c r="I1671">
        <v>-2</v>
      </c>
      <c r="J1671" s="2">
        <v>300</v>
      </c>
      <c r="K1671" s="2">
        <f>IF(OR(B1671="متنوع",B1671="قطع غيار"),J1671,IF(AND(B1671="ceiling fan",J1671&gt;500),_xlfn.MAXIFS('m cost'!$E$3:$E$1062,'m cost'!$B$3:$B$1062,C1671,'m cost'!$C$3:$C$1062,"&lt;="&amp;O1671,'m cost'!$D$3:$D$1062,"&lt;="&amp;N1671)*3,_xlfn.MAXIFS('m cost'!$E$3:$E$1062,'m cost'!$B$3:$B$1062,C1671,'m cost'!$C$3:$C$1062,"&lt;="&amp;O1671,'m cost'!$D$3:$D$1062,"&lt;="&amp;N1671)))</f>
        <v>237</v>
      </c>
      <c r="L1671" s="2">
        <f t="shared" si="162"/>
        <v>-474</v>
      </c>
      <c r="M1671" s="2">
        <f t="shared" si="163"/>
        <v>-600</v>
      </c>
      <c r="N1671">
        <f t="shared" si="164"/>
        <v>2</v>
      </c>
      <c r="O1671">
        <f t="shared" si="165"/>
        <v>2023</v>
      </c>
      <c r="P1671" s="9">
        <f>IF(I1671&gt;0,VLOOKUP(B1671,'m cost'!A:G,6,FALSE)*I1671,0)</f>
        <v>0</v>
      </c>
      <c r="Q1671" t="str">
        <f t="shared" si="166"/>
        <v>l</v>
      </c>
      <c r="R1671" s="2">
        <f t="shared" si="167"/>
        <v>-126</v>
      </c>
    </row>
    <row r="1672" spans="1:18" x14ac:dyDescent="0.2">
      <c r="A1672" t="s">
        <v>73</v>
      </c>
      <c r="B1672" s="9" t="str">
        <f>VLOOKUP(A1672,'item cost'!A:D,2,FALSE)</f>
        <v>group 50</v>
      </c>
      <c r="C1672" s="9" t="str">
        <f>VLOOKUP(D1672,items!A:B,2,FALSE)</f>
        <v>item 50</v>
      </c>
      <c r="D1672" t="s">
        <v>882</v>
      </c>
      <c r="E1672" s="10"/>
      <c r="F1672" s="10">
        <v>44979</v>
      </c>
      <c r="G1672" t="s">
        <v>193</v>
      </c>
      <c r="I1672">
        <v>-2</v>
      </c>
      <c r="J1672" s="2">
        <v>240</v>
      </c>
      <c r="K1672" s="2">
        <f>IF(OR(B1672="متنوع",B1672="قطع غيار"),J1672,IF(AND(B1672="ceiling fan",J1672&gt;500),_xlfn.MAXIFS('m cost'!$E$3:$E$1062,'m cost'!$B$3:$B$1062,C1672,'m cost'!$C$3:$C$1062,"&lt;="&amp;O1672,'m cost'!$D$3:$D$1062,"&lt;="&amp;N1672)*3,_xlfn.MAXIFS('m cost'!$E$3:$E$1062,'m cost'!$B$3:$B$1062,C1672,'m cost'!$C$3:$C$1062,"&lt;="&amp;O1672,'m cost'!$D$3:$D$1062,"&lt;="&amp;N1672)))</f>
        <v>2128</v>
      </c>
      <c r="L1672" s="2">
        <f t="shared" si="162"/>
        <v>-4256</v>
      </c>
      <c r="M1672" s="2">
        <f t="shared" si="163"/>
        <v>-480</v>
      </c>
      <c r="N1672">
        <f t="shared" si="164"/>
        <v>2</v>
      </c>
      <c r="O1672">
        <f t="shared" si="165"/>
        <v>2023</v>
      </c>
      <c r="P1672" s="9">
        <f>IF(I1672&gt;0,VLOOKUP(B1672,'m cost'!A:G,6,FALSE)*I1672,0)</f>
        <v>0</v>
      </c>
      <c r="Q1672" t="str">
        <f t="shared" si="166"/>
        <v>p</v>
      </c>
      <c r="R1672" s="2">
        <f t="shared" si="167"/>
        <v>3776</v>
      </c>
    </row>
    <row r="1673" spans="1:18" x14ac:dyDescent="0.2">
      <c r="A1673" t="s">
        <v>35</v>
      </c>
      <c r="B1673" s="9" t="str">
        <f>VLOOKUP(A1673,'item cost'!A:D,2,FALSE)</f>
        <v>group 51</v>
      </c>
      <c r="C1673" s="9" t="str">
        <f>VLOOKUP(D1673,items!A:B,2,FALSE)</f>
        <v>item 51</v>
      </c>
      <c r="D1673" t="s">
        <v>883</v>
      </c>
      <c r="E1673" s="10"/>
      <c r="F1673" s="10">
        <v>44979</v>
      </c>
      <c r="G1673" t="s">
        <v>193</v>
      </c>
      <c r="I1673">
        <v>-3</v>
      </c>
      <c r="J1673" s="2">
        <v>260</v>
      </c>
      <c r="K1673" s="2">
        <f>IF(OR(B1673="متنوع",B1673="قطع غيار"),J1673,IF(AND(B1673="ceiling fan",J1673&gt;500),_xlfn.MAXIFS('m cost'!$E$3:$E$1062,'m cost'!$B$3:$B$1062,C1673,'m cost'!$C$3:$C$1062,"&lt;="&amp;O1673,'m cost'!$D$3:$D$1062,"&lt;="&amp;N1673)*3,_xlfn.MAXIFS('m cost'!$E$3:$E$1062,'m cost'!$B$3:$B$1062,C1673,'m cost'!$C$3:$C$1062,"&lt;="&amp;O1673,'m cost'!$D$3:$D$1062,"&lt;="&amp;N1673)))</f>
        <v>2247</v>
      </c>
      <c r="L1673" s="2">
        <f t="shared" si="162"/>
        <v>-6741</v>
      </c>
      <c r="M1673" s="2">
        <f t="shared" si="163"/>
        <v>-780</v>
      </c>
      <c r="N1673">
        <f t="shared" si="164"/>
        <v>2</v>
      </c>
      <c r="O1673">
        <f t="shared" si="165"/>
        <v>2023</v>
      </c>
      <c r="P1673" s="9">
        <f>IF(I1673&gt;0,VLOOKUP(B1673,'m cost'!A:G,6,FALSE)*I1673,0)</f>
        <v>0</v>
      </c>
      <c r="Q1673" t="str">
        <f t="shared" si="166"/>
        <v>p</v>
      </c>
      <c r="R1673" s="2">
        <f t="shared" si="167"/>
        <v>5961</v>
      </c>
    </row>
    <row r="1674" spans="1:18" x14ac:dyDescent="0.2">
      <c r="A1674" t="s">
        <v>49</v>
      </c>
      <c r="B1674" s="9" t="str">
        <f>VLOOKUP(A1674,'item cost'!A:D,2,FALSE)</f>
        <v>group 52</v>
      </c>
      <c r="C1674" s="9" t="str">
        <f>VLOOKUP(D1674,items!A:B,2,FALSE)</f>
        <v>item 52</v>
      </c>
      <c r="D1674" t="s">
        <v>884</v>
      </c>
      <c r="E1674" s="10"/>
      <c r="F1674" s="10">
        <v>44979</v>
      </c>
      <c r="G1674" t="s">
        <v>193</v>
      </c>
      <c r="I1674">
        <v>-5</v>
      </c>
      <c r="J1674" s="2">
        <v>490</v>
      </c>
      <c r="K1674" s="2">
        <f>IF(OR(B1674="متنوع",B1674="قطع غيار"),J1674,IF(AND(B1674="ceiling fan",J1674&gt;500),_xlfn.MAXIFS('m cost'!$E$3:$E$1062,'m cost'!$B$3:$B$1062,C1674,'m cost'!$C$3:$C$1062,"&lt;="&amp;O1674,'m cost'!$D$3:$D$1062,"&lt;="&amp;N1674)*3,_xlfn.MAXIFS('m cost'!$E$3:$E$1062,'m cost'!$B$3:$B$1062,C1674,'m cost'!$C$3:$C$1062,"&lt;="&amp;O1674,'m cost'!$D$3:$D$1062,"&lt;="&amp;N1674)))</f>
        <v>306</v>
      </c>
      <c r="L1674" s="2">
        <f t="shared" si="162"/>
        <v>-1530</v>
      </c>
      <c r="M1674" s="2">
        <f t="shared" si="163"/>
        <v>-2450</v>
      </c>
      <c r="N1674">
        <f t="shared" si="164"/>
        <v>2</v>
      </c>
      <c r="O1674">
        <f t="shared" si="165"/>
        <v>2023</v>
      </c>
      <c r="P1674" s="9">
        <f>IF(I1674&gt;0,VLOOKUP(B1674,'m cost'!A:G,6,FALSE)*I1674,0)</f>
        <v>0</v>
      </c>
      <c r="Q1674" t="str">
        <f t="shared" si="166"/>
        <v>l</v>
      </c>
      <c r="R1674" s="2">
        <f t="shared" si="167"/>
        <v>-920</v>
      </c>
    </row>
    <row r="1675" spans="1:18" x14ac:dyDescent="0.2">
      <c r="A1675" t="s">
        <v>42</v>
      </c>
      <c r="B1675" s="9" t="str">
        <f>VLOOKUP(A1675,'item cost'!A:D,2,FALSE)</f>
        <v>group 53</v>
      </c>
      <c r="C1675" s="9" t="str">
        <f>VLOOKUP(D1675,items!A:B,2,FALSE)</f>
        <v>item 53</v>
      </c>
      <c r="D1675" t="s">
        <v>885</v>
      </c>
      <c r="E1675" s="10"/>
      <c r="F1675" s="10">
        <v>44979</v>
      </c>
      <c r="G1675" t="s">
        <v>193</v>
      </c>
      <c r="I1675">
        <v>-3</v>
      </c>
      <c r="J1675" s="2">
        <v>600</v>
      </c>
      <c r="K1675" s="2">
        <f>IF(OR(B1675="متنوع",B1675="قطع غيار"),J1675,IF(AND(B1675="ceiling fan",J1675&gt;500),_xlfn.MAXIFS('m cost'!$E$3:$E$1062,'m cost'!$B$3:$B$1062,C1675,'m cost'!$C$3:$C$1062,"&lt;="&amp;O1675,'m cost'!$D$3:$D$1062,"&lt;="&amp;N1675)*3,_xlfn.MAXIFS('m cost'!$E$3:$E$1062,'m cost'!$B$3:$B$1062,C1675,'m cost'!$C$3:$C$1062,"&lt;="&amp;O1675,'m cost'!$D$3:$D$1062,"&lt;="&amp;N1675)))</f>
        <v>253</v>
      </c>
      <c r="L1675" s="2">
        <f t="shared" si="162"/>
        <v>-759</v>
      </c>
      <c r="M1675" s="2">
        <f t="shared" si="163"/>
        <v>-1800</v>
      </c>
      <c r="N1675">
        <f t="shared" si="164"/>
        <v>2</v>
      </c>
      <c r="O1675">
        <f t="shared" si="165"/>
        <v>2023</v>
      </c>
      <c r="P1675" s="9">
        <f>IF(I1675&gt;0,VLOOKUP(B1675,'m cost'!A:G,6,FALSE)*I1675,0)</f>
        <v>0</v>
      </c>
      <c r="Q1675" t="str">
        <f t="shared" si="166"/>
        <v>l</v>
      </c>
      <c r="R1675" s="2">
        <f t="shared" si="167"/>
        <v>-1041</v>
      </c>
    </row>
    <row r="1676" spans="1:18" x14ac:dyDescent="0.2">
      <c r="A1676" t="s">
        <v>63</v>
      </c>
      <c r="B1676" s="9" t="str">
        <f>VLOOKUP(A1676,'item cost'!A:D,2,FALSE)</f>
        <v>group 54</v>
      </c>
      <c r="C1676" s="9" t="str">
        <f>VLOOKUP(D1676,items!A:B,2,FALSE)</f>
        <v>item 54</v>
      </c>
      <c r="D1676" t="s">
        <v>886</v>
      </c>
      <c r="E1676" s="10"/>
      <c r="F1676" s="10">
        <v>44979</v>
      </c>
      <c r="G1676" t="s">
        <v>193</v>
      </c>
      <c r="I1676">
        <v>-1</v>
      </c>
      <c r="J1676" s="2">
        <v>220</v>
      </c>
      <c r="K1676" s="2">
        <f>IF(OR(B1676="متنوع",B1676="قطع غيار"),J1676,IF(AND(B1676="ceiling fan",J1676&gt;500),_xlfn.MAXIFS('m cost'!$E$3:$E$1062,'m cost'!$B$3:$B$1062,C1676,'m cost'!$C$3:$C$1062,"&lt;="&amp;O1676,'m cost'!$D$3:$D$1062,"&lt;="&amp;N1676)*3,_xlfn.MAXIFS('m cost'!$E$3:$E$1062,'m cost'!$B$3:$B$1062,C1676,'m cost'!$C$3:$C$1062,"&lt;="&amp;O1676,'m cost'!$D$3:$D$1062,"&lt;="&amp;N1676)))</f>
        <v>540</v>
      </c>
      <c r="L1676" s="2">
        <f t="shared" si="162"/>
        <v>-540</v>
      </c>
      <c r="M1676" s="2">
        <f t="shared" si="163"/>
        <v>-220</v>
      </c>
      <c r="N1676">
        <f t="shared" si="164"/>
        <v>2</v>
      </c>
      <c r="O1676">
        <f t="shared" si="165"/>
        <v>2023</v>
      </c>
      <c r="P1676" s="9">
        <f>IF(I1676&gt;0,VLOOKUP(B1676,'m cost'!A:G,6,FALSE)*I1676,0)</f>
        <v>0</v>
      </c>
      <c r="Q1676" t="str">
        <f t="shared" si="166"/>
        <v>p</v>
      </c>
      <c r="R1676" s="2">
        <f t="shared" si="167"/>
        <v>320</v>
      </c>
    </row>
    <row r="1677" spans="1:18" x14ac:dyDescent="0.2">
      <c r="A1677" t="s">
        <v>32</v>
      </c>
      <c r="B1677" s="9" t="str">
        <f>VLOOKUP(A1677,'item cost'!A:D,2,FALSE)</f>
        <v>group 1</v>
      </c>
      <c r="C1677" s="9" t="str">
        <f>VLOOKUP(D1677,items!A:B,2,FALSE)</f>
        <v>item 1</v>
      </c>
      <c r="D1677" t="s">
        <v>833</v>
      </c>
      <c r="E1677" s="10"/>
      <c r="F1677" s="10">
        <v>44979</v>
      </c>
      <c r="G1677" t="s">
        <v>193</v>
      </c>
      <c r="I1677">
        <v>-1</v>
      </c>
      <c r="J1677" s="2">
        <v>470</v>
      </c>
      <c r="K1677" s="2">
        <f>IF(OR(B1677="متنوع",B1677="قطع غيار"),J1677,IF(AND(B1677="ceiling fan",J1677&gt;500),_xlfn.MAXIFS('m cost'!$E$3:$E$1062,'m cost'!$B$3:$B$1062,C1677,'m cost'!$C$3:$C$1062,"&lt;="&amp;O1677,'m cost'!$D$3:$D$1062,"&lt;="&amp;N1677)*3,_xlfn.MAXIFS('m cost'!$E$3:$E$1062,'m cost'!$B$3:$B$1062,C1677,'m cost'!$C$3:$C$1062,"&lt;="&amp;O1677,'m cost'!$D$3:$D$1062,"&lt;="&amp;N1677)))</f>
        <v>1490</v>
      </c>
      <c r="L1677" s="2">
        <f t="shared" si="162"/>
        <v>-1490</v>
      </c>
      <c r="M1677" s="2">
        <f t="shared" si="163"/>
        <v>-470</v>
      </c>
      <c r="N1677">
        <f t="shared" si="164"/>
        <v>2</v>
      </c>
      <c r="O1677">
        <f t="shared" si="165"/>
        <v>2023</v>
      </c>
      <c r="P1677" s="9">
        <f>IF(I1677&gt;0,VLOOKUP(B1677,'m cost'!A:G,6,FALSE)*I1677,0)</f>
        <v>0</v>
      </c>
      <c r="Q1677" t="str">
        <f t="shared" si="166"/>
        <v>p</v>
      </c>
      <c r="R1677" s="2">
        <f t="shared" si="167"/>
        <v>1020</v>
      </c>
    </row>
    <row r="1678" spans="1:18" x14ac:dyDescent="0.2">
      <c r="A1678" t="s">
        <v>58</v>
      </c>
      <c r="B1678" s="9" t="str">
        <f>VLOOKUP(A1678,'item cost'!A:D,2,FALSE)</f>
        <v>group 2</v>
      </c>
      <c r="C1678" s="9" t="str">
        <f>VLOOKUP(D1678,items!A:B,2,FALSE)</f>
        <v>item 2</v>
      </c>
      <c r="D1678" t="s">
        <v>834</v>
      </c>
      <c r="E1678" s="10"/>
      <c r="F1678" s="10">
        <v>44966</v>
      </c>
      <c r="G1678" t="s">
        <v>512</v>
      </c>
      <c r="I1678">
        <v>65</v>
      </c>
      <c r="J1678" s="2">
        <v>2775</v>
      </c>
      <c r="K1678" s="2">
        <f>IF(OR(B1678="متنوع",B1678="قطع غيار"),J1678,IF(AND(B1678="ceiling fan",J1678&gt;500),_xlfn.MAXIFS('m cost'!$E$3:$E$1062,'m cost'!$B$3:$B$1062,C1678,'m cost'!$C$3:$C$1062,"&lt;="&amp;O1678,'m cost'!$D$3:$D$1062,"&lt;="&amp;N1678)*3,_xlfn.MAXIFS('m cost'!$E$3:$E$1062,'m cost'!$B$3:$B$1062,C1678,'m cost'!$C$3:$C$1062,"&lt;="&amp;O1678,'m cost'!$D$3:$D$1062,"&lt;="&amp;N1678)))</f>
        <v>257.64999999999998</v>
      </c>
      <c r="L1678" s="2">
        <f t="shared" si="162"/>
        <v>16747.25</v>
      </c>
      <c r="M1678" s="2">
        <f t="shared" si="163"/>
        <v>180375</v>
      </c>
      <c r="N1678">
        <f t="shared" si="164"/>
        <v>2</v>
      </c>
      <c r="O1678">
        <f t="shared" si="165"/>
        <v>2023</v>
      </c>
      <c r="P1678" s="9">
        <f>IF(I1678&gt;0,VLOOKUP(B1678,'m cost'!A:G,6,FALSE)*I1678,0)</f>
        <v>2637.7</v>
      </c>
      <c r="Q1678" t="str">
        <f t="shared" si="166"/>
        <v>p</v>
      </c>
      <c r="R1678" s="2">
        <f t="shared" si="167"/>
        <v>160990.04999999999</v>
      </c>
    </row>
    <row r="1679" spans="1:18" x14ac:dyDescent="0.2">
      <c r="A1679" t="s">
        <v>23</v>
      </c>
      <c r="B1679" s="9" t="str">
        <f>VLOOKUP(A1679,'item cost'!A:D,2,FALSE)</f>
        <v>group 3</v>
      </c>
      <c r="C1679" s="9" t="str">
        <f>VLOOKUP(D1679,items!A:B,2,FALSE)</f>
        <v>item 3</v>
      </c>
      <c r="D1679" t="s">
        <v>835</v>
      </c>
      <c r="E1679" s="10"/>
      <c r="F1679" s="10">
        <v>44966</v>
      </c>
      <c r="G1679" t="s">
        <v>140</v>
      </c>
      <c r="I1679">
        <v>-4</v>
      </c>
      <c r="J1679" s="2">
        <v>2775</v>
      </c>
      <c r="K1679" s="2">
        <f>IF(OR(B1679="متنوع",B1679="قطع غيار"),J1679,IF(AND(B1679="ceiling fan",J1679&gt;500),_xlfn.MAXIFS('m cost'!$E$3:$E$1062,'m cost'!$B$3:$B$1062,C1679,'m cost'!$C$3:$C$1062,"&lt;="&amp;O1679,'m cost'!$D$3:$D$1062,"&lt;="&amp;N1679)*3,_xlfn.MAXIFS('m cost'!$E$3:$E$1062,'m cost'!$B$3:$B$1062,C1679,'m cost'!$C$3:$C$1062,"&lt;="&amp;O1679,'m cost'!$D$3:$D$1062,"&lt;="&amp;N1679)))</f>
        <v>424.87</v>
      </c>
      <c r="L1679" s="2">
        <f t="shared" si="162"/>
        <v>-1699.48</v>
      </c>
      <c r="M1679" s="2">
        <f t="shared" si="163"/>
        <v>-11100</v>
      </c>
      <c r="N1679">
        <f t="shared" si="164"/>
        <v>2</v>
      </c>
      <c r="O1679">
        <f t="shared" si="165"/>
        <v>2023</v>
      </c>
      <c r="P1679" s="9">
        <f>IF(I1679&gt;0,VLOOKUP(B1679,'m cost'!A:G,6,FALSE)*I1679,0)</f>
        <v>0</v>
      </c>
      <c r="Q1679" t="str">
        <f t="shared" si="166"/>
        <v>l</v>
      </c>
      <c r="R1679" s="2">
        <f t="shared" si="167"/>
        <v>-9400.52</v>
      </c>
    </row>
    <row r="1680" spans="1:18" x14ac:dyDescent="0.2">
      <c r="A1680" t="s">
        <v>271</v>
      </c>
      <c r="B1680" s="9" t="str">
        <f>VLOOKUP(A1680,'item cost'!A:D,2,FALSE)</f>
        <v>group 4</v>
      </c>
      <c r="C1680" s="9" t="str">
        <f>VLOOKUP(D1680,items!A:B,2,FALSE)</f>
        <v>item 4</v>
      </c>
      <c r="D1680" t="s">
        <v>836</v>
      </c>
      <c r="E1680" s="10"/>
      <c r="F1680" s="10">
        <v>44973</v>
      </c>
      <c r="G1680" t="s">
        <v>513</v>
      </c>
      <c r="I1680">
        <v>60</v>
      </c>
      <c r="J1680" s="2">
        <v>2775</v>
      </c>
      <c r="K1680" s="2">
        <f>IF(OR(B1680="متنوع",B1680="قطع غيار"),J1680,IF(AND(B1680="ceiling fan",J1680&gt;500),_xlfn.MAXIFS('m cost'!$E$3:$E$1062,'m cost'!$B$3:$B$1062,C1680,'m cost'!$C$3:$C$1062,"&lt;="&amp;O1680,'m cost'!$D$3:$D$1062,"&lt;="&amp;N1680)*3,_xlfn.MAXIFS('m cost'!$E$3:$E$1062,'m cost'!$B$3:$B$1062,C1680,'m cost'!$C$3:$C$1062,"&lt;="&amp;O1680,'m cost'!$D$3:$D$1062,"&lt;="&amp;N1680)))</f>
        <v>1793</v>
      </c>
      <c r="L1680" s="2">
        <f t="shared" si="162"/>
        <v>107580</v>
      </c>
      <c r="M1680" s="2">
        <f t="shared" si="163"/>
        <v>166500</v>
      </c>
      <c r="N1680">
        <f t="shared" si="164"/>
        <v>2</v>
      </c>
      <c r="O1680">
        <f t="shared" si="165"/>
        <v>2023</v>
      </c>
      <c r="P1680" s="9">
        <f>IF(I1680&gt;0,VLOOKUP(B1680,'m cost'!A:G,6,FALSE)*I1680,0)</f>
        <v>2577.6</v>
      </c>
      <c r="Q1680" t="str">
        <f t="shared" si="166"/>
        <v>p</v>
      </c>
      <c r="R1680" s="2">
        <f t="shared" si="167"/>
        <v>56342.400000000001</v>
      </c>
    </row>
    <row r="1681" spans="1:18" x14ac:dyDescent="0.2">
      <c r="A1681" t="s">
        <v>26</v>
      </c>
      <c r="B1681" s="9" t="str">
        <f>VLOOKUP(A1681,'item cost'!A:D,2,FALSE)</f>
        <v>group 5</v>
      </c>
      <c r="C1681" s="9" t="str">
        <f>VLOOKUP(D1681,items!A:B,2,FALSE)</f>
        <v>item 5</v>
      </c>
      <c r="D1681" t="s">
        <v>837</v>
      </c>
      <c r="E1681" s="10"/>
      <c r="F1681" s="10">
        <v>44973</v>
      </c>
      <c r="G1681" t="s">
        <v>513</v>
      </c>
      <c r="I1681">
        <v>1</v>
      </c>
      <c r="J1681" s="2">
        <v>1650</v>
      </c>
      <c r="K1681" s="2">
        <f>IF(OR(B1681="متنوع",B1681="قطع غيار"),J1681,IF(AND(B1681="ceiling fan",J1681&gt;500),_xlfn.MAXIFS('m cost'!$E$3:$E$1062,'m cost'!$B$3:$B$1062,C1681,'m cost'!$C$3:$C$1062,"&lt;="&amp;O1681,'m cost'!$D$3:$D$1062,"&lt;="&amp;N1681)*3,_xlfn.MAXIFS('m cost'!$E$3:$E$1062,'m cost'!$B$3:$B$1062,C1681,'m cost'!$C$3:$C$1062,"&lt;="&amp;O1681,'m cost'!$D$3:$D$1062,"&lt;="&amp;N1681)))</f>
        <v>2220</v>
      </c>
      <c r="L1681" s="2">
        <f t="shared" si="162"/>
        <v>2220</v>
      </c>
      <c r="M1681" s="2">
        <f t="shared" si="163"/>
        <v>1650</v>
      </c>
      <c r="N1681">
        <f t="shared" si="164"/>
        <v>2</v>
      </c>
      <c r="O1681">
        <f t="shared" si="165"/>
        <v>2023</v>
      </c>
      <c r="P1681" s="9">
        <f>IF(I1681&gt;0,VLOOKUP(B1681,'m cost'!A:G,6,FALSE)*I1681,0)</f>
        <v>32.04</v>
      </c>
      <c r="Q1681" t="str">
        <f t="shared" si="166"/>
        <v>l</v>
      </c>
      <c r="R1681" s="2">
        <f t="shared" si="167"/>
        <v>-602.04</v>
      </c>
    </row>
    <row r="1682" spans="1:18" x14ac:dyDescent="0.2">
      <c r="A1682" t="s">
        <v>66</v>
      </c>
      <c r="B1682" s="9" t="str">
        <f>VLOOKUP(A1682,'item cost'!A:D,2,FALSE)</f>
        <v>group 6</v>
      </c>
      <c r="C1682" s="9" t="str">
        <f>VLOOKUP(D1682,items!A:B,2,FALSE)</f>
        <v>item 6</v>
      </c>
      <c r="D1682" t="s">
        <v>838</v>
      </c>
      <c r="E1682" s="10"/>
      <c r="F1682" s="10">
        <v>44961</v>
      </c>
      <c r="G1682" t="s">
        <v>514</v>
      </c>
      <c r="I1682">
        <v>300</v>
      </c>
      <c r="J1682" s="2">
        <v>275</v>
      </c>
      <c r="K1682" s="2">
        <f>IF(OR(B1682="متنوع",B1682="قطع غيار"),J1682,IF(AND(B1682="ceiling fan",J1682&gt;500),_xlfn.MAXIFS('m cost'!$E$3:$E$1062,'m cost'!$B$3:$B$1062,C1682,'m cost'!$C$3:$C$1062,"&lt;="&amp;O1682,'m cost'!$D$3:$D$1062,"&lt;="&amp;N1682)*3,_xlfn.MAXIFS('m cost'!$E$3:$E$1062,'m cost'!$B$3:$B$1062,C1682,'m cost'!$C$3:$C$1062,"&lt;="&amp;O1682,'m cost'!$D$3:$D$1062,"&lt;="&amp;N1682)))</f>
        <v>190</v>
      </c>
      <c r="L1682" s="2">
        <f t="shared" si="162"/>
        <v>57000</v>
      </c>
      <c r="M1682" s="2">
        <f t="shared" si="163"/>
        <v>82500</v>
      </c>
      <c r="N1682">
        <f t="shared" si="164"/>
        <v>2</v>
      </c>
      <c r="O1682">
        <f t="shared" si="165"/>
        <v>2023</v>
      </c>
      <c r="P1682" s="9">
        <f>IF(I1682&gt;0,VLOOKUP(B1682,'m cost'!A:G,6,FALSE)*I1682,0)</f>
        <v>44844</v>
      </c>
      <c r="Q1682" t="str">
        <f t="shared" si="166"/>
        <v>l</v>
      </c>
      <c r="R1682" s="2">
        <f t="shared" si="167"/>
        <v>-19344</v>
      </c>
    </row>
    <row r="1683" spans="1:18" x14ac:dyDescent="0.2">
      <c r="A1683" t="s">
        <v>40</v>
      </c>
      <c r="B1683" s="9" t="str">
        <f>VLOOKUP(A1683,'item cost'!A:D,2,FALSE)</f>
        <v>group 7</v>
      </c>
      <c r="C1683" s="9" t="str">
        <f>VLOOKUP(D1683,items!A:B,2,FALSE)</f>
        <v>item 7</v>
      </c>
      <c r="D1683" t="s">
        <v>839</v>
      </c>
      <c r="E1683" s="10"/>
      <c r="F1683" s="10">
        <v>44961</v>
      </c>
      <c r="G1683" t="s">
        <v>514</v>
      </c>
      <c r="I1683">
        <v>300</v>
      </c>
      <c r="J1683" s="2">
        <v>265</v>
      </c>
      <c r="K1683" s="2">
        <f>IF(OR(B1683="متنوع",B1683="قطع غيار"),J1683,IF(AND(B1683="ceiling fan",J1683&gt;500),_xlfn.MAXIFS('m cost'!$E$3:$E$1062,'m cost'!$B$3:$B$1062,C1683,'m cost'!$C$3:$C$1062,"&lt;="&amp;O1683,'m cost'!$D$3:$D$1062,"&lt;="&amp;N1683)*3,_xlfn.MAXIFS('m cost'!$E$3:$E$1062,'m cost'!$B$3:$B$1062,C1683,'m cost'!$C$3:$C$1062,"&lt;="&amp;O1683,'m cost'!$D$3:$D$1062,"&lt;="&amp;N1683)))</f>
        <v>260</v>
      </c>
      <c r="L1683" s="2">
        <f t="shared" si="162"/>
        <v>78000</v>
      </c>
      <c r="M1683" s="2">
        <f t="shared" si="163"/>
        <v>79500</v>
      </c>
      <c r="N1683">
        <f t="shared" si="164"/>
        <v>2</v>
      </c>
      <c r="O1683">
        <f t="shared" si="165"/>
        <v>2023</v>
      </c>
      <c r="P1683" s="9">
        <f>IF(I1683&gt;0,VLOOKUP(B1683,'m cost'!A:G,6,FALSE)*I1683,0)</f>
        <v>6642</v>
      </c>
      <c r="Q1683" t="str">
        <f t="shared" si="166"/>
        <v>l</v>
      </c>
      <c r="R1683" s="2">
        <f t="shared" si="167"/>
        <v>-5142</v>
      </c>
    </row>
    <row r="1684" spans="1:18" x14ac:dyDescent="0.2">
      <c r="A1684" t="s">
        <v>61</v>
      </c>
      <c r="B1684" s="9" t="str">
        <f>VLOOKUP(A1684,'item cost'!A:D,2,FALSE)</f>
        <v>group 8</v>
      </c>
      <c r="C1684" s="9" t="str">
        <f>VLOOKUP(D1684,items!A:B,2,FALSE)</f>
        <v>item 8</v>
      </c>
      <c r="D1684" t="s">
        <v>840</v>
      </c>
      <c r="E1684" s="10"/>
      <c r="F1684" s="10">
        <v>44961</v>
      </c>
      <c r="G1684" t="s">
        <v>514</v>
      </c>
      <c r="I1684">
        <v>50</v>
      </c>
      <c r="J1684" s="2">
        <v>1225</v>
      </c>
      <c r="K1684" s="2">
        <f>IF(OR(B1684="متنوع",B1684="قطع غيار"),J1684,IF(AND(B1684="ceiling fan",J1684&gt;500),_xlfn.MAXIFS('m cost'!$E$3:$E$1062,'m cost'!$B$3:$B$1062,C1684,'m cost'!$C$3:$C$1062,"&lt;="&amp;O1684,'m cost'!$D$3:$D$1062,"&lt;="&amp;N1684)*3,_xlfn.MAXIFS('m cost'!$E$3:$E$1062,'m cost'!$B$3:$B$1062,C1684,'m cost'!$C$3:$C$1062,"&lt;="&amp;O1684,'m cost'!$D$3:$D$1062,"&lt;="&amp;N1684)))</f>
        <v>1630</v>
      </c>
      <c r="L1684" s="2">
        <f t="shared" si="162"/>
        <v>81500</v>
      </c>
      <c r="M1684" s="2">
        <f t="shared" si="163"/>
        <v>61250</v>
      </c>
      <c r="N1684">
        <f t="shared" si="164"/>
        <v>2</v>
      </c>
      <c r="O1684">
        <f t="shared" si="165"/>
        <v>2023</v>
      </c>
      <c r="P1684" s="9">
        <f>IF(I1684&gt;0,VLOOKUP(B1684,'m cost'!A:G,6,FALSE)*I1684,0)</f>
        <v>3142</v>
      </c>
      <c r="Q1684" t="str">
        <f t="shared" si="166"/>
        <v>l</v>
      </c>
      <c r="R1684" s="2">
        <f t="shared" si="167"/>
        <v>-23392</v>
      </c>
    </row>
    <row r="1685" spans="1:18" x14ac:dyDescent="0.2">
      <c r="A1685" t="s">
        <v>39</v>
      </c>
      <c r="B1685" s="9" t="str">
        <f>VLOOKUP(A1685,'item cost'!A:D,2,FALSE)</f>
        <v>group 9</v>
      </c>
      <c r="C1685" s="9" t="str">
        <f>VLOOKUP(D1685,items!A:B,2,FALSE)</f>
        <v>item 9</v>
      </c>
      <c r="D1685" t="s">
        <v>841</v>
      </c>
      <c r="E1685" s="10"/>
      <c r="F1685" s="10">
        <v>44961</v>
      </c>
      <c r="G1685" t="s">
        <v>514</v>
      </c>
      <c r="I1685">
        <v>50</v>
      </c>
      <c r="J1685" s="2">
        <v>1000</v>
      </c>
      <c r="K1685" s="2">
        <f>IF(OR(B1685="متنوع",B1685="قطع غيار"),J1685,IF(AND(B1685="ceiling fan",J1685&gt;500),_xlfn.MAXIFS('m cost'!$E$3:$E$1062,'m cost'!$B$3:$B$1062,C1685,'m cost'!$C$3:$C$1062,"&lt;="&amp;O1685,'m cost'!$D$3:$D$1062,"&lt;="&amp;N1685)*3,_xlfn.MAXIFS('m cost'!$E$3:$E$1062,'m cost'!$B$3:$B$1062,C1685,'m cost'!$C$3:$C$1062,"&lt;="&amp;O1685,'m cost'!$D$3:$D$1062,"&lt;="&amp;N1685)))</f>
        <v>2007</v>
      </c>
      <c r="L1685" s="2">
        <f t="shared" si="162"/>
        <v>100350</v>
      </c>
      <c r="M1685" s="2">
        <f t="shared" si="163"/>
        <v>50000</v>
      </c>
      <c r="N1685">
        <f t="shared" si="164"/>
        <v>2</v>
      </c>
      <c r="O1685">
        <f t="shared" si="165"/>
        <v>2023</v>
      </c>
      <c r="P1685" s="9">
        <f>IF(I1685&gt;0,VLOOKUP(B1685,'m cost'!A:G,6,FALSE)*I1685,0)</f>
        <v>1124.5</v>
      </c>
      <c r="Q1685" t="str">
        <f t="shared" si="166"/>
        <v>l</v>
      </c>
      <c r="R1685" s="2">
        <f t="shared" si="167"/>
        <v>-51474.5</v>
      </c>
    </row>
    <row r="1686" spans="1:18" x14ac:dyDescent="0.2">
      <c r="A1686" t="s">
        <v>277</v>
      </c>
      <c r="B1686" s="9" t="str">
        <f>VLOOKUP(A1686,'item cost'!A:D,2,FALSE)</f>
        <v>group 10</v>
      </c>
      <c r="C1686" s="9" t="str">
        <f>VLOOKUP(D1686,items!A:B,2,FALSE)</f>
        <v>item 10</v>
      </c>
      <c r="D1686" t="s">
        <v>842</v>
      </c>
      <c r="E1686" s="10"/>
      <c r="F1686" s="10">
        <v>44961</v>
      </c>
      <c r="G1686" t="s">
        <v>130</v>
      </c>
      <c r="I1686">
        <v>-7</v>
      </c>
      <c r="J1686" s="2">
        <v>325</v>
      </c>
      <c r="K1686" s="2">
        <f>IF(OR(B1686="متنوع",B1686="قطع غيار"),J1686,IF(AND(B1686="ceiling fan",J1686&gt;500),_xlfn.MAXIFS('m cost'!$E$3:$E$1062,'m cost'!$B$3:$B$1062,C1686,'m cost'!$C$3:$C$1062,"&lt;="&amp;O1686,'m cost'!$D$3:$D$1062,"&lt;="&amp;N1686)*3,_xlfn.MAXIFS('m cost'!$E$3:$E$1062,'m cost'!$B$3:$B$1062,C1686,'m cost'!$C$3:$C$1062,"&lt;="&amp;O1686,'m cost'!$D$3:$D$1062,"&lt;="&amp;N1686)))</f>
        <v>370</v>
      </c>
      <c r="L1686" s="2">
        <f t="shared" si="162"/>
        <v>-2590</v>
      </c>
      <c r="M1686" s="2">
        <f t="shared" si="163"/>
        <v>-2275</v>
      </c>
      <c r="N1686">
        <f t="shared" si="164"/>
        <v>2</v>
      </c>
      <c r="O1686">
        <f t="shared" si="165"/>
        <v>2023</v>
      </c>
      <c r="P1686" s="9">
        <f>IF(I1686&gt;0,VLOOKUP(B1686,'m cost'!A:G,6,FALSE)*I1686,0)</f>
        <v>0</v>
      </c>
      <c r="Q1686" t="str">
        <f t="shared" si="166"/>
        <v>p</v>
      </c>
      <c r="R1686" s="2">
        <f t="shared" si="167"/>
        <v>315</v>
      </c>
    </row>
    <row r="1687" spans="1:18" x14ac:dyDescent="0.2">
      <c r="A1687" t="s">
        <v>53</v>
      </c>
      <c r="B1687" s="9" t="str">
        <f>VLOOKUP(A1687,'item cost'!A:D,2,FALSE)</f>
        <v>group 11</v>
      </c>
      <c r="C1687" s="9" t="str">
        <f>VLOOKUP(D1687,items!A:B,2,FALSE)</f>
        <v>item 11</v>
      </c>
      <c r="D1687" t="s">
        <v>843</v>
      </c>
      <c r="E1687" s="10"/>
      <c r="F1687" s="10">
        <v>44961</v>
      </c>
      <c r="G1687" t="s">
        <v>130</v>
      </c>
      <c r="I1687">
        <v>-1</v>
      </c>
      <c r="J1687" s="2">
        <v>275</v>
      </c>
      <c r="K1687" s="2">
        <f>IF(OR(B1687="متنوع",B1687="قطع غيار"),J1687,IF(AND(B1687="ceiling fan",J1687&gt;500),_xlfn.MAXIFS('m cost'!$E$3:$E$1062,'m cost'!$B$3:$B$1062,C1687,'m cost'!$C$3:$C$1062,"&lt;="&amp;O1687,'m cost'!$D$3:$D$1062,"&lt;="&amp;N1687)*3,_xlfn.MAXIFS('m cost'!$E$3:$E$1062,'m cost'!$B$3:$B$1062,C1687,'m cost'!$C$3:$C$1062,"&lt;="&amp;O1687,'m cost'!$D$3:$D$1062,"&lt;="&amp;N1687)))</f>
        <v>339.00000000000006</v>
      </c>
      <c r="L1687" s="2">
        <f t="shared" si="162"/>
        <v>-339.00000000000006</v>
      </c>
      <c r="M1687" s="2">
        <f t="shared" si="163"/>
        <v>-275</v>
      </c>
      <c r="N1687">
        <f t="shared" si="164"/>
        <v>2</v>
      </c>
      <c r="O1687">
        <f t="shared" si="165"/>
        <v>2023</v>
      </c>
      <c r="P1687" s="9">
        <f>IF(I1687&gt;0,VLOOKUP(B1687,'m cost'!A:G,6,FALSE)*I1687,0)</f>
        <v>0</v>
      </c>
      <c r="Q1687" t="str">
        <f t="shared" si="166"/>
        <v>p</v>
      </c>
      <c r="R1687" s="2">
        <f t="shared" si="167"/>
        <v>64.000000000000057</v>
      </c>
    </row>
    <row r="1688" spans="1:18" x14ac:dyDescent="0.2">
      <c r="A1688" t="s">
        <v>54</v>
      </c>
      <c r="B1688" s="9" t="str">
        <f>VLOOKUP(A1688,'item cost'!A:D,2,FALSE)</f>
        <v>group 12</v>
      </c>
      <c r="C1688" s="9" t="str">
        <f>VLOOKUP(D1688,items!A:B,2,FALSE)</f>
        <v>item 12</v>
      </c>
      <c r="D1688" t="s">
        <v>844</v>
      </c>
      <c r="E1688" s="10"/>
      <c r="F1688" s="10">
        <v>44961</v>
      </c>
      <c r="G1688" t="s">
        <v>130</v>
      </c>
      <c r="I1688">
        <v>-2</v>
      </c>
      <c r="J1688" s="2">
        <v>250</v>
      </c>
      <c r="K1688" s="2">
        <f>IF(OR(B1688="متنوع",B1688="قطع غيار"),J1688,IF(AND(B1688="ceiling fan",J1688&gt;500),_xlfn.MAXIFS('m cost'!$E$3:$E$1062,'m cost'!$B$3:$B$1062,C1688,'m cost'!$C$3:$C$1062,"&lt;="&amp;O1688,'m cost'!$D$3:$D$1062,"&lt;="&amp;N1688)*3,_xlfn.MAXIFS('m cost'!$E$3:$E$1062,'m cost'!$B$3:$B$1062,C1688,'m cost'!$C$3:$C$1062,"&lt;="&amp;O1688,'m cost'!$D$3:$D$1062,"&lt;="&amp;N1688)))</f>
        <v>900</v>
      </c>
      <c r="L1688" s="2">
        <f t="shared" si="162"/>
        <v>-1800</v>
      </c>
      <c r="M1688" s="2">
        <f t="shared" si="163"/>
        <v>-500</v>
      </c>
      <c r="N1688">
        <f t="shared" si="164"/>
        <v>2</v>
      </c>
      <c r="O1688">
        <f t="shared" si="165"/>
        <v>2023</v>
      </c>
      <c r="P1688" s="9">
        <f>IF(I1688&gt;0,VLOOKUP(B1688,'m cost'!A:G,6,FALSE)*I1688,0)</f>
        <v>0</v>
      </c>
      <c r="Q1688" t="str">
        <f t="shared" si="166"/>
        <v>p</v>
      </c>
      <c r="R1688" s="2">
        <f t="shared" si="167"/>
        <v>1300</v>
      </c>
    </row>
    <row r="1689" spans="1:18" x14ac:dyDescent="0.2">
      <c r="A1689" t="s">
        <v>72</v>
      </c>
      <c r="B1689" s="9" t="str">
        <f>VLOOKUP(A1689,'item cost'!A:D,2,FALSE)</f>
        <v>group 13</v>
      </c>
      <c r="C1689" s="9" t="str">
        <f>VLOOKUP(D1689,items!A:B,2,FALSE)</f>
        <v>item 13</v>
      </c>
      <c r="D1689" t="s">
        <v>845</v>
      </c>
      <c r="E1689" s="10"/>
      <c r="F1689" s="10">
        <v>44961</v>
      </c>
      <c r="G1689" t="s">
        <v>130</v>
      </c>
      <c r="I1689">
        <v>-3</v>
      </c>
      <c r="J1689" s="2">
        <v>1225</v>
      </c>
      <c r="K1689" s="2">
        <f>IF(OR(B1689="متنوع",B1689="قطع غيار"),J1689,IF(AND(B1689="ceiling fan",J1689&gt;500),_xlfn.MAXIFS('m cost'!$E$3:$E$1062,'m cost'!$B$3:$B$1062,C1689,'m cost'!$C$3:$C$1062,"&lt;="&amp;O1689,'m cost'!$D$3:$D$1062,"&lt;="&amp;N1689)*3,_xlfn.MAXIFS('m cost'!$E$3:$E$1062,'m cost'!$B$3:$B$1062,C1689,'m cost'!$C$3:$C$1062,"&lt;="&amp;O1689,'m cost'!$D$3:$D$1062,"&lt;="&amp;N1689)))</f>
        <v>450</v>
      </c>
      <c r="L1689" s="2">
        <f t="shared" si="162"/>
        <v>-1350</v>
      </c>
      <c r="M1689" s="2">
        <f t="shared" si="163"/>
        <v>-3675</v>
      </c>
      <c r="N1689">
        <f t="shared" si="164"/>
        <v>2</v>
      </c>
      <c r="O1689">
        <f t="shared" si="165"/>
        <v>2023</v>
      </c>
      <c r="P1689" s="9">
        <f>IF(I1689&gt;0,VLOOKUP(B1689,'m cost'!A:G,6,FALSE)*I1689,0)</f>
        <v>0</v>
      </c>
      <c r="Q1689" t="str">
        <f t="shared" si="166"/>
        <v>l</v>
      </c>
      <c r="R1689" s="2">
        <f t="shared" si="167"/>
        <v>-2325</v>
      </c>
    </row>
    <row r="1690" spans="1:18" x14ac:dyDescent="0.2">
      <c r="A1690" t="s">
        <v>38</v>
      </c>
      <c r="B1690" s="9" t="str">
        <f>VLOOKUP(A1690,'item cost'!A:D,2,FALSE)</f>
        <v>group 14</v>
      </c>
      <c r="C1690" s="9" t="str">
        <f>VLOOKUP(D1690,items!A:B,2,FALSE)</f>
        <v>item 14</v>
      </c>
      <c r="D1690" t="s">
        <v>846</v>
      </c>
      <c r="E1690" s="10"/>
      <c r="F1690" s="10">
        <v>44961</v>
      </c>
      <c r="G1690" t="s">
        <v>130</v>
      </c>
      <c r="I1690">
        <v>-2</v>
      </c>
      <c r="J1690" s="2">
        <v>280</v>
      </c>
      <c r="K1690" s="2">
        <f>IF(OR(B1690="متنوع",B1690="قطع غيار"),J1690,IF(AND(B1690="ceiling fan",J1690&gt;500),_xlfn.MAXIFS('m cost'!$E$3:$E$1062,'m cost'!$B$3:$B$1062,C1690,'m cost'!$C$3:$C$1062,"&lt;="&amp;O1690,'m cost'!$D$3:$D$1062,"&lt;="&amp;N1690)*3,_xlfn.MAXIFS('m cost'!$E$3:$E$1062,'m cost'!$B$3:$B$1062,C1690,'m cost'!$C$3:$C$1062,"&lt;="&amp;O1690,'m cost'!$D$3:$D$1062,"&lt;="&amp;N1690)))</f>
        <v>2060</v>
      </c>
      <c r="L1690" s="2">
        <f t="shared" si="162"/>
        <v>-4120</v>
      </c>
      <c r="M1690" s="2">
        <f t="shared" si="163"/>
        <v>-560</v>
      </c>
      <c r="N1690">
        <f t="shared" si="164"/>
        <v>2</v>
      </c>
      <c r="O1690">
        <f t="shared" si="165"/>
        <v>2023</v>
      </c>
      <c r="P1690" s="9">
        <f>IF(I1690&gt;0,VLOOKUP(B1690,'m cost'!A:G,6,FALSE)*I1690,0)</f>
        <v>0</v>
      </c>
      <c r="Q1690" t="str">
        <f t="shared" si="166"/>
        <v>p</v>
      </c>
      <c r="R1690" s="2">
        <f t="shared" si="167"/>
        <v>3560</v>
      </c>
    </row>
    <row r="1691" spans="1:18" x14ac:dyDescent="0.2">
      <c r="A1691" t="s">
        <v>36</v>
      </c>
      <c r="B1691" s="9" t="str">
        <f>VLOOKUP(A1691,'item cost'!A:D,2,FALSE)</f>
        <v>group 15</v>
      </c>
      <c r="C1691" s="9" t="str">
        <f>VLOOKUP(D1691,items!A:B,2,FALSE)</f>
        <v>item 15</v>
      </c>
      <c r="D1691" t="s">
        <v>847</v>
      </c>
      <c r="E1691" s="10"/>
      <c r="F1691" s="10">
        <v>44961</v>
      </c>
      <c r="G1691" t="s">
        <v>130</v>
      </c>
      <c r="I1691">
        <v>-3</v>
      </c>
      <c r="J1691" s="2">
        <v>525</v>
      </c>
      <c r="K1691" s="2">
        <f>IF(OR(B1691="متنوع",B1691="قطع غيار"),J1691,IF(AND(B1691="ceiling fan",J1691&gt;500),_xlfn.MAXIFS('m cost'!$E$3:$E$1062,'m cost'!$B$3:$B$1062,C1691,'m cost'!$C$3:$C$1062,"&lt;="&amp;O1691,'m cost'!$D$3:$D$1062,"&lt;="&amp;N1691)*3,_xlfn.MAXIFS('m cost'!$E$3:$E$1062,'m cost'!$B$3:$B$1062,C1691,'m cost'!$C$3:$C$1062,"&lt;="&amp;O1691,'m cost'!$D$3:$D$1062,"&lt;="&amp;N1691)))</f>
        <v>1928</v>
      </c>
      <c r="L1691" s="2">
        <f t="shared" si="162"/>
        <v>-5784</v>
      </c>
      <c r="M1691" s="2">
        <f t="shared" si="163"/>
        <v>-1575</v>
      </c>
      <c r="N1691">
        <f t="shared" si="164"/>
        <v>2</v>
      </c>
      <c r="O1691">
        <f t="shared" si="165"/>
        <v>2023</v>
      </c>
      <c r="P1691" s="9">
        <f>IF(I1691&gt;0,VLOOKUP(B1691,'m cost'!A:G,6,FALSE)*I1691,0)</f>
        <v>0</v>
      </c>
      <c r="Q1691" t="str">
        <f t="shared" si="166"/>
        <v>p</v>
      </c>
      <c r="R1691" s="2">
        <f t="shared" si="167"/>
        <v>4209</v>
      </c>
    </row>
    <row r="1692" spans="1:18" x14ac:dyDescent="0.2">
      <c r="A1692" t="s">
        <v>30</v>
      </c>
      <c r="B1692" s="9" t="str">
        <f>VLOOKUP(A1692,'item cost'!A:D,2,FALSE)</f>
        <v>group 16</v>
      </c>
      <c r="C1692" s="9" t="str">
        <f>VLOOKUP(D1692,items!A:B,2,FALSE)</f>
        <v>item 16</v>
      </c>
      <c r="D1692" t="s">
        <v>848</v>
      </c>
      <c r="E1692" s="10"/>
      <c r="F1692" s="10">
        <v>44961</v>
      </c>
      <c r="G1692" t="s">
        <v>130</v>
      </c>
      <c r="I1692">
        <v>-1</v>
      </c>
      <c r="J1692" s="2">
        <v>490</v>
      </c>
      <c r="K1692" s="2">
        <f>IF(OR(B1692="متنوع",B1692="قطع غيار"),J1692,IF(AND(B1692="ceiling fan",J1692&gt;500),_xlfn.MAXIFS('m cost'!$E$3:$E$1062,'m cost'!$B$3:$B$1062,C1692,'m cost'!$C$3:$C$1062,"&lt;="&amp;O1692,'m cost'!$D$3:$D$1062,"&lt;="&amp;N1692)*3,_xlfn.MAXIFS('m cost'!$E$3:$E$1062,'m cost'!$B$3:$B$1062,C1692,'m cost'!$C$3:$C$1062,"&lt;="&amp;O1692,'m cost'!$D$3:$D$1062,"&lt;="&amp;N1692)))</f>
        <v>340.26666666666671</v>
      </c>
      <c r="L1692" s="2">
        <f t="shared" si="162"/>
        <v>-340.26666666666671</v>
      </c>
      <c r="M1692" s="2">
        <f t="shared" si="163"/>
        <v>-490</v>
      </c>
      <c r="N1692">
        <f t="shared" si="164"/>
        <v>2</v>
      </c>
      <c r="O1692">
        <f t="shared" si="165"/>
        <v>2023</v>
      </c>
      <c r="P1692" s="9">
        <f>IF(I1692&gt;0,VLOOKUP(B1692,'m cost'!A:G,6,FALSE)*I1692,0)</f>
        <v>0</v>
      </c>
      <c r="Q1692" t="str">
        <f t="shared" si="166"/>
        <v>l</v>
      </c>
      <c r="R1692" s="2">
        <f t="shared" si="167"/>
        <v>-149.73333333333329</v>
      </c>
    </row>
    <row r="1693" spans="1:18" x14ac:dyDescent="0.2">
      <c r="A1693" t="s">
        <v>45</v>
      </c>
      <c r="B1693" s="9" t="str">
        <f>VLOOKUP(A1693,'item cost'!A:D,2,FALSE)</f>
        <v>group 17</v>
      </c>
      <c r="C1693" s="9" t="str">
        <f>VLOOKUP(D1693,items!A:B,2,FALSE)</f>
        <v>item 17</v>
      </c>
      <c r="D1693" t="s">
        <v>849</v>
      </c>
      <c r="E1693" s="10"/>
      <c r="F1693" s="10">
        <v>44970</v>
      </c>
      <c r="G1693" t="s">
        <v>515</v>
      </c>
      <c r="I1693">
        <v>1002</v>
      </c>
      <c r="J1693" s="2">
        <v>525</v>
      </c>
      <c r="K1693" s="2">
        <f>IF(OR(B1693="متنوع",B1693="قطع غيار"),J1693,IF(AND(B1693="ceiling fan",J1693&gt;500),_xlfn.MAXIFS('m cost'!$E$3:$E$1062,'m cost'!$B$3:$B$1062,C1693,'m cost'!$C$3:$C$1062,"&lt;="&amp;O1693,'m cost'!$D$3:$D$1062,"&lt;="&amp;N1693)*3,_xlfn.MAXIFS('m cost'!$E$3:$E$1062,'m cost'!$B$3:$B$1062,C1693,'m cost'!$C$3:$C$1062,"&lt;="&amp;O1693,'m cost'!$D$3:$D$1062,"&lt;="&amp;N1693)))</f>
        <v>350.54555555555561</v>
      </c>
      <c r="L1693" s="2">
        <f t="shared" si="162"/>
        <v>351246.64666666673</v>
      </c>
      <c r="M1693" s="2">
        <f t="shared" si="163"/>
        <v>526050</v>
      </c>
      <c r="N1693">
        <f t="shared" si="164"/>
        <v>2</v>
      </c>
      <c r="O1693">
        <f t="shared" si="165"/>
        <v>2023</v>
      </c>
      <c r="P1693" s="9">
        <f>IF(I1693&gt;0,VLOOKUP(B1693,'m cost'!A:G,6,FALSE)*I1693,0)</f>
        <v>48346.5</v>
      </c>
      <c r="Q1693" t="str">
        <f t="shared" si="166"/>
        <v>p</v>
      </c>
      <c r="R1693" s="2">
        <f t="shared" si="167"/>
        <v>126456.85333333327</v>
      </c>
    </row>
    <row r="1694" spans="1:18" x14ac:dyDescent="0.2">
      <c r="A1694" t="s">
        <v>21</v>
      </c>
      <c r="B1694" s="9" t="str">
        <f>VLOOKUP(A1694,'item cost'!A:D,2,FALSE)</f>
        <v>group 18</v>
      </c>
      <c r="C1694" s="9" t="str">
        <f>VLOOKUP(D1694,items!A:B,2,FALSE)</f>
        <v>item 18</v>
      </c>
      <c r="D1694" t="s">
        <v>850</v>
      </c>
      <c r="E1694" s="10"/>
      <c r="F1694" s="10">
        <v>44970</v>
      </c>
      <c r="G1694" t="s">
        <v>515</v>
      </c>
      <c r="I1694">
        <v>190</v>
      </c>
      <c r="J1694" s="2">
        <v>480</v>
      </c>
      <c r="K1694" s="2">
        <f>IF(OR(B1694="متنوع",B1694="قطع غيار"),J1694,IF(AND(B1694="ceiling fan",J1694&gt;500),_xlfn.MAXIFS('m cost'!$E$3:$E$1062,'m cost'!$B$3:$B$1062,C1694,'m cost'!$C$3:$C$1062,"&lt;="&amp;O1694,'m cost'!$D$3:$D$1062,"&lt;="&amp;N1694)*3,_xlfn.MAXIFS('m cost'!$E$3:$E$1062,'m cost'!$B$3:$B$1062,C1694,'m cost'!$C$3:$C$1062,"&lt;="&amp;O1694,'m cost'!$D$3:$D$1062,"&lt;="&amp;N1694)))</f>
        <v>329.32952380952389</v>
      </c>
      <c r="L1694" s="2">
        <f t="shared" si="162"/>
        <v>62572.609523809537</v>
      </c>
      <c r="M1694" s="2">
        <f t="shared" si="163"/>
        <v>91200</v>
      </c>
      <c r="N1694">
        <f t="shared" si="164"/>
        <v>2</v>
      </c>
      <c r="O1694">
        <f t="shared" si="165"/>
        <v>2023</v>
      </c>
      <c r="P1694" s="9">
        <f>IF(I1694&gt;0,VLOOKUP(B1694,'m cost'!A:G,6,FALSE)*I1694,0)</f>
        <v>26250.399999999998</v>
      </c>
      <c r="Q1694" t="str">
        <f t="shared" si="166"/>
        <v>p</v>
      </c>
      <c r="R1694" s="2">
        <f t="shared" si="167"/>
        <v>2376.9904761904654</v>
      </c>
    </row>
    <row r="1695" spans="1:18" x14ac:dyDescent="0.2">
      <c r="A1695" t="s">
        <v>275</v>
      </c>
      <c r="B1695" s="9" t="str">
        <f>VLOOKUP(A1695,'item cost'!A:D,2,FALSE)</f>
        <v>group 19</v>
      </c>
      <c r="C1695" s="9" t="str">
        <f>VLOOKUP(D1695,items!A:B,2,FALSE)</f>
        <v>item 19</v>
      </c>
      <c r="D1695" t="s">
        <v>851</v>
      </c>
      <c r="E1695" s="10"/>
      <c r="F1695" s="10">
        <v>44970</v>
      </c>
      <c r="G1695" t="s">
        <v>515</v>
      </c>
      <c r="I1695">
        <v>100</v>
      </c>
      <c r="J1695" s="2">
        <v>1430</v>
      </c>
      <c r="K1695" s="2">
        <f>IF(OR(B1695="متنوع",B1695="قطع غيار"),J1695,IF(AND(B1695="ceiling fan",J1695&gt;500),_xlfn.MAXIFS('m cost'!$E$3:$E$1062,'m cost'!$B$3:$B$1062,C1695,'m cost'!$C$3:$C$1062,"&lt;="&amp;O1695,'m cost'!$D$3:$D$1062,"&lt;="&amp;N1695)*3,_xlfn.MAXIFS('m cost'!$E$3:$E$1062,'m cost'!$B$3:$B$1062,C1695,'m cost'!$C$3:$C$1062,"&lt;="&amp;O1695,'m cost'!$D$3:$D$1062,"&lt;="&amp;N1695)))</f>
        <v>1400</v>
      </c>
      <c r="L1695" s="2">
        <f t="shared" si="162"/>
        <v>140000</v>
      </c>
      <c r="M1695" s="2">
        <f t="shared" si="163"/>
        <v>143000</v>
      </c>
      <c r="N1695">
        <f t="shared" si="164"/>
        <v>2</v>
      </c>
      <c r="O1695">
        <f t="shared" si="165"/>
        <v>2023</v>
      </c>
      <c r="P1695" s="9">
        <f>IF(I1695&gt;0,VLOOKUP(B1695,'m cost'!A:G,6,FALSE)*I1695,0)</f>
        <v>2197</v>
      </c>
      <c r="Q1695" t="str">
        <f t="shared" si="166"/>
        <v>p</v>
      </c>
      <c r="R1695" s="2">
        <f t="shared" si="167"/>
        <v>803</v>
      </c>
    </row>
    <row r="1696" spans="1:18" x14ac:dyDescent="0.2">
      <c r="A1696" t="s">
        <v>17</v>
      </c>
      <c r="B1696" s="9" t="str">
        <f>VLOOKUP(A1696,'item cost'!A:D,2,FALSE)</f>
        <v>group 20</v>
      </c>
      <c r="C1696" s="9" t="str">
        <f>VLOOKUP(D1696,items!A:B,2,FALSE)</f>
        <v>item 20</v>
      </c>
      <c r="D1696" t="s">
        <v>852</v>
      </c>
      <c r="E1696" s="10"/>
      <c r="F1696" s="10">
        <v>44973</v>
      </c>
      <c r="G1696" t="s">
        <v>516</v>
      </c>
      <c r="I1696">
        <v>600</v>
      </c>
      <c r="J1696" s="2">
        <v>480</v>
      </c>
      <c r="K1696" s="2">
        <f>IF(OR(B1696="متنوع",B1696="قطع غيار"),J1696,IF(AND(B1696="ceiling fan",J1696&gt;500),_xlfn.MAXIFS('m cost'!$E$3:$E$1062,'m cost'!$B$3:$B$1062,C1696,'m cost'!$C$3:$C$1062,"&lt;="&amp;O1696,'m cost'!$D$3:$D$1062,"&lt;="&amp;N1696)*3,_xlfn.MAXIFS('m cost'!$E$3:$E$1062,'m cost'!$B$3:$B$1062,C1696,'m cost'!$C$3:$C$1062,"&lt;="&amp;O1696,'m cost'!$D$3:$D$1062,"&lt;="&amp;N1696)))</f>
        <v>1544</v>
      </c>
      <c r="L1696" s="2">
        <f t="shared" si="162"/>
        <v>926400</v>
      </c>
      <c r="M1696" s="2">
        <f t="shared" si="163"/>
        <v>288000</v>
      </c>
      <c r="N1696">
        <f t="shared" si="164"/>
        <v>2</v>
      </c>
      <c r="O1696">
        <f t="shared" si="165"/>
        <v>2023</v>
      </c>
      <c r="P1696" s="9">
        <f>IF(I1696&gt;0,VLOOKUP(B1696,'m cost'!A:G,6,FALSE)*I1696,0)</f>
        <v>3000</v>
      </c>
      <c r="Q1696" t="str">
        <f t="shared" si="166"/>
        <v>l</v>
      </c>
      <c r="R1696" s="2">
        <f t="shared" si="167"/>
        <v>-641400</v>
      </c>
    </row>
    <row r="1697" spans="1:18" x14ac:dyDescent="0.2">
      <c r="A1697" t="s">
        <v>18</v>
      </c>
      <c r="B1697" s="9" t="str">
        <f>VLOOKUP(A1697,'item cost'!A:D,2,FALSE)</f>
        <v>group 21</v>
      </c>
      <c r="C1697" s="9" t="str">
        <f>VLOOKUP(D1697,items!A:B,2,FALSE)</f>
        <v>item 21</v>
      </c>
      <c r="D1697" t="s">
        <v>853</v>
      </c>
      <c r="E1697" s="10"/>
      <c r="F1697" s="10">
        <v>44973</v>
      </c>
      <c r="G1697" t="s">
        <v>516</v>
      </c>
      <c r="I1697">
        <v>100</v>
      </c>
      <c r="J1697" s="2">
        <v>1375</v>
      </c>
      <c r="K1697" s="2">
        <f>IF(OR(B1697="متنوع",B1697="قطع غيار"),J1697,IF(AND(B1697="ceiling fan",J1697&gt;500),_xlfn.MAXIFS('m cost'!$E$3:$E$1062,'m cost'!$B$3:$B$1062,C1697,'m cost'!$C$3:$C$1062,"&lt;="&amp;O1697,'m cost'!$D$3:$D$1062,"&lt;="&amp;N1697)*3,_xlfn.MAXIFS('m cost'!$E$3:$E$1062,'m cost'!$B$3:$B$1062,C1697,'m cost'!$C$3:$C$1062,"&lt;="&amp;O1697,'m cost'!$D$3:$D$1062,"&lt;="&amp;N1697)))</f>
        <v>122.78968253968254</v>
      </c>
      <c r="L1697" s="2">
        <f t="shared" si="162"/>
        <v>12278.968253968254</v>
      </c>
      <c r="M1697" s="2">
        <f t="shared" si="163"/>
        <v>137500</v>
      </c>
      <c r="N1697">
        <f t="shared" si="164"/>
        <v>2</v>
      </c>
      <c r="O1697">
        <f t="shared" si="165"/>
        <v>2023</v>
      </c>
      <c r="P1697" s="9">
        <f>IF(I1697&gt;0,VLOOKUP(B1697,'m cost'!A:G,6,FALSE)*I1697,0)</f>
        <v>0</v>
      </c>
      <c r="Q1697" t="str">
        <f t="shared" si="166"/>
        <v>p</v>
      </c>
      <c r="R1697" s="2">
        <f t="shared" si="167"/>
        <v>125221.03174603175</v>
      </c>
    </row>
    <row r="1698" spans="1:18" x14ac:dyDescent="0.2">
      <c r="A1698" t="s">
        <v>24</v>
      </c>
      <c r="B1698" s="9" t="str">
        <f>VLOOKUP(A1698,'item cost'!A:D,2,FALSE)</f>
        <v>group 22</v>
      </c>
      <c r="C1698" s="9" t="str">
        <f>VLOOKUP(D1698,items!A:B,2,FALSE)</f>
        <v>item 22</v>
      </c>
      <c r="D1698" t="s">
        <v>854</v>
      </c>
      <c r="E1698" s="10"/>
      <c r="F1698" s="10">
        <v>44973</v>
      </c>
      <c r="G1698" t="s">
        <v>516</v>
      </c>
      <c r="I1698">
        <v>100</v>
      </c>
      <c r="J1698" s="2">
        <v>380</v>
      </c>
      <c r="K1698" s="2">
        <f>IF(OR(B1698="متنوع",B1698="قطع غيار"),J1698,IF(AND(B1698="ceiling fan",J1698&gt;500),_xlfn.MAXIFS('m cost'!$E$3:$E$1062,'m cost'!$B$3:$B$1062,C1698,'m cost'!$C$3:$C$1062,"&lt;="&amp;O1698,'m cost'!$D$3:$D$1062,"&lt;="&amp;N1698)*3,_xlfn.MAXIFS('m cost'!$E$3:$E$1062,'m cost'!$B$3:$B$1062,C1698,'m cost'!$C$3:$C$1062,"&lt;="&amp;O1698,'m cost'!$D$3:$D$1062,"&lt;="&amp;N1698)))</f>
        <v>588</v>
      </c>
      <c r="L1698" s="2">
        <f t="shared" si="162"/>
        <v>58800</v>
      </c>
      <c r="M1698" s="2">
        <f t="shared" si="163"/>
        <v>38000</v>
      </c>
      <c r="N1698">
        <f t="shared" si="164"/>
        <v>2</v>
      </c>
      <c r="O1698">
        <f t="shared" si="165"/>
        <v>2023</v>
      </c>
      <c r="P1698" s="9">
        <f>IF(I1698&gt;0,VLOOKUP(B1698,'m cost'!A:G,6,FALSE)*I1698,0)</f>
        <v>100</v>
      </c>
      <c r="Q1698" t="str">
        <f t="shared" si="166"/>
        <v>l</v>
      </c>
      <c r="R1698" s="2">
        <f t="shared" si="167"/>
        <v>-20900</v>
      </c>
    </row>
    <row r="1699" spans="1:18" x14ac:dyDescent="0.2">
      <c r="A1699" t="s">
        <v>60</v>
      </c>
      <c r="B1699" s="9" t="str">
        <f>VLOOKUP(A1699,'item cost'!A:D,2,FALSE)</f>
        <v>group 23</v>
      </c>
      <c r="C1699" s="9" t="str">
        <f>VLOOKUP(D1699,items!A:B,2,FALSE)</f>
        <v>item 23</v>
      </c>
      <c r="D1699" t="s">
        <v>855</v>
      </c>
      <c r="E1699" s="10"/>
      <c r="F1699" s="10">
        <v>44973</v>
      </c>
      <c r="G1699" t="s">
        <v>516</v>
      </c>
      <c r="I1699">
        <v>50</v>
      </c>
      <c r="J1699" s="2">
        <v>405</v>
      </c>
      <c r="K1699" s="2">
        <f>IF(OR(B1699="متنوع",B1699="قطع غيار"),J1699,IF(AND(B1699="ceiling fan",J1699&gt;500),_xlfn.MAXIFS('m cost'!$E$3:$E$1062,'m cost'!$B$3:$B$1062,C1699,'m cost'!$C$3:$C$1062,"&lt;="&amp;O1699,'m cost'!$D$3:$D$1062,"&lt;="&amp;N1699)*3,_xlfn.MAXIFS('m cost'!$E$3:$E$1062,'m cost'!$B$3:$B$1062,C1699,'m cost'!$C$3:$C$1062,"&lt;="&amp;O1699,'m cost'!$D$3:$D$1062,"&lt;="&amp;N1699)))</f>
        <v>3666.8121693121693</v>
      </c>
      <c r="L1699" s="2">
        <f t="shared" si="162"/>
        <v>183340.60846560847</v>
      </c>
      <c r="M1699" s="2">
        <f t="shared" si="163"/>
        <v>20250</v>
      </c>
      <c r="N1699">
        <f t="shared" si="164"/>
        <v>2</v>
      </c>
      <c r="O1699">
        <f t="shared" si="165"/>
        <v>2023</v>
      </c>
      <c r="P1699" s="9">
        <f>IF(I1699&gt;0,VLOOKUP(B1699,'m cost'!A:G,6,FALSE)*I1699,0)</f>
        <v>100</v>
      </c>
      <c r="Q1699" t="str">
        <f t="shared" si="166"/>
        <v>l</v>
      </c>
      <c r="R1699" s="2">
        <f t="shared" si="167"/>
        <v>-163190.60846560847</v>
      </c>
    </row>
    <row r="1700" spans="1:18" x14ac:dyDescent="0.2">
      <c r="A1700" t="s">
        <v>43</v>
      </c>
      <c r="B1700" s="9" t="str">
        <f>VLOOKUP(A1700,'item cost'!A:D,2,FALSE)</f>
        <v>group 24</v>
      </c>
      <c r="C1700" s="9" t="str">
        <f>VLOOKUP(D1700,items!A:B,2,FALSE)</f>
        <v>item 24</v>
      </c>
      <c r="D1700" t="s">
        <v>856</v>
      </c>
      <c r="E1700" s="10"/>
      <c r="F1700" s="10">
        <v>44973</v>
      </c>
      <c r="G1700" t="s">
        <v>516</v>
      </c>
      <c r="I1700">
        <v>50</v>
      </c>
      <c r="J1700" s="2">
        <v>1430</v>
      </c>
      <c r="K1700" s="2">
        <f>IF(OR(B1700="متنوع",B1700="قطع غيار"),J1700,IF(AND(B1700="ceiling fan",J1700&gt;500),_xlfn.MAXIFS('m cost'!$E$3:$E$1062,'m cost'!$B$3:$B$1062,C1700,'m cost'!$C$3:$C$1062,"&lt;="&amp;O1700,'m cost'!$D$3:$D$1062,"&lt;="&amp;N1700)*3,_xlfn.MAXIFS('m cost'!$E$3:$E$1062,'m cost'!$B$3:$B$1062,C1700,'m cost'!$C$3:$C$1062,"&lt;="&amp;O1700,'m cost'!$D$3:$D$1062,"&lt;="&amp;N1700)))</f>
        <v>570</v>
      </c>
      <c r="L1700" s="2">
        <f t="shared" si="162"/>
        <v>28500</v>
      </c>
      <c r="M1700" s="2">
        <f t="shared" si="163"/>
        <v>71500</v>
      </c>
      <c r="N1700">
        <f t="shared" si="164"/>
        <v>2</v>
      </c>
      <c r="O1700">
        <f t="shared" si="165"/>
        <v>2023</v>
      </c>
      <c r="P1700" s="9">
        <f>IF(I1700&gt;0,VLOOKUP(B1700,'m cost'!A:G,6,FALSE)*I1700,0)</f>
        <v>25</v>
      </c>
      <c r="Q1700" t="str">
        <f t="shared" si="166"/>
        <v>p</v>
      </c>
      <c r="R1700" s="2">
        <f t="shared" si="167"/>
        <v>42975</v>
      </c>
    </row>
    <row r="1701" spans="1:18" x14ac:dyDescent="0.2">
      <c r="A1701" t="s">
        <v>278</v>
      </c>
      <c r="B1701" s="9" t="str">
        <f>VLOOKUP(A1701,'item cost'!A:D,2,FALSE)</f>
        <v>group 25</v>
      </c>
      <c r="C1701" s="9" t="str">
        <f>VLOOKUP(D1701,items!A:B,2,FALSE)</f>
        <v>item 25</v>
      </c>
      <c r="D1701" t="s">
        <v>857</v>
      </c>
      <c r="E1701" s="10"/>
      <c r="F1701" s="10">
        <v>44973</v>
      </c>
      <c r="G1701" t="s">
        <v>516</v>
      </c>
      <c r="I1701">
        <v>30</v>
      </c>
      <c r="J1701" s="2">
        <v>2800</v>
      </c>
      <c r="K1701" s="2">
        <f>IF(OR(B1701="متنوع",B1701="قطع غيار"),J1701,IF(AND(B1701="ceiling fan",J1701&gt;500),_xlfn.MAXIFS('m cost'!$E$3:$E$1062,'m cost'!$B$3:$B$1062,C1701,'m cost'!$C$3:$C$1062,"&lt;="&amp;O1701,'m cost'!$D$3:$D$1062,"&lt;="&amp;N1701)*3,_xlfn.MAXIFS('m cost'!$E$3:$E$1062,'m cost'!$B$3:$B$1062,C1701,'m cost'!$C$3:$C$1062,"&lt;="&amp;O1701,'m cost'!$D$3:$D$1062,"&lt;="&amp;N1701)))</f>
        <v>223.50174851190479</v>
      </c>
      <c r="L1701" s="2">
        <f t="shared" si="162"/>
        <v>6705.052455357144</v>
      </c>
      <c r="M1701" s="2">
        <f t="shared" si="163"/>
        <v>84000</v>
      </c>
      <c r="N1701">
        <f t="shared" si="164"/>
        <v>2</v>
      </c>
      <c r="O1701">
        <f t="shared" si="165"/>
        <v>2023</v>
      </c>
      <c r="P1701" s="9">
        <f>IF(I1701&gt;0,VLOOKUP(B1701,'m cost'!A:G,6,FALSE)*I1701,0)</f>
        <v>883.65</v>
      </c>
      <c r="Q1701" t="str">
        <f t="shared" si="166"/>
        <v>p</v>
      </c>
      <c r="R1701" s="2">
        <f t="shared" si="167"/>
        <v>76411.297544642861</v>
      </c>
    </row>
    <row r="1702" spans="1:18" x14ac:dyDescent="0.2">
      <c r="A1702" t="s">
        <v>279</v>
      </c>
      <c r="B1702" s="9" t="str">
        <f>VLOOKUP(A1702,'item cost'!A:D,2,FALSE)</f>
        <v>group 26</v>
      </c>
      <c r="C1702" s="9" t="str">
        <f>VLOOKUP(D1702,items!A:B,2,FALSE)</f>
        <v>item 26</v>
      </c>
      <c r="D1702" t="s">
        <v>858</v>
      </c>
      <c r="E1702" s="10"/>
      <c r="F1702" s="10">
        <v>44979</v>
      </c>
      <c r="G1702" t="s">
        <v>517</v>
      </c>
      <c r="I1702">
        <v>210</v>
      </c>
      <c r="J1702" s="2">
        <v>480</v>
      </c>
      <c r="K1702" s="2">
        <f>IF(OR(B1702="متنوع",B1702="قطع غيار"),J1702,IF(AND(B1702="ceiling fan",J1702&gt;500),_xlfn.MAXIFS('m cost'!$E$3:$E$1062,'m cost'!$B$3:$B$1062,C1702,'m cost'!$C$3:$C$1062,"&lt;="&amp;O1702,'m cost'!$D$3:$D$1062,"&lt;="&amp;N1702)*3,_xlfn.MAXIFS('m cost'!$E$3:$E$1062,'m cost'!$B$3:$B$1062,C1702,'m cost'!$C$3:$C$1062,"&lt;="&amp;O1702,'m cost'!$D$3:$D$1062,"&lt;="&amp;N1702)))</f>
        <v>2270</v>
      </c>
      <c r="L1702" s="2">
        <f t="shared" si="162"/>
        <v>476700</v>
      </c>
      <c r="M1702" s="2">
        <f t="shared" si="163"/>
        <v>100800</v>
      </c>
      <c r="N1702">
        <f t="shared" si="164"/>
        <v>2</v>
      </c>
      <c r="O1702">
        <f t="shared" si="165"/>
        <v>2023</v>
      </c>
      <c r="P1702" s="9">
        <f>IF(I1702&gt;0,VLOOKUP(B1702,'m cost'!A:G,6,FALSE)*I1702,0)</f>
        <v>1050</v>
      </c>
      <c r="Q1702" t="str">
        <f t="shared" si="166"/>
        <v>l</v>
      </c>
      <c r="R1702" s="2">
        <f t="shared" si="167"/>
        <v>-376950</v>
      </c>
    </row>
    <row r="1703" spans="1:18" x14ac:dyDescent="0.2">
      <c r="A1703" t="s">
        <v>46</v>
      </c>
      <c r="B1703" s="9" t="str">
        <f>VLOOKUP(A1703,'item cost'!A:D,2,FALSE)</f>
        <v>group 27</v>
      </c>
      <c r="C1703" s="9" t="str">
        <f>VLOOKUP(D1703,items!A:B,2,FALSE)</f>
        <v>item 27</v>
      </c>
      <c r="D1703" t="s">
        <v>859</v>
      </c>
      <c r="E1703" s="10"/>
      <c r="F1703" s="10">
        <v>44979</v>
      </c>
      <c r="G1703" t="s">
        <v>517</v>
      </c>
      <c r="I1703">
        <v>50</v>
      </c>
      <c r="J1703" s="2">
        <v>1430</v>
      </c>
      <c r="K1703" s="2">
        <f>IF(OR(B1703="متنوع",B1703="قطع غيار"),J1703,IF(AND(B1703="ceiling fan",J1703&gt;500),_xlfn.MAXIFS('m cost'!$E$3:$E$1062,'m cost'!$B$3:$B$1062,C1703,'m cost'!$C$3:$C$1062,"&lt;="&amp;O1703,'m cost'!$D$3:$D$1062,"&lt;="&amp;N1703)*3,_xlfn.MAXIFS('m cost'!$E$3:$E$1062,'m cost'!$B$3:$B$1062,C1703,'m cost'!$C$3:$C$1062,"&lt;="&amp;O1703,'m cost'!$D$3:$D$1062,"&lt;="&amp;N1703)))</f>
        <v>383</v>
      </c>
      <c r="L1703" s="2">
        <f t="shared" si="162"/>
        <v>19150</v>
      </c>
      <c r="M1703" s="2">
        <f t="shared" si="163"/>
        <v>71500</v>
      </c>
      <c r="N1703">
        <f t="shared" si="164"/>
        <v>2</v>
      </c>
      <c r="O1703">
        <f t="shared" si="165"/>
        <v>2023</v>
      </c>
      <c r="P1703" s="9">
        <f>IF(I1703&gt;0,VLOOKUP(B1703,'m cost'!A:G,6,FALSE)*I1703,0)</f>
        <v>0</v>
      </c>
      <c r="Q1703" t="str">
        <f t="shared" si="166"/>
        <v>p</v>
      </c>
      <c r="R1703" s="2">
        <f t="shared" si="167"/>
        <v>52350</v>
      </c>
    </row>
    <row r="1704" spans="1:18" x14ac:dyDescent="0.2">
      <c r="A1704" t="s">
        <v>37</v>
      </c>
      <c r="B1704" s="9" t="str">
        <f>VLOOKUP(A1704,'item cost'!A:D,2,FALSE)</f>
        <v>group 28</v>
      </c>
      <c r="C1704" s="9" t="str">
        <f>VLOOKUP(D1704,items!A:B,2,FALSE)</f>
        <v>item 28</v>
      </c>
      <c r="D1704" t="s">
        <v>860</v>
      </c>
      <c r="E1704" s="10"/>
      <c r="F1704" s="10">
        <v>44979</v>
      </c>
      <c r="G1704" t="s">
        <v>517</v>
      </c>
      <c r="I1704">
        <v>30</v>
      </c>
      <c r="J1704" s="2">
        <v>2700</v>
      </c>
      <c r="K1704" s="2">
        <f>IF(OR(B1704="متنوع",B1704="قطع غيار"),J1704,IF(AND(B1704="ceiling fan",J1704&gt;500),_xlfn.MAXIFS('m cost'!$E$3:$E$1062,'m cost'!$B$3:$B$1062,C1704,'m cost'!$C$3:$C$1062,"&lt;="&amp;O1704,'m cost'!$D$3:$D$1062,"&lt;="&amp;N1704)*3,_xlfn.MAXIFS('m cost'!$E$3:$E$1062,'m cost'!$B$3:$B$1062,C1704,'m cost'!$C$3:$C$1062,"&lt;="&amp;O1704,'m cost'!$D$3:$D$1062,"&lt;="&amp;N1704)))</f>
        <v>1229</v>
      </c>
      <c r="L1704" s="2">
        <f t="shared" si="162"/>
        <v>36870</v>
      </c>
      <c r="M1704" s="2">
        <f t="shared" si="163"/>
        <v>81000</v>
      </c>
      <c r="N1704">
        <f t="shared" si="164"/>
        <v>2</v>
      </c>
      <c r="O1704">
        <f t="shared" si="165"/>
        <v>2023</v>
      </c>
      <c r="P1704" s="9">
        <f>IF(I1704&gt;0,VLOOKUP(B1704,'m cost'!A:G,6,FALSE)*I1704,0)</f>
        <v>15</v>
      </c>
      <c r="Q1704" t="str">
        <f t="shared" si="166"/>
        <v>p</v>
      </c>
      <c r="R1704" s="2">
        <f t="shared" si="167"/>
        <v>44115</v>
      </c>
    </row>
    <row r="1705" spans="1:18" x14ac:dyDescent="0.2">
      <c r="A1705" t="s">
        <v>44</v>
      </c>
      <c r="B1705" s="9" t="str">
        <f>VLOOKUP(A1705,'item cost'!A:D,2,FALSE)</f>
        <v>group 29</v>
      </c>
      <c r="C1705" s="9" t="str">
        <f>VLOOKUP(D1705,items!A:B,2,FALSE)</f>
        <v>item 29</v>
      </c>
      <c r="D1705" t="s">
        <v>861</v>
      </c>
      <c r="E1705" s="10"/>
      <c r="F1705" s="10">
        <v>44980</v>
      </c>
      <c r="G1705" t="s">
        <v>518</v>
      </c>
      <c r="I1705">
        <v>-7</v>
      </c>
      <c r="J1705" s="2">
        <v>250</v>
      </c>
      <c r="K1705" s="2">
        <f>IF(OR(B1705="متنوع",B1705="قطع غيار"),J1705,IF(AND(B1705="ceiling fan",J1705&gt;500),_xlfn.MAXIFS('m cost'!$E$3:$E$1062,'m cost'!$B$3:$B$1062,C1705,'m cost'!$C$3:$C$1062,"&lt;="&amp;O1705,'m cost'!$D$3:$D$1062,"&lt;="&amp;N1705)*3,_xlfn.MAXIFS('m cost'!$E$3:$E$1062,'m cost'!$B$3:$B$1062,C1705,'m cost'!$C$3:$C$1062,"&lt;="&amp;O1705,'m cost'!$D$3:$D$1062,"&lt;="&amp;N1705)))</f>
        <v>139.5625</v>
      </c>
      <c r="L1705" s="2">
        <f t="shared" si="162"/>
        <v>-976.9375</v>
      </c>
      <c r="M1705" s="2">
        <f t="shared" si="163"/>
        <v>-1750</v>
      </c>
      <c r="N1705">
        <f t="shared" si="164"/>
        <v>2</v>
      </c>
      <c r="O1705">
        <f t="shared" si="165"/>
        <v>2023</v>
      </c>
      <c r="P1705" s="9">
        <f>IF(I1705&gt;0,VLOOKUP(B1705,'m cost'!A:G,6,FALSE)*I1705,0)</f>
        <v>0</v>
      </c>
      <c r="Q1705" t="str">
        <f t="shared" si="166"/>
        <v>l</v>
      </c>
      <c r="R1705" s="2">
        <f t="shared" si="167"/>
        <v>-773.0625</v>
      </c>
    </row>
    <row r="1706" spans="1:18" x14ac:dyDescent="0.2">
      <c r="A1706" t="s">
        <v>280</v>
      </c>
      <c r="B1706" s="9" t="str">
        <f>VLOOKUP(A1706,'item cost'!A:D,2,FALSE)</f>
        <v>group 30</v>
      </c>
      <c r="C1706" s="9" t="str">
        <f>VLOOKUP(D1706,items!A:B,2,FALSE)</f>
        <v>item 30</v>
      </c>
      <c r="D1706" t="s">
        <v>862</v>
      </c>
      <c r="E1706" s="10"/>
      <c r="F1706" s="10">
        <v>44980</v>
      </c>
      <c r="G1706" t="s">
        <v>518</v>
      </c>
      <c r="I1706">
        <v>-2</v>
      </c>
      <c r="J1706" s="2">
        <v>325</v>
      </c>
      <c r="K1706" s="2">
        <f>IF(OR(B1706="متنوع",B1706="قطع غيار"),J1706,IF(AND(B1706="ceiling fan",J1706&gt;500),_xlfn.MAXIFS('m cost'!$E$3:$E$1062,'m cost'!$B$3:$B$1062,C1706,'m cost'!$C$3:$C$1062,"&lt;="&amp;O1706,'m cost'!$D$3:$D$1062,"&lt;="&amp;N1706)*3,_xlfn.MAXIFS('m cost'!$E$3:$E$1062,'m cost'!$B$3:$B$1062,C1706,'m cost'!$C$3:$C$1062,"&lt;="&amp;O1706,'m cost'!$D$3:$D$1062,"&lt;="&amp;N1706)))</f>
        <v>350.54555555555561</v>
      </c>
      <c r="L1706" s="2">
        <f t="shared" si="162"/>
        <v>-701.09111111111122</v>
      </c>
      <c r="M1706" s="2">
        <f t="shared" si="163"/>
        <v>-650</v>
      </c>
      <c r="N1706">
        <f t="shared" si="164"/>
        <v>2</v>
      </c>
      <c r="O1706">
        <f t="shared" si="165"/>
        <v>2023</v>
      </c>
      <c r="P1706" s="9">
        <f>IF(I1706&gt;0,VLOOKUP(B1706,'m cost'!A:G,6,FALSE)*I1706,0)</f>
        <v>0</v>
      </c>
      <c r="Q1706" t="str">
        <f t="shared" si="166"/>
        <v>p</v>
      </c>
      <c r="R1706" s="2">
        <f t="shared" si="167"/>
        <v>51.091111111111218</v>
      </c>
    </row>
    <row r="1707" spans="1:18" x14ac:dyDescent="0.2">
      <c r="A1707" t="s">
        <v>50</v>
      </c>
      <c r="B1707" s="9" t="str">
        <f>VLOOKUP(A1707,'item cost'!A:D,2,FALSE)</f>
        <v>group 31</v>
      </c>
      <c r="C1707" s="9" t="str">
        <f>VLOOKUP(D1707,items!A:B,2,FALSE)</f>
        <v>item 31</v>
      </c>
      <c r="D1707" t="s">
        <v>863</v>
      </c>
      <c r="E1707" s="10"/>
      <c r="F1707" s="10">
        <v>44980</v>
      </c>
      <c r="G1707" t="s">
        <v>518</v>
      </c>
      <c r="I1707">
        <v>-1</v>
      </c>
      <c r="J1707" s="2">
        <v>300</v>
      </c>
      <c r="K1707" s="2">
        <f>IF(OR(B1707="متنوع",B1707="قطع غيار"),J1707,IF(AND(B1707="ceiling fan",J1707&gt;500),_xlfn.MAXIFS('m cost'!$E$3:$E$1062,'m cost'!$B$3:$B$1062,C1707,'m cost'!$C$3:$C$1062,"&lt;="&amp;O1707,'m cost'!$D$3:$D$1062,"&lt;="&amp;N1707)*3,_xlfn.MAXIFS('m cost'!$E$3:$E$1062,'m cost'!$B$3:$B$1062,C1707,'m cost'!$C$3:$C$1062,"&lt;="&amp;O1707,'m cost'!$D$3:$D$1062,"&lt;="&amp;N1707)))</f>
        <v>891.17460317460325</v>
      </c>
      <c r="L1707" s="2">
        <f t="shared" si="162"/>
        <v>-891.17460317460325</v>
      </c>
      <c r="M1707" s="2">
        <f t="shared" si="163"/>
        <v>-300</v>
      </c>
      <c r="N1707">
        <f t="shared" si="164"/>
        <v>2</v>
      </c>
      <c r="O1707">
        <f t="shared" si="165"/>
        <v>2023</v>
      </c>
      <c r="P1707" s="9">
        <f>IF(I1707&gt;0,VLOOKUP(B1707,'m cost'!A:G,6,FALSE)*I1707,0)</f>
        <v>0</v>
      </c>
      <c r="Q1707" t="str">
        <f t="shared" si="166"/>
        <v>p</v>
      </c>
      <c r="R1707" s="2">
        <f t="shared" si="167"/>
        <v>591.17460317460325</v>
      </c>
    </row>
    <row r="1708" spans="1:18" x14ac:dyDescent="0.2">
      <c r="A1708" t="s">
        <v>20</v>
      </c>
      <c r="B1708" s="9" t="str">
        <f>VLOOKUP(A1708,'item cost'!A:D,2,FALSE)</f>
        <v>group 32</v>
      </c>
      <c r="C1708" s="9" t="str">
        <f>VLOOKUP(D1708,items!A:B,2,FALSE)</f>
        <v>item 32</v>
      </c>
      <c r="D1708" t="s">
        <v>864</v>
      </c>
      <c r="E1708" s="10"/>
      <c r="F1708" s="10">
        <v>44966</v>
      </c>
      <c r="G1708" t="s">
        <v>519</v>
      </c>
      <c r="I1708">
        <v>50</v>
      </c>
      <c r="J1708" s="2">
        <v>490</v>
      </c>
      <c r="K1708" s="2">
        <f>IF(OR(B1708="متنوع",B1708="قطع غيار"),J1708,IF(AND(B1708="ceiling fan",J1708&gt;500),_xlfn.MAXIFS('m cost'!$E$3:$E$1062,'m cost'!$B$3:$B$1062,C1708,'m cost'!$C$3:$C$1062,"&lt;="&amp;O1708,'m cost'!$D$3:$D$1062,"&lt;="&amp;N1708)*3,_xlfn.MAXIFS('m cost'!$E$3:$E$1062,'m cost'!$B$3:$B$1062,C1708,'m cost'!$C$3:$C$1062,"&lt;="&amp;O1708,'m cost'!$D$3:$D$1062,"&lt;="&amp;N1708)))</f>
        <v>480</v>
      </c>
      <c r="L1708" s="2">
        <f t="shared" si="162"/>
        <v>24000</v>
      </c>
      <c r="M1708" s="2">
        <f t="shared" si="163"/>
        <v>24500</v>
      </c>
      <c r="N1708">
        <f t="shared" si="164"/>
        <v>2</v>
      </c>
      <c r="O1708">
        <f t="shared" si="165"/>
        <v>2023</v>
      </c>
      <c r="P1708" s="9">
        <f>IF(I1708&gt;0,VLOOKUP(B1708,'m cost'!A:G,6,FALSE)*I1708,0)</f>
        <v>250</v>
      </c>
      <c r="Q1708" t="str">
        <f t="shared" si="166"/>
        <v>p</v>
      </c>
      <c r="R1708" s="2">
        <f t="shared" si="167"/>
        <v>250</v>
      </c>
    </row>
    <row r="1709" spans="1:18" x14ac:dyDescent="0.2">
      <c r="A1709" t="s">
        <v>33</v>
      </c>
      <c r="B1709" s="9" t="str">
        <f>VLOOKUP(A1709,'item cost'!A:D,2,FALSE)</f>
        <v>group 33</v>
      </c>
      <c r="C1709" s="9" t="str">
        <f>VLOOKUP(D1709,items!A:B,2,FALSE)</f>
        <v>item 33</v>
      </c>
      <c r="D1709" t="s">
        <v>865</v>
      </c>
      <c r="E1709" s="10"/>
      <c r="F1709" s="10">
        <v>44966</v>
      </c>
      <c r="G1709" t="s">
        <v>519</v>
      </c>
      <c r="I1709">
        <v>25</v>
      </c>
      <c r="J1709" s="2">
        <v>550</v>
      </c>
      <c r="K1709" s="2">
        <f>IF(OR(B1709="متنوع",B1709="قطع غيار"),J1709,IF(AND(B1709="ceiling fan",J1709&gt;500),_xlfn.MAXIFS('m cost'!$E$3:$E$1062,'m cost'!$B$3:$B$1062,C1709,'m cost'!$C$3:$C$1062,"&lt;="&amp;O1709,'m cost'!$D$3:$D$1062,"&lt;="&amp;N1709)*3,_xlfn.MAXIFS('m cost'!$E$3:$E$1062,'m cost'!$B$3:$B$1062,C1709,'m cost'!$C$3:$C$1062,"&lt;="&amp;O1709,'m cost'!$D$3:$D$1062,"&lt;="&amp;N1709)))</f>
        <v>960</v>
      </c>
      <c r="L1709" s="2">
        <f t="shared" si="162"/>
        <v>24000</v>
      </c>
      <c r="M1709" s="2">
        <f t="shared" si="163"/>
        <v>13750</v>
      </c>
      <c r="N1709">
        <f t="shared" si="164"/>
        <v>2</v>
      </c>
      <c r="O1709">
        <f t="shared" si="165"/>
        <v>2023</v>
      </c>
      <c r="P1709" s="9">
        <f>IF(I1709&gt;0,VLOOKUP(B1709,'m cost'!A:G,6,FALSE)*I1709,0)</f>
        <v>125</v>
      </c>
      <c r="Q1709" t="str">
        <f t="shared" si="166"/>
        <v>l</v>
      </c>
      <c r="R1709" s="2">
        <f t="shared" si="167"/>
        <v>-10375</v>
      </c>
    </row>
    <row r="1710" spans="1:18" x14ac:dyDescent="0.2">
      <c r="A1710" t="s">
        <v>48</v>
      </c>
      <c r="B1710" s="9" t="str">
        <f>VLOOKUP(A1710,'item cost'!A:D,2,FALSE)</f>
        <v>group 34</v>
      </c>
      <c r="C1710" s="9" t="str">
        <f>VLOOKUP(D1710,items!A:B,2,FALSE)</f>
        <v>item 34</v>
      </c>
      <c r="D1710" t="s">
        <v>866</v>
      </c>
      <c r="E1710" s="10"/>
      <c r="F1710" s="10">
        <v>44966</v>
      </c>
      <c r="G1710" t="s">
        <v>519</v>
      </c>
      <c r="I1710">
        <v>5</v>
      </c>
      <c r="J1710" s="2">
        <v>550</v>
      </c>
      <c r="K1710" s="2">
        <f>IF(OR(B1710="متنوع",B1710="قطع غيار"),J1710,IF(AND(B1710="ceiling fan",J1710&gt;500),_xlfn.MAXIFS('m cost'!$E$3:$E$1062,'m cost'!$B$3:$B$1062,C1710,'m cost'!$C$3:$C$1062,"&lt;="&amp;O1710,'m cost'!$D$3:$D$1062,"&lt;="&amp;N1710)*3,_xlfn.MAXIFS('m cost'!$E$3:$E$1062,'m cost'!$B$3:$B$1062,C1710,'m cost'!$C$3:$C$1062,"&lt;="&amp;O1710,'m cost'!$D$3:$D$1062,"&lt;="&amp;N1710)))</f>
        <v>1445</v>
      </c>
      <c r="L1710" s="2">
        <f t="shared" si="162"/>
        <v>7225</v>
      </c>
      <c r="M1710" s="2">
        <f t="shared" si="163"/>
        <v>2750</v>
      </c>
      <c r="N1710">
        <f t="shared" si="164"/>
        <v>2</v>
      </c>
      <c r="O1710">
        <f t="shared" si="165"/>
        <v>2023</v>
      </c>
      <c r="P1710" s="9">
        <f>IF(I1710&gt;0,VLOOKUP(B1710,'m cost'!A:G,6,FALSE)*I1710,0)</f>
        <v>25</v>
      </c>
      <c r="Q1710" t="str">
        <f t="shared" si="166"/>
        <v>l</v>
      </c>
      <c r="R1710" s="2">
        <f t="shared" si="167"/>
        <v>-4500</v>
      </c>
    </row>
    <row r="1711" spans="1:18" x14ac:dyDescent="0.2">
      <c r="A1711" t="s">
        <v>28</v>
      </c>
      <c r="B1711" s="9" t="str">
        <f>VLOOKUP(A1711,'item cost'!A:D,2,FALSE)</f>
        <v>group 35</v>
      </c>
      <c r="C1711" s="9" t="str">
        <f>VLOOKUP(D1711,items!A:B,2,FALSE)</f>
        <v>item 35</v>
      </c>
      <c r="D1711" t="s">
        <v>867</v>
      </c>
      <c r="E1711" s="10"/>
      <c r="F1711" s="10">
        <v>44966</v>
      </c>
      <c r="G1711" t="s">
        <v>519</v>
      </c>
      <c r="I1711">
        <v>50</v>
      </c>
      <c r="J1711" s="2">
        <v>540</v>
      </c>
      <c r="K1711" s="2">
        <f>IF(OR(B1711="متنوع",B1711="قطع غيار"),J1711,IF(AND(B1711="ceiling fan",J1711&gt;500),_xlfn.MAXIFS('m cost'!$E$3:$E$1062,'m cost'!$B$3:$B$1062,C1711,'m cost'!$C$3:$C$1062,"&lt;="&amp;O1711,'m cost'!$D$3:$D$1062,"&lt;="&amp;N1711)*3,_xlfn.MAXIFS('m cost'!$E$3:$E$1062,'m cost'!$B$3:$B$1062,C1711,'m cost'!$C$3:$C$1062,"&lt;="&amp;O1711,'m cost'!$D$3:$D$1062,"&lt;="&amp;N1711)))</f>
        <v>1445</v>
      </c>
      <c r="L1711" s="2">
        <f t="shared" si="162"/>
        <v>72250</v>
      </c>
      <c r="M1711" s="2">
        <f t="shared" si="163"/>
        <v>27000</v>
      </c>
      <c r="N1711">
        <f t="shared" si="164"/>
        <v>2</v>
      </c>
      <c r="O1711">
        <f t="shared" si="165"/>
        <v>2023</v>
      </c>
      <c r="P1711" s="9">
        <f>IF(I1711&gt;0,VLOOKUP(B1711,'m cost'!A:G,6,FALSE)*I1711,0)</f>
        <v>250</v>
      </c>
      <c r="Q1711" t="str">
        <f t="shared" si="166"/>
        <v>l</v>
      </c>
      <c r="R1711" s="2">
        <f t="shared" si="167"/>
        <v>-45500</v>
      </c>
    </row>
    <row r="1712" spans="1:18" x14ac:dyDescent="0.2">
      <c r="A1712" t="s">
        <v>274</v>
      </c>
      <c r="B1712" s="9" t="str">
        <f>VLOOKUP(A1712,'item cost'!A:D,2,FALSE)</f>
        <v>group 36</v>
      </c>
      <c r="C1712" s="9" t="str">
        <f>VLOOKUP(D1712,items!A:B,2,FALSE)</f>
        <v>item 36</v>
      </c>
      <c r="D1712" t="s">
        <v>868</v>
      </c>
      <c r="E1712" s="10"/>
      <c r="F1712" s="10">
        <v>44966</v>
      </c>
      <c r="G1712" t="s">
        <v>519</v>
      </c>
      <c r="I1712">
        <v>20</v>
      </c>
      <c r="J1712" s="2">
        <v>600</v>
      </c>
      <c r="K1712" s="2">
        <f>IF(OR(B1712="متنوع",B1712="قطع غيار"),J1712,IF(AND(B1712="ceiling fan",J1712&gt;500),_xlfn.MAXIFS('m cost'!$E$3:$E$1062,'m cost'!$B$3:$B$1062,C1712,'m cost'!$C$3:$C$1062,"&lt;="&amp;O1712,'m cost'!$D$3:$D$1062,"&lt;="&amp;N1712)*3,_xlfn.MAXIFS('m cost'!$E$3:$E$1062,'m cost'!$B$3:$B$1062,C1712,'m cost'!$C$3:$C$1062,"&lt;="&amp;O1712,'m cost'!$D$3:$D$1062,"&lt;="&amp;N1712)))</f>
        <v>440</v>
      </c>
      <c r="L1712" s="2">
        <f t="shared" si="162"/>
        <v>8800</v>
      </c>
      <c r="M1712" s="2">
        <f t="shared" si="163"/>
        <v>12000</v>
      </c>
      <c r="N1712">
        <f t="shared" si="164"/>
        <v>2</v>
      </c>
      <c r="O1712">
        <f t="shared" si="165"/>
        <v>2023</v>
      </c>
      <c r="P1712" s="9">
        <f>IF(I1712&gt;0,VLOOKUP(B1712,'m cost'!A:G,6,FALSE)*I1712,0)</f>
        <v>100</v>
      </c>
      <c r="Q1712" t="str">
        <f t="shared" si="166"/>
        <v>p</v>
      </c>
      <c r="R1712" s="2">
        <f t="shared" si="167"/>
        <v>3100</v>
      </c>
    </row>
    <row r="1713" spans="1:18" x14ac:dyDescent="0.2">
      <c r="A1713" t="s">
        <v>52</v>
      </c>
      <c r="B1713" s="9" t="str">
        <f>VLOOKUP(A1713,'item cost'!A:D,2,FALSE)</f>
        <v>group 37</v>
      </c>
      <c r="C1713" s="9" t="str">
        <f>VLOOKUP(D1713,items!A:B,2,FALSE)</f>
        <v>item 37</v>
      </c>
      <c r="D1713" t="s">
        <v>869</v>
      </c>
      <c r="E1713" s="10"/>
      <c r="F1713" s="10">
        <v>44966</v>
      </c>
      <c r="G1713" t="s">
        <v>519</v>
      </c>
      <c r="I1713">
        <v>5</v>
      </c>
      <c r="J1713" s="2">
        <v>600</v>
      </c>
      <c r="K1713" s="2">
        <f>IF(OR(B1713="متنوع",B1713="قطع غيار"),J1713,IF(AND(B1713="ceiling fan",J1713&gt;500),_xlfn.MAXIFS('m cost'!$E$3:$E$1062,'m cost'!$B$3:$B$1062,C1713,'m cost'!$C$3:$C$1062,"&lt;="&amp;O1713,'m cost'!$D$3:$D$1062,"&lt;="&amp;N1713)*3,_xlfn.MAXIFS('m cost'!$E$3:$E$1062,'m cost'!$B$3:$B$1062,C1713,'m cost'!$C$3:$C$1062,"&lt;="&amp;O1713,'m cost'!$D$3:$D$1062,"&lt;="&amp;N1713)))</f>
        <v>1486.2500000000002</v>
      </c>
      <c r="L1713" s="2">
        <f t="shared" si="162"/>
        <v>7431.2500000000009</v>
      </c>
      <c r="M1713" s="2">
        <f t="shared" si="163"/>
        <v>3000</v>
      </c>
      <c r="N1713">
        <f t="shared" si="164"/>
        <v>2</v>
      </c>
      <c r="O1713">
        <f t="shared" si="165"/>
        <v>2023</v>
      </c>
      <c r="P1713" s="9">
        <f>IF(I1713&gt;0,VLOOKUP(B1713,'m cost'!A:G,6,FALSE)*I1713,0)</f>
        <v>25</v>
      </c>
      <c r="Q1713" t="str">
        <f t="shared" si="166"/>
        <v>l</v>
      </c>
      <c r="R1713" s="2">
        <f t="shared" si="167"/>
        <v>-4456.2500000000009</v>
      </c>
    </row>
    <row r="1714" spans="1:18" x14ac:dyDescent="0.2">
      <c r="A1714" t="s">
        <v>65</v>
      </c>
      <c r="B1714" s="9" t="str">
        <f>VLOOKUP(A1714,'item cost'!A:D,2,FALSE)</f>
        <v>group 38</v>
      </c>
      <c r="C1714" s="9" t="str">
        <f>VLOOKUP(D1714,items!A:B,2,FALSE)</f>
        <v>item 38</v>
      </c>
      <c r="D1714" t="s">
        <v>870</v>
      </c>
      <c r="E1714" s="10"/>
      <c r="F1714" s="10">
        <v>44966</v>
      </c>
      <c r="G1714" t="s">
        <v>519</v>
      </c>
      <c r="I1714">
        <v>40</v>
      </c>
      <c r="J1714" s="2">
        <v>470</v>
      </c>
      <c r="K1714" s="2">
        <f>IF(OR(B1714="متنوع",B1714="قطع غيار"),J1714,IF(AND(B1714="ceiling fan",J1714&gt;500),_xlfn.MAXIFS('m cost'!$E$3:$E$1062,'m cost'!$B$3:$B$1062,C1714,'m cost'!$C$3:$C$1062,"&lt;="&amp;O1714,'m cost'!$D$3:$D$1062,"&lt;="&amp;N1714)*3,_xlfn.MAXIFS('m cost'!$E$3:$E$1062,'m cost'!$B$3:$B$1062,C1714,'m cost'!$C$3:$C$1062,"&lt;="&amp;O1714,'m cost'!$D$3:$D$1062,"&lt;="&amp;N1714)))</f>
        <v>1954.814814814815</v>
      </c>
      <c r="L1714" s="2">
        <f t="shared" si="162"/>
        <v>78192.592592592599</v>
      </c>
      <c r="M1714" s="2">
        <f t="shared" si="163"/>
        <v>18800</v>
      </c>
      <c r="N1714">
        <f t="shared" si="164"/>
        <v>2</v>
      </c>
      <c r="O1714">
        <f t="shared" si="165"/>
        <v>2023</v>
      </c>
      <c r="P1714" s="9">
        <f>IF(I1714&gt;0,VLOOKUP(B1714,'m cost'!A:G,6,FALSE)*I1714,0)</f>
        <v>0</v>
      </c>
      <c r="Q1714" t="str">
        <f t="shared" si="166"/>
        <v>l</v>
      </c>
      <c r="R1714" s="2">
        <f t="shared" si="167"/>
        <v>-59392.592592592599</v>
      </c>
    </row>
    <row r="1715" spans="1:18" x14ac:dyDescent="0.2">
      <c r="A1715" t="s">
        <v>62</v>
      </c>
      <c r="B1715" s="9" t="str">
        <f>VLOOKUP(A1715,'item cost'!A:D,2,FALSE)</f>
        <v>group 39</v>
      </c>
      <c r="C1715" s="9" t="str">
        <f>VLOOKUP(D1715,items!A:B,2,FALSE)</f>
        <v>item 39</v>
      </c>
      <c r="D1715" t="s">
        <v>871</v>
      </c>
      <c r="E1715" s="10"/>
      <c r="F1715" s="10">
        <v>44966</v>
      </c>
      <c r="G1715" t="s">
        <v>189</v>
      </c>
      <c r="I1715">
        <v>-1</v>
      </c>
      <c r="J1715" s="2">
        <v>490</v>
      </c>
      <c r="K1715" s="2">
        <f>IF(OR(B1715="متنوع",B1715="قطع غيار"),J1715,IF(AND(B1715="ceiling fan",J1715&gt;500),_xlfn.MAXIFS('m cost'!$E$3:$E$1062,'m cost'!$B$3:$B$1062,C1715,'m cost'!$C$3:$C$1062,"&lt;="&amp;O1715,'m cost'!$D$3:$D$1062,"&lt;="&amp;N1715)*3,_xlfn.MAXIFS('m cost'!$E$3:$E$1062,'m cost'!$B$3:$B$1062,C1715,'m cost'!$C$3:$C$1062,"&lt;="&amp;O1715,'m cost'!$D$3:$D$1062,"&lt;="&amp;N1715)))</f>
        <v>1020</v>
      </c>
      <c r="L1715" s="2">
        <f t="shared" si="162"/>
        <v>-1020</v>
      </c>
      <c r="M1715" s="2">
        <f t="shared" si="163"/>
        <v>-490</v>
      </c>
      <c r="N1715">
        <f t="shared" si="164"/>
        <v>2</v>
      </c>
      <c r="O1715">
        <f t="shared" si="165"/>
        <v>2023</v>
      </c>
      <c r="P1715" s="9">
        <f>IF(I1715&gt;0,VLOOKUP(B1715,'m cost'!A:G,6,FALSE)*I1715,0)</f>
        <v>0</v>
      </c>
      <c r="Q1715" t="str">
        <f t="shared" si="166"/>
        <v>p</v>
      </c>
      <c r="R1715" s="2">
        <f t="shared" si="167"/>
        <v>530</v>
      </c>
    </row>
    <row r="1716" spans="1:18" x14ac:dyDescent="0.2">
      <c r="A1716" t="s">
        <v>25</v>
      </c>
      <c r="B1716" s="9" t="str">
        <f>VLOOKUP(A1716,'item cost'!A:D,2,FALSE)</f>
        <v>group 40</v>
      </c>
      <c r="C1716" s="9" t="str">
        <f>VLOOKUP(D1716,items!A:B,2,FALSE)</f>
        <v>item 40</v>
      </c>
      <c r="D1716" t="s">
        <v>872</v>
      </c>
      <c r="E1716" s="10"/>
      <c r="F1716" s="10">
        <v>44966</v>
      </c>
      <c r="G1716" t="s">
        <v>189</v>
      </c>
      <c r="I1716">
        <v>-1</v>
      </c>
      <c r="J1716" s="2">
        <v>600</v>
      </c>
      <c r="K1716" s="2">
        <f>IF(OR(B1716="متنوع",B1716="قطع غيار"),J1716,IF(AND(B1716="ceiling fan",J1716&gt;500),_xlfn.MAXIFS('m cost'!$E$3:$E$1062,'m cost'!$B$3:$B$1062,C1716,'m cost'!$C$3:$C$1062,"&lt;="&amp;O1716,'m cost'!$D$3:$D$1062,"&lt;="&amp;N1716)*3,_xlfn.MAXIFS('m cost'!$E$3:$E$1062,'m cost'!$B$3:$B$1062,C1716,'m cost'!$C$3:$C$1062,"&lt;="&amp;O1716,'m cost'!$D$3:$D$1062,"&lt;="&amp;N1716)))</f>
        <v>514</v>
      </c>
      <c r="L1716" s="2">
        <f t="shared" si="162"/>
        <v>-514</v>
      </c>
      <c r="M1716" s="2">
        <f t="shared" si="163"/>
        <v>-600</v>
      </c>
      <c r="N1716">
        <f t="shared" si="164"/>
        <v>2</v>
      </c>
      <c r="O1716">
        <f t="shared" si="165"/>
        <v>2023</v>
      </c>
      <c r="P1716" s="9">
        <f>IF(I1716&gt;0,VLOOKUP(B1716,'m cost'!A:G,6,FALSE)*I1716,0)</f>
        <v>0</v>
      </c>
      <c r="Q1716" t="str">
        <f t="shared" si="166"/>
        <v>l</v>
      </c>
      <c r="R1716" s="2">
        <f t="shared" si="167"/>
        <v>-86</v>
      </c>
    </row>
    <row r="1717" spans="1:18" x14ac:dyDescent="0.2">
      <c r="A1717" t="s">
        <v>51</v>
      </c>
      <c r="B1717" s="9" t="str">
        <f>VLOOKUP(A1717,'item cost'!A:D,2,FALSE)</f>
        <v>group 41</v>
      </c>
      <c r="C1717" s="9" t="str">
        <f>VLOOKUP(D1717,items!A:B,2,FALSE)</f>
        <v>item 41</v>
      </c>
      <c r="D1717" t="s">
        <v>873</v>
      </c>
      <c r="E1717" s="10"/>
      <c r="F1717" s="10">
        <v>44963</v>
      </c>
      <c r="G1717" t="s">
        <v>520</v>
      </c>
      <c r="I1717">
        <v>200</v>
      </c>
      <c r="J1717" s="2">
        <v>465</v>
      </c>
      <c r="K1717" s="2">
        <f>IF(OR(B1717="متنوع",B1717="قطع غيار"),J1717,IF(AND(B1717="ceiling fan",J1717&gt;500),_xlfn.MAXIFS('m cost'!$E$3:$E$1062,'m cost'!$B$3:$B$1062,C1717,'m cost'!$C$3:$C$1062,"&lt;="&amp;O1717,'m cost'!$D$3:$D$1062,"&lt;="&amp;N1717)*3,_xlfn.MAXIFS('m cost'!$E$3:$E$1062,'m cost'!$B$3:$B$1062,C1717,'m cost'!$C$3:$C$1062,"&lt;="&amp;O1717,'m cost'!$D$3:$D$1062,"&lt;="&amp;N1717)))</f>
        <v>367</v>
      </c>
      <c r="L1717" s="2">
        <f t="shared" si="162"/>
        <v>73400</v>
      </c>
      <c r="M1717" s="2">
        <f t="shared" si="163"/>
        <v>93000</v>
      </c>
      <c r="N1717">
        <f t="shared" si="164"/>
        <v>2</v>
      </c>
      <c r="O1717">
        <f t="shared" si="165"/>
        <v>2023</v>
      </c>
      <c r="P1717" s="9">
        <f>IF(I1717&gt;0,VLOOKUP(B1717,'m cost'!A:G,6,FALSE)*I1717,0)</f>
        <v>0</v>
      </c>
      <c r="Q1717" t="str">
        <f t="shared" si="166"/>
        <v>p</v>
      </c>
      <c r="R1717" s="2">
        <f t="shared" si="167"/>
        <v>19600</v>
      </c>
    </row>
    <row r="1718" spans="1:18" x14ac:dyDescent="0.2">
      <c r="A1718" t="s">
        <v>276</v>
      </c>
      <c r="B1718" s="9" t="str">
        <f>VLOOKUP(A1718,'item cost'!A:D,2,FALSE)</f>
        <v>group 42</v>
      </c>
      <c r="C1718" s="9" t="str">
        <f>VLOOKUP(D1718,items!A:B,2,FALSE)</f>
        <v>item 42</v>
      </c>
      <c r="D1718" t="s">
        <v>874</v>
      </c>
      <c r="E1718" s="10"/>
      <c r="F1718" s="10">
        <v>44963</v>
      </c>
      <c r="G1718" t="s">
        <v>520</v>
      </c>
      <c r="I1718">
        <v>200</v>
      </c>
      <c r="J1718" s="2">
        <v>265</v>
      </c>
      <c r="K1718" s="2">
        <f>IF(OR(B1718="متنوع",B1718="قطع غيار"),J1718,IF(AND(B1718="ceiling fan",J1718&gt;500),_xlfn.MAXIFS('m cost'!$E$3:$E$1062,'m cost'!$B$3:$B$1062,C1718,'m cost'!$C$3:$C$1062,"&lt;="&amp;O1718,'m cost'!$D$3:$D$1062,"&lt;="&amp;N1718)*3,_xlfn.MAXIFS('m cost'!$E$3:$E$1062,'m cost'!$B$3:$B$1062,C1718,'m cost'!$C$3:$C$1062,"&lt;="&amp;O1718,'m cost'!$D$3:$D$1062,"&lt;="&amp;N1718)))</f>
        <v>244.81481481481484</v>
      </c>
      <c r="L1718" s="2">
        <f t="shared" ref="L1718:L1781" si="168">I1718*K1718</f>
        <v>48962.962962962971</v>
      </c>
      <c r="M1718" s="2">
        <f t="shared" ref="M1718:M1781" si="169">J1718*I1718</f>
        <v>53000</v>
      </c>
      <c r="N1718">
        <f t="shared" ref="N1718:N1781" si="170">MONTH(F1718)</f>
        <v>2</v>
      </c>
      <c r="O1718">
        <f t="shared" ref="O1718:O1781" si="171">YEAR(F1718)</f>
        <v>2023</v>
      </c>
      <c r="P1718" s="9">
        <f>IF(I1718&gt;0,VLOOKUP(B1718,'m cost'!A:G,6,FALSE)*I1718,0)</f>
        <v>0</v>
      </c>
      <c r="Q1718" t="str">
        <f t="shared" ref="Q1718:Q1781" si="172">IF(M1718-L1718-P1718&gt;0,"p","l")</f>
        <v>p</v>
      </c>
      <c r="R1718" s="2">
        <f t="shared" ref="R1718:R1781" si="173">M1718-L1718-P1718</f>
        <v>4037.0370370370292</v>
      </c>
    </row>
    <row r="1719" spans="1:18" x14ac:dyDescent="0.2">
      <c r="A1719" t="s">
        <v>70</v>
      </c>
      <c r="B1719" s="9" t="str">
        <f>VLOOKUP(A1719,'item cost'!A:D,2,FALSE)</f>
        <v>group 43</v>
      </c>
      <c r="C1719" s="9" t="str">
        <f>VLOOKUP(D1719,items!A:B,2,FALSE)</f>
        <v>item 43</v>
      </c>
      <c r="D1719" t="s">
        <v>875</v>
      </c>
      <c r="E1719" s="10"/>
      <c r="F1719" s="10">
        <v>44963</v>
      </c>
      <c r="G1719" t="s">
        <v>520</v>
      </c>
      <c r="I1719">
        <v>100</v>
      </c>
      <c r="J1719" s="2">
        <v>1200</v>
      </c>
      <c r="K1719" s="2">
        <f>IF(OR(B1719="متنوع",B1719="قطع غيار"),J1719,IF(AND(B1719="ceiling fan",J1719&gt;500),_xlfn.MAXIFS('m cost'!$E$3:$E$1062,'m cost'!$B$3:$B$1062,C1719,'m cost'!$C$3:$C$1062,"&lt;="&amp;O1719,'m cost'!$D$3:$D$1062,"&lt;="&amp;N1719)*3,_xlfn.MAXIFS('m cost'!$E$3:$E$1062,'m cost'!$B$3:$B$1062,C1719,'m cost'!$C$3:$C$1062,"&lt;="&amp;O1719,'m cost'!$D$3:$D$1062,"&lt;="&amp;N1719)))</f>
        <v>193</v>
      </c>
      <c r="L1719" s="2">
        <f t="shared" si="168"/>
        <v>19300</v>
      </c>
      <c r="M1719" s="2">
        <f t="shared" si="169"/>
        <v>120000</v>
      </c>
      <c r="N1719">
        <f t="shared" si="170"/>
        <v>2</v>
      </c>
      <c r="O1719">
        <f t="shared" si="171"/>
        <v>2023</v>
      </c>
      <c r="P1719" s="9">
        <f>IF(I1719&gt;0,VLOOKUP(B1719,'m cost'!A:G,6,FALSE)*I1719,0)</f>
        <v>0</v>
      </c>
      <c r="Q1719" t="str">
        <f t="shared" si="172"/>
        <v>p</v>
      </c>
      <c r="R1719" s="2">
        <f t="shared" si="173"/>
        <v>100700</v>
      </c>
    </row>
    <row r="1720" spans="1:18" x14ac:dyDescent="0.2">
      <c r="A1720" t="s">
        <v>22</v>
      </c>
      <c r="B1720" s="9" t="str">
        <f>VLOOKUP(A1720,'item cost'!A:D,2,FALSE)</f>
        <v>group 44</v>
      </c>
      <c r="C1720" s="9" t="str">
        <f>VLOOKUP(D1720,items!A:B,2,FALSE)</f>
        <v>item 44</v>
      </c>
      <c r="D1720" t="s">
        <v>876</v>
      </c>
      <c r="E1720" s="10"/>
      <c r="F1720" s="10">
        <v>44963</v>
      </c>
      <c r="G1720" t="s">
        <v>520</v>
      </c>
      <c r="I1720">
        <v>100</v>
      </c>
      <c r="J1720" s="2">
        <v>1000</v>
      </c>
      <c r="K1720" s="2">
        <f>IF(OR(B1720="متنوع",B1720="قطع غيار"),J1720,IF(AND(B1720="ceiling fan",J1720&gt;500),_xlfn.MAXIFS('m cost'!$E$3:$E$1062,'m cost'!$B$3:$B$1062,C1720,'m cost'!$C$3:$C$1062,"&lt;="&amp;O1720,'m cost'!$D$3:$D$1062,"&lt;="&amp;N1720)*3,_xlfn.MAXIFS('m cost'!$E$3:$E$1062,'m cost'!$B$3:$B$1062,C1720,'m cost'!$C$3:$C$1062,"&lt;="&amp;O1720,'m cost'!$D$3:$D$1062,"&lt;="&amp;N1720)))</f>
        <v>187.96296296296299</v>
      </c>
      <c r="L1720" s="2">
        <f t="shared" si="168"/>
        <v>18796.296296296299</v>
      </c>
      <c r="M1720" s="2">
        <f t="shared" si="169"/>
        <v>100000</v>
      </c>
      <c r="N1720">
        <f t="shared" si="170"/>
        <v>2</v>
      </c>
      <c r="O1720">
        <f t="shared" si="171"/>
        <v>2023</v>
      </c>
      <c r="P1720" s="9">
        <f>IF(I1720&gt;0,VLOOKUP(B1720,'m cost'!A:G,6,FALSE)*I1720,0)</f>
        <v>0</v>
      </c>
      <c r="Q1720" t="str">
        <f t="shared" si="172"/>
        <v>p</v>
      </c>
      <c r="R1720" s="2">
        <f t="shared" si="173"/>
        <v>81203.703703703708</v>
      </c>
    </row>
    <row r="1721" spans="1:18" x14ac:dyDescent="0.2">
      <c r="A1721" t="s">
        <v>27</v>
      </c>
      <c r="B1721" s="9" t="str">
        <f>VLOOKUP(A1721,'item cost'!A:D,2,FALSE)</f>
        <v>group 45</v>
      </c>
      <c r="C1721" s="9" t="str">
        <f>VLOOKUP(D1721,items!A:B,2,FALSE)</f>
        <v>item 45</v>
      </c>
      <c r="D1721" t="s">
        <v>877</v>
      </c>
      <c r="E1721" s="10"/>
      <c r="F1721" s="10">
        <v>44963</v>
      </c>
      <c r="G1721" t="s">
        <v>133</v>
      </c>
      <c r="I1721">
        <v>-21</v>
      </c>
      <c r="J1721" s="2">
        <v>360</v>
      </c>
      <c r="K1721" s="2">
        <f>IF(OR(B1721="متنوع",B1721="قطع غيار"),J1721,IF(AND(B1721="ceiling fan",J1721&gt;500),_xlfn.MAXIFS('m cost'!$E$3:$E$1062,'m cost'!$B$3:$B$1062,C1721,'m cost'!$C$3:$C$1062,"&lt;="&amp;O1721,'m cost'!$D$3:$D$1062,"&lt;="&amp;N1721)*3,_xlfn.MAXIFS('m cost'!$E$3:$E$1062,'m cost'!$B$3:$B$1062,C1721,'m cost'!$C$3:$C$1062,"&lt;="&amp;O1721,'m cost'!$D$3:$D$1062,"&lt;="&amp;N1721)))</f>
        <v>187.96296296296299</v>
      </c>
      <c r="L1721" s="2">
        <f t="shared" si="168"/>
        <v>-3947.2222222222226</v>
      </c>
      <c r="M1721" s="2">
        <f t="shared" si="169"/>
        <v>-7560</v>
      </c>
      <c r="N1721">
        <f t="shared" si="170"/>
        <v>2</v>
      </c>
      <c r="O1721">
        <f t="shared" si="171"/>
        <v>2023</v>
      </c>
      <c r="P1721" s="9">
        <f>IF(I1721&gt;0,VLOOKUP(B1721,'m cost'!A:G,6,FALSE)*I1721,0)</f>
        <v>0</v>
      </c>
      <c r="Q1721" t="str">
        <f t="shared" si="172"/>
        <v>l</v>
      </c>
      <c r="R1721" s="2">
        <f t="shared" si="173"/>
        <v>-3612.7777777777774</v>
      </c>
    </row>
    <row r="1722" spans="1:18" x14ac:dyDescent="0.2">
      <c r="A1722" t="s">
        <v>19</v>
      </c>
      <c r="B1722" s="9" t="str">
        <f>VLOOKUP(A1722,'item cost'!A:D,2,FALSE)</f>
        <v>group 46</v>
      </c>
      <c r="C1722" s="9" t="str">
        <f>VLOOKUP(D1722,items!A:B,2,FALSE)</f>
        <v>item 46</v>
      </c>
      <c r="D1722" t="s">
        <v>878</v>
      </c>
      <c r="E1722" s="10"/>
      <c r="F1722" s="10">
        <v>44963</v>
      </c>
      <c r="G1722" t="s">
        <v>133</v>
      </c>
      <c r="I1722">
        <v>-11</v>
      </c>
      <c r="J1722" s="2">
        <v>255</v>
      </c>
      <c r="K1722" s="2">
        <f>IF(OR(B1722="متنوع",B1722="قطع غيار"),J1722,IF(AND(B1722="ceiling fan",J1722&gt;500),_xlfn.MAXIFS('m cost'!$E$3:$E$1062,'m cost'!$B$3:$B$1062,C1722,'m cost'!$C$3:$C$1062,"&lt;="&amp;O1722,'m cost'!$D$3:$D$1062,"&lt;="&amp;N1722)*3,_xlfn.MAXIFS('m cost'!$E$3:$E$1062,'m cost'!$B$3:$B$1062,C1722,'m cost'!$C$3:$C$1062,"&lt;="&amp;O1722,'m cost'!$D$3:$D$1062,"&lt;="&amp;N1722)))</f>
        <v>775</v>
      </c>
      <c r="L1722" s="2">
        <f t="shared" si="168"/>
        <v>-8525</v>
      </c>
      <c r="M1722" s="2">
        <f t="shared" si="169"/>
        <v>-2805</v>
      </c>
      <c r="N1722">
        <f t="shared" si="170"/>
        <v>2</v>
      </c>
      <c r="O1722">
        <f t="shared" si="171"/>
        <v>2023</v>
      </c>
      <c r="P1722" s="9">
        <f>IF(I1722&gt;0,VLOOKUP(B1722,'m cost'!A:G,6,FALSE)*I1722,0)</f>
        <v>0</v>
      </c>
      <c r="Q1722" t="str">
        <f t="shared" si="172"/>
        <v>p</v>
      </c>
      <c r="R1722" s="2">
        <f t="shared" si="173"/>
        <v>5720</v>
      </c>
    </row>
    <row r="1723" spans="1:18" x14ac:dyDescent="0.2">
      <c r="A1723" t="s">
        <v>29</v>
      </c>
      <c r="B1723" s="9" t="str">
        <f>VLOOKUP(A1723,'item cost'!A:D,2,FALSE)</f>
        <v>group 47</v>
      </c>
      <c r="C1723" s="9" t="str">
        <f>VLOOKUP(D1723,items!A:B,2,FALSE)</f>
        <v>item 47</v>
      </c>
      <c r="D1723" t="s">
        <v>879</v>
      </c>
      <c r="E1723" s="10"/>
      <c r="F1723" s="10">
        <v>44963</v>
      </c>
      <c r="G1723" t="s">
        <v>133</v>
      </c>
      <c r="I1723">
        <v>-4</v>
      </c>
      <c r="J1723" s="2">
        <v>1200</v>
      </c>
      <c r="K1723" s="2">
        <f>IF(OR(B1723="متنوع",B1723="قطع غيار"),J1723,IF(AND(B1723="ceiling fan",J1723&gt;500),_xlfn.MAXIFS('m cost'!$E$3:$E$1062,'m cost'!$B$3:$B$1062,C1723,'m cost'!$C$3:$C$1062,"&lt;="&amp;O1723,'m cost'!$D$3:$D$1062,"&lt;="&amp;N1723)*3,_xlfn.MAXIFS('m cost'!$E$3:$E$1062,'m cost'!$B$3:$B$1062,C1723,'m cost'!$C$3:$C$1062,"&lt;="&amp;O1723,'m cost'!$D$3:$D$1062,"&lt;="&amp;N1723)))</f>
        <v>205</v>
      </c>
      <c r="L1723" s="2">
        <f t="shared" si="168"/>
        <v>-820</v>
      </c>
      <c r="M1723" s="2">
        <f t="shared" si="169"/>
        <v>-4800</v>
      </c>
      <c r="N1723">
        <f t="shared" si="170"/>
        <v>2</v>
      </c>
      <c r="O1723">
        <f t="shared" si="171"/>
        <v>2023</v>
      </c>
      <c r="P1723" s="9">
        <f>IF(I1723&gt;0,VLOOKUP(B1723,'m cost'!A:G,6,FALSE)*I1723,0)</f>
        <v>0</v>
      </c>
      <c r="Q1723" t="str">
        <f t="shared" si="172"/>
        <v>l</v>
      </c>
      <c r="R1723" s="2">
        <f t="shared" si="173"/>
        <v>-3980</v>
      </c>
    </row>
    <row r="1724" spans="1:18" x14ac:dyDescent="0.2">
      <c r="A1724" t="s">
        <v>272</v>
      </c>
      <c r="B1724" s="9" t="str">
        <f>VLOOKUP(A1724,'item cost'!A:D,2,FALSE)</f>
        <v>group 48</v>
      </c>
      <c r="C1724" s="9" t="str">
        <f>VLOOKUP(D1724,items!A:B,2,FALSE)</f>
        <v>item 48</v>
      </c>
      <c r="D1724" t="s">
        <v>880</v>
      </c>
      <c r="E1724" s="10"/>
      <c r="F1724" s="10">
        <v>44963</v>
      </c>
      <c r="G1724" t="s">
        <v>133</v>
      </c>
      <c r="I1724">
        <v>-4</v>
      </c>
      <c r="J1724" s="2">
        <v>1000</v>
      </c>
      <c r="K1724" s="2">
        <f>IF(OR(B1724="متنوع",B1724="قطع غيار"),J1724,IF(AND(B1724="ceiling fan",J1724&gt;500),_xlfn.MAXIFS('m cost'!$E$3:$E$1062,'m cost'!$B$3:$B$1062,C1724,'m cost'!$C$3:$C$1062,"&lt;="&amp;O1724,'m cost'!$D$3:$D$1062,"&lt;="&amp;N1724)*3,_xlfn.MAXIFS('m cost'!$E$3:$E$1062,'m cost'!$B$3:$B$1062,C1724,'m cost'!$C$3:$C$1062,"&lt;="&amp;O1724,'m cost'!$D$3:$D$1062,"&lt;="&amp;N1724)))</f>
        <v>640</v>
      </c>
      <c r="L1724" s="2">
        <f t="shared" si="168"/>
        <v>-2560</v>
      </c>
      <c r="M1724" s="2">
        <f t="shared" si="169"/>
        <v>-4000</v>
      </c>
      <c r="N1724">
        <f t="shared" si="170"/>
        <v>2</v>
      </c>
      <c r="O1724">
        <f t="shared" si="171"/>
        <v>2023</v>
      </c>
      <c r="P1724" s="9">
        <f>IF(I1724&gt;0,VLOOKUP(B1724,'m cost'!A:G,6,FALSE)*I1724,0)</f>
        <v>0</v>
      </c>
      <c r="Q1724" t="str">
        <f t="shared" si="172"/>
        <v>l</v>
      </c>
      <c r="R1724" s="2">
        <f t="shared" si="173"/>
        <v>-1440</v>
      </c>
    </row>
    <row r="1725" spans="1:18" x14ac:dyDescent="0.2">
      <c r="A1725" t="s">
        <v>41</v>
      </c>
      <c r="B1725" s="9" t="str">
        <f>VLOOKUP(A1725,'item cost'!A:D,2,FALSE)</f>
        <v>group 49</v>
      </c>
      <c r="C1725" s="9" t="str">
        <f>VLOOKUP(D1725,items!A:B,2,FALSE)</f>
        <v>item 49</v>
      </c>
      <c r="D1725" t="s">
        <v>881</v>
      </c>
      <c r="E1725" s="10"/>
      <c r="F1725" s="10">
        <v>44963</v>
      </c>
      <c r="G1725" t="s">
        <v>133</v>
      </c>
      <c r="I1725">
        <v>-6</v>
      </c>
      <c r="J1725" s="2">
        <v>300</v>
      </c>
      <c r="K1725" s="2">
        <f>IF(OR(B1725="متنوع",B1725="قطع غيار"),J1725,IF(AND(B1725="ceiling fan",J1725&gt;500),_xlfn.MAXIFS('m cost'!$E$3:$E$1062,'m cost'!$B$3:$B$1062,C1725,'m cost'!$C$3:$C$1062,"&lt;="&amp;O1725,'m cost'!$D$3:$D$1062,"&lt;="&amp;N1725)*3,_xlfn.MAXIFS('m cost'!$E$3:$E$1062,'m cost'!$B$3:$B$1062,C1725,'m cost'!$C$3:$C$1062,"&lt;="&amp;O1725,'m cost'!$D$3:$D$1062,"&lt;="&amp;N1725)))</f>
        <v>237</v>
      </c>
      <c r="L1725" s="2">
        <f t="shared" si="168"/>
        <v>-1422</v>
      </c>
      <c r="M1725" s="2">
        <f t="shared" si="169"/>
        <v>-1800</v>
      </c>
      <c r="N1725">
        <f t="shared" si="170"/>
        <v>2</v>
      </c>
      <c r="O1725">
        <f t="shared" si="171"/>
        <v>2023</v>
      </c>
      <c r="P1725" s="9">
        <f>IF(I1725&gt;0,VLOOKUP(B1725,'m cost'!A:G,6,FALSE)*I1725,0)</f>
        <v>0</v>
      </c>
      <c r="Q1725" t="str">
        <f t="shared" si="172"/>
        <v>l</v>
      </c>
      <c r="R1725" s="2">
        <f t="shared" si="173"/>
        <v>-378</v>
      </c>
    </row>
    <row r="1726" spans="1:18" x14ac:dyDescent="0.2">
      <c r="A1726" t="s">
        <v>73</v>
      </c>
      <c r="B1726" s="9" t="str">
        <f>VLOOKUP(A1726,'item cost'!A:D,2,FALSE)</f>
        <v>group 50</v>
      </c>
      <c r="C1726" s="9" t="str">
        <f>VLOOKUP(D1726,items!A:B,2,FALSE)</f>
        <v>item 50</v>
      </c>
      <c r="D1726" t="s">
        <v>882</v>
      </c>
      <c r="E1726" s="10"/>
      <c r="F1726" s="10">
        <v>44963</v>
      </c>
      <c r="G1726" t="s">
        <v>133</v>
      </c>
      <c r="I1726">
        <v>-1</v>
      </c>
      <c r="J1726" s="2">
        <v>340</v>
      </c>
      <c r="K1726" s="2">
        <f>IF(OR(B1726="متنوع",B1726="قطع غيار"),J1726,IF(AND(B1726="ceiling fan",J1726&gt;500),_xlfn.MAXIFS('m cost'!$E$3:$E$1062,'m cost'!$B$3:$B$1062,C1726,'m cost'!$C$3:$C$1062,"&lt;="&amp;O1726,'m cost'!$D$3:$D$1062,"&lt;="&amp;N1726)*3,_xlfn.MAXIFS('m cost'!$E$3:$E$1062,'m cost'!$B$3:$B$1062,C1726,'m cost'!$C$3:$C$1062,"&lt;="&amp;O1726,'m cost'!$D$3:$D$1062,"&lt;="&amp;N1726)))</f>
        <v>2128</v>
      </c>
      <c r="L1726" s="2">
        <f t="shared" si="168"/>
        <v>-2128</v>
      </c>
      <c r="M1726" s="2">
        <f t="shared" si="169"/>
        <v>-340</v>
      </c>
      <c r="N1726">
        <f t="shared" si="170"/>
        <v>2</v>
      </c>
      <c r="O1726">
        <f t="shared" si="171"/>
        <v>2023</v>
      </c>
      <c r="P1726" s="9">
        <f>IF(I1726&gt;0,VLOOKUP(B1726,'m cost'!A:G,6,FALSE)*I1726,0)</f>
        <v>0</v>
      </c>
      <c r="Q1726" t="str">
        <f t="shared" si="172"/>
        <v>p</v>
      </c>
      <c r="R1726" s="2">
        <f t="shared" si="173"/>
        <v>1788</v>
      </c>
    </row>
    <row r="1727" spans="1:18" x14ac:dyDescent="0.2">
      <c r="A1727" t="s">
        <v>35</v>
      </c>
      <c r="B1727" s="9" t="str">
        <f>VLOOKUP(A1727,'item cost'!A:D,2,FALSE)</f>
        <v>group 51</v>
      </c>
      <c r="C1727" s="9" t="str">
        <f>VLOOKUP(D1727,items!A:B,2,FALSE)</f>
        <v>item 51</v>
      </c>
      <c r="D1727" t="s">
        <v>883</v>
      </c>
      <c r="E1727" s="10"/>
      <c r="F1727" s="10">
        <v>44963</v>
      </c>
      <c r="G1727" t="s">
        <v>133</v>
      </c>
      <c r="I1727">
        <v>-5</v>
      </c>
      <c r="J1727" s="2">
        <v>265</v>
      </c>
      <c r="K1727" s="2">
        <f>IF(OR(B1727="متنوع",B1727="قطع غيار"),J1727,IF(AND(B1727="ceiling fan",J1727&gt;500),_xlfn.MAXIFS('m cost'!$E$3:$E$1062,'m cost'!$B$3:$B$1062,C1727,'m cost'!$C$3:$C$1062,"&lt;="&amp;O1727,'m cost'!$D$3:$D$1062,"&lt;="&amp;N1727)*3,_xlfn.MAXIFS('m cost'!$E$3:$E$1062,'m cost'!$B$3:$B$1062,C1727,'m cost'!$C$3:$C$1062,"&lt;="&amp;O1727,'m cost'!$D$3:$D$1062,"&lt;="&amp;N1727)))</f>
        <v>2247</v>
      </c>
      <c r="L1727" s="2">
        <f t="shared" si="168"/>
        <v>-11235</v>
      </c>
      <c r="M1727" s="2">
        <f t="shared" si="169"/>
        <v>-1325</v>
      </c>
      <c r="N1727">
        <f t="shared" si="170"/>
        <v>2</v>
      </c>
      <c r="O1727">
        <f t="shared" si="171"/>
        <v>2023</v>
      </c>
      <c r="P1727" s="9">
        <f>IF(I1727&gt;0,VLOOKUP(B1727,'m cost'!A:G,6,FALSE)*I1727,0)</f>
        <v>0</v>
      </c>
      <c r="Q1727" t="str">
        <f t="shared" si="172"/>
        <v>p</v>
      </c>
      <c r="R1727" s="2">
        <f t="shared" si="173"/>
        <v>9910</v>
      </c>
    </row>
    <row r="1728" spans="1:18" x14ac:dyDescent="0.2">
      <c r="A1728" t="s">
        <v>49</v>
      </c>
      <c r="B1728" s="9" t="str">
        <f>VLOOKUP(A1728,'item cost'!A:D,2,FALSE)</f>
        <v>group 52</v>
      </c>
      <c r="C1728" s="9" t="str">
        <f>VLOOKUP(D1728,items!A:B,2,FALSE)</f>
        <v>item 52</v>
      </c>
      <c r="D1728" t="s">
        <v>884</v>
      </c>
      <c r="E1728" s="10"/>
      <c r="F1728" s="10">
        <v>44963</v>
      </c>
      <c r="G1728" t="s">
        <v>133</v>
      </c>
      <c r="I1728">
        <v>-2</v>
      </c>
      <c r="J1728" s="2">
        <v>220</v>
      </c>
      <c r="K1728" s="2">
        <f>IF(OR(B1728="متنوع",B1728="قطع غيار"),J1728,IF(AND(B1728="ceiling fan",J1728&gt;500),_xlfn.MAXIFS('m cost'!$E$3:$E$1062,'m cost'!$B$3:$B$1062,C1728,'m cost'!$C$3:$C$1062,"&lt;="&amp;O1728,'m cost'!$D$3:$D$1062,"&lt;="&amp;N1728)*3,_xlfn.MAXIFS('m cost'!$E$3:$E$1062,'m cost'!$B$3:$B$1062,C1728,'m cost'!$C$3:$C$1062,"&lt;="&amp;O1728,'m cost'!$D$3:$D$1062,"&lt;="&amp;N1728)))</f>
        <v>306</v>
      </c>
      <c r="L1728" s="2">
        <f t="shared" si="168"/>
        <v>-612</v>
      </c>
      <c r="M1728" s="2">
        <f t="shared" si="169"/>
        <v>-440</v>
      </c>
      <c r="N1728">
        <f t="shared" si="170"/>
        <v>2</v>
      </c>
      <c r="O1728">
        <f t="shared" si="171"/>
        <v>2023</v>
      </c>
      <c r="P1728" s="9">
        <f>IF(I1728&gt;0,VLOOKUP(B1728,'m cost'!A:G,6,FALSE)*I1728,0)</f>
        <v>0</v>
      </c>
      <c r="Q1728" t="str">
        <f t="shared" si="172"/>
        <v>p</v>
      </c>
      <c r="R1728" s="2">
        <f t="shared" si="173"/>
        <v>172</v>
      </c>
    </row>
    <row r="1729" spans="1:18" x14ac:dyDescent="0.2">
      <c r="A1729" t="s">
        <v>42</v>
      </c>
      <c r="B1729" s="9" t="str">
        <f>VLOOKUP(A1729,'item cost'!A:D,2,FALSE)</f>
        <v>group 53</v>
      </c>
      <c r="C1729" s="9" t="str">
        <f>VLOOKUP(D1729,items!A:B,2,FALSE)</f>
        <v>item 53</v>
      </c>
      <c r="D1729" t="s">
        <v>885</v>
      </c>
      <c r="E1729" s="10"/>
      <c r="F1729" s="10">
        <v>44963</v>
      </c>
      <c r="G1729" t="s">
        <v>133</v>
      </c>
      <c r="I1729">
        <v>-1</v>
      </c>
      <c r="J1729" s="2">
        <v>230</v>
      </c>
      <c r="K1729" s="2">
        <f>IF(OR(B1729="متنوع",B1729="قطع غيار"),J1729,IF(AND(B1729="ceiling fan",J1729&gt;500),_xlfn.MAXIFS('m cost'!$E$3:$E$1062,'m cost'!$B$3:$B$1062,C1729,'m cost'!$C$3:$C$1062,"&lt;="&amp;O1729,'m cost'!$D$3:$D$1062,"&lt;="&amp;N1729)*3,_xlfn.MAXIFS('m cost'!$E$3:$E$1062,'m cost'!$B$3:$B$1062,C1729,'m cost'!$C$3:$C$1062,"&lt;="&amp;O1729,'m cost'!$D$3:$D$1062,"&lt;="&amp;N1729)))</f>
        <v>253</v>
      </c>
      <c r="L1729" s="2">
        <f t="shared" si="168"/>
        <v>-253</v>
      </c>
      <c r="M1729" s="2">
        <f t="shared" si="169"/>
        <v>-230</v>
      </c>
      <c r="N1729">
        <f t="shared" si="170"/>
        <v>2</v>
      </c>
      <c r="O1729">
        <f t="shared" si="171"/>
        <v>2023</v>
      </c>
      <c r="P1729" s="9">
        <f>IF(I1729&gt;0,VLOOKUP(B1729,'m cost'!A:G,6,FALSE)*I1729,0)</f>
        <v>0</v>
      </c>
      <c r="Q1729" t="str">
        <f t="shared" si="172"/>
        <v>p</v>
      </c>
      <c r="R1729" s="2">
        <f t="shared" si="173"/>
        <v>23</v>
      </c>
    </row>
    <row r="1730" spans="1:18" x14ac:dyDescent="0.2">
      <c r="A1730" t="s">
        <v>63</v>
      </c>
      <c r="B1730" s="9" t="str">
        <f>VLOOKUP(A1730,'item cost'!A:D,2,FALSE)</f>
        <v>group 54</v>
      </c>
      <c r="C1730" s="9" t="str">
        <f>VLOOKUP(D1730,items!A:B,2,FALSE)</f>
        <v>item 54</v>
      </c>
      <c r="D1730" t="s">
        <v>886</v>
      </c>
      <c r="E1730" s="10"/>
      <c r="F1730" s="10">
        <v>44963</v>
      </c>
      <c r="G1730" t="s">
        <v>133</v>
      </c>
      <c r="I1730">
        <v>-1</v>
      </c>
      <c r="J1730" s="2">
        <v>200</v>
      </c>
      <c r="K1730" s="2">
        <f>IF(OR(B1730="متنوع",B1730="قطع غيار"),J1730,IF(AND(B1730="ceiling fan",J1730&gt;500),_xlfn.MAXIFS('m cost'!$E$3:$E$1062,'m cost'!$B$3:$B$1062,C1730,'m cost'!$C$3:$C$1062,"&lt;="&amp;O1730,'m cost'!$D$3:$D$1062,"&lt;="&amp;N1730)*3,_xlfn.MAXIFS('m cost'!$E$3:$E$1062,'m cost'!$B$3:$B$1062,C1730,'m cost'!$C$3:$C$1062,"&lt;="&amp;O1730,'m cost'!$D$3:$D$1062,"&lt;="&amp;N1730)))</f>
        <v>540</v>
      </c>
      <c r="L1730" s="2">
        <f t="shared" si="168"/>
        <v>-540</v>
      </c>
      <c r="M1730" s="2">
        <f t="shared" si="169"/>
        <v>-200</v>
      </c>
      <c r="N1730">
        <f t="shared" si="170"/>
        <v>2</v>
      </c>
      <c r="O1730">
        <f t="shared" si="171"/>
        <v>2023</v>
      </c>
      <c r="P1730" s="9">
        <f>IF(I1730&gt;0,VLOOKUP(B1730,'m cost'!A:G,6,FALSE)*I1730,0)</f>
        <v>0</v>
      </c>
      <c r="Q1730" t="str">
        <f t="shared" si="172"/>
        <v>p</v>
      </c>
      <c r="R1730" s="2">
        <f t="shared" si="173"/>
        <v>340</v>
      </c>
    </row>
    <row r="1731" spans="1:18" x14ac:dyDescent="0.2">
      <c r="A1731" t="s">
        <v>32</v>
      </c>
      <c r="B1731" s="9" t="str">
        <f>VLOOKUP(A1731,'item cost'!A:D,2,FALSE)</f>
        <v>group 1</v>
      </c>
      <c r="C1731" s="9" t="str">
        <f>VLOOKUP(D1731,items!A:B,2,FALSE)</f>
        <v>item 1</v>
      </c>
      <c r="D1731" t="s">
        <v>833</v>
      </c>
      <c r="E1731" s="10"/>
      <c r="F1731" s="10">
        <v>44984</v>
      </c>
      <c r="G1731" t="s">
        <v>521</v>
      </c>
      <c r="I1731">
        <v>50</v>
      </c>
      <c r="J1731" s="2">
        <v>1200</v>
      </c>
      <c r="K1731" s="2">
        <f>IF(OR(B1731="متنوع",B1731="قطع غيار"),J1731,IF(AND(B1731="ceiling fan",J1731&gt;500),_xlfn.MAXIFS('m cost'!$E$3:$E$1062,'m cost'!$B$3:$B$1062,C1731,'m cost'!$C$3:$C$1062,"&lt;="&amp;O1731,'m cost'!$D$3:$D$1062,"&lt;="&amp;N1731)*3,_xlfn.MAXIFS('m cost'!$E$3:$E$1062,'m cost'!$B$3:$B$1062,C1731,'m cost'!$C$3:$C$1062,"&lt;="&amp;O1731,'m cost'!$D$3:$D$1062,"&lt;="&amp;N1731)))</f>
        <v>1490</v>
      </c>
      <c r="L1731" s="2">
        <f t="shared" si="168"/>
        <v>74500</v>
      </c>
      <c r="M1731" s="2">
        <f t="shared" si="169"/>
        <v>60000</v>
      </c>
      <c r="N1731">
        <f t="shared" si="170"/>
        <v>2</v>
      </c>
      <c r="O1731">
        <f t="shared" si="171"/>
        <v>2023</v>
      </c>
      <c r="P1731" s="9">
        <f>IF(I1731&gt;0,VLOOKUP(B1731,'m cost'!A:G,6,FALSE)*I1731,0)</f>
        <v>2554</v>
      </c>
      <c r="Q1731" t="str">
        <f t="shared" si="172"/>
        <v>l</v>
      </c>
      <c r="R1731" s="2">
        <f t="shared" si="173"/>
        <v>-17054</v>
      </c>
    </row>
    <row r="1732" spans="1:18" x14ac:dyDescent="0.2">
      <c r="A1732" t="s">
        <v>58</v>
      </c>
      <c r="B1732" s="9" t="str">
        <f>VLOOKUP(A1732,'item cost'!A:D,2,FALSE)</f>
        <v>group 2</v>
      </c>
      <c r="C1732" s="9" t="str">
        <f>VLOOKUP(D1732,items!A:B,2,FALSE)</f>
        <v>item 2</v>
      </c>
      <c r="D1732" t="s">
        <v>834</v>
      </c>
      <c r="E1732" s="10"/>
      <c r="F1732" s="10">
        <v>44984</v>
      </c>
      <c r="G1732" t="s">
        <v>521</v>
      </c>
      <c r="I1732">
        <v>300</v>
      </c>
      <c r="J1732" s="2">
        <v>265</v>
      </c>
      <c r="K1732" s="2">
        <f>IF(OR(B1732="متنوع",B1732="قطع غيار"),J1732,IF(AND(B1732="ceiling fan",J1732&gt;500),_xlfn.MAXIFS('m cost'!$E$3:$E$1062,'m cost'!$B$3:$B$1062,C1732,'m cost'!$C$3:$C$1062,"&lt;="&amp;O1732,'m cost'!$D$3:$D$1062,"&lt;="&amp;N1732)*3,_xlfn.MAXIFS('m cost'!$E$3:$E$1062,'m cost'!$B$3:$B$1062,C1732,'m cost'!$C$3:$C$1062,"&lt;="&amp;O1732,'m cost'!$D$3:$D$1062,"&lt;="&amp;N1732)))</f>
        <v>257.64999999999998</v>
      </c>
      <c r="L1732" s="2">
        <f t="shared" si="168"/>
        <v>77295</v>
      </c>
      <c r="M1732" s="2">
        <f t="shared" si="169"/>
        <v>79500</v>
      </c>
      <c r="N1732">
        <f t="shared" si="170"/>
        <v>2</v>
      </c>
      <c r="O1732">
        <f t="shared" si="171"/>
        <v>2023</v>
      </c>
      <c r="P1732" s="9">
        <f>IF(I1732&gt;0,VLOOKUP(B1732,'m cost'!A:G,6,FALSE)*I1732,0)</f>
        <v>12174</v>
      </c>
      <c r="Q1732" t="str">
        <f t="shared" si="172"/>
        <v>l</v>
      </c>
      <c r="R1732" s="2">
        <f t="shared" si="173"/>
        <v>-9969</v>
      </c>
    </row>
    <row r="1733" spans="1:18" x14ac:dyDescent="0.2">
      <c r="A1733" t="s">
        <v>23</v>
      </c>
      <c r="B1733" s="9" t="str">
        <f>VLOOKUP(A1733,'item cost'!A:D,2,FALSE)</f>
        <v>group 3</v>
      </c>
      <c r="C1733" s="9" t="str">
        <f>VLOOKUP(D1733,items!A:B,2,FALSE)</f>
        <v>item 3</v>
      </c>
      <c r="D1733" t="s">
        <v>835</v>
      </c>
      <c r="E1733" s="10"/>
      <c r="F1733" s="10">
        <v>44984</v>
      </c>
      <c r="G1733" t="s">
        <v>521</v>
      </c>
      <c r="I1733">
        <v>30</v>
      </c>
      <c r="J1733" s="2">
        <v>2675</v>
      </c>
      <c r="K1733" s="2">
        <f>IF(OR(B1733="متنوع",B1733="قطع غيار"),J1733,IF(AND(B1733="ceiling fan",J1733&gt;500),_xlfn.MAXIFS('m cost'!$E$3:$E$1062,'m cost'!$B$3:$B$1062,C1733,'m cost'!$C$3:$C$1062,"&lt;="&amp;O1733,'m cost'!$D$3:$D$1062,"&lt;="&amp;N1733)*3,_xlfn.MAXIFS('m cost'!$E$3:$E$1062,'m cost'!$B$3:$B$1062,C1733,'m cost'!$C$3:$C$1062,"&lt;="&amp;O1733,'m cost'!$D$3:$D$1062,"&lt;="&amp;N1733)))</f>
        <v>424.87</v>
      </c>
      <c r="L1733" s="2">
        <f t="shared" si="168"/>
        <v>12746.1</v>
      </c>
      <c r="M1733" s="2">
        <f t="shared" si="169"/>
        <v>80250</v>
      </c>
      <c r="N1733">
        <f t="shared" si="170"/>
        <v>2</v>
      </c>
      <c r="O1733">
        <f t="shared" si="171"/>
        <v>2023</v>
      </c>
      <c r="P1733" s="9">
        <f>IF(I1733&gt;0,VLOOKUP(B1733,'m cost'!A:G,6,FALSE)*I1733,0)</f>
        <v>1767.3</v>
      </c>
      <c r="Q1733" t="str">
        <f t="shared" si="172"/>
        <v>p</v>
      </c>
      <c r="R1733" s="2">
        <f t="shared" si="173"/>
        <v>65736.599999999991</v>
      </c>
    </row>
    <row r="1734" spans="1:18" x14ac:dyDescent="0.2">
      <c r="A1734" t="s">
        <v>271</v>
      </c>
      <c r="B1734" s="9" t="str">
        <f>VLOOKUP(A1734,'item cost'!A:D,2,FALSE)</f>
        <v>group 4</v>
      </c>
      <c r="C1734" s="9" t="str">
        <f>VLOOKUP(D1734,items!A:B,2,FALSE)</f>
        <v>item 4</v>
      </c>
      <c r="D1734" t="s">
        <v>836</v>
      </c>
      <c r="E1734" s="10"/>
      <c r="F1734" s="10">
        <v>44984</v>
      </c>
      <c r="G1734" t="s">
        <v>263</v>
      </c>
      <c r="I1734">
        <v>-5</v>
      </c>
      <c r="J1734" s="2">
        <v>1000</v>
      </c>
      <c r="K1734" s="2">
        <f>IF(OR(B1734="متنوع",B1734="قطع غيار"),J1734,IF(AND(B1734="ceiling fan",J1734&gt;500),_xlfn.MAXIFS('m cost'!$E$3:$E$1062,'m cost'!$B$3:$B$1062,C1734,'m cost'!$C$3:$C$1062,"&lt;="&amp;O1734,'m cost'!$D$3:$D$1062,"&lt;="&amp;N1734)*3,_xlfn.MAXIFS('m cost'!$E$3:$E$1062,'m cost'!$B$3:$B$1062,C1734,'m cost'!$C$3:$C$1062,"&lt;="&amp;O1734,'m cost'!$D$3:$D$1062,"&lt;="&amp;N1734)))</f>
        <v>1793</v>
      </c>
      <c r="L1734" s="2">
        <f t="shared" si="168"/>
        <v>-8965</v>
      </c>
      <c r="M1734" s="2">
        <f t="shared" si="169"/>
        <v>-5000</v>
      </c>
      <c r="N1734">
        <f t="shared" si="170"/>
        <v>2</v>
      </c>
      <c r="O1734">
        <f t="shared" si="171"/>
        <v>2023</v>
      </c>
      <c r="P1734" s="9">
        <f>IF(I1734&gt;0,VLOOKUP(B1734,'m cost'!A:G,6,FALSE)*I1734,0)</f>
        <v>0</v>
      </c>
      <c r="Q1734" t="str">
        <f t="shared" si="172"/>
        <v>p</v>
      </c>
      <c r="R1734" s="2">
        <f t="shared" si="173"/>
        <v>3965</v>
      </c>
    </row>
    <row r="1735" spans="1:18" x14ac:dyDescent="0.2">
      <c r="A1735" t="s">
        <v>26</v>
      </c>
      <c r="B1735" s="9" t="str">
        <f>VLOOKUP(A1735,'item cost'!A:D,2,FALSE)</f>
        <v>group 5</v>
      </c>
      <c r="C1735" s="9" t="str">
        <f>VLOOKUP(D1735,items!A:B,2,FALSE)</f>
        <v>item 5</v>
      </c>
      <c r="D1735" t="s">
        <v>837</v>
      </c>
      <c r="E1735" s="10"/>
      <c r="F1735" s="10">
        <v>44984</v>
      </c>
      <c r="G1735" t="s">
        <v>263</v>
      </c>
      <c r="I1735">
        <v>-3</v>
      </c>
      <c r="J1735" s="2">
        <v>1050</v>
      </c>
      <c r="K1735" s="2">
        <f>IF(OR(B1735="متنوع",B1735="قطع غيار"),J1735,IF(AND(B1735="ceiling fan",J1735&gt;500),_xlfn.MAXIFS('m cost'!$E$3:$E$1062,'m cost'!$B$3:$B$1062,C1735,'m cost'!$C$3:$C$1062,"&lt;="&amp;O1735,'m cost'!$D$3:$D$1062,"&lt;="&amp;N1735)*3,_xlfn.MAXIFS('m cost'!$E$3:$E$1062,'m cost'!$B$3:$B$1062,C1735,'m cost'!$C$3:$C$1062,"&lt;="&amp;O1735,'m cost'!$D$3:$D$1062,"&lt;="&amp;N1735)))</f>
        <v>2220</v>
      </c>
      <c r="L1735" s="2">
        <f t="shared" si="168"/>
        <v>-6660</v>
      </c>
      <c r="M1735" s="2">
        <f t="shared" si="169"/>
        <v>-3150</v>
      </c>
      <c r="N1735">
        <f t="shared" si="170"/>
        <v>2</v>
      </c>
      <c r="O1735">
        <f t="shared" si="171"/>
        <v>2023</v>
      </c>
      <c r="P1735" s="9">
        <f>IF(I1735&gt;0,VLOOKUP(B1735,'m cost'!A:G,6,FALSE)*I1735,0)</f>
        <v>0</v>
      </c>
      <c r="Q1735" t="str">
        <f t="shared" si="172"/>
        <v>p</v>
      </c>
      <c r="R1735" s="2">
        <f t="shared" si="173"/>
        <v>3510</v>
      </c>
    </row>
    <row r="1736" spans="1:18" x14ac:dyDescent="0.2">
      <c r="A1736" t="s">
        <v>66</v>
      </c>
      <c r="B1736" s="9" t="str">
        <f>VLOOKUP(A1736,'item cost'!A:D,2,FALSE)</f>
        <v>group 6</v>
      </c>
      <c r="C1736" s="9" t="str">
        <f>VLOOKUP(D1736,items!A:B,2,FALSE)</f>
        <v>item 6</v>
      </c>
      <c r="D1736" t="s">
        <v>838</v>
      </c>
      <c r="E1736" s="10"/>
      <c r="F1736" s="10">
        <v>44984</v>
      </c>
      <c r="G1736" t="s">
        <v>263</v>
      </c>
      <c r="I1736">
        <v>-6</v>
      </c>
      <c r="J1736" s="2">
        <v>230</v>
      </c>
      <c r="K1736" s="2">
        <f>IF(OR(B1736="متنوع",B1736="قطع غيار"),J1736,IF(AND(B1736="ceiling fan",J1736&gt;500),_xlfn.MAXIFS('m cost'!$E$3:$E$1062,'m cost'!$B$3:$B$1062,C1736,'m cost'!$C$3:$C$1062,"&lt;="&amp;O1736,'m cost'!$D$3:$D$1062,"&lt;="&amp;N1736)*3,_xlfn.MAXIFS('m cost'!$E$3:$E$1062,'m cost'!$B$3:$B$1062,C1736,'m cost'!$C$3:$C$1062,"&lt;="&amp;O1736,'m cost'!$D$3:$D$1062,"&lt;="&amp;N1736)))</f>
        <v>190</v>
      </c>
      <c r="L1736" s="2">
        <f t="shared" si="168"/>
        <v>-1140</v>
      </c>
      <c r="M1736" s="2">
        <f t="shared" si="169"/>
        <v>-1380</v>
      </c>
      <c r="N1736">
        <f t="shared" si="170"/>
        <v>2</v>
      </c>
      <c r="O1736">
        <f t="shared" si="171"/>
        <v>2023</v>
      </c>
      <c r="P1736" s="9">
        <f>IF(I1736&gt;0,VLOOKUP(B1736,'m cost'!A:G,6,FALSE)*I1736,0)</f>
        <v>0</v>
      </c>
      <c r="Q1736" t="str">
        <f t="shared" si="172"/>
        <v>l</v>
      </c>
      <c r="R1736" s="2">
        <f t="shared" si="173"/>
        <v>-240</v>
      </c>
    </row>
    <row r="1737" spans="1:18" x14ac:dyDescent="0.2">
      <c r="A1737" t="s">
        <v>40</v>
      </c>
      <c r="B1737" s="9" t="str">
        <f>VLOOKUP(A1737,'item cost'!A:D,2,FALSE)</f>
        <v>group 7</v>
      </c>
      <c r="C1737" s="9" t="str">
        <f>VLOOKUP(D1737,items!A:B,2,FALSE)</f>
        <v>item 7</v>
      </c>
      <c r="D1737" t="s">
        <v>839</v>
      </c>
      <c r="E1737" s="10"/>
      <c r="F1737" s="10">
        <v>44984</v>
      </c>
      <c r="G1737" t="s">
        <v>263</v>
      </c>
      <c r="I1737">
        <v>-2</v>
      </c>
      <c r="J1737" s="2">
        <v>165</v>
      </c>
      <c r="K1737" s="2">
        <f>IF(OR(B1737="متنوع",B1737="قطع غيار"),J1737,IF(AND(B1737="ceiling fan",J1737&gt;500),_xlfn.MAXIFS('m cost'!$E$3:$E$1062,'m cost'!$B$3:$B$1062,C1737,'m cost'!$C$3:$C$1062,"&lt;="&amp;O1737,'m cost'!$D$3:$D$1062,"&lt;="&amp;N1737)*3,_xlfn.MAXIFS('m cost'!$E$3:$E$1062,'m cost'!$B$3:$B$1062,C1737,'m cost'!$C$3:$C$1062,"&lt;="&amp;O1737,'m cost'!$D$3:$D$1062,"&lt;="&amp;N1737)))</f>
        <v>260</v>
      </c>
      <c r="L1737" s="2">
        <f t="shared" si="168"/>
        <v>-520</v>
      </c>
      <c r="M1737" s="2">
        <f t="shared" si="169"/>
        <v>-330</v>
      </c>
      <c r="N1737">
        <f t="shared" si="170"/>
        <v>2</v>
      </c>
      <c r="O1737">
        <f t="shared" si="171"/>
        <v>2023</v>
      </c>
      <c r="P1737" s="9">
        <f>IF(I1737&gt;0,VLOOKUP(B1737,'m cost'!A:G,6,FALSE)*I1737,0)</f>
        <v>0</v>
      </c>
      <c r="Q1737" t="str">
        <f t="shared" si="172"/>
        <v>p</v>
      </c>
      <c r="R1737" s="2">
        <f t="shared" si="173"/>
        <v>190</v>
      </c>
    </row>
    <row r="1738" spans="1:18" x14ac:dyDescent="0.2">
      <c r="A1738" t="s">
        <v>61</v>
      </c>
      <c r="B1738" s="9" t="str">
        <f>VLOOKUP(A1738,'item cost'!A:D,2,FALSE)</f>
        <v>group 8</v>
      </c>
      <c r="C1738" s="9" t="str">
        <f>VLOOKUP(D1738,items!A:B,2,FALSE)</f>
        <v>item 8</v>
      </c>
      <c r="D1738" t="s">
        <v>840</v>
      </c>
      <c r="E1738" s="10"/>
      <c r="F1738" s="10">
        <v>44984</v>
      </c>
      <c r="G1738" t="s">
        <v>263</v>
      </c>
      <c r="I1738">
        <v>-1</v>
      </c>
      <c r="J1738" s="2">
        <v>455</v>
      </c>
      <c r="K1738" s="2">
        <f>IF(OR(B1738="متنوع",B1738="قطع غيار"),J1738,IF(AND(B1738="ceiling fan",J1738&gt;500),_xlfn.MAXIFS('m cost'!$E$3:$E$1062,'m cost'!$B$3:$B$1062,C1738,'m cost'!$C$3:$C$1062,"&lt;="&amp;O1738,'m cost'!$D$3:$D$1062,"&lt;="&amp;N1738)*3,_xlfn.MAXIFS('m cost'!$E$3:$E$1062,'m cost'!$B$3:$B$1062,C1738,'m cost'!$C$3:$C$1062,"&lt;="&amp;O1738,'m cost'!$D$3:$D$1062,"&lt;="&amp;N1738)))</f>
        <v>1630</v>
      </c>
      <c r="L1738" s="2">
        <f t="shared" si="168"/>
        <v>-1630</v>
      </c>
      <c r="M1738" s="2">
        <f t="shared" si="169"/>
        <v>-455</v>
      </c>
      <c r="N1738">
        <f t="shared" si="170"/>
        <v>2</v>
      </c>
      <c r="O1738">
        <f t="shared" si="171"/>
        <v>2023</v>
      </c>
      <c r="P1738" s="9">
        <f>IF(I1738&gt;0,VLOOKUP(B1738,'m cost'!A:G,6,FALSE)*I1738,0)</f>
        <v>0</v>
      </c>
      <c r="Q1738" t="str">
        <f t="shared" si="172"/>
        <v>p</v>
      </c>
      <c r="R1738" s="2">
        <f t="shared" si="173"/>
        <v>1175</v>
      </c>
    </row>
    <row r="1739" spans="1:18" x14ac:dyDescent="0.2">
      <c r="A1739" t="s">
        <v>39</v>
      </c>
      <c r="B1739" s="9" t="str">
        <f>VLOOKUP(A1739,'item cost'!A:D,2,FALSE)</f>
        <v>group 9</v>
      </c>
      <c r="C1739" s="9" t="str">
        <f>VLOOKUP(D1739,items!A:B,2,FALSE)</f>
        <v>item 9</v>
      </c>
      <c r="D1739" t="s">
        <v>841</v>
      </c>
      <c r="E1739" s="10"/>
      <c r="F1739" s="10">
        <v>44984</v>
      </c>
      <c r="G1739" t="s">
        <v>263</v>
      </c>
      <c r="I1739">
        <v>-1</v>
      </c>
      <c r="J1739" s="2">
        <v>300</v>
      </c>
      <c r="K1739" s="2">
        <f>IF(OR(B1739="متنوع",B1739="قطع غيار"),J1739,IF(AND(B1739="ceiling fan",J1739&gt;500),_xlfn.MAXIFS('m cost'!$E$3:$E$1062,'m cost'!$B$3:$B$1062,C1739,'m cost'!$C$3:$C$1062,"&lt;="&amp;O1739,'m cost'!$D$3:$D$1062,"&lt;="&amp;N1739)*3,_xlfn.MAXIFS('m cost'!$E$3:$E$1062,'m cost'!$B$3:$B$1062,C1739,'m cost'!$C$3:$C$1062,"&lt;="&amp;O1739,'m cost'!$D$3:$D$1062,"&lt;="&amp;N1739)))</f>
        <v>2007</v>
      </c>
      <c r="L1739" s="2">
        <f t="shared" si="168"/>
        <v>-2007</v>
      </c>
      <c r="M1739" s="2">
        <f t="shared" si="169"/>
        <v>-300</v>
      </c>
      <c r="N1739">
        <f t="shared" si="170"/>
        <v>2</v>
      </c>
      <c r="O1739">
        <f t="shared" si="171"/>
        <v>2023</v>
      </c>
      <c r="P1739" s="9">
        <f>IF(I1739&gt;0,VLOOKUP(B1739,'m cost'!A:G,6,FALSE)*I1739,0)</f>
        <v>0</v>
      </c>
      <c r="Q1739" t="str">
        <f t="shared" si="172"/>
        <v>p</v>
      </c>
      <c r="R1739" s="2">
        <f t="shared" si="173"/>
        <v>1707</v>
      </c>
    </row>
    <row r="1740" spans="1:18" x14ac:dyDescent="0.2">
      <c r="A1740" t="s">
        <v>277</v>
      </c>
      <c r="B1740" s="9" t="str">
        <f>VLOOKUP(A1740,'item cost'!A:D,2,FALSE)</f>
        <v>group 10</v>
      </c>
      <c r="C1740" s="9" t="str">
        <f>VLOOKUP(D1740,items!A:B,2,FALSE)</f>
        <v>item 10</v>
      </c>
      <c r="D1740" t="s">
        <v>842</v>
      </c>
      <c r="E1740" s="10"/>
      <c r="F1740" s="10">
        <v>44984</v>
      </c>
      <c r="G1740" t="s">
        <v>263</v>
      </c>
      <c r="I1740">
        <v>-1</v>
      </c>
      <c r="J1740" s="2">
        <v>365</v>
      </c>
      <c r="K1740" s="2">
        <f>IF(OR(B1740="متنوع",B1740="قطع غيار"),J1740,IF(AND(B1740="ceiling fan",J1740&gt;500),_xlfn.MAXIFS('m cost'!$E$3:$E$1062,'m cost'!$B$3:$B$1062,C1740,'m cost'!$C$3:$C$1062,"&lt;="&amp;O1740,'m cost'!$D$3:$D$1062,"&lt;="&amp;N1740)*3,_xlfn.MAXIFS('m cost'!$E$3:$E$1062,'m cost'!$B$3:$B$1062,C1740,'m cost'!$C$3:$C$1062,"&lt;="&amp;O1740,'m cost'!$D$3:$D$1062,"&lt;="&amp;N1740)))</f>
        <v>370</v>
      </c>
      <c r="L1740" s="2">
        <f t="shared" si="168"/>
        <v>-370</v>
      </c>
      <c r="M1740" s="2">
        <f t="shared" si="169"/>
        <v>-365</v>
      </c>
      <c r="N1740">
        <f t="shared" si="170"/>
        <v>2</v>
      </c>
      <c r="O1740">
        <f t="shared" si="171"/>
        <v>2023</v>
      </c>
      <c r="P1740" s="9">
        <f>IF(I1740&gt;0,VLOOKUP(B1740,'m cost'!A:G,6,FALSE)*I1740,0)</f>
        <v>0</v>
      </c>
      <c r="Q1740" t="str">
        <f t="shared" si="172"/>
        <v>p</v>
      </c>
      <c r="R1740" s="2">
        <f t="shared" si="173"/>
        <v>5</v>
      </c>
    </row>
    <row r="1741" spans="1:18" x14ac:dyDescent="0.2">
      <c r="A1741" t="s">
        <v>53</v>
      </c>
      <c r="B1741" s="9" t="str">
        <f>VLOOKUP(A1741,'item cost'!A:D,2,FALSE)</f>
        <v>group 11</v>
      </c>
      <c r="C1741" s="9" t="str">
        <f>VLOOKUP(D1741,items!A:B,2,FALSE)</f>
        <v>item 11</v>
      </c>
      <c r="D1741" t="s">
        <v>843</v>
      </c>
      <c r="E1741" s="10"/>
      <c r="F1741" s="10">
        <v>44984</v>
      </c>
      <c r="G1741" t="s">
        <v>263</v>
      </c>
      <c r="I1741">
        <v>-12</v>
      </c>
      <c r="J1741" s="2">
        <v>1200</v>
      </c>
      <c r="K1741" s="2">
        <f>IF(OR(B1741="متنوع",B1741="قطع غيار"),J1741,IF(AND(B1741="ceiling fan",J1741&gt;500),_xlfn.MAXIFS('m cost'!$E$3:$E$1062,'m cost'!$B$3:$B$1062,C1741,'m cost'!$C$3:$C$1062,"&lt;="&amp;O1741,'m cost'!$D$3:$D$1062,"&lt;="&amp;N1741)*3,_xlfn.MAXIFS('m cost'!$E$3:$E$1062,'m cost'!$B$3:$B$1062,C1741,'m cost'!$C$3:$C$1062,"&lt;="&amp;O1741,'m cost'!$D$3:$D$1062,"&lt;="&amp;N1741)))</f>
        <v>339.00000000000006</v>
      </c>
      <c r="L1741" s="2">
        <f t="shared" si="168"/>
        <v>-4068.0000000000009</v>
      </c>
      <c r="M1741" s="2">
        <f t="shared" si="169"/>
        <v>-14400</v>
      </c>
      <c r="N1741">
        <f t="shared" si="170"/>
        <v>2</v>
      </c>
      <c r="O1741">
        <f t="shared" si="171"/>
        <v>2023</v>
      </c>
      <c r="P1741" s="9">
        <f>IF(I1741&gt;0,VLOOKUP(B1741,'m cost'!A:G,6,FALSE)*I1741,0)</f>
        <v>0</v>
      </c>
      <c r="Q1741" t="str">
        <f t="shared" si="172"/>
        <v>l</v>
      </c>
      <c r="R1741" s="2">
        <f t="shared" si="173"/>
        <v>-10332</v>
      </c>
    </row>
    <row r="1742" spans="1:18" x14ac:dyDescent="0.2">
      <c r="A1742" t="s">
        <v>54</v>
      </c>
      <c r="B1742" s="9" t="str">
        <f>VLOOKUP(A1742,'item cost'!A:D,2,FALSE)</f>
        <v>group 12</v>
      </c>
      <c r="C1742" s="9" t="str">
        <f>VLOOKUP(D1742,items!A:B,2,FALSE)</f>
        <v>item 12</v>
      </c>
      <c r="D1742" t="s">
        <v>844</v>
      </c>
      <c r="E1742" s="10"/>
      <c r="F1742" s="10">
        <v>44984</v>
      </c>
      <c r="G1742" t="s">
        <v>263</v>
      </c>
      <c r="I1742">
        <v>-16</v>
      </c>
      <c r="J1742" s="2">
        <v>360</v>
      </c>
      <c r="K1742" s="2">
        <f>IF(OR(B1742="متنوع",B1742="قطع غيار"),J1742,IF(AND(B1742="ceiling fan",J1742&gt;500),_xlfn.MAXIFS('m cost'!$E$3:$E$1062,'m cost'!$B$3:$B$1062,C1742,'m cost'!$C$3:$C$1062,"&lt;="&amp;O1742,'m cost'!$D$3:$D$1062,"&lt;="&amp;N1742)*3,_xlfn.MAXIFS('m cost'!$E$3:$E$1062,'m cost'!$B$3:$B$1062,C1742,'m cost'!$C$3:$C$1062,"&lt;="&amp;O1742,'m cost'!$D$3:$D$1062,"&lt;="&amp;N1742)))</f>
        <v>900</v>
      </c>
      <c r="L1742" s="2">
        <f t="shared" si="168"/>
        <v>-14400</v>
      </c>
      <c r="M1742" s="2">
        <f t="shared" si="169"/>
        <v>-5760</v>
      </c>
      <c r="N1742">
        <f t="shared" si="170"/>
        <v>2</v>
      </c>
      <c r="O1742">
        <f t="shared" si="171"/>
        <v>2023</v>
      </c>
      <c r="P1742" s="9">
        <f>IF(I1742&gt;0,VLOOKUP(B1742,'m cost'!A:G,6,FALSE)*I1742,0)</f>
        <v>0</v>
      </c>
      <c r="Q1742" t="str">
        <f t="shared" si="172"/>
        <v>p</v>
      </c>
      <c r="R1742" s="2">
        <f t="shared" si="173"/>
        <v>8640</v>
      </c>
    </row>
    <row r="1743" spans="1:18" x14ac:dyDescent="0.2">
      <c r="A1743" t="s">
        <v>72</v>
      </c>
      <c r="B1743" s="9" t="str">
        <f>VLOOKUP(A1743,'item cost'!A:D,2,FALSE)</f>
        <v>group 13</v>
      </c>
      <c r="C1743" s="9" t="str">
        <f>VLOOKUP(D1743,items!A:B,2,FALSE)</f>
        <v>item 13</v>
      </c>
      <c r="D1743" t="s">
        <v>845</v>
      </c>
      <c r="E1743" s="10"/>
      <c r="F1743" s="10">
        <v>44984</v>
      </c>
      <c r="G1743" t="s">
        <v>263</v>
      </c>
      <c r="I1743">
        <v>-3</v>
      </c>
      <c r="J1743" s="2">
        <v>265</v>
      </c>
      <c r="K1743" s="2">
        <f>IF(OR(B1743="متنوع",B1743="قطع غيار"),J1743,IF(AND(B1743="ceiling fan",J1743&gt;500),_xlfn.MAXIFS('m cost'!$E$3:$E$1062,'m cost'!$B$3:$B$1062,C1743,'m cost'!$C$3:$C$1062,"&lt;="&amp;O1743,'m cost'!$D$3:$D$1062,"&lt;="&amp;N1743)*3,_xlfn.MAXIFS('m cost'!$E$3:$E$1062,'m cost'!$B$3:$B$1062,C1743,'m cost'!$C$3:$C$1062,"&lt;="&amp;O1743,'m cost'!$D$3:$D$1062,"&lt;="&amp;N1743)))</f>
        <v>450</v>
      </c>
      <c r="L1743" s="2">
        <f t="shared" si="168"/>
        <v>-1350</v>
      </c>
      <c r="M1743" s="2">
        <f t="shared" si="169"/>
        <v>-795</v>
      </c>
      <c r="N1743">
        <f t="shared" si="170"/>
        <v>2</v>
      </c>
      <c r="O1743">
        <f t="shared" si="171"/>
        <v>2023</v>
      </c>
      <c r="P1743" s="9">
        <f>IF(I1743&gt;0,VLOOKUP(B1743,'m cost'!A:G,6,FALSE)*I1743,0)</f>
        <v>0</v>
      </c>
      <c r="Q1743" t="str">
        <f t="shared" si="172"/>
        <v>p</v>
      </c>
      <c r="R1743" s="2">
        <f t="shared" si="173"/>
        <v>555</v>
      </c>
    </row>
    <row r="1744" spans="1:18" x14ac:dyDescent="0.2">
      <c r="A1744" t="s">
        <v>38</v>
      </c>
      <c r="B1744" s="9" t="str">
        <f>VLOOKUP(A1744,'item cost'!A:D,2,FALSE)</f>
        <v>group 14</v>
      </c>
      <c r="C1744" s="9" t="str">
        <f>VLOOKUP(D1744,items!A:B,2,FALSE)</f>
        <v>item 14</v>
      </c>
      <c r="D1744" t="s">
        <v>846</v>
      </c>
      <c r="E1744" s="10"/>
      <c r="F1744" s="10">
        <v>44978</v>
      </c>
      <c r="G1744" t="s">
        <v>522</v>
      </c>
      <c r="I1744">
        <v>156</v>
      </c>
      <c r="J1744" s="2">
        <v>350</v>
      </c>
      <c r="K1744" s="2">
        <f>IF(OR(B1744="متنوع",B1744="قطع غيار"),J1744,IF(AND(B1744="ceiling fan",J1744&gt;500),_xlfn.MAXIFS('m cost'!$E$3:$E$1062,'m cost'!$B$3:$B$1062,C1744,'m cost'!$C$3:$C$1062,"&lt;="&amp;O1744,'m cost'!$D$3:$D$1062,"&lt;="&amp;N1744)*3,_xlfn.MAXIFS('m cost'!$E$3:$E$1062,'m cost'!$B$3:$B$1062,C1744,'m cost'!$C$3:$C$1062,"&lt;="&amp;O1744,'m cost'!$D$3:$D$1062,"&lt;="&amp;N1744)))</f>
        <v>2060</v>
      </c>
      <c r="L1744" s="2">
        <f t="shared" si="168"/>
        <v>321360</v>
      </c>
      <c r="M1744" s="2">
        <f t="shared" si="169"/>
        <v>54600</v>
      </c>
      <c r="N1744">
        <f t="shared" si="170"/>
        <v>2</v>
      </c>
      <c r="O1744">
        <f t="shared" si="171"/>
        <v>2023</v>
      </c>
      <c r="P1744" s="9">
        <f>IF(I1744&gt;0,VLOOKUP(B1744,'m cost'!A:G,6,FALSE)*I1744,0)</f>
        <v>5177.6399999999994</v>
      </c>
      <c r="Q1744" t="str">
        <f t="shared" si="172"/>
        <v>l</v>
      </c>
      <c r="R1744" s="2">
        <f t="shared" si="173"/>
        <v>-271937.64</v>
      </c>
    </row>
    <row r="1745" spans="1:18" x14ac:dyDescent="0.2">
      <c r="A1745" t="s">
        <v>36</v>
      </c>
      <c r="B1745" s="9" t="str">
        <f>VLOOKUP(A1745,'item cost'!A:D,2,FALSE)</f>
        <v>group 15</v>
      </c>
      <c r="C1745" s="9" t="str">
        <f>VLOOKUP(D1745,items!A:B,2,FALSE)</f>
        <v>item 15</v>
      </c>
      <c r="D1745" t="s">
        <v>847</v>
      </c>
      <c r="E1745" s="10"/>
      <c r="F1745" s="10">
        <v>44978</v>
      </c>
      <c r="G1745" t="s">
        <v>522</v>
      </c>
      <c r="I1745">
        <v>30</v>
      </c>
      <c r="J1745" s="2">
        <v>1550</v>
      </c>
      <c r="K1745" s="2">
        <f>IF(OR(B1745="متنوع",B1745="قطع غيار"),J1745,IF(AND(B1745="ceiling fan",J1745&gt;500),_xlfn.MAXIFS('m cost'!$E$3:$E$1062,'m cost'!$B$3:$B$1062,C1745,'m cost'!$C$3:$C$1062,"&lt;="&amp;O1745,'m cost'!$D$3:$D$1062,"&lt;="&amp;N1745)*3,_xlfn.MAXIFS('m cost'!$E$3:$E$1062,'m cost'!$B$3:$B$1062,C1745,'m cost'!$C$3:$C$1062,"&lt;="&amp;O1745,'m cost'!$D$3:$D$1062,"&lt;="&amp;N1745)))</f>
        <v>1928</v>
      </c>
      <c r="L1745" s="2">
        <f t="shared" si="168"/>
        <v>57840</v>
      </c>
      <c r="M1745" s="2">
        <f t="shared" si="169"/>
        <v>46500</v>
      </c>
      <c r="N1745">
        <f t="shared" si="170"/>
        <v>2</v>
      </c>
      <c r="O1745">
        <f t="shared" si="171"/>
        <v>2023</v>
      </c>
      <c r="P1745" s="9">
        <f>IF(I1745&gt;0,VLOOKUP(B1745,'m cost'!A:G,6,FALSE)*I1745,0)</f>
        <v>795.6</v>
      </c>
      <c r="Q1745" t="str">
        <f t="shared" si="172"/>
        <v>l</v>
      </c>
      <c r="R1745" s="2">
        <f t="shared" si="173"/>
        <v>-12135.6</v>
      </c>
    </row>
    <row r="1746" spans="1:18" x14ac:dyDescent="0.2">
      <c r="A1746" t="s">
        <v>30</v>
      </c>
      <c r="B1746" s="9" t="str">
        <f>VLOOKUP(A1746,'item cost'!A:D,2,FALSE)</f>
        <v>group 16</v>
      </c>
      <c r="C1746" s="9" t="str">
        <f>VLOOKUP(D1746,items!A:B,2,FALSE)</f>
        <v>item 16</v>
      </c>
      <c r="D1746" t="s">
        <v>848</v>
      </c>
      <c r="E1746" s="10"/>
      <c r="F1746" s="10">
        <v>44978</v>
      </c>
      <c r="G1746" t="s">
        <v>522</v>
      </c>
      <c r="I1746">
        <v>30</v>
      </c>
      <c r="J1746" s="2">
        <v>400</v>
      </c>
      <c r="K1746" s="2">
        <f>IF(OR(B1746="متنوع",B1746="قطع غيار"),J1746,IF(AND(B1746="ceiling fan",J1746&gt;500),_xlfn.MAXIFS('m cost'!$E$3:$E$1062,'m cost'!$B$3:$B$1062,C1746,'m cost'!$C$3:$C$1062,"&lt;="&amp;O1746,'m cost'!$D$3:$D$1062,"&lt;="&amp;N1746)*3,_xlfn.MAXIFS('m cost'!$E$3:$E$1062,'m cost'!$B$3:$B$1062,C1746,'m cost'!$C$3:$C$1062,"&lt;="&amp;O1746,'m cost'!$D$3:$D$1062,"&lt;="&amp;N1746)))</f>
        <v>340.26666666666671</v>
      </c>
      <c r="L1746" s="2">
        <f t="shared" si="168"/>
        <v>10208.000000000002</v>
      </c>
      <c r="M1746" s="2">
        <f t="shared" si="169"/>
        <v>12000</v>
      </c>
      <c r="N1746">
        <f t="shared" si="170"/>
        <v>2</v>
      </c>
      <c r="O1746">
        <f t="shared" si="171"/>
        <v>2023</v>
      </c>
      <c r="P1746" s="9">
        <f>IF(I1746&gt;0,VLOOKUP(B1746,'m cost'!A:G,6,FALSE)*I1746,0)</f>
        <v>860.4</v>
      </c>
      <c r="Q1746" t="str">
        <f t="shared" si="172"/>
        <v>p</v>
      </c>
      <c r="R1746" s="2">
        <f t="shared" si="173"/>
        <v>931.5999999999982</v>
      </c>
    </row>
    <row r="1747" spans="1:18" x14ac:dyDescent="0.2">
      <c r="A1747" t="s">
        <v>45</v>
      </c>
      <c r="B1747" s="9" t="str">
        <f>VLOOKUP(A1747,'item cost'!A:D,2,FALSE)</f>
        <v>group 17</v>
      </c>
      <c r="C1747" s="9" t="str">
        <f>VLOOKUP(D1747,items!A:B,2,FALSE)</f>
        <v>item 17</v>
      </c>
      <c r="D1747" t="s">
        <v>849</v>
      </c>
      <c r="E1747" s="10"/>
      <c r="F1747" s="10">
        <v>44978</v>
      </c>
      <c r="G1747" t="s">
        <v>522</v>
      </c>
      <c r="I1747">
        <v>2</v>
      </c>
      <c r="J1747" s="2">
        <v>460</v>
      </c>
      <c r="K1747" s="2">
        <f>IF(OR(B1747="متنوع",B1747="قطع غيار"),J1747,IF(AND(B1747="ceiling fan",J1747&gt;500),_xlfn.MAXIFS('m cost'!$E$3:$E$1062,'m cost'!$B$3:$B$1062,C1747,'m cost'!$C$3:$C$1062,"&lt;="&amp;O1747,'m cost'!$D$3:$D$1062,"&lt;="&amp;N1747)*3,_xlfn.MAXIFS('m cost'!$E$3:$E$1062,'m cost'!$B$3:$B$1062,C1747,'m cost'!$C$3:$C$1062,"&lt;="&amp;O1747,'m cost'!$D$3:$D$1062,"&lt;="&amp;N1747)))</f>
        <v>350.54555555555561</v>
      </c>
      <c r="L1747" s="2">
        <f t="shared" si="168"/>
        <v>701.09111111111122</v>
      </c>
      <c r="M1747" s="2">
        <f t="shared" si="169"/>
        <v>920</v>
      </c>
      <c r="N1747">
        <f t="shared" si="170"/>
        <v>2</v>
      </c>
      <c r="O1747">
        <f t="shared" si="171"/>
        <v>2023</v>
      </c>
      <c r="P1747" s="9">
        <f>IF(I1747&gt;0,VLOOKUP(B1747,'m cost'!A:G,6,FALSE)*I1747,0)</f>
        <v>96.5</v>
      </c>
      <c r="Q1747" t="str">
        <f t="shared" si="172"/>
        <v>p</v>
      </c>
      <c r="R1747" s="2">
        <f t="shared" si="173"/>
        <v>122.40888888888878</v>
      </c>
    </row>
    <row r="1748" spans="1:18" x14ac:dyDescent="0.2">
      <c r="A1748" t="s">
        <v>21</v>
      </c>
      <c r="B1748" s="9" t="str">
        <f>VLOOKUP(A1748,'item cost'!A:D,2,FALSE)</f>
        <v>group 18</v>
      </c>
      <c r="C1748" s="9" t="str">
        <f>VLOOKUP(D1748,items!A:B,2,FALSE)</f>
        <v>item 18</v>
      </c>
      <c r="D1748" t="s">
        <v>850</v>
      </c>
      <c r="E1748" s="10"/>
      <c r="F1748" s="10">
        <v>44978</v>
      </c>
      <c r="G1748" t="s">
        <v>522</v>
      </c>
      <c r="I1748">
        <v>1</v>
      </c>
      <c r="J1748" s="2">
        <v>350</v>
      </c>
      <c r="K1748" s="2">
        <f>IF(OR(B1748="متنوع",B1748="قطع غيار"),J1748,IF(AND(B1748="ceiling fan",J1748&gt;500),_xlfn.MAXIFS('m cost'!$E$3:$E$1062,'m cost'!$B$3:$B$1062,C1748,'m cost'!$C$3:$C$1062,"&lt;="&amp;O1748,'m cost'!$D$3:$D$1062,"&lt;="&amp;N1748)*3,_xlfn.MAXIFS('m cost'!$E$3:$E$1062,'m cost'!$B$3:$B$1062,C1748,'m cost'!$C$3:$C$1062,"&lt;="&amp;O1748,'m cost'!$D$3:$D$1062,"&lt;="&amp;N1748)))</f>
        <v>329.32952380952389</v>
      </c>
      <c r="L1748" s="2">
        <f t="shared" si="168"/>
        <v>329.32952380952389</v>
      </c>
      <c r="M1748" s="2">
        <f t="shared" si="169"/>
        <v>350</v>
      </c>
      <c r="N1748">
        <f t="shared" si="170"/>
        <v>2</v>
      </c>
      <c r="O1748">
        <f t="shared" si="171"/>
        <v>2023</v>
      </c>
      <c r="P1748" s="9">
        <f>IF(I1748&gt;0,VLOOKUP(B1748,'m cost'!A:G,6,FALSE)*I1748,0)</f>
        <v>138.16</v>
      </c>
      <c r="Q1748" t="str">
        <f t="shared" si="172"/>
        <v>l</v>
      </c>
      <c r="R1748" s="2">
        <f t="shared" si="173"/>
        <v>-117.48952380952389</v>
      </c>
    </row>
    <row r="1749" spans="1:18" x14ac:dyDescent="0.2">
      <c r="A1749" t="s">
        <v>275</v>
      </c>
      <c r="B1749" s="9" t="str">
        <f>VLOOKUP(A1749,'item cost'!A:D,2,FALSE)</f>
        <v>group 19</v>
      </c>
      <c r="C1749" s="9" t="str">
        <f>VLOOKUP(D1749,items!A:B,2,FALSE)</f>
        <v>item 19</v>
      </c>
      <c r="D1749" t="s">
        <v>851</v>
      </c>
      <c r="E1749" s="10"/>
      <c r="F1749" s="10">
        <v>44978</v>
      </c>
      <c r="G1749" t="s">
        <v>255</v>
      </c>
      <c r="I1749">
        <v>-2</v>
      </c>
      <c r="J1749" s="2">
        <v>460</v>
      </c>
      <c r="K1749" s="2">
        <f>IF(OR(B1749="متنوع",B1749="قطع غيار"),J1749,IF(AND(B1749="ceiling fan",J1749&gt;500),_xlfn.MAXIFS('m cost'!$E$3:$E$1062,'m cost'!$B$3:$B$1062,C1749,'m cost'!$C$3:$C$1062,"&lt;="&amp;O1749,'m cost'!$D$3:$D$1062,"&lt;="&amp;N1749)*3,_xlfn.MAXIFS('m cost'!$E$3:$E$1062,'m cost'!$B$3:$B$1062,C1749,'m cost'!$C$3:$C$1062,"&lt;="&amp;O1749,'m cost'!$D$3:$D$1062,"&lt;="&amp;N1749)))</f>
        <v>1400</v>
      </c>
      <c r="L1749" s="2">
        <f t="shared" si="168"/>
        <v>-2800</v>
      </c>
      <c r="M1749" s="2">
        <f t="shared" si="169"/>
        <v>-920</v>
      </c>
      <c r="N1749">
        <f t="shared" si="170"/>
        <v>2</v>
      </c>
      <c r="O1749">
        <f t="shared" si="171"/>
        <v>2023</v>
      </c>
      <c r="P1749" s="9">
        <f>IF(I1749&gt;0,VLOOKUP(B1749,'m cost'!A:G,6,FALSE)*I1749,0)</f>
        <v>0</v>
      </c>
      <c r="Q1749" t="str">
        <f t="shared" si="172"/>
        <v>p</v>
      </c>
      <c r="R1749" s="2">
        <f t="shared" si="173"/>
        <v>1880</v>
      </c>
    </row>
    <row r="1750" spans="1:18" x14ac:dyDescent="0.2">
      <c r="A1750" t="s">
        <v>17</v>
      </c>
      <c r="B1750" s="9" t="str">
        <f>VLOOKUP(A1750,'item cost'!A:D,2,FALSE)</f>
        <v>group 20</v>
      </c>
      <c r="C1750" s="9" t="str">
        <f>VLOOKUP(D1750,items!A:B,2,FALSE)</f>
        <v>item 20</v>
      </c>
      <c r="D1750" t="s">
        <v>852</v>
      </c>
      <c r="E1750" s="10"/>
      <c r="F1750" s="10">
        <v>44978</v>
      </c>
      <c r="G1750" t="s">
        <v>255</v>
      </c>
      <c r="I1750">
        <v>-1</v>
      </c>
      <c r="J1750" s="2">
        <v>350</v>
      </c>
      <c r="K1750" s="2">
        <f>IF(OR(B1750="متنوع",B1750="قطع غيار"),J1750,IF(AND(B1750="ceiling fan",J1750&gt;500),_xlfn.MAXIFS('m cost'!$E$3:$E$1062,'m cost'!$B$3:$B$1062,C1750,'m cost'!$C$3:$C$1062,"&lt;="&amp;O1750,'m cost'!$D$3:$D$1062,"&lt;="&amp;N1750)*3,_xlfn.MAXIFS('m cost'!$E$3:$E$1062,'m cost'!$B$3:$B$1062,C1750,'m cost'!$C$3:$C$1062,"&lt;="&amp;O1750,'m cost'!$D$3:$D$1062,"&lt;="&amp;N1750)))</f>
        <v>1544</v>
      </c>
      <c r="L1750" s="2">
        <f t="shared" si="168"/>
        <v>-1544</v>
      </c>
      <c r="M1750" s="2">
        <f t="shared" si="169"/>
        <v>-350</v>
      </c>
      <c r="N1750">
        <f t="shared" si="170"/>
        <v>2</v>
      </c>
      <c r="O1750">
        <f t="shared" si="171"/>
        <v>2023</v>
      </c>
      <c r="P1750" s="9">
        <f>IF(I1750&gt;0,VLOOKUP(B1750,'m cost'!A:G,6,FALSE)*I1750,0)</f>
        <v>0</v>
      </c>
      <c r="Q1750" t="str">
        <f t="shared" si="172"/>
        <v>p</v>
      </c>
      <c r="R1750" s="2">
        <f t="shared" si="173"/>
        <v>1194</v>
      </c>
    </row>
    <row r="1751" spans="1:18" x14ac:dyDescent="0.2">
      <c r="A1751" t="s">
        <v>18</v>
      </c>
      <c r="B1751" s="9" t="str">
        <f>VLOOKUP(A1751,'item cost'!A:D,2,FALSE)</f>
        <v>group 21</v>
      </c>
      <c r="C1751" s="9" t="str">
        <f>VLOOKUP(D1751,items!A:B,2,FALSE)</f>
        <v>item 21</v>
      </c>
      <c r="D1751" t="s">
        <v>853</v>
      </c>
      <c r="E1751" s="10"/>
      <c r="F1751" s="10">
        <v>44958</v>
      </c>
      <c r="G1751" t="s">
        <v>523</v>
      </c>
      <c r="I1751">
        <v>75</v>
      </c>
      <c r="J1751" s="2">
        <v>525</v>
      </c>
      <c r="K1751" s="2">
        <f>IF(OR(B1751="متنوع",B1751="قطع غيار"),J1751,IF(AND(B1751="ceiling fan",J1751&gt;500),_xlfn.MAXIFS('m cost'!$E$3:$E$1062,'m cost'!$B$3:$B$1062,C1751,'m cost'!$C$3:$C$1062,"&lt;="&amp;O1751,'m cost'!$D$3:$D$1062,"&lt;="&amp;N1751)*3,_xlfn.MAXIFS('m cost'!$E$3:$E$1062,'m cost'!$B$3:$B$1062,C1751,'m cost'!$C$3:$C$1062,"&lt;="&amp;O1751,'m cost'!$D$3:$D$1062,"&lt;="&amp;N1751)))</f>
        <v>122.78968253968254</v>
      </c>
      <c r="L1751" s="2">
        <f t="shared" si="168"/>
        <v>9209.2261904761908</v>
      </c>
      <c r="M1751" s="2">
        <f t="shared" si="169"/>
        <v>39375</v>
      </c>
      <c r="N1751">
        <f t="shared" si="170"/>
        <v>2</v>
      </c>
      <c r="O1751">
        <f t="shared" si="171"/>
        <v>2023</v>
      </c>
      <c r="P1751" s="9">
        <f>IF(I1751&gt;0,VLOOKUP(B1751,'m cost'!A:G,6,FALSE)*I1751,0)</f>
        <v>0</v>
      </c>
      <c r="Q1751" t="str">
        <f t="shared" si="172"/>
        <v>p</v>
      </c>
      <c r="R1751" s="2">
        <f t="shared" si="173"/>
        <v>30165.773809523809</v>
      </c>
    </row>
    <row r="1752" spans="1:18" x14ac:dyDescent="0.2">
      <c r="A1752" t="s">
        <v>24</v>
      </c>
      <c r="B1752" s="9" t="str">
        <f>VLOOKUP(A1752,'item cost'!A:D,2,FALSE)</f>
        <v>group 22</v>
      </c>
      <c r="C1752" s="9" t="str">
        <f>VLOOKUP(D1752,items!A:B,2,FALSE)</f>
        <v>item 22</v>
      </c>
      <c r="D1752" t="s">
        <v>854</v>
      </c>
      <c r="E1752" s="10"/>
      <c r="F1752" s="10">
        <v>44958</v>
      </c>
      <c r="G1752" t="s">
        <v>523</v>
      </c>
      <c r="I1752">
        <v>50</v>
      </c>
      <c r="J1752" s="2">
        <v>475</v>
      </c>
      <c r="K1752" s="2">
        <f>IF(OR(B1752="متنوع",B1752="قطع غيار"),J1752,IF(AND(B1752="ceiling fan",J1752&gt;500),_xlfn.MAXIFS('m cost'!$E$3:$E$1062,'m cost'!$B$3:$B$1062,C1752,'m cost'!$C$3:$C$1062,"&lt;="&amp;O1752,'m cost'!$D$3:$D$1062,"&lt;="&amp;N1752)*3,_xlfn.MAXIFS('m cost'!$E$3:$E$1062,'m cost'!$B$3:$B$1062,C1752,'m cost'!$C$3:$C$1062,"&lt;="&amp;O1752,'m cost'!$D$3:$D$1062,"&lt;="&amp;N1752)))</f>
        <v>588</v>
      </c>
      <c r="L1752" s="2">
        <f t="shared" si="168"/>
        <v>29400</v>
      </c>
      <c r="M1752" s="2">
        <f t="shared" si="169"/>
        <v>23750</v>
      </c>
      <c r="N1752">
        <f t="shared" si="170"/>
        <v>2</v>
      </c>
      <c r="O1752">
        <f t="shared" si="171"/>
        <v>2023</v>
      </c>
      <c r="P1752" s="9">
        <f>IF(I1752&gt;0,VLOOKUP(B1752,'m cost'!A:G,6,FALSE)*I1752,0)</f>
        <v>50</v>
      </c>
      <c r="Q1752" t="str">
        <f t="shared" si="172"/>
        <v>l</v>
      </c>
      <c r="R1752" s="2">
        <f t="shared" si="173"/>
        <v>-5700</v>
      </c>
    </row>
    <row r="1753" spans="1:18" x14ac:dyDescent="0.2">
      <c r="A1753" t="s">
        <v>60</v>
      </c>
      <c r="B1753" s="9" t="str">
        <f>VLOOKUP(A1753,'item cost'!A:D,2,FALSE)</f>
        <v>group 23</v>
      </c>
      <c r="C1753" s="9" t="str">
        <f>VLOOKUP(D1753,items!A:B,2,FALSE)</f>
        <v>item 23</v>
      </c>
      <c r="D1753" t="s">
        <v>855</v>
      </c>
      <c r="E1753" s="10"/>
      <c r="F1753" s="10">
        <v>44958</v>
      </c>
      <c r="G1753" t="s">
        <v>523</v>
      </c>
      <c r="I1753">
        <v>50</v>
      </c>
      <c r="J1753" s="2">
        <v>590</v>
      </c>
      <c r="K1753" s="2">
        <f>IF(OR(B1753="متنوع",B1753="قطع غيار"),J1753,IF(AND(B1753="ceiling fan",J1753&gt;500),_xlfn.MAXIFS('m cost'!$E$3:$E$1062,'m cost'!$B$3:$B$1062,C1753,'m cost'!$C$3:$C$1062,"&lt;="&amp;O1753,'m cost'!$D$3:$D$1062,"&lt;="&amp;N1753)*3,_xlfn.MAXIFS('m cost'!$E$3:$E$1062,'m cost'!$B$3:$B$1062,C1753,'m cost'!$C$3:$C$1062,"&lt;="&amp;O1753,'m cost'!$D$3:$D$1062,"&lt;="&amp;N1753)))</f>
        <v>3666.8121693121693</v>
      </c>
      <c r="L1753" s="2">
        <f t="shared" si="168"/>
        <v>183340.60846560847</v>
      </c>
      <c r="M1753" s="2">
        <f t="shared" si="169"/>
        <v>29500</v>
      </c>
      <c r="N1753">
        <f t="shared" si="170"/>
        <v>2</v>
      </c>
      <c r="O1753">
        <f t="shared" si="171"/>
        <v>2023</v>
      </c>
      <c r="P1753" s="9">
        <f>IF(I1753&gt;0,VLOOKUP(B1753,'m cost'!A:G,6,FALSE)*I1753,0)</f>
        <v>100</v>
      </c>
      <c r="Q1753" t="str">
        <f t="shared" si="172"/>
        <v>l</v>
      </c>
      <c r="R1753" s="2">
        <f t="shared" si="173"/>
        <v>-153940.60846560847</v>
      </c>
    </row>
    <row r="1754" spans="1:18" x14ac:dyDescent="0.2">
      <c r="A1754" t="s">
        <v>43</v>
      </c>
      <c r="B1754" s="9" t="str">
        <f>VLOOKUP(A1754,'item cost'!A:D,2,FALSE)</f>
        <v>group 24</v>
      </c>
      <c r="C1754" s="9" t="str">
        <f>VLOOKUP(D1754,items!A:B,2,FALSE)</f>
        <v>item 24</v>
      </c>
      <c r="D1754" t="s">
        <v>856</v>
      </c>
      <c r="E1754" s="10"/>
      <c r="F1754" s="10">
        <v>44958</v>
      </c>
      <c r="G1754" t="s">
        <v>523</v>
      </c>
      <c r="I1754">
        <v>30</v>
      </c>
      <c r="J1754" s="2">
        <v>530</v>
      </c>
      <c r="K1754" s="2">
        <f>IF(OR(B1754="متنوع",B1754="قطع غيار"),J1754,IF(AND(B1754="ceiling fan",J1754&gt;500),_xlfn.MAXIFS('m cost'!$E$3:$E$1062,'m cost'!$B$3:$B$1062,C1754,'m cost'!$C$3:$C$1062,"&lt;="&amp;O1754,'m cost'!$D$3:$D$1062,"&lt;="&amp;N1754)*3,_xlfn.MAXIFS('m cost'!$E$3:$E$1062,'m cost'!$B$3:$B$1062,C1754,'m cost'!$C$3:$C$1062,"&lt;="&amp;O1754,'m cost'!$D$3:$D$1062,"&lt;="&amp;N1754)))</f>
        <v>570</v>
      </c>
      <c r="L1754" s="2">
        <f t="shared" si="168"/>
        <v>17100</v>
      </c>
      <c r="M1754" s="2">
        <f t="shared" si="169"/>
        <v>15900</v>
      </c>
      <c r="N1754">
        <f t="shared" si="170"/>
        <v>2</v>
      </c>
      <c r="O1754">
        <f t="shared" si="171"/>
        <v>2023</v>
      </c>
      <c r="P1754" s="9">
        <f>IF(I1754&gt;0,VLOOKUP(B1754,'m cost'!A:G,6,FALSE)*I1754,0)</f>
        <v>15</v>
      </c>
      <c r="Q1754" t="str">
        <f t="shared" si="172"/>
        <v>l</v>
      </c>
      <c r="R1754" s="2">
        <f t="shared" si="173"/>
        <v>-1215</v>
      </c>
    </row>
    <row r="1755" spans="1:18" x14ac:dyDescent="0.2">
      <c r="A1755" t="s">
        <v>278</v>
      </c>
      <c r="B1755" s="9" t="str">
        <f>VLOOKUP(A1755,'item cost'!A:D,2,FALSE)</f>
        <v>group 25</v>
      </c>
      <c r="C1755" s="9" t="str">
        <f>VLOOKUP(D1755,items!A:B,2,FALSE)</f>
        <v>item 25</v>
      </c>
      <c r="D1755" t="s">
        <v>857</v>
      </c>
      <c r="E1755" s="10"/>
      <c r="F1755" s="10">
        <v>44958</v>
      </c>
      <c r="G1755" t="s">
        <v>523</v>
      </c>
      <c r="I1755">
        <v>20</v>
      </c>
      <c r="J1755" s="2">
        <v>400</v>
      </c>
      <c r="K1755" s="2">
        <f>IF(OR(B1755="متنوع",B1755="قطع غيار"),J1755,IF(AND(B1755="ceiling fan",J1755&gt;500),_xlfn.MAXIFS('m cost'!$E$3:$E$1062,'m cost'!$B$3:$B$1062,C1755,'m cost'!$C$3:$C$1062,"&lt;="&amp;O1755,'m cost'!$D$3:$D$1062,"&lt;="&amp;N1755)*3,_xlfn.MAXIFS('m cost'!$E$3:$E$1062,'m cost'!$B$3:$B$1062,C1755,'m cost'!$C$3:$C$1062,"&lt;="&amp;O1755,'m cost'!$D$3:$D$1062,"&lt;="&amp;N1755)))</f>
        <v>223.50174851190479</v>
      </c>
      <c r="L1755" s="2">
        <f t="shared" si="168"/>
        <v>4470.0349702380954</v>
      </c>
      <c r="M1755" s="2">
        <f t="shared" si="169"/>
        <v>8000</v>
      </c>
      <c r="N1755">
        <f t="shared" si="170"/>
        <v>2</v>
      </c>
      <c r="O1755">
        <f t="shared" si="171"/>
        <v>2023</v>
      </c>
      <c r="P1755" s="9">
        <f>IF(I1755&gt;0,VLOOKUP(B1755,'m cost'!A:G,6,FALSE)*I1755,0)</f>
        <v>589.09999999999991</v>
      </c>
      <c r="Q1755" t="str">
        <f t="shared" si="172"/>
        <v>p</v>
      </c>
      <c r="R1755" s="2">
        <f t="shared" si="173"/>
        <v>2940.8650297619047</v>
      </c>
    </row>
    <row r="1756" spans="1:18" x14ac:dyDescent="0.2">
      <c r="A1756" t="s">
        <v>279</v>
      </c>
      <c r="B1756" s="9" t="str">
        <f>VLOOKUP(A1756,'item cost'!A:D,2,FALSE)</f>
        <v>group 26</v>
      </c>
      <c r="C1756" s="9" t="str">
        <f>VLOOKUP(D1756,items!A:B,2,FALSE)</f>
        <v>item 26</v>
      </c>
      <c r="D1756" t="s">
        <v>858</v>
      </c>
      <c r="E1756" s="10"/>
      <c r="F1756" s="10">
        <v>44958</v>
      </c>
      <c r="G1756" t="s">
        <v>523</v>
      </c>
      <c r="I1756">
        <v>6</v>
      </c>
      <c r="J1756" s="2">
        <v>850</v>
      </c>
      <c r="K1756" s="2">
        <f>IF(OR(B1756="متنوع",B1756="قطع غيار"),J1756,IF(AND(B1756="ceiling fan",J1756&gt;500),_xlfn.MAXIFS('m cost'!$E$3:$E$1062,'m cost'!$B$3:$B$1062,C1756,'m cost'!$C$3:$C$1062,"&lt;="&amp;O1756,'m cost'!$D$3:$D$1062,"&lt;="&amp;N1756)*3,_xlfn.MAXIFS('m cost'!$E$3:$E$1062,'m cost'!$B$3:$B$1062,C1756,'m cost'!$C$3:$C$1062,"&lt;="&amp;O1756,'m cost'!$D$3:$D$1062,"&lt;="&amp;N1756)))</f>
        <v>2270</v>
      </c>
      <c r="L1756" s="2">
        <f t="shared" si="168"/>
        <v>13620</v>
      </c>
      <c r="M1756" s="2">
        <f t="shared" si="169"/>
        <v>5100</v>
      </c>
      <c r="N1756">
        <f t="shared" si="170"/>
        <v>2</v>
      </c>
      <c r="O1756">
        <f t="shared" si="171"/>
        <v>2023</v>
      </c>
      <c r="P1756" s="9">
        <f>IF(I1756&gt;0,VLOOKUP(B1756,'m cost'!A:G,6,FALSE)*I1756,0)</f>
        <v>30</v>
      </c>
      <c r="Q1756" t="str">
        <f t="shared" si="172"/>
        <v>l</v>
      </c>
      <c r="R1756" s="2">
        <f t="shared" si="173"/>
        <v>-8550</v>
      </c>
    </row>
    <row r="1757" spans="1:18" x14ac:dyDescent="0.2">
      <c r="A1757" t="s">
        <v>46</v>
      </c>
      <c r="B1757" s="9" t="str">
        <f>VLOOKUP(A1757,'item cost'!A:D,2,FALSE)</f>
        <v>group 27</v>
      </c>
      <c r="C1757" s="9" t="str">
        <f>VLOOKUP(D1757,items!A:B,2,FALSE)</f>
        <v>item 27</v>
      </c>
      <c r="D1757" t="s">
        <v>859</v>
      </c>
      <c r="E1757" s="10"/>
      <c r="F1757" s="10">
        <v>44958</v>
      </c>
      <c r="G1757" t="s">
        <v>523</v>
      </c>
      <c r="I1757">
        <v>20</v>
      </c>
      <c r="J1757" s="2">
        <v>270</v>
      </c>
      <c r="K1757" s="2">
        <f>IF(OR(B1757="متنوع",B1757="قطع غيار"),J1757,IF(AND(B1757="ceiling fan",J1757&gt;500),_xlfn.MAXIFS('m cost'!$E$3:$E$1062,'m cost'!$B$3:$B$1062,C1757,'m cost'!$C$3:$C$1062,"&lt;="&amp;O1757,'m cost'!$D$3:$D$1062,"&lt;="&amp;N1757)*3,_xlfn.MAXIFS('m cost'!$E$3:$E$1062,'m cost'!$B$3:$B$1062,C1757,'m cost'!$C$3:$C$1062,"&lt;="&amp;O1757,'m cost'!$D$3:$D$1062,"&lt;="&amp;N1757)))</f>
        <v>383</v>
      </c>
      <c r="L1757" s="2">
        <f t="shared" si="168"/>
        <v>7660</v>
      </c>
      <c r="M1757" s="2">
        <f t="shared" si="169"/>
        <v>5400</v>
      </c>
      <c r="N1757">
        <f t="shared" si="170"/>
        <v>2</v>
      </c>
      <c r="O1757">
        <f t="shared" si="171"/>
        <v>2023</v>
      </c>
      <c r="P1757" s="9">
        <f>IF(I1757&gt;0,VLOOKUP(B1757,'m cost'!A:G,6,FALSE)*I1757,0)</f>
        <v>0</v>
      </c>
      <c r="Q1757" t="str">
        <f t="shared" si="172"/>
        <v>l</v>
      </c>
      <c r="R1757" s="2">
        <f t="shared" si="173"/>
        <v>-2260</v>
      </c>
    </row>
    <row r="1758" spans="1:18" x14ac:dyDescent="0.2">
      <c r="A1758" t="s">
        <v>37</v>
      </c>
      <c r="B1758" s="9" t="str">
        <f>VLOOKUP(A1758,'item cost'!A:D,2,FALSE)</f>
        <v>group 28</v>
      </c>
      <c r="C1758" s="9" t="str">
        <f>VLOOKUP(D1758,items!A:B,2,FALSE)</f>
        <v>item 28</v>
      </c>
      <c r="D1758" t="s">
        <v>860</v>
      </c>
      <c r="E1758" s="10"/>
      <c r="F1758" s="10">
        <v>44958</v>
      </c>
      <c r="G1758" t="s">
        <v>523</v>
      </c>
      <c r="I1758">
        <v>25</v>
      </c>
      <c r="J1758" s="2">
        <v>300</v>
      </c>
      <c r="K1758" s="2">
        <f>IF(OR(B1758="متنوع",B1758="قطع غيار"),J1758,IF(AND(B1758="ceiling fan",J1758&gt;500),_xlfn.MAXIFS('m cost'!$E$3:$E$1062,'m cost'!$B$3:$B$1062,C1758,'m cost'!$C$3:$C$1062,"&lt;="&amp;O1758,'m cost'!$D$3:$D$1062,"&lt;="&amp;N1758)*3,_xlfn.MAXIFS('m cost'!$E$3:$E$1062,'m cost'!$B$3:$B$1062,C1758,'m cost'!$C$3:$C$1062,"&lt;="&amp;O1758,'m cost'!$D$3:$D$1062,"&lt;="&amp;N1758)))</f>
        <v>1229</v>
      </c>
      <c r="L1758" s="2">
        <f t="shared" si="168"/>
        <v>30725</v>
      </c>
      <c r="M1758" s="2">
        <f t="shared" si="169"/>
        <v>7500</v>
      </c>
      <c r="N1758">
        <f t="shared" si="170"/>
        <v>2</v>
      </c>
      <c r="O1758">
        <f t="shared" si="171"/>
        <v>2023</v>
      </c>
      <c r="P1758" s="9">
        <f>IF(I1758&gt;0,VLOOKUP(B1758,'m cost'!A:G,6,FALSE)*I1758,0)</f>
        <v>12.5</v>
      </c>
      <c r="Q1758" t="str">
        <f t="shared" si="172"/>
        <v>l</v>
      </c>
      <c r="R1758" s="2">
        <f t="shared" si="173"/>
        <v>-23237.5</v>
      </c>
    </row>
    <row r="1759" spans="1:18" x14ac:dyDescent="0.2">
      <c r="A1759" t="s">
        <v>44</v>
      </c>
      <c r="B1759" s="9" t="str">
        <f>VLOOKUP(A1759,'item cost'!A:D,2,FALSE)</f>
        <v>group 29</v>
      </c>
      <c r="C1759" s="9" t="str">
        <f>VLOOKUP(D1759,items!A:B,2,FALSE)</f>
        <v>item 29</v>
      </c>
      <c r="D1759" t="s">
        <v>861</v>
      </c>
      <c r="E1759" s="10"/>
      <c r="F1759" s="10">
        <v>44958</v>
      </c>
      <c r="G1759" t="s">
        <v>523</v>
      </c>
      <c r="I1759">
        <v>1</v>
      </c>
      <c r="J1759" s="2">
        <v>2600</v>
      </c>
      <c r="K1759" s="2">
        <f>IF(OR(B1759="متنوع",B1759="قطع غيار"),J1759,IF(AND(B1759="ceiling fan",J1759&gt;500),_xlfn.MAXIFS('m cost'!$E$3:$E$1062,'m cost'!$B$3:$B$1062,C1759,'m cost'!$C$3:$C$1062,"&lt;="&amp;O1759,'m cost'!$D$3:$D$1062,"&lt;="&amp;N1759)*3,_xlfn.MAXIFS('m cost'!$E$3:$E$1062,'m cost'!$B$3:$B$1062,C1759,'m cost'!$C$3:$C$1062,"&lt;="&amp;O1759,'m cost'!$D$3:$D$1062,"&lt;="&amp;N1759)))</f>
        <v>139.5625</v>
      </c>
      <c r="L1759" s="2">
        <f t="shared" si="168"/>
        <v>139.5625</v>
      </c>
      <c r="M1759" s="2">
        <f t="shared" si="169"/>
        <v>2600</v>
      </c>
      <c r="N1759">
        <f t="shared" si="170"/>
        <v>2</v>
      </c>
      <c r="O1759">
        <f t="shared" si="171"/>
        <v>2023</v>
      </c>
      <c r="P1759" s="9">
        <f>IF(I1759&gt;0,VLOOKUP(B1759,'m cost'!A:G,6,FALSE)*I1759,0)</f>
        <v>5</v>
      </c>
      <c r="Q1759" t="str">
        <f t="shared" si="172"/>
        <v>p</v>
      </c>
      <c r="R1759" s="2">
        <f t="shared" si="173"/>
        <v>2455.4375</v>
      </c>
    </row>
    <row r="1760" spans="1:18" x14ac:dyDescent="0.2">
      <c r="A1760" t="s">
        <v>280</v>
      </c>
      <c r="B1760" s="9" t="str">
        <f>VLOOKUP(A1760,'item cost'!A:D,2,FALSE)</f>
        <v>group 30</v>
      </c>
      <c r="C1760" s="9" t="str">
        <f>VLOOKUP(D1760,items!A:B,2,FALSE)</f>
        <v>item 30</v>
      </c>
      <c r="D1760" t="s">
        <v>862</v>
      </c>
      <c r="E1760" s="10"/>
      <c r="F1760" s="10">
        <v>44958</v>
      </c>
      <c r="G1760" t="s">
        <v>523</v>
      </c>
      <c r="I1760">
        <v>2</v>
      </c>
      <c r="J1760" s="2">
        <v>2700</v>
      </c>
      <c r="K1760" s="2">
        <f>IF(OR(B1760="متنوع",B1760="قطع غيار"),J1760,IF(AND(B1760="ceiling fan",J1760&gt;500),_xlfn.MAXIFS('m cost'!$E$3:$E$1062,'m cost'!$B$3:$B$1062,C1760,'m cost'!$C$3:$C$1062,"&lt;="&amp;O1760,'m cost'!$D$3:$D$1062,"&lt;="&amp;N1760)*3,_xlfn.MAXIFS('m cost'!$E$3:$E$1062,'m cost'!$B$3:$B$1062,C1760,'m cost'!$C$3:$C$1062,"&lt;="&amp;O1760,'m cost'!$D$3:$D$1062,"&lt;="&amp;N1760)))</f>
        <v>350.54555555555561</v>
      </c>
      <c r="L1760" s="2">
        <f t="shared" si="168"/>
        <v>701.09111111111122</v>
      </c>
      <c r="M1760" s="2">
        <f t="shared" si="169"/>
        <v>5400</v>
      </c>
      <c r="N1760">
        <f t="shared" si="170"/>
        <v>2</v>
      </c>
      <c r="O1760">
        <f t="shared" si="171"/>
        <v>2023</v>
      </c>
      <c r="P1760" s="9">
        <f>IF(I1760&gt;0,VLOOKUP(B1760,'m cost'!A:G,6,FALSE)*I1760,0)</f>
        <v>10</v>
      </c>
      <c r="Q1760" t="str">
        <f t="shared" si="172"/>
        <v>p</v>
      </c>
      <c r="R1760" s="2">
        <f t="shared" si="173"/>
        <v>4688.9088888888891</v>
      </c>
    </row>
    <row r="1761" spans="1:18" x14ac:dyDescent="0.2">
      <c r="A1761" t="s">
        <v>50</v>
      </c>
      <c r="B1761" s="9" t="str">
        <f>VLOOKUP(A1761,'item cost'!A:D,2,FALSE)</f>
        <v>group 31</v>
      </c>
      <c r="C1761" s="9" t="str">
        <f>VLOOKUP(D1761,items!A:B,2,FALSE)</f>
        <v>item 31</v>
      </c>
      <c r="D1761" t="s">
        <v>863</v>
      </c>
      <c r="E1761" s="10"/>
      <c r="F1761" s="10">
        <v>44958</v>
      </c>
      <c r="G1761" t="s">
        <v>523</v>
      </c>
      <c r="I1761">
        <v>2</v>
      </c>
      <c r="J1761" s="2">
        <v>2700</v>
      </c>
      <c r="K1761" s="2">
        <f>IF(OR(B1761="متنوع",B1761="قطع غيار"),J1761,IF(AND(B1761="ceiling fan",J1761&gt;500),_xlfn.MAXIFS('m cost'!$E$3:$E$1062,'m cost'!$B$3:$B$1062,C1761,'m cost'!$C$3:$C$1062,"&lt;="&amp;O1761,'m cost'!$D$3:$D$1062,"&lt;="&amp;N1761)*3,_xlfn.MAXIFS('m cost'!$E$3:$E$1062,'m cost'!$B$3:$B$1062,C1761,'m cost'!$C$3:$C$1062,"&lt;="&amp;O1761,'m cost'!$D$3:$D$1062,"&lt;="&amp;N1761)))</f>
        <v>891.17460317460325</v>
      </c>
      <c r="L1761" s="2">
        <f t="shared" si="168"/>
        <v>1782.3492063492065</v>
      </c>
      <c r="M1761" s="2">
        <f t="shared" si="169"/>
        <v>5400</v>
      </c>
      <c r="N1761">
        <f t="shared" si="170"/>
        <v>2</v>
      </c>
      <c r="O1761">
        <f t="shared" si="171"/>
        <v>2023</v>
      </c>
      <c r="P1761" s="9">
        <f>IF(I1761&gt;0,VLOOKUP(B1761,'m cost'!A:G,6,FALSE)*I1761,0)</f>
        <v>10</v>
      </c>
      <c r="Q1761" t="str">
        <f t="shared" si="172"/>
        <v>p</v>
      </c>
      <c r="R1761" s="2">
        <f t="shared" si="173"/>
        <v>3607.6507936507933</v>
      </c>
    </row>
    <row r="1762" spans="1:18" x14ac:dyDescent="0.2">
      <c r="A1762" t="s">
        <v>20</v>
      </c>
      <c r="B1762" s="9" t="str">
        <f>VLOOKUP(A1762,'item cost'!A:D,2,FALSE)</f>
        <v>group 32</v>
      </c>
      <c r="C1762" s="9" t="str">
        <f>VLOOKUP(D1762,items!A:B,2,FALSE)</f>
        <v>item 32</v>
      </c>
      <c r="D1762" t="s">
        <v>864</v>
      </c>
      <c r="E1762" s="10"/>
      <c r="F1762" s="10">
        <v>44958</v>
      </c>
      <c r="G1762" t="s">
        <v>523</v>
      </c>
      <c r="I1762">
        <v>5</v>
      </c>
      <c r="J1762" s="2">
        <v>1475</v>
      </c>
      <c r="K1762" s="2">
        <f>IF(OR(B1762="متنوع",B1762="قطع غيار"),J1762,IF(AND(B1762="ceiling fan",J1762&gt;500),_xlfn.MAXIFS('m cost'!$E$3:$E$1062,'m cost'!$B$3:$B$1062,C1762,'m cost'!$C$3:$C$1062,"&lt;="&amp;O1762,'m cost'!$D$3:$D$1062,"&lt;="&amp;N1762)*3,_xlfn.MAXIFS('m cost'!$E$3:$E$1062,'m cost'!$B$3:$B$1062,C1762,'m cost'!$C$3:$C$1062,"&lt;="&amp;O1762,'m cost'!$D$3:$D$1062,"&lt;="&amp;N1762)))</f>
        <v>480</v>
      </c>
      <c r="L1762" s="2">
        <f t="shared" si="168"/>
        <v>2400</v>
      </c>
      <c r="M1762" s="2">
        <f t="shared" si="169"/>
        <v>7375</v>
      </c>
      <c r="N1762">
        <f t="shared" si="170"/>
        <v>2</v>
      </c>
      <c r="O1762">
        <f t="shared" si="171"/>
        <v>2023</v>
      </c>
      <c r="P1762" s="9">
        <f>IF(I1762&gt;0,VLOOKUP(B1762,'m cost'!A:G,6,FALSE)*I1762,0)</f>
        <v>25</v>
      </c>
      <c r="Q1762" t="str">
        <f t="shared" si="172"/>
        <v>p</v>
      </c>
      <c r="R1762" s="2">
        <f t="shared" si="173"/>
        <v>4950</v>
      </c>
    </row>
    <row r="1763" spans="1:18" x14ac:dyDescent="0.2">
      <c r="A1763" t="s">
        <v>33</v>
      </c>
      <c r="B1763" s="9" t="str">
        <f>VLOOKUP(A1763,'item cost'!A:D,2,FALSE)</f>
        <v>group 33</v>
      </c>
      <c r="C1763" s="9" t="str">
        <f>VLOOKUP(D1763,items!A:B,2,FALSE)</f>
        <v>item 33</v>
      </c>
      <c r="D1763" t="s">
        <v>865</v>
      </c>
      <c r="E1763" s="10"/>
      <c r="F1763" s="10">
        <v>44968</v>
      </c>
      <c r="G1763" t="s">
        <v>524</v>
      </c>
      <c r="I1763">
        <v>100</v>
      </c>
      <c r="J1763" s="2">
        <v>450</v>
      </c>
      <c r="K1763" s="2">
        <f>IF(OR(B1763="متنوع",B1763="قطع غيار"),J1763,IF(AND(B1763="ceiling fan",J1763&gt;500),_xlfn.MAXIFS('m cost'!$E$3:$E$1062,'m cost'!$B$3:$B$1062,C1763,'m cost'!$C$3:$C$1062,"&lt;="&amp;O1763,'m cost'!$D$3:$D$1062,"&lt;="&amp;N1763)*3,_xlfn.MAXIFS('m cost'!$E$3:$E$1062,'m cost'!$B$3:$B$1062,C1763,'m cost'!$C$3:$C$1062,"&lt;="&amp;O1763,'m cost'!$D$3:$D$1062,"&lt;="&amp;N1763)))</f>
        <v>960</v>
      </c>
      <c r="L1763" s="2">
        <f t="shared" si="168"/>
        <v>96000</v>
      </c>
      <c r="M1763" s="2">
        <f t="shared" si="169"/>
        <v>45000</v>
      </c>
      <c r="N1763">
        <f t="shared" si="170"/>
        <v>2</v>
      </c>
      <c r="O1763">
        <f t="shared" si="171"/>
        <v>2023</v>
      </c>
      <c r="P1763" s="9">
        <f>IF(I1763&gt;0,VLOOKUP(B1763,'m cost'!A:G,6,FALSE)*I1763,0)</f>
        <v>500</v>
      </c>
      <c r="Q1763" t="str">
        <f t="shared" si="172"/>
        <v>l</v>
      </c>
      <c r="R1763" s="2">
        <f t="shared" si="173"/>
        <v>-51500</v>
      </c>
    </row>
    <row r="1764" spans="1:18" x14ac:dyDescent="0.2">
      <c r="A1764" t="s">
        <v>48</v>
      </c>
      <c r="B1764" s="9" t="str">
        <f>VLOOKUP(A1764,'item cost'!A:D,2,FALSE)</f>
        <v>group 34</v>
      </c>
      <c r="C1764" s="9" t="str">
        <f>VLOOKUP(D1764,items!A:B,2,FALSE)</f>
        <v>item 34</v>
      </c>
      <c r="D1764" t="s">
        <v>866</v>
      </c>
      <c r="E1764" s="10"/>
      <c r="F1764" s="10">
        <v>44968</v>
      </c>
      <c r="G1764" t="s">
        <v>524</v>
      </c>
      <c r="I1764">
        <v>20</v>
      </c>
      <c r="J1764" s="2">
        <v>1440</v>
      </c>
      <c r="K1764" s="2">
        <f>IF(OR(B1764="متنوع",B1764="قطع غيار"),J1764,IF(AND(B1764="ceiling fan",J1764&gt;500),_xlfn.MAXIFS('m cost'!$E$3:$E$1062,'m cost'!$B$3:$B$1062,C1764,'m cost'!$C$3:$C$1062,"&lt;="&amp;O1764,'m cost'!$D$3:$D$1062,"&lt;="&amp;N1764)*3,_xlfn.MAXIFS('m cost'!$E$3:$E$1062,'m cost'!$B$3:$B$1062,C1764,'m cost'!$C$3:$C$1062,"&lt;="&amp;O1764,'m cost'!$D$3:$D$1062,"&lt;="&amp;N1764)))</f>
        <v>1445</v>
      </c>
      <c r="L1764" s="2">
        <f t="shared" si="168"/>
        <v>28900</v>
      </c>
      <c r="M1764" s="2">
        <f t="shared" si="169"/>
        <v>28800</v>
      </c>
      <c r="N1764">
        <f t="shared" si="170"/>
        <v>2</v>
      </c>
      <c r="O1764">
        <f t="shared" si="171"/>
        <v>2023</v>
      </c>
      <c r="P1764" s="9">
        <f>IF(I1764&gt;0,VLOOKUP(B1764,'m cost'!A:G,6,FALSE)*I1764,0)</f>
        <v>100</v>
      </c>
      <c r="Q1764" t="str">
        <f t="shared" si="172"/>
        <v>l</v>
      </c>
      <c r="R1764" s="2">
        <f t="shared" si="173"/>
        <v>-200</v>
      </c>
    </row>
    <row r="1765" spans="1:18" x14ac:dyDescent="0.2">
      <c r="A1765" t="s">
        <v>28</v>
      </c>
      <c r="B1765" s="9" t="str">
        <f>VLOOKUP(A1765,'item cost'!A:D,2,FALSE)</f>
        <v>group 35</v>
      </c>
      <c r="C1765" s="9" t="str">
        <f>VLOOKUP(D1765,items!A:B,2,FALSE)</f>
        <v>item 35</v>
      </c>
      <c r="D1765" t="s">
        <v>867</v>
      </c>
      <c r="E1765" s="10"/>
      <c r="F1765" s="10">
        <v>44968</v>
      </c>
      <c r="G1765" t="s">
        <v>524</v>
      </c>
      <c r="I1765">
        <v>5</v>
      </c>
      <c r="J1765" s="2">
        <v>1375</v>
      </c>
      <c r="K1765" s="2">
        <f>IF(OR(B1765="متنوع",B1765="قطع غيار"),J1765,IF(AND(B1765="ceiling fan",J1765&gt;500),_xlfn.MAXIFS('m cost'!$E$3:$E$1062,'m cost'!$B$3:$B$1062,C1765,'m cost'!$C$3:$C$1062,"&lt;="&amp;O1765,'m cost'!$D$3:$D$1062,"&lt;="&amp;N1765)*3,_xlfn.MAXIFS('m cost'!$E$3:$E$1062,'m cost'!$B$3:$B$1062,C1765,'m cost'!$C$3:$C$1062,"&lt;="&amp;O1765,'m cost'!$D$3:$D$1062,"&lt;="&amp;N1765)))</f>
        <v>1445</v>
      </c>
      <c r="L1765" s="2">
        <f t="shared" si="168"/>
        <v>7225</v>
      </c>
      <c r="M1765" s="2">
        <f t="shared" si="169"/>
        <v>6875</v>
      </c>
      <c r="N1765">
        <f t="shared" si="170"/>
        <v>2</v>
      </c>
      <c r="O1765">
        <f t="shared" si="171"/>
        <v>2023</v>
      </c>
      <c r="P1765" s="9">
        <f>IF(I1765&gt;0,VLOOKUP(B1765,'m cost'!A:G,6,FALSE)*I1765,0)</f>
        <v>25</v>
      </c>
      <c r="Q1765" t="str">
        <f t="shared" si="172"/>
        <v>l</v>
      </c>
      <c r="R1765" s="2">
        <f t="shared" si="173"/>
        <v>-375</v>
      </c>
    </row>
    <row r="1766" spans="1:18" x14ac:dyDescent="0.2">
      <c r="A1766" t="s">
        <v>274</v>
      </c>
      <c r="B1766" s="9" t="str">
        <f>VLOOKUP(A1766,'item cost'!A:D,2,FALSE)</f>
        <v>group 36</v>
      </c>
      <c r="C1766" s="9" t="str">
        <f>VLOOKUP(D1766,items!A:B,2,FALSE)</f>
        <v>item 36</v>
      </c>
      <c r="D1766" t="s">
        <v>868</v>
      </c>
      <c r="E1766" s="10"/>
      <c r="F1766" s="10">
        <v>44968</v>
      </c>
      <c r="G1766" t="s">
        <v>524</v>
      </c>
      <c r="I1766">
        <v>5</v>
      </c>
      <c r="J1766" s="2">
        <v>1475</v>
      </c>
      <c r="K1766" s="2">
        <f>IF(OR(B1766="متنوع",B1766="قطع غيار"),J1766,IF(AND(B1766="ceiling fan",J1766&gt;500),_xlfn.MAXIFS('m cost'!$E$3:$E$1062,'m cost'!$B$3:$B$1062,C1766,'m cost'!$C$3:$C$1062,"&lt;="&amp;O1766,'m cost'!$D$3:$D$1062,"&lt;="&amp;N1766)*3,_xlfn.MAXIFS('m cost'!$E$3:$E$1062,'m cost'!$B$3:$B$1062,C1766,'m cost'!$C$3:$C$1062,"&lt;="&amp;O1766,'m cost'!$D$3:$D$1062,"&lt;="&amp;N1766)))</f>
        <v>440</v>
      </c>
      <c r="L1766" s="2">
        <f t="shared" si="168"/>
        <v>2200</v>
      </c>
      <c r="M1766" s="2">
        <f t="shared" si="169"/>
        <v>7375</v>
      </c>
      <c r="N1766">
        <f t="shared" si="170"/>
        <v>2</v>
      </c>
      <c r="O1766">
        <f t="shared" si="171"/>
        <v>2023</v>
      </c>
      <c r="P1766" s="9">
        <f>IF(I1766&gt;0,VLOOKUP(B1766,'m cost'!A:G,6,FALSE)*I1766,0)</f>
        <v>25</v>
      </c>
      <c r="Q1766" t="str">
        <f t="shared" si="172"/>
        <v>p</v>
      </c>
      <c r="R1766" s="2">
        <f t="shared" si="173"/>
        <v>5150</v>
      </c>
    </row>
    <row r="1767" spans="1:18" x14ac:dyDescent="0.2">
      <c r="A1767" t="s">
        <v>52</v>
      </c>
      <c r="B1767" s="9" t="str">
        <f>VLOOKUP(A1767,'item cost'!A:D,2,FALSE)</f>
        <v>group 37</v>
      </c>
      <c r="C1767" s="9" t="str">
        <f>VLOOKUP(D1767,items!A:B,2,FALSE)</f>
        <v>item 37</v>
      </c>
      <c r="D1767" t="s">
        <v>869</v>
      </c>
      <c r="E1767" s="10"/>
      <c r="F1767" s="10">
        <v>44968</v>
      </c>
      <c r="G1767" t="s">
        <v>524</v>
      </c>
      <c r="I1767">
        <v>20</v>
      </c>
      <c r="J1767" s="2">
        <v>400</v>
      </c>
      <c r="K1767" s="2">
        <f>IF(OR(B1767="متنوع",B1767="قطع غيار"),J1767,IF(AND(B1767="ceiling fan",J1767&gt;500),_xlfn.MAXIFS('m cost'!$E$3:$E$1062,'m cost'!$B$3:$B$1062,C1767,'m cost'!$C$3:$C$1062,"&lt;="&amp;O1767,'m cost'!$D$3:$D$1062,"&lt;="&amp;N1767)*3,_xlfn.MAXIFS('m cost'!$E$3:$E$1062,'m cost'!$B$3:$B$1062,C1767,'m cost'!$C$3:$C$1062,"&lt;="&amp;O1767,'m cost'!$D$3:$D$1062,"&lt;="&amp;N1767)))</f>
        <v>1486.2500000000002</v>
      </c>
      <c r="L1767" s="2">
        <f t="shared" si="168"/>
        <v>29725.000000000004</v>
      </c>
      <c r="M1767" s="2">
        <f t="shared" si="169"/>
        <v>8000</v>
      </c>
      <c r="N1767">
        <f t="shared" si="170"/>
        <v>2</v>
      </c>
      <c r="O1767">
        <f t="shared" si="171"/>
        <v>2023</v>
      </c>
      <c r="P1767" s="9">
        <f>IF(I1767&gt;0,VLOOKUP(B1767,'m cost'!A:G,6,FALSE)*I1767,0)</f>
        <v>100</v>
      </c>
      <c r="Q1767" t="str">
        <f t="shared" si="172"/>
        <v>l</v>
      </c>
      <c r="R1767" s="2">
        <f t="shared" si="173"/>
        <v>-21825.000000000004</v>
      </c>
    </row>
    <row r="1768" spans="1:18" x14ac:dyDescent="0.2">
      <c r="A1768" t="s">
        <v>65</v>
      </c>
      <c r="B1768" s="9" t="str">
        <f>VLOOKUP(A1768,'item cost'!A:D,2,FALSE)</f>
        <v>group 38</v>
      </c>
      <c r="C1768" s="9" t="str">
        <f>VLOOKUP(D1768,items!A:B,2,FALSE)</f>
        <v>item 38</v>
      </c>
      <c r="D1768" t="s">
        <v>870</v>
      </c>
      <c r="E1768" s="10"/>
      <c r="F1768" s="10">
        <v>44968</v>
      </c>
      <c r="G1768" t="s">
        <v>142</v>
      </c>
      <c r="I1768">
        <v>-10</v>
      </c>
      <c r="J1768" s="2">
        <v>350</v>
      </c>
      <c r="K1768" s="2">
        <f>IF(OR(B1768="متنوع",B1768="قطع غيار"),J1768,IF(AND(B1768="ceiling fan",J1768&gt;500),_xlfn.MAXIFS('m cost'!$E$3:$E$1062,'m cost'!$B$3:$B$1062,C1768,'m cost'!$C$3:$C$1062,"&lt;="&amp;O1768,'m cost'!$D$3:$D$1062,"&lt;="&amp;N1768)*3,_xlfn.MAXIFS('m cost'!$E$3:$E$1062,'m cost'!$B$3:$B$1062,C1768,'m cost'!$C$3:$C$1062,"&lt;="&amp;O1768,'m cost'!$D$3:$D$1062,"&lt;="&amp;N1768)))</f>
        <v>1954.814814814815</v>
      </c>
      <c r="L1768" s="2">
        <f t="shared" si="168"/>
        <v>-19548.14814814815</v>
      </c>
      <c r="M1768" s="2">
        <f t="shared" si="169"/>
        <v>-3500</v>
      </c>
      <c r="N1768">
        <f t="shared" si="170"/>
        <v>2</v>
      </c>
      <c r="O1768">
        <f t="shared" si="171"/>
        <v>2023</v>
      </c>
      <c r="P1768" s="9">
        <f>IF(I1768&gt;0,VLOOKUP(B1768,'m cost'!A:G,6,FALSE)*I1768,0)</f>
        <v>0</v>
      </c>
      <c r="Q1768" t="str">
        <f t="shared" si="172"/>
        <v>p</v>
      </c>
      <c r="R1768" s="2">
        <f t="shared" si="173"/>
        <v>16048.14814814815</v>
      </c>
    </row>
    <row r="1769" spans="1:18" x14ac:dyDescent="0.2">
      <c r="A1769" t="s">
        <v>62</v>
      </c>
      <c r="B1769" s="9" t="str">
        <f>VLOOKUP(A1769,'item cost'!A:D,2,FALSE)</f>
        <v>group 39</v>
      </c>
      <c r="C1769" s="9" t="str">
        <f>VLOOKUP(D1769,items!A:B,2,FALSE)</f>
        <v>item 39</v>
      </c>
      <c r="D1769" t="s">
        <v>871</v>
      </c>
      <c r="E1769" s="10"/>
      <c r="F1769" s="10">
        <v>44968</v>
      </c>
      <c r="G1769" t="s">
        <v>142</v>
      </c>
      <c r="I1769">
        <v>-1</v>
      </c>
      <c r="J1769" s="2">
        <v>370</v>
      </c>
      <c r="K1769" s="2">
        <f>IF(OR(B1769="متنوع",B1769="قطع غيار"),J1769,IF(AND(B1769="ceiling fan",J1769&gt;500),_xlfn.MAXIFS('m cost'!$E$3:$E$1062,'m cost'!$B$3:$B$1062,C1769,'m cost'!$C$3:$C$1062,"&lt;="&amp;O1769,'m cost'!$D$3:$D$1062,"&lt;="&amp;N1769)*3,_xlfn.MAXIFS('m cost'!$E$3:$E$1062,'m cost'!$B$3:$B$1062,C1769,'m cost'!$C$3:$C$1062,"&lt;="&amp;O1769,'m cost'!$D$3:$D$1062,"&lt;="&amp;N1769)))</f>
        <v>1020</v>
      </c>
      <c r="L1769" s="2">
        <f t="shared" si="168"/>
        <v>-1020</v>
      </c>
      <c r="M1769" s="2">
        <f t="shared" si="169"/>
        <v>-370</v>
      </c>
      <c r="N1769">
        <f t="shared" si="170"/>
        <v>2</v>
      </c>
      <c r="O1769">
        <f t="shared" si="171"/>
        <v>2023</v>
      </c>
      <c r="P1769" s="9">
        <f>IF(I1769&gt;0,VLOOKUP(B1769,'m cost'!A:G,6,FALSE)*I1769,0)</f>
        <v>0</v>
      </c>
      <c r="Q1769" t="str">
        <f t="shared" si="172"/>
        <v>p</v>
      </c>
      <c r="R1769" s="2">
        <f t="shared" si="173"/>
        <v>650</v>
      </c>
    </row>
    <row r="1770" spans="1:18" x14ac:dyDescent="0.2">
      <c r="A1770" t="s">
        <v>25</v>
      </c>
      <c r="B1770" s="9" t="str">
        <f>VLOOKUP(A1770,'item cost'!A:D,2,FALSE)</f>
        <v>group 40</v>
      </c>
      <c r="C1770" s="9" t="str">
        <f>VLOOKUP(D1770,items!A:B,2,FALSE)</f>
        <v>item 40</v>
      </c>
      <c r="D1770" t="s">
        <v>872</v>
      </c>
      <c r="E1770" s="10"/>
      <c r="F1770" s="10">
        <v>44968</v>
      </c>
      <c r="G1770" t="s">
        <v>142</v>
      </c>
      <c r="I1770">
        <v>-6</v>
      </c>
      <c r="J1770" s="2">
        <v>360</v>
      </c>
      <c r="K1770" s="2">
        <f>IF(OR(B1770="متنوع",B1770="قطع غيار"),J1770,IF(AND(B1770="ceiling fan",J1770&gt;500),_xlfn.MAXIFS('m cost'!$E$3:$E$1062,'m cost'!$B$3:$B$1062,C1770,'m cost'!$C$3:$C$1062,"&lt;="&amp;O1770,'m cost'!$D$3:$D$1062,"&lt;="&amp;N1770)*3,_xlfn.MAXIFS('m cost'!$E$3:$E$1062,'m cost'!$B$3:$B$1062,C1770,'m cost'!$C$3:$C$1062,"&lt;="&amp;O1770,'m cost'!$D$3:$D$1062,"&lt;="&amp;N1770)))</f>
        <v>514</v>
      </c>
      <c r="L1770" s="2">
        <f t="shared" si="168"/>
        <v>-3084</v>
      </c>
      <c r="M1770" s="2">
        <f t="shared" si="169"/>
        <v>-2160</v>
      </c>
      <c r="N1770">
        <f t="shared" si="170"/>
        <v>2</v>
      </c>
      <c r="O1770">
        <f t="shared" si="171"/>
        <v>2023</v>
      </c>
      <c r="P1770" s="9">
        <f>IF(I1770&gt;0,VLOOKUP(B1770,'m cost'!A:G,6,FALSE)*I1770,0)</f>
        <v>0</v>
      </c>
      <c r="Q1770" t="str">
        <f t="shared" si="172"/>
        <v>p</v>
      </c>
      <c r="R1770" s="2">
        <f t="shared" si="173"/>
        <v>924</v>
      </c>
    </row>
    <row r="1771" spans="1:18" x14ac:dyDescent="0.2">
      <c r="A1771" t="s">
        <v>51</v>
      </c>
      <c r="B1771" s="9" t="str">
        <f>VLOOKUP(A1771,'item cost'!A:D,2,FALSE)</f>
        <v>group 41</v>
      </c>
      <c r="C1771" s="9" t="str">
        <f>VLOOKUP(D1771,items!A:B,2,FALSE)</f>
        <v>item 41</v>
      </c>
      <c r="D1771" t="s">
        <v>873</v>
      </c>
      <c r="E1771" s="10"/>
      <c r="F1771" s="10">
        <v>44968</v>
      </c>
      <c r="G1771" t="s">
        <v>142</v>
      </c>
      <c r="I1771">
        <v>-4</v>
      </c>
      <c r="J1771" s="2">
        <v>275</v>
      </c>
      <c r="K1771" s="2">
        <f>IF(OR(B1771="متنوع",B1771="قطع غيار"),J1771,IF(AND(B1771="ceiling fan",J1771&gt;500),_xlfn.MAXIFS('m cost'!$E$3:$E$1062,'m cost'!$B$3:$B$1062,C1771,'m cost'!$C$3:$C$1062,"&lt;="&amp;O1771,'m cost'!$D$3:$D$1062,"&lt;="&amp;N1771)*3,_xlfn.MAXIFS('m cost'!$E$3:$E$1062,'m cost'!$B$3:$B$1062,C1771,'m cost'!$C$3:$C$1062,"&lt;="&amp;O1771,'m cost'!$D$3:$D$1062,"&lt;="&amp;N1771)))</f>
        <v>367</v>
      </c>
      <c r="L1771" s="2">
        <f t="shared" si="168"/>
        <v>-1468</v>
      </c>
      <c r="M1771" s="2">
        <f t="shared" si="169"/>
        <v>-1100</v>
      </c>
      <c r="N1771">
        <f t="shared" si="170"/>
        <v>2</v>
      </c>
      <c r="O1771">
        <f t="shared" si="171"/>
        <v>2023</v>
      </c>
      <c r="P1771" s="9">
        <f>IF(I1771&gt;0,VLOOKUP(B1771,'m cost'!A:G,6,FALSE)*I1771,0)</f>
        <v>0</v>
      </c>
      <c r="Q1771" t="str">
        <f t="shared" si="172"/>
        <v>p</v>
      </c>
      <c r="R1771" s="2">
        <f t="shared" si="173"/>
        <v>368</v>
      </c>
    </row>
    <row r="1772" spans="1:18" x14ac:dyDescent="0.2">
      <c r="A1772" t="s">
        <v>276</v>
      </c>
      <c r="B1772" s="9" t="str">
        <f>VLOOKUP(A1772,'item cost'!A:D,2,FALSE)</f>
        <v>group 42</v>
      </c>
      <c r="C1772" s="9" t="str">
        <f>VLOOKUP(D1772,items!A:B,2,FALSE)</f>
        <v>item 42</v>
      </c>
      <c r="D1772" t="s">
        <v>874</v>
      </c>
      <c r="E1772" s="10"/>
      <c r="F1772" s="10">
        <v>44968</v>
      </c>
      <c r="G1772" t="s">
        <v>142</v>
      </c>
      <c r="I1772">
        <v>-12</v>
      </c>
      <c r="J1772" s="2">
        <v>180</v>
      </c>
      <c r="K1772" s="2">
        <f>IF(OR(B1772="متنوع",B1772="قطع غيار"),J1772,IF(AND(B1772="ceiling fan",J1772&gt;500),_xlfn.MAXIFS('m cost'!$E$3:$E$1062,'m cost'!$B$3:$B$1062,C1772,'m cost'!$C$3:$C$1062,"&lt;="&amp;O1772,'m cost'!$D$3:$D$1062,"&lt;="&amp;N1772)*3,_xlfn.MAXIFS('m cost'!$E$3:$E$1062,'m cost'!$B$3:$B$1062,C1772,'m cost'!$C$3:$C$1062,"&lt;="&amp;O1772,'m cost'!$D$3:$D$1062,"&lt;="&amp;N1772)))</f>
        <v>244.81481481481484</v>
      </c>
      <c r="L1772" s="2">
        <f t="shared" si="168"/>
        <v>-2937.7777777777783</v>
      </c>
      <c r="M1772" s="2">
        <f t="shared" si="169"/>
        <v>-2160</v>
      </c>
      <c r="N1772">
        <f t="shared" si="170"/>
        <v>2</v>
      </c>
      <c r="O1772">
        <f t="shared" si="171"/>
        <v>2023</v>
      </c>
      <c r="P1772" s="9">
        <f>IF(I1772&gt;0,VLOOKUP(B1772,'m cost'!A:G,6,FALSE)*I1772,0)</f>
        <v>0</v>
      </c>
      <c r="Q1772" t="str">
        <f t="shared" si="172"/>
        <v>p</v>
      </c>
      <c r="R1772" s="2">
        <f t="shared" si="173"/>
        <v>777.77777777777828</v>
      </c>
    </row>
    <row r="1773" spans="1:18" x14ac:dyDescent="0.2">
      <c r="A1773" t="s">
        <v>70</v>
      </c>
      <c r="B1773" s="9" t="str">
        <f>VLOOKUP(A1773,'item cost'!A:D,2,FALSE)</f>
        <v>group 43</v>
      </c>
      <c r="C1773" s="9" t="str">
        <f>VLOOKUP(D1773,items!A:B,2,FALSE)</f>
        <v>item 43</v>
      </c>
      <c r="D1773" t="s">
        <v>875</v>
      </c>
      <c r="E1773" s="10"/>
      <c r="F1773" s="10">
        <v>44968</v>
      </c>
      <c r="G1773" t="s">
        <v>142</v>
      </c>
      <c r="I1773">
        <v>-1</v>
      </c>
      <c r="J1773" s="2">
        <v>1375</v>
      </c>
      <c r="K1773" s="2">
        <f>IF(OR(B1773="متنوع",B1773="قطع غيار"),J1773,IF(AND(B1773="ceiling fan",J1773&gt;500),_xlfn.MAXIFS('m cost'!$E$3:$E$1062,'m cost'!$B$3:$B$1062,C1773,'m cost'!$C$3:$C$1062,"&lt;="&amp;O1773,'m cost'!$D$3:$D$1062,"&lt;="&amp;N1773)*3,_xlfn.MAXIFS('m cost'!$E$3:$E$1062,'m cost'!$B$3:$B$1062,C1773,'m cost'!$C$3:$C$1062,"&lt;="&amp;O1773,'m cost'!$D$3:$D$1062,"&lt;="&amp;N1773)))</f>
        <v>193</v>
      </c>
      <c r="L1773" s="2">
        <f t="shared" si="168"/>
        <v>-193</v>
      </c>
      <c r="M1773" s="2">
        <f t="shared" si="169"/>
        <v>-1375</v>
      </c>
      <c r="N1773">
        <f t="shared" si="170"/>
        <v>2</v>
      </c>
      <c r="O1773">
        <f t="shared" si="171"/>
        <v>2023</v>
      </c>
      <c r="P1773" s="9">
        <f>IF(I1773&gt;0,VLOOKUP(B1773,'m cost'!A:G,6,FALSE)*I1773,0)</f>
        <v>0</v>
      </c>
      <c r="Q1773" t="str">
        <f t="shared" si="172"/>
        <v>l</v>
      </c>
      <c r="R1773" s="2">
        <f t="shared" si="173"/>
        <v>-1182</v>
      </c>
    </row>
    <row r="1774" spans="1:18" x14ac:dyDescent="0.2">
      <c r="A1774" t="s">
        <v>22</v>
      </c>
      <c r="B1774" s="9" t="str">
        <f>VLOOKUP(A1774,'item cost'!A:D,2,FALSE)</f>
        <v>group 44</v>
      </c>
      <c r="C1774" s="9" t="str">
        <f>VLOOKUP(D1774,items!A:B,2,FALSE)</f>
        <v>item 44</v>
      </c>
      <c r="D1774" t="s">
        <v>876</v>
      </c>
      <c r="E1774" s="10"/>
      <c r="F1774" s="10">
        <v>44968</v>
      </c>
      <c r="G1774" t="s">
        <v>142</v>
      </c>
      <c r="I1774">
        <v>-1</v>
      </c>
      <c r="J1774" s="2">
        <v>1375</v>
      </c>
      <c r="K1774" s="2">
        <f>IF(OR(B1774="متنوع",B1774="قطع غيار"),J1774,IF(AND(B1774="ceiling fan",J1774&gt;500),_xlfn.MAXIFS('m cost'!$E$3:$E$1062,'m cost'!$B$3:$B$1062,C1774,'m cost'!$C$3:$C$1062,"&lt;="&amp;O1774,'m cost'!$D$3:$D$1062,"&lt;="&amp;N1774)*3,_xlfn.MAXIFS('m cost'!$E$3:$E$1062,'m cost'!$B$3:$B$1062,C1774,'m cost'!$C$3:$C$1062,"&lt;="&amp;O1774,'m cost'!$D$3:$D$1062,"&lt;="&amp;N1774)))</f>
        <v>187.96296296296299</v>
      </c>
      <c r="L1774" s="2">
        <f t="shared" si="168"/>
        <v>-187.96296296296299</v>
      </c>
      <c r="M1774" s="2">
        <f t="shared" si="169"/>
        <v>-1375</v>
      </c>
      <c r="N1774">
        <f t="shared" si="170"/>
        <v>2</v>
      </c>
      <c r="O1774">
        <f t="shared" si="171"/>
        <v>2023</v>
      </c>
      <c r="P1774" s="9">
        <f>IF(I1774&gt;0,VLOOKUP(B1774,'m cost'!A:G,6,FALSE)*I1774,0)</f>
        <v>0</v>
      </c>
      <c r="Q1774" t="str">
        <f t="shared" si="172"/>
        <v>l</v>
      </c>
      <c r="R1774" s="2">
        <f t="shared" si="173"/>
        <v>-1187.037037037037</v>
      </c>
    </row>
    <row r="1775" spans="1:18" x14ac:dyDescent="0.2">
      <c r="A1775" t="s">
        <v>27</v>
      </c>
      <c r="B1775" s="9" t="str">
        <f>VLOOKUP(A1775,'item cost'!A:D,2,FALSE)</f>
        <v>group 45</v>
      </c>
      <c r="C1775" s="9" t="str">
        <f>VLOOKUP(D1775,items!A:B,2,FALSE)</f>
        <v>item 45</v>
      </c>
      <c r="D1775" t="s">
        <v>877</v>
      </c>
      <c r="E1775" s="10"/>
      <c r="F1775" s="10">
        <v>44968</v>
      </c>
      <c r="G1775" t="s">
        <v>142</v>
      </c>
      <c r="I1775">
        <v>-4</v>
      </c>
      <c r="J1775" s="2">
        <v>400</v>
      </c>
      <c r="K1775" s="2">
        <f>IF(OR(B1775="متنوع",B1775="قطع غيار"),J1775,IF(AND(B1775="ceiling fan",J1775&gt;500),_xlfn.MAXIFS('m cost'!$E$3:$E$1062,'m cost'!$B$3:$B$1062,C1775,'m cost'!$C$3:$C$1062,"&lt;="&amp;O1775,'m cost'!$D$3:$D$1062,"&lt;="&amp;N1775)*3,_xlfn.MAXIFS('m cost'!$E$3:$E$1062,'m cost'!$B$3:$B$1062,C1775,'m cost'!$C$3:$C$1062,"&lt;="&amp;O1775,'m cost'!$D$3:$D$1062,"&lt;="&amp;N1775)))</f>
        <v>187.96296296296299</v>
      </c>
      <c r="L1775" s="2">
        <f t="shared" si="168"/>
        <v>-751.85185185185196</v>
      </c>
      <c r="M1775" s="2">
        <f t="shared" si="169"/>
        <v>-1600</v>
      </c>
      <c r="N1775">
        <f t="shared" si="170"/>
        <v>2</v>
      </c>
      <c r="O1775">
        <f t="shared" si="171"/>
        <v>2023</v>
      </c>
      <c r="P1775" s="9">
        <f>IF(I1775&gt;0,VLOOKUP(B1775,'m cost'!A:G,6,FALSE)*I1775,0)</f>
        <v>0</v>
      </c>
      <c r="Q1775" t="str">
        <f t="shared" si="172"/>
        <v>l</v>
      </c>
      <c r="R1775" s="2">
        <f t="shared" si="173"/>
        <v>-848.14814814814804</v>
      </c>
    </row>
    <row r="1776" spans="1:18" x14ac:dyDescent="0.2">
      <c r="A1776" t="s">
        <v>19</v>
      </c>
      <c r="B1776" s="9" t="str">
        <f>VLOOKUP(A1776,'item cost'!A:D,2,FALSE)</f>
        <v>group 46</v>
      </c>
      <c r="C1776" s="9" t="str">
        <f>VLOOKUP(D1776,items!A:B,2,FALSE)</f>
        <v>item 46</v>
      </c>
      <c r="D1776" t="s">
        <v>878</v>
      </c>
      <c r="E1776" s="10"/>
      <c r="F1776" s="10">
        <v>44968</v>
      </c>
      <c r="G1776" t="s">
        <v>525</v>
      </c>
      <c r="I1776">
        <v>20</v>
      </c>
      <c r="J1776" s="2">
        <v>355</v>
      </c>
      <c r="K1776" s="2">
        <f>IF(OR(B1776="متنوع",B1776="قطع غيار"),J1776,IF(AND(B1776="ceiling fan",J1776&gt;500),_xlfn.MAXIFS('m cost'!$E$3:$E$1062,'m cost'!$B$3:$B$1062,C1776,'m cost'!$C$3:$C$1062,"&lt;="&amp;O1776,'m cost'!$D$3:$D$1062,"&lt;="&amp;N1776)*3,_xlfn.MAXIFS('m cost'!$E$3:$E$1062,'m cost'!$B$3:$B$1062,C1776,'m cost'!$C$3:$C$1062,"&lt;="&amp;O1776,'m cost'!$D$3:$D$1062,"&lt;="&amp;N1776)))</f>
        <v>775</v>
      </c>
      <c r="L1776" s="2">
        <f t="shared" si="168"/>
        <v>15500</v>
      </c>
      <c r="M1776" s="2">
        <f t="shared" si="169"/>
        <v>7100</v>
      </c>
      <c r="N1776">
        <f t="shared" si="170"/>
        <v>2</v>
      </c>
      <c r="O1776">
        <f t="shared" si="171"/>
        <v>2023</v>
      </c>
      <c r="P1776" s="9">
        <f>IF(I1776&gt;0,VLOOKUP(B1776,'m cost'!A:G,6,FALSE)*I1776,0)</f>
        <v>0</v>
      </c>
      <c r="Q1776" t="str">
        <f t="shared" si="172"/>
        <v>l</v>
      </c>
      <c r="R1776" s="2">
        <f t="shared" si="173"/>
        <v>-8400</v>
      </c>
    </row>
    <row r="1777" spans="1:18" x14ac:dyDescent="0.2">
      <c r="A1777" t="s">
        <v>29</v>
      </c>
      <c r="B1777" s="9" t="str">
        <f>VLOOKUP(A1777,'item cost'!A:D,2,FALSE)</f>
        <v>group 47</v>
      </c>
      <c r="C1777" s="9" t="str">
        <f>VLOOKUP(D1777,items!A:B,2,FALSE)</f>
        <v>item 47</v>
      </c>
      <c r="D1777" t="s">
        <v>879</v>
      </c>
      <c r="E1777" s="10"/>
      <c r="F1777" s="10">
        <v>44968</v>
      </c>
      <c r="G1777" t="s">
        <v>525</v>
      </c>
      <c r="I1777">
        <v>20</v>
      </c>
      <c r="J1777" s="2">
        <v>275</v>
      </c>
      <c r="K1777" s="2">
        <f>IF(OR(B1777="متنوع",B1777="قطع غيار"),J1777,IF(AND(B1777="ceiling fan",J1777&gt;500),_xlfn.MAXIFS('m cost'!$E$3:$E$1062,'m cost'!$B$3:$B$1062,C1777,'m cost'!$C$3:$C$1062,"&lt;="&amp;O1777,'m cost'!$D$3:$D$1062,"&lt;="&amp;N1777)*3,_xlfn.MAXIFS('m cost'!$E$3:$E$1062,'m cost'!$B$3:$B$1062,C1777,'m cost'!$C$3:$C$1062,"&lt;="&amp;O1777,'m cost'!$D$3:$D$1062,"&lt;="&amp;N1777)))</f>
        <v>205</v>
      </c>
      <c r="L1777" s="2">
        <f t="shared" si="168"/>
        <v>4100</v>
      </c>
      <c r="M1777" s="2">
        <f t="shared" si="169"/>
        <v>5500</v>
      </c>
      <c r="N1777">
        <f t="shared" si="170"/>
        <v>2</v>
      </c>
      <c r="O1777">
        <f t="shared" si="171"/>
        <v>2023</v>
      </c>
      <c r="P1777" s="9">
        <f>IF(I1777&gt;0,VLOOKUP(B1777,'m cost'!A:G,6,FALSE)*I1777,0)</f>
        <v>0</v>
      </c>
      <c r="Q1777" t="str">
        <f t="shared" si="172"/>
        <v>p</v>
      </c>
      <c r="R1777" s="2">
        <f t="shared" si="173"/>
        <v>1400</v>
      </c>
    </row>
    <row r="1778" spans="1:18" x14ac:dyDescent="0.2">
      <c r="A1778" t="s">
        <v>272</v>
      </c>
      <c r="B1778" s="9" t="str">
        <f>VLOOKUP(A1778,'item cost'!A:D,2,FALSE)</f>
        <v>group 48</v>
      </c>
      <c r="C1778" s="9" t="str">
        <f>VLOOKUP(D1778,items!A:B,2,FALSE)</f>
        <v>item 48</v>
      </c>
      <c r="D1778" t="s">
        <v>880</v>
      </c>
      <c r="E1778" s="10"/>
      <c r="F1778" s="10">
        <v>44968</v>
      </c>
      <c r="G1778" t="s">
        <v>525</v>
      </c>
      <c r="I1778">
        <v>10</v>
      </c>
      <c r="J1778" s="2">
        <v>335</v>
      </c>
      <c r="K1778" s="2">
        <f>IF(OR(B1778="متنوع",B1778="قطع غيار"),J1778,IF(AND(B1778="ceiling fan",J1778&gt;500),_xlfn.MAXIFS('m cost'!$E$3:$E$1062,'m cost'!$B$3:$B$1062,C1778,'m cost'!$C$3:$C$1062,"&lt;="&amp;O1778,'m cost'!$D$3:$D$1062,"&lt;="&amp;N1778)*3,_xlfn.MAXIFS('m cost'!$E$3:$E$1062,'m cost'!$B$3:$B$1062,C1778,'m cost'!$C$3:$C$1062,"&lt;="&amp;O1778,'m cost'!$D$3:$D$1062,"&lt;="&amp;N1778)))</f>
        <v>640</v>
      </c>
      <c r="L1778" s="2">
        <f t="shared" si="168"/>
        <v>6400</v>
      </c>
      <c r="M1778" s="2">
        <f t="shared" si="169"/>
        <v>3350</v>
      </c>
      <c r="N1778">
        <f t="shared" si="170"/>
        <v>2</v>
      </c>
      <c r="O1778">
        <f t="shared" si="171"/>
        <v>2023</v>
      </c>
      <c r="P1778" s="9">
        <f>IF(I1778&gt;0,VLOOKUP(B1778,'m cost'!A:G,6,FALSE)*I1778,0)</f>
        <v>0</v>
      </c>
      <c r="Q1778" t="str">
        <f t="shared" si="172"/>
        <v>l</v>
      </c>
      <c r="R1778" s="2">
        <f t="shared" si="173"/>
        <v>-3050</v>
      </c>
    </row>
    <row r="1779" spans="1:18" x14ac:dyDescent="0.2">
      <c r="A1779" t="s">
        <v>41</v>
      </c>
      <c r="B1779" s="9" t="str">
        <f>VLOOKUP(A1779,'item cost'!A:D,2,FALSE)</f>
        <v>group 49</v>
      </c>
      <c r="C1779" s="9" t="str">
        <f>VLOOKUP(D1779,items!A:B,2,FALSE)</f>
        <v>item 49</v>
      </c>
      <c r="D1779" t="s">
        <v>881</v>
      </c>
      <c r="E1779" s="10"/>
      <c r="F1779" s="10">
        <v>44968</v>
      </c>
      <c r="G1779" t="s">
        <v>525</v>
      </c>
      <c r="I1779">
        <v>10</v>
      </c>
      <c r="J1779" s="2">
        <v>390</v>
      </c>
      <c r="K1779" s="2">
        <f>IF(OR(B1779="متنوع",B1779="قطع غيار"),J1779,IF(AND(B1779="ceiling fan",J1779&gt;500),_xlfn.MAXIFS('m cost'!$E$3:$E$1062,'m cost'!$B$3:$B$1062,C1779,'m cost'!$C$3:$C$1062,"&lt;="&amp;O1779,'m cost'!$D$3:$D$1062,"&lt;="&amp;N1779)*3,_xlfn.MAXIFS('m cost'!$E$3:$E$1062,'m cost'!$B$3:$B$1062,C1779,'m cost'!$C$3:$C$1062,"&lt;="&amp;O1779,'m cost'!$D$3:$D$1062,"&lt;="&amp;N1779)))</f>
        <v>237</v>
      </c>
      <c r="L1779" s="2">
        <f t="shared" si="168"/>
        <v>2370</v>
      </c>
      <c r="M1779" s="2">
        <f t="shared" si="169"/>
        <v>3900</v>
      </c>
      <c r="N1779">
        <f t="shared" si="170"/>
        <v>2</v>
      </c>
      <c r="O1779">
        <f t="shared" si="171"/>
        <v>2023</v>
      </c>
      <c r="P1779" s="9">
        <f>IF(I1779&gt;0,VLOOKUP(B1779,'m cost'!A:G,6,FALSE)*I1779,0)</f>
        <v>0</v>
      </c>
      <c r="Q1779" t="str">
        <f t="shared" si="172"/>
        <v>p</v>
      </c>
      <c r="R1779" s="2">
        <f t="shared" si="173"/>
        <v>1530</v>
      </c>
    </row>
    <row r="1780" spans="1:18" x14ac:dyDescent="0.2">
      <c r="A1780" t="s">
        <v>73</v>
      </c>
      <c r="B1780" s="9" t="str">
        <f>VLOOKUP(A1780,'item cost'!A:D,2,FALSE)</f>
        <v>group 50</v>
      </c>
      <c r="C1780" s="9" t="str">
        <f>VLOOKUP(D1780,items!A:B,2,FALSE)</f>
        <v>item 50</v>
      </c>
      <c r="D1780" t="s">
        <v>882</v>
      </c>
      <c r="E1780" s="10"/>
      <c r="F1780" s="10">
        <v>44968</v>
      </c>
      <c r="G1780" t="s">
        <v>525</v>
      </c>
      <c r="I1780">
        <v>30</v>
      </c>
      <c r="J1780" s="2">
        <v>460</v>
      </c>
      <c r="K1780" s="2">
        <f>IF(OR(B1780="متنوع",B1780="قطع غيار"),J1780,IF(AND(B1780="ceiling fan",J1780&gt;500),_xlfn.MAXIFS('m cost'!$E$3:$E$1062,'m cost'!$B$3:$B$1062,C1780,'m cost'!$C$3:$C$1062,"&lt;="&amp;O1780,'m cost'!$D$3:$D$1062,"&lt;="&amp;N1780)*3,_xlfn.MAXIFS('m cost'!$E$3:$E$1062,'m cost'!$B$3:$B$1062,C1780,'m cost'!$C$3:$C$1062,"&lt;="&amp;O1780,'m cost'!$D$3:$D$1062,"&lt;="&amp;N1780)))</f>
        <v>2128</v>
      </c>
      <c r="L1780" s="2">
        <f t="shared" si="168"/>
        <v>63840</v>
      </c>
      <c r="M1780" s="2">
        <f t="shared" si="169"/>
        <v>13800</v>
      </c>
      <c r="N1780">
        <f t="shared" si="170"/>
        <v>2</v>
      </c>
      <c r="O1780">
        <f t="shared" si="171"/>
        <v>2023</v>
      </c>
      <c r="P1780" s="9">
        <f>IF(I1780&gt;0,VLOOKUP(B1780,'m cost'!A:G,6,FALSE)*I1780,0)</f>
        <v>0</v>
      </c>
      <c r="Q1780" t="str">
        <f t="shared" si="172"/>
        <v>l</v>
      </c>
      <c r="R1780" s="2">
        <f t="shared" si="173"/>
        <v>-50040</v>
      </c>
    </row>
    <row r="1781" spans="1:18" x14ac:dyDescent="0.2">
      <c r="A1781" t="s">
        <v>35</v>
      </c>
      <c r="B1781" s="9" t="str">
        <f>VLOOKUP(A1781,'item cost'!A:D,2,FALSE)</f>
        <v>group 51</v>
      </c>
      <c r="C1781" s="9" t="str">
        <f>VLOOKUP(D1781,items!A:B,2,FALSE)</f>
        <v>item 51</v>
      </c>
      <c r="D1781" t="s">
        <v>883</v>
      </c>
      <c r="E1781" s="10"/>
      <c r="F1781" s="10">
        <v>44968</v>
      </c>
      <c r="G1781" t="s">
        <v>526</v>
      </c>
      <c r="I1781">
        <v>-10</v>
      </c>
      <c r="J1781" s="2">
        <v>390</v>
      </c>
      <c r="K1781" s="2">
        <f>IF(OR(B1781="متنوع",B1781="قطع غيار"),J1781,IF(AND(B1781="ceiling fan",J1781&gt;500),_xlfn.MAXIFS('m cost'!$E$3:$E$1062,'m cost'!$B$3:$B$1062,C1781,'m cost'!$C$3:$C$1062,"&lt;="&amp;O1781,'m cost'!$D$3:$D$1062,"&lt;="&amp;N1781)*3,_xlfn.MAXIFS('m cost'!$E$3:$E$1062,'m cost'!$B$3:$B$1062,C1781,'m cost'!$C$3:$C$1062,"&lt;="&amp;O1781,'m cost'!$D$3:$D$1062,"&lt;="&amp;N1781)))</f>
        <v>2247</v>
      </c>
      <c r="L1781" s="2">
        <f t="shared" si="168"/>
        <v>-22470</v>
      </c>
      <c r="M1781" s="2">
        <f t="shared" si="169"/>
        <v>-3900</v>
      </c>
      <c r="N1781">
        <f t="shared" si="170"/>
        <v>2</v>
      </c>
      <c r="O1781">
        <f t="shared" si="171"/>
        <v>2023</v>
      </c>
      <c r="P1781" s="9">
        <f>IF(I1781&gt;0,VLOOKUP(B1781,'m cost'!A:G,6,FALSE)*I1781,0)</f>
        <v>0</v>
      </c>
      <c r="Q1781" t="str">
        <f t="shared" si="172"/>
        <v>p</v>
      </c>
      <c r="R1781" s="2">
        <f t="shared" si="173"/>
        <v>18570</v>
      </c>
    </row>
    <row r="1782" spans="1:18" x14ac:dyDescent="0.2">
      <c r="A1782" t="s">
        <v>49</v>
      </c>
      <c r="B1782" s="9" t="str">
        <f>VLOOKUP(A1782,'item cost'!A:D,2,FALSE)</f>
        <v>group 52</v>
      </c>
      <c r="C1782" s="9" t="str">
        <f>VLOOKUP(D1782,items!A:B,2,FALSE)</f>
        <v>item 52</v>
      </c>
      <c r="D1782" t="s">
        <v>884</v>
      </c>
      <c r="E1782" s="10"/>
      <c r="F1782" s="10">
        <v>44968</v>
      </c>
      <c r="G1782" t="s">
        <v>526</v>
      </c>
      <c r="I1782">
        <v>-7</v>
      </c>
      <c r="J1782" s="2">
        <v>350</v>
      </c>
      <c r="K1782" s="2">
        <f>IF(OR(B1782="متنوع",B1782="قطع غيار"),J1782,IF(AND(B1782="ceiling fan",J1782&gt;500),_xlfn.MAXIFS('m cost'!$E$3:$E$1062,'m cost'!$B$3:$B$1062,C1782,'m cost'!$C$3:$C$1062,"&lt;="&amp;O1782,'m cost'!$D$3:$D$1062,"&lt;="&amp;N1782)*3,_xlfn.MAXIFS('m cost'!$E$3:$E$1062,'m cost'!$B$3:$B$1062,C1782,'m cost'!$C$3:$C$1062,"&lt;="&amp;O1782,'m cost'!$D$3:$D$1062,"&lt;="&amp;N1782)))</f>
        <v>306</v>
      </c>
      <c r="L1782" s="2">
        <f t="shared" ref="L1782:L1845" si="174">I1782*K1782</f>
        <v>-2142</v>
      </c>
      <c r="M1782" s="2">
        <f t="shared" ref="M1782:M1845" si="175">J1782*I1782</f>
        <v>-2450</v>
      </c>
      <c r="N1782">
        <f t="shared" ref="N1782:N1845" si="176">MONTH(F1782)</f>
        <v>2</v>
      </c>
      <c r="O1782">
        <f t="shared" ref="O1782:O1845" si="177">YEAR(F1782)</f>
        <v>2023</v>
      </c>
      <c r="P1782" s="9">
        <f>IF(I1782&gt;0,VLOOKUP(B1782,'m cost'!A:G,6,FALSE)*I1782,0)</f>
        <v>0</v>
      </c>
      <c r="Q1782" t="str">
        <f t="shared" ref="Q1782:Q1845" si="178">IF(M1782-L1782-P1782&gt;0,"p","l")</f>
        <v>l</v>
      </c>
      <c r="R1782" s="2">
        <f t="shared" ref="R1782:R1845" si="179">M1782-L1782-P1782</f>
        <v>-308</v>
      </c>
    </row>
    <row r="1783" spans="1:18" x14ac:dyDescent="0.2">
      <c r="A1783" t="s">
        <v>42</v>
      </c>
      <c r="B1783" s="9" t="str">
        <f>VLOOKUP(A1783,'item cost'!A:D,2,FALSE)</f>
        <v>group 53</v>
      </c>
      <c r="C1783" s="9" t="str">
        <f>VLOOKUP(D1783,items!A:B,2,FALSE)</f>
        <v>item 53</v>
      </c>
      <c r="D1783" t="s">
        <v>885</v>
      </c>
      <c r="E1783" s="10"/>
      <c r="F1783" s="10">
        <v>44968</v>
      </c>
      <c r="G1783" t="s">
        <v>526</v>
      </c>
      <c r="I1783">
        <v>-9</v>
      </c>
      <c r="J1783" s="2">
        <v>355</v>
      </c>
      <c r="K1783" s="2">
        <f>IF(OR(B1783="متنوع",B1783="قطع غيار"),J1783,IF(AND(B1783="ceiling fan",J1783&gt;500),_xlfn.MAXIFS('m cost'!$E$3:$E$1062,'m cost'!$B$3:$B$1062,C1783,'m cost'!$C$3:$C$1062,"&lt;="&amp;O1783,'m cost'!$D$3:$D$1062,"&lt;="&amp;N1783)*3,_xlfn.MAXIFS('m cost'!$E$3:$E$1062,'m cost'!$B$3:$B$1062,C1783,'m cost'!$C$3:$C$1062,"&lt;="&amp;O1783,'m cost'!$D$3:$D$1062,"&lt;="&amp;N1783)))</f>
        <v>253</v>
      </c>
      <c r="L1783" s="2">
        <f t="shared" si="174"/>
        <v>-2277</v>
      </c>
      <c r="M1783" s="2">
        <f t="shared" si="175"/>
        <v>-3195</v>
      </c>
      <c r="N1783">
        <f t="shared" si="176"/>
        <v>2</v>
      </c>
      <c r="O1783">
        <f t="shared" si="177"/>
        <v>2023</v>
      </c>
      <c r="P1783" s="9">
        <f>IF(I1783&gt;0,VLOOKUP(B1783,'m cost'!A:G,6,FALSE)*I1783,0)</f>
        <v>0</v>
      </c>
      <c r="Q1783" t="str">
        <f t="shared" si="178"/>
        <v>l</v>
      </c>
      <c r="R1783" s="2">
        <f t="shared" si="179"/>
        <v>-918</v>
      </c>
    </row>
    <row r="1784" spans="1:18" x14ac:dyDescent="0.2">
      <c r="A1784" t="s">
        <v>63</v>
      </c>
      <c r="B1784" s="9" t="str">
        <f>VLOOKUP(A1784,'item cost'!A:D,2,FALSE)</f>
        <v>group 54</v>
      </c>
      <c r="C1784" s="9" t="str">
        <f>VLOOKUP(D1784,items!A:B,2,FALSE)</f>
        <v>item 54</v>
      </c>
      <c r="D1784" t="s">
        <v>886</v>
      </c>
      <c r="E1784" s="10"/>
      <c r="F1784" s="10">
        <v>44968</v>
      </c>
      <c r="G1784" t="s">
        <v>526</v>
      </c>
      <c r="I1784">
        <v>-3</v>
      </c>
      <c r="J1784" s="2">
        <v>275</v>
      </c>
      <c r="K1784" s="2">
        <f>IF(OR(B1784="متنوع",B1784="قطع غيار"),J1784,IF(AND(B1784="ceiling fan",J1784&gt;500),_xlfn.MAXIFS('m cost'!$E$3:$E$1062,'m cost'!$B$3:$B$1062,C1784,'m cost'!$C$3:$C$1062,"&lt;="&amp;O1784,'m cost'!$D$3:$D$1062,"&lt;="&amp;N1784)*3,_xlfn.MAXIFS('m cost'!$E$3:$E$1062,'m cost'!$B$3:$B$1062,C1784,'m cost'!$C$3:$C$1062,"&lt;="&amp;O1784,'m cost'!$D$3:$D$1062,"&lt;="&amp;N1784)))</f>
        <v>540</v>
      </c>
      <c r="L1784" s="2">
        <f t="shared" si="174"/>
        <v>-1620</v>
      </c>
      <c r="M1784" s="2">
        <f t="shared" si="175"/>
        <v>-825</v>
      </c>
      <c r="N1784">
        <f t="shared" si="176"/>
        <v>2</v>
      </c>
      <c r="O1784">
        <f t="shared" si="177"/>
        <v>2023</v>
      </c>
      <c r="P1784" s="9">
        <f>IF(I1784&gt;0,VLOOKUP(B1784,'m cost'!A:G,6,FALSE)*I1784,0)</f>
        <v>0</v>
      </c>
      <c r="Q1784" t="str">
        <f t="shared" si="178"/>
        <v>p</v>
      </c>
      <c r="R1784" s="2">
        <f t="shared" si="179"/>
        <v>795</v>
      </c>
    </row>
    <row r="1785" spans="1:18" x14ac:dyDescent="0.2">
      <c r="A1785" t="s">
        <v>32</v>
      </c>
      <c r="B1785" s="9" t="str">
        <f>VLOOKUP(A1785,'item cost'!A:D,2,FALSE)</f>
        <v>group 1</v>
      </c>
      <c r="C1785" s="9" t="str">
        <f>VLOOKUP(D1785,items!A:B,2,FALSE)</f>
        <v>item 1</v>
      </c>
      <c r="D1785" t="s">
        <v>833</v>
      </c>
      <c r="E1785" s="10"/>
      <c r="F1785" s="10">
        <v>44968</v>
      </c>
      <c r="G1785" t="s">
        <v>526</v>
      </c>
      <c r="I1785">
        <v>-6</v>
      </c>
      <c r="J1785" s="2">
        <v>175</v>
      </c>
      <c r="K1785" s="2">
        <f>IF(OR(B1785="متنوع",B1785="قطع غيار"),J1785,IF(AND(B1785="ceiling fan",J1785&gt;500),_xlfn.MAXIFS('m cost'!$E$3:$E$1062,'m cost'!$B$3:$B$1062,C1785,'m cost'!$C$3:$C$1062,"&lt;="&amp;O1785,'m cost'!$D$3:$D$1062,"&lt;="&amp;N1785)*3,_xlfn.MAXIFS('m cost'!$E$3:$E$1062,'m cost'!$B$3:$B$1062,C1785,'m cost'!$C$3:$C$1062,"&lt;="&amp;O1785,'m cost'!$D$3:$D$1062,"&lt;="&amp;N1785)))</f>
        <v>1490</v>
      </c>
      <c r="L1785" s="2">
        <f t="shared" si="174"/>
        <v>-8940</v>
      </c>
      <c r="M1785" s="2">
        <f t="shared" si="175"/>
        <v>-1050</v>
      </c>
      <c r="N1785">
        <f t="shared" si="176"/>
        <v>2</v>
      </c>
      <c r="O1785">
        <f t="shared" si="177"/>
        <v>2023</v>
      </c>
      <c r="P1785" s="9">
        <f>IF(I1785&gt;0,VLOOKUP(B1785,'m cost'!A:G,6,FALSE)*I1785,0)</f>
        <v>0</v>
      </c>
      <c r="Q1785" t="str">
        <f t="shared" si="178"/>
        <v>p</v>
      </c>
      <c r="R1785" s="2">
        <f t="shared" si="179"/>
        <v>7890</v>
      </c>
    </row>
    <row r="1786" spans="1:18" x14ac:dyDescent="0.2">
      <c r="A1786" t="s">
        <v>58</v>
      </c>
      <c r="B1786" s="9" t="str">
        <f>VLOOKUP(A1786,'item cost'!A:D,2,FALSE)</f>
        <v>group 2</v>
      </c>
      <c r="C1786" s="9" t="str">
        <f>VLOOKUP(D1786,items!A:B,2,FALSE)</f>
        <v>item 2</v>
      </c>
      <c r="D1786" t="s">
        <v>834</v>
      </c>
      <c r="E1786" s="10"/>
      <c r="F1786" s="10">
        <v>44968</v>
      </c>
      <c r="G1786" t="s">
        <v>526</v>
      </c>
      <c r="I1786">
        <v>-1</v>
      </c>
      <c r="J1786" s="2">
        <v>460</v>
      </c>
      <c r="K1786" s="2">
        <f>IF(OR(B1786="متنوع",B1786="قطع غيار"),J1786,IF(AND(B1786="ceiling fan",J1786&gt;500),_xlfn.MAXIFS('m cost'!$E$3:$E$1062,'m cost'!$B$3:$B$1062,C1786,'m cost'!$C$3:$C$1062,"&lt;="&amp;O1786,'m cost'!$D$3:$D$1062,"&lt;="&amp;N1786)*3,_xlfn.MAXIFS('m cost'!$E$3:$E$1062,'m cost'!$B$3:$B$1062,C1786,'m cost'!$C$3:$C$1062,"&lt;="&amp;O1786,'m cost'!$D$3:$D$1062,"&lt;="&amp;N1786)))</f>
        <v>257.64999999999998</v>
      </c>
      <c r="L1786" s="2">
        <f t="shared" si="174"/>
        <v>-257.64999999999998</v>
      </c>
      <c r="M1786" s="2">
        <f t="shared" si="175"/>
        <v>-460</v>
      </c>
      <c r="N1786">
        <f t="shared" si="176"/>
        <v>2</v>
      </c>
      <c r="O1786">
        <f t="shared" si="177"/>
        <v>2023</v>
      </c>
      <c r="P1786" s="9">
        <f>IF(I1786&gt;0,VLOOKUP(B1786,'m cost'!A:G,6,FALSE)*I1786,0)</f>
        <v>0</v>
      </c>
      <c r="Q1786" t="str">
        <f t="shared" si="178"/>
        <v>l</v>
      </c>
      <c r="R1786" s="2">
        <f t="shared" si="179"/>
        <v>-202.35000000000002</v>
      </c>
    </row>
    <row r="1787" spans="1:18" x14ac:dyDescent="0.2">
      <c r="A1787" t="s">
        <v>23</v>
      </c>
      <c r="B1787" s="9" t="str">
        <f>VLOOKUP(A1787,'item cost'!A:D,2,FALSE)</f>
        <v>group 3</v>
      </c>
      <c r="C1787" s="9" t="str">
        <f>VLOOKUP(D1787,items!A:B,2,FALSE)</f>
        <v>item 3</v>
      </c>
      <c r="D1787" t="s">
        <v>835</v>
      </c>
      <c r="E1787" s="10"/>
      <c r="F1787" s="10">
        <v>44977</v>
      </c>
      <c r="G1787" t="s">
        <v>527</v>
      </c>
      <c r="I1787">
        <v>20</v>
      </c>
      <c r="J1787" s="2">
        <v>350</v>
      </c>
      <c r="K1787" s="2">
        <f>IF(OR(B1787="متنوع",B1787="قطع غيار"),J1787,IF(AND(B1787="ceiling fan",J1787&gt;500),_xlfn.MAXIFS('m cost'!$E$3:$E$1062,'m cost'!$B$3:$B$1062,C1787,'m cost'!$C$3:$C$1062,"&lt;="&amp;O1787,'m cost'!$D$3:$D$1062,"&lt;="&amp;N1787)*3,_xlfn.MAXIFS('m cost'!$E$3:$E$1062,'m cost'!$B$3:$B$1062,C1787,'m cost'!$C$3:$C$1062,"&lt;="&amp;O1787,'m cost'!$D$3:$D$1062,"&lt;="&amp;N1787)))</f>
        <v>424.87</v>
      </c>
      <c r="L1787" s="2">
        <f t="shared" si="174"/>
        <v>8497.4</v>
      </c>
      <c r="M1787" s="2">
        <f t="shared" si="175"/>
        <v>7000</v>
      </c>
      <c r="N1787">
        <f t="shared" si="176"/>
        <v>2</v>
      </c>
      <c r="O1787">
        <f t="shared" si="177"/>
        <v>2023</v>
      </c>
      <c r="P1787" s="9">
        <f>IF(I1787&gt;0,VLOOKUP(B1787,'m cost'!A:G,6,FALSE)*I1787,0)</f>
        <v>1178.1999999999998</v>
      </c>
      <c r="Q1787" t="str">
        <f t="shared" si="178"/>
        <v>l</v>
      </c>
      <c r="R1787" s="2">
        <f t="shared" si="179"/>
        <v>-2675.5999999999995</v>
      </c>
    </row>
    <row r="1788" spans="1:18" x14ac:dyDescent="0.2">
      <c r="A1788" t="s">
        <v>271</v>
      </c>
      <c r="B1788" s="9" t="str">
        <f>VLOOKUP(A1788,'item cost'!A:D,2,FALSE)</f>
        <v>group 4</v>
      </c>
      <c r="C1788" s="9" t="str">
        <f>VLOOKUP(D1788,items!A:B,2,FALSE)</f>
        <v>item 4</v>
      </c>
      <c r="D1788" t="s">
        <v>836</v>
      </c>
      <c r="E1788" s="10"/>
      <c r="F1788" s="10">
        <v>44977</v>
      </c>
      <c r="G1788" t="s">
        <v>527</v>
      </c>
      <c r="I1788">
        <v>20</v>
      </c>
      <c r="J1788" s="2">
        <v>270</v>
      </c>
      <c r="K1788" s="2">
        <f>IF(OR(B1788="متنوع",B1788="قطع غيار"),J1788,IF(AND(B1788="ceiling fan",J1788&gt;500),_xlfn.MAXIFS('m cost'!$E$3:$E$1062,'m cost'!$B$3:$B$1062,C1788,'m cost'!$C$3:$C$1062,"&lt;="&amp;O1788,'m cost'!$D$3:$D$1062,"&lt;="&amp;N1788)*3,_xlfn.MAXIFS('m cost'!$E$3:$E$1062,'m cost'!$B$3:$B$1062,C1788,'m cost'!$C$3:$C$1062,"&lt;="&amp;O1788,'m cost'!$D$3:$D$1062,"&lt;="&amp;N1788)))</f>
        <v>1793</v>
      </c>
      <c r="L1788" s="2">
        <f t="shared" si="174"/>
        <v>35860</v>
      </c>
      <c r="M1788" s="2">
        <f t="shared" si="175"/>
        <v>5400</v>
      </c>
      <c r="N1788">
        <f t="shared" si="176"/>
        <v>2</v>
      </c>
      <c r="O1788">
        <f t="shared" si="177"/>
        <v>2023</v>
      </c>
      <c r="P1788" s="9">
        <f>IF(I1788&gt;0,VLOOKUP(B1788,'m cost'!A:G,6,FALSE)*I1788,0)</f>
        <v>859.2</v>
      </c>
      <c r="Q1788" t="str">
        <f t="shared" si="178"/>
        <v>l</v>
      </c>
      <c r="R1788" s="2">
        <f t="shared" si="179"/>
        <v>-31319.200000000001</v>
      </c>
    </row>
    <row r="1789" spans="1:18" x14ac:dyDescent="0.2">
      <c r="A1789" t="s">
        <v>26</v>
      </c>
      <c r="B1789" s="9" t="str">
        <f>VLOOKUP(A1789,'item cost'!A:D,2,FALSE)</f>
        <v>group 5</v>
      </c>
      <c r="C1789" s="9" t="str">
        <f>VLOOKUP(D1789,items!A:B,2,FALSE)</f>
        <v>item 5</v>
      </c>
      <c r="D1789" t="s">
        <v>837</v>
      </c>
      <c r="E1789" s="10"/>
      <c r="F1789" s="10">
        <v>44977</v>
      </c>
      <c r="G1789" t="s">
        <v>527</v>
      </c>
      <c r="I1789">
        <v>50</v>
      </c>
      <c r="J1789" s="2">
        <v>170</v>
      </c>
      <c r="K1789" s="2">
        <f>IF(OR(B1789="متنوع",B1789="قطع غيار"),J1789,IF(AND(B1789="ceiling fan",J1789&gt;500),_xlfn.MAXIFS('m cost'!$E$3:$E$1062,'m cost'!$B$3:$B$1062,C1789,'m cost'!$C$3:$C$1062,"&lt;="&amp;O1789,'m cost'!$D$3:$D$1062,"&lt;="&amp;N1789)*3,_xlfn.MAXIFS('m cost'!$E$3:$E$1062,'m cost'!$B$3:$B$1062,C1789,'m cost'!$C$3:$C$1062,"&lt;="&amp;O1789,'m cost'!$D$3:$D$1062,"&lt;="&amp;N1789)))</f>
        <v>2220</v>
      </c>
      <c r="L1789" s="2">
        <f t="shared" si="174"/>
        <v>111000</v>
      </c>
      <c r="M1789" s="2">
        <f t="shared" si="175"/>
        <v>8500</v>
      </c>
      <c r="N1789">
        <f t="shared" si="176"/>
        <v>2</v>
      </c>
      <c r="O1789">
        <f t="shared" si="177"/>
        <v>2023</v>
      </c>
      <c r="P1789" s="9">
        <f>IF(I1789&gt;0,VLOOKUP(B1789,'m cost'!A:G,6,FALSE)*I1789,0)</f>
        <v>1602</v>
      </c>
      <c r="Q1789" t="str">
        <f t="shared" si="178"/>
        <v>l</v>
      </c>
      <c r="R1789" s="2">
        <f t="shared" si="179"/>
        <v>-104102</v>
      </c>
    </row>
    <row r="1790" spans="1:18" x14ac:dyDescent="0.2">
      <c r="A1790" t="s">
        <v>66</v>
      </c>
      <c r="B1790" s="9" t="str">
        <f>VLOOKUP(A1790,'item cost'!A:D,2,FALSE)</f>
        <v>group 6</v>
      </c>
      <c r="C1790" s="9" t="str">
        <f>VLOOKUP(D1790,items!A:B,2,FALSE)</f>
        <v>item 6</v>
      </c>
      <c r="D1790" t="s">
        <v>838</v>
      </c>
      <c r="E1790" s="10"/>
      <c r="F1790" s="10">
        <v>44977</v>
      </c>
      <c r="G1790" t="s">
        <v>243</v>
      </c>
      <c r="I1790">
        <v>-3</v>
      </c>
      <c r="J1790" s="2">
        <v>350</v>
      </c>
      <c r="K1790" s="2">
        <f>IF(OR(B1790="متنوع",B1790="قطع غيار"),J1790,IF(AND(B1790="ceiling fan",J1790&gt;500),_xlfn.MAXIFS('m cost'!$E$3:$E$1062,'m cost'!$B$3:$B$1062,C1790,'m cost'!$C$3:$C$1062,"&lt;="&amp;O1790,'m cost'!$D$3:$D$1062,"&lt;="&amp;N1790)*3,_xlfn.MAXIFS('m cost'!$E$3:$E$1062,'m cost'!$B$3:$B$1062,C1790,'m cost'!$C$3:$C$1062,"&lt;="&amp;O1790,'m cost'!$D$3:$D$1062,"&lt;="&amp;N1790)))</f>
        <v>190</v>
      </c>
      <c r="L1790" s="2">
        <f t="shared" si="174"/>
        <v>-570</v>
      </c>
      <c r="M1790" s="2">
        <f t="shared" si="175"/>
        <v>-1050</v>
      </c>
      <c r="N1790">
        <f t="shared" si="176"/>
        <v>2</v>
      </c>
      <c r="O1790">
        <f t="shared" si="177"/>
        <v>2023</v>
      </c>
      <c r="P1790" s="9">
        <f>IF(I1790&gt;0,VLOOKUP(B1790,'m cost'!A:G,6,FALSE)*I1790,0)</f>
        <v>0</v>
      </c>
      <c r="Q1790" t="str">
        <f t="shared" si="178"/>
        <v>l</v>
      </c>
      <c r="R1790" s="2">
        <f t="shared" si="179"/>
        <v>-480</v>
      </c>
    </row>
    <row r="1791" spans="1:18" x14ac:dyDescent="0.2">
      <c r="A1791" t="s">
        <v>40</v>
      </c>
      <c r="B1791" s="9" t="str">
        <f>VLOOKUP(A1791,'item cost'!A:D,2,FALSE)</f>
        <v>group 7</v>
      </c>
      <c r="C1791" s="9" t="str">
        <f>VLOOKUP(D1791,items!A:B,2,FALSE)</f>
        <v>item 7</v>
      </c>
      <c r="D1791" t="s">
        <v>839</v>
      </c>
      <c r="E1791" s="10"/>
      <c r="F1791" s="10">
        <v>44977</v>
      </c>
      <c r="G1791" t="s">
        <v>243</v>
      </c>
      <c r="I1791">
        <v>-2</v>
      </c>
      <c r="J1791" s="2">
        <v>355</v>
      </c>
      <c r="K1791" s="2">
        <f>IF(OR(B1791="متنوع",B1791="قطع غيار"),J1791,IF(AND(B1791="ceiling fan",J1791&gt;500),_xlfn.MAXIFS('m cost'!$E$3:$E$1062,'m cost'!$B$3:$B$1062,C1791,'m cost'!$C$3:$C$1062,"&lt;="&amp;O1791,'m cost'!$D$3:$D$1062,"&lt;="&amp;N1791)*3,_xlfn.MAXIFS('m cost'!$E$3:$E$1062,'m cost'!$B$3:$B$1062,C1791,'m cost'!$C$3:$C$1062,"&lt;="&amp;O1791,'m cost'!$D$3:$D$1062,"&lt;="&amp;N1791)))</f>
        <v>260</v>
      </c>
      <c r="L1791" s="2">
        <f t="shared" si="174"/>
        <v>-520</v>
      </c>
      <c r="M1791" s="2">
        <f t="shared" si="175"/>
        <v>-710</v>
      </c>
      <c r="N1791">
        <f t="shared" si="176"/>
        <v>2</v>
      </c>
      <c r="O1791">
        <f t="shared" si="177"/>
        <v>2023</v>
      </c>
      <c r="P1791" s="9">
        <f>IF(I1791&gt;0,VLOOKUP(B1791,'m cost'!A:G,6,FALSE)*I1791,0)</f>
        <v>0</v>
      </c>
      <c r="Q1791" t="str">
        <f t="shared" si="178"/>
        <v>l</v>
      </c>
      <c r="R1791" s="2">
        <f t="shared" si="179"/>
        <v>-190</v>
      </c>
    </row>
    <row r="1792" spans="1:18" x14ac:dyDescent="0.2">
      <c r="A1792" t="s">
        <v>61</v>
      </c>
      <c r="B1792" s="9" t="str">
        <f>VLOOKUP(A1792,'item cost'!A:D,2,FALSE)</f>
        <v>group 8</v>
      </c>
      <c r="C1792" s="9" t="str">
        <f>VLOOKUP(D1792,items!A:B,2,FALSE)</f>
        <v>item 8</v>
      </c>
      <c r="D1792" t="s">
        <v>840</v>
      </c>
      <c r="E1792" s="10"/>
      <c r="F1792" s="10">
        <v>44977</v>
      </c>
      <c r="G1792" t="s">
        <v>243</v>
      </c>
      <c r="I1792">
        <v>-1</v>
      </c>
      <c r="J1792" s="2">
        <v>170</v>
      </c>
      <c r="K1792" s="2">
        <f>IF(OR(B1792="متنوع",B1792="قطع غيار"),J1792,IF(AND(B1792="ceiling fan",J1792&gt;500),_xlfn.MAXIFS('m cost'!$E$3:$E$1062,'m cost'!$B$3:$B$1062,C1792,'m cost'!$C$3:$C$1062,"&lt;="&amp;O1792,'m cost'!$D$3:$D$1062,"&lt;="&amp;N1792)*3,_xlfn.MAXIFS('m cost'!$E$3:$E$1062,'m cost'!$B$3:$B$1062,C1792,'m cost'!$C$3:$C$1062,"&lt;="&amp;O1792,'m cost'!$D$3:$D$1062,"&lt;="&amp;N1792)))</f>
        <v>1630</v>
      </c>
      <c r="L1792" s="2">
        <f t="shared" si="174"/>
        <v>-1630</v>
      </c>
      <c r="M1792" s="2">
        <f t="shared" si="175"/>
        <v>-170</v>
      </c>
      <c r="N1792">
        <f t="shared" si="176"/>
        <v>2</v>
      </c>
      <c r="O1792">
        <f t="shared" si="177"/>
        <v>2023</v>
      </c>
      <c r="P1792" s="9">
        <f>IF(I1792&gt;0,VLOOKUP(B1792,'m cost'!A:G,6,FALSE)*I1792,0)</f>
        <v>0</v>
      </c>
      <c r="Q1792" t="str">
        <f t="shared" si="178"/>
        <v>p</v>
      </c>
      <c r="R1792" s="2">
        <f t="shared" si="179"/>
        <v>1460</v>
      </c>
    </row>
    <row r="1793" spans="1:18" x14ac:dyDescent="0.2">
      <c r="A1793" t="s">
        <v>39</v>
      </c>
      <c r="B1793" s="9" t="str">
        <f>VLOOKUP(A1793,'item cost'!A:D,2,FALSE)</f>
        <v>group 9</v>
      </c>
      <c r="C1793" s="9" t="str">
        <f>VLOOKUP(D1793,items!A:B,2,FALSE)</f>
        <v>item 9</v>
      </c>
      <c r="D1793" t="s">
        <v>841</v>
      </c>
      <c r="E1793" s="10"/>
      <c r="F1793" s="10">
        <v>44977</v>
      </c>
      <c r="G1793" t="s">
        <v>243</v>
      </c>
      <c r="I1793">
        <v>-10</v>
      </c>
      <c r="J1793" s="2">
        <v>460</v>
      </c>
      <c r="K1793" s="2">
        <f>IF(OR(B1793="متنوع",B1793="قطع غيار"),J1793,IF(AND(B1793="ceiling fan",J1793&gt;500),_xlfn.MAXIFS('m cost'!$E$3:$E$1062,'m cost'!$B$3:$B$1062,C1793,'m cost'!$C$3:$C$1062,"&lt;="&amp;O1793,'m cost'!$D$3:$D$1062,"&lt;="&amp;N1793)*3,_xlfn.MAXIFS('m cost'!$E$3:$E$1062,'m cost'!$B$3:$B$1062,C1793,'m cost'!$C$3:$C$1062,"&lt;="&amp;O1793,'m cost'!$D$3:$D$1062,"&lt;="&amp;N1793)))</f>
        <v>2007</v>
      </c>
      <c r="L1793" s="2">
        <f t="shared" si="174"/>
        <v>-20070</v>
      </c>
      <c r="M1793" s="2">
        <f t="shared" si="175"/>
        <v>-4600</v>
      </c>
      <c r="N1793">
        <f t="shared" si="176"/>
        <v>2</v>
      </c>
      <c r="O1793">
        <f t="shared" si="177"/>
        <v>2023</v>
      </c>
      <c r="P1793" s="9">
        <f>IF(I1793&gt;0,VLOOKUP(B1793,'m cost'!A:G,6,FALSE)*I1793,0)</f>
        <v>0</v>
      </c>
      <c r="Q1793" t="str">
        <f t="shared" si="178"/>
        <v>p</v>
      </c>
      <c r="R1793" s="2">
        <f t="shared" si="179"/>
        <v>15470</v>
      </c>
    </row>
    <row r="1794" spans="1:18" x14ac:dyDescent="0.2">
      <c r="A1794" t="s">
        <v>277</v>
      </c>
      <c r="B1794" s="9" t="str">
        <f>VLOOKUP(A1794,'item cost'!A:D,2,FALSE)</f>
        <v>group 10</v>
      </c>
      <c r="C1794" s="9" t="str">
        <f>VLOOKUP(D1794,items!A:B,2,FALSE)</f>
        <v>item 10</v>
      </c>
      <c r="D1794" t="s">
        <v>842</v>
      </c>
      <c r="E1794" s="10"/>
      <c r="F1794" s="10">
        <v>44977</v>
      </c>
      <c r="G1794" t="s">
        <v>528</v>
      </c>
      <c r="I1794">
        <v>75</v>
      </c>
      <c r="J1794" s="2">
        <v>530</v>
      </c>
      <c r="K1794" s="2">
        <f>IF(OR(B1794="متنوع",B1794="قطع غيار"),J1794,IF(AND(B1794="ceiling fan",J1794&gt;500),_xlfn.MAXIFS('m cost'!$E$3:$E$1062,'m cost'!$B$3:$B$1062,C1794,'m cost'!$C$3:$C$1062,"&lt;="&amp;O1794,'m cost'!$D$3:$D$1062,"&lt;="&amp;N1794)*3,_xlfn.MAXIFS('m cost'!$E$3:$E$1062,'m cost'!$B$3:$B$1062,C1794,'m cost'!$C$3:$C$1062,"&lt;="&amp;O1794,'m cost'!$D$3:$D$1062,"&lt;="&amp;N1794)))</f>
        <v>370</v>
      </c>
      <c r="L1794" s="2">
        <f t="shared" si="174"/>
        <v>27750</v>
      </c>
      <c r="M1794" s="2">
        <f t="shared" si="175"/>
        <v>39750</v>
      </c>
      <c r="N1794">
        <f t="shared" si="176"/>
        <v>2</v>
      </c>
      <c r="O1794">
        <f t="shared" si="177"/>
        <v>2023</v>
      </c>
      <c r="P1794" s="9">
        <f>IF(I1794&gt;0,VLOOKUP(B1794,'m cost'!A:G,6,FALSE)*I1794,0)</f>
        <v>4682.25</v>
      </c>
      <c r="Q1794" t="str">
        <f t="shared" si="178"/>
        <v>p</v>
      </c>
      <c r="R1794" s="2">
        <f t="shared" si="179"/>
        <v>7317.75</v>
      </c>
    </row>
    <row r="1795" spans="1:18" x14ac:dyDescent="0.2">
      <c r="A1795" t="s">
        <v>53</v>
      </c>
      <c r="B1795" s="9" t="str">
        <f>VLOOKUP(A1795,'item cost'!A:D,2,FALSE)</f>
        <v>group 11</v>
      </c>
      <c r="C1795" s="9" t="str">
        <f>VLOOKUP(D1795,items!A:B,2,FALSE)</f>
        <v>item 11</v>
      </c>
      <c r="D1795" t="s">
        <v>843</v>
      </c>
      <c r="E1795" s="10"/>
      <c r="F1795" s="10">
        <v>44977</v>
      </c>
      <c r="G1795" t="s">
        <v>528</v>
      </c>
      <c r="I1795">
        <v>75</v>
      </c>
      <c r="J1795" s="2">
        <v>480</v>
      </c>
      <c r="K1795" s="2">
        <f>IF(OR(B1795="متنوع",B1795="قطع غيار"),J1795,IF(AND(B1795="ceiling fan",J1795&gt;500),_xlfn.MAXIFS('m cost'!$E$3:$E$1062,'m cost'!$B$3:$B$1062,C1795,'m cost'!$C$3:$C$1062,"&lt;="&amp;O1795,'m cost'!$D$3:$D$1062,"&lt;="&amp;N1795)*3,_xlfn.MAXIFS('m cost'!$E$3:$E$1062,'m cost'!$B$3:$B$1062,C1795,'m cost'!$C$3:$C$1062,"&lt;="&amp;O1795,'m cost'!$D$3:$D$1062,"&lt;="&amp;N1795)))</f>
        <v>339.00000000000006</v>
      </c>
      <c r="L1795" s="2">
        <f t="shared" si="174"/>
        <v>25425.000000000004</v>
      </c>
      <c r="M1795" s="2">
        <f t="shared" si="175"/>
        <v>36000</v>
      </c>
      <c r="N1795">
        <f t="shared" si="176"/>
        <v>2</v>
      </c>
      <c r="O1795">
        <f t="shared" si="177"/>
        <v>2023</v>
      </c>
      <c r="P1795" s="9">
        <f>IF(I1795&gt;0,VLOOKUP(B1795,'m cost'!A:G,6,FALSE)*I1795,0)</f>
        <v>1650.7500000000002</v>
      </c>
      <c r="Q1795" t="str">
        <f t="shared" si="178"/>
        <v>p</v>
      </c>
      <c r="R1795" s="2">
        <f t="shared" si="179"/>
        <v>8924.2499999999964</v>
      </c>
    </row>
    <row r="1796" spans="1:18" x14ac:dyDescent="0.2">
      <c r="A1796" t="s">
        <v>54</v>
      </c>
      <c r="B1796" s="9" t="str">
        <f>VLOOKUP(A1796,'item cost'!A:D,2,FALSE)</f>
        <v>group 12</v>
      </c>
      <c r="C1796" s="9" t="str">
        <f>VLOOKUP(D1796,items!A:B,2,FALSE)</f>
        <v>item 12</v>
      </c>
      <c r="D1796" t="s">
        <v>844</v>
      </c>
      <c r="E1796" s="10"/>
      <c r="F1796" s="10">
        <v>44977</v>
      </c>
      <c r="G1796" t="s">
        <v>528</v>
      </c>
      <c r="I1796">
        <v>15</v>
      </c>
      <c r="J1796" s="2">
        <v>265</v>
      </c>
      <c r="K1796" s="2">
        <f>IF(OR(B1796="متنوع",B1796="قطع غيار"),J1796,IF(AND(B1796="ceiling fan",J1796&gt;500),_xlfn.MAXIFS('m cost'!$E$3:$E$1062,'m cost'!$B$3:$B$1062,C1796,'m cost'!$C$3:$C$1062,"&lt;="&amp;O1796,'m cost'!$D$3:$D$1062,"&lt;="&amp;N1796)*3,_xlfn.MAXIFS('m cost'!$E$3:$E$1062,'m cost'!$B$3:$B$1062,C1796,'m cost'!$C$3:$C$1062,"&lt;="&amp;O1796,'m cost'!$D$3:$D$1062,"&lt;="&amp;N1796)))</f>
        <v>900</v>
      </c>
      <c r="L1796" s="2">
        <f t="shared" si="174"/>
        <v>13500</v>
      </c>
      <c r="M1796" s="2">
        <f t="shared" si="175"/>
        <v>3975</v>
      </c>
      <c r="N1796">
        <f t="shared" si="176"/>
        <v>2</v>
      </c>
      <c r="O1796">
        <f t="shared" si="177"/>
        <v>2023</v>
      </c>
      <c r="P1796" s="9">
        <f>IF(I1796&gt;0,VLOOKUP(B1796,'m cost'!A:G,6,FALSE)*I1796,0)</f>
        <v>386.70000000000005</v>
      </c>
      <c r="Q1796" t="str">
        <f t="shared" si="178"/>
        <v>l</v>
      </c>
      <c r="R1796" s="2">
        <f t="shared" si="179"/>
        <v>-9911.7000000000007</v>
      </c>
    </row>
    <row r="1797" spans="1:18" x14ac:dyDescent="0.2">
      <c r="A1797" t="s">
        <v>72</v>
      </c>
      <c r="B1797" s="9" t="str">
        <f>VLOOKUP(A1797,'item cost'!A:D,2,FALSE)</f>
        <v>group 13</v>
      </c>
      <c r="C1797" s="9" t="str">
        <f>VLOOKUP(D1797,items!A:B,2,FALSE)</f>
        <v>item 13</v>
      </c>
      <c r="D1797" t="s">
        <v>845</v>
      </c>
      <c r="E1797" s="10"/>
      <c r="F1797" s="10">
        <v>44977</v>
      </c>
      <c r="G1797" t="s">
        <v>528</v>
      </c>
      <c r="I1797">
        <v>15</v>
      </c>
      <c r="J1797" s="2">
        <v>320</v>
      </c>
      <c r="K1797" s="2">
        <f>IF(OR(B1797="متنوع",B1797="قطع غيار"),J1797,IF(AND(B1797="ceiling fan",J1797&gt;500),_xlfn.MAXIFS('m cost'!$E$3:$E$1062,'m cost'!$B$3:$B$1062,C1797,'m cost'!$C$3:$C$1062,"&lt;="&amp;O1797,'m cost'!$D$3:$D$1062,"&lt;="&amp;N1797)*3,_xlfn.MAXIFS('m cost'!$E$3:$E$1062,'m cost'!$B$3:$B$1062,C1797,'m cost'!$C$3:$C$1062,"&lt;="&amp;O1797,'m cost'!$D$3:$D$1062,"&lt;="&amp;N1797)))</f>
        <v>450</v>
      </c>
      <c r="L1797" s="2">
        <f t="shared" si="174"/>
        <v>6750</v>
      </c>
      <c r="M1797" s="2">
        <f t="shared" si="175"/>
        <v>4800</v>
      </c>
      <c r="N1797">
        <f t="shared" si="176"/>
        <v>2</v>
      </c>
      <c r="O1797">
        <f t="shared" si="177"/>
        <v>2023</v>
      </c>
      <c r="P1797" s="9">
        <f>IF(I1797&gt;0,VLOOKUP(B1797,'m cost'!A:G,6,FALSE)*I1797,0)</f>
        <v>625.05000000000007</v>
      </c>
      <c r="Q1797" t="str">
        <f t="shared" si="178"/>
        <v>l</v>
      </c>
      <c r="R1797" s="2">
        <f t="shared" si="179"/>
        <v>-2575.0500000000002</v>
      </c>
    </row>
    <row r="1798" spans="1:18" x14ac:dyDescent="0.2">
      <c r="A1798" t="s">
        <v>38</v>
      </c>
      <c r="B1798" s="9" t="str">
        <f>VLOOKUP(A1798,'item cost'!A:D,2,FALSE)</f>
        <v>group 14</v>
      </c>
      <c r="C1798" s="9" t="str">
        <f>VLOOKUP(D1798,items!A:B,2,FALSE)</f>
        <v>item 14</v>
      </c>
      <c r="D1798" t="s">
        <v>846</v>
      </c>
      <c r="E1798" s="10"/>
      <c r="F1798" s="10">
        <v>44977</v>
      </c>
      <c r="G1798" t="s">
        <v>244</v>
      </c>
      <c r="I1798">
        <v>-4</v>
      </c>
      <c r="J1798" s="2">
        <v>530</v>
      </c>
      <c r="K1798" s="2">
        <f>IF(OR(B1798="متنوع",B1798="قطع غيار"),J1798,IF(AND(B1798="ceiling fan",J1798&gt;500),_xlfn.MAXIFS('m cost'!$E$3:$E$1062,'m cost'!$B$3:$B$1062,C1798,'m cost'!$C$3:$C$1062,"&lt;="&amp;O1798,'m cost'!$D$3:$D$1062,"&lt;="&amp;N1798)*3,_xlfn.MAXIFS('m cost'!$E$3:$E$1062,'m cost'!$B$3:$B$1062,C1798,'m cost'!$C$3:$C$1062,"&lt;="&amp;O1798,'m cost'!$D$3:$D$1062,"&lt;="&amp;N1798)))</f>
        <v>2060</v>
      </c>
      <c r="L1798" s="2">
        <f t="shared" si="174"/>
        <v>-8240</v>
      </c>
      <c r="M1798" s="2">
        <f t="shared" si="175"/>
        <v>-2120</v>
      </c>
      <c r="N1798">
        <f t="shared" si="176"/>
        <v>2</v>
      </c>
      <c r="O1798">
        <f t="shared" si="177"/>
        <v>2023</v>
      </c>
      <c r="P1798" s="9">
        <f>IF(I1798&gt;0,VLOOKUP(B1798,'m cost'!A:G,6,FALSE)*I1798,0)</f>
        <v>0</v>
      </c>
      <c r="Q1798" t="str">
        <f t="shared" si="178"/>
        <v>p</v>
      </c>
      <c r="R1798" s="2">
        <f t="shared" si="179"/>
        <v>6120</v>
      </c>
    </row>
    <row r="1799" spans="1:18" x14ac:dyDescent="0.2">
      <c r="A1799" t="s">
        <v>36</v>
      </c>
      <c r="B1799" s="9" t="str">
        <f>VLOOKUP(A1799,'item cost'!A:D,2,FALSE)</f>
        <v>group 15</v>
      </c>
      <c r="C1799" s="9" t="str">
        <f>VLOOKUP(D1799,items!A:B,2,FALSE)</f>
        <v>item 15</v>
      </c>
      <c r="D1799" t="s">
        <v>847</v>
      </c>
      <c r="E1799" s="10"/>
      <c r="F1799" s="10">
        <v>44977</v>
      </c>
      <c r="G1799" t="s">
        <v>244</v>
      </c>
      <c r="I1799">
        <v>-1</v>
      </c>
      <c r="J1799" s="2">
        <v>480</v>
      </c>
      <c r="K1799" s="2">
        <f>IF(OR(B1799="متنوع",B1799="قطع غيار"),J1799,IF(AND(B1799="ceiling fan",J1799&gt;500),_xlfn.MAXIFS('m cost'!$E$3:$E$1062,'m cost'!$B$3:$B$1062,C1799,'m cost'!$C$3:$C$1062,"&lt;="&amp;O1799,'m cost'!$D$3:$D$1062,"&lt;="&amp;N1799)*3,_xlfn.MAXIFS('m cost'!$E$3:$E$1062,'m cost'!$B$3:$B$1062,C1799,'m cost'!$C$3:$C$1062,"&lt;="&amp;O1799,'m cost'!$D$3:$D$1062,"&lt;="&amp;N1799)))</f>
        <v>1928</v>
      </c>
      <c r="L1799" s="2">
        <f t="shared" si="174"/>
        <v>-1928</v>
      </c>
      <c r="M1799" s="2">
        <f t="shared" si="175"/>
        <v>-480</v>
      </c>
      <c r="N1799">
        <f t="shared" si="176"/>
        <v>2</v>
      </c>
      <c r="O1799">
        <f t="shared" si="177"/>
        <v>2023</v>
      </c>
      <c r="P1799" s="9">
        <f>IF(I1799&gt;0,VLOOKUP(B1799,'m cost'!A:G,6,FALSE)*I1799,0)</f>
        <v>0</v>
      </c>
      <c r="Q1799" t="str">
        <f t="shared" si="178"/>
        <v>p</v>
      </c>
      <c r="R1799" s="2">
        <f t="shared" si="179"/>
        <v>1448</v>
      </c>
    </row>
    <row r="1800" spans="1:18" x14ac:dyDescent="0.2">
      <c r="A1800" t="s">
        <v>30</v>
      </c>
      <c r="B1800" s="9" t="str">
        <f>VLOOKUP(A1800,'item cost'!A:D,2,FALSE)</f>
        <v>group 16</v>
      </c>
      <c r="C1800" s="9" t="str">
        <f>VLOOKUP(D1800,items!A:B,2,FALSE)</f>
        <v>item 16</v>
      </c>
      <c r="D1800" t="s">
        <v>848</v>
      </c>
      <c r="E1800" s="10"/>
      <c r="F1800" s="10">
        <v>44977</v>
      </c>
      <c r="G1800" t="s">
        <v>244</v>
      </c>
      <c r="I1800">
        <v>-2</v>
      </c>
      <c r="J1800" s="2">
        <v>400</v>
      </c>
      <c r="K1800" s="2">
        <f>IF(OR(B1800="متنوع",B1800="قطع غيار"),J1800,IF(AND(B1800="ceiling fan",J1800&gt;500),_xlfn.MAXIFS('m cost'!$E$3:$E$1062,'m cost'!$B$3:$B$1062,C1800,'m cost'!$C$3:$C$1062,"&lt;="&amp;O1800,'m cost'!$D$3:$D$1062,"&lt;="&amp;N1800)*3,_xlfn.MAXIFS('m cost'!$E$3:$E$1062,'m cost'!$B$3:$B$1062,C1800,'m cost'!$C$3:$C$1062,"&lt;="&amp;O1800,'m cost'!$D$3:$D$1062,"&lt;="&amp;N1800)))</f>
        <v>340.26666666666671</v>
      </c>
      <c r="L1800" s="2">
        <f t="shared" si="174"/>
        <v>-680.53333333333342</v>
      </c>
      <c r="M1800" s="2">
        <f t="shared" si="175"/>
        <v>-800</v>
      </c>
      <c r="N1800">
        <f t="shared" si="176"/>
        <v>2</v>
      </c>
      <c r="O1800">
        <f t="shared" si="177"/>
        <v>2023</v>
      </c>
      <c r="P1800" s="9">
        <f>IF(I1800&gt;0,VLOOKUP(B1800,'m cost'!A:G,6,FALSE)*I1800,0)</f>
        <v>0</v>
      </c>
      <c r="Q1800" t="str">
        <f t="shared" si="178"/>
        <v>l</v>
      </c>
      <c r="R1800" s="2">
        <f t="shared" si="179"/>
        <v>-119.46666666666658</v>
      </c>
    </row>
    <row r="1801" spans="1:18" x14ac:dyDescent="0.2">
      <c r="A1801" t="s">
        <v>45</v>
      </c>
      <c r="B1801" s="9" t="str">
        <f>VLOOKUP(A1801,'item cost'!A:D,2,FALSE)</f>
        <v>group 17</v>
      </c>
      <c r="C1801" s="9" t="str">
        <f>VLOOKUP(D1801,items!A:B,2,FALSE)</f>
        <v>item 17</v>
      </c>
      <c r="D1801" t="s">
        <v>849</v>
      </c>
      <c r="E1801" s="10"/>
      <c r="F1801" s="10">
        <v>44977</v>
      </c>
      <c r="G1801" t="s">
        <v>244</v>
      </c>
      <c r="I1801">
        <v>-2</v>
      </c>
      <c r="J1801" s="2">
        <v>180</v>
      </c>
      <c r="K1801" s="2">
        <f>IF(OR(B1801="متنوع",B1801="قطع غيار"),J1801,IF(AND(B1801="ceiling fan",J1801&gt;500),_xlfn.MAXIFS('m cost'!$E$3:$E$1062,'m cost'!$B$3:$B$1062,C1801,'m cost'!$C$3:$C$1062,"&lt;="&amp;O1801,'m cost'!$D$3:$D$1062,"&lt;="&amp;N1801)*3,_xlfn.MAXIFS('m cost'!$E$3:$E$1062,'m cost'!$B$3:$B$1062,C1801,'m cost'!$C$3:$C$1062,"&lt;="&amp;O1801,'m cost'!$D$3:$D$1062,"&lt;="&amp;N1801)))</f>
        <v>350.54555555555561</v>
      </c>
      <c r="L1801" s="2">
        <f t="shared" si="174"/>
        <v>-701.09111111111122</v>
      </c>
      <c r="M1801" s="2">
        <f t="shared" si="175"/>
        <v>-360</v>
      </c>
      <c r="N1801">
        <f t="shared" si="176"/>
        <v>2</v>
      </c>
      <c r="O1801">
        <f t="shared" si="177"/>
        <v>2023</v>
      </c>
      <c r="P1801" s="9">
        <f>IF(I1801&gt;0,VLOOKUP(B1801,'m cost'!A:G,6,FALSE)*I1801,0)</f>
        <v>0</v>
      </c>
      <c r="Q1801" t="str">
        <f t="shared" si="178"/>
        <v>p</v>
      </c>
      <c r="R1801" s="2">
        <f t="shared" si="179"/>
        <v>341.09111111111122</v>
      </c>
    </row>
    <row r="1802" spans="1:18" x14ac:dyDescent="0.2">
      <c r="A1802" t="s">
        <v>21</v>
      </c>
      <c r="B1802" s="9" t="str">
        <f>VLOOKUP(A1802,'item cost'!A:D,2,FALSE)</f>
        <v>group 18</v>
      </c>
      <c r="C1802" s="9" t="str">
        <f>VLOOKUP(D1802,items!A:B,2,FALSE)</f>
        <v>item 18</v>
      </c>
      <c r="D1802" t="s">
        <v>850</v>
      </c>
      <c r="E1802" s="10"/>
      <c r="F1802" s="10">
        <v>44977</v>
      </c>
      <c r="G1802" t="s">
        <v>244</v>
      </c>
      <c r="I1802">
        <v>-4</v>
      </c>
      <c r="J1802" s="2">
        <v>350</v>
      </c>
      <c r="K1802" s="2">
        <f>IF(OR(B1802="متنوع",B1802="قطع غيار"),J1802,IF(AND(B1802="ceiling fan",J1802&gt;500),_xlfn.MAXIFS('m cost'!$E$3:$E$1062,'m cost'!$B$3:$B$1062,C1802,'m cost'!$C$3:$C$1062,"&lt;="&amp;O1802,'m cost'!$D$3:$D$1062,"&lt;="&amp;N1802)*3,_xlfn.MAXIFS('m cost'!$E$3:$E$1062,'m cost'!$B$3:$B$1062,C1802,'m cost'!$C$3:$C$1062,"&lt;="&amp;O1802,'m cost'!$D$3:$D$1062,"&lt;="&amp;N1802)))</f>
        <v>329.32952380952389</v>
      </c>
      <c r="L1802" s="2">
        <f t="shared" si="174"/>
        <v>-1317.3180952380956</v>
      </c>
      <c r="M1802" s="2">
        <f t="shared" si="175"/>
        <v>-1400</v>
      </c>
      <c r="N1802">
        <f t="shared" si="176"/>
        <v>2</v>
      </c>
      <c r="O1802">
        <f t="shared" si="177"/>
        <v>2023</v>
      </c>
      <c r="P1802" s="9">
        <f>IF(I1802&gt;0,VLOOKUP(B1802,'m cost'!A:G,6,FALSE)*I1802,0)</f>
        <v>0</v>
      </c>
      <c r="Q1802" t="str">
        <f t="shared" si="178"/>
        <v>l</v>
      </c>
      <c r="R1802" s="2">
        <f t="shared" si="179"/>
        <v>-82.681904761904434</v>
      </c>
    </row>
    <row r="1803" spans="1:18" x14ac:dyDescent="0.2">
      <c r="A1803" t="s">
        <v>275</v>
      </c>
      <c r="B1803" s="9" t="str">
        <f>VLOOKUP(A1803,'item cost'!A:D,2,FALSE)</f>
        <v>group 19</v>
      </c>
      <c r="C1803" s="9" t="str">
        <f>VLOOKUP(D1803,items!A:B,2,FALSE)</f>
        <v>item 19</v>
      </c>
      <c r="D1803" t="s">
        <v>851</v>
      </c>
      <c r="E1803" s="10"/>
      <c r="F1803" s="10">
        <v>44977</v>
      </c>
      <c r="G1803" t="s">
        <v>244</v>
      </c>
      <c r="I1803">
        <v>-3</v>
      </c>
      <c r="J1803" s="2">
        <v>320</v>
      </c>
      <c r="K1803" s="2">
        <f>IF(OR(B1803="متنوع",B1803="قطع غيار"),J1803,IF(AND(B1803="ceiling fan",J1803&gt;500),_xlfn.MAXIFS('m cost'!$E$3:$E$1062,'m cost'!$B$3:$B$1062,C1803,'m cost'!$C$3:$C$1062,"&lt;="&amp;O1803,'m cost'!$D$3:$D$1062,"&lt;="&amp;N1803)*3,_xlfn.MAXIFS('m cost'!$E$3:$E$1062,'m cost'!$B$3:$B$1062,C1803,'m cost'!$C$3:$C$1062,"&lt;="&amp;O1803,'m cost'!$D$3:$D$1062,"&lt;="&amp;N1803)))</f>
        <v>1400</v>
      </c>
      <c r="L1803" s="2">
        <f t="shared" si="174"/>
        <v>-4200</v>
      </c>
      <c r="M1803" s="2">
        <f t="shared" si="175"/>
        <v>-960</v>
      </c>
      <c r="N1803">
        <f t="shared" si="176"/>
        <v>2</v>
      </c>
      <c r="O1803">
        <f t="shared" si="177"/>
        <v>2023</v>
      </c>
      <c r="P1803" s="9">
        <f>IF(I1803&gt;0,VLOOKUP(B1803,'m cost'!A:G,6,FALSE)*I1803,0)</f>
        <v>0</v>
      </c>
      <c r="Q1803" t="str">
        <f t="shared" si="178"/>
        <v>p</v>
      </c>
      <c r="R1803" s="2">
        <f t="shared" si="179"/>
        <v>3240</v>
      </c>
    </row>
    <row r="1804" spans="1:18" x14ac:dyDescent="0.2">
      <c r="A1804" t="s">
        <v>17</v>
      </c>
      <c r="B1804" s="9" t="str">
        <f>VLOOKUP(A1804,'item cost'!A:D,2,FALSE)</f>
        <v>group 20</v>
      </c>
      <c r="C1804" s="9" t="str">
        <f>VLOOKUP(D1804,items!A:B,2,FALSE)</f>
        <v>item 20</v>
      </c>
      <c r="D1804" t="s">
        <v>852</v>
      </c>
      <c r="E1804" s="10"/>
      <c r="F1804" s="10">
        <v>44977</v>
      </c>
      <c r="G1804" t="s">
        <v>244</v>
      </c>
      <c r="I1804">
        <v>-2</v>
      </c>
      <c r="J1804" s="2">
        <v>365</v>
      </c>
      <c r="K1804" s="2">
        <f>IF(OR(B1804="متنوع",B1804="قطع غيار"),J1804,IF(AND(B1804="ceiling fan",J1804&gt;500),_xlfn.MAXIFS('m cost'!$E$3:$E$1062,'m cost'!$B$3:$B$1062,C1804,'m cost'!$C$3:$C$1062,"&lt;="&amp;O1804,'m cost'!$D$3:$D$1062,"&lt;="&amp;N1804)*3,_xlfn.MAXIFS('m cost'!$E$3:$E$1062,'m cost'!$B$3:$B$1062,C1804,'m cost'!$C$3:$C$1062,"&lt;="&amp;O1804,'m cost'!$D$3:$D$1062,"&lt;="&amp;N1804)))</f>
        <v>1544</v>
      </c>
      <c r="L1804" s="2">
        <f t="shared" si="174"/>
        <v>-3088</v>
      </c>
      <c r="M1804" s="2">
        <f t="shared" si="175"/>
        <v>-730</v>
      </c>
      <c r="N1804">
        <f t="shared" si="176"/>
        <v>2</v>
      </c>
      <c r="O1804">
        <f t="shared" si="177"/>
        <v>2023</v>
      </c>
      <c r="P1804" s="9">
        <f>IF(I1804&gt;0,VLOOKUP(B1804,'m cost'!A:G,6,FALSE)*I1804,0)</f>
        <v>0</v>
      </c>
      <c r="Q1804" t="str">
        <f t="shared" si="178"/>
        <v>p</v>
      </c>
      <c r="R1804" s="2">
        <f t="shared" si="179"/>
        <v>2358</v>
      </c>
    </row>
    <row r="1805" spans="1:18" x14ac:dyDescent="0.2">
      <c r="A1805" t="s">
        <v>18</v>
      </c>
      <c r="B1805" s="9" t="str">
        <f>VLOOKUP(A1805,'item cost'!A:D,2,FALSE)</f>
        <v>group 21</v>
      </c>
      <c r="C1805" s="9" t="str">
        <f>VLOOKUP(D1805,items!A:B,2,FALSE)</f>
        <v>item 21</v>
      </c>
      <c r="D1805" t="s">
        <v>853</v>
      </c>
      <c r="E1805" s="10"/>
      <c r="F1805" s="10">
        <v>44977</v>
      </c>
      <c r="G1805" t="s">
        <v>244</v>
      </c>
      <c r="I1805">
        <v>-1</v>
      </c>
      <c r="J1805" s="2">
        <v>280</v>
      </c>
      <c r="K1805" s="2">
        <f>IF(OR(B1805="متنوع",B1805="قطع غيار"),J1805,IF(AND(B1805="ceiling fan",J1805&gt;500),_xlfn.MAXIFS('m cost'!$E$3:$E$1062,'m cost'!$B$3:$B$1062,C1805,'m cost'!$C$3:$C$1062,"&lt;="&amp;O1805,'m cost'!$D$3:$D$1062,"&lt;="&amp;N1805)*3,_xlfn.MAXIFS('m cost'!$E$3:$E$1062,'m cost'!$B$3:$B$1062,C1805,'m cost'!$C$3:$C$1062,"&lt;="&amp;O1805,'m cost'!$D$3:$D$1062,"&lt;="&amp;N1805)))</f>
        <v>122.78968253968254</v>
      </c>
      <c r="L1805" s="2">
        <f t="shared" si="174"/>
        <v>-122.78968253968254</v>
      </c>
      <c r="M1805" s="2">
        <f t="shared" si="175"/>
        <v>-280</v>
      </c>
      <c r="N1805">
        <f t="shared" si="176"/>
        <v>2</v>
      </c>
      <c r="O1805">
        <f t="shared" si="177"/>
        <v>2023</v>
      </c>
      <c r="P1805" s="9">
        <f>IF(I1805&gt;0,VLOOKUP(B1805,'m cost'!A:G,6,FALSE)*I1805,0)</f>
        <v>0</v>
      </c>
      <c r="Q1805" t="str">
        <f t="shared" si="178"/>
        <v>l</v>
      </c>
      <c r="R1805" s="2">
        <f t="shared" si="179"/>
        <v>-157.21031746031747</v>
      </c>
    </row>
    <row r="1806" spans="1:18" x14ac:dyDescent="0.2">
      <c r="A1806" t="s">
        <v>24</v>
      </c>
      <c r="B1806" s="9" t="str">
        <f>VLOOKUP(A1806,'item cost'!A:D,2,FALSE)</f>
        <v>group 22</v>
      </c>
      <c r="C1806" s="9" t="str">
        <f>VLOOKUP(D1806,items!A:B,2,FALSE)</f>
        <v>item 22</v>
      </c>
      <c r="D1806" t="s">
        <v>854</v>
      </c>
      <c r="E1806" s="10"/>
      <c r="F1806" s="10">
        <v>44977</v>
      </c>
      <c r="G1806" t="s">
        <v>244</v>
      </c>
      <c r="I1806">
        <v>-1</v>
      </c>
      <c r="J1806" s="2">
        <v>265</v>
      </c>
      <c r="K1806" s="2">
        <f>IF(OR(B1806="متنوع",B1806="قطع غيار"),J1806,IF(AND(B1806="ceiling fan",J1806&gt;500),_xlfn.MAXIFS('m cost'!$E$3:$E$1062,'m cost'!$B$3:$B$1062,C1806,'m cost'!$C$3:$C$1062,"&lt;="&amp;O1806,'m cost'!$D$3:$D$1062,"&lt;="&amp;N1806)*3,_xlfn.MAXIFS('m cost'!$E$3:$E$1062,'m cost'!$B$3:$B$1062,C1806,'m cost'!$C$3:$C$1062,"&lt;="&amp;O1806,'m cost'!$D$3:$D$1062,"&lt;="&amp;N1806)))</f>
        <v>588</v>
      </c>
      <c r="L1806" s="2">
        <f t="shared" si="174"/>
        <v>-588</v>
      </c>
      <c r="M1806" s="2">
        <f t="shared" si="175"/>
        <v>-265</v>
      </c>
      <c r="N1806">
        <f t="shared" si="176"/>
        <v>2</v>
      </c>
      <c r="O1806">
        <f t="shared" si="177"/>
        <v>2023</v>
      </c>
      <c r="P1806" s="9">
        <f>IF(I1806&gt;0,VLOOKUP(B1806,'m cost'!A:G,6,FALSE)*I1806,0)</f>
        <v>0</v>
      </c>
      <c r="Q1806" t="str">
        <f t="shared" si="178"/>
        <v>p</v>
      </c>
      <c r="R1806" s="2">
        <f t="shared" si="179"/>
        <v>323</v>
      </c>
    </row>
    <row r="1807" spans="1:18" x14ac:dyDescent="0.2">
      <c r="A1807" t="s">
        <v>60</v>
      </c>
      <c r="B1807" s="9" t="str">
        <f>VLOOKUP(A1807,'item cost'!A:D,2,FALSE)</f>
        <v>group 23</v>
      </c>
      <c r="C1807" s="9" t="str">
        <f>VLOOKUP(D1807,items!A:B,2,FALSE)</f>
        <v>item 23</v>
      </c>
      <c r="D1807" t="s">
        <v>855</v>
      </c>
      <c r="E1807" s="10"/>
      <c r="F1807" s="10">
        <v>44977</v>
      </c>
      <c r="G1807" t="s">
        <v>244</v>
      </c>
      <c r="I1807">
        <v>-1</v>
      </c>
      <c r="J1807" s="2">
        <v>470</v>
      </c>
      <c r="K1807" s="2">
        <f>IF(OR(B1807="متنوع",B1807="قطع غيار"),J1807,IF(AND(B1807="ceiling fan",J1807&gt;500),_xlfn.MAXIFS('m cost'!$E$3:$E$1062,'m cost'!$B$3:$B$1062,C1807,'m cost'!$C$3:$C$1062,"&lt;="&amp;O1807,'m cost'!$D$3:$D$1062,"&lt;="&amp;N1807)*3,_xlfn.MAXIFS('m cost'!$E$3:$E$1062,'m cost'!$B$3:$B$1062,C1807,'m cost'!$C$3:$C$1062,"&lt;="&amp;O1807,'m cost'!$D$3:$D$1062,"&lt;="&amp;N1807)))</f>
        <v>3666.8121693121693</v>
      </c>
      <c r="L1807" s="2">
        <f t="shared" si="174"/>
        <v>-3666.8121693121693</v>
      </c>
      <c r="M1807" s="2">
        <f t="shared" si="175"/>
        <v>-470</v>
      </c>
      <c r="N1807">
        <f t="shared" si="176"/>
        <v>2</v>
      </c>
      <c r="O1807">
        <f t="shared" si="177"/>
        <v>2023</v>
      </c>
      <c r="P1807" s="9">
        <f>IF(I1807&gt;0,VLOOKUP(B1807,'m cost'!A:G,6,FALSE)*I1807,0)</f>
        <v>0</v>
      </c>
      <c r="Q1807" t="str">
        <f t="shared" si="178"/>
        <v>p</v>
      </c>
      <c r="R1807" s="2">
        <f t="shared" si="179"/>
        <v>3196.8121693121693</v>
      </c>
    </row>
    <row r="1808" spans="1:18" x14ac:dyDescent="0.2">
      <c r="A1808" t="s">
        <v>43</v>
      </c>
      <c r="B1808" s="9" t="str">
        <f>VLOOKUP(A1808,'item cost'!A:D,2,FALSE)</f>
        <v>group 24</v>
      </c>
      <c r="C1808" s="9" t="str">
        <f>VLOOKUP(D1808,items!A:B,2,FALSE)</f>
        <v>item 24</v>
      </c>
      <c r="D1808" t="s">
        <v>856</v>
      </c>
      <c r="E1808" s="10"/>
      <c r="F1808" s="10">
        <v>44969</v>
      </c>
      <c r="G1808" t="s">
        <v>529</v>
      </c>
      <c r="I1808">
        <v>75</v>
      </c>
      <c r="J1808" s="2">
        <v>540</v>
      </c>
      <c r="K1808" s="2">
        <f>IF(OR(B1808="متنوع",B1808="قطع غيار"),J1808,IF(AND(B1808="ceiling fan",J1808&gt;500),_xlfn.MAXIFS('m cost'!$E$3:$E$1062,'m cost'!$B$3:$B$1062,C1808,'m cost'!$C$3:$C$1062,"&lt;="&amp;O1808,'m cost'!$D$3:$D$1062,"&lt;="&amp;N1808)*3,_xlfn.MAXIFS('m cost'!$E$3:$E$1062,'m cost'!$B$3:$B$1062,C1808,'m cost'!$C$3:$C$1062,"&lt;="&amp;O1808,'m cost'!$D$3:$D$1062,"&lt;="&amp;N1808)))</f>
        <v>570</v>
      </c>
      <c r="L1808" s="2">
        <f t="shared" si="174"/>
        <v>42750</v>
      </c>
      <c r="M1808" s="2">
        <f t="shared" si="175"/>
        <v>40500</v>
      </c>
      <c r="N1808">
        <f t="shared" si="176"/>
        <v>2</v>
      </c>
      <c r="O1808">
        <f t="shared" si="177"/>
        <v>2023</v>
      </c>
      <c r="P1808" s="9">
        <f>IF(I1808&gt;0,VLOOKUP(B1808,'m cost'!A:G,6,FALSE)*I1808,0)</f>
        <v>37.5</v>
      </c>
      <c r="Q1808" t="str">
        <f t="shared" si="178"/>
        <v>l</v>
      </c>
      <c r="R1808" s="2">
        <f t="shared" si="179"/>
        <v>-2287.5</v>
      </c>
    </row>
    <row r="1809" spans="1:18" x14ac:dyDescent="0.2">
      <c r="A1809" t="s">
        <v>278</v>
      </c>
      <c r="B1809" s="9" t="str">
        <f>VLOOKUP(A1809,'item cost'!A:D,2,FALSE)</f>
        <v>group 25</v>
      </c>
      <c r="C1809" s="9" t="str">
        <f>VLOOKUP(D1809,items!A:B,2,FALSE)</f>
        <v>item 25</v>
      </c>
      <c r="D1809" t="s">
        <v>857</v>
      </c>
      <c r="E1809" s="10"/>
      <c r="F1809" s="10">
        <v>44969</v>
      </c>
      <c r="G1809" t="s">
        <v>529</v>
      </c>
      <c r="I1809">
        <v>75</v>
      </c>
      <c r="J1809" s="2">
        <v>490</v>
      </c>
      <c r="K1809" s="2">
        <f>IF(OR(B1809="متنوع",B1809="قطع غيار"),J1809,IF(AND(B1809="ceiling fan",J1809&gt;500),_xlfn.MAXIFS('m cost'!$E$3:$E$1062,'m cost'!$B$3:$B$1062,C1809,'m cost'!$C$3:$C$1062,"&lt;="&amp;O1809,'m cost'!$D$3:$D$1062,"&lt;="&amp;N1809)*3,_xlfn.MAXIFS('m cost'!$E$3:$E$1062,'m cost'!$B$3:$B$1062,C1809,'m cost'!$C$3:$C$1062,"&lt;="&amp;O1809,'m cost'!$D$3:$D$1062,"&lt;="&amp;N1809)))</f>
        <v>223.50174851190479</v>
      </c>
      <c r="L1809" s="2">
        <f t="shared" si="174"/>
        <v>16762.631138392859</v>
      </c>
      <c r="M1809" s="2">
        <f t="shared" si="175"/>
        <v>36750</v>
      </c>
      <c r="N1809">
        <f t="shared" si="176"/>
        <v>2</v>
      </c>
      <c r="O1809">
        <f t="shared" si="177"/>
        <v>2023</v>
      </c>
      <c r="P1809" s="9">
        <f>IF(I1809&gt;0,VLOOKUP(B1809,'m cost'!A:G,6,FALSE)*I1809,0)</f>
        <v>2209.125</v>
      </c>
      <c r="Q1809" t="str">
        <f t="shared" si="178"/>
        <v>p</v>
      </c>
      <c r="R1809" s="2">
        <f t="shared" si="179"/>
        <v>17778.243861607141</v>
      </c>
    </row>
    <row r="1810" spans="1:18" x14ac:dyDescent="0.2">
      <c r="A1810" t="s">
        <v>279</v>
      </c>
      <c r="B1810" s="9" t="str">
        <f>VLOOKUP(A1810,'item cost'!A:D,2,FALSE)</f>
        <v>group 26</v>
      </c>
      <c r="C1810" s="9" t="str">
        <f>VLOOKUP(D1810,items!A:B,2,FALSE)</f>
        <v>item 26</v>
      </c>
      <c r="D1810" t="s">
        <v>858</v>
      </c>
      <c r="E1810" s="10"/>
      <c r="F1810" s="10">
        <v>44969</v>
      </c>
      <c r="G1810" t="s">
        <v>529</v>
      </c>
      <c r="I1810">
        <v>5</v>
      </c>
      <c r="J1810" s="2">
        <v>1475</v>
      </c>
      <c r="K1810" s="2">
        <f>IF(OR(B1810="متنوع",B1810="قطع غيار"),J1810,IF(AND(B1810="ceiling fan",J1810&gt;500),_xlfn.MAXIFS('m cost'!$E$3:$E$1062,'m cost'!$B$3:$B$1062,C1810,'m cost'!$C$3:$C$1062,"&lt;="&amp;O1810,'m cost'!$D$3:$D$1062,"&lt;="&amp;N1810)*3,_xlfn.MAXIFS('m cost'!$E$3:$E$1062,'m cost'!$B$3:$B$1062,C1810,'m cost'!$C$3:$C$1062,"&lt;="&amp;O1810,'m cost'!$D$3:$D$1062,"&lt;="&amp;N1810)))</f>
        <v>2270</v>
      </c>
      <c r="L1810" s="2">
        <f t="shared" si="174"/>
        <v>11350</v>
      </c>
      <c r="M1810" s="2">
        <f t="shared" si="175"/>
        <v>7375</v>
      </c>
      <c r="N1810">
        <f t="shared" si="176"/>
        <v>2</v>
      </c>
      <c r="O1810">
        <f t="shared" si="177"/>
        <v>2023</v>
      </c>
      <c r="P1810" s="9">
        <f>IF(I1810&gt;0,VLOOKUP(B1810,'m cost'!A:G,6,FALSE)*I1810,0)</f>
        <v>25</v>
      </c>
      <c r="Q1810" t="str">
        <f t="shared" si="178"/>
        <v>l</v>
      </c>
      <c r="R1810" s="2">
        <f t="shared" si="179"/>
        <v>-4000</v>
      </c>
    </row>
    <row r="1811" spans="1:18" x14ac:dyDescent="0.2">
      <c r="A1811" t="s">
        <v>46</v>
      </c>
      <c r="B1811" s="9" t="str">
        <f>VLOOKUP(A1811,'item cost'!A:D,2,FALSE)</f>
        <v>group 27</v>
      </c>
      <c r="C1811" s="9" t="str">
        <f>VLOOKUP(D1811,items!A:B,2,FALSE)</f>
        <v>item 27</v>
      </c>
      <c r="D1811" t="s">
        <v>859</v>
      </c>
      <c r="E1811" s="10"/>
      <c r="F1811" s="10">
        <v>44969</v>
      </c>
      <c r="G1811" t="s">
        <v>529</v>
      </c>
      <c r="I1811">
        <v>5</v>
      </c>
      <c r="J1811" s="2">
        <v>470</v>
      </c>
      <c r="K1811" s="2">
        <f>IF(OR(B1811="متنوع",B1811="قطع غيار"),J1811,IF(AND(B1811="ceiling fan",J1811&gt;500),_xlfn.MAXIFS('m cost'!$E$3:$E$1062,'m cost'!$B$3:$B$1062,C1811,'m cost'!$C$3:$C$1062,"&lt;="&amp;O1811,'m cost'!$D$3:$D$1062,"&lt;="&amp;N1811)*3,_xlfn.MAXIFS('m cost'!$E$3:$E$1062,'m cost'!$B$3:$B$1062,C1811,'m cost'!$C$3:$C$1062,"&lt;="&amp;O1811,'m cost'!$D$3:$D$1062,"&lt;="&amp;N1811)))</f>
        <v>383</v>
      </c>
      <c r="L1811" s="2">
        <f t="shared" si="174"/>
        <v>1915</v>
      </c>
      <c r="M1811" s="2">
        <f t="shared" si="175"/>
        <v>2350</v>
      </c>
      <c r="N1811">
        <f t="shared" si="176"/>
        <v>2</v>
      </c>
      <c r="O1811">
        <f t="shared" si="177"/>
        <v>2023</v>
      </c>
      <c r="P1811" s="9">
        <f>IF(I1811&gt;0,VLOOKUP(B1811,'m cost'!A:G,6,FALSE)*I1811,0)</f>
        <v>0</v>
      </c>
      <c r="Q1811" t="str">
        <f t="shared" si="178"/>
        <v>p</v>
      </c>
      <c r="R1811" s="2">
        <f t="shared" si="179"/>
        <v>435</v>
      </c>
    </row>
    <row r="1812" spans="1:18" x14ac:dyDescent="0.2">
      <c r="A1812" t="s">
        <v>37</v>
      </c>
      <c r="B1812" s="9" t="str">
        <f>VLOOKUP(A1812,'item cost'!A:D,2,FALSE)</f>
        <v>group 28</v>
      </c>
      <c r="C1812" s="9" t="str">
        <f>VLOOKUP(D1812,items!A:B,2,FALSE)</f>
        <v>item 28</v>
      </c>
      <c r="D1812" t="s">
        <v>860</v>
      </c>
      <c r="E1812" s="10"/>
      <c r="F1812" s="10">
        <v>44969</v>
      </c>
      <c r="G1812" t="s">
        <v>529</v>
      </c>
      <c r="I1812">
        <v>5</v>
      </c>
      <c r="J1812" s="2">
        <v>160</v>
      </c>
      <c r="K1812" s="2">
        <f>IF(OR(B1812="متنوع",B1812="قطع غيار"),J1812,IF(AND(B1812="ceiling fan",J1812&gt;500),_xlfn.MAXIFS('m cost'!$E$3:$E$1062,'m cost'!$B$3:$B$1062,C1812,'m cost'!$C$3:$C$1062,"&lt;="&amp;O1812,'m cost'!$D$3:$D$1062,"&lt;="&amp;N1812)*3,_xlfn.MAXIFS('m cost'!$E$3:$E$1062,'m cost'!$B$3:$B$1062,C1812,'m cost'!$C$3:$C$1062,"&lt;="&amp;O1812,'m cost'!$D$3:$D$1062,"&lt;="&amp;N1812)))</f>
        <v>1229</v>
      </c>
      <c r="L1812" s="2">
        <f t="shared" si="174"/>
        <v>6145</v>
      </c>
      <c r="M1812" s="2">
        <f t="shared" si="175"/>
        <v>800</v>
      </c>
      <c r="N1812">
        <f t="shared" si="176"/>
        <v>2</v>
      </c>
      <c r="O1812">
        <f t="shared" si="177"/>
        <v>2023</v>
      </c>
      <c r="P1812" s="9">
        <f>IF(I1812&gt;0,VLOOKUP(B1812,'m cost'!A:G,6,FALSE)*I1812,0)</f>
        <v>2.5</v>
      </c>
      <c r="Q1812" t="str">
        <f t="shared" si="178"/>
        <v>l</v>
      </c>
      <c r="R1812" s="2">
        <f t="shared" si="179"/>
        <v>-5347.5</v>
      </c>
    </row>
    <row r="1813" spans="1:18" x14ac:dyDescent="0.2">
      <c r="A1813" t="s">
        <v>44</v>
      </c>
      <c r="B1813" s="9" t="str">
        <f>VLOOKUP(A1813,'item cost'!A:D,2,FALSE)</f>
        <v>group 29</v>
      </c>
      <c r="C1813" s="9" t="str">
        <f>VLOOKUP(D1813,items!A:B,2,FALSE)</f>
        <v>item 29</v>
      </c>
      <c r="D1813" t="s">
        <v>861</v>
      </c>
      <c r="E1813" s="10"/>
      <c r="F1813" s="10">
        <v>44969</v>
      </c>
      <c r="G1813" t="s">
        <v>529</v>
      </c>
      <c r="I1813">
        <v>5</v>
      </c>
      <c r="J1813" s="2">
        <v>360</v>
      </c>
      <c r="K1813" s="2">
        <f>IF(OR(B1813="متنوع",B1813="قطع غيار"),J1813,IF(AND(B1813="ceiling fan",J1813&gt;500),_xlfn.MAXIFS('m cost'!$E$3:$E$1062,'m cost'!$B$3:$B$1062,C1813,'m cost'!$C$3:$C$1062,"&lt;="&amp;O1813,'m cost'!$D$3:$D$1062,"&lt;="&amp;N1813)*3,_xlfn.MAXIFS('m cost'!$E$3:$E$1062,'m cost'!$B$3:$B$1062,C1813,'m cost'!$C$3:$C$1062,"&lt;="&amp;O1813,'m cost'!$D$3:$D$1062,"&lt;="&amp;N1813)))</f>
        <v>139.5625</v>
      </c>
      <c r="L1813" s="2">
        <f t="shared" si="174"/>
        <v>697.8125</v>
      </c>
      <c r="M1813" s="2">
        <f t="shared" si="175"/>
        <v>1800</v>
      </c>
      <c r="N1813">
        <f t="shared" si="176"/>
        <v>2</v>
      </c>
      <c r="O1813">
        <f t="shared" si="177"/>
        <v>2023</v>
      </c>
      <c r="P1813" s="9">
        <f>IF(I1813&gt;0,VLOOKUP(B1813,'m cost'!A:G,6,FALSE)*I1813,0)</f>
        <v>25</v>
      </c>
      <c r="Q1813" t="str">
        <f t="shared" si="178"/>
        <v>p</v>
      </c>
      <c r="R1813" s="2">
        <f t="shared" si="179"/>
        <v>1077.1875</v>
      </c>
    </row>
    <row r="1814" spans="1:18" x14ac:dyDescent="0.2">
      <c r="A1814" t="s">
        <v>280</v>
      </c>
      <c r="B1814" s="9" t="str">
        <f>VLOOKUP(A1814,'item cost'!A:D,2,FALSE)</f>
        <v>group 30</v>
      </c>
      <c r="C1814" s="9" t="str">
        <f>VLOOKUP(D1814,items!A:B,2,FALSE)</f>
        <v>item 30</v>
      </c>
      <c r="D1814" t="s">
        <v>862</v>
      </c>
      <c r="E1814" s="10"/>
      <c r="F1814" s="10">
        <v>44969</v>
      </c>
      <c r="G1814" t="s">
        <v>529</v>
      </c>
      <c r="I1814">
        <v>5</v>
      </c>
      <c r="J1814" s="2">
        <v>340</v>
      </c>
      <c r="K1814" s="2">
        <f>IF(OR(B1814="متنوع",B1814="قطع غيار"),J1814,IF(AND(B1814="ceiling fan",J1814&gt;500),_xlfn.MAXIFS('m cost'!$E$3:$E$1062,'m cost'!$B$3:$B$1062,C1814,'m cost'!$C$3:$C$1062,"&lt;="&amp;O1814,'m cost'!$D$3:$D$1062,"&lt;="&amp;N1814)*3,_xlfn.MAXIFS('m cost'!$E$3:$E$1062,'m cost'!$B$3:$B$1062,C1814,'m cost'!$C$3:$C$1062,"&lt;="&amp;O1814,'m cost'!$D$3:$D$1062,"&lt;="&amp;N1814)))</f>
        <v>350.54555555555561</v>
      </c>
      <c r="L1814" s="2">
        <f t="shared" si="174"/>
        <v>1752.7277777777781</v>
      </c>
      <c r="M1814" s="2">
        <f t="shared" si="175"/>
        <v>1700</v>
      </c>
      <c r="N1814">
        <f t="shared" si="176"/>
        <v>2</v>
      </c>
      <c r="O1814">
        <f t="shared" si="177"/>
        <v>2023</v>
      </c>
      <c r="P1814" s="9">
        <f>IF(I1814&gt;0,VLOOKUP(B1814,'m cost'!A:G,6,FALSE)*I1814,0)</f>
        <v>25</v>
      </c>
      <c r="Q1814" t="str">
        <f t="shared" si="178"/>
        <v>l</v>
      </c>
      <c r="R1814" s="2">
        <f t="shared" si="179"/>
        <v>-77.727777777778101</v>
      </c>
    </row>
    <row r="1815" spans="1:18" x14ac:dyDescent="0.2">
      <c r="A1815" t="s">
        <v>50</v>
      </c>
      <c r="B1815" s="9" t="str">
        <f>VLOOKUP(A1815,'item cost'!A:D,2,FALSE)</f>
        <v>group 31</v>
      </c>
      <c r="C1815" s="9" t="str">
        <f>VLOOKUP(D1815,items!A:B,2,FALSE)</f>
        <v>item 31</v>
      </c>
      <c r="D1815" t="s">
        <v>863</v>
      </c>
      <c r="E1815" s="10"/>
      <c r="F1815" s="10">
        <v>44969</v>
      </c>
      <c r="G1815" t="s">
        <v>529</v>
      </c>
      <c r="I1815">
        <v>5</v>
      </c>
      <c r="J1815" s="2">
        <v>310</v>
      </c>
      <c r="K1815" s="2">
        <f>IF(OR(B1815="متنوع",B1815="قطع غيار"),J1815,IF(AND(B1815="ceiling fan",J1815&gt;500),_xlfn.MAXIFS('m cost'!$E$3:$E$1062,'m cost'!$B$3:$B$1062,C1815,'m cost'!$C$3:$C$1062,"&lt;="&amp;O1815,'m cost'!$D$3:$D$1062,"&lt;="&amp;N1815)*3,_xlfn.MAXIFS('m cost'!$E$3:$E$1062,'m cost'!$B$3:$B$1062,C1815,'m cost'!$C$3:$C$1062,"&lt;="&amp;O1815,'m cost'!$D$3:$D$1062,"&lt;="&amp;N1815)))</f>
        <v>891.17460317460325</v>
      </c>
      <c r="L1815" s="2">
        <f t="shared" si="174"/>
        <v>4455.8730158730159</v>
      </c>
      <c r="M1815" s="2">
        <f t="shared" si="175"/>
        <v>1550</v>
      </c>
      <c r="N1815">
        <f t="shared" si="176"/>
        <v>2</v>
      </c>
      <c r="O1815">
        <f t="shared" si="177"/>
        <v>2023</v>
      </c>
      <c r="P1815" s="9">
        <f>IF(I1815&gt;0,VLOOKUP(B1815,'m cost'!A:G,6,FALSE)*I1815,0)</f>
        <v>25</v>
      </c>
      <c r="Q1815" t="str">
        <f t="shared" si="178"/>
        <v>l</v>
      </c>
      <c r="R1815" s="2">
        <f t="shared" si="179"/>
        <v>-2930.8730158730159</v>
      </c>
    </row>
    <row r="1816" spans="1:18" x14ac:dyDescent="0.2">
      <c r="A1816" t="s">
        <v>20</v>
      </c>
      <c r="B1816" s="9" t="str">
        <f>VLOOKUP(A1816,'item cost'!A:D,2,FALSE)</f>
        <v>group 32</v>
      </c>
      <c r="C1816" s="9" t="str">
        <f>VLOOKUP(D1816,items!A:B,2,FALSE)</f>
        <v>item 32</v>
      </c>
      <c r="D1816" t="s">
        <v>864</v>
      </c>
      <c r="E1816" s="10"/>
      <c r="F1816" s="10">
        <v>44969</v>
      </c>
      <c r="G1816" t="s">
        <v>529</v>
      </c>
      <c r="I1816">
        <v>5</v>
      </c>
      <c r="J1816" s="2">
        <v>180</v>
      </c>
      <c r="K1816" s="2">
        <f>IF(OR(B1816="متنوع",B1816="قطع غيار"),J1816,IF(AND(B1816="ceiling fan",J1816&gt;500),_xlfn.MAXIFS('m cost'!$E$3:$E$1062,'m cost'!$B$3:$B$1062,C1816,'m cost'!$C$3:$C$1062,"&lt;="&amp;O1816,'m cost'!$D$3:$D$1062,"&lt;="&amp;N1816)*3,_xlfn.MAXIFS('m cost'!$E$3:$E$1062,'m cost'!$B$3:$B$1062,C1816,'m cost'!$C$3:$C$1062,"&lt;="&amp;O1816,'m cost'!$D$3:$D$1062,"&lt;="&amp;N1816)))</f>
        <v>480</v>
      </c>
      <c r="L1816" s="2">
        <f t="shared" si="174"/>
        <v>2400</v>
      </c>
      <c r="M1816" s="2">
        <f t="shared" si="175"/>
        <v>900</v>
      </c>
      <c r="N1816">
        <f t="shared" si="176"/>
        <v>2</v>
      </c>
      <c r="O1816">
        <f t="shared" si="177"/>
        <v>2023</v>
      </c>
      <c r="P1816" s="9">
        <f>IF(I1816&gt;0,VLOOKUP(B1816,'m cost'!A:G,6,FALSE)*I1816,0)</f>
        <v>25</v>
      </c>
      <c r="Q1816" t="str">
        <f t="shared" si="178"/>
        <v>l</v>
      </c>
      <c r="R1816" s="2">
        <f t="shared" si="179"/>
        <v>-1525</v>
      </c>
    </row>
    <row r="1817" spans="1:18" x14ac:dyDescent="0.2">
      <c r="A1817" t="s">
        <v>33</v>
      </c>
      <c r="B1817" s="9" t="str">
        <f>VLOOKUP(A1817,'item cost'!A:D,2,FALSE)</f>
        <v>group 33</v>
      </c>
      <c r="C1817" s="9" t="str">
        <f>VLOOKUP(D1817,items!A:B,2,FALSE)</f>
        <v>item 33</v>
      </c>
      <c r="D1817" t="s">
        <v>865</v>
      </c>
      <c r="E1817" s="10"/>
      <c r="F1817" s="10">
        <v>44969</v>
      </c>
      <c r="G1817" t="s">
        <v>529</v>
      </c>
      <c r="I1817">
        <v>6</v>
      </c>
      <c r="J1817" s="2">
        <v>275</v>
      </c>
      <c r="K1817" s="2">
        <f>IF(OR(B1817="متنوع",B1817="قطع غيار"),J1817,IF(AND(B1817="ceiling fan",J1817&gt;500),_xlfn.MAXIFS('m cost'!$E$3:$E$1062,'m cost'!$B$3:$B$1062,C1817,'m cost'!$C$3:$C$1062,"&lt;="&amp;O1817,'m cost'!$D$3:$D$1062,"&lt;="&amp;N1817)*3,_xlfn.MAXIFS('m cost'!$E$3:$E$1062,'m cost'!$B$3:$B$1062,C1817,'m cost'!$C$3:$C$1062,"&lt;="&amp;O1817,'m cost'!$D$3:$D$1062,"&lt;="&amp;N1817)))</f>
        <v>960</v>
      </c>
      <c r="L1817" s="2">
        <f t="shared" si="174"/>
        <v>5760</v>
      </c>
      <c r="M1817" s="2">
        <f t="shared" si="175"/>
        <v>1650</v>
      </c>
      <c r="N1817">
        <f t="shared" si="176"/>
        <v>2</v>
      </c>
      <c r="O1817">
        <f t="shared" si="177"/>
        <v>2023</v>
      </c>
      <c r="P1817" s="9">
        <f>IF(I1817&gt;0,VLOOKUP(B1817,'m cost'!A:G,6,FALSE)*I1817,0)</f>
        <v>30</v>
      </c>
      <c r="Q1817" t="str">
        <f t="shared" si="178"/>
        <v>l</v>
      </c>
      <c r="R1817" s="2">
        <f t="shared" si="179"/>
        <v>-4140</v>
      </c>
    </row>
    <row r="1818" spans="1:18" x14ac:dyDescent="0.2">
      <c r="A1818" t="s">
        <v>48</v>
      </c>
      <c r="B1818" s="9" t="str">
        <f>VLOOKUP(A1818,'item cost'!A:D,2,FALSE)</f>
        <v>group 34</v>
      </c>
      <c r="C1818" s="9" t="str">
        <f>VLOOKUP(D1818,items!A:B,2,FALSE)</f>
        <v>item 34</v>
      </c>
      <c r="D1818" t="s">
        <v>866</v>
      </c>
      <c r="E1818" s="10"/>
      <c r="F1818" s="10">
        <v>44961</v>
      </c>
      <c r="G1818" t="s">
        <v>530</v>
      </c>
      <c r="I1818">
        <v>50</v>
      </c>
      <c r="J1818" s="2">
        <v>520</v>
      </c>
      <c r="K1818" s="2">
        <f>IF(OR(B1818="متنوع",B1818="قطع غيار"),J1818,IF(AND(B1818="ceiling fan",J1818&gt;500),_xlfn.MAXIFS('m cost'!$E$3:$E$1062,'m cost'!$B$3:$B$1062,C1818,'m cost'!$C$3:$C$1062,"&lt;="&amp;O1818,'m cost'!$D$3:$D$1062,"&lt;="&amp;N1818)*3,_xlfn.MAXIFS('m cost'!$E$3:$E$1062,'m cost'!$B$3:$B$1062,C1818,'m cost'!$C$3:$C$1062,"&lt;="&amp;O1818,'m cost'!$D$3:$D$1062,"&lt;="&amp;N1818)))</f>
        <v>1445</v>
      </c>
      <c r="L1818" s="2">
        <f t="shared" si="174"/>
        <v>72250</v>
      </c>
      <c r="M1818" s="2">
        <f t="shared" si="175"/>
        <v>26000</v>
      </c>
      <c r="N1818">
        <f t="shared" si="176"/>
        <v>2</v>
      </c>
      <c r="O1818">
        <f t="shared" si="177"/>
        <v>2023</v>
      </c>
      <c r="P1818" s="9">
        <f>IF(I1818&gt;0,VLOOKUP(B1818,'m cost'!A:G,6,FALSE)*I1818,0)</f>
        <v>250</v>
      </c>
      <c r="Q1818" t="str">
        <f t="shared" si="178"/>
        <v>l</v>
      </c>
      <c r="R1818" s="2">
        <f t="shared" si="179"/>
        <v>-46500</v>
      </c>
    </row>
    <row r="1819" spans="1:18" x14ac:dyDescent="0.2">
      <c r="A1819" t="s">
        <v>28</v>
      </c>
      <c r="B1819" s="9" t="str">
        <f>VLOOKUP(A1819,'item cost'!A:D,2,FALSE)</f>
        <v>group 35</v>
      </c>
      <c r="C1819" s="9" t="str">
        <f>VLOOKUP(D1819,items!A:B,2,FALSE)</f>
        <v>item 35</v>
      </c>
      <c r="D1819" t="s">
        <v>867</v>
      </c>
      <c r="E1819" s="10"/>
      <c r="F1819" s="10">
        <v>44961</v>
      </c>
      <c r="G1819" t="s">
        <v>530</v>
      </c>
      <c r="I1819">
        <v>50</v>
      </c>
      <c r="J1819" s="2">
        <v>470</v>
      </c>
      <c r="K1819" s="2">
        <f>IF(OR(B1819="متنوع",B1819="قطع غيار"),J1819,IF(AND(B1819="ceiling fan",J1819&gt;500),_xlfn.MAXIFS('m cost'!$E$3:$E$1062,'m cost'!$B$3:$B$1062,C1819,'m cost'!$C$3:$C$1062,"&lt;="&amp;O1819,'m cost'!$D$3:$D$1062,"&lt;="&amp;N1819)*3,_xlfn.MAXIFS('m cost'!$E$3:$E$1062,'m cost'!$B$3:$B$1062,C1819,'m cost'!$C$3:$C$1062,"&lt;="&amp;O1819,'m cost'!$D$3:$D$1062,"&lt;="&amp;N1819)))</f>
        <v>1445</v>
      </c>
      <c r="L1819" s="2">
        <f t="shared" si="174"/>
        <v>72250</v>
      </c>
      <c r="M1819" s="2">
        <f t="shared" si="175"/>
        <v>23500</v>
      </c>
      <c r="N1819">
        <f t="shared" si="176"/>
        <v>2</v>
      </c>
      <c r="O1819">
        <f t="shared" si="177"/>
        <v>2023</v>
      </c>
      <c r="P1819" s="9">
        <f>IF(I1819&gt;0,VLOOKUP(B1819,'m cost'!A:G,6,FALSE)*I1819,0)</f>
        <v>250</v>
      </c>
      <c r="Q1819" t="str">
        <f t="shared" si="178"/>
        <v>l</v>
      </c>
      <c r="R1819" s="2">
        <f t="shared" si="179"/>
        <v>-49000</v>
      </c>
    </row>
    <row r="1820" spans="1:18" x14ac:dyDescent="0.2">
      <c r="A1820" t="s">
        <v>274</v>
      </c>
      <c r="B1820" s="9" t="str">
        <f>VLOOKUP(A1820,'item cost'!A:D,2,FALSE)</f>
        <v>group 36</v>
      </c>
      <c r="C1820" s="9" t="str">
        <f>VLOOKUP(D1820,items!A:B,2,FALSE)</f>
        <v>item 36</v>
      </c>
      <c r="D1820" t="s">
        <v>868</v>
      </c>
      <c r="E1820" s="10"/>
      <c r="F1820" s="10">
        <v>44961</v>
      </c>
      <c r="G1820" t="s">
        <v>530</v>
      </c>
      <c r="I1820">
        <v>50</v>
      </c>
      <c r="J1820" s="2">
        <v>265</v>
      </c>
      <c r="K1820" s="2">
        <f>IF(OR(B1820="متنوع",B1820="قطع غيار"),J1820,IF(AND(B1820="ceiling fan",J1820&gt;500),_xlfn.MAXIFS('m cost'!$E$3:$E$1062,'m cost'!$B$3:$B$1062,C1820,'m cost'!$C$3:$C$1062,"&lt;="&amp;O1820,'m cost'!$D$3:$D$1062,"&lt;="&amp;N1820)*3,_xlfn.MAXIFS('m cost'!$E$3:$E$1062,'m cost'!$B$3:$B$1062,C1820,'m cost'!$C$3:$C$1062,"&lt;="&amp;O1820,'m cost'!$D$3:$D$1062,"&lt;="&amp;N1820)))</f>
        <v>440</v>
      </c>
      <c r="L1820" s="2">
        <f t="shared" si="174"/>
        <v>22000</v>
      </c>
      <c r="M1820" s="2">
        <f t="shared" si="175"/>
        <v>13250</v>
      </c>
      <c r="N1820">
        <f t="shared" si="176"/>
        <v>2</v>
      </c>
      <c r="O1820">
        <f t="shared" si="177"/>
        <v>2023</v>
      </c>
      <c r="P1820" s="9">
        <f>IF(I1820&gt;0,VLOOKUP(B1820,'m cost'!A:G,6,FALSE)*I1820,0)</f>
        <v>250</v>
      </c>
      <c r="Q1820" t="str">
        <f t="shared" si="178"/>
        <v>l</v>
      </c>
      <c r="R1820" s="2">
        <f t="shared" si="179"/>
        <v>-9000</v>
      </c>
    </row>
    <row r="1821" spans="1:18" x14ac:dyDescent="0.2">
      <c r="A1821" t="s">
        <v>52</v>
      </c>
      <c r="B1821" s="9" t="str">
        <f>VLOOKUP(A1821,'item cost'!A:D,2,FALSE)</f>
        <v>group 37</v>
      </c>
      <c r="C1821" s="9" t="str">
        <f>VLOOKUP(D1821,items!A:B,2,FALSE)</f>
        <v>item 37</v>
      </c>
      <c r="D1821" t="s">
        <v>869</v>
      </c>
      <c r="E1821" s="10"/>
      <c r="F1821" s="10">
        <v>44961</v>
      </c>
      <c r="G1821" t="s">
        <v>530</v>
      </c>
      <c r="I1821">
        <v>40</v>
      </c>
      <c r="J1821" s="2">
        <v>1350</v>
      </c>
      <c r="K1821" s="2">
        <f>IF(OR(B1821="متنوع",B1821="قطع غيار"),J1821,IF(AND(B1821="ceiling fan",J1821&gt;500),_xlfn.MAXIFS('m cost'!$E$3:$E$1062,'m cost'!$B$3:$B$1062,C1821,'m cost'!$C$3:$C$1062,"&lt;="&amp;O1821,'m cost'!$D$3:$D$1062,"&lt;="&amp;N1821)*3,_xlfn.MAXIFS('m cost'!$E$3:$E$1062,'m cost'!$B$3:$B$1062,C1821,'m cost'!$C$3:$C$1062,"&lt;="&amp;O1821,'m cost'!$D$3:$D$1062,"&lt;="&amp;N1821)))</f>
        <v>1486.2500000000002</v>
      </c>
      <c r="L1821" s="2">
        <f t="shared" si="174"/>
        <v>59450.000000000007</v>
      </c>
      <c r="M1821" s="2">
        <f t="shared" si="175"/>
        <v>54000</v>
      </c>
      <c r="N1821">
        <f t="shared" si="176"/>
        <v>2</v>
      </c>
      <c r="O1821">
        <f t="shared" si="177"/>
        <v>2023</v>
      </c>
      <c r="P1821" s="9">
        <f>IF(I1821&gt;0,VLOOKUP(B1821,'m cost'!A:G,6,FALSE)*I1821,0)</f>
        <v>200</v>
      </c>
      <c r="Q1821" t="str">
        <f t="shared" si="178"/>
        <v>l</v>
      </c>
      <c r="R1821" s="2">
        <f t="shared" si="179"/>
        <v>-5650.0000000000073</v>
      </c>
    </row>
    <row r="1822" spans="1:18" x14ac:dyDescent="0.2">
      <c r="A1822" t="s">
        <v>65</v>
      </c>
      <c r="B1822" s="9" t="str">
        <f>VLOOKUP(A1822,'item cost'!A:D,2,FALSE)</f>
        <v>group 38</v>
      </c>
      <c r="C1822" s="9" t="str">
        <f>VLOOKUP(D1822,items!A:B,2,FALSE)</f>
        <v>item 38</v>
      </c>
      <c r="D1822" t="s">
        <v>870</v>
      </c>
      <c r="E1822" s="10"/>
      <c r="F1822" s="10">
        <v>44961</v>
      </c>
      <c r="G1822" t="s">
        <v>530</v>
      </c>
      <c r="I1822">
        <v>8</v>
      </c>
      <c r="J1822" s="2">
        <v>375</v>
      </c>
      <c r="K1822" s="2">
        <f>IF(OR(B1822="متنوع",B1822="قطع غيار"),J1822,IF(AND(B1822="ceiling fan",J1822&gt;500),_xlfn.MAXIFS('m cost'!$E$3:$E$1062,'m cost'!$B$3:$B$1062,C1822,'m cost'!$C$3:$C$1062,"&lt;="&amp;O1822,'m cost'!$D$3:$D$1062,"&lt;="&amp;N1822)*3,_xlfn.MAXIFS('m cost'!$E$3:$E$1062,'m cost'!$B$3:$B$1062,C1822,'m cost'!$C$3:$C$1062,"&lt;="&amp;O1822,'m cost'!$D$3:$D$1062,"&lt;="&amp;N1822)))</f>
        <v>1954.814814814815</v>
      </c>
      <c r="L1822" s="2">
        <f t="shared" si="174"/>
        <v>15638.51851851852</v>
      </c>
      <c r="M1822" s="2">
        <f t="shared" si="175"/>
        <v>3000</v>
      </c>
      <c r="N1822">
        <f t="shared" si="176"/>
        <v>2</v>
      </c>
      <c r="O1822">
        <f t="shared" si="177"/>
        <v>2023</v>
      </c>
      <c r="P1822" s="9">
        <f>IF(I1822&gt;0,VLOOKUP(B1822,'m cost'!A:G,6,FALSE)*I1822,0)</f>
        <v>0</v>
      </c>
      <c r="Q1822" t="str">
        <f t="shared" si="178"/>
        <v>l</v>
      </c>
      <c r="R1822" s="2">
        <f t="shared" si="179"/>
        <v>-12638.51851851852</v>
      </c>
    </row>
    <row r="1823" spans="1:18" x14ac:dyDescent="0.2">
      <c r="A1823" t="s">
        <v>62</v>
      </c>
      <c r="B1823" s="9" t="str">
        <f>VLOOKUP(A1823,'item cost'!A:D,2,FALSE)</f>
        <v>group 39</v>
      </c>
      <c r="C1823" s="9" t="str">
        <f>VLOOKUP(D1823,items!A:B,2,FALSE)</f>
        <v>item 39</v>
      </c>
      <c r="D1823" t="s">
        <v>871</v>
      </c>
      <c r="E1823" s="10"/>
      <c r="F1823" s="10">
        <v>44961</v>
      </c>
      <c r="G1823" t="s">
        <v>530</v>
      </c>
      <c r="I1823">
        <v>32</v>
      </c>
      <c r="J1823" s="2">
        <v>750</v>
      </c>
      <c r="K1823" s="2">
        <f>IF(OR(B1823="متنوع",B1823="قطع غيار"),J1823,IF(AND(B1823="ceiling fan",J1823&gt;500),_xlfn.MAXIFS('m cost'!$E$3:$E$1062,'m cost'!$B$3:$B$1062,C1823,'m cost'!$C$3:$C$1062,"&lt;="&amp;O1823,'m cost'!$D$3:$D$1062,"&lt;="&amp;N1823)*3,_xlfn.MAXIFS('m cost'!$E$3:$E$1062,'m cost'!$B$3:$B$1062,C1823,'m cost'!$C$3:$C$1062,"&lt;="&amp;O1823,'m cost'!$D$3:$D$1062,"&lt;="&amp;N1823)))</f>
        <v>1020</v>
      </c>
      <c r="L1823" s="2">
        <f t="shared" si="174"/>
        <v>32640</v>
      </c>
      <c r="M1823" s="2">
        <f t="shared" si="175"/>
        <v>24000</v>
      </c>
      <c r="N1823">
        <f t="shared" si="176"/>
        <v>2</v>
      </c>
      <c r="O1823">
        <f t="shared" si="177"/>
        <v>2023</v>
      </c>
      <c r="P1823" s="9">
        <f>IF(I1823&gt;0,VLOOKUP(B1823,'m cost'!A:G,6,FALSE)*I1823,0)</f>
        <v>0</v>
      </c>
      <c r="Q1823" t="str">
        <f t="shared" si="178"/>
        <v>l</v>
      </c>
      <c r="R1823" s="2">
        <f t="shared" si="179"/>
        <v>-8640</v>
      </c>
    </row>
    <row r="1824" spans="1:18" x14ac:dyDescent="0.2">
      <c r="A1824" t="s">
        <v>25</v>
      </c>
      <c r="B1824" s="9" t="str">
        <f>VLOOKUP(A1824,'item cost'!A:D,2,FALSE)</f>
        <v>group 40</v>
      </c>
      <c r="C1824" s="9" t="str">
        <f>VLOOKUP(D1824,items!A:B,2,FALSE)</f>
        <v>item 40</v>
      </c>
      <c r="D1824" t="s">
        <v>872</v>
      </c>
      <c r="E1824" s="10"/>
      <c r="F1824" s="10">
        <v>44961</v>
      </c>
      <c r="G1824" t="s">
        <v>530</v>
      </c>
      <c r="I1824">
        <v>30</v>
      </c>
      <c r="J1824" s="2">
        <v>160</v>
      </c>
      <c r="K1824" s="2">
        <f>IF(OR(B1824="متنوع",B1824="قطع غيار"),J1824,IF(AND(B1824="ceiling fan",J1824&gt;500),_xlfn.MAXIFS('m cost'!$E$3:$E$1062,'m cost'!$B$3:$B$1062,C1824,'m cost'!$C$3:$C$1062,"&lt;="&amp;O1824,'m cost'!$D$3:$D$1062,"&lt;="&amp;N1824)*3,_xlfn.MAXIFS('m cost'!$E$3:$E$1062,'m cost'!$B$3:$B$1062,C1824,'m cost'!$C$3:$C$1062,"&lt;="&amp;O1824,'m cost'!$D$3:$D$1062,"&lt;="&amp;N1824)))</f>
        <v>514</v>
      </c>
      <c r="L1824" s="2">
        <f t="shared" si="174"/>
        <v>15420</v>
      </c>
      <c r="M1824" s="2">
        <f t="shared" si="175"/>
        <v>4800</v>
      </c>
      <c r="N1824">
        <f t="shared" si="176"/>
        <v>2</v>
      </c>
      <c r="O1824">
        <f t="shared" si="177"/>
        <v>2023</v>
      </c>
      <c r="P1824" s="9">
        <f>IF(I1824&gt;0,VLOOKUP(B1824,'m cost'!A:G,6,FALSE)*I1824,0)</f>
        <v>0</v>
      </c>
      <c r="Q1824" t="str">
        <f t="shared" si="178"/>
        <v>l</v>
      </c>
      <c r="R1824" s="2">
        <f t="shared" si="179"/>
        <v>-10620</v>
      </c>
    </row>
    <row r="1825" spans="1:18" x14ac:dyDescent="0.2">
      <c r="A1825" t="s">
        <v>51</v>
      </c>
      <c r="B1825" s="9" t="str">
        <f>VLOOKUP(A1825,'item cost'!A:D,2,FALSE)</f>
        <v>group 41</v>
      </c>
      <c r="C1825" s="9" t="str">
        <f>VLOOKUP(D1825,items!A:B,2,FALSE)</f>
        <v>item 41</v>
      </c>
      <c r="D1825" t="s">
        <v>873</v>
      </c>
      <c r="E1825" s="10"/>
      <c r="F1825" s="10">
        <v>44961</v>
      </c>
      <c r="G1825" t="s">
        <v>158</v>
      </c>
      <c r="I1825">
        <v>-12</v>
      </c>
      <c r="J1825" s="2">
        <v>355</v>
      </c>
      <c r="K1825" s="2">
        <f>IF(OR(B1825="متنوع",B1825="قطع غيار"),J1825,IF(AND(B1825="ceiling fan",J1825&gt;500),_xlfn.MAXIFS('m cost'!$E$3:$E$1062,'m cost'!$B$3:$B$1062,C1825,'m cost'!$C$3:$C$1062,"&lt;="&amp;O1825,'m cost'!$D$3:$D$1062,"&lt;="&amp;N1825)*3,_xlfn.MAXIFS('m cost'!$E$3:$E$1062,'m cost'!$B$3:$B$1062,C1825,'m cost'!$C$3:$C$1062,"&lt;="&amp;O1825,'m cost'!$D$3:$D$1062,"&lt;="&amp;N1825)))</f>
        <v>367</v>
      </c>
      <c r="L1825" s="2">
        <f t="shared" si="174"/>
        <v>-4404</v>
      </c>
      <c r="M1825" s="2">
        <f t="shared" si="175"/>
        <v>-4260</v>
      </c>
      <c r="N1825">
        <f t="shared" si="176"/>
        <v>2</v>
      </c>
      <c r="O1825">
        <f t="shared" si="177"/>
        <v>2023</v>
      </c>
      <c r="P1825" s="9">
        <f>IF(I1825&gt;0,VLOOKUP(B1825,'m cost'!A:G,6,FALSE)*I1825,0)</f>
        <v>0</v>
      </c>
      <c r="Q1825" t="str">
        <f t="shared" si="178"/>
        <v>p</v>
      </c>
      <c r="R1825" s="2">
        <f t="shared" si="179"/>
        <v>144</v>
      </c>
    </row>
    <row r="1826" spans="1:18" x14ac:dyDescent="0.2">
      <c r="A1826" t="s">
        <v>276</v>
      </c>
      <c r="B1826" s="9" t="str">
        <f>VLOOKUP(A1826,'item cost'!A:D,2,FALSE)</f>
        <v>group 42</v>
      </c>
      <c r="C1826" s="9" t="str">
        <f>VLOOKUP(D1826,items!A:B,2,FALSE)</f>
        <v>item 42</v>
      </c>
      <c r="D1826" t="s">
        <v>874</v>
      </c>
      <c r="E1826" s="10"/>
      <c r="F1826" s="10">
        <v>44961</v>
      </c>
      <c r="G1826" t="s">
        <v>158</v>
      </c>
      <c r="I1826">
        <v>-3</v>
      </c>
      <c r="J1826" s="2">
        <v>335</v>
      </c>
      <c r="K1826" s="2">
        <f>IF(OR(B1826="متنوع",B1826="قطع غيار"),J1826,IF(AND(B1826="ceiling fan",J1826&gt;500),_xlfn.MAXIFS('m cost'!$E$3:$E$1062,'m cost'!$B$3:$B$1062,C1826,'m cost'!$C$3:$C$1062,"&lt;="&amp;O1826,'m cost'!$D$3:$D$1062,"&lt;="&amp;N1826)*3,_xlfn.MAXIFS('m cost'!$E$3:$E$1062,'m cost'!$B$3:$B$1062,C1826,'m cost'!$C$3:$C$1062,"&lt;="&amp;O1826,'m cost'!$D$3:$D$1062,"&lt;="&amp;N1826)))</f>
        <v>244.81481481481484</v>
      </c>
      <c r="L1826" s="2">
        <f t="shared" si="174"/>
        <v>-734.44444444444457</v>
      </c>
      <c r="M1826" s="2">
        <f t="shared" si="175"/>
        <v>-1005</v>
      </c>
      <c r="N1826">
        <f t="shared" si="176"/>
        <v>2</v>
      </c>
      <c r="O1826">
        <f t="shared" si="177"/>
        <v>2023</v>
      </c>
      <c r="P1826" s="9">
        <f>IF(I1826&gt;0,VLOOKUP(B1826,'m cost'!A:G,6,FALSE)*I1826,0)</f>
        <v>0</v>
      </c>
      <c r="Q1826" t="str">
        <f t="shared" si="178"/>
        <v>l</v>
      </c>
      <c r="R1826" s="2">
        <f t="shared" si="179"/>
        <v>-270.55555555555543</v>
      </c>
    </row>
    <row r="1827" spans="1:18" x14ac:dyDescent="0.2">
      <c r="A1827" t="s">
        <v>70</v>
      </c>
      <c r="B1827" s="9" t="str">
        <f>VLOOKUP(A1827,'item cost'!A:D,2,FALSE)</f>
        <v>group 43</v>
      </c>
      <c r="C1827" s="9" t="str">
        <f>VLOOKUP(D1827,items!A:B,2,FALSE)</f>
        <v>item 43</v>
      </c>
      <c r="D1827" t="s">
        <v>875</v>
      </c>
      <c r="E1827" s="10"/>
      <c r="F1827" s="10">
        <v>44961</v>
      </c>
      <c r="G1827" t="s">
        <v>158</v>
      </c>
      <c r="I1827">
        <v>-3</v>
      </c>
      <c r="J1827" s="2">
        <v>185</v>
      </c>
      <c r="K1827" s="2">
        <f>IF(OR(B1827="متنوع",B1827="قطع غيار"),J1827,IF(AND(B1827="ceiling fan",J1827&gt;500),_xlfn.MAXIFS('m cost'!$E$3:$E$1062,'m cost'!$B$3:$B$1062,C1827,'m cost'!$C$3:$C$1062,"&lt;="&amp;O1827,'m cost'!$D$3:$D$1062,"&lt;="&amp;N1827)*3,_xlfn.MAXIFS('m cost'!$E$3:$E$1062,'m cost'!$B$3:$B$1062,C1827,'m cost'!$C$3:$C$1062,"&lt;="&amp;O1827,'m cost'!$D$3:$D$1062,"&lt;="&amp;N1827)))</f>
        <v>193</v>
      </c>
      <c r="L1827" s="2">
        <f t="shared" si="174"/>
        <v>-579</v>
      </c>
      <c r="M1827" s="2">
        <f t="shared" si="175"/>
        <v>-555</v>
      </c>
      <c r="N1827">
        <f t="shared" si="176"/>
        <v>2</v>
      </c>
      <c r="O1827">
        <f t="shared" si="177"/>
        <v>2023</v>
      </c>
      <c r="P1827" s="9">
        <f>IF(I1827&gt;0,VLOOKUP(B1827,'m cost'!A:G,6,FALSE)*I1827,0)</f>
        <v>0</v>
      </c>
      <c r="Q1827" t="str">
        <f t="shared" si="178"/>
        <v>p</v>
      </c>
      <c r="R1827" s="2">
        <f t="shared" si="179"/>
        <v>24</v>
      </c>
    </row>
    <row r="1828" spans="1:18" x14ac:dyDescent="0.2">
      <c r="A1828" t="s">
        <v>22</v>
      </c>
      <c r="B1828" s="9" t="str">
        <f>VLOOKUP(A1828,'item cost'!A:D,2,FALSE)</f>
        <v>group 44</v>
      </c>
      <c r="C1828" s="9" t="str">
        <f>VLOOKUP(D1828,items!A:B,2,FALSE)</f>
        <v>item 44</v>
      </c>
      <c r="D1828" t="s">
        <v>876</v>
      </c>
      <c r="E1828" s="10"/>
      <c r="F1828" s="10">
        <v>44961</v>
      </c>
      <c r="G1828" t="s">
        <v>158</v>
      </c>
      <c r="I1828">
        <v>-3</v>
      </c>
      <c r="J1828" s="2">
        <v>370</v>
      </c>
      <c r="K1828" s="2">
        <f>IF(OR(B1828="متنوع",B1828="قطع غيار"),J1828,IF(AND(B1828="ceiling fan",J1828&gt;500),_xlfn.MAXIFS('m cost'!$E$3:$E$1062,'m cost'!$B$3:$B$1062,C1828,'m cost'!$C$3:$C$1062,"&lt;="&amp;O1828,'m cost'!$D$3:$D$1062,"&lt;="&amp;N1828)*3,_xlfn.MAXIFS('m cost'!$E$3:$E$1062,'m cost'!$B$3:$B$1062,C1828,'m cost'!$C$3:$C$1062,"&lt;="&amp;O1828,'m cost'!$D$3:$D$1062,"&lt;="&amp;N1828)))</f>
        <v>187.96296296296299</v>
      </c>
      <c r="L1828" s="2">
        <f t="shared" si="174"/>
        <v>-563.88888888888891</v>
      </c>
      <c r="M1828" s="2">
        <f t="shared" si="175"/>
        <v>-1110</v>
      </c>
      <c r="N1828">
        <f t="shared" si="176"/>
        <v>2</v>
      </c>
      <c r="O1828">
        <f t="shared" si="177"/>
        <v>2023</v>
      </c>
      <c r="P1828" s="9">
        <f>IF(I1828&gt;0,VLOOKUP(B1828,'m cost'!A:G,6,FALSE)*I1828,0)</f>
        <v>0</v>
      </c>
      <c r="Q1828" t="str">
        <f t="shared" si="178"/>
        <v>l</v>
      </c>
      <c r="R1828" s="2">
        <f t="shared" si="179"/>
        <v>-546.11111111111109</v>
      </c>
    </row>
    <row r="1829" spans="1:18" x14ac:dyDescent="0.2">
      <c r="A1829" t="s">
        <v>27</v>
      </c>
      <c r="B1829" s="9" t="str">
        <f>VLOOKUP(A1829,'item cost'!A:D,2,FALSE)</f>
        <v>group 45</v>
      </c>
      <c r="C1829" s="9" t="str">
        <f>VLOOKUP(D1829,items!A:B,2,FALSE)</f>
        <v>item 45</v>
      </c>
      <c r="D1829" t="s">
        <v>877</v>
      </c>
      <c r="E1829" s="10"/>
      <c r="F1829" s="10">
        <v>44961</v>
      </c>
      <c r="G1829" t="s">
        <v>158</v>
      </c>
      <c r="I1829">
        <v>-1</v>
      </c>
      <c r="J1829" s="2">
        <v>270</v>
      </c>
      <c r="K1829" s="2">
        <f>IF(OR(B1829="متنوع",B1829="قطع غيار"),J1829,IF(AND(B1829="ceiling fan",J1829&gt;500),_xlfn.MAXIFS('m cost'!$E$3:$E$1062,'m cost'!$B$3:$B$1062,C1829,'m cost'!$C$3:$C$1062,"&lt;="&amp;O1829,'m cost'!$D$3:$D$1062,"&lt;="&amp;N1829)*3,_xlfn.MAXIFS('m cost'!$E$3:$E$1062,'m cost'!$B$3:$B$1062,C1829,'m cost'!$C$3:$C$1062,"&lt;="&amp;O1829,'m cost'!$D$3:$D$1062,"&lt;="&amp;N1829)))</f>
        <v>187.96296296296299</v>
      </c>
      <c r="L1829" s="2">
        <f t="shared" si="174"/>
        <v>-187.96296296296299</v>
      </c>
      <c r="M1829" s="2">
        <f t="shared" si="175"/>
        <v>-270</v>
      </c>
      <c r="N1829">
        <f t="shared" si="176"/>
        <v>2</v>
      </c>
      <c r="O1829">
        <f t="shared" si="177"/>
        <v>2023</v>
      </c>
      <c r="P1829" s="9">
        <f>IF(I1829&gt;0,VLOOKUP(B1829,'m cost'!A:G,6,FALSE)*I1829,0)</f>
        <v>0</v>
      </c>
      <c r="Q1829" t="str">
        <f t="shared" si="178"/>
        <v>l</v>
      </c>
      <c r="R1829" s="2">
        <f t="shared" si="179"/>
        <v>-82.03703703703701</v>
      </c>
    </row>
    <row r="1830" spans="1:18" x14ac:dyDescent="0.2">
      <c r="A1830" t="s">
        <v>19</v>
      </c>
      <c r="B1830" s="9" t="str">
        <f>VLOOKUP(A1830,'item cost'!A:D,2,FALSE)</f>
        <v>group 46</v>
      </c>
      <c r="C1830" s="9" t="str">
        <f>VLOOKUP(D1830,items!A:B,2,FALSE)</f>
        <v>item 46</v>
      </c>
      <c r="D1830" t="s">
        <v>878</v>
      </c>
      <c r="E1830" s="10"/>
      <c r="F1830" s="10">
        <v>44961</v>
      </c>
      <c r="G1830" t="s">
        <v>158</v>
      </c>
      <c r="I1830">
        <v>-9</v>
      </c>
      <c r="J1830" s="2">
        <v>275</v>
      </c>
      <c r="K1830" s="2">
        <f>IF(OR(B1830="متنوع",B1830="قطع غيار"),J1830,IF(AND(B1830="ceiling fan",J1830&gt;500),_xlfn.MAXIFS('m cost'!$E$3:$E$1062,'m cost'!$B$3:$B$1062,C1830,'m cost'!$C$3:$C$1062,"&lt;="&amp;O1830,'m cost'!$D$3:$D$1062,"&lt;="&amp;N1830)*3,_xlfn.MAXIFS('m cost'!$E$3:$E$1062,'m cost'!$B$3:$B$1062,C1830,'m cost'!$C$3:$C$1062,"&lt;="&amp;O1830,'m cost'!$D$3:$D$1062,"&lt;="&amp;N1830)))</f>
        <v>775</v>
      </c>
      <c r="L1830" s="2">
        <f t="shared" si="174"/>
        <v>-6975</v>
      </c>
      <c r="M1830" s="2">
        <f t="shared" si="175"/>
        <v>-2475</v>
      </c>
      <c r="N1830">
        <f t="shared" si="176"/>
        <v>2</v>
      </c>
      <c r="O1830">
        <f t="shared" si="177"/>
        <v>2023</v>
      </c>
      <c r="P1830" s="9">
        <f>IF(I1830&gt;0,VLOOKUP(B1830,'m cost'!A:G,6,FALSE)*I1830,0)</f>
        <v>0</v>
      </c>
      <c r="Q1830" t="str">
        <f t="shared" si="178"/>
        <v>p</v>
      </c>
      <c r="R1830" s="2">
        <f t="shared" si="179"/>
        <v>4500</v>
      </c>
    </row>
    <row r="1831" spans="1:18" x14ac:dyDescent="0.2">
      <c r="A1831" t="s">
        <v>29</v>
      </c>
      <c r="B1831" s="9" t="str">
        <f>VLOOKUP(A1831,'item cost'!A:D,2,FALSE)</f>
        <v>group 47</v>
      </c>
      <c r="C1831" s="9" t="str">
        <f>VLOOKUP(D1831,items!A:B,2,FALSE)</f>
        <v>item 47</v>
      </c>
      <c r="D1831" t="s">
        <v>879</v>
      </c>
      <c r="E1831" s="10"/>
      <c r="F1831" s="10">
        <v>44961</v>
      </c>
      <c r="G1831" t="s">
        <v>158</v>
      </c>
      <c r="I1831">
        <v>-1</v>
      </c>
      <c r="J1831" s="2">
        <v>270</v>
      </c>
      <c r="K1831" s="2">
        <f>IF(OR(B1831="متنوع",B1831="قطع غيار"),J1831,IF(AND(B1831="ceiling fan",J1831&gt;500),_xlfn.MAXIFS('m cost'!$E$3:$E$1062,'m cost'!$B$3:$B$1062,C1831,'m cost'!$C$3:$C$1062,"&lt;="&amp;O1831,'m cost'!$D$3:$D$1062,"&lt;="&amp;N1831)*3,_xlfn.MAXIFS('m cost'!$E$3:$E$1062,'m cost'!$B$3:$B$1062,C1831,'m cost'!$C$3:$C$1062,"&lt;="&amp;O1831,'m cost'!$D$3:$D$1062,"&lt;="&amp;N1831)))</f>
        <v>205</v>
      </c>
      <c r="L1831" s="2">
        <f t="shared" si="174"/>
        <v>-205</v>
      </c>
      <c r="M1831" s="2">
        <f t="shared" si="175"/>
        <v>-270</v>
      </c>
      <c r="N1831">
        <f t="shared" si="176"/>
        <v>2</v>
      </c>
      <c r="O1831">
        <f t="shared" si="177"/>
        <v>2023</v>
      </c>
      <c r="P1831" s="9">
        <f>IF(I1831&gt;0,VLOOKUP(B1831,'m cost'!A:G,6,FALSE)*I1831,0)</f>
        <v>0</v>
      </c>
      <c r="Q1831" t="str">
        <f t="shared" si="178"/>
        <v>l</v>
      </c>
      <c r="R1831" s="2">
        <f t="shared" si="179"/>
        <v>-65</v>
      </c>
    </row>
    <row r="1832" spans="1:18" x14ac:dyDescent="0.2">
      <c r="A1832" t="s">
        <v>272</v>
      </c>
      <c r="B1832" s="9" t="str">
        <f>VLOOKUP(A1832,'item cost'!A:D,2,FALSE)</f>
        <v>group 48</v>
      </c>
      <c r="C1832" s="9" t="str">
        <f>VLOOKUP(D1832,items!A:B,2,FALSE)</f>
        <v>item 48</v>
      </c>
      <c r="D1832" t="s">
        <v>880</v>
      </c>
      <c r="E1832" s="10"/>
      <c r="F1832" s="10">
        <v>44961</v>
      </c>
      <c r="G1832" t="s">
        <v>158</v>
      </c>
      <c r="I1832">
        <v>-1</v>
      </c>
      <c r="J1832" s="2">
        <v>1050</v>
      </c>
      <c r="K1832" s="2">
        <f>IF(OR(B1832="متنوع",B1832="قطع غيار"),J1832,IF(AND(B1832="ceiling fan",J1832&gt;500),_xlfn.MAXIFS('m cost'!$E$3:$E$1062,'m cost'!$B$3:$B$1062,C1832,'m cost'!$C$3:$C$1062,"&lt;="&amp;O1832,'m cost'!$D$3:$D$1062,"&lt;="&amp;N1832)*3,_xlfn.MAXIFS('m cost'!$E$3:$E$1062,'m cost'!$B$3:$B$1062,C1832,'m cost'!$C$3:$C$1062,"&lt;="&amp;O1832,'m cost'!$D$3:$D$1062,"&lt;="&amp;N1832)))</f>
        <v>640</v>
      </c>
      <c r="L1832" s="2">
        <f t="shared" si="174"/>
        <v>-640</v>
      </c>
      <c r="M1832" s="2">
        <f t="shared" si="175"/>
        <v>-1050</v>
      </c>
      <c r="N1832">
        <f t="shared" si="176"/>
        <v>2</v>
      </c>
      <c r="O1832">
        <f t="shared" si="177"/>
        <v>2023</v>
      </c>
      <c r="P1832" s="9">
        <f>IF(I1832&gt;0,VLOOKUP(B1832,'m cost'!A:G,6,FALSE)*I1832,0)</f>
        <v>0</v>
      </c>
      <c r="Q1832" t="str">
        <f t="shared" si="178"/>
        <v>l</v>
      </c>
      <c r="R1832" s="2">
        <f t="shared" si="179"/>
        <v>-410</v>
      </c>
    </row>
    <row r="1833" spans="1:18" x14ac:dyDescent="0.2">
      <c r="A1833" t="s">
        <v>41</v>
      </c>
      <c r="B1833" s="9" t="str">
        <f>VLOOKUP(A1833,'item cost'!A:D,2,FALSE)</f>
        <v>group 49</v>
      </c>
      <c r="C1833" s="9" t="str">
        <f>VLOOKUP(D1833,items!A:B,2,FALSE)</f>
        <v>item 49</v>
      </c>
      <c r="D1833" t="s">
        <v>881</v>
      </c>
      <c r="E1833" s="10"/>
      <c r="F1833" s="10">
        <v>44961</v>
      </c>
      <c r="G1833" t="s">
        <v>158</v>
      </c>
      <c r="I1833">
        <v>-1</v>
      </c>
      <c r="J1833" s="2">
        <v>1100</v>
      </c>
      <c r="K1833" s="2">
        <f>IF(OR(B1833="متنوع",B1833="قطع غيار"),J1833,IF(AND(B1833="ceiling fan",J1833&gt;500),_xlfn.MAXIFS('m cost'!$E$3:$E$1062,'m cost'!$B$3:$B$1062,C1833,'m cost'!$C$3:$C$1062,"&lt;="&amp;O1833,'m cost'!$D$3:$D$1062,"&lt;="&amp;N1833)*3,_xlfn.MAXIFS('m cost'!$E$3:$E$1062,'m cost'!$B$3:$B$1062,C1833,'m cost'!$C$3:$C$1062,"&lt;="&amp;O1833,'m cost'!$D$3:$D$1062,"&lt;="&amp;N1833)))</f>
        <v>237</v>
      </c>
      <c r="L1833" s="2">
        <f t="shared" si="174"/>
        <v>-237</v>
      </c>
      <c r="M1833" s="2">
        <f t="shared" si="175"/>
        <v>-1100</v>
      </c>
      <c r="N1833">
        <f t="shared" si="176"/>
        <v>2</v>
      </c>
      <c r="O1833">
        <f t="shared" si="177"/>
        <v>2023</v>
      </c>
      <c r="P1833" s="9">
        <f>IF(I1833&gt;0,VLOOKUP(B1833,'m cost'!A:G,6,FALSE)*I1833,0)</f>
        <v>0</v>
      </c>
      <c r="Q1833" t="str">
        <f t="shared" si="178"/>
        <v>l</v>
      </c>
      <c r="R1833" s="2">
        <f t="shared" si="179"/>
        <v>-863</v>
      </c>
    </row>
    <row r="1834" spans="1:18" x14ac:dyDescent="0.2">
      <c r="A1834" t="s">
        <v>73</v>
      </c>
      <c r="B1834" s="9" t="str">
        <f>VLOOKUP(A1834,'item cost'!A:D,2,FALSE)</f>
        <v>group 50</v>
      </c>
      <c r="C1834" s="9" t="str">
        <f>VLOOKUP(D1834,items!A:B,2,FALSE)</f>
        <v>item 50</v>
      </c>
      <c r="D1834" t="s">
        <v>882</v>
      </c>
      <c r="E1834" s="10"/>
      <c r="F1834" s="10">
        <v>44977</v>
      </c>
      <c r="G1834" t="s">
        <v>531</v>
      </c>
      <c r="I1834">
        <v>50</v>
      </c>
      <c r="J1834" s="2">
        <v>485</v>
      </c>
      <c r="K1834" s="2">
        <f>IF(OR(B1834="متنوع",B1834="قطع غيار"),J1834,IF(AND(B1834="ceiling fan",J1834&gt;500),_xlfn.MAXIFS('m cost'!$E$3:$E$1062,'m cost'!$B$3:$B$1062,C1834,'m cost'!$C$3:$C$1062,"&lt;="&amp;O1834,'m cost'!$D$3:$D$1062,"&lt;="&amp;N1834)*3,_xlfn.MAXIFS('m cost'!$E$3:$E$1062,'m cost'!$B$3:$B$1062,C1834,'m cost'!$C$3:$C$1062,"&lt;="&amp;O1834,'m cost'!$D$3:$D$1062,"&lt;="&amp;N1834)))</f>
        <v>2128</v>
      </c>
      <c r="L1834" s="2">
        <f t="shared" si="174"/>
        <v>106400</v>
      </c>
      <c r="M1834" s="2">
        <f t="shared" si="175"/>
        <v>24250</v>
      </c>
      <c r="N1834">
        <f t="shared" si="176"/>
        <v>2</v>
      </c>
      <c r="O1834">
        <f t="shared" si="177"/>
        <v>2023</v>
      </c>
      <c r="P1834" s="9">
        <f>IF(I1834&gt;0,VLOOKUP(B1834,'m cost'!A:G,6,FALSE)*I1834,0)</f>
        <v>0</v>
      </c>
      <c r="Q1834" t="str">
        <f t="shared" si="178"/>
        <v>l</v>
      </c>
      <c r="R1834" s="2">
        <f t="shared" si="179"/>
        <v>-82150</v>
      </c>
    </row>
    <row r="1835" spans="1:18" x14ac:dyDescent="0.2">
      <c r="A1835" t="s">
        <v>35</v>
      </c>
      <c r="B1835" s="9" t="str">
        <f>VLOOKUP(A1835,'item cost'!A:D,2,FALSE)</f>
        <v>group 51</v>
      </c>
      <c r="C1835" s="9" t="str">
        <f>VLOOKUP(D1835,items!A:B,2,FALSE)</f>
        <v>item 51</v>
      </c>
      <c r="D1835" t="s">
        <v>883</v>
      </c>
      <c r="E1835" s="10"/>
      <c r="F1835" s="10">
        <v>44977</v>
      </c>
      <c r="G1835" t="s">
        <v>531</v>
      </c>
      <c r="I1835">
        <v>30</v>
      </c>
      <c r="J1835" s="2">
        <v>535</v>
      </c>
      <c r="K1835" s="2">
        <f>IF(OR(B1835="متنوع",B1835="قطع غيار"),J1835,IF(AND(B1835="ceiling fan",J1835&gt;500),_xlfn.MAXIFS('m cost'!$E$3:$E$1062,'m cost'!$B$3:$B$1062,C1835,'m cost'!$C$3:$C$1062,"&lt;="&amp;O1835,'m cost'!$D$3:$D$1062,"&lt;="&amp;N1835)*3,_xlfn.MAXIFS('m cost'!$E$3:$E$1062,'m cost'!$B$3:$B$1062,C1835,'m cost'!$C$3:$C$1062,"&lt;="&amp;O1835,'m cost'!$D$3:$D$1062,"&lt;="&amp;N1835)))</f>
        <v>2247</v>
      </c>
      <c r="L1835" s="2">
        <f t="shared" si="174"/>
        <v>67410</v>
      </c>
      <c r="M1835" s="2">
        <f t="shared" si="175"/>
        <v>16050</v>
      </c>
      <c r="N1835">
        <f t="shared" si="176"/>
        <v>2</v>
      </c>
      <c r="O1835">
        <f t="shared" si="177"/>
        <v>2023</v>
      </c>
      <c r="P1835" s="9">
        <f>IF(I1835&gt;0,VLOOKUP(B1835,'m cost'!A:G,6,FALSE)*I1835,0)</f>
        <v>0</v>
      </c>
      <c r="Q1835" t="str">
        <f t="shared" si="178"/>
        <v>l</v>
      </c>
      <c r="R1835" s="2">
        <f t="shared" si="179"/>
        <v>-51360</v>
      </c>
    </row>
    <row r="1836" spans="1:18" x14ac:dyDescent="0.2">
      <c r="A1836" t="s">
        <v>49</v>
      </c>
      <c r="B1836" s="9" t="str">
        <f>VLOOKUP(A1836,'item cost'!A:D,2,FALSE)</f>
        <v>group 52</v>
      </c>
      <c r="C1836" s="9" t="str">
        <f>VLOOKUP(D1836,items!A:B,2,FALSE)</f>
        <v>item 52</v>
      </c>
      <c r="D1836" t="s">
        <v>884</v>
      </c>
      <c r="E1836" s="10"/>
      <c r="F1836" s="10">
        <v>44977</v>
      </c>
      <c r="G1836" t="s">
        <v>531</v>
      </c>
      <c r="I1836">
        <v>80</v>
      </c>
      <c r="J1836" s="2">
        <v>270</v>
      </c>
      <c r="K1836" s="2">
        <f>IF(OR(B1836="متنوع",B1836="قطع غيار"),J1836,IF(AND(B1836="ceiling fan",J1836&gt;500),_xlfn.MAXIFS('m cost'!$E$3:$E$1062,'m cost'!$B$3:$B$1062,C1836,'m cost'!$C$3:$C$1062,"&lt;="&amp;O1836,'m cost'!$D$3:$D$1062,"&lt;="&amp;N1836)*3,_xlfn.MAXIFS('m cost'!$E$3:$E$1062,'m cost'!$B$3:$B$1062,C1836,'m cost'!$C$3:$C$1062,"&lt;="&amp;O1836,'m cost'!$D$3:$D$1062,"&lt;="&amp;N1836)))</f>
        <v>306</v>
      </c>
      <c r="L1836" s="2">
        <f t="shared" si="174"/>
        <v>24480</v>
      </c>
      <c r="M1836" s="2">
        <f t="shared" si="175"/>
        <v>21600</v>
      </c>
      <c r="N1836">
        <f t="shared" si="176"/>
        <v>2</v>
      </c>
      <c r="O1836">
        <f t="shared" si="177"/>
        <v>2023</v>
      </c>
      <c r="P1836" s="9">
        <f>IF(I1836&gt;0,VLOOKUP(B1836,'m cost'!A:G,6,FALSE)*I1836,0)</f>
        <v>0</v>
      </c>
      <c r="Q1836" t="str">
        <f t="shared" si="178"/>
        <v>l</v>
      </c>
      <c r="R1836" s="2">
        <f t="shared" si="179"/>
        <v>-2880</v>
      </c>
    </row>
    <row r="1837" spans="1:18" x14ac:dyDescent="0.2">
      <c r="A1837" t="s">
        <v>42</v>
      </c>
      <c r="B1837" s="9" t="str">
        <f>VLOOKUP(A1837,'item cost'!A:D,2,FALSE)</f>
        <v>group 53</v>
      </c>
      <c r="C1837" s="9" t="str">
        <f>VLOOKUP(D1837,items!A:B,2,FALSE)</f>
        <v>item 53</v>
      </c>
      <c r="D1837" t="s">
        <v>885</v>
      </c>
      <c r="E1837" s="10"/>
      <c r="F1837" s="10">
        <v>44977</v>
      </c>
      <c r="G1837" t="s">
        <v>531</v>
      </c>
      <c r="I1837">
        <v>20</v>
      </c>
      <c r="J1837" s="2">
        <v>1350</v>
      </c>
      <c r="K1837" s="2">
        <f>IF(OR(B1837="متنوع",B1837="قطع غيار"),J1837,IF(AND(B1837="ceiling fan",J1837&gt;500),_xlfn.MAXIFS('m cost'!$E$3:$E$1062,'m cost'!$B$3:$B$1062,C1837,'m cost'!$C$3:$C$1062,"&lt;="&amp;O1837,'m cost'!$D$3:$D$1062,"&lt;="&amp;N1837)*3,_xlfn.MAXIFS('m cost'!$E$3:$E$1062,'m cost'!$B$3:$B$1062,C1837,'m cost'!$C$3:$C$1062,"&lt;="&amp;O1837,'m cost'!$D$3:$D$1062,"&lt;="&amp;N1837)))</f>
        <v>253</v>
      </c>
      <c r="L1837" s="2">
        <f t="shared" si="174"/>
        <v>5060</v>
      </c>
      <c r="M1837" s="2">
        <f t="shared" si="175"/>
        <v>27000</v>
      </c>
      <c r="N1837">
        <f t="shared" si="176"/>
        <v>2</v>
      </c>
      <c r="O1837">
        <f t="shared" si="177"/>
        <v>2023</v>
      </c>
      <c r="P1837" s="9">
        <f>IF(I1837&gt;0,VLOOKUP(B1837,'m cost'!A:G,6,FALSE)*I1837,0)</f>
        <v>0</v>
      </c>
      <c r="Q1837" t="str">
        <f t="shared" si="178"/>
        <v>p</v>
      </c>
      <c r="R1837" s="2">
        <f t="shared" si="179"/>
        <v>21940</v>
      </c>
    </row>
    <row r="1838" spans="1:18" x14ac:dyDescent="0.2">
      <c r="A1838" t="s">
        <v>63</v>
      </c>
      <c r="B1838" s="9" t="str">
        <f>VLOOKUP(A1838,'item cost'!A:D,2,FALSE)</f>
        <v>group 54</v>
      </c>
      <c r="C1838" s="9" t="str">
        <f>VLOOKUP(D1838,items!A:B,2,FALSE)</f>
        <v>item 54</v>
      </c>
      <c r="D1838" t="s">
        <v>886</v>
      </c>
      <c r="E1838" s="10"/>
      <c r="F1838" s="10">
        <v>44977</v>
      </c>
      <c r="G1838" t="s">
        <v>531</v>
      </c>
      <c r="I1838">
        <v>28</v>
      </c>
      <c r="J1838" s="2">
        <v>750</v>
      </c>
      <c r="K1838" s="2">
        <f>IF(OR(B1838="متنوع",B1838="قطع غيار"),J1838,IF(AND(B1838="ceiling fan",J1838&gt;500),_xlfn.MAXIFS('m cost'!$E$3:$E$1062,'m cost'!$B$3:$B$1062,C1838,'m cost'!$C$3:$C$1062,"&lt;="&amp;O1838,'m cost'!$D$3:$D$1062,"&lt;="&amp;N1838)*3,_xlfn.MAXIFS('m cost'!$E$3:$E$1062,'m cost'!$B$3:$B$1062,C1838,'m cost'!$C$3:$C$1062,"&lt;="&amp;O1838,'m cost'!$D$3:$D$1062,"&lt;="&amp;N1838)))</f>
        <v>540</v>
      </c>
      <c r="L1838" s="2">
        <f t="shared" si="174"/>
        <v>15120</v>
      </c>
      <c r="M1838" s="2">
        <f t="shared" si="175"/>
        <v>21000</v>
      </c>
      <c r="N1838">
        <f t="shared" si="176"/>
        <v>2</v>
      </c>
      <c r="O1838">
        <f t="shared" si="177"/>
        <v>2023</v>
      </c>
      <c r="P1838" s="9">
        <f>IF(I1838&gt;0,VLOOKUP(B1838,'m cost'!A:G,6,FALSE)*I1838,0)</f>
        <v>0</v>
      </c>
      <c r="Q1838" t="str">
        <f t="shared" si="178"/>
        <v>p</v>
      </c>
      <c r="R1838" s="2">
        <f t="shared" si="179"/>
        <v>5880</v>
      </c>
    </row>
    <row r="1839" spans="1:18" x14ac:dyDescent="0.2">
      <c r="A1839" t="s">
        <v>32</v>
      </c>
      <c r="B1839" s="9" t="str">
        <f>VLOOKUP(A1839,'item cost'!A:D,2,FALSE)</f>
        <v>group 1</v>
      </c>
      <c r="C1839" s="9" t="str">
        <f>VLOOKUP(D1839,items!A:B,2,FALSE)</f>
        <v>item 1</v>
      </c>
      <c r="D1839" t="s">
        <v>833</v>
      </c>
      <c r="E1839" s="10"/>
      <c r="F1839" s="10">
        <v>44977</v>
      </c>
      <c r="G1839" t="s">
        <v>531</v>
      </c>
      <c r="I1839">
        <v>20</v>
      </c>
      <c r="J1839" s="2">
        <v>400</v>
      </c>
      <c r="K1839" s="2">
        <f>IF(OR(B1839="متنوع",B1839="قطع غيار"),J1839,IF(AND(B1839="ceiling fan",J1839&gt;500),_xlfn.MAXIFS('m cost'!$E$3:$E$1062,'m cost'!$B$3:$B$1062,C1839,'m cost'!$C$3:$C$1062,"&lt;="&amp;O1839,'m cost'!$D$3:$D$1062,"&lt;="&amp;N1839)*3,_xlfn.MAXIFS('m cost'!$E$3:$E$1062,'m cost'!$B$3:$B$1062,C1839,'m cost'!$C$3:$C$1062,"&lt;="&amp;O1839,'m cost'!$D$3:$D$1062,"&lt;="&amp;N1839)))</f>
        <v>1490</v>
      </c>
      <c r="L1839" s="2">
        <f t="shared" si="174"/>
        <v>29800</v>
      </c>
      <c r="M1839" s="2">
        <f t="shared" si="175"/>
        <v>8000</v>
      </c>
      <c r="N1839">
        <f t="shared" si="176"/>
        <v>2</v>
      </c>
      <c r="O1839">
        <f t="shared" si="177"/>
        <v>2023</v>
      </c>
      <c r="P1839" s="9">
        <f>IF(I1839&gt;0,VLOOKUP(B1839,'m cost'!A:G,6,FALSE)*I1839,0)</f>
        <v>1021.5999999999999</v>
      </c>
      <c r="Q1839" t="str">
        <f t="shared" si="178"/>
        <v>l</v>
      </c>
      <c r="R1839" s="2">
        <f t="shared" si="179"/>
        <v>-22821.599999999999</v>
      </c>
    </row>
    <row r="1840" spans="1:18" x14ac:dyDescent="0.2">
      <c r="A1840" t="s">
        <v>58</v>
      </c>
      <c r="B1840" s="9" t="str">
        <f>VLOOKUP(A1840,'item cost'!A:D,2,FALSE)</f>
        <v>group 2</v>
      </c>
      <c r="C1840" s="9" t="str">
        <f>VLOOKUP(D1840,items!A:B,2,FALSE)</f>
        <v>item 2</v>
      </c>
      <c r="D1840" t="s">
        <v>834</v>
      </c>
      <c r="E1840" s="10"/>
      <c r="F1840" s="10">
        <v>44977</v>
      </c>
      <c r="G1840" t="s">
        <v>531</v>
      </c>
      <c r="I1840">
        <v>50</v>
      </c>
      <c r="J1840" s="2">
        <v>390</v>
      </c>
      <c r="K1840" s="2">
        <f>IF(OR(B1840="متنوع",B1840="قطع غيار"),J1840,IF(AND(B1840="ceiling fan",J1840&gt;500),_xlfn.MAXIFS('m cost'!$E$3:$E$1062,'m cost'!$B$3:$B$1062,C1840,'m cost'!$C$3:$C$1062,"&lt;="&amp;O1840,'m cost'!$D$3:$D$1062,"&lt;="&amp;N1840)*3,_xlfn.MAXIFS('m cost'!$E$3:$E$1062,'m cost'!$B$3:$B$1062,C1840,'m cost'!$C$3:$C$1062,"&lt;="&amp;O1840,'m cost'!$D$3:$D$1062,"&lt;="&amp;N1840)))</f>
        <v>257.64999999999998</v>
      </c>
      <c r="L1840" s="2">
        <f t="shared" si="174"/>
        <v>12882.499999999998</v>
      </c>
      <c r="M1840" s="2">
        <f t="shared" si="175"/>
        <v>19500</v>
      </c>
      <c r="N1840">
        <f t="shared" si="176"/>
        <v>2</v>
      </c>
      <c r="O1840">
        <f t="shared" si="177"/>
        <v>2023</v>
      </c>
      <c r="P1840" s="9">
        <f>IF(I1840&gt;0,VLOOKUP(B1840,'m cost'!A:G,6,FALSE)*I1840,0)</f>
        <v>2029</v>
      </c>
      <c r="Q1840" t="str">
        <f t="shared" si="178"/>
        <v>p</v>
      </c>
      <c r="R1840" s="2">
        <f t="shared" si="179"/>
        <v>4588.5000000000018</v>
      </c>
    </row>
    <row r="1841" spans="1:18" x14ac:dyDescent="0.2">
      <c r="A1841" t="s">
        <v>23</v>
      </c>
      <c r="B1841" s="9" t="str">
        <f>VLOOKUP(A1841,'item cost'!A:D,2,FALSE)</f>
        <v>group 3</v>
      </c>
      <c r="C1841" s="9" t="str">
        <f>VLOOKUP(D1841,items!A:B,2,FALSE)</f>
        <v>item 3</v>
      </c>
      <c r="D1841" t="s">
        <v>835</v>
      </c>
      <c r="E1841" s="10"/>
      <c r="F1841" s="10">
        <v>44977</v>
      </c>
      <c r="G1841" t="s">
        <v>531</v>
      </c>
      <c r="I1841">
        <v>20</v>
      </c>
      <c r="J1841" s="2">
        <v>340</v>
      </c>
      <c r="K1841" s="2">
        <f>IF(OR(B1841="متنوع",B1841="قطع غيار"),J1841,IF(AND(B1841="ceiling fan",J1841&gt;500),_xlfn.MAXIFS('m cost'!$E$3:$E$1062,'m cost'!$B$3:$B$1062,C1841,'m cost'!$C$3:$C$1062,"&lt;="&amp;O1841,'m cost'!$D$3:$D$1062,"&lt;="&amp;N1841)*3,_xlfn.MAXIFS('m cost'!$E$3:$E$1062,'m cost'!$B$3:$B$1062,C1841,'m cost'!$C$3:$C$1062,"&lt;="&amp;O1841,'m cost'!$D$3:$D$1062,"&lt;="&amp;N1841)))</f>
        <v>424.87</v>
      </c>
      <c r="L1841" s="2">
        <f t="shared" si="174"/>
        <v>8497.4</v>
      </c>
      <c r="M1841" s="2">
        <f t="shared" si="175"/>
        <v>6800</v>
      </c>
      <c r="N1841">
        <f t="shared" si="176"/>
        <v>2</v>
      </c>
      <c r="O1841">
        <f t="shared" si="177"/>
        <v>2023</v>
      </c>
      <c r="P1841" s="9">
        <f>IF(I1841&gt;0,VLOOKUP(B1841,'m cost'!A:G,6,FALSE)*I1841,0)</f>
        <v>1178.1999999999998</v>
      </c>
      <c r="Q1841" t="str">
        <f t="shared" si="178"/>
        <v>l</v>
      </c>
      <c r="R1841" s="2">
        <f t="shared" si="179"/>
        <v>-2875.5999999999995</v>
      </c>
    </row>
    <row r="1842" spans="1:18" x14ac:dyDescent="0.2">
      <c r="A1842" t="s">
        <v>271</v>
      </c>
      <c r="B1842" s="9" t="str">
        <f>VLOOKUP(A1842,'item cost'!A:D,2,FALSE)</f>
        <v>group 4</v>
      </c>
      <c r="C1842" s="9" t="str">
        <f>VLOOKUP(D1842,items!A:B,2,FALSE)</f>
        <v>item 4</v>
      </c>
      <c r="D1842" t="s">
        <v>836</v>
      </c>
      <c r="E1842" s="10"/>
      <c r="F1842" s="10">
        <v>44977</v>
      </c>
      <c r="G1842" t="s">
        <v>531</v>
      </c>
      <c r="I1842">
        <v>15</v>
      </c>
      <c r="J1842" s="2">
        <v>1050</v>
      </c>
      <c r="K1842" s="2">
        <f>IF(OR(B1842="متنوع",B1842="قطع غيار"),J1842,IF(AND(B1842="ceiling fan",J1842&gt;500),_xlfn.MAXIFS('m cost'!$E$3:$E$1062,'m cost'!$B$3:$B$1062,C1842,'m cost'!$C$3:$C$1062,"&lt;="&amp;O1842,'m cost'!$D$3:$D$1062,"&lt;="&amp;N1842)*3,_xlfn.MAXIFS('m cost'!$E$3:$E$1062,'m cost'!$B$3:$B$1062,C1842,'m cost'!$C$3:$C$1062,"&lt;="&amp;O1842,'m cost'!$D$3:$D$1062,"&lt;="&amp;N1842)))</f>
        <v>1793</v>
      </c>
      <c r="L1842" s="2">
        <f t="shared" si="174"/>
        <v>26895</v>
      </c>
      <c r="M1842" s="2">
        <f t="shared" si="175"/>
        <v>15750</v>
      </c>
      <c r="N1842">
        <f t="shared" si="176"/>
        <v>2</v>
      </c>
      <c r="O1842">
        <f t="shared" si="177"/>
        <v>2023</v>
      </c>
      <c r="P1842" s="9">
        <f>IF(I1842&gt;0,VLOOKUP(B1842,'m cost'!A:G,6,FALSE)*I1842,0)</f>
        <v>644.4</v>
      </c>
      <c r="Q1842" t="str">
        <f t="shared" si="178"/>
        <v>l</v>
      </c>
      <c r="R1842" s="2">
        <f t="shared" si="179"/>
        <v>-11789.4</v>
      </c>
    </row>
    <row r="1843" spans="1:18" x14ac:dyDescent="0.2">
      <c r="A1843" t="s">
        <v>26</v>
      </c>
      <c r="B1843" s="9" t="str">
        <f>VLOOKUP(A1843,'item cost'!A:D,2,FALSE)</f>
        <v>group 5</v>
      </c>
      <c r="C1843" s="9" t="str">
        <f>VLOOKUP(D1843,items!A:B,2,FALSE)</f>
        <v>item 5</v>
      </c>
      <c r="D1843" t="s">
        <v>837</v>
      </c>
      <c r="E1843" s="10"/>
      <c r="F1843" s="10">
        <v>44977</v>
      </c>
      <c r="G1843" t="s">
        <v>145</v>
      </c>
      <c r="I1843">
        <v>-17</v>
      </c>
      <c r="J1843" s="2">
        <v>485</v>
      </c>
      <c r="K1843" s="2">
        <f>IF(OR(B1843="متنوع",B1843="قطع غيار"),J1843,IF(AND(B1843="ceiling fan",J1843&gt;500),_xlfn.MAXIFS('m cost'!$E$3:$E$1062,'m cost'!$B$3:$B$1062,C1843,'m cost'!$C$3:$C$1062,"&lt;="&amp;O1843,'m cost'!$D$3:$D$1062,"&lt;="&amp;N1843)*3,_xlfn.MAXIFS('m cost'!$E$3:$E$1062,'m cost'!$B$3:$B$1062,C1843,'m cost'!$C$3:$C$1062,"&lt;="&amp;O1843,'m cost'!$D$3:$D$1062,"&lt;="&amp;N1843)))</f>
        <v>2220</v>
      </c>
      <c r="L1843" s="2">
        <f t="shared" si="174"/>
        <v>-37740</v>
      </c>
      <c r="M1843" s="2">
        <f t="shared" si="175"/>
        <v>-8245</v>
      </c>
      <c r="N1843">
        <f t="shared" si="176"/>
        <v>2</v>
      </c>
      <c r="O1843">
        <f t="shared" si="177"/>
        <v>2023</v>
      </c>
      <c r="P1843" s="9">
        <f>IF(I1843&gt;0,VLOOKUP(B1843,'m cost'!A:G,6,FALSE)*I1843,0)</f>
        <v>0</v>
      </c>
      <c r="Q1843" t="str">
        <f t="shared" si="178"/>
        <v>p</v>
      </c>
      <c r="R1843" s="2">
        <f t="shared" si="179"/>
        <v>29495</v>
      </c>
    </row>
    <row r="1844" spans="1:18" x14ac:dyDescent="0.2">
      <c r="A1844" t="s">
        <v>66</v>
      </c>
      <c r="B1844" s="9" t="str">
        <f>VLOOKUP(A1844,'item cost'!A:D,2,FALSE)</f>
        <v>group 6</v>
      </c>
      <c r="C1844" s="9" t="str">
        <f>VLOOKUP(D1844,items!A:B,2,FALSE)</f>
        <v>item 6</v>
      </c>
      <c r="D1844" t="s">
        <v>838</v>
      </c>
      <c r="E1844" s="10"/>
      <c r="F1844" s="10">
        <v>44977</v>
      </c>
      <c r="G1844" t="s">
        <v>145</v>
      </c>
      <c r="I1844">
        <v>-3</v>
      </c>
      <c r="J1844" s="2">
        <v>450</v>
      </c>
      <c r="K1844" s="2">
        <f>IF(OR(B1844="متنوع",B1844="قطع غيار"),J1844,IF(AND(B1844="ceiling fan",J1844&gt;500),_xlfn.MAXIFS('m cost'!$E$3:$E$1062,'m cost'!$B$3:$B$1062,C1844,'m cost'!$C$3:$C$1062,"&lt;="&amp;O1844,'m cost'!$D$3:$D$1062,"&lt;="&amp;N1844)*3,_xlfn.MAXIFS('m cost'!$E$3:$E$1062,'m cost'!$B$3:$B$1062,C1844,'m cost'!$C$3:$C$1062,"&lt;="&amp;O1844,'m cost'!$D$3:$D$1062,"&lt;="&amp;N1844)))</f>
        <v>190</v>
      </c>
      <c r="L1844" s="2">
        <f t="shared" si="174"/>
        <v>-570</v>
      </c>
      <c r="M1844" s="2">
        <f t="shared" si="175"/>
        <v>-1350</v>
      </c>
      <c r="N1844">
        <f t="shared" si="176"/>
        <v>2</v>
      </c>
      <c r="O1844">
        <f t="shared" si="177"/>
        <v>2023</v>
      </c>
      <c r="P1844" s="9">
        <f>IF(I1844&gt;0,VLOOKUP(B1844,'m cost'!A:G,6,FALSE)*I1844,0)</f>
        <v>0</v>
      </c>
      <c r="Q1844" t="str">
        <f t="shared" si="178"/>
        <v>l</v>
      </c>
      <c r="R1844" s="2">
        <f t="shared" si="179"/>
        <v>-780</v>
      </c>
    </row>
    <row r="1845" spans="1:18" x14ac:dyDescent="0.2">
      <c r="A1845" t="s">
        <v>40</v>
      </c>
      <c r="B1845" s="9" t="str">
        <f>VLOOKUP(A1845,'item cost'!A:D,2,FALSE)</f>
        <v>group 7</v>
      </c>
      <c r="C1845" s="9" t="str">
        <f>VLOOKUP(D1845,items!A:B,2,FALSE)</f>
        <v>item 7</v>
      </c>
      <c r="D1845" t="s">
        <v>839</v>
      </c>
      <c r="E1845" s="10"/>
      <c r="F1845" s="10">
        <v>44977</v>
      </c>
      <c r="G1845" t="s">
        <v>145</v>
      </c>
      <c r="I1845">
        <v>-3</v>
      </c>
      <c r="J1845" s="2">
        <v>535</v>
      </c>
      <c r="K1845" s="2">
        <f>IF(OR(B1845="متنوع",B1845="قطع غيار"),J1845,IF(AND(B1845="ceiling fan",J1845&gt;500),_xlfn.MAXIFS('m cost'!$E$3:$E$1062,'m cost'!$B$3:$B$1062,C1845,'m cost'!$C$3:$C$1062,"&lt;="&amp;O1845,'m cost'!$D$3:$D$1062,"&lt;="&amp;N1845)*3,_xlfn.MAXIFS('m cost'!$E$3:$E$1062,'m cost'!$B$3:$B$1062,C1845,'m cost'!$C$3:$C$1062,"&lt;="&amp;O1845,'m cost'!$D$3:$D$1062,"&lt;="&amp;N1845)))</f>
        <v>260</v>
      </c>
      <c r="L1845" s="2">
        <f t="shared" si="174"/>
        <v>-780</v>
      </c>
      <c r="M1845" s="2">
        <f t="shared" si="175"/>
        <v>-1605</v>
      </c>
      <c r="N1845">
        <f t="shared" si="176"/>
        <v>2</v>
      </c>
      <c r="O1845">
        <f t="shared" si="177"/>
        <v>2023</v>
      </c>
      <c r="P1845" s="9">
        <f>IF(I1845&gt;0,VLOOKUP(B1845,'m cost'!A:G,6,FALSE)*I1845,0)</f>
        <v>0</v>
      </c>
      <c r="Q1845" t="str">
        <f t="shared" si="178"/>
        <v>l</v>
      </c>
      <c r="R1845" s="2">
        <f t="shared" si="179"/>
        <v>-825</v>
      </c>
    </row>
    <row r="1846" spans="1:18" x14ac:dyDescent="0.2">
      <c r="A1846" t="s">
        <v>61</v>
      </c>
      <c r="B1846" s="9" t="str">
        <f>VLOOKUP(A1846,'item cost'!A:D,2,FALSE)</f>
        <v>group 8</v>
      </c>
      <c r="C1846" s="9" t="str">
        <f>VLOOKUP(D1846,items!A:B,2,FALSE)</f>
        <v>item 8</v>
      </c>
      <c r="D1846" t="s">
        <v>840</v>
      </c>
      <c r="E1846" s="10"/>
      <c r="F1846" s="10">
        <v>44977</v>
      </c>
      <c r="G1846" t="s">
        <v>145</v>
      </c>
      <c r="I1846">
        <v>-5</v>
      </c>
      <c r="J1846" s="2">
        <v>340</v>
      </c>
      <c r="K1846" s="2">
        <f>IF(OR(B1846="متنوع",B1846="قطع غيار"),J1846,IF(AND(B1846="ceiling fan",J1846&gt;500),_xlfn.MAXIFS('m cost'!$E$3:$E$1062,'m cost'!$B$3:$B$1062,C1846,'m cost'!$C$3:$C$1062,"&lt;="&amp;O1846,'m cost'!$D$3:$D$1062,"&lt;="&amp;N1846)*3,_xlfn.MAXIFS('m cost'!$E$3:$E$1062,'m cost'!$B$3:$B$1062,C1846,'m cost'!$C$3:$C$1062,"&lt;="&amp;O1846,'m cost'!$D$3:$D$1062,"&lt;="&amp;N1846)))</f>
        <v>1630</v>
      </c>
      <c r="L1846" s="2">
        <f t="shared" ref="L1846:L1909" si="180">I1846*K1846</f>
        <v>-8150</v>
      </c>
      <c r="M1846" s="2">
        <f t="shared" ref="M1846:M1909" si="181">J1846*I1846</f>
        <v>-1700</v>
      </c>
      <c r="N1846">
        <f t="shared" ref="N1846:N1909" si="182">MONTH(F1846)</f>
        <v>2</v>
      </c>
      <c r="O1846">
        <f t="shared" ref="O1846:O1909" si="183">YEAR(F1846)</f>
        <v>2023</v>
      </c>
      <c r="P1846" s="9">
        <f>IF(I1846&gt;0,VLOOKUP(B1846,'m cost'!A:G,6,FALSE)*I1846,0)</f>
        <v>0</v>
      </c>
      <c r="Q1846" t="str">
        <f t="shared" ref="Q1846:Q1909" si="184">IF(M1846-L1846-P1846&gt;0,"p","l")</f>
        <v>p</v>
      </c>
      <c r="R1846" s="2">
        <f t="shared" ref="R1846:R1909" si="185">M1846-L1846-P1846</f>
        <v>6450</v>
      </c>
    </row>
    <row r="1847" spans="1:18" x14ac:dyDescent="0.2">
      <c r="A1847" t="s">
        <v>39</v>
      </c>
      <c r="B1847" s="9" t="str">
        <f>VLOOKUP(A1847,'item cost'!A:D,2,FALSE)</f>
        <v>group 9</v>
      </c>
      <c r="C1847" s="9" t="str">
        <f>VLOOKUP(D1847,items!A:B,2,FALSE)</f>
        <v>item 9</v>
      </c>
      <c r="D1847" t="s">
        <v>841</v>
      </c>
      <c r="E1847" s="10"/>
      <c r="F1847" s="10">
        <v>44977</v>
      </c>
      <c r="G1847" t="s">
        <v>145</v>
      </c>
      <c r="I1847">
        <v>-12</v>
      </c>
      <c r="J1847" s="2">
        <v>275</v>
      </c>
      <c r="K1847" s="2">
        <f>IF(OR(B1847="متنوع",B1847="قطع غيار"),J1847,IF(AND(B1847="ceiling fan",J1847&gt;500),_xlfn.MAXIFS('m cost'!$E$3:$E$1062,'m cost'!$B$3:$B$1062,C1847,'m cost'!$C$3:$C$1062,"&lt;="&amp;O1847,'m cost'!$D$3:$D$1062,"&lt;="&amp;N1847)*3,_xlfn.MAXIFS('m cost'!$E$3:$E$1062,'m cost'!$B$3:$B$1062,C1847,'m cost'!$C$3:$C$1062,"&lt;="&amp;O1847,'m cost'!$D$3:$D$1062,"&lt;="&amp;N1847)))</f>
        <v>2007</v>
      </c>
      <c r="L1847" s="2">
        <f t="shared" si="180"/>
        <v>-24084</v>
      </c>
      <c r="M1847" s="2">
        <f t="shared" si="181"/>
        <v>-3300</v>
      </c>
      <c r="N1847">
        <f t="shared" si="182"/>
        <v>2</v>
      </c>
      <c r="O1847">
        <f t="shared" si="183"/>
        <v>2023</v>
      </c>
      <c r="P1847" s="9">
        <f>IF(I1847&gt;0,VLOOKUP(B1847,'m cost'!A:G,6,FALSE)*I1847,0)</f>
        <v>0</v>
      </c>
      <c r="Q1847" t="str">
        <f t="shared" si="184"/>
        <v>p</v>
      </c>
      <c r="R1847" s="2">
        <f t="shared" si="185"/>
        <v>20784</v>
      </c>
    </row>
    <row r="1848" spans="1:18" x14ac:dyDescent="0.2">
      <c r="A1848" t="s">
        <v>277</v>
      </c>
      <c r="B1848" s="9" t="str">
        <f>VLOOKUP(A1848,'item cost'!A:D,2,FALSE)</f>
        <v>group 10</v>
      </c>
      <c r="C1848" s="9" t="str">
        <f>VLOOKUP(D1848,items!A:B,2,FALSE)</f>
        <v>item 10</v>
      </c>
      <c r="D1848" t="s">
        <v>842</v>
      </c>
      <c r="E1848" s="10"/>
      <c r="F1848" s="10">
        <v>44977</v>
      </c>
      <c r="G1848" t="s">
        <v>145</v>
      </c>
      <c r="I1848">
        <v>-8</v>
      </c>
      <c r="J1848" s="2">
        <v>185</v>
      </c>
      <c r="K1848" s="2">
        <f>IF(OR(B1848="متنوع",B1848="قطع غيار"),J1848,IF(AND(B1848="ceiling fan",J1848&gt;500),_xlfn.MAXIFS('m cost'!$E$3:$E$1062,'m cost'!$B$3:$B$1062,C1848,'m cost'!$C$3:$C$1062,"&lt;="&amp;O1848,'m cost'!$D$3:$D$1062,"&lt;="&amp;N1848)*3,_xlfn.MAXIFS('m cost'!$E$3:$E$1062,'m cost'!$B$3:$B$1062,C1848,'m cost'!$C$3:$C$1062,"&lt;="&amp;O1848,'m cost'!$D$3:$D$1062,"&lt;="&amp;N1848)))</f>
        <v>370</v>
      </c>
      <c r="L1848" s="2">
        <f t="shared" si="180"/>
        <v>-2960</v>
      </c>
      <c r="M1848" s="2">
        <f t="shared" si="181"/>
        <v>-1480</v>
      </c>
      <c r="N1848">
        <f t="shared" si="182"/>
        <v>2</v>
      </c>
      <c r="O1848">
        <f t="shared" si="183"/>
        <v>2023</v>
      </c>
      <c r="P1848" s="9">
        <f>IF(I1848&gt;0,VLOOKUP(B1848,'m cost'!A:G,6,FALSE)*I1848,0)</f>
        <v>0</v>
      </c>
      <c r="Q1848" t="str">
        <f t="shared" si="184"/>
        <v>p</v>
      </c>
      <c r="R1848" s="2">
        <f t="shared" si="185"/>
        <v>1480</v>
      </c>
    </row>
    <row r="1849" spans="1:18" x14ac:dyDescent="0.2">
      <c r="A1849" t="s">
        <v>53</v>
      </c>
      <c r="B1849" s="9" t="str">
        <f>VLOOKUP(A1849,'item cost'!A:D,2,FALSE)</f>
        <v>group 11</v>
      </c>
      <c r="C1849" s="9" t="str">
        <f>VLOOKUP(D1849,items!A:B,2,FALSE)</f>
        <v>item 11</v>
      </c>
      <c r="D1849" t="s">
        <v>843</v>
      </c>
      <c r="E1849" s="10"/>
      <c r="F1849" s="10">
        <v>44977</v>
      </c>
      <c r="G1849" t="s">
        <v>145</v>
      </c>
      <c r="I1849">
        <v>-9</v>
      </c>
      <c r="J1849" s="2">
        <v>355</v>
      </c>
      <c r="K1849" s="2">
        <f>IF(OR(B1849="متنوع",B1849="قطع غيار"),J1849,IF(AND(B1849="ceiling fan",J1849&gt;500),_xlfn.MAXIFS('m cost'!$E$3:$E$1062,'m cost'!$B$3:$B$1062,C1849,'m cost'!$C$3:$C$1062,"&lt;="&amp;O1849,'m cost'!$D$3:$D$1062,"&lt;="&amp;N1849)*3,_xlfn.MAXIFS('m cost'!$E$3:$E$1062,'m cost'!$B$3:$B$1062,C1849,'m cost'!$C$3:$C$1062,"&lt;="&amp;O1849,'m cost'!$D$3:$D$1062,"&lt;="&amp;N1849)))</f>
        <v>339.00000000000006</v>
      </c>
      <c r="L1849" s="2">
        <f t="shared" si="180"/>
        <v>-3051.0000000000005</v>
      </c>
      <c r="M1849" s="2">
        <f t="shared" si="181"/>
        <v>-3195</v>
      </c>
      <c r="N1849">
        <f t="shared" si="182"/>
        <v>2</v>
      </c>
      <c r="O1849">
        <f t="shared" si="183"/>
        <v>2023</v>
      </c>
      <c r="P1849" s="9">
        <f>IF(I1849&gt;0,VLOOKUP(B1849,'m cost'!A:G,6,FALSE)*I1849,0)</f>
        <v>0</v>
      </c>
      <c r="Q1849" t="str">
        <f t="shared" si="184"/>
        <v>l</v>
      </c>
      <c r="R1849" s="2">
        <f t="shared" si="185"/>
        <v>-143.99999999999955</v>
      </c>
    </row>
    <row r="1850" spans="1:18" x14ac:dyDescent="0.2">
      <c r="A1850" t="s">
        <v>54</v>
      </c>
      <c r="B1850" s="9" t="str">
        <f>VLOOKUP(A1850,'item cost'!A:D,2,FALSE)</f>
        <v>group 12</v>
      </c>
      <c r="C1850" s="9" t="str">
        <f>VLOOKUP(D1850,items!A:B,2,FALSE)</f>
        <v>item 12</v>
      </c>
      <c r="D1850" t="s">
        <v>844</v>
      </c>
      <c r="E1850" s="10"/>
      <c r="F1850" s="10">
        <v>44977</v>
      </c>
      <c r="G1850" t="s">
        <v>145</v>
      </c>
      <c r="I1850">
        <v>-2</v>
      </c>
      <c r="J1850" s="2">
        <v>270</v>
      </c>
      <c r="K1850" s="2">
        <f>IF(OR(B1850="متنوع",B1850="قطع غيار"),J1850,IF(AND(B1850="ceiling fan",J1850&gt;500),_xlfn.MAXIFS('m cost'!$E$3:$E$1062,'m cost'!$B$3:$B$1062,C1850,'m cost'!$C$3:$C$1062,"&lt;="&amp;O1850,'m cost'!$D$3:$D$1062,"&lt;="&amp;N1850)*3,_xlfn.MAXIFS('m cost'!$E$3:$E$1062,'m cost'!$B$3:$B$1062,C1850,'m cost'!$C$3:$C$1062,"&lt;="&amp;O1850,'m cost'!$D$3:$D$1062,"&lt;="&amp;N1850)))</f>
        <v>900</v>
      </c>
      <c r="L1850" s="2">
        <f t="shared" si="180"/>
        <v>-1800</v>
      </c>
      <c r="M1850" s="2">
        <f t="shared" si="181"/>
        <v>-540</v>
      </c>
      <c r="N1850">
        <f t="shared" si="182"/>
        <v>2</v>
      </c>
      <c r="O1850">
        <f t="shared" si="183"/>
        <v>2023</v>
      </c>
      <c r="P1850" s="9">
        <f>IF(I1850&gt;0,VLOOKUP(B1850,'m cost'!A:G,6,FALSE)*I1850,0)</f>
        <v>0</v>
      </c>
      <c r="Q1850" t="str">
        <f t="shared" si="184"/>
        <v>p</v>
      </c>
      <c r="R1850" s="2">
        <f t="shared" si="185"/>
        <v>1260</v>
      </c>
    </row>
    <row r="1851" spans="1:18" x14ac:dyDescent="0.2">
      <c r="A1851" t="s">
        <v>72</v>
      </c>
      <c r="B1851" s="9" t="str">
        <f>VLOOKUP(A1851,'item cost'!A:D,2,FALSE)</f>
        <v>group 13</v>
      </c>
      <c r="C1851" s="9" t="str">
        <f>VLOOKUP(D1851,items!A:B,2,FALSE)</f>
        <v>item 13</v>
      </c>
      <c r="D1851" t="s">
        <v>845</v>
      </c>
      <c r="E1851" s="10"/>
      <c r="F1851" s="10">
        <v>44977</v>
      </c>
      <c r="G1851" t="s">
        <v>145</v>
      </c>
      <c r="I1851">
        <v>-2</v>
      </c>
      <c r="J1851" s="2">
        <v>390</v>
      </c>
      <c r="K1851" s="2">
        <f>IF(OR(B1851="متنوع",B1851="قطع غيار"),J1851,IF(AND(B1851="ceiling fan",J1851&gt;500),_xlfn.MAXIFS('m cost'!$E$3:$E$1062,'m cost'!$B$3:$B$1062,C1851,'m cost'!$C$3:$C$1062,"&lt;="&amp;O1851,'m cost'!$D$3:$D$1062,"&lt;="&amp;N1851)*3,_xlfn.MAXIFS('m cost'!$E$3:$E$1062,'m cost'!$B$3:$B$1062,C1851,'m cost'!$C$3:$C$1062,"&lt;="&amp;O1851,'m cost'!$D$3:$D$1062,"&lt;="&amp;N1851)))</f>
        <v>450</v>
      </c>
      <c r="L1851" s="2">
        <f t="shared" si="180"/>
        <v>-900</v>
      </c>
      <c r="M1851" s="2">
        <f t="shared" si="181"/>
        <v>-780</v>
      </c>
      <c r="N1851">
        <f t="shared" si="182"/>
        <v>2</v>
      </c>
      <c r="O1851">
        <f t="shared" si="183"/>
        <v>2023</v>
      </c>
      <c r="P1851" s="9">
        <f>IF(I1851&gt;0,VLOOKUP(B1851,'m cost'!A:G,6,FALSE)*I1851,0)</f>
        <v>0</v>
      </c>
      <c r="Q1851" t="str">
        <f t="shared" si="184"/>
        <v>p</v>
      </c>
      <c r="R1851" s="2">
        <f t="shared" si="185"/>
        <v>120</v>
      </c>
    </row>
    <row r="1852" spans="1:18" x14ac:dyDescent="0.2">
      <c r="A1852" t="s">
        <v>38</v>
      </c>
      <c r="B1852" s="9" t="str">
        <f>VLOOKUP(A1852,'item cost'!A:D,2,FALSE)</f>
        <v>group 14</v>
      </c>
      <c r="C1852" s="9" t="str">
        <f>VLOOKUP(D1852,items!A:B,2,FALSE)</f>
        <v>item 14</v>
      </c>
      <c r="D1852" t="s">
        <v>846</v>
      </c>
      <c r="E1852" s="10"/>
      <c r="F1852" s="10">
        <v>44977</v>
      </c>
      <c r="G1852" t="s">
        <v>145</v>
      </c>
      <c r="I1852">
        <v>-1</v>
      </c>
      <c r="J1852" s="2">
        <v>400</v>
      </c>
      <c r="K1852" s="2">
        <f>IF(OR(B1852="متنوع",B1852="قطع غيار"),J1852,IF(AND(B1852="ceiling fan",J1852&gt;500),_xlfn.MAXIFS('m cost'!$E$3:$E$1062,'m cost'!$B$3:$B$1062,C1852,'m cost'!$C$3:$C$1062,"&lt;="&amp;O1852,'m cost'!$D$3:$D$1062,"&lt;="&amp;N1852)*3,_xlfn.MAXIFS('m cost'!$E$3:$E$1062,'m cost'!$B$3:$B$1062,C1852,'m cost'!$C$3:$C$1062,"&lt;="&amp;O1852,'m cost'!$D$3:$D$1062,"&lt;="&amp;N1852)))</f>
        <v>2060</v>
      </c>
      <c r="L1852" s="2">
        <f t="shared" si="180"/>
        <v>-2060</v>
      </c>
      <c r="M1852" s="2">
        <f t="shared" si="181"/>
        <v>-400</v>
      </c>
      <c r="N1852">
        <f t="shared" si="182"/>
        <v>2</v>
      </c>
      <c r="O1852">
        <f t="shared" si="183"/>
        <v>2023</v>
      </c>
      <c r="P1852" s="9">
        <f>IF(I1852&gt;0,VLOOKUP(B1852,'m cost'!A:G,6,FALSE)*I1852,0)</f>
        <v>0</v>
      </c>
      <c r="Q1852" t="str">
        <f t="shared" si="184"/>
        <v>p</v>
      </c>
      <c r="R1852" s="2">
        <f t="shared" si="185"/>
        <v>1660</v>
      </c>
    </row>
    <row r="1853" spans="1:18" x14ac:dyDescent="0.2">
      <c r="A1853" t="s">
        <v>36</v>
      </c>
      <c r="B1853" s="9" t="str">
        <f>VLOOKUP(A1853,'item cost'!A:D,2,FALSE)</f>
        <v>group 15</v>
      </c>
      <c r="C1853" s="9" t="str">
        <f>VLOOKUP(D1853,items!A:B,2,FALSE)</f>
        <v>item 15</v>
      </c>
      <c r="D1853" t="s">
        <v>847</v>
      </c>
      <c r="E1853" s="10"/>
      <c r="F1853" s="10">
        <v>44977</v>
      </c>
      <c r="G1853" t="s">
        <v>145</v>
      </c>
      <c r="I1853">
        <v>-1</v>
      </c>
      <c r="J1853" s="2">
        <v>160</v>
      </c>
      <c r="K1853" s="2">
        <f>IF(OR(B1853="متنوع",B1853="قطع غيار"),J1853,IF(AND(B1853="ceiling fan",J1853&gt;500),_xlfn.MAXIFS('m cost'!$E$3:$E$1062,'m cost'!$B$3:$B$1062,C1853,'m cost'!$C$3:$C$1062,"&lt;="&amp;O1853,'m cost'!$D$3:$D$1062,"&lt;="&amp;N1853)*3,_xlfn.MAXIFS('m cost'!$E$3:$E$1062,'m cost'!$B$3:$B$1062,C1853,'m cost'!$C$3:$C$1062,"&lt;="&amp;O1853,'m cost'!$D$3:$D$1062,"&lt;="&amp;N1853)))</f>
        <v>1928</v>
      </c>
      <c r="L1853" s="2">
        <f t="shared" si="180"/>
        <v>-1928</v>
      </c>
      <c r="M1853" s="2">
        <f t="shared" si="181"/>
        <v>-160</v>
      </c>
      <c r="N1853">
        <f t="shared" si="182"/>
        <v>2</v>
      </c>
      <c r="O1853">
        <f t="shared" si="183"/>
        <v>2023</v>
      </c>
      <c r="P1853" s="9">
        <f>IF(I1853&gt;0,VLOOKUP(B1853,'m cost'!A:G,6,FALSE)*I1853,0)</f>
        <v>0</v>
      </c>
      <c r="Q1853" t="str">
        <f t="shared" si="184"/>
        <v>p</v>
      </c>
      <c r="R1853" s="2">
        <f t="shared" si="185"/>
        <v>1768</v>
      </c>
    </row>
    <row r="1854" spans="1:18" x14ac:dyDescent="0.2">
      <c r="A1854" t="s">
        <v>30</v>
      </c>
      <c r="B1854" s="9" t="str">
        <f>VLOOKUP(A1854,'item cost'!A:D,2,FALSE)</f>
        <v>group 16</v>
      </c>
      <c r="C1854" s="9" t="str">
        <f>VLOOKUP(D1854,items!A:B,2,FALSE)</f>
        <v>item 16</v>
      </c>
      <c r="D1854" t="s">
        <v>848</v>
      </c>
      <c r="E1854" s="10"/>
      <c r="F1854" s="10">
        <v>44985</v>
      </c>
      <c r="G1854" t="s">
        <v>217</v>
      </c>
      <c r="I1854">
        <v>-35</v>
      </c>
      <c r="J1854" s="2">
        <v>390</v>
      </c>
      <c r="K1854" s="2">
        <f>IF(OR(B1854="متنوع",B1854="قطع غيار"),J1854,IF(AND(B1854="ceiling fan",J1854&gt;500),_xlfn.MAXIFS('m cost'!$E$3:$E$1062,'m cost'!$B$3:$B$1062,C1854,'m cost'!$C$3:$C$1062,"&lt;="&amp;O1854,'m cost'!$D$3:$D$1062,"&lt;="&amp;N1854)*3,_xlfn.MAXIFS('m cost'!$E$3:$E$1062,'m cost'!$B$3:$B$1062,C1854,'m cost'!$C$3:$C$1062,"&lt;="&amp;O1854,'m cost'!$D$3:$D$1062,"&lt;="&amp;N1854)))</f>
        <v>340.26666666666671</v>
      </c>
      <c r="L1854" s="2">
        <f t="shared" si="180"/>
        <v>-11909.333333333334</v>
      </c>
      <c r="M1854" s="2">
        <f t="shared" si="181"/>
        <v>-13650</v>
      </c>
      <c r="N1854">
        <f t="shared" si="182"/>
        <v>2</v>
      </c>
      <c r="O1854">
        <f t="shared" si="183"/>
        <v>2023</v>
      </c>
      <c r="P1854" s="9">
        <f>IF(I1854&gt;0,VLOOKUP(B1854,'m cost'!A:G,6,FALSE)*I1854,0)</f>
        <v>0</v>
      </c>
      <c r="Q1854" t="str">
        <f t="shared" si="184"/>
        <v>l</v>
      </c>
      <c r="R1854" s="2">
        <f t="shared" si="185"/>
        <v>-1740.6666666666661</v>
      </c>
    </row>
    <row r="1855" spans="1:18" x14ac:dyDescent="0.2">
      <c r="A1855" t="s">
        <v>45</v>
      </c>
      <c r="B1855" s="9" t="str">
        <f>VLOOKUP(A1855,'item cost'!A:D,2,FALSE)</f>
        <v>group 17</v>
      </c>
      <c r="C1855" s="9" t="str">
        <f>VLOOKUP(D1855,items!A:B,2,FALSE)</f>
        <v>item 17</v>
      </c>
      <c r="D1855" t="s">
        <v>849</v>
      </c>
      <c r="E1855" s="10"/>
      <c r="F1855" s="10">
        <v>44985</v>
      </c>
      <c r="G1855" t="s">
        <v>217</v>
      </c>
      <c r="I1855">
        <v>-54</v>
      </c>
      <c r="J1855" s="2">
        <v>360</v>
      </c>
      <c r="K1855" s="2">
        <f>IF(OR(B1855="متنوع",B1855="قطع غيار"),J1855,IF(AND(B1855="ceiling fan",J1855&gt;500),_xlfn.MAXIFS('m cost'!$E$3:$E$1062,'m cost'!$B$3:$B$1062,C1855,'m cost'!$C$3:$C$1062,"&lt;="&amp;O1855,'m cost'!$D$3:$D$1062,"&lt;="&amp;N1855)*3,_xlfn.MAXIFS('m cost'!$E$3:$E$1062,'m cost'!$B$3:$B$1062,C1855,'m cost'!$C$3:$C$1062,"&lt;="&amp;O1855,'m cost'!$D$3:$D$1062,"&lt;="&amp;N1855)))</f>
        <v>350.54555555555561</v>
      </c>
      <c r="L1855" s="2">
        <f t="shared" si="180"/>
        <v>-18929.460000000003</v>
      </c>
      <c r="M1855" s="2">
        <f t="shared" si="181"/>
        <v>-19440</v>
      </c>
      <c r="N1855">
        <f t="shared" si="182"/>
        <v>2</v>
      </c>
      <c r="O1855">
        <f t="shared" si="183"/>
        <v>2023</v>
      </c>
      <c r="P1855" s="9">
        <f>IF(I1855&gt;0,VLOOKUP(B1855,'m cost'!A:G,6,FALSE)*I1855,0)</f>
        <v>0</v>
      </c>
      <c r="Q1855" t="str">
        <f t="shared" si="184"/>
        <v>l</v>
      </c>
      <c r="R1855" s="2">
        <f t="shared" si="185"/>
        <v>-510.53999999999724</v>
      </c>
    </row>
    <row r="1856" spans="1:18" x14ac:dyDescent="0.2">
      <c r="A1856" t="s">
        <v>21</v>
      </c>
      <c r="B1856" s="9" t="str">
        <f>VLOOKUP(A1856,'item cost'!A:D,2,FALSE)</f>
        <v>group 18</v>
      </c>
      <c r="C1856" s="9" t="str">
        <f>VLOOKUP(D1856,items!A:B,2,FALSE)</f>
        <v>item 18</v>
      </c>
      <c r="D1856" t="s">
        <v>850</v>
      </c>
      <c r="E1856" s="10"/>
      <c r="F1856" s="10">
        <v>44985</v>
      </c>
      <c r="G1856" t="s">
        <v>217</v>
      </c>
      <c r="I1856">
        <v>-7</v>
      </c>
      <c r="J1856" s="2">
        <v>340</v>
      </c>
      <c r="K1856" s="2">
        <f>IF(OR(B1856="متنوع",B1856="قطع غيار"),J1856,IF(AND(B1856="ceiling fan",J1856&gt;500),_xlfn.MAXIFS('m cost'!$E$3:$E$1062,'m cost'!$B$3:$B$1062,C1856,'m cost'!$C$3:$C$1062,"&lt;="&amp;O1856,'m cost'!$D$3:$D$1062,"&lt;="&amp;N1856)*3,_xlfn.MAXIFS('m cost'!$E$3:$E$1062,'m cost'!$B$3:$B$1062,C1856,'m cost'!$C$3:$C$1062,"&lt;="&amp;O1856,'m cost'!$D$3:$D$1062,"&lt;="&amp;N1856)))</f>
        <v>329.32952380952389</v>
      </c>
      <c r="L1856" s="2">
        <f t="shared" si="180"/>
        <v>-2305.3066666666673</v>
      </c>
      <c r="M1856" s="2">
        <f t="shared" si="181"/>
        <v>-2380</v>
      </c>
      <c r="N1856">
        <f t="shared" si="182"/>
        <v>2</v>
      </c>
      <c r="O1856">
        <f t="shared" si="183"/>
        <v>2023</v>
      </c>
      <c r="P1856" s="9">
        <f>IF(I1856&gt;0,VLOOKUP(B1856,'m cost'!A:G,6,FALSE)*I1856,0)</f>
        <v>0</v>
      </c>
      <c r="Q1856" t="str">
        <f t="shared" si="184"/>
        <v>l</v>
      </c>
      <c r="R1856" s="2">
        <f t="shared" si="185"/>
        <v>-74.693333333332703</v>
      </c>
    </row>
    <row r="1857" spans="1:18" x14ac:dyDescent="0.2">
      <c r="A1857" t="s">
        <v>275</v>
      </c>
      <c r="B1857" s="9" t="str">
        <f>VLOOKUP(A1857,'item cost'!A:D,2,FALSE)</f>
        <v>group 19</v>
      </c>
      <c r="C1857" s="9" t="str">
        <f>VLOOKUP(D1857,items!A:B,2,FALSE)</f>
        <v>item 19</v>
      </c>
      <c r="D1857" t="s">
        <v>851</v>
      </c>
      <c r="E1857" s="10"/>
      <c r="F1857" s="10">
        <v>44985</v>
      </c>
      <c r="G1857" t="s">
        <v>217</v>
      </c>
      <c r="I1857">
        <v>-64</v>
      </c>
      <c r="J1857" s="2">
        <v>280</v>
      </c>
      <c r="K1857" s="2">
        <f>IF(OR(B1857="متنوع",B1857="قطع غيار"),J1857,IF(AND(B1857="ceiling fan",J1857&gt;500),_xlfn.MAXIFS('m cost'!$E$3:$E$1062,'m cost'!$B$3:$B$1062,C1857,'m cost'!$C$3:$C$1062,"&lt;="&amp;O1857,'m cost'!$D$3:$D$1062,"&lt;="&amp;N1857)*3,_xlfn.MAXIFS('m cost'!$E$3:$E$1062,'m cost'!$B$3:$B$1062,C1857,'m cost'!$C$3:$C$1062,"&lt;="&amp;O1857,'m cost'!$D$3:$D$1062,"&lt;="&amp;N1857)))</f>
        <v>1400</v>
      </c>
      <c r="L1857" s="2">
        <f t="shared" si="180"/>
        <v>-89600</v>
      </c>
      <c r="M1857" s="2">
        <f t="shared" si="181"/>
        <v>-17920</v>
      </c>
      <c r="N1857">
        <f t="shared" si="182"/>
        <v>2</v>
      </c>
      <c r="O1857">
        <f t="shared" si="183"/>
        <v>2023</v>
      </c>
      <c r="P1857" s="9">
        <f>IF(I1857&gt;0,VLOOKUP(B1857,'m cost'!A:G,6,FALSE)*I1857,0)</f>
        <v>0</v>
      </c>
      <c r="Q1857" t="str">
        <f t="shared" si="184"/>
        <v>p</v>
      </c>
      <c r="R1857" s="2">
        <f t="shared" si="185"/>
        <v>71680</v>
      </c>
    </row>
    <row r="1858" spans="1:18" x14ac:dyDescent="0.2">
      <c r="A1858" t="s">
        <v>17</v>
      </c>
      <c r="B1858" s="9" t="str">
        <f>VLOOKUP(A1858,'item cost'!A:D,2,FALSE)</f>
        <v>group 20</v>
      </c>
      <c r="C1858" s="9" t="str">
        <f>VLOOKUP(D1858,items!A:B,2,FALSE)</f>
        <v>item 20</v>
      </c>
      <c r="D1858" t="s">
        <v>852</v>
      </c>
      <c r="E1858" s="10"/>
      <c r="F1858" s="10">
        <v>44985</v>
      </c>
      <c r="G1858" t="s">
        <v>217</v>
      </c>
      <c r="I1858">
        <v>-7</v>
      </c>
      <c r="J1858" s="2">
        <v>180</v>
      </c>
      <c r="K1858" s="2">
        <f>IF(OR(B1858="متنوع",B1858="قطع غيار"),J1858,IF(AND(B1858="ceiling fan",J1858&gt;500),_xlfn.MAXIFS('m cost'!$E$3:$E$1062,'m cost'!$B$3:$B$1062,C1858,'m cost'!$C$3:$C$1062,"&lt;="&amp;O1858,'m cost'!$D$3:$D$1062,"&lt;="&amp;N1858)*3,_xlfn.MAXIFS('m cost'!$E$3:$E$1062,'m cost'!$B$3:$B$1062,C1858,'m cost'!$C$3:$C$1062,"&lt;="&amp;O1858,'m cost'!$D$3:$D$1062,"&lt;="&amp;N1858)))</f>
        <v>1544</v>
      </c>
      <c r="L1858" s="2">
        <f t="shared" si="180"/>
        <v>-10808</v>
      </c>
      <c r="M1858" s="2">
        <f t="shared" si="181"/>
        <v>-1260</v>
      </c>
      <c r="N1858">
        <f t="shared" si="182"/>
        <v>2</v>
      </c>
      <c r="O1858">
        <f t="shared" si="183"/>
        <v>2023</v>
      </c>
      <c r="P1858" s="9">
        <f>IF(I1858&gt;0,VLOOKUP(B1858,'m cost'!A:G,6,FALSE)*I1858,0)</f>
        <v>0</v>
      </c>
      <c r="Q1858" t="str">
        <f t="shared" si="184"/>
        <v>p</v>
      </c>
      <c r="R1858" s="2">
        <f t="shared" si="185"/>
        <v>9548</v>
      </c>
    </row>
    <row r="1859" spans="1:18" x14ac:dyDescent="0.2">
      <c r="A1859" t="s">
        <v>18</v>
      </c>
      <c r="B1859" s="9" t="str">
        <f>VLOOKUP(A1859,'item cost'!A:D,2,FALSE)</f>
        <v>group 21</v>
      </c>
      <c r="C1859" s="9" t="str">
        <f>VLOOKUP(D1859,items!A:B,2,FALSE)</f>
        <v>item 21</v>
      </c>
      <c r="D1859" t="s">
        <v>853</v>
      </c>
      <c r="E1859" s="10"/>
      <c r="F1859" s="10">
        <v>44985</v>
      </c>
      <c r="G1859" t="s">
        <v>217</v>
      </c>
      <c r="I1859">
        <v>-3</v>
      </c>
      <c r="J1859" s="2">
        <v>245</v>
      </c>
      <c r="K1859" s="2">
        <f>IF(OR(B1859="متنوع",B1859="قطع غيار"),J1859,IF(AND(B1859="ceiling fan",J1859&gt;500),_xlfn.MAXIFS('m cost'!$E$3:$E$1062,'m cost'!$B$3:$B$1062,C1859,'m cost'!$C$3:$C$1062,"&lt;="&amp;O1859,'m cost'!$D$3:$D$1062,"&lt;="&amp;N1859)*3,_xlfn.MAXIFS('m cost'!$E$3:$E$1062,'m cost'!$B$3:$B$1062,C1859,'m cost'!$C$3:$C$1062,"&lt;="&amp;O1859,'m cost'!$D$3:$D$1062,"&lt;="&amp;N1859)))</f>
        <v>122.78968253968254</v>
      </c>
      <c r="L1859" s="2">
        <f t="shared" si="180"/>
        <v>-368.36904761904765</v>
      </c>
      <c r="M1859" s="2">
        <f t="shared" si="181"/>
        <v>-735</v>
      </c>
      <c r="N1859">
        <f t="shared" si="182"/>
        <v>2</v>
      </c>
      <c r="O1859">
        <f t="shared" si="183"/>
        <v>2023</v>
      </c>
      <c r="P1859" s="9">
        <f>IF(I1859&gt;0,VLOOKUP(B1859,'m cost'!A:G,6,FALSE)*I1859,0)</f>
        <v>0</v>
      </c>
      <c r="Q1859" t="str">
        <f t="shared" si="184"/>
        <v>l</v>
      </c>
      <c r="R1859" s="2">
        <f t="shared" si="185"/>
        <v>-366.63095238095235</v>
      </c>
    </row>
    <row r="1860" spans="1:18" x14ac:dyDescent="0.2">
      <c r="A1860" t="s">
        <v>24</v>
      </c>
      <c r="B1860" s="9" t="str">
        <f>VLOOKUP(A1860,'item cost'!A:D,2,FALSE)</f>
        <v>group 22</v>
      </c>
      <c r="C1860" s="9" t="str">
        <f>VLOOKUP(D1860,items!A:B,2,FALSE)</f>
        <v>item 22</v>
      </c>
      <c r="D1860" t="s">
        <v>854</v>
      </c>
      <c r="E1860" s="10"/>
      <c r="F1860" s="10">
        <v>44985</v>
      </c>
      <c r="G1860" t="s">
        <v>217</v>
      </c>
      <c r="I1860">
        <v>-2</v>
      </c>
      <c r="J1860" s="2">
        <v>300</v>
      </c>
      <c r="K1860" s="2">
        <f>IF(OR(B1860="متنوع",B1860="قطع غيار"),J1860,IF(AND(B1860="ceiling fan",J1860&gt;500),_xlfn.MAXIFS('m cost'!$E$3:$E$1062,'m cost'!$B$3:$B$1062,C1860,'m cost'!$C$3:$C$1062,"&lt;="&amp;O1860,'m cost'!$D$3:$D$1062,"&lt;="&amp;N1860)*3,_xlfn.MAXIFS('m cost'!$E$3:$E$1062,'m cost'!$B$3:$B$1062,C1860,'m cost'!$C$3:$C$1062,"&lt;="&amp;O1860,'m cost'!$D$3:$D$1062,"&lt;="&amp;N1860)))</f>
        <v>588</v>
      </c>
      <c r="L1860" s="2">
        <f t="shared" si="180"/>
        <v>-1176</v>
      </c>
      <c r="M1860" s="2">
        <f t="shared" si="181"/>
        <v>-600</v>
      </c>
      <c r="N1860">
        <f t="shared" si="182"/>
        <v>2</v>
      </c>
      <c r="O1860">
        <f t="shared" si="183"/>
        <v>2023</v>
      </c>
      <c r="P1860" s="9">
        <f>IF(I1860&gt;0,VLOOKUP(B1860,'m cost'!A:G,6,FALSE)*I1860,0)</f>
        <v>0</v>
      </c>
      <c r="Q1860" t="str">
        <f t="shared" si="184"/>
        <v>p</v>
      </c>
      <c r="R1860" s="2">
        <f t="shared" si="185"/>
        <v>576</v>
      </c>
    </row>
    <row r="1861" spans="1:18" x14ac:dyDescent="0.2">
      <c r="A1861" t="s">
        <v>60</v>
      </c>
      <c r="B1861" s="9" t="str">
        <f>VLOOKUP(A1861,'item cost'!A:D,2,FALSE)</f>
        <v>group 23</v>
      </c>
      <c r="C1861" s="9" t="str">
        <f>VLOOKUP(D1861,items!A:B,2,FALSE)</f>
        <v>item 23</v>
      </c>
      <c r="D1861" t="s">
        <v>855</v>
      </c>
      <c r="E1861" s="10"/>
      <c r="F1861" s="10">
        <v>44968</v>
      </c>
      <c r="G1861" t="s">
        <v>532</v>
      </c>
      <c r="I1861">
        <v>50</v>
      </c>
      <c r="J1861" s="2">
        <v>465</v>
      </c>
      <c r="K1861" s="2">
        <f>IF(OR(B1861="متنوع",B1861="قطع غيار"),J1861,IF(AND(B1861="ceiling fan",J1861&gt;500),_xlfn.MAXIFS('m cost'!$E$3:$E$1062,'m cost'!$B$3:$B$1062,C1861,'m cost'!$C$3:$C$1062,"&lt;="&amp;O1861,'m cost'!$D$3:$D$1062,"&lt;="&amp;N1861)*3,_xlfn.MAXIFS('m cost'!$E$3:$E$1062,'m cost'!$B$3:$B$1062,C1861,'m cost'!$C$3:$C$1062,"&lt;="&amp;O1861,'m cost'!$D$3:$D$1062,"&lt;="&amp;N1861)))</f>
        <v>3666.8121693121693</v>
      </c>
      <c r="L1861" s="2">
        <f t="shared" si="180"/>
        <v>183340.60846560847</v>
      </c>
      <c r="M1861" s="2">
        <f t="shared" si="181"/>
        <v>23250</v>
      </c>
      <c r="N1861">
        <f t="shared" si="182"/>
        <v>2</v>
      </c>
      <c r="O1861">
        <f t="shared" si="183"/>
        <v>2023</v>
      </c>
      <c r="P1861" s="9">
        <f>IF(I1861&gt;0,VLOOKUP(B1861,'m cost'!A:G,6,FALSE)*I1861,0)</f>
        <v>100</v>
      </c>
      <c r="Q1861" t="str">
        <f t="shared" si="184"/>
        <v>l</v>
      </c>
      <c r="R1861" s="2">
        <f t="shared" si="185"/>
        <v>-160190.60846560847</v>
      </c>
    </row>
    <row r="1862" spans="1:18" x14ac:dyDescent="0.2">
      <c r="A1862" t="s">
        <v>43</v>
      </c>
      <c r="B1862" s="9" t="str">
        <f>VLOOKUP(A1862,'item cost'!A:D,2,FALSE)</f>
        <v>group 24</v>
      </c>
      <c r="C1862" s="9" t="str">
        <f>VLOOKUP(D1862,items!A:B,2,FALSE)</f>
        <v>item 24</v>
      </c>
      <c r="D1862" t="s">
        <v>856</v>
      </c>
      <c r="E1862" s="10"/>
      <c r="F1862" s="10">
        <v>44968</v>
      </c>
      <c r="G1862" t="s">
        <v>532</v>
      </c>
      <c r="I1862">
        <v>30</v>
      </c>
      <c r="J1862" s="2">
        <v>270</v>
      </c>
      <c r="K1862" s="2">
        <f>IF(OR(B1862="متنوع",B1862="قطع غيار"),J1862,IF(AND(B1862="ceiling fan",J1862&gt;500),_xlfn.MAXIFS('m cost'!$E$3:$E$1062,'m cost'!$B$3:$B$1062,C1862,'m cost'!$C$3:$C$1062,"&lt;="&amp;O1862,'m cost'!$D$3:$D$1062,"&lt;="&amp;N1862)*3,_xlfn.MAXIFS('m cost'!$E$3:$E$1062,'m cost'!$B$3:$B$1062,C1862,'m cost'!$C$3:$C$1062,"&lt;="&amp;O1862,'m cost'!$D$3:$D$1062,"&lt;="&amp;N1862)))</f>
        <v>570</v>
      </c>
      <c r="L1862" s="2">
        <f t="shared" si="180"/>
        <v>17100</v>
      </c>
      <c r="M1862" s="2">
        <f t="shared" si="181"/>
        <v>8100</v>
      </c>
      <c r="N1862">
        <f t="shared" si="182"/>
        <v>2</v>
      </c>
      <c r="O1862">
        <f t="shared" si="183"/>
        <v>2023</v>
      </c>
      <c r="P1862" s="9">
        <f>IF(I1862&gt;0,VLOOKUP(B1862,'m cost'!A:G,6,FALSE)*I1862,0)</f>
        <v>15</v>
      </c>
      <c r="Q1862" t="str">
        <f t="shared" si="184"/>
        <v>l</v>
      </c>
      <c r="R1862" s="2">
        <f t="shared" si="185"/>
        <v>-9015</v>
      </c>
    </row>
    <row r="1863" spans="1:18" x14ac:dyDescent="0.2">
      <c r="A1863" t="s">
        <v>278</v>
      </c>
      <c r="B1863" s="9" t="str">
        <f>VLOOKUP(A1863,'item cost'!A:D,2,FALSE)</f>
        <v>group 25</v>
      </c>
      <c r="C1863" s="9" t="str">
        <f>VLOOKUP(D1863,items!A:B,2,FALSE)</f>
        <v>item 25</v>
      </c>
      <c r="D1863" t="s">
        <v>857</v>
      </c>
      <c r="E1863" s="10"/>
      <c r="F1863" s="10">
        <v>44968</v>
      </c>
      <c r="G1863" t="s">
        <v>532</v>
      </c>
      <c r="I1863">
        <v>10</v>
      </c>
      <c r="J1863" s="2">
        <v>1375</v>
      </c>
      <c r="K1863" s="2">
        <f>IF(OR(B1863="متنوع",B1863="قطع غيار"),J1863,IF(AND(B1863="ceiling fan",J1863&gt;500),_xlfn.MAXIFS('m cost'!$E$3:$E$1062,'m cost'!$B$3:$B$1062,C1863,'m cost'!$C$3:$C$1062,"&lt;="&amp;O1863,'m cost'!$D$3:$D$1062,"&lt;="&amp;N1863)*3,_xlfn.MAXIFS('m cost'!$E$3:$E$1062,'m cost'!$B$3:$B$1062,C1863,'m cost'!$C$3:$C$1062,"&lt;="&amp;O1863,'m cost'!$D$3:$D$1062,"&lt;="&amp;N1863)))</f>
        <v>223.50174851190479</v>
      </c>
      <c r="L1863" s="2">
        <f t="shared" si="180"/>
        <v>2235.0174851190477</v>
      </c>
      <c r="M1863" s="2">
        <f t="shared" si="181"/>
        <v>13750</v>
      </c>
      <c r="N1863">
        <f t="shared" si="182"/>
        <v>2</v>
      </c>
      <c r="O1863">
        <f t="shared" si="183"/>
        <v>2023</v>
      </c>
      <c r="P1863" s="9">
        <f>IF(I1863&gt;0,VLOOKUP(B1863,'m cost'!A:G,6,FALSE)*I1863,0)</f>
        <v>294.54999999999995</v>
      </c>
      <c r="Q1863" t="str">
        <f t="shared" si="184"/>
        <v>p</v>
      </c>
      <c r="R1863" s="2">
        <f t="shared" si="185"/>
        <v>11220.432514880953</v>
      </c>
    </row>
    <row r="1864" spans="1:18" x14ac:dyDescent="0.2">
      <c r="A1864" t="s">
        <v>279</v>
      </c>
      <c r="B1864" s="9" t="str">
        <f>VLOOKUP(A1864,'item cost'!A:D,2,FALSE)</f>
        <v>group 26</v>
      </c>
      <c r="C1864" s="9" t="str">
        <f>VLOOKUP(D1864,items!A:B,2,FALSE)</f>
        <v>item 26</v>
      </c>
      <c r="D1864" t="s">
        <v>858</v>
      </c>
      <c r="E1864" s="10"/>
      <c r="F1864" s="10">
        <v>44968</v>
      </c>
      <c r="G1864" t="s">
        <v>219</v>
      </c>
      <c r="I1864">
        <v>-6</v>
      </c>
      <c r="J1864" s="2">
        <v>320</v>
      </c>
      <c r="K1864" s="2">
        <f>IF(OR(B1864="متنوع",B1864="قطع غيار"),J1864,IF(AND(B1864="ceiling fan",J1864&gt;500),_xlfn.MAXIFS('m cost'!$E$3:$E$1062,'m cost'!$B$3:$B$1062,C1864,'m cost'!$C$3:$C$1062,"&lt;="&amp;O1864,'m cost'!$D$3:$D$1062,"&lt;="&amp;N1864)*3,_xlfn.MAXIFS('m cost'!$E$3:$E$1062,'m cost'!$B$3:$B$1062,C1864,'m cost'!$C$3:$C$1062,"&lt;="&amp;O1864,'m cost'!$D$3:$D$1062,"&lt;="&amp;N1864)))</f>
        <v>2270</v>
      </c>
      <c r="L1864" s="2">
        <f t="shared" si="180"/>
        <v>-13620</v>
      </c>
      <c r="M1864" s="2">
        <f t="shared" si="181"/>
        <v>-1920</v>
      </c>
      <c r="N1864">
        <f t="shared" si="182"/>
        <v>2</v>
      </c>
      <c r="O1864">
        <f t="shared" si="183"/>
        <v>2023</v>
      </c>
      <c r="P1864" s="9">
        <f>IF(I1864&gt;0,VLOOKUP(B1864,'m cost'!A:G,6,FALSE)*I1864,0)</f>
        <v>0</v>
      </c>
      <c r="Q1864" t="str">
        <f t="shared" si="184"/>
        <v>p</v>
      </c>
      <c r="R1864" s="2">
        <f t="shared" si="185"/>
        <v>11700</v>
      </c>
    </row>
    <row r="1865" spans="1:18" x14ac:dyDescent="0.2">
      <c r="A1865" t="s">
        <v>46</v>
      </c>
      <c r="B1865" s="9" t="str">
        <f>VLOOKUP(A1865,'item cost'!A:D,2,FALSE)</f>
        <v>group 27</v>
      </c>
      <c r="C1865" s="9" t="str">
        <f>VLOOKUP(D1865,items!A:B,2,FALSE)</f>
        <v>item 27</v>
      </c>
      <c r="D1865" t="s">
        <v>859</v>
      </c>
      <c r="E1865" s="10"/>
      <c r="F1865" s="10">
        <v>44968</v>
      </c>
      <c r="G1865" t="s">
        <v>219</v>
      </c>
      <c r="I1865">
        <v>-6</v>
      </c>
      <c r="J1865" s="2">
        <v>350</v>
      </c>
      <c r="K1865" s="2">
        <f>IF(OR(B1865="متنوع",B1865="قطع غيار"),J1865,IF(AND(B1865="ceiling fan",J1865&gt;500),_xlfn.MAXIFS('m cost'!$E$3:$E$1062,'m cost'!$B$3:$B$1062,C1865,'m cost'!$C$3:$C$1062,"&lt;="&amp;O1865,'m cost'!$D$3:$D$1062,"&lt;="&amp;N1865)*3,_xlfn.MAXIFS('m cost'!$E$3:$E$1062,'m cost'!$B$3:$B$1062,C1865,'m cost'!$C$3:$C$1062,"&lt;="&amp;O1865,'m cost'!$D$3:$D$1062,"&lt;="&amp;N1865)))</f>
        <v>383</v>
      </c>
      <c r="L1865" s="2">
        <f t="shared" si="180"/>
        <v>-2298</v>
      </c>
      <c r="M1865" s="2">
        <f t="shared" si="181"/>
        <v>-2100</v>
      </c>
      <c r="N1865">
        <f t="shared" si="182"/>
        <v>2</v>
      </c>
      <c r="O1865">
        <f t="shared" si="183"/>
        <v>2023</v>
      </c>
      <c r="P1865" s="9">
        <f>IF(I1865&gt;0,VLOOKUP(B1865,'m cost'!A:G,6,FALSE)*I1865,0)</f>
        <v>0</v>
      </c>
      <c r="Q1865" t="str">
        <f t="shared" si="184"/>
        <v>p</v>
      </c>
      <c r="R1865" s="2">
        <f t="shared" si="185"/>
        <v>198</v>
      </c>
    </row>
    <row r="1866" spans="1:18" x14ac:dyDescent="0.2">
      <c r="A1866" t="s">
        <v>37</v>
      </c>
      <c r="B1866" s="9" t="str">
        <f>VLOOKUP(A1866,'item cost'!A:D,2,FALSE)</f>
        <v>group 28</v>
      </c>
      <c r="C1866" s="9" t="str">
        <f>VLOOKUP(D1866,items!A:B,2,FALSE)</f>
        <v>item 28</v>
      </c>
      <c r="D1866" t="s">
        <v>860</v>
      </c>
      <c r="E1866" s="10"/>
      <c r="F1866" s="10">
        <v>44968</v>
      </c>
      <c r="G1866" t="s">
        <v>219</v>
      </c>
      <c r="I1866">
        <v>-6</v>
      </c>
      <c r="J1866" s="2">
        <v>270</v>
      </c>
      <c r="K1866" s="2">
        <f>IF(OR(B1866="متنوع",B1866="قطع غيار"),J1866,IF(AND(B1866="ceiling fan",J1866&gt;500),_xlfn.MAXIFS('m cost'!$E$3:$E$1062,'m cost'!$B$3:$B$1062,C1866,'m cost'!$C$3:$C$1062,"&lt;="&amp;O1866,'m cost'!$D$3:$D$1062,"&lt;="&amp;N1866)*3,_xlfn.MAXIFS('m cost'!$E$3:$E$1062,'m cost'!$B$3:$B$1062,C1866,'m cost'!$C$3:$C$1062,"&lt;="&amp;O1866,'m cost'!$D$3:$D$1062,"&lt;="&amp;N1866)))</f>
        <v>1229</v>
      </c>
      <c r="L1866" s="2">
        <f t="shared" si="180"/>
        <v>-7374</v>
      </c>
      <c r="M1866" s="2">
        <f t="shared" si="181"/>
        <v>-1620</v>
      </c>
      <c r="N1866">
        <f t="shared" si="182"/>
        <v>2</v>
      </c>
      <c r="O1866">
        <f t="shared" si="183"/>
        <v>2023</v>
      </c>
      <c r="P1866" s="9">
        <f>IF(I1866&gt;0,VLOOKUP(B1866,'m cost'!A:G,6,FALSE)*I1866,0)</f>
        <v>0</v>
      </c>
      <c r="Q1866" t="str">
        <f t="shared" si="184"/>
        <v>p</v>
      </c>
      <c r="R1866" s="2">
        <f t="shared" si="185"/>
        <v>5754</v>
      </c>
    </row>
    <row r="1867" spans="1:18" x14ac:dyDescent="0.2">
      <c r="A1867" t="s">
        <v>44</v>
      </c>
      <c r="B1867" s="9" t="str">
        <f>VLOOKUP(A1867,'item cost'!A:D,2,FALSE)</f>
        <v>group 29</v>
      </c>
      <c r="C1867" s="9" t="str">
        <f>VLOOKUP(D1867,items!A:B,2,FALSE)</f>
        <v>item 29</v>
      </c>
      <c r="D1867" t="s">
        <v>861</v>
      </c>
      <c r="E1867" s="10"/>
      <c r="F1867" s="10">
        <v>44968</v>
      </c>
      <c r="G1867" t="s">
        <v>219</v>
      </c>
      <c r="I1867">
        <v>-3</v>
      </c>
      <c r="J1867" s="2">
        <v>360</v>
      </c>
      <c r="K1867" s="2">
        <f>IF(OR(B1867="متنوع",B1867="قطع غيار"),J1867,IF(AND(B1867="ceiling fan",J1867&gt;500),_xlfn.MAXIFS('m cost'!$E$3:$E$1062,'m cost'!$B$3:$B$1062,C1867,'m cost'!$C$3:$C$1062,"&lt;="&amp;O1867,'m cost'!$D$3:$D$1062,"&lt;="&amp;N1867)*3,_xlfn.MAXIFS('m cost'!$E$3:$E$1062,'m cost'!$B$3:$B$1062,C1867,'m cost'!$C$3:$C$1062,"&lt;="&amp;O1867,'m cost'!$D$3:$D$1062,"&lt;="&amp;N1867)))</f>
        <v>139.5625</v>
      </c>
      <c r="L1867" s="2">
        <f t="shared" si="180"/>
        <v>-418.6875</v>
      </c>
      <c r="M1867" s="2">
        <f t="shared" si="181"/>
        <v>-1080</v>
      </c>
      <c r="N1867">
        <f t="shared" si="182"/>
        <v>2</v>
      </c>
      <c r="O1867">
        <f t="shared" si="183"/>
        <v>2023</v>
      </c>
      <c r="P1867" s="9">
        <f>IF(I1867&gt;0,VLOOKUP(B1867,'m cost'!A:G,6,FALSE)*I1867,0)</f>
        <v>0</v>
      </c>
      <c r="Q1867" t="str">
        <f t="shared" si="184"/>
        <v>l</v>
      </c>
      <c r="R1867" s="2">
        <f t="shared" si="185"/>
        <v>-661.3125</v>
      </c>
    </row>
    <row r="1868" spans="1:18" x14ac:dyDescent="0.2">
      <c r="A1868" t="s">
        <v>280</v>
      </c>
      <c r="B1868" s="9" t="str">
        <f>VLOOKUP(A1868,'item cost'!A:D,2,FALSE)</f>
        <v>group 30</v>
      </c>
      <c r="C1868" s="9" t="str">
        <f>VLOOKUP(D1868,items!A:B,2,FALSE)</f>
        <v>item 30</v>
      </c>
      <c r="D1868" t="s">
        <v>862</v>
      </c>
      <c r="E1868" s="10"/>
      <c r="F1868" s="10">
        <v>44968</v>
      </c>
      <c r="G1868" t="s">
        <v>219</v>
      </c>
      <c r="I1868">
        <v>-3</v>
      </c>
      <c r="J1868" s="2">
        <v>270</v>
      </c>
      <c r="K1868" s="2">
        <f>IF(OR(B1868="متنوع",B1868="قطع غيار"),J1868,IF(AND(B1868="ceiling fan",J1868&gt;500),_xlfn.MAXIFS('m cost'!$E$3:$E$1062,'m cost'!$B$3:$B$1062,C1868,'m cost'!$C$3:$C$1062,"&lt;="&amp;O1868,'m cost'!$D$3:$D$1062,"&lt;="&amp;N1868)*3,_xlfn.MAXIFS('m cost'!$E$3:$E$1062,'m cost'!$B$3:$B$1062,C1868,'m cost'!$C$3:$C$1062,"&lt;="&amp;O1868,'m cost'!$D$3:$D$1062,"&lt;="&amp;N1868)))</f>
        <v>350.54555555555561</v>
      </c>
      <c r="L1868" s="2">
        <f t="shared" si="180"/>
        <v>-1051.6366666666668</v>
      </c>
      <c r="M1868" s="2">
        <f t="shared" si="181"/>
        <v>-810</v>
      </c>
      <c r="N1868">
        <f t="shared" si="182"/>
        <v>2</v>
      </c>
      <c r="O1868">
        <f t="shared" si="183"/>
        <v>2023</v>
      </c>
      <c r="P1868" s="9">
        <f>IF(I1868&gt;0,VLOOKUP(B1868,'m cost'!A:G,6,FALSE)*I1868,0)</f>
        <v>0</v>
      </c>
      <c r="Q1868" t="str">
        <f t="shared" si="184"/>
        <v>p</v>
      </c>
      <c r="R1868" s="2">
        <f t="shared" si="185"/>
        <v>241.63666666666677</v>
      </c>
    </row>
    <row r="1869" spans="1:18" x14ac:dyDescent="0.2">
      <c r="A1869" t="s">
        <v>50</v>
      </c>
      <c r="B1869" s="9" t="str">
        <f>VLOOKUP(A1869,'item cost'!A:D,2,FALSE)</f>
        <v>group 31</v>
      </c>
      <c r="C1869" s="9" t="str">
        <f>VLOOKUP(D1869,items!A:B,2,FALSE)</f>
        <v>item 31</v>
      </c>
      <c r="D1869" t="s">
        <v>863</v>
      </c>
      <c r="E1869" s="10"/>
      <c r="F1869" s="10">
        <v>44968</v>
      </c>
      <c r="G1869" t="s">
        <v>219</v>
      </c>
      <c r="I1869">
        <v>-10</v>
      </c>
      <c r="J1869" s="2">
        <v>180</v>
      </c>
      <c r="K1869" s="2">
        <f>IF(OR(B1869="متنوع",B1869="قطع غيار"),J1869,IF(AND(B1869="ceiling fan",J1869&gt;500),_xlfn.MAXIFS('m cost'!$E$3:$E$1062,'m cost'!$B$3:$B$1062,C1869,'m cost'!$C$3:$C$1062,"&lt;="&amp;O1869,'m cost'!$D$3:$D$1062,"&lt;="&amp;N1869)*3,_xlfn.MAXIFS('m cost'!$E$3:$E$1062,'m cost'!$B$3:$B$1062,C1869,'m cost'!$C$3:$C$1062,"&lt;="&amp;O1869,'m cost'!$D$3:$D$1062,"&lt;="&amp;N1869)))</f>
        <v>891.17460317460325</v>
      </c>
      <c r="L1869" s="2">
        <f t="shared" si="180"/>
        <v>-8911.7460317460318</v>
      </c>
      <c r="M1869" s="2">
        <f t="shared" si="181"/>
        <v>-1800</v>
      </c>
      <c r="N1869">
        <f t="shared" si="182"/>
        <v>2</v>
      </c>
      <c r="O1869">
        <f t="shared" si="183"/>
        <v>2023</v>
      </c>
      <c r="P1869" s="9">
        <f>IF(I1869&gt;0,VLOOKUP(B1869,'m cost'!A:G,6,FALSE)*I1869,0)</f>
        <v>0</v>
      </c>
      <c r="Q1869" t="str">
        <f t="shared" si="184"/>
        <v>p</v>
      </c>
      <c r="R1869" s="2">
        <f t="shared" si="185"/>
        <v>7111.7460317460318</v>
      </c>
    </row>
    <row r="1870" spans="1:18" x14ac:dyDescent="0.2">
      <c r="A1870" t="s">
        <v>20</v>
      </c>
      <c r="B1870" s="9" t="str">
        <f>VLOOKUP(A1870,'item cost'!A:D,2,FALSE)</f>
        <v>group 32</v>
      </c>
      <c r="C1870" s="9" t="str">
        <f>VLOOKUP(D1870,items!A:B,2,FALSE)</f>
        <v>item 32</v>
      </c>
      <c r="D1870" t="s">
        <v>864</v>
      </c>
      <c r="E1870" s="10"/>
      <c r="F1870" s="10">
        <v>44968</v>
      </c>
      <c r="G1870" t="s">
        <v>219</v>
      </c>
      <c r="I1870">
        <v>-2</v>
      </c>
      <c r="J1870" s="2">
        <v>465</v>
      </c>
      <c r="K1870" s="2">
        <f>IF(OR(B1870="متنوع",B1870="قطع غيار"),J1870,IF(AND(B1870="ceiling fan",J1870&gt;500),_xlfn.MAXIFS('m cost'!$E$3:$E$1062,'m cost'!$B$3:$B$1062,C1870,'m cost'!$C$3:$C$1062,"&lt;="&amp;O1870,'m cost'!$D$3:$D$1062,"&lt;="&amp;N1870)*3,_xlfn.MAXIFS('m cost'!$E$3:$E$1062,'m cost'!$B$3:$B$1062,C1870,'m cost'!$C$3:$C$1062,"&lt;="&amp;O1870,'m cost'!$D$3:$D$1062,"&lt;="&amp;N1870)))</f>
        <v>480</v>
      </c>
      <c r="L1870" s="2">
        <f t="shared" si="180"/>
        <v>-960</v>
      </c>
      <c r="M1870" s="2">
        <f t="shared" si="181"/>
        <v>-930</v>
      </c>
      <c r="N1870">
        <f t="shared" si="182"/>
        <v>2</v>
      </c>
      <c r="O1870">
        <f t="shared" si="183"/>
        <v>2023</v>
      </c>
      <c r="P1870" s="9">
        <f>IF(I1870&gt;0,VLOOKUP(B1870,'m cost'!A:G,6,FALSE)*I1870,0)</f>
        <v>0</v>
      </c>
      <c r="Q1870" t="str">
        <f t="shared" si="184"/>
        <v>p</v>
      </c>
      <c r="R1870" s="2">
        <f t="shared" si="185"/>
        <v>30</v>
      </c>
    </row>
    <row r="1871" spans="1:18" x14ac:dyDescent="0.2">
      <c r="A1871" t="s">
        <v>33</v>
      </c>
      <c r="B1871" s="9" t="str">
        <f>VLOOKUP(A1871,'item cost'!A:D,2,FALSE)</f>
        <v>group 33</v>
      </c>
      <c r="C1871" s="9" t="str">
        <f>VLOOKUP(D1871,items!A:B,2,FALSE)</f>
        <v>item 33</v>
      </c>
      <c r="D1871" t="s">
        <v>865</v>
      </c>
      <c r="E1871" s="10"/>
      <c r="F1871" s="10">
        <v>44985</v>
      </c>
      <c r="G1871" t="s">
        <v>533</v>
      </c>
      <c r="I1871">
        <v>70</v>
      </c>
      <c r="J1871" s="2">
        <v>520</v>
      </c>
      <c r="K1871" s="2">
        <f>IF(OR(B1871="متنوع",B1871="قطع غيار"),J1871,IF(AND(B1871="ceiling fan",J1871&gt;500),_xlfn.MAXIFS('m cost'!$E$3:$E$1062,'m cost'!$B$3:$B$1062,C1871,'m cost'!$C$3:$C$1062,"&lt;="&amp;O1871,'m cost'!$D$3:$D$1062,"&lt;="&amp;N1871)*3,_xlfn.MAXIFS('m cost'!$E$3:$E$1062,'m cost'!$B$3:$B$1062,C1871,'m cost'!$C$3:$C$1062,"&lt;="&amp;O1871,'m cost'!$D$3:$D$1062,"&lt;="&amp;N1871)))</f>
        <v>960</v>
      </c>
      <c r="L1871" s="2">
        <f t="shared" si="180"/>
        <v>67200</v>
      </c>
      <c r="M1871" s="2">
        <f t="shared" si="181"/>
        <v>36400</v>
      </c>
      <c r="N1871">
        <f t="shared" si="182"/>
        <v>2</v>
      </c>
      <c r="O1871">
        <f t="shared" si="183"/>
        <v>2023</v>
      </c>
      <c r="P1871" s="9">
        <f>IF(I1871&gt;0,VLOOKUP(B1871,'m cost'!A:G,6,FALSE)*I1871,0)</f>
        <v>350</v>
      </c>
      <c r="Q1871" t="str">
        <f t="shared" si="184"/>
        <v>l</v>
      </c>
      <c r="R1871" s="2">
        <f t="shared" si="185"/>
        <v>-31150</v>
      </c>
    </row>
    <row r="1872" spans="1:18" x14ac:dyDescent="0.2">
      <c r="A1872" t="s">
        <v>48</v>
      </c>
      <c r="B1872" s="9" t="str">
        <f>VLOOKUP(A1872,'item cost'!A:D,2,FALSE)</f>
        <v>group 34</v>
      </c>
      <c r="C1872" s="9" t="str">
        <f>VLOOKUP(D1872,items!A:B,2,FALSE)</f>
        <v>item 34</v>
      </c>
      <c r="D1872" t="s">
        <v>866</v>
      </c>
      <c r="E1872" s="10"/>
      <c r="F1872" s="10">
        <v>44985</v>
      </c>
      <c r="G1872" t="s">
        <v>533</v>
      </c>
      <c r="I1872">
        <v>70</v>
      </c>
      <c r="J1872" s="2">
        <v>470</v>
      </c>
      <c r="K1872" s="2">
        <f>IF(OR(B1872="متنوع",B1872="قطع غيار"),J1872,IF(AND(B1872="ceiling fan",J1872&gt;500),_xlfn.MAXIFS('m cost'!$E$3:$E$1062,'m cost'!$B$3:$B$1062,C1872,'m cost'!$C$3:$C$1062,"&lt;="&amp;O1872,'m cost'!$D$3:$D$1062,"&lt;="&amp;N1872)*3,_xlfn.MAXIFS('m cost'!$E$3:$E$1062,'m cost'!$B$3:$B$1062,C1872,'m cost'!$C$3:$C$1062,"&lt;="&amp;O1872,'m cost'!$D$3:$D$1062,"&lt;="&amp;N1872)))</f>
        <v>1445</v>
      </c>
      <c r="L1872" s="2">
        <f t="shared" si="180"/>
        <v>101150</v>
      </c>
      <c r="M1872" s="2">
        <f t="shared" si="181"/>
        <v>32900</v>
      </c>
      <c r="N1872">
        <f t="shared" si="182"/>
        <v>2</v>
      </c>
      <c r="O1872">
        <f t="shared" si="183"/>
        <v>2023</v>
      </c>
      <c r="P1872" s="9">
        <f>IF(I1872&gt;0,VLOOKUP(B1872,'m cost'!A:G,6,FALSE)*I1872,0)</f>
        <v>350</v>
      </c>
      <c r="Q1872" t="str">
        <f t="shared" si="184"/>
        <v>l</v>
      </c>
      <c r="R1872" s="2">
        <f t="shared" si="185"/>
        <v>-68600</v>
      </c>
    </row>
    <row r="1873" spans="1:18" x14ac:dyDescent="0.2">
      <c r="A1873" t="s">
        <v>28</v>
      </c>
      <c r="B1873" s="9" t="str">
        <f>VLOOKUP(A1873,'item cost'!A:D,2,FALSE)</f>
        <v>group 35</v>
      </c>
      <c r="C1873" s="9" t="str">
        <f>VLOOKUP(D1873,items!A:B,2,FALSE)</f>
        <v>item 35</v>
      </c>
      <c r="D1873" t="s">
        <v>867</v>
      </c>
      <c r="E1873" s="10"/>
      <c r="F1873" s="10">
        <v>44985</v>
      </c>
      <c r="G1873" t="s">
        <v>534</v>
      </c>
      <c r="I1873">
        <v>30</v>
      </c>
      <c r="J1873" s="2">
        <v>465</v>
      </c>
      <c r="K1873" s="2">
        <f>IF(OR(B1873="متنوع",B1873="قطع غيار"),J1873,IF(AND(B1873="ceiling fan",J1873&gt;500),_xlfn.MAXIFS('m cost'!$E$3:$E$1062,'m cost'!$B$3:$B$1062,C1873,'m cost'!$C$3:$C$1062,"&lt;="&amp;O1873,'m cost'!$D$3:$D$1062,"&lt;="&amp;N1873)*3,_xlfn.MAXIFS('m cost'!$E$3:$E$1062,'m cost'!$B$3:$B$1062,C1873,'m cost'!$C$3:$C$1062,"&lt;="&amp;O1873,'m cost'!$D$3:$D$1062,"&lt;="&amp;N1873)))</f>
        <v>1445</v>
      </c>
      <c r="L1873" s="2">
        <f t="shared" si="180"/>
        <v>43350</v>
      </c>
      <c r="M1873" s="2">
        <f t="shared" si="181"/>
        <v>13950</v>
      </c>
      <c r="N1873">
        <f t="shared" si="182"/>
        <v>2</v>
      </c>
      <c r="O1873">
        <f t="shared" si="183"/>
        <v>2023</v>
      </c>
      <c r="P1873" s="9">
        <f>IF(I1873&gt;0,VLOOKUP(B1873,'m cost'!A:G,6,FALSE)*I1873,0)</f>
        <v>150</v>
      </c>
      <c r="Q1873" t="str">
        <f t="shared" si="184"/>
        <v>l</v>
      </c>
      <c r="R1873" s="2">
        <f t="shared" si="185"/>
        <v>-29550</v>
      </c>
    </row>
    <row r="1874" spans="1:18" x14ac:dyDescent="0.2">
      <c r="A1874" t="s">
        <v>274</v>
      </c>
      <c r="B1874" s="9" t="str">
        <f>VLOOKUP(A1874,'item cost'!A:D,2,FALSE)</f>
        <v>group 36</v>
      </c>
      <c r="C1874" s="9" t="str">
        <f>VLOOKUP(D1874,items!A:B,2,FALSE)</f>
        <v>item 36</v>
      </c>
      <c r="D1874" t="s">
        <v>868</v>
      </c>
      <c r="E1874" s="10"/>
      <c r="F1874" s="10">
        <v>44985</v>
      </c>
      <c r="G1874" t="s">
        <v>196</v>
      </c>
      <c r="I1874">
        <v>-7</v>
      </c>
      <c r="J1874" s="2">
        <v>185</v>
      </c>
      <c r="K1874" s="2">
        <f>IF(OR(B1874="متنوع",B1874="قطع غيار"),J1874,IF(AND(B1874="ceiling fan",J1874&gt;500),_xlfn.MAXIFS('m cost'!$E$3:$E$1062,'m cost'!$B$3:$B$1062,C1874,'m cost'!$C$3:$C$1062,"&lt;="&amp;O1874,'m cost'!$D$3:$D$1062,"&lt;="&amp;N1874)*3,_xlfn.MAXIFS('m cost'!$E$3:$E$1062,'m cost'!$B$3:$B$1062,C1874,'m cost'!$C$3:$C$1062,"&lt;="&amp;O1874,'m cost'!$D$3:$D$1062,"&lt;="&amp;N1874)))</f>
        <v>440</v>
      </c>
      <c r="L1874" s="2">
        <f t="shared" si="180"/>
        <v>-3080</v>
      </c>
      <c r="M1874" s="2">
        <f t="shared" si="181"/>
        <v>-1295</v>
      </c>
      <c r="N1874">
        <f t="shared" si="182"/>
        <v>2</v>
      </c>
      <c r="O1874">
        <f t="shared" si="183"/>
        <v>2023</v>
      </c>
      <c r="P1874" s="9">
        <f>IF(I1874&gt;0,VLOOKUP(B1874,'m cost'!A:G,6,FALSE)*I1874,0)</f>
        <v>0</v>
      </c>
      <c r="Q1874" t="str">
        <f t="shared" si="184"/>
        <v>p</v>
      </c>
      <c r="R1874" s="2">
        <f t="shared" si="185"/>
        <v>1785</v>
      </c>
    </row>
    <row r="1875" spans="1:18" x14ac:dyDescent="0.2">
      <c r="A1875" t="s">
        <v>52</v>
      </c>
      <c r="B1875" s="9" t="str">
        <f>VLOOKUP(A1875,'item cost'!A:D,2,FALSE)</f>
        <v>group 37</v>
      </c>
      <c r="C1875" s="9" t="str">
        <f>VLOOKUP(D1875,items!A:B,2,FALSE)</f>
        <v>item 37</v>
      </c>
      <c r="D1875" t="s">
        <v>869</v>
      </c>
      <c r="E1875" s="10"/>
      <c r="F1875" s="10">
        <v>44985</v>
      </c>
      <c r="G1875" t="s">
        <v>196</v>
      </c>
      <c r="I1875">
        <v>-5</v>
      </c>
      <c r="J1875" s="2">
        <v>330</v>
      </c>
      <c r="K1875" s="2">
        <f>IF(OR(B1875="متنوع",B1875="قطع غيار"),J1875,IF(AND(B1875="ceiling fan",J1875&gt;500),_xlfn.MAXIFS('m cost'!$E$3:$E$1062,'m cost'!$B$3:$B$1062,C1875,'m cost'!$C$3:$C$1062,"&lt;="&amp;O1875,'m cost'!$D$3:$D$1062,"&lt;="&amp;N1875)*3,_xlfn.MAXIFS('m cost'!$E$3:$E$1062,'m cost'!$B$3:$B$1062,C1875,'m cost'!$C$3:$C$1062,"&lt;="&amp;O1875,'m cost'!$D$3:$D$1062,"&lt;="&amp;N1875)))</f>
        <v>1486.2500000000002</v>
      </c>
      <c r="L1875" s="2">
        <f t="shared" si="180"/>
        <v>-7431.2500000000009</v>
      </c>
      <c r="M1875" s="2">
        <f t="shared" si="181"/>
        <v>-1650</v>
      </c>
      <c r="N1875">
        <f t="shared" si="182"/>
        <v>2</v>
      </c>
      <c r="O1875">
        <f t="shared" si="183"/>
        <v>2023</v>
      </c>
      <c r="P1875" s="9">
        <f>IF(I1875&gt;0,VLOOKUP(B1875,'m cost'!A:G,6,FALSE)*I1875,0)</f>
        <v>0</v>
      </c>
      <c r="Q1875" t="str">
        <f t="shared" si="184"/>
        <v>p</v>
      </c>
      <c r="R1875" s="2">
        <f t="shared" si="185"/>
        <v>5781.2500000000009</v>
      </c>
    </row>
    <row r="1876" spans="1:18" x14ac:dyDescent="0.2">
      <c r="A1876" t="s">
        <v>65</v>
      </c>
      <c r="B1876" s="9" t="str">
        <f>VLOOKUP(A1876,'item cost'!A:D,2,FALSE)</f>
        <v>group 38</v>
      </c>
      <c r="C1876" s="9" t="str">
        <f>VLOOKUP(D1876,items!A:B,2,FALSE)</f>
        <v>item 38</v>
      </c>
      <c r="D1876" t="s">
        <v>870</v>
      </c>
      <c r="E1876" s="10"/>
      <c r="F1876" s="10">
        <v>44985</v>
      </c>
      <c r="G1876" t="s">
        <v>196</v>
      </c>
      <c r="I1876">
        <v>-8</v>
      </c>
      <c r="J1876" s="2">
        <v>265</v>
      </c>
      <c r="K1876" s="2">
        <f>IF(OR(B1876="متنوع",B1876="قطع غيار"),J1876,IF(AND(B1876="ceiling fan",J1876&gt;500),_xlfn.MAXIFS('m cost'!$E$3:$E$1062,'m cost'!$B$3:$B$1062,C1876,'m cost'!$C$3:$C$1062,"&lt;="&amp;O1876,'m cost'!$D$3:$D$1062,"&lt;="&amp;N1876)*3,_xlfn.MAXIFS('m cost'!$E$3:$E$1062,'m cost'!$B$3:$B$1062,C1876,'m cost'!$C$3:$C$1062,"&lt;="&amp;O1876,'m cost'!$D$3:$D$1062,"&lt;="&amp;N1876)))</f>
        <v>1954.814814814815</v>
      </c>
      <c r="L1876" s="2">
        <f t="shared" si="180"/>
        <v>-15638.51851851852</v>
      </c>
      <c r="M1876" s="2">
        <f t="shared" si="181"/>
        <v>-2120</v>
      </c>
      <c r="N1876">
        <f t="shared" si="182"/>
        <v>2</v>
      </c>
      <c r="O1876">
        <f t="shared" si="183"/>
        <v>2023</v>
      </c>
      <c r="P1876" s="9">
        <f>IF(I1876&gt;0,VLOOKUP(B1876,'m cost'!A:G,6,FALSE)*I1876,0)</f>
        <v>0</v>
      </c>
      <c r="Q1876" t="str">
        <f t="shared" si="184"/>
        <v>p</v>
      </c>
      <c r="R1876" s="2">
        <f t="shared" si="185"/>
        <v>13518.51851851852</v>
      </c>
    </row>
    <row r="1877" spans="1:18" x14ac:dyDescent="0.2">
      <c r="A1877" t="s">
        <v>62</v>
      </c>
      <c r="B1877" s="9" t="str">
        <f>VLOOKUP(A1877,'item cost'!A:D,2,FALSE)</f>
        <v>group 39</v>
      </c>
      <c r="C1877" s="9" t="str">
        <f>VLOOKUP(D1877,items!A:B,2,FALSE)</f>
        <v>item 39</v>
      </c>
      <c r="D1877" t="s">
        <v>871</v>
      </c>
      <c r="E1877" s="10"/>
      <c r="F1877" s="10">
        <v>44985</v>
      </c>
      <c r="G1877" t="s">
        <v>196</v>
      </c>
      <c r="I1877">
        <v>-9</v>
      </c>
      <c r="J1877" s="2">
        <v>320</v>
      </c>
      <c r="K1877" s="2">
        <f>IF(OR(B1877="متنوع",B1877="قطع غيار"),J1877,IF(AND(B1877="ceiling fan",J1877&gt;500),_xlfn.MAXIFS('m cost'!$E$3:$E$1062,'m cost'!$B$3:$B$1062,C1877,'m cost'!$C$3:$C$1062,"&lt;="&amp;O1877,'m cost'!$D$3:$D$1062,"&lt;="&amp;N1877)*3,_xlfn.MAXIFS('m cost'!$E$3:$E$1062,'m cost'!$B$3:$B$1062,C1877,'m cost'!$C$3:$C$1062,"&lt;="&amp;O1877,'m cost'!$D$3:$D$1062,"&lt;="&amp;N1877)))</f>
        <v>1020</v>
      </c>
      <c r="L1877" s="2">
        <f t="shared" si="180"/>
        <v>-9180</v>
      </c>
      <c r="M1877" s="2">
        <f t="shared" si="181"/>
        <v>-2880</v>
      </c>
      <c r="N1877">
        <f t="shared" si="182"/>
        <v>2</v>
      </c>
      <c r="O1877">
        <f t="shared" si="183"/>
        <v>2023</v>
      </c>
      <c r="P1877" s="9">
        <f>IF(I1877&gt;0,VLOOKUP(B1877,'m cost'!A:G,6,FALSE)*I1877,0)</f>
        <v>0</v>
      </c>
      <c r="Q1877" t="str">
        <f t="shared" si="184"/>
        <v>p</v>
      </c>
      <c r="R1877" s="2">
        <f t="shared" si="185"/>
        <v>6300</v>
      </c>
    </row>
    <row r="1878" spans="1:18" x14ac:dyDescent="0.2">
      <c r="A1878" t="s">
        <v>25</v>
      </c>
      <c r="B1878" s="9" t="str">
        <f>VLOOKUP(A1878,'item cost'!A:D,2,FALSE)</f>
        <v>group 40</v>
      </c>
      <c r="C1878" s="9" t="str">
        <f>VLOOKUP(D1878,items!A:B,2,FALSE)</f>
        <v>item 40</v>
      </c>
      <c r="D1878" t="s">
        <v>872</v>
      </c>
      <c r="E1878" s="10"/>
      <c r="F1878" s="10">
        <v>44985</v>
      </c>
      <c r="G1878" t="s">
        <v>196</v>
      </c>
      <c r="I1878">
        <v>-2</v>
      </c>
      <c r="J1878" s="2">
        <v>355</v>
      </c>
      <c r="K1878" s="2">
        <f>IF(OR(B1878="متنوع",B1878="قطع غيار"),J1878,IF(AND(B1878="ceiling fan",J1878&gt;500),_xlfn.MAXIFS('m cost'!$E$3:$E$1062,'m cost'!$B$3:$B$1062,C1878,'m cost'!$C$3:$C$1062,"&lt;="&amp;O1878,'m cost'!$D$3:$D$1062,"&lt;="&amp;N1878)*3,_xlfn.MAXIFS('m cost'!$E$3:$E$1062,'m cost'!$B$3:$B$1062,C1878,'m cost'!$C$3:$C$1062,"&lt;="&amp;O1878,'m cost'!$D$3:$D$1062,"&lt;="&amp;N1878)))</f>
        <v>514</v>
      </c>
      <c r="L1878" s="2">
        <f t="shared" si="180"/>
        <v>-1028</v>
      </c>
      <c r="M1878" s="2">
        <f t="shared" si="181"/>
        <v>-710</v>
      </c>
      <c r="N1878">
        <f t="shared" si="182"/>
        <v>2</v>
      </c>
      <c r="O1878">
        <f t="shared" si="183"/>
        <v>2023</v>
      </c>
      <c r="P1878" s="9">
        <f>IF(I1878&gt;0,VLOOKUP(B1878,'m cost'!A:G,6,FALSE)*I1878,0)</f>
        <v>0</v>
      </c>
      <c r="Q1878" t="str">
        <f t="shared" si="184"/>
        <v>p</v>
      </c>
      <c r="R1878" s="2">
        <f t="shared" si="185"/>
        <v>318</v>
      </c>
    </row>
    <row r="1879" spans="1:18" x14ac:dyDescent="0.2">
      <c r="A1879" t="s">
        <v>51</v>
      </c>
      <c r="B1879" s="9" t="str">
        <f>VLOOKUP(A1879,'item cost'!A:D,2,FALSE)</f>
        <v>group 41</v>
      </c>
      <c r="C1879" s="9" t="str">
        <f>VLOOKUP(D1879,items!A:B,2,FALSE)</f>
        <v>item 41</v>
      </c>
      <c r="D1879" t="s">
        <v>873</v>
      </c>
      <c r="E1879" s="10"/>
      <c r="F1879" s="10">
        <v>44959</v>
      </c>
      <c r="G1879" t="s">
        <v>535</v>
      </c>
      <c r="I1879">
        <v>500</v>
      </c>
      <c r="J1879" s="2">
        <v>465</v>
      </c>
      <c r="K1879" s="2">
        <f>IF(OR(B1879="متنوع",B1879="قطع غيار"),J1879,IF(AND(B1879="ceiling fan",J1879&gt;500),_xlfn.MAXIFS('m cost'!$E$3:$E$1062,'m cost'!$B$3:$B$1062,C1879,'m cost'!$C$3:$C$1062,"&lt;="&amp;O1879,'m cost'!$D$3:$D$1062,"&lt;="&amp;N1879)*3,_xlfn.MAXIFS('m cost'!$E$3:$E$1062,'m cost'!$B$3:$B$1062,C1879,'m cost'!$C$3:$C$1062,"&lt;="&amp;O1879,'m cost'!$D$3:$D$1062,"&lt;="&amp;N1879)))</f>
        <v>367</v>
      </c>
      <c r="L1879" s="2">
        <f t="shared" si="180"/>
        <v>183500</v>
      </c>
      <c r="M1879" s="2">
        <f t="shared" si="181"/>
        <v>232500</v>
      </c>
      <c r="N1879">
        <f t="shared" si="182"/>
        <v>2</v>
      </c>
      <c r="O1879">
        <f t="shared" si="183"/>
        <v>2023</v>
      </c>
      <c r="P1879" s="9">
        <f>IF(I1879&gt;0,VLOOKUP(B1879,'m cost'!A:G,6,FALSE)*I1879,0)</f>
        <v>0</v>
      </c>
      <c r="Q1879" t="str">
        <f t="shared" si="184"/>
        <v>p</v>
      </c>
      <c r="R1879" s="2">
        <f t="shared" si="185"/>
        <v>49000</v>
      </c>
    </row>
    <row r="1880" spans="1:18" x14ac:dyDescent="0.2">
      <c r="A1880" t="s">
        <v>276</v>
      </c>
      <c r="B1880" s="9" t="str">
        <f>VLOOKUP(A1880,'item cost'!A:D,2,FALSE)</f>
        <v>group 42</v>
      </c>
      <c r="C1880" s="9" t="str">
        <f>VLOOKUP(D1880,items!A:B,2,FALSE)</f>
        <v>item 42</v>
      </c>
      <c r="D1880" t="s">
        <v>874</v>
      </c>
      <c r="E1880" s="10"/>
      <c r="F1880" s="10">
        <v>44959</v>
      </c>
      <c r="G1880" t="s">
        <v>535</v>
      </c>
      <c r="I1880">
        <v>300</v>
      </c>
      <c r="J1880" s="2">
        <v>515</v>
      </c>
      <c r="K1880" s="2">
        <f>IF(OR(B1880="متنوع",B1880="قطع غيار"),J1880,IF(AND(B1880="ceiling fan",J1880&gt;500),_xlfn.MAXIFS('m cost'!$E$3:$E$1062,'m cost'!$B$3:$B$1062,C1880,'m cost'!$C$3:$C$1062,"&lt;="&amp;O1880,'m cost'!$D$3:$D$1062,"&lt;="&amp;N1880)*3,_xlfn.MAXIFS('m cost'!$E$3:$E$1062,'m cost'!$B$3:$B$1062,C1880,'m cost'!$C$3:$C$1062,"&lt;="&amp;O1880,'m cost'!$D$3:$D$1062,"&lt;="&amp;N1880)))</f>
        <v>244.81481481481484</v>
      </c>
      <c r="L1880" s="2">
        <f t="shared" si="180"/>
        <v>73444.444444444453</v>
      </c>
      <c r="M1880" s="2">
        <f t="shared" si="181"/>
        <v>154500</v>
      </c>
      <c r="N1880">
        <f t="shared" si="182"/>
        <v>2</v>
      </c>
      <c r="O1880">
        <f t="shared" si="183"/>
        <v>2023</v>
      </c>
      <c r="P1880" s="9">
        <f>IF(I1880&gt;0,VLOOKUP(B1880,'m cost'!A:G,6,FALSE)*I1880,0)</f>
        <v>0</v>
      </c>
      <c r="Q1880" t="str">
        <f t="shared" si="184"/>
        <v>p</v>
      </c>
      <c r="R1880" s="2">
        <f t="shared" si="185"/>
        <v>81055.555555555547</v>
      </c>
    </row>
    <row r="1881" spans="1:18" x14ac:dyDescent="0.2">
      <c r="A1881" t="s">
        <v>70</v>
      </c>
      <c r="B1881" s="9" t="str">
        <f>VLOOKUP(A1881,'item cost'!A:D,2,FALSE)</f>
        <v>group 43</v>
      </c>
      <c r="C1881" s="9" t="str">
        <f>VLOOKUP(D1881,items!A:B,2,FALSE)</f>
        <v>item 43</v>
      </c>
      <c r="D1881" t="s">
        <v>875</v>
      </c>
      <c r="E1881" s="10"/>
      <c r="F1881" s="10">
        <v>44959</v>
      </c>
      <c r="G1881" t="s">
        <v>535</v>
      </c>
      <c r="I1881">
        <v>50</v>
      </c>
      <c r="J1881" s="2">
        <v>180</v>
      </c>
      <c r="K1881" s="2">
        <f>IF(OR(B1881="متنوع",B1881="قطع غيار"),J1881,IF(AND(B1881="ceiling fan",J1881&gt;500),_xlfn.MAXIFS('m cost'!$E$3:$E$1062,'m cost'!$B$3:$B$1062,C1881,'m cost'!$C$3:$C$1062,"&lt;="&amp;O1881,'m cost'!$D$3:$D$1062,"&lt;="&amp;N1881)*3,_xlfn.MAXIFS('m cost'!$E$3:$E$1062,'m cost'!$B$3:$B$1062,C1881,'m cost'!$C$3:$C$1062,"&lt;="&amp;O1881,'m cost'!$D$3:$D$1062,"&lt;="&amp;N1881)))</f>
        <v>193</v>
      </c>
      <c r="L1881" s="2">
        <f t="shared" si="180"/>
        <v>9650</v>
      </c>
      <c r="M1881" s="2">
        <f t="shared" si="181"/>
        <v>9000</v>
      </c>
      <c r="N1881">
        <f t="shared" si="182"/>
        <v>2</v>
      </c>
      <c r="O1881">
        <f t="shared" si="183"/>
        <v>2023</v>
      </c>
      <c r="P1881" s="9">
        <f>IF(I1881&gt;0,VLOOKUP(B1881,'m cost'!A:G,6,FALSE)*I1881,0)</f>
        <v>0</v>
      </c>
      <c r="Q1881" t="str">
        <f t="shared" si="184"/>
        <v>l</v>
      </c>
      <c r="R1881" s="2">
        <f t="shared" si="185"/>
        <v>-650</v>
      </c>
    </row>
    <row r="1882" spans="1:18" x14ac:dyDescent="0.2">
      <c r="A1882" t="s">
        <v>22</v>
      </c>
      <c r="B1882" s="9" t="str">
        <f>VLOOKUP(A1882,'item cost'!A:D,2,FALSE)</f>
        <v>group 44</v>
      </c>
      <c r="C1882" s="9" t="str">
        <f>VLOOKUP(D1882,items!A:B,2,FALSE)</f>
        <v>item 44</v>
      </c>
      <c r="D1882" t="s">
        <v>876</v>
      </c>
      <c r="E1882" s="10"/>
      <c r="F1882" s="10">
        <v>44982</v>
      </c>
      <c r="G1882" t="s">
        <v>536</v>
      </c>
      <c r="I1882">
        <v>40</v>
      </c>
      <c r="J1882" s="2">
        <v>465</v>
      </c>
      <c r="K1882" s="2">
        <f>IF(OR(B1882="متنوع",B1882="قطع غيار"),J1882,IF(AND(B1882="ceiling fan",J1882&gt;500),_xlfn.MAXIFS('m cost'!$E$3:$E$1062,'m cost'!$B$3:$B$1062,C1882,'m cost'!$C$3:$C$1062,"&lt;="&amp;O1882,'m cost'!$D$3:$D$1062,"&lt;="&amp;N1882)*3,_xlfn.MAXIFS('m cost'!$E$3:$E$1062,'m cost'!$B$3:$B$1062,C1882,'m cost'!$C$3:$C$1062,"&lt;="&amp;O1882,'m cost'!$D$3:$D$1062,"&lt;="&amp;N1882)))</f>
        <v>187.96296296296299</v>
      </c>
      <c r="L1882" s="2">
        <f t="shared" si="180"/>
        <v>7518.5185185185201</v>
      </c>
      <c r="M1882" s="2">
        <f t="shared" si="181"/>
        <v>18600</v>
      </c>
      <c r="N1882">
        <f t="shared" si="182"/>
        <v>2</v>
      </c>
      <c r="O1882">
        <f t="shared" si="183"/>
        <v>2023</v>
      </c>
      <c r="P1882" s="9">
        <f>IF(I1882&gt;0,VLOOKUP(B1882,'m cost'!A:G,6,FALSE)*I1882,0)</f>
        <v>0</v>
      </c>
      <c r="Q1882" t="str">
        <f t="shared" si="184"/>
        <v>p</v>
      </c>
      <c r="R1882" s="2">
        <f t="shared" si="185"/>
        <v>11081.48148148148</v>
      </c>
    </row>
    <row r="1883" spans="1:18" x14ac:dyDescent="0.2">
      <c r="A1883" t="s">
        <v>27</v>
      </c>
      <c r="B1883" s="9" t="str">
        <f>VLOOKUP(A1883,'item cost'!A:D,2,FALSE)</f>
        <v>group 45</v>
      </c>
      <c r="C1883" s="9" t="str">
        <f>VLOOKUP(D1883,items!A:B,2,FALSE)</f>
        <v>item 45</v>
      </c>
      <c r="D1883" t="s">
        <v>877</v>
      </c>
      <c r="E1883" s="10"/>
      <c r="F1883" s="10">
        <v>44982</v>
      </c>
      <c r="G1883" t="s">
        <v>536</v>
      </c>
      <c r="I1883">
        <v>40</v>
      </c>
      <c r="J1883" s="2">
        <v>270</v>
      </c>
      <c r="K1883" s="2">
        <f>IF(OR(B1883="متنوع",B1883="قطع غيار"),J1883,IF(AND(B1883="ceiling fan",J1883&gt;500),_xlfn.MAXIFS('m cost'!$E$3:$E$1062,'m cost'!$B$3:$B$1062,C1883,'m cost'!$C$3:$C$1062,"&lt;="&amp;O1883,'m cost'!$D$3:$D$1062,"&lt;="&amp;N1883)*3,_xlfn.MAXIFS('m cost'!$E$3:$E$1062,'m cost'!$B$3:$B$1062,C1883,'m cost'!$C$3:$C$1062,"&lt;="&amp;O1883,'m cost'!$D$3:$D$1062,"&lt;="&amp;N1883)))</f>
        <v>187.96296296296299</v>
      </c>
      <c r="L1883" s="2">
        <f t="shared" si="180"/>
        <v>7518.5185185185201</v>
      </c>
      <c r="M1883" s="2">
        <f t="shared" si="181"/>
        <v>10800</v>
      </c>
      <c r="N1883">
        <f t="shared" si="182"/>
        <v>2</v>
      </c>
      <c r="O1883">
        <f t="shared" si="183"/>
        <v>2023</v>
      </c>
      <c r="P1883" s="9">
        <f>IF(I1883&gt;0,VLOOKUP(B1883,'m cost'!A:G,6,FALSE)*I1883,0)</f>
        <v>0</v>
      </c>
      <c r="Q1883" t="str">
        <f t="shared" si="184"/>
        <v>p</v>
      </c>
      <c r="R1883" s="2">
        <f t="shared" si="185"/>
        <v>3281.4814814814799</v>
      </c>
    </row>
    <row r="1884" spans="1:18" x14ac:dyDescent="0.2">
      <c r="A1884" t="s">
        <v>19</v>
      </c>
      <c r="B1884" s="9" t="str">
        <f>VLOOKUP(A1884,'item cost'!A:D,2,FALSE)</f>
        <v>group 46</v>
      </c>
      <c r="C1884" s="9" t="str">
        <f>VLOOKUP(D1884,items!A:B,2,FALSE)</f>
        <v>item 46</v>
      </c>
      <c r="D1884" t="s">
        <v>878</v>
      </c>
      <c r="E1884" s="10"/>
      <c r="F1884" s="10">
        <v>44982</v>
      </c>
      <c r="G1884" t="s">
        <v>536</v>
      </c>
      <c r="I1884">
        <v>15</v>
      </c>
      <c r="J1884" s="2">
        <v>1200</v>
      </c>
      <c r="K1884" s="2">
        <f>IF(OR(B1884="متنوع",B1884="قطع غيار"),J1884,IF(AND(B1884="ceiling fan",J1884&gt;500),_xlfn.MAXIFS('m cost'!$E$3:$E$1062,'m cost'!$B$3:$B$1062,C1884,'m cost'!$C$3:$C$1062,"&lt;="&amp;O1884,'m cost'!$D$3:$D$1062,"&lt;="&amp;N1884)*3,_xlfn.MAXIFS('m cost'!$E$3:$E$1062,'m cost'!$B$3:$B$1062,C1884,'m cost'!$C$3:$C$1062,"&lt;="&amp;O1884,'m cost'!$D$3:$D$1062,"&lt;="&amp;N1884)))</f>
        <v>775</v>
      </c>
      <c r="L1884" s="2">
        <f t="shared" si="180"/>
        <v>11625</v>
      </c>
      <c r="M1884" s="2">
        <f t="shared" si="181"/>
        <v>18000</v>
      </c>
      <c r="N1884">
        <f t="shared" si="182"/>
        <v>2</v>
      </c>
      <c r="O1884">
        <f t="shared" si="183"/>
        <v>2023</v>
      </c>
      <c r="P1884" s="9">
        <f>IF(I1884&gt;0,VLOOKUP(B1884,'m cost'!A:G,6,FALSE)*I1884,0)</f>
        <v>0</v>
      </c>
      <c r="Q1884" t="str">
        <f t="shared" si="184"/>
        <v>p</v>
      </c>
      <c r="R1884" s="2">
        <f t="shared" si="185"/>
        <v>6375</v>
      </c>
    </row>
    <row r="1885" spans="1:18" x14ac:dyDescent="0.2">
      <c r="A1885" t="s">
        <v>29</v>
      </c>
      <c r="B1885" s="9" t="str">
        <f>VLOOKUP(A1885,'item cost'!A:D,2,FALSE)</f>
        <v>group 47</v>
      </c>
      <c r="C1885" s="9" t="str">
        <f>VLOOKUP(D1885,items!A:B,2,FALSE)</f>
        <v>item 47</v>
      </c>
      <c r="D1885" t="s">
        <v>879</v>
      </c>
      <c r="E1885" s="10"/>
      <c r="F1885" s="10">
        <v>44982</v>
      </c>
      <c r="G1885" t="s">
        <v>536</v>
      </c>
      <c r="I1885">
        <v>52</v>
      </c>
      <c r="J1885" s="2">
        <v>270</v>
      </c>
      <c r="K1885" s="2">
        <f>IF(OR(B1885="متنوع",B1885="قطع غيار"),J1885,IF(AND(B1885="ceiling fan",J1885&gt;500),_xlfn.MAXIFS('m cost'!$E$3:$E$1062,'m cost'!$B$3:$B$1062,C1885,'m cost'!$C$3:$C$1062,"&lt;="&amp;O1885,'m cost'!$D$3:$D$1062,"&lt;="&amp;N1885)*3,_xlfn.MAXIFS('m cost'!$E$3:$E$1062,'m cost'!$B$3:$B$1062,C1885,'m cost'!$C$3:$C$1062,"&lt;="&amp;O1885,'m cost'!$D$3:$D$1062,"&lt;="&amp;N1885)))</f>
        <v>205</v>
      </c>
      <c r="L1885" s="2">
        <f t="shared" si="180"/>
        <v>10660</v>
      </c>
      <c r="M1885" s="2">
        <f t="shared" si="181"/>
        <v>14040</v>
      </c>
      <c r="N1885">
        <f t="shared" si="182"/>
        <v>2</v>
      </c>
      <c r="O1885">
        <f t="shared" si="183"/>
        <v>2023</v>
      </c>
      <c r="P1885" s="9">
        <f>IF(I1885&gt;0,VLOOKUP(B1885,'m cost'!A:G,6,FALSE)*I1885,0)</f>
        <v>0</v>
      </c>
      <c r="Q1885" t="str">
        <f t="shared" si="184"/>
        <v>p</v>
      </c>
      <c r="R1885" s="2">
        <f t="shared" si="185"/>
        <v>3380</v>
      </c>
    </row>
    <row r="1886" spans="1:18" x14ac:dyDescent="0.2">
      <c r="A1886" t="s">
        <v>272</v>
      </c>
      <c r="B1886" s="9" t="str">
        <f>VLOOKUP(A1886,'item cost'!A:D,2,FALSE)</f>
        <v>group 48</v>
      </c>
      <c r="C1886" s="9" t="str">
        <f>VLOOKUP(D1886,items!A:B,2,FALSE)</f>
        <v>item 48</v>
      </c>
      <c r="D1886" t="s">
        <v>880</v>
      </c>
      <c r="E1886" s="10"/>
      <c r="F1886" s="10">
        <v>44982</v>
      </c>
      <c r="G1886" t="s">
        <v>536</v>
      </c>
      <c r="I1886">
        <v>30</v>
      </c>
      <c r="J1886" s="2">
        <v>325</v>
      </c>
      <c r="K1886" s="2">
        <f>IF(OR(B1886="متنوع",B1886="قطع غيار"),J1886,IF(AND(B1886="ceiling fan",J1886&gt;500),_xlfn.MAXIFS('m cost'!$E$3:$E$1062,'m cost'!$B$3:$B$1062,C1886,'m cost'!$C$3:$C$1062,"&lt;="&amp;O1886,'m cost'!$D$3:$D$1062,"&lt;="&amp;N1886)*3,_xlfn.MAXIFS('m cost'!$E$3:$E$1062,'m cost'!$B$3:$B$1062,C1886,'m cost'!$C$3:$C$1062,"&lt;="&amp;O1886,'m cost'!$D$3:$D$1062,"&lt;="&amp;N1886)))</f>
        <v>640</v>
      </c>
      <c r="L1886" s="2">
        <f t="shared" si="180"/>
        <v>19200</v>
      </c>
      <c r="M1886" s="2">
        <f t="shared" si="181"/>
        <v>9750</v>
      </c>
      <c r="N1886">
        <f t="shared" si="182"/>
        <v>2</v>
      </c>
      <c r="O1886">
        <f t="shared" si="183"/>
        <v>2023</v>
      </c>
      <c r="P1886" s="9">
        <f>IF(I1886&gt;0,VLOOKUP(B1886,'m cost'!A:G,6,FALSE)*I1886,0)</f>
        <v>0</v>
      </c>
      <c r="Q1886" t="str">
        <f t="shared" si="184"/>
        <v>l</v>
      </c>
      <c r="R1886" s="2">
        <f t="shared" si="185"/>
        <v>-9450</v>
      </c>
    </row>
    <row r="1887" spans="1:18" x14ac:dyDescent="0.2">
      <c r="A1887" t="s">
        <v>41</v>
      </c>
      <c r="B1887" s="9" t="str">
        <f>VLOOKUP(A1887,'item cost'!A:D,2,FALSE)</f>
        <v>group 49</v>
      </c>
      <c r="C1887" s="9" t="str">
        <f>VLOOKUP(D1887,items!A:B,2,FALSE)</f>
        <v>item 49</v>
      </c>
      <c r="D1887" t="s">
        <v>881</v>
      </c>
      <c r="E1887" s="10"/>
      <c r="F1887" s="10">
        <v>44982</v>
      </c>
      <c r="G1887" t="s">
        <v>536</v>
      </c>
      <c r="I1887">
        <v>10</v>
      </c>
      <c r="J1887" s="2">
        <v>1375</v>
      </c>
      <c r="K1887" s="2">
        <f>IF(OR(B1887="متنوع",B1887="قطع غيار"),J1887,IF(AND(B1887="ceiling fan",J1887&gt;500),_xlfn.MAXIFS('m cost'!$E$3:$E$1062,'m cost'!$B$3:$B$1062,C1887,'m cost'!$C$3:$C$1062,"&lt;="&amp;O1887,'m cost'!$D$3:$D$1062,"&lt;="&amp;N1887)*3,_xlfn.MAXIFS('m cost'!$E$3:$E$1062,'m cost'!$B$3:$B$1062,C1887,'m cost'!$C$3:$C$1062,"&lt;="&amp;O1887,'m cost'!$D$3:$D$1062,"&lt;="&amp;N1887)))</f>
        <v>237</v>
      </c>
      <c r="L1887" s="2">
        <f t="shared" si="180"/>
        <v>2370</v>
      </c>
      <c r="M1887" s="2">
        <f t="shared" si="181"/>
        <v>13750</v>
      </c>
      <c r="N1887">
        <f t="shared" si="182"/>
        <v>2</v>
      </c>
      <c r="O1887">
        <f t="shared" si="183"/>
        <v>2023</v>
      </c>
      <c r="P1887" s="9">
        <f>IF(I1887&gt;0,VLOOKUP(B1887,'m cost'!A:G,6,FALSE)*I1887,0)</f>
        <v>0</v>
      </c>
      <c r="Q1887" t="str">
        <f t="shared" si="184"/>
        <v>p</v>
      </c>
      <c r="R1887" s="2">
        <f t="shared" si="185"/>
        <v>11380</v>
      </c>
    </row>
    <row r="1888" spans="1:18" x14ac:dyDescent="0.2">
      <c r="A1888" t="s">
        <v>73</v>
      </c>
      <c r="B1888" s="9" t="str">
        <f>VLOOKUP(A1888,'item cost'!A:D,2,FALSE)</f>
        <v>group 50</v>
      </c>
      <c r="C1888" s="9" t="str">
        <f>VLOOKUP(D1888,items!A:B,2,FALSE)</f>
        <v>item 50</v>
      </c>
      <c r="D1888" t="s">
        <v>882</v>
      </c>
      <c r="E1888" s="10"/>
      <c r="F1888" s="10">
        <v>44982</v>
      </c>
      <c r="G1888" t="s">
        <v>536</v>
      </c>
      <c r="I1888">
        <v>15</v>
      </c>
      <c r="J1888" s="2">
        <v>1475</v>
      </c>
      <c r="K1888" s="2">
        <f>IF(OR(B1888="متنوع",B1888="قطع غيار"),J1888,IF(AND(B1888="ceiling fan",J1888&gt;500),_xlfn.MAXIFS('m cost'!$E$3:$E$1062,'m cost'!$B$3:$B$1062,C1888,'m cost'!$C$3:$C$1062,"&lt;="&amp;O1888,'m cost'!$D$3:$D$1062,"&lt;="&amp;N1888)*3,_xlfn.MAXIFS('m cost'!$E$3:$E$1062,'m cost'!$B$3:$B$1062,C1888,'m cost'!$C$3:$C$1062,"&lt;="&amp;O1888,'m cost'!$D$3:$D$1062,"&lt;="&amp;N1888)))</f>
        <v>2128</v>
      </c>
      <c r="L1888" s="2">
        <f t="shared" si="180"/>
        <v>31920</v>
      </c>
      <c r="M1888" s="2">
        <f t="shared" si="181"/>
        <v>22125</v>
      </c>
      <c r="N1888">
        <f t="shared" si="182"/>
        <v>2</v>
      </c>
      <c r="O1888">
        <f t="shared" si="183"/>
        <v>2023</v>
      </c>
      <c r="P1888" s="9">
        <f>IF(I1888&gt;0,VLOOKUP(B1888,'m cost'!A:G,6,FALSE)*I1888,0)</f>
        <v>0</v>
      </c>
      <c r="Q1888" t="str">
        <f t="shared" si="184"/>
        <v>l</v>
      </c>
      <c r="R1888" s="2">
        <f t="shared" si="185"/>
        <v>-9795</v>
      </c>
    </row>
    <row r="1889" spans="1:18" x14ac:dyDescent="0.2">
      <c r="A1889" t="s">
        <v>35</v>
      </c>
      <c r="B1889" s="9" t="str">
        <f>VLOOKUP(A1889,'item cost'!A:D,2,FALSE)</f>
        <v>group 51</v>
      </c>
      <c r="C1889" s="9" t="str">
        <f>VLOOKUP(D1889,items!A:B,2,FALSE)</f>
        <v>item 51</v>
      </c>
      <c r="D1889" t="s">
        <v>883</v>
      </c>
      <c r="E1889" s="10"/>
      <c r="F1889" s="10">
        <v>44982</v>
      </c>
      <c r="G1889" t="s">
        <v>536</v>
      </c>
      <c r="I1889">
        <v>50</v>
      </c>
      <c r="J1889" s="2">
        <v>530</v>
      </c>
      <c r="K1889" s="2">
        <f>IF(OR(B1889="متنوع",B1889="قطع غيار"),J1889,IF(AND(B1889="ceiling fan",J1889&gt;500),_xlfn.MAXIFS('m cost'!$E$3:$E$1062,'m cost'!$B$3:$B$1062,C1889,'m cost'!$C$3:$C$1062,"&lt;="&amp;O1889,'m cost'!$D$3:$D$1062,"&lt;="&amp;N1889)*3,_xlfn.MAXIFS('m cost'!$E$3:$E$1062,'m cost'!$B$3:$B$1062,C1889,'m cost'!$C$3:$C$1062,"&lt;="&amp;O1889,'m cost'!$D$3:$D$1062,"&lt;="&amp;N1889)))</f>
        <v>2247</v>
      </c>
      <c r="L1889" s="2">
        <f t="shared" si="180"/>
        <v>112350</v>
      </c>
      <c r="M1889" s="2">
        <f t="shared" si="181"/>
        <v>26500</v>
      </c>
      <c r="N1889">
        <f t="shared" si="182"/>
        <v>2</v>
      </c>
      <c r="O1889">
        <f t="shared" si="183"/>
        <v>2023</v>
      </c>
      <c r="P1889" s="9">
        <f>IF(I1889&gt;0,VLOOKUP(B1889,'m cost'!A:G,6,FALSE)*I1889,0)</f>
        <v>0</v>
      </c>
      <c r="Q1889" t="str">
        <f t="shared" si="184"/>
        <v>l</v>
      </c>
      <c r="R1889" s="2">
        <f t="shared" si="185"/>
        <v>-85850</v>
      </c>
    </row>
    <row r="1890" spans="1:18" x14ac:dyDescent="0.2">
      <c r="A1890" t="s">
        <v>49</v>
      </c>
      <c r="B1890" s="9" t="str">
        <f>VLOOKUP(A1890,'item cost'!A:D,2,FALSE)</f>
        <v>group 52</v>
      </c>
      <c r="C1890" s="9" t="str">
        <f>VLOOKUP(D1890,items!A:B,2,FALSE)</f>
        <v>item 52</v>
      </c>
      <c r="D1890" t="s">
        <v>884</v>
      </c>
      <c r="E1890" s="10"/>
      <c r="F1890" s="10">
        <v>44982</v>
      </c>
      <c r="G1890" t="s">
        <v>536</v>
      </c>
      <c r="I1890">
        <v>50</v>
      </c>
      <c r="J1890" s="2">
        <v>480</v>
      </c>
      <c r="K1890" s="2">
        <f>IF(OR(B1890="متنوع",B1890="قطع غيار"),J1890,IF(AND(B1890="ceiling fan",J1890&gt;500),_xlfn.MAXIFS('m cost'!$E$3:$E$1062,'m cost'!$B$3:$B$1062,C1890,'m cost'!$C$3:$C$1062,"&lt;="&amp;O1890,'m cost'!$D$3:$D$1062,"&lt;="&amp;N1890)*3,_xlfn.MAXIFS('m cost'!$E$3:$E$1062,'m cost'!$B$3:$B$1062,C1890,'m cost'!$C$3:$C$1062,"&lt;="&amp;O1890,'m cost'!$D$3:$D$1062,"&lt;="&amp;N1890)))</f>
        <v>306</v>
      </c>
      <c r="L1890" s="2">
        <f t="shared" si="180"/>
        <v>15300</v>
      </c>
      <c r="M1890" s="2">
        <f t="shared" si="181"/>
        <v>24000</v>
      </c>
      <c r="N1890">
        <f t="shared" si="182"/>
        <v>2</v>
      </c>
      <c r="O1890">
        <f t="shared" si="183"/>
        <v>2023</v>
      </c>
      <c r="P1890" s="9">
        <f>IF(I1890&gt;0,VLOOKUP(B1890,'m cost'!A:G,6,FALSE)*I1890,0)</f>
        <v>0</v>
      </c>
      <c r="Q1890" t="str">
        <f t="shared" si="184"/>
        <v>p</v>
      </c>
      <c r="R1890" s="2">
        <f t="shared" si="185"/>
        <v>8700</v>
      </c>
    </row>
    <row r="1891" spans="1:18" x14ac:dyDescent="0.2">
      <c r="A1891" t="s">
        <v>42</v>
      </c>
      <c r="B1891" s="9" t="str">
        <f>VLOOKUP(A1891,'item cost'!A:D,2,FALSE)</f>
        <v>group 53</v>
      </c>
      <c r="C1891" s="9" t="str">
        <f>VLOOKUP(D1891,items!A:B,2,FALSE)</f>
        <v>item 53</v>
      </c>
      <c r="D1891" t="s">
        <v>885</v>
      </c>
      <c r="E1891" s="10"/>
      <c r="F1891" s="10">
        <v>44982</v>
      </c>
      <c r="G1891" t="s">
        <v>536</v>
      </c>
      <c r="I1891">
        <v>20</v>
      </c>
      <c r="J1891" s="2">
        <v>730</v>
      </c>
      <c r="K1891" s="2">
        <f>IF(OR(B1891="متنوع",B1891="قطع غيار"),J1891,IF(AND(B1891="ceiling fan",J1891&gt;500),_xlfn.MAXIFS('m cost'!$E$3:$E$1062,'m cost'!$B$3:$B$1062,C1891,'m cost'!$C$3:$C$1062,"&lt;="&amp;O1891,'m cost'!$D$3:$D$1062,"&lt;="&amp;N1891)*3,_xlfn.MAXIFS('m cost'!$E$3:$E$1062,'m cost'!$B$3:$B$1062,C1891,'m cost'!$C$3:$C$1062,"&lt;="&amp;O1891,'m cost'!$D$3:$D$1062,"&lt;="&amp;N1891)))</f>
        <v>253</v>
      </c>
      <c r="L1891" s="2">
        <f t="shared" si="180"/>
        <v>5060</v>
      </c>
      <c r="M1891" s="2">
        <f t="shared" si="181"/>
        <v>14600</v>
      </c>
      <c r="N1891">
        <f t="shared" si="182"/>
        <v>2</v>
      </c>
      <c r="O1891">
        <f t="shared" si="183"/>
        <v>2023</v>
      </c>
      <c r="P1891" s="9">
        <f>IF(I1891&gt;0,VLOOKUP(B1891,'m cost'!A:G,6,FALSE)*I1891,0)</f>
        <v>0</v>
      </c>
      <c r="Q1891" t="str">
        <f t="shared" si="184"/>
        <v>p</v>
      </c>
      <c r="R1891" s="2">
        <f t="shared" si="185"/>
        <v>9540</v>
      </c>
    </row>
    <row r="1892" spans="1:18" x14ac:dyDescent="0.2">
      <c r="A1892" t="s">
        <v>63</v>
      </c>
      <c r="B1892" s="9" t="str">
        <f>VLOOKUP(A1892,'item cost'!A:D,2,FALSE)</f>
        <v>group 54</v>
      </c>
      <c r="C1892" s="9" t="str">
        <f>VLOOKUP(D1892,items!A:B,2,FALSE)</f>
        <v>item 54</v>
      </c>
      <c r="D1892" t="s">
        <v>886</v>
      </c>
      <c r="E1892" s="10"/>
      <c r="F1892" s="10">
        <v>44982</v>
      </c>
      <c r="G1892" t="s">
        <v>536</v>
      </c>
      <c r="I1892">
        <v>30</v>
      </c>
      <c r="J1892" s="2">
        <v>265</v>
      </c>
      <c r="K1892" s="2">
        <f>IF(OR(B1892="متنوع",B1892="قطع غيار"),J1892,IF(AND(B1892="ceiling fan",J1892&gt;500),_xlfn.MAXIFS('m cost'!$E$3:$E$1062,'m cost'!$B$3:$B$1062,C1892,'m cost'!$C$3:$C$1062,"&lt;="&amp;O1892,'m cost'!$D$3:$D$1062,"&lt;="&amp;N1892)*3,_xlfn.MAXIFS('m cost'!$E$3:$E$1062,'m cost'!$B$3:$B$1062,C1892,'m cost'!$C$3:$C$1062,"&lt;="&amp;O1892,'m cost'!$D$3:$D$1062,"&lt;="&amp;N1892)))</f>
        <v>540</v>
      </c>
      <c r="L1892" s="2">
        <f t="shared" si="180"/>
        <v>16200</v>
      </c>
      <c r="M1892" s="2">
        <f t="shared" si="181"/>
        <v>7950</v>
      </c>
      <c r="N1892">
        <f t="shared" si="182"/>
        <v>2</v>
      </c>
      <c r="O1892">
        <f t="shared" si="183"/>
        <v>2023</v>
      </c>
      <c r="P1892" s="9">
        <f>IF(I1892&gt;0,VLOOKUP(B1892,'m cost'!A:G,6,FALSE)*I1892,0)</f>
        <v>0</v>
      </c>
      <c r="Q1892" t="str">
        <f t="shared" si="184"/>
        <v>l</v>
      </c>
      <c r="R1892" s="2">
        <f t="shared" si="185"/>
        <v>-8250</v>
      </c>
    </row>
    <row r="1893" spans="1:18" x14ac:dyDescent="0.2">
      <c r="A1893" t="s">
        <v>32</v>
      </c>
      <c r="B1893" s="9" t="str">
        <f>VLOOKUP(A1893,'item cost'!A:D,2,FALSE)</f>
        <v>group 1</v>
      </c>
      <c r="C1893" s="9" t="str">
        <f>VLOOKUP(D1893,items!A:B,2,FALSE)</f>
        <v>item 1</v>
      </c>
      <c r="D1893" t="s">
        <v>833</v>
      </c>
      <c r="E1893" s="10"/>
      <c r="F1893" s="10">
        <v>44982</v>
      </c>
      <c r="G1893" t="s">
        <v>536</v>
      </c>
      <c r="I1893">
        <v>15</v>
      </c>
      <c r="J1893" s="2">
        <v>2575</v>
      </c>
      <c r="K1893" s="2">
        <f>IF(OR(B1893="متنوع",B1893="قطع غيار"),J1893,IF(AND(B1893="ceiling fan",J1893&gt;500),_xlfn.MAXIFS('m cost'!$E$3:$E$1062,'m cost'!$B$3:$B$1062,C1893,'m cost'!$C$3:$C$1062,"&lt;="&amp;O1893,'m cost'!$D$3:$D$1062,"&lt;="&amp;N1893)*3,_xlfn.MAXIFS('m cost'!$E$3:$E$1062,'m cost'!$B$3:$B$1062,C1893,'m cost'!$C$3:$C$1062,"&lt;="&amp;O1893,'m cost'!$D$3:$D$1062,"&lt;="&amp;N1893)))</f>
        <v>1490</v>
      </c>
      <c r="L1893" s="2">
        <f t="shared" si="180"/>
        <v>22350</v>
      </c>
      <c r="M1893" s="2">
        <f t="shared" si="181"/>
        <v>38625</v>
      </c>
      <c r="N1893">
        <f t="shared" si="182"/>
        <v>2</v>
      </c>
      <c r="O1893">
        <f t="shared" si="183"/>
        <v>2023</v>
      </c>
      <c r="P1893" s="9">
        <f>IF(I1893&gt;0,VLOOKUP(B1893,'m cost'!A:G,6,FALSE)*I1893,0)</f>
        <v>766.19999999999993</v>
      </c>
      <c r="Q1893" t="str">
        <f t="shared" si="184"/>
        <v>p</v>
      </c>
      <c r="R1893" s="2">
        <f t="shared" si="185"/>
        <v>15508.8</v>
      </c>
    </row>
    <row r="1894" spans="1:18" x14ac:dyDescent="0.2">
      <c r="A1894" t="s">
        <v>58</v>
      </c>
      <c r="B1894" s="9" t="str">
        <f>VLOOKUP(A1894,'item cost'!A:D,2,FALSE)</f>
        <v>group 2</v>
      </c>
      <c r="C1894" s="9" t="str">
        <f>VLOOKUP(D1894,items!A:B,2,FALSE)</f>
        <v>item 2</v>
      </c>
      <c r="D1894" t="s">
        <v>834</v>
      </c>
      <c r="E1894" s="10"/>
      <c r="F1894" s="10">
        <v>44982</v>
      </c>
      <c r="G1894" t="s">
        <v>536</v>
      </c>
      <c r="I1894">
        <v>15</v>
      </c>
      <c r="J1894" s="2">
        <v>2775</v>
      </c>
      <c r="K1894" s="2">
        <f>IF(OR(B1894="متنوع",B1894="قطع غيار"),J1894,IF(AND(B1894="ceiling fan",J1894&gt;500),_xlfn.MAXIFS('m cost'!$E$3:$E$1062,'m cost'!$B$3:$B$1062,C1894,'m cost'!$C$3:$C$1062,"&lt;="&amp;O1894,'m cost'!$D$3:$D$1062,"&lt;="&amp;N1894)*3,_xlfn.MAXIFS('m cost'!$E$3:$E$1062,'m cost'!$B$3:$B$1062,C1894,'m cost'!$C$3:$C$1062,"&lt;="&amp;O1894,'m cost'!$D$3:$D$1062,"&lt;="&amp;N1894)))</f>
        <v>257.64999999999998</v>
      </c>
      <c r="L1894" s="2">
        <f t="shared" si="180"/>
        <v>3864.7499999999995</v>
      </c>
      <c r="M1894" s="2">
        <f t="shared" si="181"/>
        <v>41625</v>
      </c>
      <c r="N1894">
        <f t="shared" si="182"/>
        <v>2</v>
      </c>
      <c r="O1894">
        <f t="shared" si="183"/>
        <v>2023</v>
      </c>
      <c r="P1894" s="9">
        <f>IF(I1894&gt;0,VLOOKUP(B1894,'m cost'!A:G,6,FALSE)*I1894,0)</f>
        <v>608.69999999999993</v>
      </c>
      <c r="Q1894" t="str">
        <f t="shared" si="184"/>
        <v>p</v>
      </c>
      <c r="R1894" s="2">
        <f t="shared" si="185"/>
        <v>37151.550000000003</v>
      </c>
    </row>
    <row r="1895" spans="1:18" x14ac:dyDescent="0.2">
      <c r="A1895" t="s">
        <v>23</v>
      </c>
      <c r="B1895" s="9" t="str">
        <f>VLOOKUP(A1895,'item cost'!A:D,2,FALSE)</f>
        <v>group 3</v>
      </c>
      <c r="C1895" s="9" t="str">
        <f>VLOOKUP(D1895,items!A:B,2,FALSE)</f>
        <v>item 3</v>
      </c>
      <c r="D1895" t="s">
        <v>835</v>
      </c>
      <c r="E1895" s="10"/>
      <c r="F1895" s="10">
        <v>44982</v>
      </c>
      <c r="G1895" t="s">
        <v>536</v>
      </c>
      <c r="I1895">
        <v>15</v>
      </c>
      <c r="J1895" s="2">
        <v>2675</v>
      </c>
      <c r="K1895" s="2">
        <f>IF(OR(B1895="متنوع",B1895="قطع غيار"),J1895,IF(AND(B1895="ceiling fan",J1895&gt;500),_xlfn.MAXIFS('m cost'!$E$3:$E$1062,'m cost'!$B$3:$B$1062,C1895,'m cost'!$C$3:$C$1062,"&lt;="&amp;O1895,'m cost'!$D$3:$D$1062,"&lt;="&amp;N1895)*3,_xlfn.MAXIFS('m cost'!$E$3:$E$1062,'m cost'!$B$3:$B$1062,C1895,'m cost'!$C$3:$C$1062,"&lt;="&amp;O1895,'m cost'!$D$3:$D$1062,"&lt;="&amp;N1895)))</f>
        <v>424.87</v>
      </c>
      <c r="L1895" s="2">
        <f t="shared" si="180"/>
        <v>6373.05</v>
      </c>
      <c r="M1895" s="2">
        <f t="shared" si="181"/>
        <v>40125</v>
      </c>
      <c r="N1895">
        <f t="shared" si="182"/>
        <v>2</v>
      </c>
      <c r="O1895">
        <f t="shared" si="183"/>
        <v>2023</v>
      </c>
      <c r="P1895" s="9">
        <f>IF(I1895&gt;0,VLOOKUP(B1895,'m cost'!A:G,6,FALSE)*I1895,0)</f>
        <v>883.65</v>
      </c>
      <c r="Q1895" t="str">
        <f t="shared" si="184"/>
        <v>p</v>
      </c>
      <c r="R1895" s="2">
        <f t="shared" si="185"/>
        <v>32868.299999999996</v>
      </c>
    </row>
    <row r="1896" spans="1:18" x14ac:dyDescent="0.2">
      <c r="A1896" t="s">
        <v>271</v>
      </c>
      <c r="B1896" s="9" t="str">
        <f>VLOOKUP(A1896,'item cost'!A:D,2,FALSE)</f>
        <v>group 4</v>
      </c>
      <c r="C1896" s="9" t="str">
        <f>VLOOKUP(D1896,items!A:B,2,FALSE)</f>
        <v>item 4</v>
      </c>
      <c r="D1896" t="s">
        <v>836</v>
      </c>
      <c r="E1896" s="10"/>
      <c r="F1896" s="10">
        <v>44973</v>
      </c>
      <c r="G1896" t="s">
        <v>537</v>
      </c>
      <c r="I1896">
        <v>58</v>
      </c>
      <c r="J1896" s="2">
        <v>2710</v>
      </c>
      <c r="K1896" s="2">
        <f>IF(OR(B1896="متنوع",B1896="قطع غيار"),J1896,IF(AND(B1896="ceiling fan",J1896&gt;500),_xlfn.MAXIFS('m cost'!$E$3:$E$1062,'m cost'!$B$3:$B$1062,C1896,'m cost'!$C$3:$C$1062,"&lt;="&amp;O1896,'m cost'!$D$3:$D$1062,"&lt;="&amp;N1896)*3,_xlfn.MAXIFS('m cost'!$E$3:$E$1062,'m cost'!$B$3:$B$1062,C1896,'m cost'!$C$3:$C$1062,"&lt;="&amp;O1896,'m cost'!$D$3:$D$1062,"&lt;="&amp;N1896)))</f>
        <v>1793</v>
      </c>
      <c r="L1896" s="2">
        <f t="shared" si="180"/>
        <v>103994</v>
      </c>
      <c r="M1896" s="2">
        <f t="shared" si="181"/>
        <v>157180</v>
      </c>
      <c r="N1896">
        <f t="shared" si="182"/>
        <v>2</v>
      </c>
      <c r="O1896">
        <f t="shared" si="183"/>
        <v>2023</v>
      </c>
      <c r="P1896" s="9">
        <f>IF(I1896&gt;0,VLOOKUP(B1896,'m cost'!A:G,6,FALSE)*I1896,0)</f>
        <v>2491.6799999999998</v>
      </c>
      <c r="Q1896" t="str">
        <f t="shared" si="184"/>
        <v>p</v>
      </c>
      <c r="R1896" s="2">
        <f t="shared" si="185"/>
        <v>50694.32</v>
      </c>
    </row>
    <row r="1897" spans="1:18" x14ac:dyDescent="0.2">
      <c r="A1897" t="s">
        <v>26</v>
      </c>
      <c r="B1897" s="9" t="str">
        <f>VLOOKUP(A1897,'item cost'!A:D,2,FALSE)</f>
        <v>group 5</v>
      </c>
      <c r="C1897" s="9" t="str">
        <f>VLOOKUP(D1897,items!A:B,2,FALSE)</f>
        <v>item 5</v>
      </c>
      <c r="D1897" t="s">
        <v>837</v>
      </c>
      <c r="E1897" s="10"/>
      <c r="F1897" s="10">
        <v>44965</v>
      </c>
      <c r="G1897" t="s">
        <v>538</v>
      </c>
      <c r="I1897">
        <v>20</v>
      </c>
      <c r="J1897" s="2">
        <v>2650</v>
      </c>
      <c r="K1897" s="2">
        <f>IF(OR(B1897="متنوع",B1897="قطع غيار"),J1897,IF(AND(B1897="ceiling fan",J1897&gt;500),_xlfn.MAXIFS('m cost'!$E$3:$E$1062,'m cost'!$B$3:$B$1062,C1897,'m cost'!$C$3:$C$1062,"&lt;="&amp;O1897,'m cost'!$D$3:$D$1062,"&lt;="&amp;N1897)*3,_xlfn.MAXIFS('m cost'!$E$3:$E$1062,'m cost'!$B$3:$B$1062,C1897,'m cost'!$C$3:$C$1062,"&lt;="&amp;O1897,'m cost'!$D$3:$D$1062,"&lt;="&amp;N1897)))</f>
        <v>2220</v>
      </c>
      <c r="L1897" s="2">
        <f t="shared" si="180"/>
        <v>44400</v>
      </c>
      <c r="M1897" s="2">
        <f t="shared" si="181"/>
        <v>53000</v>
      </c>
      <c r="N1897">
        <f t="shared" si="182"/>
        <v>2</v>
      </c>
      <c r="O1897">
        <f t="shared" si="183"/>
        <v>2023</v>
      </c>
      <c r="P1897" s="9">
        <f>IF(I1897&gt;0,VLOOKUP(B1897,'m cost'!A:G,6,FALSE)*I1897,0)</f>
        <v>640.79999999999995</v>
      </c>
      <c r="Q1897" t="str">
        <f t="shared" si="184"/>
        <v>p</v>
      </c>
      <c r="R1897" s="2">
        <f t="shared" si="185"/>
        <v>7959.2</v>
      </c>
    </row>
    <row r="1898" spans="1:18" x14ac:dyDescent="0.2">
      <c r="A1898" t="s">
        <v>66</v>
      </c>
      <c r="B1898" s="9" t="str">
        <f>VLOOKUP(A1898,'item cost'!A:D,2,FALSE)</f>
        <v>group 6</v>
      </c>
      <c r="C1898" s="9" t="str">
        <f>VLOOKUP(D1898,items!A:B,2,FALSE)</f>
        <v>item 6</v>
      </c>
      <c r="D1898" t="s">
        <v>838</v>
      </c>
      <c r="E1898" s="10"/>
      <c r="F1898" s="10">
        <v>44965</v>
      </c>
      <c r="G1898" t="s">
        <v>538</v>
      </c>
      <c r="I1898">
        <v>25</v>
      </c>
      <c r="J1898" s="2">
        <v>2550</v>
      </c>
      <c r="K1898" s="2">
        <f>IF(OR(B1898="متنوع",B1898="قطع غيار"),J1898,IF(AND(B1898="ceiling fan",J1898&gt;500),_xlfn.MAXIFS('m cost'!$E$3:$E$1062,'m cost'!$B$3:$B$1062,C1898,'m cost'!$C$3:$C$1062,"&lt;="&amp;O1898,'m cost'!$D$3:$D$1062,"&lt;="&amp;N1898)*3,_xlfn.MAXIFS('m cost'!$E$3:$E$1062,'m cost'!$B$3:$B$1062,C1898,'m cost'!$C$3:$C$1062,"&lt;="&amp;O1898,'m cost'!$D$3:$D$1062,"&lt;="&amp;N1898)))</f>
        <v>190</v>
      </c>
      <c r="L1898" s="2">
        <f t="shared" si="180"/>
        <v>4750</v>
      </c>
      <c r="M1898" s="2">
        <f t="shared" si="181"/>
        <v>63750</v>
      </c>
      <c r="N1898">
        <f t="shared" si="182"/>
        <v>2</v>
      </c>
      <c r="O1898">
        <f t="shared" si="183"/>
        <v>2023</v>
      </c>
      <c r="P1898" s="9">
        <f>IF(I1898&gt;0,VLOOKUP(B1898,'m cost'!A:G,6,FALSE)*I1898,0)</f>
        <v>3736.9999999999995</v>
      </c>
      <c r="Q1898" t="str">
        <f t="shared" si="184"/>
        <v>p</v>
      </c>
      <c r="R1898" s="2">
        <f t="shared" si="185"/>
        <v>55263</v>
      </c>
    </row>
    <row r="1899" spans="1:18" x14ac:dyDescent="0.2">
      <c r="A1899" t="s">
        <v>40</v>
      </c>
      <c r="B1899" s="9" t="str">
        <f>VLOOKUP(A1899,'item cost'!A:D,2,FALSE)</f>
        <v>group 7</v>
      </c>
      <c r="C1899" s="9" t="str">
        <f>VLOOKUP(D1899,items!A:B,2,FALSE)</f>
        <v>item 7</v>
      </c>
      <c r="D1899" t="s">
        <v>839</v>
      </c>
      <c r="E1899" s="10"/>
      <c r="F1899" s="10">
        <v>44965</v>
      </c>
      <c r="G1899" t="s">
        <v>538</v>
      </c>
      <c r="I1899">
        <v>25</v>
      </c>
      <c r="J1899" s="2">
        <v>1175</v>
      </c>
      <c r="K1899" s="2">
        <f>IF(OR(B1899="متنوع",B1899="قطع غيار"),J1899,IF(AND(B1899="ceiling fan",J1899&gt;500),_xlfn.MAXIFS('m cost'!$E$3:$E$1062,'m cost'!$B$3:$B$1062,C1899,'m cost'!$C$3:$C$1062,"&lt;="&amp;O1899,'m cost'!$D$3:$D$1062,"&lt;="&amp;N1899)*3,_xlfn.MAXIFS('m cost'!$E$3:$E$1062,'m cost'!$B$3:$B$1062,C1899,'m cost'!$C$3:$C$1062,"&lt;="&amp;O1899,'m cost'!$D$3:$D$1062,"&lt;="&amp;N1899)))</f>
        <v>260</v>
      </c>
      <c r="L1899" s="2">
        <f t="shared" si="180"/>
        <v>6500</v>
      </c>
      <c r="M1899" s="2">
        <f t="shared" si="181"/>
        <v>29375</v>
      </c>
      <c r="N1899">
        <f t="shared" si="182"/>
        <v>2</v>
      </c>
      <c r="O1899">
        <f t="shared" si="183"/>
        <v>2023</v>
      </c>
      <c r="P1899" s="9">
        <f>IF(I1899&gt;0,VLOOKUP(B1899,'m cost'!A:G,6,FALSE)*I1899,0)</f>
        <v>553.5</v>
      </c>
      <c r="Q1899" t="str">
        <f t="shared" si="184"/>
        <v>p</v>
      </c>
      <c r="R1899" s="2">
        <f t="shared" si="185"/>
        <v>22321.5</v>
      </c>
    </row>
    <row r="1900" spans="1:18" x14ac:dyDescent="0.2">
      <c r="A1900" t="s">
        <v>61</v>
      </c>
      <c r="B1900" s="9" t="str">
        <f>VLOOKUP(A1900,'item cost'!A:D,2,FALSE)</f>
        <v>group 8</v>
      </c>
      <c r="C1900" s="9" t="str">
        <f>VLOOKUP(D1900,items!A:B,2,FALSE)</f>
        <v>item 8</v>
      </c>
      <c r="D1900" t="s">
        <v>840</v>
      </c>
      <c r="E1900" s="10"/>
      <c r="F1900" s="10">
        <v>44965</v>
      </c>
      <c r="G1900" t="s">
        <v>538</v>
      </c>
      <c r="I1900">
        <v>10</v>
      </c>
      <c r="J1900" s="2">
        <v>1350</v>
      </c>
      <c r="K1900" s="2">
        <f>IF(OR(B1900="متنوع",B1900="قطع غيار"),J1900,IF(AND(B1900="ceiling fan",J1900&gt;500),_xlfn.MAXIFS('m cost'!$E$3:$E$1062,'m cost'!$B$3:$B$1062,C1900,'m cost'!$C$3:$C$1062,"&lt;="&amp;O1900,'m cost'!$D$3:$D$1062,"&lt;="&amp;N1900)*3,_xlfn.MAXIFS('m cost'!$E$3:$E$1062,'m cost'!$B$3:$B$1062,C1900,'m cost'!$C$3:$C$1062,"&lt;="&amp;O1900,'m cost'!$D$3:$D$1062,"&lt;="&amp;N1900)))</f>
        <v>1630</v>
      </c>
      <c r="L1900" s="2">
        <f t="shared" si="180"/>
        <v>16300</v>
      </c>
      <c r="M1900" s="2">
        <f t="shared" si="181"/>
        <v>13500</v>
      </c>
      <c r="N1900">
        <f t="shared" si="182"/>
        <v>2</v>
      </c>
      <c r="O1900">
        <f t="shared" si="183"/>
        <v>2023</v>
      </c>
      <c r="P1900" s="9">
        <f>IF(I1900&gt;0,VLOOKUP(B1900,'m cost'!A:G,6,FALSE)*I1900,0)</f>
        <v>628.40000000000009</v>
      </c>
      <c r="Q1900" t="str">
        <f t="shared" si="184"/>
        <v>l</v>
      </c>
      <c r="R1900" s="2">
        <f t="shared" si="185"/>
        <v>-3428.4</v>
      </c>
    </row>
    <row r="1901" spans="1:18" x14ac:dyDescent="0.2">
      <c r="A1901" t="s">
        <v>39</v>
      </c>
      <c r="B1901" s="9" t="str">
        <f>VLOOKUP(A1901,'item cost'!A:D,2,FALSE)</f>
        <v>group 9</v>
      </c>
      <c r="C1901" s="9" t="str">
        <f>VLOOKUP(D1901,items!A:B,2,FALSE)</f>
        <v>item 9</v>
      </c>
      <c r="D1901" t="s">
        <v>841</v>
      </c>
      <c r="E1901" s="10"/>
      <c r="F1901" s="10">
        <v>44965</v>
      </c>
      <c r="G1901" t="s">
        <v>269</v>
      </c>
      <c r="I1901">
        <v>-8</v>
      </c>
      <c r="J1901" s="2">
        <v>360</v>
      </c>
      <c r="K1901" s="2">
        <f>IF(OR(B1901="متنوع",B1901="قطع غيار"),J1901,IF(AND(B1901="ceiling fan",J1901&gt;500),_xlfn.MAXIFS('m cost'!$E$3:$E$1062,'m cost'!$B$3:$B$1062,C1901,'m cost'!$C$3:$C$1062,"&lt;="&amp;O1901,'m cost'!$D$3:$D$1062,"&lt;="&amp;N1901)*3,_xlfn.MAXIFS('m cost'!$E$3:$E$1062,'m cost'!$B$3:$B$1062,C1901,'m cost'!$C$3:$C$1062,"&lt;="&amp;O1901,'m cost'!$D$3:$D$1062,"&lt;="&amp;N1901)))</f>
        <v>2007</v>
      </c>
      <c r="L1901" s="2">
        <f t="shared" si="180"/>
        <v>-16056</v>
      </c>
      <c r="M1901" s="2">
        <f t="shared" si="181"/>
        <v>-2880</v>
      </c>
      <c r="N1901">
        <f t="shared" si="182"/>
        <v>2</v>
      </c>
      <c r="O1901">
        <f t="shared" si="183"/>
        <v>2023</v>
      </c>
      <c r="P1901" s="9">
        <f>IF(I1901&gt;0,VLOOKUP(B1901,'m cost'!A:G,6,FALSE)*I1901,0)</f>
        <v>0</v>
      </c>
      <c r="Q1901" t="str">
        <f t="shared" si="184"/>
        <v>p</v>
      </c>
      <c r="R1901" s="2">
        <f t="shared" si="185"/>
        <v>13176</v>
      </c>
    </row>
    <row r="1902" spans="1:18" x14ac:dyDescent="0.2">
      <c r="A1902" t="s">
        <v>277</v>
      </c>
      <c r="B1902" s="9" t="str">
        <f>VLOOKUP(A1902,'item cost'!A:D,2,FALSE)</f>
        <v>group 10</v>
      </c>
      <c r="C1902" s="9" t="str">
        <f>VLOOKUP(D1902,items!A:B,2,FALSE)</f>
        <v>item 10</v>
      </c>
      <c r="D1902" t="s">
        <v>842</v>
      </c>
      <c r="E1902" s="10"/>
      <c r="F1902" s="10">
        <v>44965</v>
      </c>
      <c r="G1902" t="s">
        <v>269</v>
      </c>
      <c r="I1902">
        <v>-5</v>
      </c>
      <c r="J1902" s="2">
        <v>280</v>
      </c>
      <c r="K1902" s="2">
        <f>IF(OR(B1902="متنوع",B1902="قطع غيار"),J1902,IF(AND(B1902="ceiling fan",J1902&gt;500),_xlfn.MAXIFS('m cost'!$E$3:$E$1062,'m cost'!$B$3:$B$1062,C1902,'m cost'!$C$3:$C$1062,"&lt;="&amp;O1902,'m cost'!$D$3:$D$1062,"&lt;="&amp;N1902)*3,_xlfn.MAXIFS('m cost'!$E$3:$E$1062,'m cost'!$B$3:$B$1062,C1902,'m cost'!$C$3:$C$1062,"&lt;="&amp;O1902,'m cost'!$D$3:$D$1062,"&lt;="&amp;N1902)))</f>
        <v>370</v>
      </c>
      <c r="L1902" s="2">
        <f t="shared" si="180"/>
        <v>-1850</v>
      </c>
      <c r="M1902" s="2">
        <f t="shared" si="181"/>
        <v>-1400</v>
      </c>
      <c r="N1902">
        <f t="shared" si="182"/>
        <v>2</v>
      </c>
      <c r="O1902">
        <f t="shared" si="183"/>
        <v>2023</v>
      </c>
      <c r="P1902" s="9">
        <f>IF(I1902&gt;0,VLOOKUP(B1902,'m cost'!A:G,6,FALSE)*I1902,0)</f>
        <v>0</v>
      </c>
      <c r="Q1902" t="str">
        <f t="shared" si="184"/>
        <v>p</v>
      </c>
      <c r="R1902" s="2">
        <f t="shared" si="185"/>
        <v>450</v>
      </c>
    </row>
    <row r="1903" spans="1:18" x14ac:dyDescent="0.2">
      <c r="A1903" t="s">
        <v>53</v>
      </c>
      <c r="B1903" s="9" t="str">
        <f>VLOOKUP(A1903,'item cost'!A:D,2,FALSE)</f>
        <v>group 11</v>
      </c>
      <c r="C1903" s="9" t="str">
        <f>VLOOKUP(D1903,items!A:B,2,FALSE)</f>
        <v>item 11</v>
      </c>
      <c r="D1903" t="s">
        <v>843</v>
      </c>
      <c r="E1903" s="10"/>
      <c r="F1903" s="10">
        <v>44965</v>
      </c>
      <c r="G1903" t="s">
        <v>269</v>
      </c>
      <c r="I1903">
        <v>-1</v>
      </c>
      <c r="J1903" s="2">
        <v>260</v>
      </c>
      <c r="K1903" s="2">
        <f>IF(OR(B1903="متنوع",B1903="قطع غيار"),J1903,IF(AND(B1903="ceiling fan",J1903&gt;500),_xlfn.MAXIFS('m cost'!$E$3:$E$1062,'m cost'!$B$3:$B$1062,C1903,'m cost'!$C$3:$C$1062,"&lt;="&amp;O1903,'m cost'!$D$3:$D$1062,"&lt;="&amp;N1903)*3,_xlfn.MAXIFS('m cost'!$E$3:$E$1062,'m cost'!$B$3:$B$1062,C1903,'m cost'!$C$3:$C$1062,"&lt;="&amp;O1903,'m cost'!$D$3:$D$1062,"&lt;="&amp;N1903)))</f>
        <v>339.00000000000006</v>
      </c>
      <c r="L1903" s="2">
        <f t="shared" si="180"/>
        <v>-339.00000000000006</v>
      </c>
      <c r="M1903" s="2">
        <f t="shared" si="181"/>
        <v>-260</v>
      </c>
      <c r="N1903">
        <f t="shared" si="182"/>
        <v>2</v>
      </c>
      <c r="O1903">
        <f t="shared" si="183"/>
        <v>2023</v>
      </c>
      <c r="P1903" s="9">
        <f>IF(I1903&gt;0,VLOOKUP(B1903,'m cost'!A:G,6,FALSE)*I1903,0)</f>
        <v>0</v>
      </c>
      <c r="Q1903" t="str">
        <f t="shared" si="184"/>
        <v>p</v>
      </c>
      <c r="R1903" s="2">
        <f t="shared" si="185"/>
        <v>79.000000000000057</v>
      </c>
    </row>
    <row r="1904" spans="1:18" x14ac:dyDescent="0.2">
      <c r="A1904" t="s">
        <v>54</v>
      </c>
      <c r="B1904" s="9" t="str">
        <f>VLOOKUP(A1904,'item cost'!A:D,2,FALSE)</f>
        <v>group 12</v>
      </c>
      <c r="C1904" s="9" t="str">
        <f>VLOOKUP(D1904,items!A:B,2,FALSE)</f>
        <v>item 12</v>
      </c>
      <c r="D1904" t="s">
        <v>844</v>
      </c>
      <c r="E1904" s="10"/>
      <c r="F1904" s="10">
        <v>44965</v>
      </c>
      <c r="G1904" t="s">
        <v>269</v>
      </c>
      <c r="I1904">
        <v>-1</v>
      </c>
      <c r="J1904" s="2">
        <v>165</v>
      </c>
      <c r="K1904" s="2">
        <f>IF(OR(B1904="متنوع",B1904="قطع غيار"),J1904,IF(AND(B1904="ceiling fan",J1904&gt;500),_xlfn.MAXIFS('m cost'!$E$3:$E$1062,'m cost'!$B$3:$B$1062,C1904,'m cost'!$C$3:$C$1062,"&lt;="&amp;O1904,'m cost'!$D$3:$D$1062,"&lt;="&amp;N1904)*3,_xlfn.MAXIFS('m cost'!$E$3:$E$1062,'m cost'!$B$3:$B$1062,C1904,'m cost'!$C$3:$C$1062,"&lt;="&amp;O1904,'m cost'!$D$3:$D$1062,"&lt;="&amp;N1904)))</f>
        <v>900</v>
      </c>
      <c r="L1904" s="2">
        <f t="shared" si="180"/>
        <v>-900</v>
      </c>
      <c r="M1904" s="2">
        <f t="shared" si="181"/>
        <v>-165</v>
      </c>
      <c r="N1904">
        <f t="shared" si="182"/>
        <v>2</v>
      </c>
      <c r="O1904">
        <f t="shared" si="183"/>
        <v>2023</v>
      </c>
      <c r="P1904" s="9">
        <f>IF(I1904&gt;0,VLOOKUP(B1904,'m cost'!A:G,6,FALSE)*I1904,0)</f>
        <v>0</v>
      </c>
      <c r="Q1904" t="str">
        <f t="shared" si="184"/>
        <v>p</v>
      </c>
      <c r="R1904" s="2">
        <f t="shared" si="185"/>
        <v>735</v>
      </c>
    </row>
    <row r="1905" spans="1:18" x14ac:dyDescent="0.2">
      <c r="A1905" t="s">
        <v>72</v>
      </c>
      <c r="B1905" s="9" t="str">
        <f>VLOOKUP(A1905,'item cost'!A:D,2,FALSE)</f>
        <v>group 13</v>
      </c>
      <c r="C1905" s="9" t="str">
        <f>VLOOKUP(D1905,items!A:B,2,FALSE)</f>
        <v>item 13</v>
      </c>
      <c r="D1905" t="s">
        <v>845</v>
      </c>
      <c r="E1905" s="10"/>
      <c r="F1905" s="10">
        <v>44965</v>
      </c>
      <c r="G1905" t="s">
        <v>269</v>
      </c>
      <c r="I1905">
        <v>-1</v>
      </c>
      <c r="J1905" s="2">
        <v>1350</v>
      </c>
      <c r="K1905" s="2">
        <f>IF(OR(B1905="متنوع",B1905="قطع غيار"),J1905,IF(AND(B1905="ceiling fan",J1905&gt;500),_xlfn.MAXIFS('m cost'!$E$3:$E$1062,'m cost'!$B$3:$B$1062,C1905,'m cost'!$C$3:$C$1062,"&lt;="&amp;O1905,'m cost'!$D$3:$D$1062,"&lt;="&amp;N1905)*3,_xlfn.MAXIFS('m cost'!$E$3:$E$1062,'m cost'!$B$3:$B$1062,C1905,'m cost'!$C$3:$C$1062,"&lt;="&amp;O1905,'m cost'!$D$3:$D$1062,"&lt;="&amp;N1905)))</f>
        <v>450</v>
      </c>
      <c r="L1905" s="2">
        <f t="shared" si="180"/>
        <v>-450</v>
      </c>
      <c r="M1905" s="2">
        <f t="shared" si="181"/>
        <v>-1350</v>
      </c>
      <c r="N1905">
        <f t="shared" si="182"/>
        <v>2</v>
      </c>
      <c r="O1905">
        <f t="shared" si="183"/>
        <v>2023</v>
      </c>
      <c r="P1905" s="9">
        <f>IF(I1905&gt;0,VLOOKUP(B1905,'m cost'!A:G,6,FALSE)*I1905,0)</f>
        <v>0</v>
      </c>
      <c r="Q1905" t="str">
        <f t="shared" si="184"/>
        <v>l</v>
      </c>
      <c r="R1905" s="2">
        <f t="shared" si="185"/>
        <v>-900</v>
      </c>
    </row>
    <row r="1906" spans="1:18" x14ac:dyDescent="0.2">
      <c r="A1906" t="s">
        <v>38</v>
      </c>
      <c r="B1906" s="9" t="str">
        <f>VLOOKUP(A1906,'item cost'!A:D,2,FALSE)</f>
        <v>group 14</v>
      </c>
      <c r="C1906" s="9" t="str">
        <f>VLOOKUP(D1906,items!A:B,2,FALSE)</f>
        <v>item 14</v>
      </c>
      <c r="D1906" t="s">
        <v>846</v>
      </c>
      <c r="E1906" s="10"/>
      <c r="F1906" s="10">
        <v>44965</v>
      </c>
      <c r="G1906" t="s">
        <v>269</v>
      </c>
      <c r="I1906">
        <v>-2</v>
      </c>
      <c r="J1906" s="2">
        <v>490</v>
      </c>
      <c r="K1906" s="2">
        <f>IF(OR(B1906="متنوع",B1906="قطع غيار"),J1906,IF(AND(B1906="ceiling fan",J1906&gt;500),_xlfn.MAXIFS('m cost'!$E$3:$E$1062,'m cost'!$B$3:$B$1062,C1906,'m cost'!$C$3:$C$1062,"&lt;="&amp;O1906,'m cost'!$D$3:$D$1062,"&lt;="&amp;N1906)*3,_xlfn.MAXIFS('m cost'!$E$3:$E$1062,'m cost'!$B$3:$B$1062,C1906,'m cost'!$C$3:$C$1062,"&lt;="&amp;O1906,'m cost'!$D$3:$D$1062,"&lt;="&amp;N1906)))</f>
        <v>2060</v>
      </c>
      <c r="L1906" s="2">
        <f t="shared" si="180"/>
        <v>-4120</v>
      </c>
      <c r="M1906" s="2">
        <f t="shared" si="181"/>
        <v>-980</v>
      </c>
      <c r="N1906">
        <f t="shared" si="182"/>
        <v>2</v>
      </c>
      <c r="O1906">
        <f t="shared" si="183"/>
        <v>2023</v>
      </c>
      <c r="P1906" s="9">
        <f>IF(I1906&gt;0,VLOOKUP(B1906,'m cost'!A:G,6,FALSE)*I1906,0)</f>
        <v>0</v>
      </c>
      <c r="Q1906" t="str">
        <f t="shared" si="184"/>
        <v>p</v>
      </c>
      <c r="R1906" s="2">
        <f t="shared" si="185"/>
        <v>3140</v>
      </c>
    </row>
    <row r="1907" spans="1:18" x14ac:dyDescent="0.2">
      <c r="A1907" t="s">
        <v>36</v>
      </c>
      <c r="B1907" s="9" t="str">
        <f>VLOOKUP(A1907,'item cost'!A:D,2,FALSE)</f>
        <v>group 15</v>
      </c>
      <c r="C1907" s="9" t="str">
        <f>VLOOKUP(D1907,items!A:B,2,FALSE)</f>
        <v>item 15</v>
      </c>
      <c r="D1907" t="s">
        <v>847</v>
      </c>
      <c r="E1907" s="10"/>
      <c r="F1907" s="10">
        <v>44966</v>
      </c>
      <c r="G1907" t="s">
        <v>539</v>
      </c>
      <c r="I1907">
        <v>10</v>
      </c>
      <c r="J1907" s="2">
        <v>2650</v>
      </c>
      <c r="K1907" s="2">
        <f>IF(OR(B1907="متنوع",B1907="قطع غيار"),J1907,IF(AND(B1907="ceiling fan",J1907&gt;500),_xlfn.MAXIFS('m cost'!$E$3:$E$1062,'m cost'!$B$3:$B$1062,C1907,'m cost'!$C$3:$C$1062,"&lt;="&amp;O1907,'m cost'!$D$3:$D$1062,"&lt;="&amp;N1907)*3,_xlfn.MAXIFS('m cost'!$E$3:$E$1062,'m cost'!$B$3:$B$1062,C1907,'m cost'!$C$3:$C$1062,"&lt;="&amp;O1907,'m cost'!$D$3:$D$1062,"&lt;="&amp;N1907)))</f>
        <v>1928</v>
      </c>
      <c r="L1907" s="2">
        <f t="shared" si="180"/>
        <v>19280</v>
      </c>
      <c r="M1907" s="2">
        <f t="shared" si="181"/>
        <v>26500</v>
      </c>
      <c r="N1907">
        <f t="shared" si="182"/>
        <v>2</v>
      </c>
      <c r="O1907">
        <f t="shared" si="183"/>
        <v>2023</v>
      </c>
      <c r="P1907" s="9">
        <f>IF(I1907&gt;0,VLOOKUP(B1907,'m cost'!A:G,6,FALSE)*I1907,0)</f>
        <v>265.2</v>
      </c>
      <c r="Q1907" t="str">
        <f t="shared" si="184"/>
        <v>p</v>
      </c>
      <c r="R1907" s="2">
        <f t="shared" si="185"/>
        <v>6954.8</v>
      </c>
    </row>
    <row r="1908" spans="1:18" x14ac:dyDescent="0.2">
      <c r="A1908" t="s">
        <v>30</v>
      </c>
      <c r="B1908" s="9" t="str">
        <f>VLOOKUP(A1908,'item cost'!A:D,2,FALSE)</f>
        <v>group 16</v>
      </c>
      <c r="C1908" s="9" t="str">
        <f>VLOOKUP(D1908,items!A:B,2,FALSE)</f>
        <v>item 16</v>
      </c>
      <c r="D1908" t="s">
        <v>848</v>
      </c>
      <c r="E1908" s="10"/>
      <c r="F1908" s="10">
        <v>44966</v>
      </c>
      <c r="G1908" t="s">
        <v>539</v>
      </c>
      <c r="I1908">
        <v>5</v>
      </c>
      <c r="J1908" s="2">
        <v>2550</v>
      </c>
      <c r="K1908" s="2">
        <f>IF(OR(B1908="متنوع",B1908="قطع غيار"),J1908,IF(AND(B1908="ceiling fan",J1908&gt;500),_xlfn.MAXIFS('m cost'!$E$3:$E$1062,'m cost'!$B$3:$B$1062,C1908,'m cost'!$C$3:$C$1062,"&lt;="&amp;O1908,'m cost'!$D$3:$D$1062,"&lt;="&amp;N1908)*3,_xlfn.MAXIFS('m cost'!$E$3:$E$1062,'m cost'!$B$3:$B$1062,C1908,'m cost'!$C$3:$C$1062,"&lt;="&amp;O1908,'m cost'!$D$3:$D$1062,"&lt;="&amp;N1908)))</f>
        <v>340.26666666666671</v>
      </c>
      <c r="L1908" s="2">
        <f t="shared" si="180"/>
        <v>1701.3333333333335</v>
      </c>
      <c r="M1908" s="2">
        <f t="shared" si="181"/>
        <v>12750</v>
      </c>
      <c r="N1908">
        <f t="shared" si="182"/>
        <v>2</v>
      </c>
      <c r="O1908">
        <f t="shared" si="183"/>
        <v>2023</v>
      </c>
      <c r="P1908" s="9">
        <f>IF(I1908&gt;0,VLOOKUP(B1908,'m cost'!A:G,6,FALSE)*I1908,0)</f>
        <v>143.4</v>
      </c>
      <c r="Q1908" t="str">
        <f t="shared" si="184"/>
        <v>p</v>
      </c>
      <c r="R1908" s="2">
        <f t="shared" si="185"/>
        <v>10905.266666666666</v>
      </c>
    </row>
    <row r="1909" spans="1:18" x14ac:dyDescent="0.2">
      <c r="A1909" t="s">
        <v>45</v>
      </c>
      <c r="B1909" s="9" t="str">
        <f>VLOOKUP(A1909,'item cost'!A:D,2,FALSE)</f>
        <v>group 17</v>
      </c>
      <c r="C1909" s="9" t="str">
        <f>VLOOKUP(D1909,items!A:B,2,FALSE)</f>
        <v>item 17</v>
      </c>
      <c r="D1909" t="s">
        <v>849</v>
      </c>
      <c r="E1909" s="10"/>
      <c r="F1909" s="10">
        <v>44966</v>
      </c>
      <c r="G1909" t="s">
        <v>539</v>
      </c>
      <c r="I1909">
        <v>25</v>
      </c>
      <c r="J1909" s="2">
        <v>2550</v>
      </c>
      <c r="K1909" s="2">
        <f>IF(OR(B1909="متنوع",B1909="قطع غيار"),J1909,IF(AND(B1909="ceiling fan",J1909&gt;500),_xlfn.MAXIFS('m cost'!$E$3:$E$1062,'m cost'!$B$3:$B$1062,C1909,'m cost'!$C$3:$C$1062,"&lt;="&amp;O1909,'m cost'!$D$3:$D$1062,"&lt;="&amp;N1909)*3,_xlfn.MAXIFS('m cost'!$E$3:$E$1062,'m cost'!$B$3:$B$1062,C1909,'m cost'!$C$3:$C$1062,"&lt;="&amp;O1909,'m cost'!$D$3:$D$1062,"&lt;="&amp;N1909)))</f>
        <v>350.54555555555561</v>
      </c>
      <c r="L1909" s="2">
        <f t="shared" si="180"/>
        <v>8763.6388888888905</v>
      </c>
      <c r="M1909" s="2">
        <f t="shared" si="181"/>
        <v>63750</v>
      </c>
      <c r="N1909">
        <f t="shared" si="182"/>
        <v>2</v>
      </c>
      <c r="O1909">
        <f t="shared" si="183"/>
        <v>2023</v>
      </c>
      <c r="P1909" s="9">
        <f>IF(I1909&gt;0,VLOOKUP(B1909,'m cost'!A:G,6,FALSE)*I1909,0)</f>
        <v>1206.25</v>
      </c>
      <c r="Q1909" t="str">
        <f t="shared" si="184"/>
        <v>p</v>
      </c>
      <c r="R1909" s="2">
        <f t="shared" si="185"/>
        <v>53780.111111111109</v>
      </c>
    </row>
    <row r="1910" spans="1:18" x14ac:dyDescent="0.2">
      <c r="A1910" t="s">
        <v>21</v>
      </c>
      <c r="B1910" s="9" t="str">
        <f>VLOOKUP(A1910,'item cost'!A:D,2,FALSE)</f>
        <v>group 18</v>
      </c>
      <c r="C1910" s="9" t="str">
        <f>VLOOKUP(D1910,items!A:B,2,FALSE)</f>
        <v>item 18</v>
      </c>
      <c r="D1910" t="s">
        <v>850</v>
      </c>
      <c r="E1910" s="10"/>
      <c r="F1910" s="10">
        <v>44966</v>
      </c>
      <c r="G1910" t="s">
        <v>539</v>
      </c>
      <c r="I1910">
        <v>10</v>
      </c>
      <c r="J1910" s="2">
        <v>2650</v>
      </c>
      <c r="K1910" s="2">
        <f>IF(OR(B1910="متنوع",B1910="قطع غيار"),J1910,IF(AND(B1910="ceiling fan",J1910&gt;500),_xlfn.MAXIFS('m cost'!$E$3:$E$1062,'m cost'!$B$3:$B$1062,C1910,'m cost'!$C$3:$C$1062,"&lt;="&amp;O1910,'m cost'!$D$3:$D$1062,"&lt;="&amp;N1910)*3,_xlfn.MAXIFS('m cost'!$E$3:$E$1062,'m cost'!$B$3:$B$1062,C1910,'m cost'!$C$3:$C$1062,"&lt;="&amp;O1910,'m cost'!$D$3:$D$1062,"&lt;="&amp;N1910)))</f>
        <v>329.32952380952389</v>
      </c>
      <c r="L1910" s="2">
        <f t="shared" ref="L1910:L1973" si="186">I1910*K1910</f>
        <v>3293.2952380952388</v>
      </c>
      <c r="M1910" s="2">
        <f t="shared" ref="M1910:M1973" si="187">J1910*I1910</f>
        <v>26500</v>
      </c>
      <c r="N1910">
        <f t="shared" ref="N1910:N1973" si="188">MONTH(F1910)</f>
        <v>2</v>
      </c>
      <c r="O1910">
        <f t="shared" ref="O1910:O1973" si="189">YEAR(F1910)</f>
        <v>2023</v>
      </c>
      <c r="P1910" s="9">
        <f>IF(I1910&gt;0,VLOOKUP(B1910,'m cost'!A:G,6,FALSE)*I1910,0)</f>
        <v>1381.6</v>
      </c>
      <c r="Q1910" t="str">
        <f t="shared" ref="Q1910:Q1973" si="190">IF(M1910-L1910-P1910&gt;0,"p","l")</f>
        <v>p</v>
      </c>
      <c r="R1910" s="2">
        <f t="shared" ref="R1910:R1973" si="191">M1910-L1910-P1910</f>
        <v>21825.104761904764</v>
      </c>
    </row>
    <row r="1911" spans="1:18" x14ac:dyDescent="0.2">
      <c r="A1911" t="s">
        <v>275</v>
      </c>
      <c r="B1911" s="9" t="str">
        <f>VLOOKUP(A1911,'item cost'!A:D,2,FALSE)</f>
        <v>group 19</v>
      </c>
      <c r="C1911" s="9" t="str">
        <f>VLOOKUP(D1911,items!A:B,2,FALSE)</f>
        <v>item 19</v>
      </c>
      <c r="D1911" t="s">
        <v>851</v>
      </c>
      <c r="E1911" s="10"/>
      <c r="F1911" s="10">
        <v>44966</v>
      </c>
      <c r="G1911" t="s">
        <v>539</v>
      </c>
      <c r="I1911">
        <v>1</v>
      </c>
      <c r="J1911" s="2">
        <v>1470</v>
      </c>
      <c r="K1911" s="2">
        <f>IF(OR(B1911="متنوع",B1911="قطع غيار"),J1911,IF(AND(B1911="ceiling fan",J1911&gt;500),_xlfn.MAXIFS('m cost'!$E$3:$E$1062,'m cost'!$B$3:$B$1062,C1911,'m cost'!$C$3:$C$1062,"&lt;="&amp;O1911,'m cost'!$D$3:$D$1062,"&lt;="&amp;N1911)*3,_xlfn.MAXIFS('m cost'!$E$3:$E$1062,'m cost'!$B$3:$B$1062,C1911,'m cost'!$C$3:$C$1062,"&lt;="&amp;O1911,'m cost'!$D$3:$D$1062,"&lt;="&amp;N1911)))</f>
        <v>1400</v>
      </c>
      <c r="L1911" s="2">
        <f t="shared" si="186"/>
        <v>1400</v>
      </c>
      <c r="M1911" s="2">
        <f t="shared" si="187"/>
        <v>1470</v>
      </c>
      <c r="N1911">
        <f t="shared" si="188"/>
        <v>2</v>
      </c>
      <c r="O1911">
        <f t="shared" si="189"/>
        <v>2023</v>
      </c>
      <c r="P1911" s="9">
        <f>IF(I1911&gt;0,VLOOKUP(B1911,'m cost'!A:G,6,FALSE)*I1911,0)</f>
        <v>21.97</v>
      </c>
      <c r="Q1911" t="str">
        <f t="shared" si="190"/>
        <v>p</v>
      </c>
      <c r="R1911" s="2">
        <f t="shared" si="191"/>
        <v>48.03</v>
      </c>
    </row>
    <row r="1912" spans="1:18" x14ac:dyDescent="0.2">
      <c r="A1912" t="s">
        <v>17</v>
      </c>
      <c r="B1912" s="9" t="str">
        <f>VLOOKUP(A1912,'item cost'!A:D,2,FALSE)</f>
        <v>group 20</v>
      </c>
      <c r="C1912" s="9" t="str">
        <f>VLOOKUP(D1912,items!A:B,2,FALSE)</f>
        <v>item 20</v>
      </c>
      <c r="D1912" t="s">
        <v>852</v>
      </c>
      <c r="E1912" s="10"/>
      <c r="F1912" s="10">
        <v>44979</v>
      </c>
      <c r="G1912" t="s">
        <v>540</v>
      </c>
      <c r="I1912">
        <v>20</v>
      </c>
      <c r="J1912" s="2">
        <v>2775</v>
      </c>
      <c r="K1912" s="2">
        <f>IF(OR(B1912="متنوع",B1912="قطع غيار"),J1912,IF(AND(B1912="ceiling fan",J1912&gt;500),_xlfn.MAXIFS('m cost'!$E$3:$E$1062,'m cost'!$B$3:$B$1062,C1912,'m cost'!$C$3:$C$1062,"&lt;="&amp;O1912,'m cost'!$D$3:$D$1062,"&lt;="&amp;N1912)*3,_xlfn.MAXIFS('m cost'!$E$3:$E$1062,'m cost'!$B$3:$B$1062,C1912,'m cost'!$C$3:$C$1062,"&lt;="&amp;O1912,'m cost'!$D$3:$D$1062,"&lt;="&amp;N1912)))</f>
        <v>1544</v>
      </c>
      <c r="L1912" s="2">
        <f t="shared" si="186"/>
        <v>30880</v>
      </c>
      <c r="M1912" s="2">
        <f t="shared" si="187"/>
        <v>55500</v>
      </c>
      <c r="N1912">
        <f t="shared" si="188"/>
        <v>2</v>
      </c>
      <c r="O1912">
        <f t="shared" si="189"/>
        <v>2023</v>
      </c>
      <c r="P1912" s="9">
        <f>IF(I1912&gt;0,VLOOKUP(B1912,'m cost'!A:G,6,FALSE)*I1912,0)</f>
        <v>100</v>
      </c>
      <c r="Q1912" t="str">
        <f t="shared" si="190"/>
        <v>p</v>
      </c>
      <c r="R1912" s="2">
        <f t="shared" si="191"/>
        <v>24520</v>
      </c>
    </row>
    <row r="1913" spans="1:18" x14ac:dyDescent="0.2">
      <c r="A1913" t="s">
        <v>18</v>
      </c>
      <c r="B1913" s="9" t="str">
        <f>VLOOKUP(A1913,'item cost'!A:D,2,FALSE)</f>
        <v>group 21</v>
      </c>
      <c r="C1913" s="9" t="str">
        <f>VLOOKUP(D1913,items!A:B,2,FALSE)</f>
        <v>item 21</v>
      </c>
      <c r="D1913" t="s">
        <v>853</v>
      </c>
      <c r="E1913" s="10"/>
      <c r="F1913" s="10">
        <v>44979</v>
      </c>
      <c r="G1913" t="s">
        <v>540</v>
      </c>
      <c r="I1913">
        <v>22</v>
      </c>
      <c r="J1913" s="2">
        <v>2575</v>
      </c>
      <c r="K1913" s="2">
        <f>IF(OR(B1913="متنوع",B1913="قطع غيار"),J1913,IF(AND(B1913="ceiling fan",J1913&gt;500),_xlfn.MAXIFS('m cost'!$E$3:$E$1062,'m cost'!$B$3:$B$1062,C1913,'m cost'!$C$3:$C$1062,"&lt;="&amp;O1913,'m cost'!$D$3:$D$1062,"&lt;="&amp;N1913)*3,_xlfn.MAXIFS('m cost'!$E$3:$E$1062,'m cost'!$B$3:$B$1062,C1913,'m cost'!$C$3:$C$1062,"&lt;="&amp;O1913,'m cost'!$D$3:$D$1062,"&lt;="&amp;N1913)))</f>
        <v>122.78968253968254</v>
      </c>
      <c r="L1913" s="2">
        <f t="shared" si="186"/>
        <v>2701.3730158730159</v>
      </c>
      <c r="M1913" s="2">
        <f t="shared" si="187"/>
        <v>56650</v>
      </c>
      <c r="N1913">
        <f t="shared" si="188"/>
        <v>2</v>
      </c>
      <c r="O1913">
        <f t="shared" si="189"/>
        <v>2023</v>
      </c>
      <c r="P1913" s="9">
        <f>IF(I1913&gt;0,VLOOKUP(B1913,'m cost'!A:G,6,FALSE)*I1913,0)</f>
        <v>0</v>
      </c>
      <c r="Q1913" t="str">
        <f t="shared" si="190"/>
        <v>p</v>
      </c>
      <c r="R1913" s="2">
        <f t="shared" si="191"/>
        <v>53948.626984126982</v>
      </c>
    </row>
    <row r="1914" spans="1:18" x14ac:dyDescent="0.2">
      <c r="A1914" t="s">
        <v>24</v>
      </c>
      <c r="B1914" s="9" t="str">
        <f>VLOOKUP(A1914,'item cost'!A:D,2,FALSE)</f>
        <v>group 22</v>
      </c>
      <c r="C1914" s="9" t="str">
        <f>VLOOKUP(D1914,items!A:B,2,FALSE)</f>
        <v>item 22</v>
      </c>
      <c r="D1914" t="s">
        <v>854</v>
      </c>
      <c r="E1914" s="10"/>
      <c r="F1914" s="10">
        <v>44979</v>
      </c>
      <c r="G1914" t="s">
        <v>540</v>
      </c>
      <c r="I1914">
        <v>15</v>
      </c>
      <c r="J1914" s="2">
        <v>2650</v>
      </c>
      <c r="K1914" s="2">
        <f>IF(OR(B1914="متنوع",B1914="قطع غيار"),J1914,IF(AND(B1914="ceiling fan",J1914&gt;500),_xlfn.MAXIFS('m cost'!$E$3:$E$1062,'m cost'!$B$3:$B$1062,C1914,'m cost'!$C$3:$C$1062,"&lt;="&amp;O1914,'m cost'!$D$3:$D$1062,"&lt;="&amp;N1914)*3,_xlfn.MAXIFS('m cost'!$E$3:$E$1062,'m cost'!$B$3:$B$1062,C1914,'m cost'!$C$3:$C$1062,"&lt;="&amp;O1914,'m cost'!$D$3:$D$1062,"&lt;="&amp;N1914)))</f>
        <v>588</v>
      </c>
      <c r="L1914" s="2">
        <f t="shared" si="186"/>
        <v>8820</v>
      </c>
      <c r="M1914" s="2">
        <f t="shared" si="187"/>
        <v>39750</v>
      </c>
      <c r="N1914">
        <f t="shared" si="188"/>
        <v>2</v>
      </c>
      <c r="O1914">
        <f t="shared" si="189"/>
        <v>2023</v>
      </c>
      <c r="P1914" s="9">
        <f>IF(I1914&gt;0,VLOOKUP(B1914,'m cost'!A:G,6,FALSE)*I1914,0)</f>
        <v>15</v>
      </c>
      <c r="Q1914" t="str">
        <f t="shared" si="190"/>
        <v>p</v>
      </c>
      <c r="R1914" s="2">
        <f t="shared" si="191"/>
        <v>30915</v>
      </c>
    </row>
    <row r="1915" spans="1:18" x14ac:dyDescent="0.2">
      <c r="A1915" t="s">
        <v>60</v>
      </c>
      <c r="B1915" s="9" t="str">
        <f>VLOOKUP(A1915,'item cost'!A:D,2,FALSE)</f>
        <v>group 23</v>
      </c>
      <c r="C1915" s="9" t="str">
        <f>VLOOKUP(D1915,items!A:B,2,FALSE)</f>
        <v>item 23</v>
      </c>
      <c r="D1915" t="s">
        <v>855</v>
      </c>
      <c r="E1915" s="10"/>
      <c r="F1915" s="10">
        <v>44979</v>
      </c>
      <c r="G1915" t="s">
        <v>540</v>
      </c>
      <c r="I1915">
        <v>8</v>
      </c>
      <c r="J1915" s="2">
        <v>1200</v>
      </c>
      <c r="K1915" s="2">
        <f>IF(OR(B1915="متنوع",B1915="قطع غيار"),J1915,IF(AND(B1915="ceiling fan",J1915&gt;500),_xlfn.MAXIFS('m cost'!$E$3:$E$1062,'m cost'!$B$3:$B$1062,C1915,'m cost'!$C$3:$C$1062,"&lt;="&amp;O1915,'m cost'!$D$3:$D$1062,"&lt;="&amp;N1915)*3,_xlfn.MAXIFS('m cost'!$E$3:$E$1062,'m cost'!$B$3:$B$1062,C1915,'m cost'!$C$3:$C$1062,"&lt;="&amp;O1915,'m cost'!$D$3:$D$1062,"&lt;="&amp;N1915)))</f>
        <v>3666.8121693121693</v>
      </c>
      <c r="L1915" s="2">
        <f t="shared" si="186"/>
        <v>29334.497354497355</v>
      </c>
      <c r="M1915" s="2">
        <f t="shared" si="187"/>
        <v>9600</v>
      </c>
      <c r="N1915">
        <f t="shared" si="188"/>
        <v>2</v>
      </c>
      <c r="O1915">
        <f t="shared" si="189"/>
        <v>2023</v>
      </c>
      <c r="P1915" s="9">
        <f>IF(I1915&gt;0,VLOOKUP(B1915,'m cost'!A:G,6,FALSE)*I1915,0)</f>
        <v>16</v>
      </c>
      <c r="Q1915" t="str">
        <f t="shared" si="190"/>
        <v>l</v>
      </c>
      <c r="R1915" s="2">
        <f t="shared" si="191"/>
        <v>-19750.497354497355</v>
      </c>
    </row>
    <row r="1916" spans="1:18" x14ac:dyDescent="0.2">
      <c r="A1916" t="s">
        <v>43</v>
      </c>
      <c r="B1916" s="9" t="str">
        <f>VLOOKUP(A1916,'item cost'!A:D,2,FALSE)</f>
        <v>group 24</v>
      </c>
      <c r="C1916" s="9" t="str">
        <f>VLOOKUP(D1916,items!A:B,2,FALSE)</f>
        <v>item 24</v>
      </c>
      <c r="D1916" t="s">
        <v>856</v>
      </c>
      <c r="E1916" s="10"/>
      <c r="F1916" s="10">
        <v>44979</v>
      </c>
      <c r="G1916" t="s">
        <v>192</v>
      </c>
      <c r="I1916">
        <v>-1</v>
      </c>
      <c r="J1916" s="2">
        <v>1200</v>
      </c>
      <c r="K1916" s="2">
        <f>IF(OR(B1916="متنوع",B1916="قطع غيار"),J1916,IF(AND(B1916="ceiling fan",J1916&gt;500),_xlfn.MAXIFS('m cost'!$E$3:$E$1062,'m cost'!$B$3:$B$1062,C1916,'m cost'!$C$3:$C$1062,"&lt;="&amp;O1916,'m cost'!$D$3:$D$1062,"&lt;="&amp;N1916)*3,_xlfn.MAXIFS('m cost'!$E$3:$E$1062,'m cost'!$B$3:$B$1062,C1916,'m cost'!$C$3:$C$1062,"&lt;="&amp;O1916,'m cost'!$D$3:$D$1062,"&lt;="&amp;N1916)))</f>
        <v>570</v>
      </c>
      <c r="L1916" s="2">
        <f t="shared" si="186"/>
        <v>-570</v>
      </c>
      <c r="M1916" s="2">
        <f t="shared" si="187"/>
        <v>-1200</v>
      </c>
      <c r="N1916">
        <f t="shared" si="188"/>
        <v>2</v>
      </c>
      <c r="O1916">
        <f t="shared" si="189"/>
        <v>2023</v>
      </c>
      <c r="P1916" s="9">
        <f>IF(I1916&gt;0,VLOOKUP(B1916,'m cost'!A:G,6,FALSE)*I1916,0)</f>
        <v>0</v>
      </c>
      <c r="Q1916" t="str">
        <f t="shared" si="190"/>
        <v>l</v>
      </c>
      <c r="R1916" s="2">
        <f t="shared" si="191"/>
        <v>-630</v>
      </c>
    </row>
    <row r="1917" spans="1:18" x14ac:dyDescent="0.2">
      <c r="A1917" t="s">
        <v>278</v>
      </c>
      <c r="B1917" s="9" t="str">
        <f>VLOOKUP(A1917,'item cost'!A:D,2,FALSE)</f>
        <v>group 25</v>
      </c>
      <c r="C1917" s="9" t="str">
        <f>VLOOKUP(D1917,items!A:B,2,FALSE)</f>
        <v>item 25</v>
      </c>
      <c r="D1917" t="s">
        <v>857</v>
      </c>
      <c r="E1917" s="10"/>
      <c r="F1917" s="10">
        <v>44979</v>
      </c>
      <c r="G1917" t="s">
        <v>192</v>
      </c>
      <c r="I1917">
        <v>-2</v>
      </c>
      <c r="J1917" s="2">
        <v>260</v>
      </c>
      <c r="K1917" s="2">
        <f>IF(OR(B1917="متنوع",B1917="قطع غيار"),J1917,IF(AND(B1917="ceiling fan",J1917&gt;500),_xlfn.MAXIFS('m cost'!$E$3:$E$1062,'m cost'!$B$3:$B$1062,C1917,'m cost'!$C$3:$C$1062,"&lt;="&amp;O1917,'m cost'!$D$3:$D$1062,"&lt;="&amp;N1917)*3,_xlfn.MAXIFS('m cost'!$E$3:$E$1062,'m cost'!$B$3:$B$1062,C1917,'m cost'!$C$3:$C$1062,"&lt;="&amp;O1917,'m cost'!$D$3:$D$1062,"&lt;="&amp;N1917)))</f>
        <v>223.50174851190479</v>
      </c>
      <c r="L1917" s="2">
        <f t="shared" si="186"/>
        <v>-447.00349702380959</v>
      </c>
      <c r="M1917" s="2">
        <f t="shared" si="187"/>
        <v>-520</v>
      </c>
      <c r="N1917">
        <f t="shared" si="188"/>
        <v>2</v>
      </c>
      <c r="O1917">
        <f t="shared" si="189"/>
        <v>2023</v>
      </c>
      <c r="P1917" s="9">
        <f>IF(I1917&gt;0,VLOOKUP(B1917,'m cost'!A:G,6,FALSE)*I1917,0)</f>
        <v>0</v>
      </c>
      <c r="Q1917" t="str">
        <f t="shared" si="190"/>
        <v>l</v>
      </c>
      <c r="R1917" s="2">
        <f t="shared" si="191"/>
        <v>-72.996502976190413</v>
      </c>
    </row>
    <row r="1918" spans="1:18" x14ac:dyDescent="0.2">
      <c r="A1918" t="s">
        <v>279</v>
      </c>
      <c r="B1918" s="9" t="str">
        <f>VLOOKUP(A1918,'item cost'!A:D,2,FALSE)</f>
        <v>group 26</v>
      </c>
      <c r="C1918" s="9" t="str">
        <f>VLOOKUP(D1918,items!A:B,2,FALSE)</f>
        <v>item 26</v>
      </c>
      <c r="D1918" t="s">
        <v>858</v>
      </c>
      <c r="E1918" s="10"/>
      <c r="F1918" s="10">
        <v>44979</v>
      </c>
      <c r="G1918" t="s">
        <v>192</v>
      </c>
      <c r="I1918">
        <v>-3</v>
      </c>
      <c r="J1918" s="2">
        <v>165</v>
      </c>
      <c r="K1918" s="2">
        <f>IF(OR(B1918="متنوع",B1918="قطع غيار"),J1918,IF(AND(B1918="ceiling fan",J1918&gt;500),_xlfn.MAXIFS('m cost'!$E$3:$E$1062,'m cost'!$B$3:$B$1062,C1918,'m cost'!$C$3:$C$1062,"&lt;="&amp;O1918,'m cost'!$D$3:$D$1062,"&lt;="&amp;N1918)*3,_xlfn.MAXIFS('m cost'!$E$3:$E$1062,'m cost'!$B$3:$B$1062,C1918,'m cost'!$C$3:$C$1062,"&lt;="&amp;O1918,'m cost'!$D$3:$D$1062,"&lt;="&amp;N1918)))</f>
        <v>2270</v>
      </c>
      <c r="L1918" s="2">
        <f t="shared" si="186"/>
        <v>-6810</v>
      </c>
      <c r="M1918" s="2">
        <f t="shared" si="187"/>
        <v>-495</v>
      </c>
      <c r="N1918">
        <f t="shared" si="188"/>
        <v>2</v>
      </c>
      <c r="O1918">
        <f t="shared" si="189"/>
        <v>2023</v>
      </c>
      <c r="P1918" s="9">
        <f>IF(I1918&gt;0,VLOOKUP(B1918,'m cost'!A:G,6,FALSE)*I1918,0)</f>
        <v>0</v>
      </c>
      <c r="Q1918" t="str">
        <f t="shared" si="190"/>
        <v>p</v>
      </c>
      <c r="R1918" s="2">
        <f t="shared" si="191"/>
        <v>6315</v>
      </c>
    </row>
    <row r="1919" spans="1:18" x14ac:dyDescent="0.2">
      <c r="A1919" t="s">
        <v>46</v>
      </c>
      <c r="B1919" s="9" t="str">
        <f>VLOOKUP(A1919,'item cost'!A:D,2,FALSE)</f>
        <v>group 27</v>
      </c>
      <c r="C1919" s="9" t="str">
        <f>VLOOKUP(D1919,items!A:B,2,FALSE)</f>
        <v>item 27</v>
      </c>
      <c r="D1919" t="s">
        <v>859</v>
      </c>
      <c r="E1919" s="10"/>
      <c r="F1919" s="10">
        <v>44979</v>
      </c>
      <c r="G1919" t="s">
        <v>192</v>
      </c>
      <c r="I1919">
        <v>-6</v>
      </c>
      <c r="J1919" s="2">
        <v>280</v>
      </c>
      <c r="K1919" s="2">
        <f>IF(OR(B1919="متنوع",B1919="قطع غيار"),J1919,IF(AND(B1919="ceiling fan",J1919&gt;500),_xlfn.MAXIFS('m cost'!$E$3:$E$1062,'m cost'!$B$3:$B$1062,C1919,'m cost'!$C$3:$C$1062,"&lt;="&amp;O1919,'m cost'!$D$3:$D$1062,"&lt;="&amp;N1919)*3,_xlfn.MAXIFS('m cost'!$E$3:$E$1062,'m cost'!$B$3:$B$1062,C1919,'m cost'!$C$3:$C$1062,"&lt;="&amp;O1919,'m cost'!$D$3:$D$1062,"&lt;="&amp;N1919)))</f>
        <v>383</v>
      </c>
      <c r="L1919" s="2">
        <f t="shared" si="186"/>
        <v>-2298</v>
      </c>
      <c r="M1919" s="2">
        <f t="shared" si="187"/>
        <v>-1680</v>
      </c>
      <c r="N1919">
        <f t="shared" si="188"/>
        <v>2</v>
      </c>
      <c r="O1919">
        <f t="shared" si="189"/>
        <v>2023</v>
      </c>
      <c r="P1919" s="9">
        <f>IF(I1919&gt;0,VLOOKUP(B1919,'m cost'!A:G,6,FALSE)*I1919,0)</f>
        <v>0</v>
      </c>
      <c r="Q1919" t="str">
        <f t="shared" si="190"/>
        <v>p</v>
      </c>
      <c r="R1919" s="2">
        <f t="shared" si="191"/>
        <v>618</v>
      </c>
    </row>
    <row r="1920" spans="1:18" x14ac:dyDescent="0.2">
      <c r="A1920" t="s">
        <v>37</v>
      </c>
      <c r="B1920" s="9" t="str">
        <f>VLOOKUP(A1920,'item cost'!A:D,2,FALSE)</f>
        <v>group 28</v>
      </c>
      <c r="C1920" s="9" t="str">
        <f>VLOOKUP(D1920,items!A:B,2,FALSE)</f>
        <v>item 28</v>
      </c>
      <c r="D1920" t="s">
        <v>860</v>
      </c>
      <c r="E1920" s="10"/>
      <c r="F1920" s="10">
        <v>44979</v>
      </c>
      <c r="G1920" t="s">
        <v>192</v>
      </c>
      <c r="I1920">
        <v>-13</v>
      </c>
      <c r="J1920" s="2">
        <v>360</v>
      </c>
      <c r="K1920" s="2">
        <f>IF(OR(B1920="متنوع",B1920="قطع غيار"),J1920,IF(AND(B1920="ceiling fan",J1920&gt;500),_xlfn.MAXIFS('m cost'!$E$3:$E$1062,'m cost'!$B$3:$B$1062,C1920,'m cost'!$C$3:$C$1062,"&lt;="&amp;O1920,'m cost'!$D$3:$D$1062,"&lt;="&amp;N1920)*3,_xlfn.MAXIFS('m cost'!$E$3:$E$1062,'m cost'!$B$3:$B$1062,C1920,'m cost'!$C$3:$C$1062,"&lt;="&amp;O1920,'m cost'!$D$3:$D$1062,"&lt;="&amp;N1920)))</f>
        <v>1229</v>
      </c>
      <c r="L1920" s="2">
        <f t="shared" si="186"/>
        <v>-15977</v>
      </c>
      <c r="M1920" s="2">
        <f t="shared" si="187"/>
        <v>-4680</v>
      </c>
      <c r="N1920">
        <f t="shared" si="188"/>
        <v>2</v>
      </c>
      <c r="O1920">
        <f t="shared" si="189"/>
        <v>2023</v>
      </c>
      <c r="P1920" s="9">
        <f>IF(I1920&gt;0,VLOOKUP(B1920,'m cost'!A:G,6,FALSE)*I1920,0)</f>
        <v>0</v>
      </c>
      <c r="Q1920" t="str">
        <f t="shared" si="190"/>
        <v>p</v>
      </c>
      <c r="R1920" s="2">
        <f t="shared" si="191"/>
        <v>11297</v>
      </c>
    </row>
    <row r="1921" spans="1:18" x14ac:dyDescent="0.2">
      <c r="A1921" t="s">
        <v>44</v>
      </c>
      <c r="B1921" s="9" t="str">
        <f>VLOOKUP(A1921,'item cost'!A:D,2,FALSE)</f>
        <v>group 29</v>
      </c>
      <c r="C1921" s="9" t="str">
        <f>VLOOKUP(D1921,items!A:B,2,FALSE)</f>
        <v>item 29</v>
      </c>
      <c r="D1921" t="s">
        <v>861</v>
      </c>
      <c r="E1921" s="10"/>
      <c r="F1921" s="10">
        <v>44979</v>
      </c>
      <c r="G1921" t="s">
        <v>192</v>
      </c>
      <c r="I1921">
        <v>-1</v>
      </c>
      <c r="J1921" s="2">
        <v>450</v>
      </c>
      <c r="K1921" s="2">
        <f>IF(OR(B1921="متنوع",B1921="قطع غيار"),J1921,IF(AND(B1921="ceiling fan",J1921&gt;500),_xlfn.MAXIFS('m cost'!$E$3:$E$1062,'m cost'!$B$3:$B$1062,C1921,'m cost'!$C$3:$C$1062,"&lt;="&amp;O1921,'m cost'!$D$3:$D$1062,"&lt;="&amp;N1921)*3,_xlfn.MAXIFS('m cost'!$E$3:$E$1062,'m cost'!$B$3:$B$1062,C1921,'m cost'!$C$3:$C$1062,"&lt;="&amp;O1921,'m cost'!$D$3:$D$1062,"&lt;="&amp;N1921)))</f>
        <v>139.5625</v>
      </c>
      <c r="L1921" s="2">
        <f t="shared" si="186"/>
        <v>-139.5625</v>
      </c>
      <c r="M1921" s="2">
        <f t="shared" si="187"/>
        <v>-450</v>
      </c>
      <c r="N1921">
        <f t="shared" si="188"/>
        <v>2</v>
      </c>
      <c r="O1921">
        <f t="shared" si="189"/>
        <v>2023</v>
      </c>
      <c r="P1921" s="9">
        <f>IF(I1921&gt;0,VLOOKUP(B1921,'m cost'!A:G,6,FALSE)*I1921,0)</f>
        <v>0</v>
      </c>
      <c r="Q1921" t="str">
        <f t="shared" si="190"/>
        <v>l</v>
      </c>
      <c r="R1921" s="2">
        <f t="shared" si="191"/>
        <v>-310.4375</v>
      </c>
    </row>
    <row r="1922" spans="1:18" x14ac:dyDescent="0.2">
      <c r="A1922" t="s">
        <v>280</v>
      </c>
      <c r="B1922" s="9" t="str">
        <f>VLOOKUP(A1922,'item cost'!A:D,2,FALSE)</f>
        <v>group 30</v>
      </c>
      <c r="C1922" s="9" t="str">
        <f>VLOOKUP(D1922,items!A:B,2,FALSE)</f>
        <v>item 30</v>
      </c>
      <c r="D1922" t="s">
        <v>862</v>
      </c>
      <c r="E1922" s="10"/>
      <c r="F1922" s="10">
        <v>44979</v>
      </c>
      <c r="G1922" t="s">
        <v>192</v>
      </c>
      <c r="I1922">
        <v>-1</v>
      </c>
      <c r="J1922" s="2">
        <v>1350</v>
      </c>
      <c r="K1922" s="2">
        <f>IF(OR(B1922="متنوع",B1922="قطع غيار"),J1922,IF(AND(B1922="ceiling fan",J1922&gt;500),_xlfn.MAXIFS('m cost'!$E$3:$E$1062,'m cost'!$B$3:$B$1062,C1922,'m cost'!$C$3:$C$1062,"&lt;="&amp;O1922,'m cost'!$D$3:$D$1062,"&lt;="&amp;N1922)*3,_xlfn.MAXIFS('m cost'!$E$3:$E$1062,'m cost'!$B$3:$B$1062,C1922,'m cost'!$C$3:$C$1062,"&lt;="&amp;O1922,'m cost'!$D$3:$D$1062,"&lt;="&amp;N1922)))</f>
        <v>350.54555555555561</v>
      </c>
      <c r="L1922" s="2">
        <f t="shared" si="186"/>
        <v>-350.54555555555561</v>
      </c>
      <c r="M1922" s="2">
        <f t="shared" si="187"/>
        <v>-1350</v>
      </c>
      <c r="N1922">
        <f t="shared" si="188"/>
        <v>2</v>
      </c>
      <c r="O1922">
        <f t="shared" si="189"/>
        <v>2023</v>
      </c>
      <c r="P1922" s="9">
        <f>IF(I1922&gt;0,VLOOKUP(B1922,'m cost'!A:G,6,FALSE)*I1922,0)</f>
        <v>0</v>
      </c>
      <c r="Q1922" t="str">
        <f t="shared" si="190"/>
        <v>l</v>
      </c>
      <c r="R1922" s="2">
        <f t="shared" si="191"/>
        <v>-999.45444444444433</v>
      </c>
    </row>
    <row r="1923" spans="1:18" x14ac:dyDescent="0.2">
      <c r="A1923" t="s">
        <v>50</v>
      </c>
      <c r="B1923" s="9" t="str">
        <f>VLOOKUP(A1923,'item cost'!A:D,2,FALSE)</f>
        <v>group 31</v>
      </c>
      <c r="C1923" s="9" t="str">
        <f>VLOOKUP(D1923,items!A:B,2,FALSE)</f>
        <v>item 31</v>
      </c>
      <c r="D1923" t="s">
        <v>863</v>
      </c>
      <c r="E1923" s="10"/>
      <c r="F1923" s="10">
        <v>44966</v>
      </c>
      <c r="G1923" t="s">
        <v>541</v>
      </c>
      <c r="I1923">
        <v>25</v>
      </c>
      <c r="J1923" s="2">
        <v>2700</v>
      </c>
      <c r="K1923" s="2">
        <f>IF(OR(B1923="متنوع",B1923="قطع غيار"),J1923,IF(AND(B1923="ceiling fan",J1923&gt;500),_xlfn.MAXIFS('m cost'!$E$3:$E$1062,'m cost'!$B$3:$B$1062,C1923,'m cost'!$C$3:$C$1062,"&lt;="&amp;O1923,'m cost'!$D$3:$D$1062,"&lt;="&amp;N1923)*3,_xlfn.MAXIFS('m cost'!$E$3:$E$1062,'m cost'!$B$3:$B$1062,C1923,'m cost'!$C$3:$C$1062,"&lt;="&amp;O1923,'m cost'!$D$3:$D$1062,"&lt;="&amp;N1923)))</f>
        <v>891.17460317460325</v>
      </c>
      <c r="L1923" s="2">
        <f t="shared" si="186"/>
        <v>22279.365079365081</v>
      </c>
      <c r="M1923" s="2">
        <f t="shared" si="187"/>
        <v>67500</v>
      </c>
      <c r="N1923">
        <f t="shared" si="188"/>
        <v>2</v>
      </c>
      <c r="O1923">
        <f t="shared" si="189"/>
        <v>2023</v>
      </c>
      <c r="P1923" s="9">
        <f>IF(I1923&gt;0,VLOOKUP(B1923,'m cost'!A:G,6,FALSE)*I1923,0)</f>
        <v>125</v>
      </c>
      <c r="Q1923" t="str">
        <f t="shared" si="190"/>
        <v>p</v>
      </c>
      <c r="R1923" s="2">
        <f t="shared" si="191"/>
        <v>45095.634920634919</v>
      </c>
    </row>
    <row r="1924" spans="1:18" x14ac:dyDescent="0.2">
      <c r="A1924" t="s">
        <v>20</v>
      </c>
      <c r="B1924" s="9" t="str">
        <f>VLOOKUP(A1924,'item cost'!A:D,2,FALSE)</f>
        <v>group 32</v>
      </c>
      <c r="C1924" s="9" t="str">
        <f>VLOOKUP(D1924,items!A:B,2,FALSE)</f>
        <v>item 32</v>
      </c>
      <c r="D1924" t="s">
        <v>864</v>
      </c>
      <c r="E1924" s="10"/>
      <c r="F1924" s="10">
        <v>44966</v>
      </c>
      <c r="G1924" t="s">
        <v>541</v>
      </c>
      <c r="I1924">
        <v>30</v>
      </c>
      <c r="J1924" s="2">
        <v>310</v>
      </c>
      <c r="K1924" s="2">
        <f>IF(OR(B1924="متنوع",B1924="قطع غيار"),J1924,IF(AND(B1924="ceiling fan",J1924&gt;500),_xlfn.MAXIFS('m cost'!$E$3:$E$1062,'m cost'!$B$3:$B$1062,C1924,'m cost'!$C$3:$C$1062,"&lt;="&amp;O1924,'m cost'!$D$3:$D$1062,"&lt;="&amp;N1924)*3,_xlfn.MAXIFS('m cost'!$E$3:$E$1062,'m cost'!$B$3:$B$1062,C1924,'m cost'!$C$3:$C$1062,"&lt;="&amp;O1924,'m cost'!$D$3:$D$1062,"&lt;="&amp;N1924)))</f>
        <v>480</v>
      </c>
      <c r="L1924" s="2">
        <f t="shared" si="186"/>
        <v>14400</v>
      </c>
      <c r="M1924" s="2">
        <f t="shared" si="187"/>
        <v>9300</v>
      </c>
      <c r="N1924">
        <f t="shared" si="188"/>
        <v>2</v>
      </c>
      <c r="O1924">
        <f t="shared" si="189"/>
        <v>2023</v>
      </c>
      <c r="P1924" s="9">
        <f>IF(I1924&gt;0,VLOOKUP(B1924,'m cost'!A:G,6,FALSE)*I1924,0)</f>
        <v>150</v>
      </c>
      <c r="Q1924" t="str">
        <f t="shared" si="190"/>
        <v>l</v>
      </c>
      <c r="R1924" s="2">
        <f t="shared" si="191"/>
        <v>-5250</v>
      </c>
    </row>
    <row r="1925" spans="1:18" x14ac:dyDescent="0.2">
      <c r="A1925" t="s">
        <v>33</v>
      </c>
      <c r="B1925" s="9" t="str">
        <f>VLOOKUP(A1925,'item cost'!A:D,2,FALSE)</f>
        <v>group 33</v>
      </c>
      <c r="C1925" s="9" t="str">
        <f>VLOOKUP(D1925,items!A:B,2,FALSE)</f>
        <v>item 33</v>
      </c>
      <c r="D1925" t="s">
        <v>865</v>
      </c>
      <c r="E1925" s="10"/>
      <c r="F1925" s="10">
        <v>44966</v>
      </c>
      <c r="G1925" t="s">
        <v>541</v>
      </c>
      <c r="I1925">
        <v>30</v>
      </c>
      <c r="J1925" s="2">
        <v>265</v>
      </c>
      <c r="K1925" s="2">
        <f>IF(OR(B1925="متنوع",B1925="قطع غيار"),J1925,IF(AND(B1925="ceiling fan",J1925&gt;500),_xlfn.MAXIFS('m cost'!$E$3:$E$1062,'m cost'!$B$3:$B$1062,C1925,'m cost'!$C$3:$C$1062,"&lt;="&amp;O1925,'m cost'!$D$3:$D$1062,"&lt;="&amp;N1925)*3,_xlfn.MAXIFS('m cost'!$E$3:$E$1062,'m cost'!$B$3:$B$1062,C1925,'m cost'!$C$3:$C$1062,"&lt;="&amp;O1925,'m cost'!$D$3:$D$1062,"&lt;="&amp;N1925)))</f>
        <v>960</v>
      </c>
      <c r="L1925" s="2">
        <f t="shared" si="186"/>
        <v>28800</v>
      </c>
      <c r="M1925" s="2">
        <f t="shared" si="187"/>
        <v>7950</v>
      </c>
      <c r="N1925">
        <f t="shared" si="188"/>
        <v>2</v>
      </c>
      <c r="O1925">
        <f t="shared" si="189"/>
        <v>2023</v>
      </c>
      <c r="P1925" s="9">
        <f>IF(I1925&gt;0,VLOOKUP(B1925,'m cost'!A:G,6,FALSE)*I1925,0)</f>
        <v>150</v>
      </c>
      <c r="Q1925" t="str">
        <f t="shared" si="190"/>
        <v>l</v>
      </c>
      <c r="R1925" s="2">
        <f t="shared" si="191"/>
        <v>-21000</v>
      </c>
    </row>
    <row r="1926" spans="1:18" x14ac:dyDescent="0.2">
      <c r="A1926" t="s">
        <v>48</v>
      </c>
      <c r="B1926" s="9" t="str">
        <f>VLOOKUP(A1926,'item cost'!A:D,2,FALSE)</f>
        <v>group 34</v>
      </c>
      <c r="C1926" s="9" t="str">
        <f>VLOOKUP(D1926,items!A:B,2,FALSE)</f>
        <v>item 34</v>
      </c>
      <c r="D1926" t="s">
        <v>866</v>
      </c>
      <c r="E1926" s="10"/>
      <c r="F1926" s="10">
        <v>44966</v>
      </c>
      <c r="G1926" t="s">
        <v>541</v>
      </c>
      <c r="I1926">
        <v>30</v>
      </c>
      <c r="J1926" s="2">
        <v>480</v>
      </c>
      <c r="K1926" s="2">
        <f>IF(OR(B1926="متنوع",B1926="قطع غيار"),J1926,IF(AND(B1926="ceiling fan",J1926&gt;500),_xlfn.MAXIFS('m cost'!$E$3:$E$1062,'m cost'!$B$3:$B$1062,C1926,'m cost'!$C$3:$C$1062,"&lt;="&amp;O1926,'m cost'!$D$3:$D$1062,"&lt;="&amp;N1926)*3,_xlfn.MAXIFS('m cost'!$E$3:$E$1062,'m cost'!$B$3:$B$1062,C1926,'m cost'!$C$3:$C$1062,"&lt;="&amp;O1926,'m cost'!$D$3:$D$1062,"&lt;="&amp;N1926)))</f>
        <v>1445</v>
      </c>
      <c r="L1926" s="2">
        <f t="shared" si="186"/>
        <v>43350</v>
      </c>
      <c r="M1926" s="2">
        <f t="shared" si="187"/>
        <v>14400</v>
      </c>
      <c r="N1926">
        <f t="shared" si="188"/>
        <v>2</v>
      </c>
      <c r="O1926">
        <f t="shared" si="189"/>
        <v>2023</v>
      </c>
      <c r="P1926" s="9">
        <f>IF(I1926&gt;0,VLOOKUP(B1926,'m cost'!A:G,6,FALSE)*I1926,0)</f>
        <v>150</v>
      </c>
      <c r="Q1926" t="str">
        <f t="shared" si="190"/>
        <v>l</v>
      </c>
      <c r="R1926" s="2">
        <f t="shared" si="191"/>
        <v>-29100</v>
      </c>
    </row>
    <row r="1927" spans="1:18" x14ac:dyDescent="0.2">
      <c r="A1927" t="s">
        <v>28</v>
      </c>
      <c r="B1927" s="9" t="str">
        <f>VLOOKUP(A1927,'item cost'!A:D,2,FALSE)</f>
        <v>group 35</v>
      </c>
      <c r="C1927" s="9" t="str">
        <f>VLOOKUP(D1927,items!A:B,2,FALSE)</f>
        <v>item 35</v>
      </c>
      <c r="D1927" t="s">
        <v>867</v>
      </c>
      <c r="E1927" s="10"/>
      <c r="F1927" s="10">
        <v>44966</v>
      </c>
      <c r="G1927" t="s">
        <v>541</v>
      </c>
      <c r="I1927">
        <v>20</v>
      </c>
      <c r="J1927" s="2">
        <v>530</v>
      </c>
      <c r="K1927" s="2">
        <f>IF(OR(B1927="متنوع",B1927="قطع غيار"),J1927,IF(AND(B1927="ceiling fan",J1927&gt;500),_xlfn.MAXIFS('m cost'!$E$3:$E$1062,'m cost'!$B$3:$B$1062,C1927,'m cost'!$C$3:$C$1062,"&lt;="&amp;O1927,'m cost'!$D$3:$D$1062,"&lt;="&amp;N1927)*3,_xlfn.MAXIFS('m cost'!$E$3:$E$1062,'m cost'!$B$3:$B$1062,C1927,'m cost'!$C$3:$C$1062,"&lt;="&amp;O1927,'m cost'!$D$3:$D$1062,"&lt;="&amp;N1927)))</f>
        <v>1445</v>
      </c>
      <c r="L1927" s="2">
        <f t="shared" si="186"/>
        <v>28900</v>
      </c>
      <c r="M1927" s="2">
        <f t="shared" si="187"/>
        <v>10600</v>
      </c>
      <c r="N1927">
        <f t="shared" si="188"/>
        <v>2</v>
      </c>
      <c r="O1927">
        <f t="shared" si="189"/>
        <v>2023</v>
      </c>
      <c r="P1927" s="9">
        <f>IF(I1927&gt;0,VLOOKUP(B1927,'m cost'!A:G,6,FALSE)*I1927,0)</f>
        <v>100</v>
      </c>
      <c r="Q1927" t="str">
        <f t="shared" si="190"/>
        <v>l</v>
      </c>
      <c r="R1927" s="2">
        <f t="shared" si="191"/>
        <v>-18400</v>
      </c>
    </row>
    <row r="1928" spans="1:18" x14ac:dyDescent="0.2">
      <c r="A1928" t="s">
        <v>274</v>
      </c>
      <c r="B1928" s="9" t="str">
        <f>VLOOKUP(A1928,'item cost'!A:D,2,FALSE)</f>
        <v>group 36</v>
      </c>
      <c r="C1928" s="9" t="str">
        <f>VLOOKUP(D1928,items!A:B,2,FALSE)</f>
        <v>item 36</v>
      </c>
      <c r="D1928" t="s">
        <v>868</v>
      </c>
      <c r="E1928" s="10"/>
      <c r="F1928" s="10">
        <v>44966</v>
      </c>
      <c r="G1928" t="s">
        <v>541</v>
      </c>
      <c r="I1928">
        <v>50</v>
      </c>
      <c r="J1928" s="2">
        <v>370</v>
      </c>
      <c r="K1928" s="2">
        <f>IF(OR(B1928="متنوع",B1928="قطع غيار"),J1928,IF(AND(B1928="ceiling fan",J1928&gt;500),_xlfn.MAXIFS('m cost'!$E$3:$E$1062,'m cost'!$B$3:$B$1062,C1928,'m cost'!$C$3:$C$1062,"&lt;="&amp;O1928,'m cost'!$D$3:$D$1062,"&lt;="&amp;N1928)*3,_xlfn.MAXIFS('m cost'!$E$3:$E$1062,'m cost'!$B$3:$B$1062,C1928,'m cost'!$C$3:$C$1062,"&lt;="&amp;O1928,'m cost'!$D$3:$D$1062,"&lt;="&amp;N1928)))</f>
        <v>440</v>
      </c>
      <c r="L1928" s="2">
        <f t="shared" si="186"/>
        <v>22000</v>
      </c>
      <c r="M1928" s="2">
        <f t="shared" si="187"/>
        <v>18500</v>
      </c>
      <c r="N1928">
        <f t="shared" si="188"/>
        <v>2</v>
      </c>
      <c r="O1928">
        <f t="shared" si="189"/>
        <v>2023</v>
      </c>
      <c r="P1928" s="9">
        <f>IF(I1928&gt;0,VLOOKUP(B1928,'m cost'!A:G,6,FALSE)*I1928,0)</f>
        <v>250</v>
      </c>
      <c r="Q1928" t="str">
        <f t="shared" si="190"/>
        <v>l</v>
      </c>
      <c r="R1928" s="2">
        <f t="shared" si="191"/>
        <v>-3750</v>
      </c>
    </row>
    <row r="1929" spans="1:18" x14ac:dyDescent="0.2">
      <c r="A1929" t="s">
        <v>52</v>
      </c>
      <c r="B1929" s="9" t="str">
        <f>VLOOKUP(A1929,'item cost'!A:D,2,FALSE)</f>
        <v>group 37</v>
      </c>
      <c r="C1929" s="9" t="str">
        <f>VLOOKUP(D1929,items!A:B,2,FALSE)</f>
        <v>item 37</v>
      </c>
      <c r="D1929" t="s">
        <v>869</v>
      </c>
      <c r="E1929" s="10"/>
      <c r="F1929" s="10">
        <v>44966</v>
      </c>
      <c r="G1929" t="s">
        <v>541</v>
      </c>
      <c r="I1929">
        <v>15</v>
      </c>
      <c r="J1929" s="2">
        <v>1050</v>
      </c>
      <c r="K1929" s="2">
        <f>IF(OR(B1929="متنوع",B1929="قطع غيار"),J1929,IF(AND(B1929="ceiling fan",J1929&gt;500),_xlfn.MAXIFS('m cost'!$E$3:$E$1062,'m cost'!$B$3:$B$1062,C1929,'m cost'!$C$3:$C$1062,"&lt;="&amp;O1929,'m cost'!$D$3:$D$1062,"&lt;="&amp;N1929)*3,_xlfn.MAXIFS('m cost'!$E$3:$E$1062,'m cost'!$B$3:$B$1062,C1929,'m cost'!$C$3:$C$1062,"&lt;="&amp;O1929,'m cost'!$D$3:$D$1062,"&lt;="&amp;N1929)))</f>
        <v>1486.2500000000002</v>
      </c>
      <c r="L1929" s="2">
        <f t="shared" si="186"/>
        <v>22293.750000000004</v>
      </c>
      <c r="M1929" s="2">
        <f t="shared" si="187"/>
        <v>15750</v>
      </c>
      <c r="N1929">
        <f t="shared" si="188"/>
        <v>2</v>
      </c>
      <c r="O1929">
        <f t="shared" si="189"/>
        <v>2023</v>
      </c>
      <c r="P1929" s="9">
        <f>IF(I1929&gt;0,VLOOKUP(B1929,'m cost'!A:G,6,FALSE)*I1929,0)</f>
        <v>75</v>
      </c>
      <c r="Q1929" t="str">
        <f t="shared" si="190"/>
        <v>l</v>
      </c>
      <c r="R1929" s="2">
        <f t="shared" si="191"/>
        <v>-6618.7500000000036</v>
      </c>
    </row>
    <row r="1930" spans="1:18" x14ac:dyDescent="0.2">
      <c r="A1930" t="s">
        <v>65</v>
      </c>
      <c r="B1930" s="9" t="str">
        <f>VLOOKUP(A1930,'item cost'!A:D,2,FALSE)</f>
        <v>group 38</v>
      </c>
      <c r="C1930" s="9" t="str">
        <f>VLOOKUP(D1930,items!A:B,2,FALSE)</f>
        <v>item 38</v>
      </c>
      <c r="D1930" t="s">
        <v>870</v>
      </c>
      <c r="E1930" s="10"/>
      <c r="F1930" s="10">
        <v>44966</v>
      </c>
      <c r="G1930" t="s">
        <v>541</v>
      </c>
      <c r="I1930">
        <v>11</v>
      </c>
      <c r="J1930" s="2">
        <v>1350</v>
      </c>
      <c r="K1930" s="2">
        <f>IF(OR(B1930="متنوع",B1930="قطع غيار"),J1930,IF(AND(B1930="ceiling fan",J1930&gt;500),_xlfn.MAXIFS('m cost'!$E$3:$E$1062,'m cost'!$B$3:$B$1062,C1930,'m cost'!$C$3:$C$1062,"&lt;="&amp;O1930,'m cost'!$D$3:$D$1062,"&lt;="&amp;N1930)*3,_xlfn.MAXIFS('m cost'!$E$3:$E$1062,'m cost'!$B$3:$B$1062,C1930,'m cost'!$C$3:$C$1062,"&lt;="&amp;O1930,'m cost'!$D$3:$D$1062,"&lt;="&amp;N1930)))</f>
        <v>1954.814814814815</v>
      </c>
      <c r="L1930" s="2">
        <f t="shared" si="186"/>
        <v>21502.962962962964</v>
      </c>
      <c r="M1930" s="2">
        <f t="shared" si="187"/>
        <v>14850</v>
      </c>
      <c r="N1930">
        <f t="shared" si="188"/>
        <v>2</v>
      </c>
      <c r="O1930">
        <f t="shared" si="189"/>
        <v>2023</v>
      </c>
      <c r="P1930" s="9">
        <f>IF(I1930&gt;0,VLOOKUP(B1930,'m cost'!A:G,6,FALSE)*I1930,0)</f>
        <v>0</v>
      </c>
      <c r="Q1930" t="str">
        <f t="shared" si="190"/>
        <v>l</v>
      </c>
      <c r="R1930" s="2">
        <f t="shared" si="191"/>
        <v>-6652.9629629629635</v>
      </c>
    </row>
    <row r="1931" spans="1:18" x14ac:dyDescent="0.2">
      <c r="A1931" t="s">
        <v>62</v>
      </c>
      <c r="B1931" s="9" t="str">
        <f>VLOOKUP(A1931,'item cost'!A:D,2,FALSE)</f>
        <v>group 39</v>
      </c>
      <c r="C1931" s="9" t="str">
        <f>VLOOKUP(D1931,items!A:B,2,FALSE)</f>
        <v>item 39</v>
      </c>
      <c r="D1931" t="s">
        <v>871</v>
      </c>
      <c r="E1931" s="10"/>
      <c r="F1931" s="10">
        <v>44966</v>
      </c>
      <c r="G1931" t="s">
        <v>541</v>
      </c>
      <c r="I1931">
        <v>1</v>
      </c>
      <c r="J1931" s="2">
        <v>1650</v>
      </c>
      <c r="K1931" s="2">
        <f>IF(OR(B1931="متنوع",B1931="قطع غيار"),J1931,IF(AND(B1931="ceiling fan",J1931&gt;500),_xlfn.MAXIFS('m cost'!$E$3:$E$1062,'m cost'!$B$3:$B$1062,C1931,'m cost'!$C$3:$C$1062,"&lt;="&amp;O1931,'m cost'!$D$3:$D$1062,"&lt;="&amp;N1931)*3,_xlfn.MAXIFS('m cost'!$E$3:$E$1062,'m cost'!$B$3:$B$1062,C1931,'m cost'!$C$3:$C$1062,"&lt;="&amp;O1931,'m cost'!$D$3:$D$1062,"&lt;="&amp;N1931)))</f>
        <v>1020</v>
      </c>
      <c r="L1931" s="2">
        <f t="shared" si="186"/>
        <v>1020</v>
      </c>
      <c r="M1931" s="2">
        <f t="shared" si="187"/>
        <v>1650</v>
      </c>
      <c r="N1931">
        <f t="shared" si="188"/>
        <v>2</v>
      </c>
      <c r="O1931">
        <f t="shared" si="189"/>
        <v>2023</v>
      </c>
      <c r="P1931" s="9">
        <f>IF(I1931&gt;0,VLOOKUP(B1931,'m cost'!A:G,6,FALSE)*I1931,0)</f>
        <v>0</v>
      </c>
      <c r="Q1931" t="str">
        <f t="shared" si="190"/>
        <v>p</v>
      </c>
      <c r="R1931" s="2">
        <f t="shared" si="191"/>
        <v>630</v>
      </c>
    </row>
    <row r="1932" spans="1:18" x14ac:dyDescent="0.2">
      <c r="A1932" t="s">
        <v>25</v>
      </c>
      <c r="B1932" s="9" t="str">
        <f>VLOOKUP(A1932,'item cost'!A:D,2,FALSE)</f>
        <v>group 40</v>
      </c>
      <c r="C1932" s="9" t="str">
        <f>VLOOKUP(D1932,items!A:B,2,FALSE)</f>
        <v>item 40</v>
      </c>
      <c r="D1932" t="s">
        <v>872</v>
      </c>
      <c r="E1932" s="10"/>
      <c r="F1932" s="10">
        <v>44966</v>
      </c>
      <c r="G1932" t="s">
        <v>139</v>
      </c>
      <c r="I1932">
        <v>-2</v>
      </c>
      <c r="J1932" s="2">
        <v>185</v>
      </c>
      <c r="K1932" s="2">
        <f>IF(OR(B1932="متنوع",B1932="قطع غيار"),J1932,IF(AND(B1932="ceiling fan",J1932&gt;500),_xlfn.MAXIFS('m cost'!$E$3:$E$1062,'m cost'!$B$3:$B$1062,C1932,'m cost'!$C$3:$C$1062,"&lt;="&amp;O1932,'m cost'!$D$3:$D$1062,"&lt;="&amp;N1932)*3,_xlfn.MAXIFS('m cost'!$E$3:$E$1062,'m cost'!$B$3:$B$1062,C1932,'m cost'!$C$3:$C$1062,"&lt;="&amp;O1932,'m cost'!$D$3:$D$1062,"&lt;="&amp;N1932)))</f>
        <v>514</v>
      </c>
      <c r="L1932" s="2">
        <f t="shared" si="186"/>
        <v>-1028</v>
      </c>
      <c r="M1932" s="2">
        <f t="shared" si="187"/>
        <v>-370</v>
      </c>
      <c r="N1932">
        <f t="shared" si="188"/>
        <v>2</v>
      </c>
      <c r="O1932">
        <f t="shared" si="189"/>
        <v>2023</v>
      </c>
      <c r="P1932" s="9">
        <f>IF(I1932&gt;0,VLOOKUP(B1932,'m cost'!A:G,6,FALSE)*I1932,0)</f>
        <v>0</v>
      </c>
      <c r="Q1932" t="str">
        <f t="shared" si="190"/>
        <v>p</v>
      </c>
      <c r="R1932" s="2">
        <f t="shared" si="191"/>
        <v>658</v>
      </c>
    </row>
    <row r="1933" spans="1:18" x14ac:dyDescent="0.2">
      <c r="A1933" t="s">
        <v>51</v>
      </c>
      <c r="B1933" s="9" t="str">
        <f>VLOOKUP(A1933,'item cost'!A:D,2,FALSE)</f>
        <v>group 41</v>
      </c>
      <c r="C1933" s="9" t="str">
        <f>VLOOKUP(D1933,items!A:B,2,FALSE)</f>
        <v>item 41</v>
      </c>
      <c r="D1933" t="s">
        <v>873</v>
      </c>
      <c r="E1933" s="10"/>
      <c r="F1933" s="10">
        <v>44966</v>
      </c>
      <c r="G1933" t="s">
        <v>139</v>
      </c>
      <c r="I1933">
        <v>-1</v>
      </c>
      <c r="J1933" s="2">
        <v>2700</v>
      </c>
      <c r="K1933" s="2">
        <f>IF(OR(B1933="متنوع",B1933="قطع غيار"),J1933,IF(AND(B1933="ceiling fan",J1933&gt;500),_xlfn.MAXIFS('m cost'!$E$3:$E$1062,'m cost'!$B$3:$B$1062,C1933,'m cost'!$C$3:$C$1062,"&lt;="&amp;O1933,'m cost'!$D$3:$D$1062,"&lt;="&amp;N1933)*3,_xlfn.MAXIFS('m cost'!$E$3:$E$1062,'m cost'!$B$3:$B$1062,C1933,'m cost'!$C$3:$C$1062,"&lt;="&amp;O1933,'m cost'!$D$3:$D$1062,"&lt;="&amp;N1933)))</f>
        <v>367</v>
      </c>
      <c r="L1933" s="2">
        <f t="shared" si="186"/>
        <v>-367</v>
      </c>
      <c r="M1933" s="2">
        <f t="shared" si="187"/>
        <v>-2700</v>
      </c>
      <c r="N1933">
        <f t="shared" si="188"/>
        <v>2</v>
      </c>
      <c r="O1933">
        <f t="shared" si="189"/>
        <v>2023</v>
      </c>
      <c r="P1933" s="9">
        <f>IF(I1933&gt;0,VLOOKUP(B1933,'m cost'!A:G,6,FALSE)*I1933,0)</f>
        <v>0</v>
      </c>
      <c r="Q1933" t="str">
        <f t="shared" si="190"/>
        <v>l</v>
      </c>
      <c r="R1933" s="2">
        <f t="shared" si="191"/>
        <v>-2333</v>
      </c>
    </row>
    <row r="1934" spans="1:18" x14ac:dyDescent="0.2">
      <c r="A1934" t="s">
        <v>276</v>
      </c>
      <c r="B1934" s="9" t="str">
        <f>VLOOKUP(A1934,'item cost'!A:D,2,FALSE)</f>
        <v>group 42</v>
      </c>
      <c r="C1934" s="9" t="str">
        <f>VLOOKUP(D1934,items!A:B,2,FALSE)</f>
        <v>item 42</v>
      </c>
      <c r="D1934" t="s">
        <v>874</v>
      </c>
      <c r="E1934" s="10"/>
      <c r="F1934" s="10">
        <v>44966</v>
      </c>
      <c r="G1934" t="s">
        <v>139</v>
      </c>
      <c r="I1934">
        <v>-2</v>
      </c>
      <c r="J1934" s="2">
        <v>390</v>
      </c>
      <c r="K1934" s="2">
        <f>IF(OR(B1934="متنوع",B1934="قطع غيار"),J1934,IF(AND(B1934="ceiling fan",J1934&gt;500),_xlfn.MAXIFS('m cost'!$E$3:$E$1062,'m cost'!$B$3:$B$1062,C1934,'m cost'!$C$3:$C$1062,"&lt;="&amp;O1934,'m cost'!$D$3:$D$1062,"&lt;="&amp;N1934)*3,_xlfn.MAXIFS('m cost'!$E$3:$E$1062,'m cost'!$B$3:$B$1062,C1934,'m cost'!$C$3:$C$1062,"&lt;="&amp;O1934,'m cost'!$D$3:$D$1062,"&lt;="&amp;N1934)))</f>
        <v>244.81481481481484</v>
      </c>
      <c r="L1934" s="2">
        <f t="shared" si="186"/>
        <v>-489.62962962962968</v>
      </c>
      <c r="M1934" s="2">
        <f t="shared" si="187"/>
        <v>-780</v>
      </c>
      <c r="N1934">
        <f t="shared" si="188"/>
        <v>2</v>
      </c>
      <c r="O1934">
        <f t="shared" si="189"/>
        <v>2023</v>
      </c>
      <c r="P1934" s="9">
        <f>IF(I1934&gt;0,VLOOKUP(B1934,'m cost'!A:G,6,FALSE)*I1934,0)</f>
        <v>0</v>
      </c>
      <c r="Q1934" t="str">
        <f t="shared" si="190"/>
        <v>l</v>
      </c>
      <c r="R1934" s="2">
        <f t="shared" si="191"/>
        <v>-290.37037037037032</v>
      </c>
    </row>
    <row r="1935" spans="1:18" x14ac:dyDescent="0.2">
      <c r="A1935" t="s">
        <v>70</v>
      </c>
      <c r="B1935" s="9" t="str">
        <f>VLOOKUP(A1935,'item cost'!A:D,2,FALSE)</f>
        <v>group 43</v>
      </c>
      <c r="C1935" s="9" t="str">
        <f>VLOOKUP(D1935,items!A:B,2,FALSE)</f>
        <v>item 43</v>
      </c>
      <c r="D1935" t="s">
        <v>875</v>
      </c>
      <c r="E1935" s="10"/>
      <c r="F1935" s="10">
        <v>44966</v>
      </c>
      <c r="G1935" t="s">
        <v>139</v>
      </c>
      <c r="I1935">
        <v>-5</v>
      </c>
      <c r="J1935" s="2">
        <v>350</v>
      </c>
      <c r="K1935" s="2">
        <f>IF(OR(B1935="متنوع",B1935="قطع غيار"),J1935,IF(AND(B1935="ceiling fan",J1935&gt;500),_xlfn.MAXIFS('m cost'!$E$3:$E$1062,'m cost'!$B$3:$B$1062,C1935,'m cost'!$C$3:$C$1062,"&lt;="&amp;O1935,'m cost'!$D$3:$D$1062,"&lt;="&amp;N1935)*3,_xlfn.MAXIFS('m cost'!$E$3:$E$1062,'m cost'!$B$3:$B$1062,C1935,'m cost'!$C$3:$C$1062,"&lt;="&amp;O1935,'m cost'!$D$3:$D$1062,"&lt;="&amp;N1935)))</f>
        <v>193</v>
      </c>
      <c r="L1935" s="2">
        <f t="shared" si="186"/>
        <v>-965</v>
      </c>
      <c r="M1935" s="2">
        <f t="shared" si="187"/>
        <v>-1750</v>
      </c>
      <c r="N1935">
        <f t="shared" si="188"/>
        <v>2</v>
      </c>
      <c r="O1935">
        <f t="shared" si="189"/>
        <v>2023</v>
      </c>
      <c r="P1935" s="9">
        <f>IF(I1935&gt;0,VLOOKUP(B1935,'m cost'!A:G,6,FALSE)*I1935,0)</f>
        <v>0</v>
      </c>
      <c r="Q1935" t="str">
        <f t="shared" si="190"/>
        <v>l</v>
      </c>
      <c r="R1935" s="2">
        <f t="shared" si="191"/>
        <v>-785</v>
      </c>
    </row>
    <row r="1936" spans="1:18" x14ac:dyDescent="0.2">
      <c r="A1936" t="s">
        <v>22</v>
      </c>
      <c r="B1936" s="9" t="str">
        <f>VLOOKUP(A1936,'item cost'!A:D,2,FALSE)</f>
        <v>group 44</v>
      </c>
      <c r="C1936" s="9" t="str">
        <f>VLOOKUP(D1936,items!A:B,2,FALSE)</f>
        <v>item 44</v>
      </c>
      <c r="D1936" t="s">
        <v>876</v>
      </c>
      <c r="E1936" s="10"/>
      <c r="F1936" s="10">
        <v>44966</v>
      </c>
      <c r="G1936" t="s">
        <v>139</v>
      </c>
      <c r="I1936">
        <v>-2</v>
      </c>
      <c r="J1936" s="2">
        <v>240</v>
      </c>
      <c r="K1936" s="2">
        <f>IF(OR(B1936="متنوع",B1936="قطع غيار"),J1936,IF(AND(B1936="ceiling fan",J1936&gt;500),_xlfn.MAXIFS('m cost'!$E$3:$E$1062,'m cost'!$B$3:$B$1062,C1936,'m cost'!$C$3:$C$1062,"&lt;="&amp;O1936,'m cost'!$D$3:$D$1062,"&lt;="&amp;N1936)*3,_xlfn.MAXIFS('m cost'!$E$3:$E$1062,'m cost'!$B$3:$B$1062,C1936,'m cost'!$C$3:$C$1062,"&lt;="&amp;O1936,'m cost'!$D$3:$D$1062,"&lt;="&amp;N1936)))</f>
        <v>187.96296296296299</v>
      </c>
      <c r="L1936" s="2">
        <f t="shared" si="186"/>
        <v>-375.92592592592598</v>
      </c>
      <c r="M1936" s="2">
        <f t="shared" si="187"/>
        <v>-480</v>
      </c>
      <c r="N1936">
        <f t="shared" si="188"/>
        <v>2</v>
      </c>
      <c r="O1936">
        <f t="shared" si="189"/>
        <v>2023</v>
      </c>
      <c r="P1936" s="9">
        <f>IF(I1936&gt;0,VLOOKUP(B1936,'m cost'!A:G,6,FALSE)*I1936,0)</f>
        <v>0</v>
      </c>
      <c r="Q1936" t="str">
        <f t="shared" si="190"/>
        <v>l</v>
      </c>
      <c r="R1936" s="2">
        <f t="shared" si="191"/>
        <v>-104.07407407407402</v>
      </c>
    </row>
    <row r="1937" spans="1:18" x14ac:dyDescent="0.2">
      <c r="A1937" t="s">
        <v>27</v>
      </c>
      <c r="B1937" s="9" t="str">
        <f>VLOOKUP(A1937,'item cost'!A:D,2,FALSE)</f>
        <v>group 45</v>
      </c>
      <c r="C1937" s="9" t="str">
        <f>VLOOKUP(D1937,items!A:B,2,FALSE)</f>
        <v>item 45</v>
      </c>
      <c r="D1937" t="s">
        <v>877</v>
      </c>
      <c r="E1937" s="10"/>
      <c r="F1937" s="10">
        <v>44966</v>
      </c>
      <c r="G1937" t="s">
        <v>139</v>
      </c>
      <c r="I1937">
        <v>-2</v>
      </c>
      <c r="J1937" s="2">
        <v>265</v>
      </c>
      <c r="K1937" s="2">
        <f>IF(OR(B1937="متنوع",B1937="قطع غيار"),J1937,IF(AND(B1937="ceiling fan",J1937&gt;500),_xlfn.MAXIFS('m cost'!$E$3:$E$1062,'m cost'!$B$3:$B$1062,C1937,'m cost'!$C$3:$C$1062,"&lt;="&amp;O1937,'m cost'!$D$3:$D$1062,"&lt;="&amp;N1937)*3,_xlfn.MAXIFS('m cost'!$E$3:$E$1062,'m cost'!$B$3:$B$1062,C1937,'m cost'!$C$3:$C$1062,"&lt;="&amp;O1937,'m cost'!$D$3:$D$1062,"&lt;="&amp;N1937)))</f>
        <v>187.96296296296299</v>
      </c>
      <c r="L1937" s="2">
        <f t="shared" si="186"/>
        <v>-375.92592592592598</v>
      </c>
      <c r="M1937" s="2">
        <f t="shared" si="187"/>
        <v>-530</v>
      </c>
      <c r="N1937">
        <f t="shared" si="188"/>
        <v>2</v>
      </c>
      <c r="O1937">
        <f t="shared" si="189"/>
        <v>2023</v>
      </c>
      <c r="P1937" s="9">
        <f>IF(I1937&gt;0,VLOOKUP(B1937,'m cost'!A:G,6,FALSE)*I1937,0)</f>
        <v>0</v>
      </c>
      <c r="Q1937" t="str">
        <f t="shared" si="190"/>
        <v>l</v>
      </c>
      <c r="R1937" s="2">
        <f t="shared" si="191"/>
        <v>-154.07407407407402</v>
      </c>
    </row>
    <row r="1938" spans="1:18" x14ac:dyDescent="0.2">
      <c r="A1938" t="s">
        <v>19</v>
      </c>
      <c r="B1938" s="9" t="str">
        <f>VLOOKUP(A1938,'item cost'!A:D,2,FALSE)</f>
        <v>group 46</v>
      </c>
      <c r="C1938" s="9" t="str">
        <f>VLOOKUP(D1938,items!A:B,2,FALSE)</f>
        <v>item 46</v>
      </c>
      <c r="D1938" t="s">
        <v>878</v>
      </c>
      <c r="E1938" s="10"/>
      <c r="F1938" s="10">
        <v>44966</v>
      </c>
      <c r="G1938" t="s">
        <v>139</v>
      </c>
      <c r="I1938">
        <v>-2</v>
      </c>
      <c r="J1938" s="2">
        <v>310</v>
      </c>
      <c r="K1938" s="2">
        <f>IF(OR(B1938="متنوع",B1938="قطع غيار"),J1938,IF(AND(B1938="ceiling fan",J1938&gt;500),_xlfn.MAXIFS('m cost'!$E$3:$E$1062,'m cost'!$B$3:$B$1062,C1938,'m cost'!$C$3:$C$1062,"&lt;="&amp;O1938,'m cost'!$D$3:$D$1062,"&lt;="&amp;N1938)*3,_xlfn.MAXIFS('m cost'!$E$3:$E$1062,'m cost'!$B$3:$B$1062,C1938,'m cost'!$C$3:$C$1062,"&lt;="&amp;O1938,'m cost'!$D$3:$D$1062,"&lt;="&amp;N1938)))</f>
        <v>775</v>
      </c>
      <c r="L1938" s="2">
        <f t="shared" si="186"/>
        <v>-1550</v>
      </c>
      <c r="M1938" s="2">
        <f t="shared" si="187"/>
        <v>-620</v>
      </c>
      <c r="N1938">
        <f t="shared" si="188"/>
        <v>2</v>
      </c>
      <c r="O1938">
        <f t="shared" si="189"/>
        <v>2023</v>
      </c>
      <c r="P1938" s="9">
        <f>IF(I1938&gt;0,VLOOKUP(B1938,'m cost'!A:G,6,FALSE)*I1938,0)</f>
        <v>0</v>
      </c>
      <c r="Q1938" t="str">
        <f t="shared" si="190"/>
        <v>p</v>
      </c>
      <c r="R1938" s="2">
        <f t="shared" si="191"/>
        <v>930</v>
      </c>
    </row>
    <row r="1939" spans="1:18" x14ac:dyDescent="0.2">
      <c r="A1939" t="s">
        <v>29</v>
      </c>
      <c r="B1939" s="9" t="str">
        <f>VLOOKUP(A1939,'item cost'!A:D,2,FALSE)</f>
        <v>group 47</v>
      </c>
      <c r="C1939" s="9" t="str">
        <f>VLOOKUP(D1939,items!A:B,2,FALSE)</f>
        <v>item 47</v>
      </c>
      <c r="D1939" t="s">
        <v>879</v>
      </c>
      <c r="E1939" s="10"/>
      <c r="F1939" s="10">
        <v>44966</v>
      </c>
      <c r="G1939" t="s">
        <v>139</v>
      </c>
      <c r="I1939">
        <v>-1</v>
      </c>
      <c r="J1939" s="2">
        <v>280</v>
      </c>
      <c r="K1939" s="2">
        <f>IF(OR(B1939="متنوع",B1939="قطع غيار"),J1939,IF(AND(B1939="ceiling fan",J1939&gt;500),_xlfn.MAXIFS('m cost'!$E$3:$E$1062,'m cost'!$B$3:$B$1062,C1939,'m cost'!$C$3:$C$1062,"&lt;="&amp;O1939,'m cost'!$D$3:$D$1062,"&lt;="&amp;N1939)*3,_xlfn.MAXIFS('m cost'!$E$3:$E$1062,'m cost'!$B$3:$B$1062,C1939,'m cost'!$C$3:$C$1062,"&lt;="&amp;O1939,'m cost'!$D$3:$D$1062,"&lt;="&amp;N1939)))</f>
        <v>205</v>
      </c>
      <c r="L1939" s="2">
        <f t="shared" si="186"/>
        <v>-205</v>
      </c>
      <c r="M1939" s="2">
        <f t="shared" si="187"/>
        <v>-280</v>
      </c>
      <c r="N1939">
        <f t="shared" si="188"/>
        <v>2</v>
      </c>
      <c r="O1939">
        <f t="shared" si="189"/>
        <v>2023</v>
      </c>
      <c r="P1939" s="9">
        <f>IF(I1939&gt;0,VLOOKUP(B1939,'m cost'!A:G,6,FALSE)*I1939,0)</f>
        <v>0</v>
      </c>
      <c r="Q1939" t="str">
        <f t="shared" si="190"/>
        <v>l</v>
      </c>
      <c r="R1939" s="2">
        <f t="shared" si="191"/>
        <v>-75</v>
      </c>
    </row>
    <row r="1940" spans="1:18" x14ac:dyDescent="0.2">
      <c r="A1940" t="s">
        <v>272</v>
      </c>
      <c r="B1940" s="9" t="str">
        <f>VLOOKUP(A1940,'item cost'!A:D,2,FALSE)</f>
        <v>group 48</v>
      </c>
      <c r="C1940" s="9" t="str">
        <f>VLOOKUP(D1940,items!A:B,2,FALSE)</f>
        <v>item 48</v>
      </c>
      <c r="D1940" t="s">
        <v>880</v>
      </c>
      <c r="E1940" s="10"/>
      <c r="F1940" s="10">
        <v>44966</v>
      </c>
      <c r="G1940" t="s">
        <v>139</v>
      </c>
      <c r="I1940">
        <v>-4</v>
      </c>
      <c r="J1940" s="2">
        <v>360</v>
      </c>
      <c r="K1940" s="2">
        <f>IF(OR(B1940="متنوع",B1940="قطع غيار"),J1940,IF(AND(B1940="ceiling fan",J1940&gt;500),_xlfn.MAXIFS('m cost'!$E$3:$E$1062,'m cost'!$B$3:$B$1062,C1940,'m cost'!$C$3:$C$1062,"&lt;="&amp;O1940,'m cost'!$D$3:$D$1062,"&lt;="&amp;N1940)*3,_xlfn.MAXIFS('m cost'!$E$3:$E$1062,'m cost'!$B$3:$B$1062,C1940,'m cost'!$C$3:$C$1062,"&lt;="&amp;O1940,'m cost'!$D$3:$D$1062,"&lt;="&amp;N1940)))</f>
        <v>640</v>
      </c>
      <c r="L1940" s="2">
        <f t="shared" si="186"/>
        <v>-2560</v>
      </c>
      <c r="M1940" s="2">
        <f t="shared" si="187"/>
        <v>-1440</v>
      </c>
      <c r="N1940">
        <f t="shared" si="188"/>
        <v>2</v>
      </c>
      <c r="O1940">
        <f t="shared" si="189"/>
        <v>2023</v>
      </c>
      <c r="P1940" s="9">
        <f>IF(I1940&gt;0,VLOOKUP(B1940,'m cost'!A:G,6,FALSE)*I1940,0)</f>
        <v>0</v>
      </c>
      <c r="Q1940" t="str">
        <f t="shared" si="190"/>
        <v>p</v>
      </c>
      <c r="R1940" s="2">
        <f t="shared" si="191"/>
        <v>1120</v>
      </c>
    </row>
    <row r="1941" spans="1:18" x14ac:dyDescent="0.2">
      <c r="A1941" t="s">
        <v>41</v>
      </c>
      <c r="B1941" s="9" t="str">
        <f>VLOOKUP(A1941,'item cost'!A:D,2,FALSE)</f>
        <v>group 49</v>
      </c>
      <c r="C1941" s="9" t="str">
        <f>VLOOKUP(D1941,items!A:B,2,FALSE)</f>
        <v>item 49</v>
      </c>
      <c r="D1941" t="s">
        <v>881</v>
      </c>
      <c r="E1941" s="10"/>
      <c r="F1941" s="10">
        <v>44980</v>
      </c>
      <c r="G1941" t="s">
        <v>542</v>
      </c>
      <c r="I1941">
        <v>100</v>
      </c>
      <c r="J1941" s="2">
        <v>480</v>
      </c>
      <c r="K1941" s="2">
        <f>IF(OR(B1941="متنوع",B1941="قطع غيار"),J1941,IF(AND(B1941="ceiling fan",J1941&gt;500),_xlfn.MAXIFS('m cost'!$E$3:$E$1062,'m cost'!$B$3:$B$1062,C1941,'m cost'!$C$3:$C$1062,"&lt;="&amp;O1941,'m cost'!$D$3:$D$1062,"&lt;="&amp;N1941)*3,_xlfn.MAXIFS('m cost'!$E$3:$E$1062,'m cost'!$B$3:$B$1062,C1941,'m cost'!$C$3:$C$1062,"&lt;="&amp;O1941,'m cost'!$D$3:$D$1062,"&lt;="&amp;N1941)))</f>
        <v>237</v>
      </c>
      <c r="L1941" s="2">
        <f t="shared" si="186"/>
        <v>23700</v>
      </c>
      <c r="M1941" s="2">
        <f t="shared" si="187"/>
        <v>48000</v>
      </c>
      <c r="N1941">
        <f t="shared" si="188"/>
        <v>2</v>
      </c>
      <c r="O1941">
        <f t="shared" si="189"/>
        <v>2023</v>
      </c>
      <c r="P1941" s="9">
        <f>IF(I1941&gt;0,VLOOKUP(B1941,'m cost'!A:G,6,FALSE)*I1941,0)</f>
        <v>0</v>
      </c>
      <c r="Q1941" t="str">
        <f t="shared" si="190"/>
        <v>p</v>
      </c>
      <c r="R1941" s="2">
        <f t="shared" si="191"/>
        <v>24300</v>
      </c>
    </row>
    <row r="1942" spans="1:18" x14ac:dyDescent="0.2">
      <c r="A1942" t="s">
        <v>73</v>
      </c>
      <c r="B1942" s="9" t="str">
        <f>VLOOKUP(A1942,'item cost'!A:D,2,FALSE)</f>
        <v>group 50</v>
      </c>
      <c r="C1942" s="9" t="str">
        <f>VLOOKUP(D1942,items!A:B,2,FALSE)</f>
        <v>item 50</v>
      </c>
      <c r="D1942" t="s">
        <v>882</v>
      </c>
      <c r="E1942" s="10"/>
      <c r="F1942" s="10">
        <v>44980</v>
      </c>
      <c r="G1942" t="s">
        <v>542</v>
      </c>
      <c r="I1942">
        <v>40</v>
      </c>
      <c r="J1942" s="2">
        <v>530</v>
      </c>
      <c r="K1942" s="2">
        <f>IF(OR(B1942="متنوع",B1942="قطع غيار"),J1942,IF(AND(B1942="ceiling fan",J1942&gt;500),_xlfn.MAXIFS('m cost'!$E$3:$E$1062,'m cost'!$B$3:$B$1062,C1942,'m cost'!$C$3:$C$1062,"&lt;="&amp;O1942,'m cost'!$D$3:$D$1062,"&lt;="&amp;N1942)*3,_xlfn.MAXIFS('m cost'!$E$3:$E$1062,'m cost'!$B$3:$B$1062,C1942,'m cost'!$C$3:$C$1062,"&lt;="&amp;O1942,'m cost'!$D$3:$D$1062,"&lt;="&amp;N1942)))</f>
        <v>2128</v>
      </c>
      <c r="L1942" s="2">
        <f t="shared" si="186"/>
        <v>85120</v>
      </c>
      <c r="M1942" s="2">
        <f t="shared" si="187"/>
        <v>21200</v>
      </c>
      <c r="N1942">
        <f t="shared" si="188"/>
        <v>2</v>
      </c>
      <c r="O1942">
        <f t="shared" si="189"/>
        <v>2023</v>
      </c>
      <c r="P1942" s="9">
        <f>IF(I1942&gt;0,VLOOKUP(B1942,'m cost'!A:G,6,FALSE)*I1942,0)</f>
        <v>0</v>
      </c>
      <c r="Q1942" t="str">
        <f t="shared" si="190"/>
        <v>l</v>
      </c>
      <c r="R1942" s="2">
        <f t="shared" si="191"/>
        <v>-63920</v>
      </c>
    </row>
    <row r="1943" spans="1:18" x14ac:dyDescent="0.2">
      <c r="A1943" t="s">
        <v>35</v>
      </c>
      <c r="B1943" s="9" t="str">
        <f>VLOOKUP(A1943,'item cost'!A:D,2,FALSE)</f>
        <v>group 51</v>
      </c>
      <c r="C1943" s="9" t="str">
        <f>VLOOKUP(D1943,items!A:B,2,FALSE)</f>
        <v>item 51</v>
      </c>
      <c r="D1943" t="s">
        <v>883</v>
      </c>
      <c r="E1943" s="10"/>
      <c r="F1943" s="10">
        <v>44980</v>
      </c>
      <c r="G1943" t="s">
        <v>542</v>
      </c>
      <c r="I1943">
        <v>70</v>
      </c>
      <c r="J1943" s="2">
        <v>265</v>
      </c>
      <c r="K1943" s="2">
        <f>IF(OR(B1943="متنوع",B1943="قطع غيار"),J1943,IF(AND(B1943="ceiling fan",J1943&gt;500),_xlfn.MAXIFS('m cost'!$E$3:$E$1062,'m cost'!$B$3:$B$1062,C1943,'m cost'!$C$3:$C$1062,"&lt;="&amp;O1943,'m cost'!$D$3:$D$1062,"&lt;="&amp;N1943)*3,_xlfn.MAXIFS('m cost'!$E$3:$E$1062,'m cost'!$B$3:$B$1062,C1943,'m cost'!$C$3:$C$1062,"&lt;="&amp;O1943,'m cost'!$D$3:$D$1062,"&lt;="&amp;N1943)))</f>
        <v>2247</v>
      </c>
      <c r="L1943" s="2">
        <f t="shared" si="186"/>
        <v>157290</v>
      </c>
      <c r="M1943" s="2">
        <f t="shared" si="187"/>
        <v>18550</v>
      </c>
      <c r="N1943">
        <f t="shared" si="188"/>
        <v>2</v>
      </c>
      <c r="O1943">
        <f t="shared" si="189"/>
        <v>2023</v>
      </c>
      <c r="P1943" s="9">
        <f>IF(I1943&gt;0,VLOOKUP(B1943,'m cost'!A:G,6,FALSE)*I1943,0)</f>
        <v>0</v>
      </c>
      <c r="Q1943" t="str">
        <f t="shared" si="190"/>
        <v>l</v>
      </c>
      <c r="R1943" s="2">
        <f t="shared" si="191"/>
        <v>-138740</v>
      </c>
    </row>
    <row r="1944" spans="1:18" x14ac:dyDescent="0.2">
      <c r="A1944" t="s">
        <v>49</v>
      </c>
      <c r="B1944" s="9" t="str">
        <f>VLOOKUP(A1944,'item cost'!A:D,2,FALSE)</f>
        <v>group 52</v>
      </c>
      <c r="C1944" s="9" t="str">
        <f>VLOOKUP(D1944,items!A:B,2,FALSE)</f>
        <v>item 52</v>
      </c>
      <c r="D1944" t="s">
        <v>884</v>
      </c>
      <c r="E1944" s="10"/>
      <c r="F1944" s="10">
        <v>44980</v>
      </c>
      <c r="G1944" t="s">
        <v>542</v>
      </c>
      <c r="I1944">
        <v>10</v>
      </c>
      <c r="J1944" s="2">
        <v>2700</v>
      </c>
      <c r="K1944" s="2">
        <f>IF(OR(B1944="متنوع",B1944="قطع غيار"),J1944,IF(AND(B1944="ceiling fan",J1944&gt;500),_xlfn.MAXIFS('m cost'!$E$3:$E$1062,'m cost'!$B$3:$B$1062,C1944,'m cost'!$C$3:$C$1062,"&lt;="&amp;O1944,'m cost'!$D$3:$D$1062,"&lt;="&amp;N1944)*3,_xlfn.MAXIFS('m cost'!$E$3:$E$1062,'m cost'!$B$3:$B$1062,C1944,'m cost'!$C$3:$C$1062,"&lt;="&amp;O1944,'m cost'!$D$3:$D$1062,"&lt;="&amp;N1944)))</f>
        <v>306</v>
      </c>
      <c r="L1944" s="2">
        <f t="shared" si="186"/>
        <v>3060</v>
      </c>
      <c r="M1944" s="2">
        <f t="shared" si="187"/>
        <v>27000</v>
      </c>
      <c r="N1944">
        <f t="shared" si="188"/>
        <v>2</v>
      </c>
      <c r="O1944">
        <f t="shared" si="189"/>
        <v>2023</v>
      </c>
      <c r="P1944" s="9">
        <f>IF(I1944&gt;0,VLOOKUP(B1944,'m cost'!A:G,6,FALSE)*I1944,0)</f>
        <v>0</v>
      </c>
      <c r="Q1944" t="str">
        <f t="shared" si="190"/>
        <v>p</v>
      </c>
      <c r="R1944" s="2">
        <f t="shared" si="191"/>
        <v>23940</v>
      </c>
    </row>
    <row r="1945" spans="1:18" x14ac:dyDescent="0.2">
      <c r="A1945" t="s">
        <v>42</v>
      </c>
      <c r="B1945" s="9" t="str">
        <f>VLOOKUP(A1945,'item cost'!A:D,2,FALSE)</f>
        <v>group 53</v>
      </c>
      <c r="C1945" s="9" t="str">
        <f>VLOOKUP(D1945,items!A:B,2,FALSE)</f>
        <v>item 53</v>
      </c>
      <c r="D1945" t="s">
        <v>885</v>
      </c>
      <c r="E1945" s="10"/>
      <c r="F1945" s="10">
        <v>44980</v>
      </c>
      <c r="G1945" t="s">
        <v>542</v>
      </c>
      <c r="I1945">
        <v>10</v>
      </c>
      <c r="J1945" s="2">
        <v>2800</v>
      </c>
      <c r="K1945" s="2">
        <f>IF(OR(B1945="متنوع",B1945="قطع غيار"),J1945,IF(AND(B1945="ceiling fan",J1945&gt;500),_xlfn.MAXIFS('m cost'!$E$3:$E$1062,'m cost'!$B$3:$B$1062,C1945,'m cost'!$C$3:$C$1062,"&lt;="&amp;O1945,'m cost'!$D$3:$D$1062,"&lt;="&amp;N1945)*3,_xlfn.MAXIFS('m cost'!$E$3:$E$1062,'m cost'!$B$3:$B$1062,C1945,'m cost'!$C$3:$C$1062,"&lt;="&amp;O1945,'m cost'!$D$3:$D$1062,"&lt;="&amp;N1945)))</f>
        <v>253</v>
      </c>
      <c r="L1945" s="2">
        <f t="shared" si="186"/>
        <v>2530</v>
      </c>
      <c r="M1945" s="2">
        <f t="shared" si="187"/>
        <v>28000</v>
      </c>
      <c r="N1945">
        <f t="shared" si="188"/>
        <v>2</v>
      </c>
      <c r="O1945">
        <f t="shared" si="189"/>
        <v>2023</v>
      </c>
      <c r="P1945" s="9">
        <f>IF(I1945&gt;0,VLOOKUP(B1945,'m cost'!A:G,6,FALSE)*I1945,0)</f>
        <v>0</v>
      </c>
      <c r="Q1945" t="str">
        <f t="shared" si="190"/>
        <v>p</v>
      </c>
      <c r="R1945" s="2">
        <f t="shared" si="191"/>
        <v>25470</v>
      </c>
    </row>
    <row r="1946" spans="1:18" x14ac:dyDescent="0.2">
      <c r="A1946" t="s">
        <v>63</v>
      </c>
      <c r="B1946" s="9" t="str">
        <f>VLOOKUP(A1946,'item cost'!A:D,2,FALSE)</f>
        <v>group 54</v>
      </c>
      <c r="C1946" s="9" t="str">
        <f>VLOOKUP(D1946,items!A:B,2,FALSE)</f>
        <v>item 54</v>
      </c>
      <c r="D1946" t="s">
        <v>886</v>
      </c>
      <c r="E1946" s="10"/>
      <c r="F1946" s="10">
        <v>44980</v>
      </c>
      <c r="G1946" t="s">
        <v>542</v>
      </c>
      <c r="I1946">
        <v>20</v>
      </c>
      <c r="J1946" s="2">
        <v>1475</v>
      </c>
      <c r="K1946" s="2">
        <f>IF(OR(B1946="متنوع",B1946="قطع غيار"),J1946,IF(AND(B1946="ceiling fan",J1946&gt;500),_xlfn.MAXIFS('m cost'!$E$3:$E$1062,'m cost'!$B$3:$B$1062,C1946,'m cost'!$C$3:$C$1062,"&lt;="&amp;O1946,'m cost'!$D$3:$D$1062,"&lt;="&amp;N1946)*3,_xlfn.MAXIFS('m cost'!$E$3:$E$1062,'m cost'!$B$3:$B$1062,C1946,'m cost'!$C$3:$C$1062,"&lt;="&amp;O1946,'m cost'!$D$3:$D$1062,"&lt;="&amp;N1946)))</f>
        <v>540</v>
      </c>
      <c r="L1946" s="2">
        <f t="shared" si="186"/>
        <v>10800</v>
      </c>
      <c r="M1946" s="2">
        <f t="shared" si="187"/>
        <v>29500</v>
      </c>
      <c r="N1946">
        <f t="shared" si="188"/>
        <v>2</v>
      </c>
      <c r="O1946">
        <f t="shared" si="189"/>
        <v>2023</v>
      </c>
      <c r="P1946" s="9">
        <f>IF(I1946&gt;0,VLOOKUP(B1946,'m cost'!A:G,6,FALSE)*I1946,0)</f>
        <v>0</v>
      </c>
      <c r="Q1946" t="str">
        <f t="shared" si="190"/>
        <v>p</v>
      </c>
      <c r="R1946" s="2">
        <f t="shared" si="191"/>
        <v>18700</v>
      </c>
    </row>
    <row r="1947" spans="1:18" x14ac:dyDescent="0.2">
      <c r="A1947" t="s">
        <v>32</v>
      </c>
      <c r="B1947" s="9" t="str">
        <f>VLOOKUP(A1947,'item cost'!A:D,2,FALSE)</f>
        <v>group 1</v>
      </c>
      <c r="C1947" s="9" t="str">
        <f>VLOOKUP(D1947,items!A:B,2,FALSE)</f>
        <v>item 1</v>
      </c>
      <c r="D1947" t="s">
        <v>833</v>
      </c>
      <c r="E1947" s="10"/>
      <c r="F1947" s="10">
        <v>44980</v>
      </c>
      <c r="G1947" t="s">
        <v>194</v>
      </c>
      <c r="I1947">
        <v>-6</v>
      </c>
      <c r="J1947" s="2">
        <v>280</v>
      </c>
      <c r="K1947" s="2">
        <f>IF(OR(B1947="متنوع",B1947="قطع غيار"),J1947,IF(AND(B1947="ceiling fan",J1947&gt;500),_xlfn.MAXIFS('m cost'!$E$3:$E$1062,'m cost'!$B$3:$B$1062,C1947,'m cost'!$C$3:$C$1062,"&lt;="&amp;O1947,'m cost'!$D$3:$D$1062,"&lt;="&amp;N1947)*3,_xlfn.MAXIFS('m cost'!$E$3:$E$1062,'m cost'!$B$3:$B$1062,C1947,'m cost'!$C$3:$C$1062,"&lt;="&amp;O1947,'m cost'!$D$3:$D$1062,"&lt;="&amp;N1947)))</f>
        <v>1490</v>
      </c>
      <c r="L1947" s="2">
        <f t="shared" si="186"/>
        <v>-8940</v>
      </c>
      <c r="M1947" s="2">
        <f t="shared" si="187"/>
        <v>-1680</v>
      </c>
      <c r="N1947">
        <f t="shared" si="188"/>
        <v>2</v>
      </c>
      <c r="O1947">
        <f t="shared" si="189"/>
        <v>2023</v>
      </c>
      <c r="P1947" s="9">
        <f>IF(I1947&gt;0,VLOOKUP(B1947,'m cost'!A:G,6,FALSE)*I1947,0)</f>
        <v>0</v>
      </c>
      <c r="Q1947" t="str">
        <f t="shared" si="190"/>
        <v>p</v>
      </c>
      <c r="R1947" s="2">
        <f t="shared" si="191"/>
        <v>7260</v>
      </c>
    </row>
    <row r="1948" spans="1:18" x14ac:dyDescent="0.2">
      <c r="A1948" t="s">
        <v>58</v>
      </c>
      <c r="B1948" s="9" t="str">
        <f>VLOOKUP(A1948,'item cost'!A:D,2,FALSE)</f>
        <v>group 2</v>
      </c>
      <c r="C1948" s="9" t="str">
        <f>VLOOKUP(D1948,items!A:B,2,FALSE)</f>
        <v>item 2</v>
      </c>
      <c r="D1948" t="s">
        <v>834</v>
      </c>
      <c r="E1948" s="10"/>
      <c r="F1948" s="10">
        <v>44980</v>
      </c>
      <c r="G1948" t="s">
        <v>194</v>
      </c>
      <c r="I1948">
        <v>-2</v>
      </c>
      <c r="J1948" s="2">
        <v>360</v>
      </c>
      <c r="K1948" s="2">
        <f>IF(OR(B1948="متنوع",B1948="قطع غيار"),J1948,IF(AND(B1948="ceiling fan",J1948&gt;500),_xlfn.MAXIFS('m cost'!$E$3:$E$1062,'m cost'!$B$3:$B$1062,C1948,'m cost'!$C$3:$C$1062,"&lt;="&amp;O1948,'m cost'!$D$3:$D$1062,"&lt;="&amp;N1948)*3,_xlfn.MAXIFS('m cost'!$E$3:$E$1062,'m cost'!$B$3:$B$1062,C1948,'m cost'!$C$3:$C$1062,"&lt;="&amp;O1948,'m cost'!$D$3:$D$1062,"&lt;="&amp;N1948)))</f>
        <v>257.64999999999998</v>
      </c>
      <c r="L1948" s="2">
        <f t="shared" si="186"/>
        <v>-515.29999999999995</v>
      </c>
      <c r="M1948" s="2">
        <f t="shared" si="187"/>
        <v>-720</v>
      </c>
      <c r="N1948">
        <f t="shared" si="188"/>
        <v>2</v>
      </c>
      <c r="O1948">
        <f t="shared" si="189"/>
        <v>2023</v>
      </c>
      <c r="P1948" s="9">
        <f>IF(I1948&gt;0,VLOOKUP(B1948,'m cost'!A:G,6,FALSE)*I1948,0)</f>
        <v>0</v>
      </c>
      <c r="Q1948" t="str">
        <f t="shared" si="190"/>
        <v>l</v>
      </c>
      <c r="R1948" s="2">
        <f t="shared" si="191"/>
        <v>-204.70000000000005</v>
      </c>
    </row>
    <row r="1949" spans="1:18" x14ac:dyDescent="0.2">
      <c r="A1949" t="s">
        <v>23</v>
      </c>
      <c r="B1949" s="9" t="str">
        <f>VLOOKUP(A1949,'item cost'!A:D,2,FALSE)</f>
        <v>group 3</v>
      </c>
      <c r="C1949" s="9" t="str">
        <f>VLOOKUP(D1949,items!A:B,2,FALSE)</f>
        <v>item 3</v>
      </c>
      <c r="D1949" t="s">
        <v>835</v>
      </c>
      <c r="E1949" s="10"/>
      <c r="F1949" s="10">
        <v>44980</v>
      </c>
      <c r="G1949" t="s">
        <v>194</v>
      </c>
      <c r="I1949">
        <v>-3</v>
      </c>
      <c r="J1949" s="2">
        <v>185</v>
      </c>
      <c r="K1949" s="2">
        <f>IF(OR(B1949="متنوع",B1949="قطع غيار"),J1949,IF(AND(B1949="ceiling fan",J1949&gt;500),_xlfn.MAXIFS('m cost'!$E$3:$E$1062,'m cost'!$B$3:$B$1062,C1949,'m cost'!$C$3:$C$1062,"&lt;="&amp;O1949,'m cost'!$D$3:$D$1062,"&lt;="&amp;N1949)*3,_xlfn.MAXIFS('m cost'!$E$3:$E$1062,'m cost'!$B$3:$B$1062,C1949,'m cost'!$C$3:$C$1062,"&lt;="&amp;O1949,'m cost'!$D$3:$D$1062,"&lt;="&amp;N1949)))</f>
        <v>424.87</v>
      </c>
      <c r="L1949" s="2">
        <f t="shared" si="186"/>
        <v>-1274.6100000000001</v>
      </c>
      <c r="M1949" s="2">
        <f t="shared" si="187"/>
        <v>-555</v>
      </c>
      <c r="N1949">
        <f t="shared" si="188"/>
        <v>2</v>
      </c>
      <c r="O1949">
        <f t="shared" si="189"/>
        <v>2023</v>
      </c>
      <c r="P1949" s="9">
        <f>IF(I1949&gt;0,VLOOKUP(B1949,'m cost'!A:G,6,FALSE)*I1949,0)</f>
        <v>0</v>
      </c>
      <c r="Q1949" t="str">
        <f t="shared" si="190"/>
        <v>p</v>
      </c>
      <c r="R1949" s="2">
        <f t="shared" si="191"/>
        <v>719.61000000000013</v>
      </c>
    </row>
    <row r="1950" spans="1:18" x14ac:dyDescent="0.2">
      <c r="A1950" t="s">
        <v>271</v>
      </c>
      <c r="B1950" s="9" t="str">
        <f>VLOOKUP(A1950,'item cost'!A:D,2,FALSE)</f>
        <v>group 4</v>
      </c>
      <c r="C1950" s="9" t="str">
        <f>VLOOKUP(D1950,items!A:B,2,FALSE)</f>
        <v>item 4</v>
      </c>
      <c r="D1950" t="s">
        <v>836</v>
      </c>
      <c r="E1950" s="10"/>
      <c r="F1950" s="10">
        <v>44980</v>
      </c>
      <c r="G1950" t="s">
        <v>194</v>
      </c>
      <c r="I1950">
        <v>-3</v>
      </c>
      <c r="J1950" s="2">
        <v>400</v>
      </c>
      <c r="K1950" s="2">
        <f>IF(OR(B1950="متنوع",B1950="قطع غيار"),J1950,IF(AND(B1950="ceiling fan",J1950&gt;500),_xlfn.MAXIFS('m cost'!$E$3:$E$1062,'m cost'!$B$3:$B$1062,C1950,'m cost'!$C$3:$C$1062,"&lt;="&amp;O1950,'m cost'!$D$3:$D$1062,"&lt;="&amp;N1950)*3,_xlfn.MAXIFS('m cost'!$E$3:$E$1062,'m cost'!$B$3:$B$1062,C1950,'m cost'!$C$3:$C$1062,"&lt;="&amp;O1950,'m cost'!$D$3:$D$1062,"&lt;="&amp;N1950)))</f>
        <v>1793</v>
      </c>
      <c r="L1950" s="2">
        <f t="shared" si="186"/>
        <v>-5379</v>
      </c>
      <c r="M1950" s="2">
        <f t="shared" si="187"/>
        <v>-1200</v>
      </c>
      <c r="N1950">
        <f t="shared" si="188"/>
        <v>2</v>
      </c>
      <c r="O1950">
        <f t="shared" si="189"/>
        <v>2023</v>
      </c>
      <c r="P1950" s="9">
        <f>IF(I1950&gt;0,VLOOKUP(B1950,'m cost'!A:G,6,FALSE)*I1950,0)</f>
        <v>0</v>
      </c>
      <c r="Q1950" t="str">
        <f t="shared" si="190"/>
        <v>p</v>
      </c>
      <c r="R1950" s="2">
        <f t="shared" si="191"/>
        <v>4179</v>
      </c>
    </row>
    <row r="1951" spans="1:18" x14ac:dyDescent="0.2">
      <c r="A1951" t="s">
        <v>26</v>
      </c>
      <c r="B1951" s="9" t="str">
        <f>VLOOKUP(A1951,'item cost'!A:D,2,FALSE)</f>
        <v>group 5</v>
      </c>
      <c r="C1951" s="9" t="str">
        <f>VLOOKUP(D1951,items!A:B,2,FALSE)</f>
        <v>item 5</v>
      </c>
      <c r="D1951" t="s">
        <v>837</v>
      </c>
      <c r="E1951" s="10"/>
      <c r="F1951" s="10">
        <v>44980</v>
      </c>
      <c r="G1951" t="s">
        <v>194</v>
      </c>
      <c r="I1951">
        <v>-3</v>
      </c>
      <c r="J1951" s="2">
        <v>350</v>
      </c>
      <c r="K1951" s="2">
        <f>IF(OR(B1951="متنوع",B1951="قطع غيار"),J1951,IF(AND(B1951="ceiling fan",J1951&gt;500),_xlfn.MAXIFS('m cost'!$E$3:$E$1062,'m cost'!$B$3:$B$1062,C1951,'m cost'!$C$3:$C$1062,"&lt;="&amp;O1951,'m cost'!$D$3:$D$1062,"&lt;="&amp;N1951)*3,_xlfn.MAXIFS('m cost'!$E$3:$E$1062,'m cost'!$B$3:$B$1062,C1951,'m cost'!$C$3:$C$1062,"&lt;="&amp;O1951,'m cost'!$D$3:$D$1062,"&lt;="&amp;N1951)))</f>
        <v>2220</v>
      </c>
      <c r="L1951" s="2">
        <f t="shared" si="186"/>
        <v>-6660</v>
      </c>
      <c r="M1951" s="2">
        <f t="shared" si="187"/>
        <v>-1050</v>
      </c>
      <c r="N1951">
        <f t="shared" si="188"/>
        <v>2</v>
      </c>
      <c r="O1951">
        <f t="shared" si="189"/>
        <v>2023</v>
      </c>
      <c r="P1951" s="9">
        <f>IF(I1951&gt;0,VLOOKUP(B1951,'m cost'!A:G,6,FALSE)*I1951,0)</f>
        <v>0</v>
      </c>
      <c r="Q1951" t="str">
        <f t="shared" si="190"/>
        <v>p</v>
      </c>
      <c r="R1951" s="2">
        <f t="shared" si="191"/>
        <v>5610</v>
      </c>
    </row>
    <row r="1952" spans="1:18" x14ac:dyDescent="0.2">
      <c r="A1952" t="s">
        <v>66</v>
      </c>
      <c r="B1952" s="9" t="str">
        <f>VLOOKUP(A1952,'item cost'!A:D,2,FALSE)</f>
        <v>group 6</v>
      </c>
      <c r="C1952" s="9" t="str">
        <f>VLOOKUP(D1952,items!A:B,2,FALSE)</f>
        <v>item 6</v>
      </c>
      <c r="D1952" t="s">
        <v>838</v>
      </c>
      <c r="E1952" s="10"/>
      <c r="F1952" s="10">
        <v>44980</v>
      </c>
      <c r="G1952" t="s">
        <v>194</v>
      </c>
      <c r="I1952">
        <v>-4</v>
      </c>
      <c r="J1952" s="2">
        <v>310</v>
      </c>
      <c r="K1952" s="2">
        <f>IF(OR(B1952="متنوع",B1952="قطع غيار"),J1952,IF(AND(B1952="ceiling fan",J1952&gt;500),_xlfn.MAXIFS('m cost'!$E$3:$E$1062,'m cost'!$B$3:$B$1062,C1952,'m cost'!$C$3:$C$1062,"&lt;="&amp;O1952,'m cost'!$D$3:$D$1062,"&lt;="&amp;N1952)*3,_xlfn.MAXIFS('m cost'!$E$3:$E$1062,'m cost'!$B$3:$B$1062,C1952,'m cost'!$C$3:$C$1062,"&lt;="&amp;O1952,'m cost'!$D$3:$D$1062,"&lt;="&amp;N1952)))</f>
        <v>190</v>
      </c>
      <c r="L1952" s="2">
        <f t="shared" si="186"/>
        <v>-760</v>
      </c>
      <c r="M1952" s="2">
        <f t="shared" si="187"/>
        <v>-1240</v>
      </c>
      <c r="N1952">
        <f t="shared" si="188"/>
        <v>2</v>
      </c>
      <c r="O1952">
        <f t="shared" si="189"/>
        <v>2023</v>
      </c>
      <c r="P1952" s="9">
        <f>IF(I1952&gt;0,VLOOKUP(B1952,'m cost'!A:G,6,FALSE)*I1952,0)</f>
        <v>0</v>
      </c>
      <c r="Q1952" t="str">
        <f t="shared" si="190"/>
        <v>l</v>
      </c>
      <c r="R1952" s="2">
        <f t="shared" si="191"/>
        <v>-480</v>
      </c>
    </row>
    <row r="1953" spans="1:18" x14ac:dyDescent="0.2">
      <c r="A1953" t="s">
        <v>40</v>
      </c>
      <c r="B1953" s="9" t="str">
        <f>VLOOKUP(A1953,'item cost'!A:D,2,FALSE)</f>
        <v>group 7</v>
      </c>
      <c r="C1953" s="9" t="str">
        <f>VLOOKUP(D1953,items!A:B,2,FALSE)</f>
        <v>item 7</v>
      </c>
      <c r="D1953" t="s">
        <v>839</v>
      </c>
      <c r="E1953" s="10"/>
      <c r="F1953" s="10">
        <v>44980</v>
      </c>
      <c r="G1953" t="s">
        <v>194</v>
      </c>
      <c r="I1953">
        <v>-1</v>
      </c>
      <c r="J1953" s="2">
        <v>480</v>
      </c>
      <c r="K1953" s="2">
        <f>IF(OR(B1953="متنوع",B1953="قطع غيار"),J1953,IF(AND(B1953="ceiling fan",J1953&gt;500),_xlfn.MAXIFS('m cost'!$E$3:$E$1062,'m cost'!$B$3:$B$1062,C1953,'m cost'!$C$3:$C$1062,"&lt;="&amp;O1953,'m cost'!$D$3:$D$1062,"&lt;="&amp;N1953)*3,_xlfn.MAXIFS('m cost'!$E$3:$E$1062,'m cost'!$B$3:$B$1062,C1953,'m cost'!$C$3:$C$1062,"&lt;="&amp;O1953,'m cost'!$D$3:$D$1062,"&lt;="&amp;N1953)))</f>
        <v>260</v>
      </c>
      <c r="L1953" s="2">
        <f t="shared" si="186"/>
        <v>-260</v>
      </c>
      <c r="M1953" s="2">
        <f t="shared" si="187"/>
        <v>-480</v>
      </c>
      <c r="N1953">
        <f t="shared" si="188"/>
        <v>2</v>
      </c>
      <c r="O1953">
        <f t="shared" si="189"/>
        <v>2023</v>
      </c>
      <c r="P1953" s="9">
        <f>IF(I1953&gt;0,VLOOKUP(B1953,'m cost'!A:G,6,FALSE)*I1953,0)</f>
        <v>0</v>
      </c>
      <c r="Q1953" t="str">
        <f t="shared" si="190"/>
        <v>l</v>
      </c>
      <c r="R1953" s="2">
        <f t="shared" si="191"/>
        <v>-220</v>
      </c>
    </row>
    <row r="1954" spans="1:18" x14ac:dyDescent="0.2">
      <c r="A1954" t="s">
        <v>61</v>
      </c>
      <c r="B1954" s="9" t="str">
        <f>VLOOKUP(A1954,'item cost'!A:D,2,FALSE)</f>
        <v>group 8</v>
      </c>
      <c r="C1954" s="9" t="str">
        <f>VLOOKUP(D1954,items!A:B,2,FALSE)</f>
        <v>item 8</v>
      </c>
      <c r="D1954" t="s">
        <v>840</v>
      </c>
      <c r="E1954" s="10"/>
      <c r="F1954" s="10">
        <v>44980</v>
      </c>
      <c r="G1954" t="s">
        <v>194</v>
      </c>
      <c r="I1954">
        <v>-1</v>
      </c>
      <c r="J1954" s="2">
        <v>1200</v>
      </c>
      <c r="K1954" s="2">
        <f>IF(OR(B1954="متنوع",B1954="قطع غيار"),J1954,IF(AND(B1954="ceiling fan",J1954&gt;500),_xlfn.MAXIFS('m cost'!$E$3:$E$1062,'m cost'!$B$3:$B$1062,C1954,'m cost'!$C$3:$C$1062,"&lt;="&amp;O1954,'m cost'!$D$3:$D$1062,"&lt;="&amp;N1954)*3,_xlfn.MAXIFS('m cost'!$E$3:$E$1062,'m cost'!$B$3:$B$1062,C1954,'m cost'!$C$3:$C$1062,"&lt;="&amp;O1954,'m cost'!$D$3:$D$1062,"&lt;="&amp;N1954)))</f>
        <v>1630</v>
      </c>
      <c r="L1954" s="2">
        <f t="shared" si="186"/>
        <v>-1630</v>
      </c>
      <c r="M1954" s="2">
        <f t="shared" si="187"/>
        <v>-1200</v>
      </c>
      <c r="N1954">
        <f t="shared" si="188"/>
        <v>2</v>
      </c>
      <c r="O1954">
        <f t="shared" si="189"/>
        <v>2023</v>
      </c>
      <c r="P1954" s="9">
        <f>IF(I1954&gt;0,VLOOKUP(B1954,'m cost'!A:G,6,FALSE)*I1954,0)</f>
        <v>0</v>
      </c>
      <c r="Q1954" t="str">
        <f t="shared" si="190"/>
        <v>p</v>
      </c>
      <c r="R1954" s="2">
        <f t="shared" si="191"/>
        <v>430</v>
      </c>
    </row>
    <row r="1955" spans="1:18" x14ac:dyDescent="0.2">
      <c r="A1955" t="s">
        <v>39</v>
      </c>
      <c r="B1955" s="9" t="str">
        <f>VLOOKUP(A1955,'item cost'!A:D,2,FALSE)</f>
        <v>group 9</v>
      </c>
      <c r="C1955" s="9" t="str">
        <f>VLOOKUP(D1955,items!A:B,2,FALSE)</f>
        <v>item 9</v>
      </c>
      <c r="D1955" t="s">
        <v>841</v>
      </c>
      <c r="E1955" s="10"/>
      <c r="F1955" s="10">
        <v>44980</v>
      </c>
      <c r="G1955" t="s">
        <v>194</v>
      </c>
      <c r="I1955">
        <v>-1</v>
      </c>
      <c r="J1955" s="2">
        <v>150</v>
      </c>
      <c r="K1955" s="2">
        <f>IF(OR(B1955="متنوع",B1955="قطع غيار"),J1955,IF(AND(B1955="ceiling fan",J1955&gt;500),_xlfn.MAXIFS('m cost'!$E$3:$E$1062,'m cost'!$B$3:$B$1062,C1955,'m cost'!$C$3:$C$1062,"&lt;="&amp;O1955,'m cost'!$D$3:$D$1062,"&lt;="&amp;N1955)*3,_xlfn.MAXIFS('m cost'!$E$3:$E$1062,'m cost'!$B$3:$B$1062,C1955,'m cost'!$C$3:$C$1062,"&lt;="&amp;O1955,'m cost'!$D$3:$D$1062,"&lt;="&amp;N1955)))</f>
        <v>2007</v>
      </c>
      <c r="L1955" s="2">
        <f t="shared" si="186"/>
        <v>-2007</v>
      </c>
      <c r="M1955" s="2">
        <f t="shared" si="187"/>
        <v>-150</v>
      </c>
      <c r="N1955">
        <f t="shared" si="188"/>
        <v>2</v>
      </c>
      <c r="O1955">
        <f t="shared" si="189"/>
        <v>2023</v>
      </c>
      <c r="P1955" s="9">
        <f>IF(I1955&gt;0,VLOOKUP(B1955,'m cost'!A:G,6,FALSE)*I1955,0)</f>
        <v>0</v>
      </c>
      <c r="Q1955" t="str">
        <f t="shared" si="190"/>
        <v>p</v>
      </c>
      <c r="R1955" s="2">
        <f t="shared" si="191"/>
        <v>1857</v>
      </c>
    </row>
    <row r="1956" spans="1:18" x14ac:dyDescent="0.2">
      <c r="A1956" t="s">
        <v>277</v>
      </c>
      <c r="B1956" s="9" t="str">
        <f>VLOOKUP(A1956,'item cost'!A:D,2,FALSE)</f>
        <v>group 10</v>
      </c>
      <c r="C1956" s="9" t="str">
        <f>VLOOKUP(D1956,items!A:B,2,FALSE)</f>
        <v>item 10</v>
      </c>
      <c r="D1956" t="s">
        <v>842</v>
      </c>
      <c r="E1956" s="10"/>
      <c r="F1956" s="10">
        <v>44980</v>
      </c>
      <c r="G1956" t="s">
        <v>194</v>
      </c>
      <c r="I1956">
        <v>-2</v>
      </c>
      <c r="J1956" s="2">
        <v>245</v>
      </c>
      <c r="K1956" s="2">
        <f>IF(OR(B1956="متنوع",B1956="قطع غيار"),J1956,IF(AND(B1956="ceiling fan",J1956&gt;500),_xlfn.MAXIFS('m cost'!$E$3:$E$1062,'m cost'!$B$3:$B$1062,C1956,'m cost'!$C$3:$C$1062,"&lt;="&amp;O1956,'m cost'!$D$3:$D$1062,"&lt;="&amp;N1956)*3,_xlfn.MAXIFS('m cost'!$E$3:$E$1062,'m cost'!$B$3:$B$1062,C1956,'m cost'!$C$3:$C$1062,"&lt;="&amp;O1956,'m cost'!$D$3:$D$1062,"&lt;="&amp;N1956)))</f>
        <v>370</v>
      </c>
      <c r="L1956" s="2">
        <f t="shared" si="186"/>
        <v>-740</v>
      </c>
      <c r="M1956" s="2">
        <f t="shared" si="187"/>
        <v>-490</v>
      </c>
      <c r="N1956">
        <f t="shared" si="188"/>
        <v>2</v>
      </c>
      <c r="O1956">
        <f t="shared" si="189"/>
        <v>2023</v>
      </c>
      <c r="P1956" s="9">
        <f>IF(I1956&gt;0,VLOOKUP(B1956,'m cost'!A:G,6,FALSE)*I1956,0)</f>
        <v>0</v>
      </c>
      <c r="Q1956" t="str">
        <f t="shared" si="190"/>
        <v>p</v>
      </c>
      <c r="R1956" s="2">
        <f t="shared" si="191"/>
        <v>250</v>
      </c>
    </row>
    <row r="1957" spans="1:18" x14ac:dyDescent="0.2">
      <c r="A1957" t="s">
        <v>53</v>
      </c>
      <c r="B1957" s="9" t="str">
        <f>VLOOKUP(A1957,'item cost'!A:D,2,FALSE)</f>
        <v>group 11</v>
      </c>
      <c r="C1957" s="9" t="str">
        <f>VLOOKUP(D1957,items!A:B,2,FALSE)</f>
        <v>item 11</v>
      </c>
      <c r="D1957" t="s">
        <v>843</v>
      </c>
      <c r="E1957" s="10"/>
      <c r="F1957" s="10">
        <v>44980</v>
      </c>
      <c r="G1957" t="s">
        <v>194</v>
      </c>
      <c r="I1957">
        <v>-2</v>
      </c>
      <c r="J1957" s="2">
        <v>265</v>
      </c>
      <c r="K1957" s="2">
        <f>IF(OR(B1957="متنوع",B1957="قطع غيار"),J1957,IF(AND(B1957="ceiling fan",J1957&gt;500),_xlfn.MAXIFS('m cost'!$E$3:$E$1062,'m cost'!$B$3:$B$1062,C1957,'m cost'!$C$3:$C$1062,"&lt;="&amp;O1957,'m cost'!$D$3:$D$1062,"&lt;="&amp;N1957)*3,_xlfn.MAXIFS('m cost'!$E$3:$E$1062,'m cost'!$B$3:$B$1062,C1957,'m cost'!$C$3:$C$1062,"&lt;="&amp;O1957,'m cost'!$D$3:$D$1062,"&lt;="&amp;N1957)))</f>
        <v>339.00000000000006</v>
      </c>
      <c r="L1957" s="2">
        <f t="shared" si="186"/>
        <v>-678.00000000000011</v>
      </c>
      <c r="M1957" s="2">
        <f t="shared" si="187"/>
        <v>-530</v>
      </c>
      <c r="N1957">
        <f t="shared" si="188"/>
        <v>2</v>
      </c>
      <c r="O1957">
        <f t="shared" si="189"/>
        <v>2023</v>
      </c>
      <c r="P1957" s="9">
        <f>IF(I1957&gt;0,VLOOKUP(B1957,'m cost'!A:G,6,FALSE)*I1957,0)</f>
        <v>0</v>
      </c>
      <c r="Q1957" t="str">
        <f t="shared" si="190"/>
        <v>p</v>
      </c>
      <c r="R1957" s="2">
        <f t="shared" si="191"/>
        <v>148.00000000000011</v>
      </c>
    </row>
    <row r="1958" spans="1:18" x14ac:dyDescent="0.2">
      <c r="A1958" t="s">
        <v>54</v>
      </c>
      <c r="B1958" s="9" t="str">
        <f>VLOOKUP(A1958,'item cost'!A:D,2,FALSE)</f>
        <v>group 12</v>
      </c>
      <c r="C1958" s="9" t="str">
        <f>VLOOKUP(D1958,items!A:B,2,FALSE)</f>
        <v>item 12</v>
      </c>
      <c r="D1958" t="s">
        <v>844</v>
      </c>
      <c r="E1958" s="10"/>
      <c r="F1958" s="10">
        <v>44980</v>
      </c>
      <c r="G1958" t="s">
        <v>194</v>
      </c>
      <c r="I1958">
        <v>-1</v>
      </c>
      <c r="J1958" s="2">
        <v>2700</v>
      </c>
      <c r="K1958" s="2">
        <f>IF(OR(B1958="متنوع",B1958="قطع غيار"),J1958,IF(AND(B1958="ceiling fan",J1958&gt;500),_xlfn.MAXIFS('m cost'!$E$3:$E$1062,'m cost'!$B$3:$B$1062,C1958,'m cost'!$C$3:$C$1062,"&lt;="&amp;O1958,'m cost'!$D$3:$D$1062,"&lt;="&amp;N1958)*3,_xlfn.MAXIFS('m cost'!$E$3:$E$1062,'m cost'!$B$3:$B$1062,C1958,'m cost'!$C$3:$C$1062,"&lt;="&amp;O1958,'m cost'!$D$3:$D$1062,"&lt;="&amp;N1958)))</f>
        <v>900</v>
      </c>
      <c r="L1958" s="2">
        <f t="shared" si="186"/>
        <v>-900</v>
      </c>
      <c r="M1958" s="2">
        <f t="shared" si="187"/>
        <v>-2700</v>
      </c>
      <c r="N1958">
        <f t="shared" si="188"/>
        <v>2</v>
      </c>
      <c r="O1958">
        <f t="shared" si="189"/>
        <v>2023</v>
      </c>
      <c r="P1958" s="9">
        <f>IF(I1958&gt;0,VLOOKUP(B1958,'m cost'!A:G,6,FALSE)*I1958,0)</f>
        <v>0</v>
      </c>
      <c r="Q1958" t="str">
        <f t="shared" si="190"/>
        <v>l</v>
      </c>
      <c r="R1958" s="2">
        <f t="shared" si="191"/>
        <v>-1800</v>
      </c>
    </row>
    <row r="1959" spans="1:18" x14ac:dyDescent="0.2">
      <c r="A1959" t="s">
        <v>72</v>
      </c>
      <c r="B1959" s="9" t="str">
        <f>VLOOKUP(A1959,'item cost'!A:D,2,FALSE)</f>
        <v>group 13</v>
      </c>
      <c r="C1959" s="9" t="str">
        <f>VLOOKUP(D1959,items!A:B,2,FALSE)</f>
        <v>item 13</v>
      </c>
      <c r="D1959" t="s">
        <v>845</v>
      </c>
      <c r="E1959" s="10"/>
      <c r="F1959" s="10">
        <v>44959</v>
      </c>
      <c r="G1959" t="s">
        <v>129</v>
      </c>
      <c r="I1959">
        <v>-1</v>
      </c>
      <c r="J1959" s="2">
        <v>350</v>
      </c>
      <c r="K1959" s="2">
        <f>IF(OR(B1959="متنوع",B1959="قطع غيار"),J1959,IF(AND(B1959="ceiling fan",J1959&gt;500),_xlfn.MAXIFS('m cost'!$E$3:$E$1062,'m cost'!$B$3:$B$1062,C1959,'m cost'!$C$3:$C$1062,"&lt;="&amp;O1959,'m cost'!$D$3:$D$1062,"&lt;="&amp;N1959)*3,_xlfn.MAXIFS('m cost'!$E$3:$E$1062,'m cost'!$B$3:$B$1062,C1959,'m cost'!$C$3:$C$1062,"&lt;="&amp;O1959,'m cost'!$D$3:$D$1062,"&lt;="&amp;N1959)))</f>
        <v>450</v>
      </c>
      <c r="L1959" s="2">
        <f t="shared" si="186"/>
        <v>-450</v>
      </c>
      <c r="M1959" s="2">
        <f t="shared" si="187"/>
        <v>-350</v>
      </c>
      <c r="N1959">
        <f t="shared" si="188"/>
        <v>2</v>
      </c>
      <c r="O1959">
        <f t="shared" si="189"/>
        <v>2023</v>
      </c>
      <c r="P1959" s="9">
        <f>IF(I1959&gt;0,VLOOKUP(B1959,'m cost'!A:G,6,FALSE)*I1959,0)</f>
        <v>0</v>
      </c>
      <c r="Q1959" t="str">
        <f t="shared" si="190"/>
        <v>p</v>
      </c>
      <c r="R1959" s="2">
        <f t="shared" si="191"/>
        <v>100</v>
      </c>
    </row>
    <row r="1960" spans="1:18" x14ac:dyDescent="0.2">
      <c r="A1960" t="s">
        <v>38</v>
      </c>
      <c r="B1960" s="9" t="str">
        <f>VLOOKUP(A1960,'item cost'!A:D,2,FALSE)</f>
        <v>group 14</v>
      </c>
      <c r="C1960" s="9" t="str">
        <f>VLOOKUP(D1960,items!A:B,2,FALSE)</f>
        <v>item 14</v>
      </c>
      <c r="D1960" t="s">
        <v>846</v>
      </c>
      <c r="E1960" s="10"/>
      <c r="F1960" s="10">
        <v>44959</v>
      </c>
      <c r="G1960" t="s">
        <v>129</v>
      </c>
      <c r="I1960">
        <v>-1</v>
      </c>
      <c r="J1960" s="2">
        <v>530</v>
      </c>
      <c r="K1960" s="2">
        <f>IF(OR(B1960="متنوع",B1960="قطع غيار"),J1960,IF(AND(B1960="ceiling fan",J1960&gt;500),_xlfn.MAXIFS('m cost'!$E$3:$E$1062,'m cost'!$B$3:$B$1062,C1960,'m cost'!$C$3:$C$1062,"&lt;="&amp;O1960,'m cost'!$D$3:$D$1062,"&lt;="&amp;N1960)*3,_xlfn.MAXIFS('m cost'!$E$3:$E$1062,'m cost'!$B$3:$B$1062,C1960,'m cost'!$C$3:$C$1062,"&lt;="&amp;O1960,'m cost'!$D$3:$D$1062,"&lt;="&amp;N1960)))</f>
        <v>2060</v>
      </c>
      <c r="L1960" s="2">
        <f t="shared" si="186"/>
        <v>-2060</v>
      </c>
      <c r="M1960" s="2">
        <f t="shared" si="187"/>
        <v>-530</v>
      </c>
      <c r="N1960">
        <f t="shared" si="188"/>
        <v>2</v>
      </c>
      <c r="O1960">
        <f t="shared" si="189"/>
        <v>2023</v>
      </c>
      <c r="P1960" s="9">
        <f>IF(I1960&gt;0,VLOOKUP(B1960,'m cost'!A:G,6,FALSE)*I1960,0)</f>
        <v>0</v>
      </c>
      <c r="Q1960" t="str">
        <f t="shared" si="190"/>
        <v>p</v>
      </c>
      <c r="R1960" s="2">
        <f t="shared" si="191"/>
        <v>1530</v>
      </c>
    </row>
    <row r="1961" spans="1:18" x14ac:dyDescent="0.2">
      <c r="A1961" t="s">
        <v>36</v>
      </c>
      <c r="B1961" s="9" t="str">
        <f>VLOOKUP(A1961,'item cost'!A:D,2,FALSE)</f>
        <v>group 15</v>
      </c>
      <c r="C1961" s="9" t="str">
        <f>VLOOKUP(D1961,items!A:B,2,FALSE)</f>
        <v>item 15</v>
      </c>
      <c r="D1961" t="s">
        <v>847</v>
      </c>
      <c r="E1961" s="10"/>
      <c r="F1961" s="10">
        <v>44959</v>
      </c>
      <c r="G1961" t="s">
        <v>129</v>
      </c>
      <c r="I1961">
        <v>-1</v>
      </c>
      <c r="J1961" s="2">
        <v>120</v>
      </c>
      <c r="K1961" s="2">
        <f>IF(OR(B1961="متنوع",B1961="قطع غيار"),J1961,IF(AND(B1961="ceiling fan",J1961&gt;500),_xlfn.MAXIFS('m cost'!$E$3:$E$1062,'m cost'!$B$3:$B$1062,C1961,'m cost'!$C$3:$C$1062,"&lt;="&amp;O1961,'m cost'!$D$3:$D$1062,"&lt;="&amp;N1961)*3,_xlfn.MAXIFS('m cost'!$E$3:$E$1062,'m cost'!$B$3:$B$1062,C1961,'m cost'!$C$3:$C$1062,"&lt;="&amp;O1961,'m cost'!$D$3:$D$1062,"&lt;="&amp;N1961)))</f>
        <v>1928</v>
      </c>
      <c r="L1961" s="2">
        <f t="shared" si="186"/>
        <v>-1928</v>
      </c>
      <c r="M1961" s="2">
        <f t="shared" si="187"/>
        <v>-120</v>
      </c>
      <c r="N1961">
        <f t="shared" si="188"/>
        <v>2</v>
      </c>
      <c r="O1961">
        <f t="shared" si="189"/>
        <v>2023</v>
      </c>
      <c r="P1961" s="9">
        <f>IF(I1961&gt;0,VLOOKUP(B1961,'m cost'!A:G,6,FALSE)*I1961,0)</f>
        <v>0</v>
      </c>
      <c r="Q1961" t="str">
        <f t="shared" si="190"/>
        <v>p</v>
      </c>
      <c r="R1961" s="2">
        <f t="shared" si="191"/>
        <v>1808</v>
      </c>
    </row>
    <row r="1962" spans="1:18" x14ac:dyDescent="0.2">
      <c r="A1962" t="s">
        <v>30</v>
      </c>
      <c r="B1962" s="9" t="str">
        <f>VLOOKUP(A1962,'item cost'!A:D,2,FALSE)</f>
        <v>group 16</v>
      </c>
      <c r="C1962" s="9" t="str">
        <f>VLOOKUP(D1962,items!A:B,2,FALSE)</f>
        <v>item 16</v>
      </c>
      <c r="D1962" t="s">
        <v>848</v>
      </c>
      <c r="E1962" s="10"/>
      <c r="F1962" s="10">
        <v>44959</v>
      </c>
      <c r="G1962" t="s">
        <v>129</v>
      </c>
      <c r="I1962">
        <v>-2</v>
      </c>
      <c r="J1962" s="2">
        <v>375</v>
      </c>
      <c r="K1962" s="2">
        <f>IF(OR(B1962="متنوع",B1962="قطع غيار"),J1962,IF(AND(B1962="ceiling fan",J1962&gt;500),_xlfn.MAXIFS('m cost'!$E$3:$E$1062,'m cost'!$B$3:$B$1062,C1962,'m cost'!$C$3:$C$1062,"&lt;="&amp;O1962,'m cost'!$D$3:$D$1062,"&lt;="&amp;N1962)*3,_xlfn.MAXIFS('m cost'!$E$3:$E$1062,'m cost'!$B$3:$B$1062,C1962,'m cost'!$C$3:$C$1062,"&lt;="&amp;O1962,'m cost'!$D$3:$D$1062,"&lt;="&amp;N1962)))</f>
        <v>340.26666666666671</v>
      </c>
      <c r="L1962" s="2">
        <f t="shared" si="186"/>
        <v>-680.53333333333342</v>
      </c>
      <c r="M1962" s="2">
        <f t="shared" si="187"/>
        <v>-750</v>
      </c>
      <c r="N1962">
        <f t="shared" si="188"/>
        <v>2</v>
      </c>
      <c r="O1962">
        <f t="shared" si="189"/>
        <v>2023</v>
      </c>
      <c r="P1962" s="9">
        <f>IF(I1962&gt;0,VLOOKUP(B1962,'m cost'!A:G,6,FALSE)*I1962,0)</f>
        <v>0</v>
      </c>
      <c r="Q1962" t="str">
        <f t="shared" si="190"/>
        <v>l</v>
      </c>
      <c r="R1962" s="2">
        <f t="shared" si="191"/>
        <v>-69.466666666666583</v>
      </c>
    </row>
    <row r="1963" spans="1:18" x14ac:dyDescent="0.2">
      <c r="A1963" t="s">
        <v>45</v>
      </c>
      <c r="B1963" s="9" t="str">
        <f>VLOOKUP(A1963,'item cost'!A:D,2,FALSE)</f>
        <v>group 17</v>
      </c>
      <c r="C1963" s="9" t="str">
        <f>VLOOKUP(D1963,items!A:B,2,FALSE)</f>
        <v>item 17</v>
      </c>
      <c r="D1963" t="s">
        <v>849</v>
      </c>
      <c r="E1963" s="10"/>
      <c r="F1963" s="10">
        <v>44959</v>
      </c>
      <c r="G1963" t="s">
        <v>129</v>
      </c>
      <c r="I1963">
        <v>-1</v>
      </c>
      <c r="J1963" s="2">
        <v>295</v>
      </c>
      <c r="K1963" s="2">
        <f>IF(OR(B1963="متنوع",B1963="قطع غيار"),J1963,IF(AND(B1963="ceiling fan",J1963&gt;500),_xlfn.MAXIFS('m cost'!$E$3:$E$1062,'m cost'!$B$3:$B$1062,C1963,'m cost'!$C$3:$C$1062,"&lt;="&amp;O1963,'m cost'!$D$3:$D$1062,"&lt;="&amp;N1963)*3,_xlfn.MAXIFS('m cost'!$E$3:$E$1062,'m cost'!$B$3:$B$1062,C1963,'m cost'!$C$3:$C$1062,"&lt;="&amp;O1963,'m cost'!$D$3:$D$1062,"&lt;="&amp;N1963)))</f>
        <v>350.54555555555561</v>
      </c>
      <c r="L1963" s="2">
        <f t="shared" si="186"/>
        <v>-350.54555555555561</v>
      </c>
      <c r="M1963" s="2">
        <f t="shared" si="187"/>
        <v>-295</v>
      </c>
      <c r="N1963">
        <f t="shared" si="188"/>
        <v>2</v>
      </c>
      <c r="O1963">
        <f t="shared" si="189"/>
        <v>2023</v>
      </c>
      <c r="P1963" s="9">
        <f>IF(I1963&gt;0,VLOOKUP(B1963,'m cost'!A:G,6,FALSE)*I1963,0)</f>
        <v>0</v>
      </c>
      <c r="Q1963" t="str">
        <f t="shared" si="190"/>
        <v>p</v>
      </c>
      <c r="R1963" s="2">
        <f t="shared" si="191"/>
        <v>55.545555555555609</v>
      </c>
    </row>
    <row r="1964" spans="1:18" x14ac:dyDescent="0.2">
      <c r="A1964" t="s">
        <v>21</v>
      </c>
      <c r="B1964" s="9" t="str">
        <f>VLOOKUP(A1964,'item cost'!A:D,2,FALSE)</f>
        <v>group 18</v>
      </c>
      <c r="C1964" s="9" t="str">
        <f>VLOOKUP(D1964,items!A:B,2,FALSE)</f>
        <v>item 18</v>
      </c>
      <c r="D1964" t="s">
        <v>850</v>
      </c>
      <c r="E1964" s="10"/>
      <c r="F1964" s="10">
        <v>44959</v>
      </c>
      <c r="G1964" t="s">
        <v>543</v>
      </c>
      <c r="I1964">
        <v>1</v>
      </c>
      <c r="J1964" s="2">
        <v>350</v>
      </c>
      <c r="K1964" s="2">
        <f>IF(OR(B1964="متنوع",B1964="قطع غيار"),J1964,IF(AND(B1964="ceiling fan",J1964&gt;500),_xlfn.MAXIFS('m cost'!$E$3:$E$1062,'m cost'!$B$3:$B$1062,C1964,'m cost'!$C$3:$C$1062,"&lt;="&amp;O1964,'m cost'!$D$3:$D$1062,"&lt;="&amp;N1964)*3,_xlfn.MAXIFS('m cost'!$E$3:$E$1062,'m cost'!$B$3:$B$1062,C1964,'m cost'!$C$3:$C$1062,"&lt;="&amp;O1964,'m cost'!$D$3:$D$1062,"&lt;="&amp;N1964)))</f>
        <v>329.32952380952389</v>
      </c>
      <c r="L1964" s="2">
        <f t="shared" si="186"/>
        <v>329.32952380952389</v>
      </c>
      <c r="M1964" s="2">
        <f t="shared" si="187"/>
        <v>350</v>
      </c>
      <c r="N1964">
        <f t="shared" si="188"/>
        <v>2</v>
      </c>
      <c r="O1964">
        <f t="shared" si="189"/>
        <v>2023</v>
      </c>
      <c r="P1964" s="9">
        <f>IF(I1964&gt;0,VLOOKUP(B1964,'m cost'!A:G,6,FALSE)*I1964,0)</f>
        <v>138.16</v>
      </c>
      <c r="Q1964" t="str">
        <f t="shared" si="190"/>
        <v>l</v>
      </c>
      <c r="R1964" s="2">
        <f t="shared" si="191"/>
        <v>-117.48952380952389</v>
      </c>
    </row>
    <row r="1965" spans="1:18" x14ac:dyDescent="0.2">
      <c r="A1965" t="s">
        <v>275</v>
      </c>
      <c r="B1965" s="9" t="str">
        <f>VLOOKUP(A1965,'item cost'!A:D,2,FALSE)</f>
        <v>group 19</v>
      </c>
      <c r="C1965" s="9" t="str">
        <f>VLOOKUP(D1965,items!A:B,2,FALSE)</f>
        <v>item 19</v>
      </c>
      <c r="D1965" t="s">
        <v>851</v>
      </c>
      <c r="E1965" s="10"/>
      <c r="F1965" s="10">
        <v>44959</v>
      </c>
      <c r="G1965" t="s">
        <v>543</v>
      </c>
      <c r="I1965">
        <v>1</v>
      </c>
      <c r="J1965" s="2">
        <v>530</v>
      </c>
      <c r="K1965" s="2">
        <f>IF(OR(B1965="متنوع",B1965="قطع غيار"),J1965,IF(AND(B1965="ceiling fan",J1965&gt;500),_xlfn.MAXIFS('m cost'!$E$3:$E$1062,'m cost'!$B$3:$B$1062,C1965,'m cost'!$C$3:$C$1062,"&lt;="&amp;O1965,'m cost'!$D$3:$D$1062,"&lt;="&amp;N1965)*3,_xlfn.MAXIFS('m cost'!$E$3:$E$1062,'m cost'!$B$3:$B$1062,C1965,'m cost'!$C$3:$C$1062,"&lt;="&amp;O1965,'m cost'!$D$3:$D$1062,"&lt;="&amp;N1965)))</f>
        <v>1400</v>
      </c>
      <c r="L1965" s="2">
        <f t="shared" si="186"/>
        <v>1400</v>
      </c>
      <c r="M1965" s="2">
        <f t="shared" si="187"/>
        <v>530</v>
      </c>
      <c r="N1965">
        <f t="shared" si="188"/>
        <v>2</v>
      </c>
      <c r="O1965">
        <f t="shared" si="189"/>
        <v>2023</v>
      </c>
      <c r="P1965" s="9">
        <f>IF(I1965&gt;0,VLOOKUP(B1965,'m cost'!A:G,6,FALSE)*I1965,0)</f>
        <v>21.97</v>
      </c>
      <c r="Q1965" t="str">
        <f t="shared" si="190"/>
        <v>l</v>
      </c>
      <c r="R1965" s="2">
        <f t="shared" si="191"/>
        <v>-891.97</v>
      </c>
    </row>
    <row r="1966" spans="1:18" x14ac:dyDescent="0.2">
      <c r="A1966" t="s">
        <v>17</v>
      </c>
      <c r="B1966" s="9" t="str">
        <f>VLOOKUP(A1966,'item cost'!A:D,2,FALSE)</f>
        <v>group 20</v>
      </c>
      <c r="C1966" s="9" t="str">
        <f>VLOOKUP(D1966,items!A:B,2,FALSE)</f>
        <v>item 20</v>
      </c>
      <c r="D1966" t="s">
        <v>852</v>
      </c>
      <c r="E1966" s="10"/>
      <c r="F1966" s="10">
        <v>44959</v>
      </c>
      <c r="G1966" t="s">
        <v>543</v>
      </c>
      <c r="I1966">
        <v>1</v>
      </c>
      <c r="J1966" s="2">
        <v>120</v>
      </c>
      <c r="K1966" s="2">
        <f>IF(OR(B1966="متنوع",B1966="قطع غيار"),J1966,IF(AND(B1966="ceiling fan",J1966&gt;500),_xlfn.MAXIFS('m cost'!$E$3:$E$1062,'m cost'!$B$3:$B$1062,C1966,'m cost'!$C$3:$C$1062,"&lt;="&amp;O1966,'m cost'!$D$3:$D$1062,"&lt;="&amp;N1966)*3,_xlfn.MAXIFS('m cost'!$E$3:$E$1062,'m cost'!$B$3:$B$1062,C1966,'m cost'!$C$3:$C$1062,"&lt;="&amp;O1966,'m cost'!$D$3:$D$1062,"&lt;="&amp;N1966)))</f>
        <v>1544</v>
      </c>
      <c r="L1966" s="2">
        <f t="shared" si="186"/>
        <v>1544</v>
      </c>
      <c r="M1966" s="2">
        <f t="shared" si="187"/>
        <v>120</v>
      </c>
      <c r="N1966">
        <f t="shared" si="188"/>
        <v>2</v>
      </c>
      <c r="O1966">
        <f t="shared" si="189"/>
        <v>2023</v>
      </c>
      <c r="P1966" s="9">
        <f>IF(I1966&gt;0,VLOOKUP(B1966,'m cost'!A:G,6,FALSE)*I1966,0)</f>
        <v>5</v>
      </c>
      <c r="Q1966" t="str">
        <f t="shared" si="190"/>
        <v>l</v>
      </c>
      <c r="R1966" s="2">
        <f t="shared" si="191"/>
        <v>-1429</v>
      </c>
    </row>
    <row r="1967" spans="1:18" x14ac:dyDescent="0.2">
      <c r="A1967" t="s">
        <v>18</v>
      </c>
      <c r="B1967" s="9" t="str">
        <f>VLOOKUP(A1967,'item cost'!A:D,2,FALSE)</f>
        <v>group 21</v>
      </c>
      <c r="C1967" s="9" t="str">
        <f>VLOOKUP(D1967,items!A:B,2,FALSE)</f>
        <v>item 21</v>
      </c>
      <c r="D1967" t="s">
        <v>853</v>
      </c>
      <c r="E1967" s="10"/>
      <c r="F1967" s="10">
        <v>44959</v>
      </c>
      <c r="G1967" t="s">
        <v>543</v>
      </c>
      <c r="I1967">
        <v>2</v>
      </c>
      <c r="J1967" s="2">
        <v>375</v>
      </c>
      <c r="K1967" s="2">
        <f>IF(OR(B1967="متنوع",B1967="قطع غيار"),J1967,IF(AND(B1967="ceiling fan",J1967&gt;500),_xlfn.MAXIFS('m cost'!$E$3:$E$1062,'m cost'!$B$3:$B$1062,C1967,'m cost'!$C$3:$C$1062,"&lt;="&amp;O1967,'m cost'!$D$3:$D$1062,"&lt;="&amp;N1967)*3,_xlfn.MAXIFS('m cost'!$E$3:$E$1062,'m cost'!$B$3:$B$1062,C1967,'m cost'!$C$3:$C$1062,"&lt;="&amp;O1967,'m cost'!$D$3:$D$1062,"&lt;="&amp;N1967)))</f>
        <v>122.78968253968254</v>
      </c>
      <c r="L1967" s="2">
        <f t="shared" si="186"/>
        <v>245.57936507936509</v>
      </c>
      <c r="M1967" s="2">
        <f t="shared" si="187"/>
        <v>750</v>
      </c>
      <c r="N1967">
        <f t="shared" si="188"/>
        <v>2</v>
      </c>
      <c r="O1967">
        <f t="shared" si="189"/>
        <v>2023</v>
      </c>
      <c r="P1967" s="9">
        <f>IF(I1967&gt;0,VLOOKUP(B1967,'m cost'!A:G,6,FALSE)*I1967,0)</f>
        <v>0</v>
      </c>
      <c r="Q1967" t="str">
        <f t="shared" si="190"/>
        <v>p</v>
      </c>
      <c r="R1967" s="2">
        <f t="shared" si="191"/>
        <v>504.42063492063494</v>
      </c>
    </row>
    <row r="1968" spans="1:18" x14ac:dyDescent="0.2">
      <c r="A1968" t="s">
        <v>24</v>
      </c>
      <c r="B1968" s="9" t="str">
        <f>VLOOKUP(A1968,'item cost'!A:D,2,FALSE)</f>
        <v>group 22</v>
      </c>
      <c r="C1968" s="9" t="str">
        <f>VLOOKUP(D1968,items!A:B,2,FALSE)</f>
        <v>item 22</v>
      </c>
      <c r="D1968" t="s">
        <v>854</v>
      </c>
      <c r="E1968" s="10"/>
      <c r="F1968" s="10">
        <v>44959</v>
      </c>
      <c r="G1968" t="s">
        <v>543</v>
      </c>
      <c r="I1968">
        <v>1</v>
      </c>
      <c r="J1968" s="2">
        <v>295</v>
      </c>
      <c r="K1968" s="2">
        <f>IF(OR(B1968="متنوع",B1968="قطع غيار"),J1968,IF(AND(B1968="ceiling fan",J1968&gt;500),_xlfn.MAXIFS('m cost'!$E$3:$E$1062,'m cost'!$B$3:$B$1062,C1968,'m cost'!$C$3:$C$1062,"&lt;="&amp;O1968,'m cost'!$D$3:$D$1062,"&lt;="&amp;N1968)*3,_xlfn.MAXIFS('m cost'!$E$3:$E$1062,'m cost'!$B$3:$B$1062,C1968,'m cost'!$C$3:$C$1062,"&lt;="&amp;O1968,'m cost'!$D$3:$D$1062,"&lt;="&amp;N1968)))</f>
        <v>588</v>
      </c>
      <c r="L1968" s="2">
        <f t="shared" si="186"/>
        <v>588</v>
      </c>
      <c r="M1968" s="2">
        <f t="shared" si="187"/>
        <v>295</v>
      </c>
      <c r="N1968">
        <f t="shared" si="188"/>
        <v>2</v>
      </c>
      <c r="O1968">
        <f t="shared" si="189"/>
        <v>2023</v>
      </c>
      <c r="P1968" s="9">
        <f>IF(I1968&gt;0,VLOOKUP(B1968,'m cost'!A:G,6,FALSE)*I1968,0)</f>
        <v>1</v>
      </c>
      <c r="Q1968" t="str">
        <f t="shared" si="190"/>
        <v>l</v>
      </c>
      <c r="R1968" s="2">
        <f t="shared" si="191"/>
        <v>-294</v>
      </c>
    </row>
    <row r="1969" spans="1:18" x14ac:dyDescent="0.2">
      <c r="A1969" t="s">
        <v>60</v>
      </c>
      <c r="B1969" s="9" t="str">
        <f>VLOOKUP(A1969,'item cost'!A:D,2,FALSE)</f>
        <v>group 23</v>
      </c>
      <c r="C1969" s="9" t="str">
        <f>VLOOKUP(D1969,items!A:B,2,FALSE)</f>
        <v>item 23</v>
      </c>
      <c r="D1969" t="s">
        <v>855</v>
      </c>
      <c r="E1969" s="10"/>
      <c r="F1969" s="10">
        <v>44959</v>
      </c>
      <c r="G1969" t="s">
        <v>544</v>
      </c>
      <c r="I1969">
        <v>50</v>
      </c>
      <c r="J1969" s="2">
        <v>275</v>
      </c>
      <c r="K1969" s="2">
        <f>IF(OR(B1969="متنوع",B1969="قطع غيار"),J1969,IF(AND(B1969="ceiling fan",J1969&gt;500),_xlfn.MAXIFS('m cost'!$E$3:$E$1062,'m cost'!$B$3:$B$1062,C1969,'m cost'!$C$3:$C$1062,"&lt;="&amp;O1969,'m cost'!$D$3:$D$1062,"&lt;="&amp;N1969)*3,_xlfn.MAXIFS('m cost'!$E$3:$E$1062,'m cost'!$B$3:$B$1062,C1969,'m cost'!$C$3:$C$1062,"&lt;="&amp;O1969,'m cost'!$D$3:$D$1062,"&lt;="&amp;N1969)))</f>
        <v>3666.8121693121693</v>
      </c>
      <c r="L1969" s="2">
        <f t="shared" si="186"/>
        <v>183340.60846560847</v>
      </c>
      <c r="M1969" s="2">
        <f t="shared" si="187"/>
        <v>13750</v>
      </c>
      <c r="N1969">
        <f t="shared" si="188"/>
        <v>2</v>
      </c>
      <c r="O1969">
        <f t="shared" si="189"/>
        <v>2023</v>
      </c>
      <c r="P1969" s="9">
        <f>IF(I1969&gt;0,VLOOKUP(B1969,'m cost'!A:G,6,FALSE)*I1969,0)</f>
        <v>100</v>
      </c>
      <c r="Q1969" t="str">
        <f t="shared" si="190"/>
        <v>l</v>
      </c>
      <c r="R1969" s="2">
        <f t="shared" si="191"/>
        <v>-169690.60846560847</v>
      </c>
    </row>
    <row r="1970" spans="1:18" x14ac:dyDescent="0.2">
      <c r="A1970" t="s">
        <v>43</v>
      </c>
      <c r="B1970" s="9" t="str">
        <f>VLOOKUP(A1970,'item cost'!A:D,2,FALSE)</f>
        <v>group 24</v>
      </c>
      <c r="C1970" s="9" t="str">
        <f>VLOOKUP(D1970,items!A:B,2,FALSE)</f>
        <v>item 24</v>
      </c>
      <c r="D1970" t="s">
        <v>856</v>
      </c>
      <c r="E1970" s="10"/>
      <c r="F1970" s="10">
        <v>44959</v>
      </c>
      <c r="G1970" t="s">
        <v>544</v>
      </c>
      <c r="I1970">
        <v>50</v>
      </c>
      <c r="J1970" s="2">
        <v>180</v>
      </c>
      <c r="K1970" s="2">
        <f>IF(OR(B1970="متنوع",B1970="قطع غيار"),J1970,IF(AND(B1970="ceiling fan",J1970&gt;500),_xlfn.MAXIFS('m cost'!$E$3:$E$1062,'m cost'!$B$3:$B$1062,C1970,'m cost'!$C$3:$C$1062,"&lt;="&amp;O1970,'m cost'!$D$3:$D$1062,"&lt;="&amp;N1970)*3,_xlfn.MAXIFS('m cost'!$E$3:$E$1062,'m cost'!$B$3:$B$1062,C1970,'m cost'!$C$3:$C$1062,"&lt;="&amp;O1970,'m cost'!$D$3:$D$1062,"&lt;="&amp;N1970)))</f>
        <v>570</v>
      </c>
      <c r="L1970" s="2">
        <f t="shared" si="186"/>
        <v>28500</v>
      </c>
      <c r="M1970" s="2">
        <f t="shared" si="187"/>
        <v>9000</v>
      </c>
      <c r="N1970">
        <f t="shared" si="188"/>
        <v>2</v>
      </c>
      <c r="O1970">
        <f t="shared" si="189"/>
        <v>2023</v>
      </c>
      <c r="P1970" s="9">
        <f>IF(I1970&gt;0,VLOOKUP(B1970,'m cost'!A:G,6,FALSE)*I1970,0)</f>
        <v>25</v>
      </c>
      <c r="Q1970" t="str">
        <f t="shared" si="190"/>
        <v>l</v>
      </c>
      <c r="R1970" s="2">
        <f t="shared" si="191"/>
        <v>-19525</v>
      </c>
    </row>
    <row r="1971" spans="1:18" x14ac:dyDescent="0.2">
      <c r="A1971" t="s">
        <v>278</v>
      </c>
      <c r="B1971" s="9" t="str">
        <f>VLOOKUP(A1971,'item cost'!A:D,2,FALSE)</f>
        <v>group 25</v>
      </c>
      <c r="C1971" s="9" t="str">
        <f>VLOOKUP(D1971,items!A:B,2,FALSE)</f>
        <v>item 25</v>
      </c>
      <c r="D1971" t="s">
        <v>857</v>
      </c>
      <c r="E1971" s="10"/>
      <c r="F1971" s="10">
        <v>44959</v>
      </c>
      <c r="G1971" t="s">
        <v>544</v>
      </c>
      <c r="I1971">
        <v>50</v>
      </c>
      <c r="J1971" s="2">
        <v>480</v>
      </c>
      <c r="K1971" s="2">
        <f>IF(OR(B1971="متنوع",B1971="قطع غيار"),J1971,IF(AND(B1971="ceiling fan",J1971&gt;500),_xlfn.MAXIFS('m cost'!$E$3:$E$1062,'m cost'!$B$3:$B$1062,C1971,'m cost'!$C$3:$C$1062,"&lt;="&amp;O1971,'m cost'!$D$3:$D$1062,"&lt;="&amp;N1971)*3,_xlfn.MAXIFS('m cost'!$E$3:$E$1062,'m cost'!$B$3:$B$1062,C1971,'m cost'!$C$3:$C$1062,"&lt;="&amp;O1971,'m cost'!$D$3:$D$1062,"&lt;="&amp;N1971)))</f>
        <v>223.50174851190479</v>
      </c>
      <c r="L1971" s="2">
        <f t="shared" si="186"/>
        <v>11175.08742559524</v>
      </c>
      <c r="M1971" s="2">
        <f t="shared" si="187"/>
        <v>24000</v>
      </c>
      <c r="N1971">
        <f t="shared" si="188"/>
        <v>2</v>
      </c>
      <c r="O1971">
        <f t="shared" si="189"/>
        <v>2023</v>
      </c>
      <c r="P1971" s="9">
        <f>IF(I1971&gt;0,VLOOKUP(B1971,'m cost'!A:G,6,FALSE)*I1971,0)</f>
        <v>1472.75</v>
      </c>
      <c r="Q1971" t="str">
        <f t="shared" si="190"/>
        <v>p</v>
      </c>
      <c r="R1971" s="2">
        <f t="shared" si="191"/>
        <v>11352.16257440476</v>
      </c>
    </row>
    <row r="1972" spans="1:18" x14ac:dyDescent="0.2">
      <c r="A1972" t="s">
        <v>279</v>
      </c>
      <c r="B1972" s="9" t="str">
        <f>VLOOKUP(A1972,'item cost'!A:D,2,FALSE)</f>
        <v>group 26</v>
      </c>
      <c r="C1972" s="9" t="str">
        <f>VLOOKUP(D1972,items!A:B,2,FALSE)</f>
        <v>item 26</v>
      </c>
      <c r="D1972" t="s">
        <v>858</v>
      </c>
      <c r="E1972" s="10"/>
      <c r="F1972" s="10">
        <v>44959</v>
      </c>
      <c r="G1972" t="s">
        <v>544</v>
      </c>
      <c r="I1972">
        <v>50</v>
      </c>
      <c r="J1972" s="2">
        <v>525</v>
      </c>
      <c r="K1972" s="2">
        <f>IF(OR(B1972="متنوع",B1972="قطع غيار"),J1972,IF(AND(B1972="ceiling fan",J1972&gt;500),_xlfn.MAXIFS('m cost'!$E$3:$E$1062,'m cost'!$B$3:$B$1062,C1972,'m cost'!$C$3:$C$1062,"&lt;="&amp;O1972,'m cost'!$D$3:$D$1062,"&lt;="&amp;N1972)*3,_xlfn.MAXIFS('m cost'!$E$3:$E$1062,'m cost'!$B$3:$B$1062,C1972,'m cost'!$C$3:$C$1062,"&lt;="&amp;O1972,'m cost'!$D$3:$D$1062,"&lt;="&amp;N1972)))</f>
        <v>2270</v>
      </c>
      <c r="L1972" s="2">
        <f t="shared" si="186"/>
        <v>113500</v>
      </c>
      <c r="M1972" s="2">
        <f t="shared" si="187"/>
        <v>26250</v>
      </c>
      <c r="N1972">
        <f t="shared" si="188"/>
        <v>2</v>
      </c>
      <c r="O1972">
        <f t="shared" si="189"/>
        <v>2023</v>
      </c>
      <c r="P1972" s="9">
        <f>IF(I1972&gt;0,VLOOKUP(B1972,'m cost'!A:G,6,FALSE)*I1972,0)</f>
        <v>250</v>
      </c>
      <c r="Q1972" t="str">
        <f t="shared" si="190"/>
        <v>l</v>
      </c>
      <c r="R1972" s="2">
        <f t="shared" si="191"/>
        <v>-87500</v>
      </c>
    </row>
    <row r="1973" spans="1:18" x14ac:dyDescent="0.2">
      <c r="A1973" t="s">
        <v>46</v>
      </c>
      <c r="B1973" s="9" t="str">
        <f>VLOOKUP(A1973,'item cost'!A:D,2,FALSE)</f>
        <v>group 27</v>
      </c>
      <c r="C1973" s="9" t="str">
        <f>VLOOKUP(D1973,items!A:B,2,FALSE)</f>
        <v>item 27</v>
      </c>
      <c r="D1973" t="s">
        <v>859</v>
      </c>
      <c r="E1973" s="10"/>
      <c r="F1973" s="10">
        <v>44959</v>
      </c>
      <c r="G1973" t="s">
        <v>544</v>
      </c>
      <c r="I1973">
        <v>50</v>
      </c>
      <c r="J1973" s="2">
        <v>270</v>
      </c>
      <c r="K1973" s="2">
        <f>IF(OR(B1973="متنوع",B1973="قطع غيار"),J1973,IF(AND(B1973="ceiling fan",J1973&gt;500),_xlfn.MAXIFS('m cost'!$E$3:$E$1062,'m cost'!$B$3:$B$1062,C1973,'m cost'!$C$3:$C$1062,"&lt;="&amp;O1973,'m cost'!$D$3:$D$1062,"&lt;="&amp;N1973)*3,_xlfn.MAXIFS('m cost'!$E$3:$E$1062,'m cost'!$B$3:$B$1062,C1973,'m cost'!$C$3:$C$1062,"&lt;="&amp;O1973,'m cost'!$D$3:$D$1062,"&lt;="&amp;N1973)))</f>
        <v>383</v>
      </c>
      <c r="L1973" s="2">
        <f t="shared" si="186"/>
        <v>19150</v>
      </c>
      <c r="M1973" s="2">
        <f t="shared" si="187"/>
        <v>13500</v>
      </c>
      <c r="N1973">
        <f t="shared" si="188"/>
        <v>2</v>
      </c>
      <c r="O1973">
        <f t="shared" si="189"/>
        <v>2023</v>
      </c>
      <c r="P1973" s="9">
        <f>IF(I1973&gt;0,VLOOKUP(B1973,'m cost'!A:G,6,FALSE)*I1973,0)</f>
        <v>0</v>
      </c>
      <c r="Q1973" t="str">
        <f t="shared" si="190"/>
        <v>l</v>
      </c>
      <c r="R1973" s="2">
        <f t="shared" si="191"/>
        <v>-5650</v>
      </c>
    </row>
    <row r="1974" spans="1:18" x14ac:dyDescent="0.2">
      <c r="A1974" t="s">
        <v>37</v>
      </c>
      <c r="B1974" s="9" t="str">
        <f>VLOOKUP(A1974,'item cost'!A:D,2,FALSE)</f>
        <v>group 28</v>
      </c>
      <c r="C1974" s="9" t="str">
        <f>VLOOKUP(D1974,items!A:B,2,FALSE)</f>
        <v>item 28</v>
      </c>
      <c r="D1974" t="s">
        <v>860</v>
      </c>
      <c r="E1974" s="10"/>
      <c r="F1974" s="10">
        <v>44959</v>
      </c>
      <c r="G1974" t="s">
        <v>544</v>
      </c>
      <c r="I1974">
        <v>3</v>
      </c>
      <c r="J1974" s="2">
        <v>2400</v>
      </c>
      <c r="K1974" s="2">
        <f>IF(OR(B1974="متنوع",B1974="قطع غيار"),J1974,IF(AND(B1974="ceiling fan",J1974&gt;500),_xlfn.MAXIFS('m cost'!$E$3:$E$1062,'m cost'!$B$3:$B$1062,C1974,'m cost'!$C$3:$C$1062,"&lt;="&amp;O1974,'m cost'!$D$3:$D$1062,"&lt;="&amp;N1974)*3,_xlfn.MAXIFS('m cost'!$E$3:$E$1062,'m cost'!$B$3:$B$1062,C1974,'m cost'!$C$3:$C$1062,"&lt;="&amp;O1974,'m cost'!$D$3:$D$1062,"&lt;="&amp;N1974)))</f>
        <v>1229</v>
      </c>
      <c r="L1974" s="2">
        <f t="shared" ref="L1974:L2037" si="192">I1974*K1974</f>
        <v>3687</v>
      </c>
      <c r="M1974" s="2">
        <f t="shared" ref="M1974:M2037" si="193">J1974*I1974</f>
        <v>7200</v>
      </c>
      <c r="N1974">
        <f t="shared" ref="N1974:N2037" si="194">MONTH(F1974)</f>
        <v>2</v>
      </c>
      <c r="O1974">
        <f t="shared" ref="O1974:O2037" si="195">YEAR(F1974)</f>
        <v>2023</v>
      </c>
      <c r="P1974" s="9">
        <f>IF(I1974&gt;0,VLOOKUP(B1974,'m cost'!A:G,6,FALSE)*I1974,0)</f>
        <v>1.5</v>
      </c>
      <c r="Q1974" t="str">
        <f t="shared" ref="Q1974:Q2037" si="196">IF(M1974-L1974-P1974&gt;0,"p","l")</f>
        <v>p</v>
      </c>
      <c r="R1974" s="2">
        <f t="shared" ref="R1974:R2037" si="197">M1974-L1974-P1974</f>
        <v>3511.5</v>
      </c>
    </row>
    <row r="1975" spans="1:18" x14ac:dyDescent="0.2">
      <c r="A1975" t="s">
        <v>44</v>
      </c>
      <c r="B1975" s="9" t="str">
        <f>VLOOKUP(A1975,'item cost'!A:D,2,FALSE)</f>
        <v>group 29</v>
      </c>
      <c r="C1975" s="9" t="str">
        <f>VLOOKUP(D1975,items!A:B,2,FALSE)</f>
        <v>item 29</v>
      </c>
      <c r="D1975" t="s">
        <v>861</v>
      </c>
      <c r="E1975" s="10"/>
      <c r="F1975" s="10">
        <v>44959</v>
      </c>
      <c r="G1975" t="s">
        <v>544</v>
      </c>
      <c r="I1975">
        <v>13</v>
      </c>
      <c r="J1975" s="2">
        <v>2100</v>
      </c>
      <c r="K1975" s="2">
        <f>IF(OR(B1975="متنوع",B1975="قطع غيار"),J1975,IF(AND(B1975="ceiling fan",J1975&gt;500),_xlfn.MAXIFS('m cost'!$E$3:$E$1062,'m cost'!$B$3:$B$1062,C1975,'m cost'!$C$3:$C$1062,"&lt;="&amp;O1975,'m cost'!$D$3:$D$1062,"&lt;="&amp;N1975)*3,_xlfn.MAXIFS('m cost'!$E$3:$E$1062,'m cost'!$B$3:$B$1062,C1975,'m cost'!$C$3:$C$1062,"&lt;="&amp;O1975,'m cost'!$D$3:$D$1062,"&lt;="&amp;N1975)))</f>
        <v>139.5625</v>
      </c>
      <c r="L1975" s="2">
        <f t="shared" si="192"/>
        <v>1814.3125</v>
      </c>
      <c r="M1975" s="2">
        <f t="shared" si="193"/>
        <v>27300</v>
      </c>
      <c r="N1975">
        <f t="shared" si="194"/>
        <v>2</v>
      </c>
      <c r="O1975">
        <f t="shared" si="195"/>
        <v>2023</v>
      </c>
      <c r="P1975" s="9">
        <f>IF(I1975&gt;0,VLOOKUP(B1975,'m cost'!A:G,6,FALSE)*I1975,0)</f>
        <v>65</v>
      </c>
      <c r="Q1975" t="str">
        <f t="shared" si="196"/>
        <v>p</v>
      </c>
      <c r="R1975" s="2">
        <f t="shared" si="197"/>
        <v>25420.6875</v>
      </c>
    </row>
    <row r="1976" spans="1:18" x14ac:dyDescent="0.2">
      <c r="A1976" t="s">
        <v>280</v>
      </c>
      <c r="B1976" s="9" t="str">
        <f>VLOOKUP(A1976,'item cost'!A:D,2,FALSE)</f>
        <v>group 30</v>
      </c>
      <c r="C1976" s="9" t="str">
        <f>VLOOKUP(D1976,items!A:B,2,FALSE)</f>
        <v>item 30</v>
      </c>
      <c r="D1976" t="s">
        <v>862</v>
      </c>
      <c r="E1976" s="10"/>
      <c r="F1976" s="10">
        <v>44959</v>
      </c>
      <c r="G1976" t="s">
        <v>544</v>
      </c>
      <c r="I1976">
        <v>2</v>
      </c>
      <c r="J1976" s="2">
        <v>1050</v>
      </c>
      <c r="K1976" s="2">
        <f>IF(OR(B1976="متنوع",B1976="قطع غيار"),J1976,IF(AND(B1976="ceiling fan",J1976&gt;500),_xlfn.MAXIFS('m cost'!$E$3:$E$1062,'m cost'!$B$3:$B$1062,C1976,'m cost'!$C$3:$C$1062,"&lt;="&amp;O1976,'m cost'!$D$3:$D$1062,"&lt;="&amp;N1976)*3,_xlfn.MAXIFS('m cost'!$E$3:$E$1062,'m cost'!$B$3:$B$1062,C1976,'m cost'!$C$3:$C$1062,"&lt;="&amp;O1976,'m cost'!$D$3:$D$1062,"&lt;="&amp;N1976)))</f>
        <v>350.54555555555561</v>
      </c>
      <c r="L1976" s="2">
        <f t="shared" si="192"/>
        <v>701.09111111111122</v>
      </c>
      <c r="M1976" s="2">
        <f t="shared" si="193"/>
        <v>2100</v>
      </c>
      <c r="N1976">
        <f t="shared" si="194"/>
        <v>2</v>
      </c>
      <c r="O1976">
        <f t="shared" si="195"/>
        <v>2023</v>
      </c>
      <c r="P1976" s="9">
        <f>IF(I1976&gt;0,VLOOKUP(B1976,'m cost'!A:G,6,FALSE)*I1976,0)</f>
        <v>10</v>
      </c>
      <c r="Q1976" t="str">
        <f t="shared" si="196"/>
        <v>p</v>
      </c>
      <c r="R1976" s="2">
        <f t="shared" si="197"/>
        <v>1388.9088888888887</v>
      </c>
    </row>
    <row r="1977" spans="1:18" x14ac:dyDescent="0.2">
      <c r="A1977" t="s">
        <v>50</v>
      </c>
      <c r="B1977" s="9" t="str">
        <f>VLOOKUP(A1977,'item cost'!A:D,2,FALSE)</f>
        <v>group 31</v>
      </c>
      <c r="C1977" s="9" t="str">
        <f>VLOOKUP(D1977,items!A:B,2,FALSE)</f>
        <v>item 31</v>
      </c>
      <c r="D1977" t="s">
        <v>863</v>
      </c>
      <c r="E1977" s="10"/>
      <c r="F1977" s="10">
        <v>44959</v>
      </c>
      <c r="G1977" t="s">
        <v>544</v>
      </c>
      <c r="I1977">
        <v>2</v>
      </c>
      <c r="J1977" s="2">
        <v>1200</v>
      </c>
      <c r="K1977" s="2">
        <f>IF(OR(B1977="متنوع",B1977="قطع غيار"),J1977,IF(AND(B1977="ceiling fan",J1977&gt;500),_xlfn.MAXIFS('m cost'!$E$3:$E$1062,'m cost'!$B$3:$B$1062,C1977,'m cost'!$C$3:$C$1062,"&lt;="&amp;O1977,'m cost'!$D$3:$D$1062,"&lt;="&amp;N1977)*3,_xlfn.MAXIFS('m cost'!$E$3:$E$1062,'m cost'!$B$3:$B$1062,C1977,'m cost'!$C$3:$C$1062,"&lt;="&amp;O1977,'m cost'!$D$3:$D$1062,"&lt;="&amp;N1977)))</f>
        <v>891.17460317460325</v>
      </c>
      <c r="L1977" s="2">
        <f t="shared" si="192"/>
        <v>1782.3492063492065</v>
      </c>
      <c r="M1977" s="2">
        <f t="shared" si="193"/>
        <v>2400</v>
      </c>
      <c r="N1977">
        <f t="shared" si="194"/>
        <v>2</v>
      </c>
      <c r="O1977">
        <f t="shared" si="195"/>
        <v>2023</v>
      </c>
      <c r="P1977" s="9">
        <f>IF(I1977&gt;0,VLOOKUP(B1977,'m cost'!A:G,6,FALSE)*I1977,0)</f>
        <v>10</v>
      </c>
      <c r="Q1977" t="str">
        <f t="shared" si="196"/>
        <v>p</v>
      </c>
      <c r="R1977" s="2">
        <f t="shared" si="197"/>
        <v>607.6507936507935</v>
      </c>
    </row>
    <row r="1978" spans="1:18" x14ac:dyDescent="0.2">
      <c r="A1978" t="s">
        <v>20</v>
      </c>
      <c r="B1978" s="9" t="str">
        <f>VLOOKUP(A1978,'item cost'!A:D,2,FALSE)</f>
        <v>group 32</v>
      </c>
      <c r="C1978" s="9" t="str">
        <f>VLOOKUP(D1978,items!A:B,2,FALSE)</f>
        <v>item 32</v>
      </c>
      <c r="D1978" t="s">
        <v>864</v>
      </c>
      <c r="E1978" s="10"/>
      <c r="F1978" s="10">
        <v>44959</v>
      </c>
      <c r="G1978" t="s">
        <v>544</v>
      </c>
      <c r="I1978">
        <v>2</v>
      </c>
      <c r="J1978" s="2">
        <v>1650</v>
      </c>
      <c r="K1978" s="2">
        <f>IF(OR(B1978="متنوع",B1978="قطع غيار"),J1978,IF(AND(B1978="ceiling fan",J1978&gt;500),_xlfn.MAXIFS('m cost'!$E$3:$E$1062,'m cost'!$B$3:$B$1062,C1978,'m cost'!$C$3:$C$1062,"&lt;="&amp;O1978,'m cost'!$D$3:$D$1062,"&lt;="&amp;N1978)*3,_xlfn.MAXIFS('m cost'!$E$3:$E$1062,'m cost'!$B$3:$B$1062,C1978,'m cost'!$C$3:$C$1062,"&lt;="&amp;O1978,'m cost'!$D$3:$D$1062,"&lt;="&amp;N1978)))</f>
        <v>480</v>
      </c>
      <c r="L1978" s="2">
        <f t="shared" si="192"/>
        <v>960</v>
      </c>
      <c r="M1978" s="2">
        <f t="shared" si="193"/>
        <v>3300</v>
      </c>
      <c r="N1978">
        <f t="shared" si="194"/>
        <v>2</v>
      </c>
      <c r="O1978">
        <f t="shared" si="195"/>
        <v>2023</v>
      </c>
      <c r="P1978" s="9">
        <f>IF(I1978&gt;0,VLOOKUP(B1978,'m cost'!A:G,6,FALSE)*I1978,0)</f>
        <v>10</v>
      </c>
      <c r="Q1978" t="str">
        <f t="shared" si="196"/>
        <v>p</v>
      </c>
      <c r="R1978" s="2">
        <f t="shared" si="197"/>
        <v>2330</v>
      </c>
    </row>
    <row r="1979" spans="1:18" x14ac:dyDescent="0.2">
      <c r="A1979" t="s">
        <v>33</v>
      </c>
      <c r="B1979" s="9" t="str">
        <f>VLOOKUP(A1979,'item cost'!A:D,2,FALSE)</f>
        <v>group 33</v>
      </c>
      <c r="C1979" s="9" t="str">
        <f>VLOOKUP(D1979,items!A:B,2,FALSE)</f>
        <v>item 33</v>
      </c>
      <c r="D1979" t="s">
        <v>865</v>
      </c>
      <c r="E1979" s="10"/>
      <c r="F1979" s="10">
        <v>44959</v>
      </c>
      <c r="G1979" t="s">
        <v>544</v>
      </c>
      <c r="I1979">
        <v>20</v>
      </c>
      <c r="J1979" s="2">
        <v>530</v>
      </c>
      <c r="K1979" s="2">
        <f>IF(OR(B1979="متنوع",B1979="قطع غيار"),J1979,IF(AND(B1979="ceiling fan",J1979&gt;500),_xlfn.MAXIFS('m cost'!$E$3:$E$1062,'m cost'!$B$3:$B$1062,C1979,'m cost'!$C$3:$C$1062,"&lt;="&amp;O1979,'m cost'!$D$3:$D$1062,"&lt;="&amp;N1979)*3,_xlfn.MAXIFS('m cost'!$E$3:$E$1062,'m cost'!$B$3:$B$1062,C1979,'m cost'!$C$3:$C$1062,"&lt;="&amp;O1979,'m cost'!$D$3:$D$1062,"&lt;="&amp;N1979)))</f>
        <v>960</v>
      </c>
      <c r="L1979" s="2">
        <f t="shared" si="192"/>
        <v>19200</v>
      </c>
      <c r="M1979" s="2">
        <f t="shared" si="193"/>
        <v>10600</v>
      </c>
      <c r="N1979">
        <f t="shared" si="194"/>
        <v>2</v>
      </c>
      <c r="O1979">
        <f t="shared" si="195"/>
        <v>2023</v>
      </c>
      <c r="P1979" s="9">
        <f>IF(I1979&gt;0,VLOOKUP(B1979,'m cost'!A:G,6,FALSE)*I1979,0)</f>
        <v>100</v>
      </c>
      <c r="Q1979" t="str">
        <f t="shared" si="196"/>
        <v>l</v>
      </c>
      <c r="R1979" s="2">
        <f t="shared" si="197"/>
        <v>-8700</v>
      </c>
    </row>
    <row r="1980" spans="1:18" x14ac:dyDescent="0.2">
      <c r="A1980" t="s">
        <v>48</v>
      </c>
      <c r="B1980" s="9" t="str">
        <f>VLOOKUP(A1980,'item cost'!A:D,2,FALSE)</f>
        <v>group 34</v>
      </c>
      <c r="C1980" s="9" t="str">
        <f>VLOOKUP(D1980,items!A:B,2,FALSE)</f>
        <v>item 34</v>
      </c>
      <c r="D1980" t="s">
        <v>866</v>
      </c>
      <c r="E1980" s="10"/>
      <c r="F1980" s="10">
        <v>44959</v>
      </c>
      <c r="G1980" t="s">
        <v>544</v>
      </c>
      <c r="I1980">
        <v>10</v>
      </c>
      <c r="J1980" s="2">
        <v>590</v>
      </c>
      <c r="K1980" s="2">
        <f>IF(OR(B1980="متنوع",B1980="قطع غيار"),J1980,IF(AND(B1980="ceiling fan",J1980&gt;500),_xlfn.MAXIFS('m cost'!$E$3:$E$1062,'m cost'!$B$3:$B$1062,C1980,'m cost'!$C$3:$C$1062,"&lt;="&amp;O1980,'m cost'!$D$3:$D$1062,"&lt;="&amp;N1980)*3,_xlfn.MAXIFS('m cost'!$E$3:$E$1062,'m cost'!$B$3:$B$1062,C1980,'m cost'!$C$3:$C$1062,"&lt;="&amp;O1980,'m cost'!$D$3:$D$1062,"&lt;="&amp;N1980)))</f>
        <v>1445</v>
      </c>
      <c r="L1980" s="2">
        <f t="shared" si="192"/>
        <v>14450</v>
      </c>
      <c r="M1980" s="2">
        <f t="shared" si="193"/>
        <v>5900</v>
      </c>
      <c r="N1980">
        <f t="shared" si="194"/>
        <v>2</v>
      </c>
      <c r="O1980">
        <f t="shared" si="195"/>
        <v>2023</v>
      </c>
      <c r="P1980" s="9">
        <f>IF(I1980&gt;0,VLOOKUP(B1980,'m cost'!A:G,6,FALSE)*I1980,0)</f>
        <v>50</v>
      </c>
      <c r="Q1980" t="str">
        <f t="shared" si="196"/>
        <v>l</v>
      </c>
      <c r="R1980" s="2">
        <f t="shared" si="197"/>
        <v>-8600</v>
      </c>
    </row>
    <row r="1981" spans="1:18" x14ac:dyDescent="0.2">
      <c r="A1981" t="s">
        <v>28</v>
      </c>
      <c r="B1981" s="9" t="str">
        <f>VLOOKUP(A1981,'item cost'!A:D,2,FALSE)</f>
        <v>group 35</v>
      </c>
      <c r="C1981" s="9" t="str">
        <f>VLOOKUP(D1981,items!A:B,2,FALSE)</f>
        <v>item 35</v>
      </c>
      <c r="D1981" t="s">
        <v>867</v>
      </c>
      <c r="E1981" s="10"/>
      <c r="F1981" s="10">
        <v>44959</v>
      </c>
      <c r="G1981" t="s">
        <v>544</v>
      </c>
      <c r="I1981">
        <v>10</v>
      </c>
      <c r="J1981" s="2">
        <v>520</v>
      </c>
      <c r="K1981" s="2">
        <f>IF(OR(B1981="متنوع",B1981="قطع غيار"),J1981,IF(AND(B1981="ceiling fan",J1981&gt;500),_xlfn.MAXIFS('m cost'!$E$3:$E$1062,'m cost'!$B$3:$B$1062,C1981,'m cost'!$C$3:$C$1062,"&lt;="&amp;O1981,'m cost'!$D$3:$D$1062,"&lt;="&amp;N1981)*3,_xlfn.MAXIFS('m cost'!$E$3:$E$1062,'m cost'!$B$3:$B$1062,C1981,'m cost'!$C$3:$C$1062,"&lt;="&amp;O1981,'m cost'!$D$3:$D$1062,"&lt;="&amp;N1981)))</f>
        <v>1445</v>
      </c>
      <c r="L1981" s="2">
        <f t="shared" si="192"/>
        <v>14450</v>
      </c>
      <c r="M1981" s="2">
        <f t="shared" si="193"/>
        <v>5200</v>
      </c>
      <c r="N1981">
        <f t="shared" si="194"/>
        <v>2</v>
      </c>
      <c r="O1981">
        <f t="shared" si="195"/>
        <v>2023</v>
      </c>
      <c r="P1981" s="9">
        <f>IF(I1981&gt;0,VLOOKUP(B1981,'m cost'!A:G,6,FALSE)*I1981,0)</f>
        <v>50</v>
      </c>
      <c r="Q1981" t="str">
        <f t="shared" si="196"/>
        <v>l</v>
      </c>
      <c r="R1981" s="2">
        <f t="shared" si="197"/>
        <v>-9300</v>
      </c>
    </row>
    <row r="1982" spans="1:18" x14ac:dyDescent="0.2">
      <c r="A1982" t="s">
        <v>274</v>
      </c>
      <c r="B1982" s="9" t="str">
        <f>VLOOKUP(A1982,'item cost'!A:D,2,FALSE)</f>
        <v>group 36</v>
      </c>
      <c r="C1982" s="9" t="str">
        <f>VLOOKUP(D1982,items!A:B,2,FALSE)</f>
        <v>item 36</v>
      </c>
      <c r="D1982" t="s">
        <v>868</v>
      </c>
      <c r="E1982" s="10"/>
      <c r="F1982" s="10">
        <v>44959</v>
      </c>
      <c r="G1982" t="s">
        <v>544</v>
      </c>
      <c r="I1982">
        <v>10</v>
      </c>
      <c r="J1982" s="2">
        <v>1450</v>
      </c>
      <c r="K1982" s="2">
        <f>IF(OR(B1982="متنوع",B1982="قطع غيار"),J1982,IF(AND(B1982="ceiling fan",J1982&gt;500),_xlfn.MAXIFS('m cost'!$E$3:$E$1062,'m cost'!$B$3:$B$1062,C1982,'m cost'!$C$3:$C$1062,"&lt;="&amp;O1982,'m cost'!$D$3:$D$1062,"&lt;="&amp;N1982)*3,_xlfn.MAXIFS('m cost'!$E$3:$E$1062,'m cost'!$B$3:$B$1062,C1982,'m cost'!$C$3:$C$1062,"&lt;="&amp;O1982,'m cost'!$D$3:$D$1062,"&lt;="&amp;N1982)))</f>
        <v>440</v>
      </c>
      <c r="L1982" s="2">
        <f t="shared" si="192"/>
        <v>4400</v>
      </c>
      <c r="M1982" s="2">
        <f t="shared" si="193"/>
        <v>14500</v>
      </c>
      <c r="N1982">
        <f t="shared" si="194"/>
        <v>2</v>
      </c>
      <c r="O1982">
        <f t="shared" si="195"/>
        <v>2023</v>
      </c>
      <c r="P1982" s="9">
        <f>IF(I1982&gt;0,VLOOKUP(B1982,'m cost'!A:G,6,FALSE)*I1982,0)</f>
        <v>50</v>
      </c>
      <c r="Q1982" t="str">
        <f t="shared" si="196"/>
        <v>p</v>
      </c>
      <c r="R1982" s="2">
        <f t="shared" si="197"/>
        <v>10050</v>
      </c>
    </row>
    <row r="1983" spans="1:18" x14ac:dyDescent="0.2">
      <c r="A1983" t="s">
        <v>52</v>
      </c>
      <c r="B1983" s="9" t="str">
        <f>VLOOKUP(A1983,'item cost'!A:D,2,FALSE)</f>
        <v>group 37</v>
      </c>
      <c r="C1983" s="9" t="str">
        <f>VLOOKUP(D1983,items!A:B,2,FALSE)</f>
        <v>item 37</v>
      </c>
      <c r="D1983" t="s">
        <v>869</v>
      </c>
      <c r="E1983" s="10"/>
      <c r="F1983" s="10">
        <v>44959</v>
      </c>
      <c r="G1983" t="s">
        <v>211</v>
      </c>
      <c r="I1983">
        <v>-2</v>
      </c>
      <c r="J1983" s="2">
        <v>360</v>
      </c>
      <c r="K1983" s="2">
        <f>IF(OR(B1983="متنوع",B1983="قطع غيار"),J1983,IF(AND(B1983="ceiling fan",J1983&gt;500),_xlfn.MAXIFS('m cost'!$E$3:$E$1062,'m cost'!$B$3:$B$1062,C1983,'m cost'!$C$3:$C$1062,"&lt;="&amp;O1983,'m cost'!$D$3:$D$1062,"&lt;="&amp;N1983)*3,_xlfn.MAXIFS('m cost'!$E$3:$E$1062,'m cost'!$B$3:$B$1062,C1983,'m cost'!$C$3:$C$1062,"&lt;="&amp;O1983,'m cost'!$D$3:$D$1062,"&lt;="&amp;N1983)))</f>
        <v>1486.2500000000002</v>
      </c>
      <c r="L1983" s="2">
        <f t="shared" si="192"/>
        <v>-2972.5000000000005</v>
      </c>
      <c r="M1983" s="2">
        <f t="shared" si="193"/>
        <v>-720</v>
      </c>
      <c r="N1983">
        <f t="shared" si="194"/>
        <v>2</v>
      </c>
      <c r="O1983">
        <f t="shared" si="195"/>
        <v>2023</v>
      </c>
      <c r="P1983" s="9">
        <f>IF(I1983&gt;0,VLOOKUP(B1983,'m cost'!A:G,6,FALSE)*I1983,0)</f>
        <v>0</v>
      </c>
      <c r="Q1983" t="str">
        <f t="shared" si="196"/>
        <v>p</v>
      </c>
      <c r="R1983" s="2">
        <f t="shared" si="197"/>
        <v>2252.5000000000005</v>
      </c>
    </row>
    <row r="1984" spans="1:18" x14ac:dyDescent="0.2">
      <c r="A1984" t="s">
        <v>65</v>
      </c>
      <c r="B1984" s="9" t="str">
        <f>VLOOKUP(A1984,'item cost'!A:D,2,FALSE)</f>
        <v>group 38</v>
      </c>
      <c r="C1984" s="9" t="str">
        <f>VLOOKUP(D1984,items!A:B,2,FALSE)</f>
        <v>item 38</v>
      </c>
      <c r="D1984" t="s">
        <v>870</v>
      </c>
      <c r="E1984" s="10"/>
      <c r="F1984" s="10">
        <v>44959</v>
      </c>
      <c r="G1984" t="s">
        <v>211</v>
      </c>
      <c r="I1984">
        <v>-1</v>
      </c>
      <c r="J1984" s="2">
        <v>525</v>
      </c>
      <c r="K1984" s="2">
        <f>IF(OR(B1984="متنوع",B1984="قطع غيار"),J1984,IF(AND(B1984="ceiling fan",J1984&gt;500),_xlfn.MAXIFS('m cost'!$E$3:$E$1062,'m cost'!$B$3:$B$1062,C1984,'m cost'!$C$3:$C$1062,"&lt;="&amp;O1984,'m cost'!$D$3:$D$1062,"&lt;="&amp;N1984)*3,_xlfn.MAXIFS('m cost'!$E$3:$E$1062,'m cost'!$B$3:$B$1062,C1984,'m cost'!$C$3:$C$1062,"&lt;="&amp;O1984,'m cost'!$D$3:$D$1062,"&lt;="&amp;N1984)))</f>
        <v>1954.814814814815</v>
      </c>
      <c r="L1984" s="2">
        <f t="shared" si="192"/>
        <v>-1954.814814814815</v>
      </c>
      <c r="M1984" s="2">
        <f t="shared" si="193"/>
        <v>-525</v>
      </c>
      <c r="N1984">
        <f t="shared" si="194"/>
        <v>2</v>
      </c>
      <c r="O1984">
        <f t="shared" si="195"/>
        <v>2023</v>
      </c>
      <c r="P1984" s="9">
        <f>IF(I1984&gt;0,VLOOKUP(B1984,'m cost'!A:G,6,FALSE)*I1984,0)</f>
        <v>0</v>
      </c>
      <c r="Q1984" t="str">
        <f t="shared" si="196"/>
        <v>p</v>
      </c>
      <c r="R1984" s="2">
        <f t="shared" si="197"/>
        <v>1429.814814814815</v>
      </c>
    </row>
    <row r="1985" spans="1:18" x14ac:dyDescent="0.2">
      <c r="A1985" t="s">
        <v>62</v>
      </c>
      <c r="B1985" s="9" t="str">
        <f>VLOOKUP(A1985,'item cost'!A:D,2,FALSE)</f>
        <v>group 39</v>
      </c>
      <c r="C1985" s="9" t="str">
        <f>VLOOKUP(D1985,items!A:B,2,FALSE)</f>
        <v>item 39</v>
      </c>
      <c r="D1985" t="s">
        <v>871</v>
      </c>
      <c r="E1985" s="10"/>
      <c r="F1985" s="10">
        <v>44959</v>
      </c>
      <c r="G1985" t="s">
        <v>211</v>
      </c>
      <c r="I1985">
        <v>-1</v>
      </c>
      <c r="J1985" s="2">
        <v>180</v>
      </c>
      <c r="K1985" s="2">
        <f>IF(OR(B1985="متنوع",B1985="قطع غيار"),J1985,IF(AND(B1985="ceiling fan",J1985&gt;500),_xlfn.MAXIFS('m cost'!$E$3:$E$1062,'m cost'!$B$3:$B$1062,C1985,'m cost'!$C$3:$C$1062,"&lt;="&amp;O1985,'m cost'!$D$3:$D$1062,"&lt;="&amp;N1985)*3,_xlfn.MAXIFS('m cost'!$E$3:$E$1062,'m cost'!$B$3:$B$1062,C1985,'m cost'!$C$3:$C$1062,"&lt;="&amp;O1985,'m cost'!$D$3:$D$1062,"&lt;="&amp;N1985)))</f>
        <v>1020</v>
      </c>
      <c r="L1985" s="2">
        <f t="shared" si="192"/>
        <v>-1020</v>
      </c>
      <c r="M1985" s="2">
        <f t="shared" si="193"/>
        <v>-180</v>
      </c>
      <c r="N1985">
        <f t="shared" si="194"/>
        <v>2</v>
      </c>
      <c r="O1985">
        <f t="shared" si="195"/>
        <v>2023</v>
      </c>
      <c r="P1985" s="9">
        <f>IF(I1985&gt;0,VLOOKUP(B1985,'m cost'!A:G,6,FALSE)*I1985,0)</f>
        <v>0</v>
      </c>
      <c r="Q1985" t="str">
        <f t="shared" si="196"/>
        <v>p</v>
      </c>
      <c r="R1985" s="2">
        <f t="shared" si="197"/>
        <v>840</v>
      </c>
    </row>
    <row r="1986" spans="1:18" x14ac:dyDescent="0.2">
      <c r="A1986" t="s">
        <v>25</v>
      </c>
      <c r="B1986" s="9" t="str">
        <f>VLOOKUP(A1986,'item cost'!A:D,2,FALSE)</f>
        <v>group 40</v>
      </c>
      <c r="C1986" s="9" t="str">
        <f>VLOOKUP(D1986,items!A:B,2,FALSE)</f>
        <v>item 40</v>
      </c>
      <c r="D1986" t="s">
        <v>872</v>
      </c>
      <c r="E1986" s="10"/>
      <c r="F1986" s="10">
        <v>44959</v>
      </c>
      <c r="G1986" t="s">
        <v>211</v>
      </c>
      <c r="I1986">
        <v>-1</v>
      </c>
      <c r="J1986" s="2">
        <v>520</v>
      </c>
      <c r="K1986" s="2">
        <f>IF(OR(B1986="متنوع",B1986="قطع غيار"),J1986,IF(AND(B1986="ceiling fan",J1986&gt;500),_xlfn.MAXIFS('m cost'!$E$3:$E$1062,'m cost'!$B$3:$B$1062,C1986,'m cost'!$C$3:$C$1062,"&lt;="&amp;O1986,'m cost'!$D$3:$D$1062,"&lt;="&amp;N1986)*3,_xlfn.MAXIFS('m cost'!$E$3:$E$1062,'m cost'!$B$3:$B$1062,C1986,'m cost'!$C$3:$C$1062,"&lt;="&amp;O1986,'m cost'!$D$3:$D$1062,"&lt;="&amp;N1986)))</f>
        <v>514</v>
      </c>
      <c r="L1986" s="2">
        <f t="shared" si="192"/>
        <v>-514</v>
      </c>
      <c r="M1986" s="2">
        <f t="shared" si="193"/>
        <v>-520</v>
      </c>
      <c r="N1986">
        <f t="shared" si="194"/>
        <v>2</v>
      </c>
      <c r="O1986">
        <f t="shared" si="195"/>
        <v>2023</v>
      </c>
      <c r="P1986" s="9">
        <f>IF(I1986&gt;0,VLOOKUP(B1986,'m cost'!A:G,6,FALSE)*I1986,0)</f>
        <v>0</v>
      </c>
      <c r="Q1986" t="str">
        <f t="shared" si="196"/>
        <v>l</v>
      </c>
      <c r="R1986" s="2">
        <f t="shared" si="197"/>
        <v>-6</v>
      </c>
    </row>
    <row r="1987" spans="1:18" x14ac:dyDescent="0.2">
      <c r="A1987" t="s">
        <v>51</v>
      </c>
      <c r="B1987" s="9" t="str">
        <f>VLOOKUP(A1987,'item cost'!A:D,2,FALSE)</f>
        <v>group 41</v>
      </c>
      <c r="C1987" s="9" t="str">
        <f>VLOOKUP(D1987,items!A:B,2,FALSE)</f>
        <v>item 41</v>
      </c>
      <c r="D1987" t="s">
        <v>873</v>
      </c>
      <c r="E1987" s="10"/>
      <c r="F1987" s="10">
        <v>44959</v>
      </c>
      <c r="G1987" t="s">
        <v>545</v>
      </c>
      <c r="I1987">
        <v>20</v>
      </c>
      <c r="J1987" s="2">
        <v>1200</v>
      </c>
      <c r="K1987" s="2">
        <f>IF(OR(B1987="متنوع",B1987="قطع غيار"),J1987,IF(AND(B1987="ceiling fan",J1987&gt;500),_xlfn.MAXIFS('m cost'!$E$3:$E$1062,'m cost'!$B$3:$B$1062,C1987,'m cost'!$C$3:$C$1062,"&lt;="&amp;O1987,'m cost'!$D$3:$D$1062,"&lt;="&amp;N1987)*3,_xlfn.MAXIFS('m cost'!$E$3:$E$1062,'m cost'!$B$3:$B$1062,C1987,'m cost'!$C$3:$C$1062,"&lt;="&amp;O1987,'m cost'!$D$3:$D$1062,"&lt;="&amp;N1987)))</f>
        <v>367</v>
      </c>
      <c r="L1987" s="2">
        <f t="shared" si="192"/>
        <v>7340</v>
      </c>
      <c r="M1987" s="2">
        <f t="shared" si="193"/>
        <v>24000</v>
      </c>
      <c r="N1987">
        <f t="shared" si="194"/>
        <v>2</v>
      </c>
      <c r="O1987">
        <f t="shared" si="195"/>
        <v>2023</v>
      </c>
      <c r="P1987" s="9">
        <f>IF(I1987&gt;0,VLOOKUP(B1987,'m cost'!A:G,6,FALSE)*I1987,0)</f>
        <v>0</v>
      </c>
      <c r="Q1987" t="str">
        <f t="shared" si="196"/>
        <v>p</v>
      </c>
      <c r="R1987" s="2">
        <f t="shared" si="197"/>
        <v>16660</v>
      </c>
    </row>
    <row r="1988" spans="1:18" x14ac:dyDescent="0.2">
      <c r="A1988" t="s">
        <v>276</v>
      </c>
      <c r="B1988" s="9" t="str">
        <f>VLOOKUP(A1988,'item cost'!A:D,2,FALSE)</f>
        <v>group 42</v>
      </c>
      <c r="C1988" s="9" t="str">
        <f>VLOOKUP(D1988,items!A:B,2,FALSE)</f>
        <v>item 42</v>
      </c>
      <c r="D1988" t="s">
        <v>874</v>
      </c>
      <c r="E1988" s="10"/>
      <c r="F1988" s="10">
        <v>44959</v>
      </c>
      <c r="G1988" t="s">
        <v>545</v>
      </c>
      <c r="I1988">
        <v>5</v>
      </c>
      <c r="J1988" s="2">
        <v>1600</v>
      </c>
      <c r="K1988" s="2">
        <f>IF(OR(B1988="متنوع",B1988="قطع غيار"),J1988,IF(AND(B1988="ceiling fan",J1988&gt;500),_xlfn.MAXIFS('m cost'!$E$3:$E$1062,'m cost'!$B$3:$B$1062,C1988,'m cost'!$C$3:$C$1062,"&lt;="&amp;O1988,'m cost'!$D$3:$D$1062,"&lt;="&amp;N1988)*3,_xlfn.MAXIFS('m cost'!$E$3:$E$1062,'m cost'!$B$3:$B$1062,C1988,'m cost'!$C$3:$C$1062,"&lt;="&amp;O1988,'m cost'!$D$3:$D$1062,"&lt;="&amp;N1988)))</f>
        <v>244.81481481481484</v>
      </c>
      <c r="L1988" s="2">
        <f t="shared" si="192"/>
        <v>1224.0740740740741</v>
      </c>
      <c r="M1988" s="2">
        <f t="shared" si="193"/>
        <v>8000</v>
      </c>
      <c r="N1988">
        <f t="shared" si="194"/>
        <v>2</v>
      </c>
      <c r="O1988">
        <f t="shared" si="195"/>
        <v>2023</v>
      </c>
      <c r="P1988" s="9">
        <f>IF(I1988&gt;0,VLOOKUP(B1988,'m cost'!A:G,6,FALSE)*I1988,0)</f>
        <v>0</v>
      </c>
      <c r="Q1988" t="str">
        <f t="shared" si="196"/>
        <v>p</v>
      </c>
      <c r="R1988" s="2">
        <f t="shared" si="197"/>
        <v>6775.9259259259261</v>
      </c>
    </row>
    <row r="1989" spans="1:18" x14ac:dyDescent="0.2">
      <c r="A1989" t="s">
        <v>70</v>
      </c>
      <c r="B1989" s="9" t="str">
        <f>VLOOKUP(A1989,'item cost'!A:D,2,FALSE)</f>
        <v>group 43</v>
      </c>
      <c r="C1989" s="9" t="str">
        <f>VLOOKUP(D1989,items!A:B,2,FALSE)</f>
        <v>item 43</v>
      </c>
      <c r="D1989" t="s">
        <v>875</v>
      </c>
      <c r="E1989" s="10"/>
      <c r="F1989" s="10">
        <v>44959</v>
      </c>
      <c r="G1989" t="s">
        <v>545</v>
      </c>
      <c r="I1989">
        <v>225</v>
      </c>
      <c r="J1989" s="2">
        <v>510</v>
      </c>
      <c r="K1989" s="2">
        <f>IF(OR(B1989="متنوع",B1989="قطع غيار"),J1989,IF(AND(B1989="ceiling fan",J1989&gt;500),_xlfn.MAXIFS('m cost'!$E$3:$E$1062,'m cost'!$B$3:$B$1062,C1989,'m cost'!$C$3:$C$1062,"&lt;="&amp;O1989,'m cost'!$D$3:$D$1062,"&lt;="&amp;N1989)*3,_xlfn.MAXIFS('m cost'!$E$3:$E$1062,'m cost'!$B$3:$B$1062,C1989,'m cost'!$C$3:$C$1062,"&lt;="&amp;O1989,'m cost'!$D$3:$D$1062,"&lt;="&amp;N1989)))</f>
        <v>193</v>
      </c>
      <c r="L1989" s="2">
        <f t="shared" si="192"/>
        <v>43425</v>
      </c>
      <c r="M1989" s="2">
        <f t="shared" si="193"/>
        <v>114750</v>
      </c>
      <c r="N1989">
        <f t="shared" si="194"/>
        <v>2</v>
      </c>
      <c r="O1989">
        <f t="shared" si="195"/>
        <v>2023</v>
      </c>
      <c r="P1989" s="9">
        <f>IF(I1989&gt;0,VLOOKUP(B1989,'m cost'!A:G,6,FALSE)*I1989,0)</f>
        <v>0</v>
      </c>
      <c r="Q1989" t="str">
        <f t="shared" si="196"/>
        <v>p</v>
      </c>
      <c r="R1989" s="2">
        <f t="shared" si="197"/>
        <v>71325</v>
      </c>
    </row>
    <row r="1990" spans="1:18" x14ac:dyDescent="0.2">
      <c r="A1990" t="s">
        <v>22</v>
      </c>
      <c r="B1990" s="9" t="str">
        <f>VLOOKUP(A1990,'item cost'!A:D,2,FALSE)</f>
        <v>group 44</v>
      </c>
      <c r="C1990" s="9" t="str">
        <f>VLOOKUP(D1990,items!A:B,2,FALSE)</f>
        <v>item 44</v>
      </c>
      <c r="D1990" t="s">
        <v>876</v>
      </c>
      <c r="E1990" s="10"/>
      <c r="F1990" s="10">
        <v>44964</v>
      </c>
      <c r="G1990" t="s">
        <v>546</v>
      </c>
      <c r="I1990">
        <v>80</v>
      </c>
      <c r="J1990" s="2">
        <v>1425</v>
      </c>
      <c r="K1990" s="2">
        <f>IF(OR(B1990="متنوع",B1990="قطع غيار"),J1990,IF(AND(B1990="ceiling fan",J1990&gt;500),_xlfn.MAXIFS('m cost'!$E$3:$E$1062,'m cost'!$B$3:$B$1062,C1990,'m cost'!$C$3:$C$1062,"&lt;="&amp;O1990,'m cost'!$D$3:$D$1062,"&lt;="&amp;N1990)*3,_xlfn.MAXIFS('m cost'!$E$3:$E$1062,'m cost'!$B$3:$B$1062,C1990,'m cost'!$C$3:$C$1062,"&lt;="&amp;O1990,'m cost'!$D$3:$D$1062,"&lt;="&amp;N1990)))</f>
        <v>187.96296296296299</v>
      </c>
      <c r="L1990" s="2">
        <f t="shared" si="192"/>
        <v>15037.03703703704</v>
      </c>
      <c r="M1990" s="2">
        <f t="shared" si="193"/>
        <v>114000</v>
      </c>
      <c r="N1990">
        <f t="shared" si="194"/>
        <v>2</v>
      </c>
      <c r="O1990">
        <f t="shared" si="195"/>
        <v>2023</v>
      </c>
      <c r="P1990" s="9">
        <f>IF(I1990&gt;0,VLOOKUP(B1990,'m cost'!A:G,6,FALSE)*I1990,0)</f>
        <v>0</v>
      </c>
      <c r="Q1990" t="str">
        <f t="shared" si="196"/>
        <v>p</v>
      </c>
      <c r="R1990" s="2">
        <f t="shared" si="197"/>
        <v>98962.962962962964</v>
      </c>
    </row>
    <row r="1991" spans="1:18" x14ac:dyDescent="0.2">
      <c r="A1991" t="s">
        <v>27</v>
      </c>
      <c r="B1991" s="9" t="str">
        <f>VLOOKUP(A1991,'item cost'!A:D,2,FALSE)</f>
        <v>group 45</v>
      </c>
      <c r="C1991" s="9" t="str">
        <f>VLOOKUP(D1991,items!A:B,2,FALSE)</f>
        <v>item 45</v>
      </c>
      <c r="D1991" t="s">
        <v>877</v>
      </c>
      <c r="E1991" s="10"/>
      <c r="F1991" s="10">
        <v>44964</v>
      </c>
      <c r="G1991" t="s">
        <v>546</v>
      </c>
      <c r="I1991">
        <v>50</v>
      </c>
      <c r="J1991" s="2">
        <v>510</v>
      </c>
      <c r="K1991" s="2">
        <f>IF(OR(B1991="متنوع",B1991="قطع غيار"),J1991,IF(AND(B1991="ceiling fan",J1991&gt;500),_xlfn.MAXIFS('m cost'!$E$3:$E$1062,'m cost'!$B$3:$B$1062,C1991,'m cost'!$C$3:$C$1062,"&lt;="&amp;O1991,'m cost'!$D$3:$D$1062,"&lt;="&amp;N1991)*3,_xlfn.MAXIFS('m cost'!$E$3:$E$1062,'m cost'!$B$3:$B$1062,C1991,'m cost'!$C$3:$C$1062,"&lt;="&amp;O1991,'m cost'!$D$3:$D$1062,"&lt;="&amp;N1991)))</f>
        <v>187.96296296296299</v>
      </c>
      <c r="L1991" s="2">
        <f t="shared" si="192"/>
        <v>9398.1481481481496</v>
      </c>
      <c r="M1991" s="2">
        <f t="shared" si="193"/>
        <v>25500</v>
      </c>
      <c r="N1991">
        <f t="shared" si="194"/>
        <v>2</v>
      </c>
      <c r="O1991">
        <f t="shared" si="195"/>
        <v>2023</v>
      </c>
      <c r="P1991" s="9">
        <f>IF(I1991&gt;0,VLOOKUP(B1991,'m cost'!A:G,6,FALSE)*I1991,0)</f>
        <v>0</v>
      </c>
      <c r="Q1991" t="str">
        <f t="shared" si="196"/>
        <v>p</v>
      </c>
      <c r="R1991" s="2">
        <f t="shared" si="197"/>
        <v>16101.85185185185</v>
      </c>
    </row>
    <row r="1992" spans="1:18" x14ac:dyDescent="0.2">
      <c r="A1992" t="s">
        <v>19</v>
      </c>
      <c r="B1992" s="9" t="str">
        <f>VLOOKUP(A1992,'item cost'!A:D,2,FALSE)</f>
        <v>group 46</v>
      </c>
      <c r="C1992" s="9" t="str">
        <f>VLOOKUP(D1992,items!A:B,2,FALSE)</f>
        <v>item 46</v>
      </c>
      <c r="D1992" t="s">
        <v>878</v>
      </c>
      <c r="E1992" s="10"/>
      <c r="F1992" s="10">
        <v>44964</v>
      </c>
      <c r="G1992" t="s">
        <v>546</v>
      </c>
      <c r="I1992">
        <v>50</v>
      </c>
      <c r="J1992" s="2">
        <v>450</v>
      </c>
      <c r="K1992" s="2">
        <f>IF(OR(B1992="متنوع",B1992="قطع غيار"),J1992,IF(AND(B1992="ceiling fan",J1992&gt;500),_xlfn.MAXIFS('m cost'!$E$3:$E$1062,'m cost'!$B$3:$B$1062,C1992,'m cost'!$C$3:$C$1062,"&lt;="&amp;O1992,'m cost'!$D$3:$D$1062,"&lt;="&amp;N1992)*3,_xlfn.MAXIFS('m cost'!$E$3:$E$1062,'m cost'!$B$3:$B$1062,C1992,'m cost'!$C$3:$C$1062,"&lt;="&amp;O1992,'m cost'!$D$3:$D$1062,"&lt;="&amp;N1992)))</f>
        <v>775</v>
      </c>
      <c r="L1992" s="2">
        <f t="shared" si="192"/>
        <v>38750</v>
      </c>
      <c r="M1992" s="2">
        <f t="shared" si="193"/>
        <v>22500</v>
      </c>
      <c r="N1992">
        <f t="shared" si="194"/>
        <v>2</v>
      </c>
      <c r="O1992">
        <f t="shared" si="195"/>
        <v>2023</v>
      </c>
      <c r="P1992" s="9">
        <f>IF(I1992&gt;0,VLOOKUP(B1992,'m cost'!A:G,6,FALSE)*I1992,0)</f>
        <v>0</v>
      </c>
      <c r="Q1992" t="str">
        <f t="shared" si="196"/>
        <v>l</v>
      </c>
      <c r="R1992" s="2">
        <f t="shared" si="197"/>
        <v>-16250</v>
      </c>
    </row>
    <row r="1993" spans="1:18" x14ac:dyDescent="0.2">
      <c r="A1993" t="s">
        <v>29</v>
      </c>
      <c r="B1993" s="9" t="str">
        <f>VLOOKUP(A1993,'item cost'!A:D,2,FALSE)</f>
        <v>group 47</v>
      </c>
      <c r="C1993" s="9" t="str">
        <f>VLOOKUP(D1993,items!A:B,2,FALSE)</f>
        <v>item 47</v>
      </c>
      <c r="D1993" t="s">
        <v>879</v>
      </c>
      <c r="E1993" s="10"/>
      <c r="F1993" s="10">
        <v>44964</v>
      </c>
      <c r="G1993" t="s">
        <v>546</v>
      </c>
      <c r="I1993">
        <v>15</v>
      </c>
      <c r="J1993" s="2">
        <v>2550</v>
      </c>
      <c r="K1993" s="2">
        <f>IF(OR(B1993="متنوع",B1993="قطع غيار"),J1993,IF(AND(B1993="ceiling fan",J1993&gt;500),_xlfn.MAXIFS('m cost'!$E$3:$E$1062,'m cost'!$B$3:$B$1062,C1993,'m cost'!$C$3:$C$1062,"&lt;="&amp;O1993,'m cost'!$D$3:$D$1062,"&lt;="&amp;N1993)*3,_xlfn.MAXIFS('m cost'!$E$3:$E$1062,'m cost'!$B$3:$B$1062,C1993,'m cost'!$C$3:$C$1062,"&lt;="&amp;O1993,'m cost'!$D$3:$D$1062,"&lt;="&amp;N1993)))</f>
        <v>205</v>
      </c>
      <c r="L1993" s="2">
        <f t="shared" si="192"/>
        <v>3075</v>
      </c>
      <c r="M1993" s="2">
        <f t="shared" si="193"/>
        <v>38250</v>
      </c>
      <c r="N1993">
        <f t="shared" si="194"/>
        <v>2</v>
      </c>
      <c r="O1993">
        <f t="shared" si="195"/>
        <v>2023</v>
      </c>
      <c r="P1993" s="9">
        <f>IF(I1993&gt;0,VLOOKUP(B1993,'m cost'!A:G,6,FALSE)*I1993,0)</f>
        <v>0</v>
      </c>
      <c r="Q1993" t="str">
        <f t="shared" si="196"/>
        <v>p</v>
      </c>
      <c r="R1993" s="2">
        <f t="shared" si="197"/>
        <v>35175</v>
      </c>
    </row>
    <row r="1994" spans="1:18" x14ac:dyDescent="0.2">
      <c r="A1994" t="s">
        <v>272</v>
      </c>
      <c r="B1994" s="9" t="str">
        <f>VLOOKUP(A1994,'item cost'!A:D,2,FALSE)</f>
        <v>group 48</v>
      </c>
      <c r="C1994" s="9" t="str">
        <f>VLOOKUP(D1994,items!A:B,2,FALSE)</f>
        <v>item 48</v>
      </c>
      <c r="D1994" t="s">
        <v>880</v>
      </c>
      <c r="E1994" s="10"/>
      <c r="F1994" s="10">
        <v>44964</v>
      </c>
      <c r="G1994" t="s">
        <v>546</v>
      </c>
      <c r="I1994">
        <v>30</v>
      </c>
      <c r="J1994" s="2">
        <v>260</v>
      </c>
      <c r="K1994" s="2">
        <f>IF(OR(B1994="متنوع",B1994="قطع غيار"),J1994,IF(AND(B1994="ceiling fan",J1994&gt;500),_xlfn.MAXIFS('m cost'!$E$3:$E$1062,'m cost'!$B$3:$B$1062,C1994,'m cost'!$C$3:$C$1062,"&lt;="&amp;O1994,'m cost'!$D$3:$D$1062,"&lt;="&amp;N1994)*3,_xlfn.MAXIFS('m cost'!$E$3:$E$1062,'m cost'!$B$3:$B$1062,C1994,'m cost'!$C$3:$C$1062,"&lt;="&amp;O1994,'m cost'!$D$3:$D$1062,"&lt;="&amp;N1994)))</f>
        <v>640</v>
      </c>
      <c r="L1994" s="2">
        <f t="shared" si="192"/>
        <v>19200</v>
      </c>
      <c r="M1994" s="2">
        <f t="shared" si="193"/>
        <v>7800</v>
      </c>
      <c r="N1994">
        <f t="shared" si="194"/>
        <v>2</v>
      </c>
      <c r="O1994">
        <f t="shared" si="195"/>
        <v>2023</v>
      </c>
      <c r="P1994" s="9">
        <f>IF(I1994&gt;0,VLOOKUP(B1994,'m cost'!A:G,6,FALSE)*I1994,0)</f>
        <v>0</v>
      </c>
      <c r="Q1994" t="str">
        <f t="shared" si="196"/>
        <v>l</v>
      </c>
      <c r="R1994" s="2">
        <f t="shared" si="197"/>
        <v>-11400</v>
      </c>
    </row>
    <row r="1995" spans="1:18" x14ac:dyDescent="0.2">
      <c r="A1995" t="s">
        <v>41</v>
      </c>
      <c r="B1995" s="9" t="str">
        <f>VLOOKUP(A1995,'item cost'!A:D,2,FALSE)</f>
        <v>group 49</v>
      </c>
      <c r="C1995" s="9" t="str">
        <f>VLOOKUP(D1995,items!A:B,2,FALSE)</f>
        <v>item 49</v>
      </c>
      <c r="D1995" t="s">
        <v>881</v>
      </c>
      <c r="E1995" s="10"/>
      <c r="F1995" s="10">
        <v>44964</v>
      </c>
      <c r="G1995" t="s">
        <v>546</v>
      </c>
      <c r="I1995">
        <v>50</v>
      </c>
      <c r="J1995" s="2">
        <v>380</v>
      </c>
      <c r="K1995" s="2">
        <f>IF(OR(B1995="متنوع",B1995="قطع غيار"),J1995,IF(AND(B1995="ceiling fan",J1995&gt;500),_xlfn.MAXIFS('m cost'!$E$3:$E$1062,'m cost'!$B$3:$B$1062,C1995,'m cost'!$C$3:$C$1062,"&lt;="&amp;O1995,'m cost'!$D$3:$D$1062,"&lt;="&amp;N1995)*3,_xlfn.MAXIFS('m cost'!$E$3:$E$1062,'m cost'!$B$3:$B$1062,C1995,'m cost'!$C$3:$C$1062,"&lt;="&amp;O1995,'m cost'!$D$3:$D$1062,"&lt;="&amp;N1995)))</f>
        <v>237</v>
      </c>
      <c r="L1995" s="2">
        <f t="shared" si="192"/>
        <v>11850</v>
      </c>
      <c r="M1995" s="2">
        <f t="shared" si="193"/>
        <v>19000</v>
      </c>
      <c r="N1995">
        <f t="shared" si="194"/>
        <v>2</v>
      </c>
      <c r="O1995">
        <f t="shared" si="195"/>
        <v>2023</v>
      </c>
      <c r="P1995" s="9">
        <f>IF(I1995&gt;0,VLOOKUP(B1995,'m cost'!A:G,6,FALSE)*I1995,0)</f>
        <v>0</v>
      </c>
      <c r="Q1995" t="str">
        <f t="shared" si="196"/>
        <v>p</v>
      </c>
      <c r="R1995" s="2">
        <f t="shared" si="197"/>
        <v>7150</v>
      </c>
    </row>
    <row r="1996" spans="1:18" x14ac:dyDescent="0.2">
      <c r="A1996" t="s">
        <v>73</v>
      </c>
      <c r="B1996" s="9" t="str">
        <f>VLOOKUP(A1996,'item cost'!A:D,2,FALSE)</f>
        <v>group 50</v>
      </c>
      <c r="C1996" s="9" t="str">
        <f>VLOOKUP(D1996,items!A:B,2,FALSE)</f>
        <v>item 50</v>
      </c>
      <c r="D1996" t="s">
        <v>882</v>
      </c>
      <c r="E1996" s="10"/>
      <c r="F1996" s="10">
        <v>44964</v>
      </c>
      <c r="G1996" t="s">
        <v>546</v>
      </c>
      <c r="I1996">
        <v>50</v>
      </c>
      <c r="J1996" s="2">
        <v>390</v>
      </c>
      <c r="K1996" s="2">
        <f>IF(OR(B1996="متنوع",B1996="قطع غيار"),J1996,IF(AND(B1996="ceiling fan",J1996&gt;500),_xlfn.MAXIFS('m cost'!$E$3:$E$1062,'m cost'!$B$3:$B$1062,C1996,'m cost'!$C$3:$C$1062,"&lt;="&amp;O1996,'m cost'!$D$3:$D$1062,"&lt;="&amp;N1996)*3,_xlfn.MAXIFS('m cost'!$E$3:$E$1062,'m cost'!$B$3:$B$1062,C1996,'m cost'!$C$3:$C$1062,"&lt;="&amp;O1996,'m cost'!$D$3:$D$1062,"&lt;="&amp;N1996)))</f>
        <v>2128</v>
      </c>
      <c r="L1996" s="2">
        <f t="shared" si="192"/>
        <v>106400</v>
      </c>
      <c r="M1996" s="2">
        <f t="shared" si="193"/>
        <v>19500</v>
      </c>
      <c r="N1996">
        <f t="shared" si="194"/>
        <v>2</v>
      </c>
      <c r="O1996">
        <f t="shared" si="195"/>
        <v>2023</v>
      </c>
      <c r="P1996" s="9">
        <f>IF(I1996&gt;0,VLOOKUP(B1996,'m cost'!A:G,6,FALSE)*I1996,0)</f>
        <v>0</v>
      </c>
      <c r="Q1996" t="str">
        <f t="shared" si="196"/>
        <v>l</v>
      </c>
      <c r="R1996" s="2">
        <f t="shared" si="197"/>
        <v>-86900</v>
      </c>
    </row>
    <row r="1997" spans="1:18" x14ac:dyDescent="0.2">
      <c r="A1997" t="s">
        <v>35</v>
      </c>
      <c r="B1997" s="9" t="str">
        <f>VLOOKUP(A1997,'item cost'!A:D,2,FALSE)</f>
        <v>group 51</v>
      </c>
      <c r="C1997" s="9" t="str">
        <f>VLOOKUP(D1997,items!A:B,2,FALSE)</f>
        <v>item 51</v>
      </c>
      <c r="D1997" t="s">
        <v>883</v>
      </c>
      <c r="E1997" s="10"/>
      <c r="F1997" s="10">
        <v>44985</v>
      </c>
      <c r="G1997" t="s">
        <v>547</v>
      </c>
      <c r="I1997">
        <v>50</v>
      </c>
      <c r="J1997" s="2">
        <v>480</v>
      </c>
      <c r="K1997" s="2">
        <f>IF(OR(B1997="متنوع",B1997="قطع غيار"),J1997,IF(AND(B1997="ceiling fan",J1997&gt;500),_xlfn.MAXIFS('m cost'!$E$3:$E$1062,'m cost'!$B$3:$B$1062,C1997,'m cost'!$C$3:$C$1062,"&lt;="&amp;O1997,'m cost'!$D$3:$D$1062,"&lt;="&amp;N1997)*3,_xlfn.MAXIFS('m cost'!$E$3:$E$1062,'m cost'!$B$3:$B$1062,C1997,'m cost'!$C$3:$C$1062,"&lt;="&amp;O1997,'m cost'!$D$3:$D$1062,"&lt;="&amp;N1997)))</f>
        <v>2247</v>
      </c>
      <c r="L1997" s="2">
        <f t="shared" si="192"/>
        <v>112350</v>
      </c>
      <c r="M1997" s="2">
        <f t="shared" si="193"/>
        <v>24000</v>
      </c>
      <c r="N1997">
        <f t="shared" si="194"/>
        <v>2</v>
      </c>
      <c r="O1997">
        <f t="shared" si="195"/>
        <v>2023</v>
      </c>
      <c r="P1997" s="9">
        <f>IF(I1997&gt;0,VLOOKUP(B1997,'m cost'!A:G,6,FALSE)*I1997,0)</f>
        <v>0</v>
      </c>
      <c r="Q1997" t="str">
        <f t="shared" si="196"/>
        <v>l</v>
      </c>
      <c r="R1997" s="2">
        <f t="shared" si="197"/>
        <v>-88350</v>
      </c>
    </row>
    <row r="1998" spans="1:18" x14ac:dyDescent="0.2">
      <c r="A1998" t="s">
        <v>49</v>
      </c>
      <c r="B1998" s="9" t="str">
        <f>VLOOKUP(A1998,'item cost'!A:D,2,FALSE)</f>
        <v>group 52</v>
      </c>
      <c r="C1998" s="9" t="str">
        <f>VLOOKUP(D1998,items!A:B,2,FALSE)</f>
        <v>item 52</v>
      </c>
      <c r="D1998" t="s">
        <v>884</v>
      </c>
      <c r="E1998" s="10"/>
      <c r="F1998" s="10">
        <v>44985</v>
      </c>
      <c r="G1998" t="s">
        <v>547</v>
      </c>
      <c r="I1998">
        <v>20</v>
      </c>
      <c r="J1998" s="2">
        <v>2675</v>
      </c>
      <c r="K1998" s="2">
        <f>IF(OR(B1998="متنوع",B1998="قطع غيار"),J1998,IF(AND(B1998="ceiling fan",J1998&gt;500),_xlfn.MAXIFS('m cost'!$E$3:$E$1062,'m cost'!$B$3:$B$1062,C1998,'m cost'!$C$3:$C$1062,"&lt;="&amp;O1998,'m cost'!$D$3:$D$1062,"&lt;="&amp;N1998)*3,_xlfn.MAXIFS('m cost'!$E$3:$E$1062,'m cost'!$B$3:$B$1062,C1998,'m cost'!$C$3:$C$1062,"&lt;="&amp;O1998,'m cost'!$D$3:$D$1062,"&lt;="&amp;N1998)))</f>
        <v>306</v>
      </c>
      <c r="L1998" s="2">
        <f t="shared" si="192"/>
        <v>6120</v>
      </c>
      <c r="M1998" s="2">
        <f t="shared" si="193"/>
        <v>53500</v>
      </c>
      <c r="N1998">
        <f t="shared" si="194"/>
        <v>2</v>
      </c>
      <c r="O1998">
        <f t="shared" si="195"/>
        <v>2023</v>
      </c>
      <c r="P1998" s="9">
        <f>IF(I1998&gt;0,VLOOKUP(B1998,'m cost'!A:G,6,FALSE)*I1998,0)</f>
        <v>0</v>
      </c>
      <c r="Q1998" t="str">
        <f t="shared" si="196"/>
        <v>p</v>
      </c>
      <c r="R1998" s="2">
        <f t="shared" si="197"/>
        <v>47380</v>
      </c>
    </row>
    <row r="1999" spans="1:18" x14ac:dyDescent="0.2">
      <c r="A1999" t="s">
        <v>42</v>
      </c>
      <c r="B1999" s="9" t="str">
        <f>VLOOKUP(A1999,'item cost'!A:D,2,FALSE)</f>
        <v>group 53</v>
      </c>
      <c r="C1999" s="9" t="str">
        <f>VLOOKUP(D1999,items!A:B,2,FALSE)</f>
        <v>item 53</v>
      </c>
      <c r="D1999" t="s">
        <v>885</v>
      </c>
      <c r="E1999" s="10"/>
      <c r="F1999" s="10">
        <v>44985</v>
      </c>
      <c r="G1999" t="s">
        <v>547</v>
      </c>
      <c r="I1999">
        <v>30</v>
      </c>
      <c r="J1999" s="2">
        <v>2675</v>
      </c>
      <c r="K1999" s="2">
        <f>IF(OR(B1999="متنوع",B1999="قطع غيار"),J1999,IF(AND(B1999="ceiling fan",J1999&gt;500),_xlfn.MAXIFS('m cost'!$E$3:$E$1062,'m cost'!$B$3:$B$1062,C1999,'m cost'!$C$3:$C$1062,"&lt;="&amp;O1999,'m cost'!$D$3:$D$1062,"&lt;="&amp;N1999)*3,_xlfn.MAXIFS('m cost'!$E$3:$E$1062,'m cost'!$B$3:$B$1062,C1999,'m cost'!$C$3:$C$1062,"&lt;="&amp;O1999,'m cost'!$D$3:$D$1062,"&lt;="&amp;N1999)))</f>
        <v>253</v>
      </c>
      <c r="L1999" s="2">
        <f t="shared" si="192"/>
        <v>7590</v>
      </c>
      <c r="M1999" s="2">
        <f t="shared" si="193"/>
        <v>80250</v>
      </c>
      <c r="N1999">
        <f t="shared" si="194"/>
        <v>2</v>
      </c>
      <c r="O1999">
        <f t="shared" si="195"/>
        <v>2023</v>
      </c>
      <c r="P1999" s="9">
        <f>IF(I1999&gt;0,VLOOKUP(B1999,'m cost'!A:G,6,FALSE)*I1999,0)</f>
        <v>0</v>
      </c>
      <c r="Q1999" t="str">
        <f t="shared" si="196"/>
        <v>p</v>
      </c>
      <c r="R1999" s="2">
        <f t="shared" si="197"/>
        <v>72660</v>
      </c>
    </row>
    <row r="2000" spans="1:18" x14ac:dyDescent="0.2">
      <c r="A2000" t="s">
        <v>63</v>
      </c>
      <c r="B2000" s="9" t="str">
        <f>VLOOKUP(A2000,'item cost'!A:D,2,FALSE)</f>
        <v>group 54</v>
      </c>
      <c r="C2000" s="9" t="str">
        <f>VLOOKUP(D2000,items!A:B,2,FALSE)</f>
        <v>item 54</v>
      </c>
      <c r="D2000" t="s">
        <v>886</v>
      </c>
      <c r="E2000" s="10"/>
      <c r="F2000" s="10">
        <v>44985</v>
      </c>
      <c r="G2000" t="s">
        <v>547</v>
      </c>
      <c r="I2000">
        <v>30</v>
      </c>
      <c r="J2000" s="2">
        <v>460</v>
      </c>
      <c r="K2000" s="2">
        <f>IF(OR(B2000="متنوع",B2000="قطع غيار"),J2000,IF(AND(B2000="ceiling fan",J2000&gt;500),_xlfn.MAXIFS('m cost'!$E$3:$E$1062,'m cost'!$B$3:$B$1062,C2000,'m cost'!$C$3:$C$1062,"&lt;="&amp;O2000,'m cost'!$D$3:$D$1062,"&lt;="&amp;N2000)*3,_xlfn.MAXIFS('m cost'!$E$3:$E$1062,'m cost'!$B$3:$B$1062,C2000,'m cost'!$C$3:$C$1062,"&lt;="&amp;O2000,'m cost'!$D$3:$D$1062,"&lt;="&amp;N2000)))</f>
        <v>540</v>
      </c>
      <c r="L2000" s="2">
        <f t="shared" si="192"/>
        <v>16200</v>
      </c>
      <c r="M2000" s="2">
        <f t="shared" si="193"/>
        <v>13800</v>
      </c>
      <c r="N2000">
        <f t="shared" si="194"/>
        <v>2</v>
      </c>
      <c r="O2000">
        <f t="shared" si="195"/>
        <v>2023</v>
      </c>
      <c r="P2000" s="9">
        <f>IF(I2000&gt;0,VLOOKUP(B2000,'m cost'!A:G,6,FALSE)*I2000,0)</f>
        <v>0</v>
      </c>
      <c r="Q2000" t="str">
        <f t="shared" si="196"/>
        <v>l</v>
      </c>
      <c r="R2000" s="2">
        <f t="shared" si="197"/>
        <v>-2400</v>
      </c>
    </row>
    <row r="2001" spans="1:18" x14ac:dyDescent="0.2">
      <c r="A2001" t="s">
        <v>32</v>
      </c>
      <c r="B2001" s="9" t="str">
        <f>VLOOKUP(A2001,'item cost'!A:D,2,FALSE)</f>
        <v>group 1</v>
      </c>
      <c r="C2001" s="9" t="str">
        <f>VLOOKUP(D2001,items!A:B,2,FALSE)</f>
        <v>item 1</v>
      </c>
      <c r="D2001" t="s">
        <v>833</v>
      </c>
      <c r="E2001" s="10"/>
      <c r="F2001" s="10">
        <v>44985</v>
      </c>
      <c r="G2001" t="s">
        <v>547</v>
      </c>
      <c r="I2001">
        <v>10</v>
      </c>
      <c r="J2001" s="2">
        <v>1200</v>
      </c>
      <c r="K2001" s="2">
        <f>IF(OR(B2001="متنوع",B2001="قطع غيار"),J2001,IF(AND(B2001="ceiling fan",J2001&gt;500),_xlfn.MAXIFS('m cost'!$E$3:$E$1062,'m cost'!$B$3:$B$1062,C2001,'m cost'!$C$3:$C$1062,"&lt;="&amp;O2001,'m cost'!$D$3:$D$1062,"&lt;="&amp;N2001)*3,_xlfn.MAXIFS('m cost'!$E$3:$E$1062,'m cost'!$B$3:$B$1062,C2001,'m cost'!$C$3:$C$1062,"&lt;="&amp;O2001,'m cost'!$D$3:$D$1062,"&lt;="&amp;N2001)))</f>
        <v>1490</v>
      </c>
      <c r="L2001" s="2">
        <f t="shared" si="192"/>
        <v>14900</v>
      </c>
      <c r="M2001" s="2">
        <f t="shared" si="193"/>
        <v>12000</v>
      </c>
      <c r="N2001">
        <f t="shared" si="194"/>
        <v>2</v>
      </c>
      <c r="O2001">
        <f t="shared" si="195"/>
        <v>2023</v>
      </c>
      <c r="P2001" s="9">
        <f>IF(I2001&gt;0,VLOOKUP(B2001,'m cost'!A:G,6,FALSE)*I2001,0)</f>
        <v>510.79999999999995</v>
      </c>
      <c r="Q2001" t="str">
        <f t="shared" si="196"/>
        <v>l</v>
      </c>
      <c r="R2001" s="2">
        <f t="shared" si="197"/>
        <v>-3410.8</v>
      </c>
    </row>
    <row r="2002" spans="1:18" x14ac:dyDescent="0.2">
      <c r="A2002" t="s">
        <v>58</v>
      </c>
      <c r="B2002" s="9" t="str">
        <f>VLOOKUP(A2002,'item cost'!A:D,2,FALSE)</f>
        <v>group 2</v>
      </c>
      <c r="C2002" s="9" t="str">
        <f>VLOOKUP(D2002,items!A:B,2,FALSE)</f>
        <v>item 2</v>
      </c>
      <c r="D2002" t="s">
        <v>834</v>
      </c>
      <c r="E2002" s="10"/>
      <c r="F2002" s="10">
        <v>44985</v>
      </c>
      <c r="G2002" t="s">
        <v>547</v>
      </c>
      <c r="I2002">
        <v>15</v>
      </c>
      <c r="J2002" s="2">
        <v>1500</v>
      </c>
      <c r="K2002" s="2">
        <f>IF(OR(B2002="متنوع",B2002="قطع غيار"),J2002,IF(AND(B2002="ceiling fan",J2002&gt;500),_xlfn.MAXIFS('m cost'!$E$3:$E$1062,'m cost'!$B$3:$B$1062,C2002,'m cost'!$C$3:$C$1062,"&lt;="&amp;O2002,'m cost'!$D$3:$D$1062,"&lt;="&amp;N2002)*3,_xlfn.MAXIFS('m cost'!$E$3:$E$1062,'m cost'!$B$3:$B$1062,C2002,'m cost'!$C$3:$C$1062,"&lt;="&amp;O2002,'m cost'!$D$3:$D$1062,"&lt;="&amp;N2002)))</f>
        <v>257.64999999999998</v>
      </c>
      <c r="L2002" s="2">
        <f t="shared" si="192"/>
        <v>3864.7499999999995</v>
      </c>
      <c r="M2002" s="2">
        <f t="shared" si="193"/>
        <v>22500</v>
      </c>
      <c r="N2002">
        <f t="shared" si="194"/>
        <v>2</v>
      </c>
      <c r="O2002">
        <f t="shared" si="195"/>
        <v>2023</v>
      </c>
      <c r="P2002" s="9">
        <f>IF(I2002&gt;0,VLOOKUP(B2002,'m cost'!A:G,6,FALSE)*I2002,0)</f>
        <v>608.69999999999993</v>
      </c>
      <c r="Q2002" t="str">
        <f t="shared" si="196"/>
        <v>p</v>
      </c>
      <c r="R2002" s="2">
        <f t="shared" si="197"/>
        <v>18026.55</v>
      </c>
    </row>
    <row r="2003" spans="1:18" x14ac:dyDescent="0.2">
      <c r="A2003" t="s">
        <v>23</v>
      </c>
      <c r="B2003" s="9" t="str">
        <f>VLOOKUP(A2003,'item cost'!A:D,2,FALSE)</f>
        <v>group 3</v>
      </c>
      <c r="C2003" s="9" t="str">
        <f>VLOOKUP(D2003,items!A:B,2,FALSE)</f>
        <v>item 3</v>
      </c>
      <c r="D2003" t="s">
        <v>835</v>
      </c>
      <c r="E2003" s="10"/>
      <c r="F2003" s="10">
        <v>44985</v>
      </c>
      <c r="G2003" t="s">
        <v>150</v>
      </c>
      <c r="I2003">
        <v>-6</v>
      </c>
      <c r="J2003" s="2">
        <v>280</v>
      </c>
      <c r="K2003" s="2">
        <f>IF(OR(B2003="متنوع",B2003="قطع غيار"),J2003,IF(AND(B2003="ceiling fan",J2003&gt;500),_xlfn.MAXIFS('m cost'!$E$3:$E$1062,'m cost'!$B$3:$B$1062,C2003,'m cost'!$C$3:$C$1062,"&lt;="&amp;O2003,'m cost'!$D$3:$D$1062,"&lt;="&amp;N2003)*3,_xlfn.MAXIFS('m cost'!$E$3:$E$1062,'m cost'!$B$3:$B$1062,C2003,'m cost'!$C$3:$C$1062,"&lt;="&amp;O2003,'m cost'!$D$3:$D$1062,"&lt;="&amp;N2003)))</f>
        <v>424.87</v>
      </c>
      <c r="L2003" s="2">
        <f t="shared" si="192"/>
        <v>-2549.2200000000003</v>
      </c>
      <c r="M2003" s="2">
        <f t="shared" si="193"/>
        <v>-1680</v>
      </c>
      <c r="N2003">
        <f t="shared" si="194"/>
        <v>2</v>
      </c>
      <c r="O2003">
        <f t="shared" si="195"/>
        <v>2023</v>
      </c>
      <c r="P2003" s="9">
        <f>IF(I2003&gt;0,VLOOKUP(B2003,'m cost'!A:G,6,FALSE)*I2003,0)</f>
        <v>0</v>
      </c>
      <c r="Q2003" t="str">
        <f t="shared" si="196"/>
        <v>p</v>
      </c>
      <c r="R2003" s="2">
        <f t="shared" si="197"/>
        <v>869.22000000000025</v>
      </c>
    </row>
    <row r="2004" spans="1:18" x14ac:dyDescent="0.2">
      <c r="A2004" t="s">
        <v>271</v>
      </c>
      <c r="B2004" s="9" t="str">
        <f>VLOOKUP(A2004,'item cost'!A:D,2,FALSE)</f>
        <v>group 4</v>
      </c>
      <c r="C2004" s="9" t="str">
        <f>VLOOKUP(D2004,items!A:B,2,FALSE)</f>
        <v>item 4</v>
      </c>
      <c r="D2004" t="s">
        <v>836</v>
      </c>
      <c r="E2004" s="10"/>
      <c r="F2004" s="10">
        <v>44985</v>
      </c>
      <c r="G2004" t="s">
        <v>150</v>
      </c>
      <c r="I2004">
        <v>-2</v>
      </c>
      <c r="J2004" s="2">
        <v>360</v>
      </c>
      <c r="K2004" s="2">
        <f>IF(OR(B2004="متنوع",B2004="قطع غيار"),J2004,IF(AND(B2004="ceiling fan",J2004&gt;500),_xlfn.MAXIFS('m cost'!$E$3:$E$1062,'m cost'!$B$3:$B$1062,C2004,'m cost'!$C$3:$C$1062,"&lt;="&amp;O2004,'m cost'!$D$3:$D$1062,"&lt;="&amp;N2004)*3,_xlfn.MAXIFS('m cost'!$E$3:$E$1062,'m cost'!$B$3:$B$1062,C2004,'m cost'!$C$3:$C$1062,"&lt;="&amp;O2004,'m cost'!$D$3:$D$1062,"&lt;="&amp;N2004)))</f>
        <v>1793</v>
      </c>
      <c r="L2004" s="2">
        <f t="shared" si="192"/>
        <v>-3586</v>
      </c>
      <c r="M2004" s="2">
        <f t="shared" si="193"/>
        <v>-720</v>
      </c>
      <c r="N2004">
        <f t="shared" si="194"/>
        <v>2</v>
      </c>
      <c r="O2004">
        <f t="shared" si="195"/>
        <v>2023</v>
      </c>
      <c r="P2004" s="9">
        <f>IF(I2004&gt;0,VLOOKUP(B2004,'m cost'!A:G,6,FALSE)*I2004,0)</f>
        <v>0</v>
      </c>
      <c r="Q2004" t="str">
        <f t="shared" si="196"/>
        <v>p</v>
      </c>
      <c r="R2004" s="2">
        <f t="shared" si="197"/>
        <v>2866</v>
      </c>
    </row>
    <row r="2005" spans="1:18" x14ac:dyDescent="0.2">
      <c r="A2005" t="s">
        <v>26</v>
      </c>
      <c r="B2005" s="9" t="str">
        <f>VLOOKUP(A2005,'item cost'!A:D,2,FALSE)</f>
        <v>group 5</v>
      </c>
      <c r="C2005" s="9" t="str">
        <f>VLOOKUP(D2005,items!A:B,2,FALSE)</f>
        <v>item 5</v>
      </c>
      <c r="D2005" t="s">
        <v>837</v>
      </c>
      <c r="E2005" s="10"/>
      <c r="F2005" s="10">
        <v>44985</v>
      </c>
      <c r="G2005" t="s">
        <v>150</v>
      </c>
      <c r="I2005">
        <v>-1</v>
      </c>
      <c r="J2005" s="2">
        <v>380</v>
      </c>
      <c r="K2005" s="2">
        <f>IF(OR(B2005="متنوع",B2005="قطع غيار"),J2005,IF(AND(B2005="ceiling fan",J2005&gt;500),_xlfn.MAXIFS('m cost'!$E$3:$E$1062,'m cost'!$B$3:$B$1062,C2005,'m cost'!$C$3:$C$1062,"&lt;="&amp;O2005,'m cost'!$D$3:$D$1062,"&lt;="&amp;N2005)*3,_xlfn.MAXIFS('m cost'!$E$3:$E$1062,'m cost'!$B$3:$B$1062,C2005,'m cost'!$C$3:$C$1062,"&lt;="&amp;O2005,'m cost'!$D$3:$D$1062,"&lt;="&amp;N2005)))</f>
        <v>2220</v>
      </c>
      <c r="L2005" s="2">
        <f t="shared" si="192"/>
        <v>-2220</v>
      </c>
      <c r="M2005" s="2">
        <f t="shared" si="193"/>
        <v>-380</v>
      </c>
      <c r="N2005">
        <f t="shared" si="194"/>
        <v>2</v>
      </c>
      <c r="O2005">
        <f t="shared" si="195"/>
        <v>2023</v>
      </c>
      <c r="P2005" s="9">
        <f>IF(I2005&gt;0,VLOOKUP(B2005,'m cost'!A:G,6,FALSE)*I2005,0)</f>
        <v>0</v>
      </c>
      <c r="Q2005" t="str">
        <f t="shared" si="196"/>
        <v>p</v>
      </c>
      <c r="R2005" s="2">
        <f t="shared" si="197"/>
        <v>1840</v>
      </c>
    </row>
    <row r="2006" spans="1:18" x14ac:dyDescent="0.2">
      <c r="A2006" t="s">
        <v>66</v>
      </c>
      <c r="B2006" s="9" t="str">
        <f>VLOOKUP(A2006,'item cost'!A:D,2,FALSE)</f>
        <v>group 6</v>
      </c>
      <c r="C2006" s="9" t="str">
        <f>VLOOKUP(D2006,items!A:B,2,FALSE)</f>
        <v>item 6</v>
      </c>
      <c r="D2006" t="s">
        <v>838</v>
      </c>
      <c r="E2006" s="10"/>
      <c r="F2006" s="10">
        <v>44985</v>
      </c>
      <c r="G2006" t="s">
        <v>150</v>
      </c>
      <c r="I2006">
        <v>-1</v>
      </c>
      <c r="J2006" s="2">
        <v>350</v>
      </c>
      <c r="K2006" s="2">
        <f>IF(OR(B2006="متنوع",B2006="قطع غيار"),J2006,IF(AND(B2006="ceiling fan",J2006&gt;500),_xlfn.MAXIFS('m cost'!$E$3:$E$1062,'m cost'!$B$3:$B$1062,C2006,'m cost'!$C$3:$C$1062,"&lt;="&amp;O2006,'m cost'!$D$3:$D$1062,"&lt;="&amp;N2006)*3,_xlfn.MAXIFS('m cost'!$E$3:$E$1062,'m cost'!$B$3:$B$1062,C2006,'m cost'!$C$3:$C$1062,"&lt;="&amp;O2006,'m cost'!$D$3:$D$1062,"&lt;="&amp;N2006)))</f>
        <v>190</v>
      </c>
      <c r="L2006" s="2">
        <f t="shared" si="192"/>
        <v>-190</v>
      </c>
      <c r="M2006" s="2">
        <f t="shared" si="193"/>
        <v>-350</v>
      </c>
      <c r="N2006">
        <f t="shared" si="194"/>
        <v>2</v>
      </c>
      <c r="O2006">
        <f t="shared" si="195"/>
        <v>2023</v>
      </c>
      <c r="P2006" s="9">
        <f>IF(I2006&gt;0,VLOOKUP(B2006,'m cost'!A:G,6,FALSE)*I2006,0)</f>
        <v>0</v>
      </c>
      <c r="Q2006" t="str">
        <f t="shared" si="196"/>
        <v>l</v>
      </c>
      <c r="R2006" s="2">
        <f t="shared" si="197"/>
        <v>-160</v>
      </c>
    </row>
    <row r="2007" spans="1:18" x14ac:dyDescent="0.2">
      <c r="A2007" t="s">
        <v>40</v>
      </c>
      <c r="B2007" s="9" t="str">
        <f>VLOOKUP(A2007,'item cost'!A:D,2,FALSE)</f>
        <v>group 7</v>
      </c>
      <c r="C2007" s="9" t="str">
        <f>VLOOKUP(D2007,items!A:B,2,FALSE)</f>
        <v>item 7</v>
      </c>
      <c r="D2007" t="s">
        <v>839</v>
      </c>
      <c r="E2007" s="10"/>
      <c r="F2007" s="10">
        <v>44985</v>
      </c>
      <c r="G2007" t="s">
        <v>150</v>
      </c>
      <c r="I2007">
        <v>-2</v>
      </c>
      <c r="J2007" s="2">
        <v>185</v>
      </c>
      <c r="K2007" s="2">
        <f>IF(OR(B2007="متنوع",B2007="قطع غيار"),J2007,IF(AND(B2007="ceiling fan",J2007&gt;500),_xlfn.MAXIFS('m cost'!$E$3:$E$1062,'m cost'!$B$3:$B$1062,C2007,'m cost'!$C$3:$C$1062,"&lt;="&amp;O2007,'m cost'!$D$3:$D$1062,"&lt;="&amp;N2007)*3,_xlfn.MAXIFS('m cost'!$E$3:$E$1062,'m cost'!$B$3:$B$1062,C2007,'m cost'!$C$3:$C$1062,"&lt;="&amp;O2007,'m cost'!$D$3:$D$1062,"&lt;="&amp;N2007)))</f>
        <v>260</v>
      </c>
      <c r="L2007" s="2">
        <f t="shared" si="192"/>
        <v>-520</v>
      </c>
      <c r="M2007" s="2">
        <f t="shared" si="193"/>
        <v>-370</v>
      </c>
      <c r="N2007">
        <f t="shared" si="194"/>
        <v>2</v>
      </c>
      <c r="O2007">
        <f t="shared" si="195"/>
        <v>2023</v>
      </c>
      <c r="P2007" s="9">
        <f>IF(I2007&gt;0,VLOOKUP(B2007,'m cost'!A:G,6,FALSE)*I2007,0)</f>
        <v>0</v>
      </c>
      <c r="Q2007" t="str">
        <f t="shared" si="196"/>
        <v>p</v>
      </c>
      <c r="R2007" s="2">
        <f t="shared" si="197"/>
        <v>150</v>
      </c>
    </row>
    <row r="2008" spans="1:18" x14ac:dyDescent="0.2">
      <c r="A2008" t="s">
        <v>61</v>
      </c>
      <c r="B2008" s="9" t="str">
        <f>VLOOKUP(A2008,'item cost'!A:D,2,FALSE)</f>
        <v>group 8</v>
      </c>
      <c r="C2008" s="9" t="str">
        <f>VLOOKUP(D2008,items!A:B,2,FALSE)</f>
        <v>item 8</v>
      </c>
      <c r="D2008" t="s">
        <v>840</v>
      </c>
      <c r="E2008" s="10"/>
      <c r="F2008" s="10">
        <v>44985</v>
      </c>
      <c r="G2008" t="s">
        <v>150</v>
      </c>
      <c r="I2008">
        <v>-2</v>
      </c>
      <c r="J2008" s="2">
        <v>270</v>
      </c>
      <c r="K2008" s="2">
        <f>IF(OR(B2008="متنوع",B2008="قطع غيار"),J2008,IF(AND(B2008="ceiling fan",J2008&gt;500),_xlfn.MAXIFS('m cost'!$E$3:$E$1062,'m cost'!$B$3:$B$1062,C2008,'m cost'!$C$3:$C$1062,"&lt;="&amp;O2008,'m cost'!$D$3:$D$1062,"&lt;="&amp;N2008)*3,_xlfn.MAXIFS('m cost'!$E$3:$E$1062,'m cost'!$B$3:$B$1062,C2008,'m cost'!$C$3:$C$1062,"&lt;="&amp;O2008,'m cost'!$D$3:$D$1062,"&lt;="&amp;N2008)))</f>
        <v>1630</v>
      </c>
      <c r="L2008" s="2">
        <f t="shared" si="192"/>
        <v>-3260</v>
      </c>
      <c r="M2008" s="2">
        <f t="shared" si="193"/>
        <v>-540</v>
      </c>
      <c r="N2008">
        <f t="shared" si="194"/>
        <v>2</v>
      </c>
      <c r="O2008">
        <f t="shared" si="195"/>
        <v>2023</v>
      </c>
      <c r="P2008" s="9">
        <f>IF(I2008&gt;0,VLOOKUP(B2008,'m cost'!A:G,6,FALSE)*I2008,0)</f>
        <v>0</v>
      </c>
      <c r="Q2008" t="str">
        <f t="shared" si="196"/>
        <v>p</v>
      </c>
      <c r="R2008" s="2">
        <f t="shared" si="197"/>
        <v>2720</v>
      </c>
    </row>
    <row r="2009" spans="1:18" x14ac:dyDescent="0.2">
      <c r="A2009" t="s">
        <v>39</v>
      </c>
      <c r="B2009" s="9" t="str">
        <f>VLOOKUP(A2009,'item cost'!A:D,2,FALSE)</f>
        <v>group 9</v>
      </c>
      <c r="C2009" s="9" t="str">
        <f>VLOOKUP(D2009,items!A:B,2,FALSE)</f>
        <v>item 9</v>
      </c>
      <c r="D2009" t="s">
        <v>841</v>
      </c>
      <c r="E2009" s="10"/>
      <c r="F2009" s="10">
        <v>44985</v>
      </c>
      <c r="G2009" t="s">
        <v>150</v>
      </c>
      <c r="I2009">
        <v>-1</v>
      </c>
      <c r="J2009" s="2">
        <v>270</v>
      </c>
      <c r="K2009" s="2">
        <f>IF(OR(B2009="متنوع",B2009="قطع غيار"),J2009,IF(AND(B2009="ceiling fan",J2009&gt;500),_xlfn.MAXIFS('m cost'!$E$3:$E$1062,'m cost'!$B$3:$B$1062,C2009,'m cost'!$C$3:$C$1062,"&lt;="&amp;O2009,'m cost'!$D$3:$D$1062,"&lt;="&amp;N2009)*3,_xlfn.MAXIFS('m cost'!$E$3:$E$1062,'m cost'!$B$3:$B$1062,C2009,'m cost'!$C$3:$C$1062,"&lt;="&amp;O2009,'m cost'!$D$3:$D$1062,"&lt;="&amp;N2009)))</f>
        <v>2007</v>
      </c>
      <c r="L2009" s="2">
        <f t="shared" si="192"/>
        <v>-2007</v>
      </c>
      <c r="M2009" s="2">
        <f t="shared" si="193"/>
        <v>-270</v>
      </c>
      <c r="N2009">
        <f t="shared" si="194"/>
        <v>2</v>
      </c>
      <c r="O2009">
        <f t="shared" si="195"/>
        <v>2023</v>
      </c>
      <c r="P2009" s="9">
        <f>IF(I2009&gt;0,VLOOKUP(B2009,'m cost'!A:G,6,FALSE)*I2009,0)</f>
        <v>0</v>
      </c>
      <c r="Q2009" t="str">
        <f t="shared" si="196"/>
        <v>p</v>
      </c>
      <c r="R2009" s="2">
        <f t="shared" si="197"/>
        <v>1737</v>
      </c>
    </row>
    <row r="2010" spans="1:18" x14ac:dyDescent="0.2">
      <c r="A2010" t="s">
        <v>277</v>
      </c>
      <c r="B2010" s="9" t="str">
        <f>VLOOKUP(A2010,'item cost'!A:D,2,FALSE)</f>
        <v>group 10</v>
      </c>
      <c r="C2010" s="9" t="str">
        <f>VLOOKUP(D2010,items!A:B,2,FALSE)</f>
        <v>item 10</v>
      </c>
      <c r="D2010" t="s">
        <v>842</v>
      </c>
      <c r="E2010" s="10"/>
      <c r="F2010" s="10">
        <v>44985</v>
      </c>
      <c r="G2010" t="s">
        <v>150</v>
      </c>
      <c r="I2010">
        <v>-1</v>
      </c>
      <c r="J2010" s="2">
        <v>480</v>
      </c>
      <c r="K2010" s="2">
        <f>IF(OR(B2010="متنوع",B2010="قطع غيار"),J2010,IF(AND(B2010="ceiling fan",J2010&gt;500),_xlfn.MAXIFS('m cost'!$E$3:$E$1062,'m cost'!$B$3:$B$1062,C2010,'m cost'!$C$3:$C$1062,"&lt;="&amp;O2010,'m cost'!$D$3:$D$1062,"&lt;="&amp;N2010)*3,_xlfn.MAXIFS('m cost'!$E$3:$E$1062,'m cost'!$B$3:$B$1062,C2010,'m cost'!$C$3:$C$1062,"&lt;="&amp;O2010,'m cost'!$D$3:$D$1062,"&lt;="&amp;N2010)))</f>
        <v>370</v>
      </c>
      <c r="L2010" s="2">
        <f t="shared" si="192"/>
        <v>-370</v>
      </c>
      <c r="M2010" s="2">
        <f t="shared" si="193"/>
        <v>-480</v>
      </c>
      <c r="N2010">
        <f t="shared" si="194"/>
        <v>2</v>
      </c>
      <c r="O2010">
        <f t="shared" si="195"/>
        <v>2023</v>
      </c>
      <c r="P2010" s="9">
        <f>IF(I2010&gt;0,VLOOKUP(B2010,'m cost'!A:G,6,FALSE)*I2010,0)</f>
        <v>0</v>
      </c>
      <c r="Q2010" t="str">
        <f t="shared" si="196"/>
        <v>l</v>
      </c>
      <c r="R2010" s="2">
        <f t="shared" si="197"/>
        <v>-110</v>
      </c>
    </row>
    <row r="2011" spans="1:18" x14ac:dyDescent="0.2">
      <c r="A2011" t="s">
        <v>53</v>
      </c>
      <c r="B2011" s="9" t="str">
        <f>VLOOKUP(A2011,'item cost'!A:D,2,FALSE)</f>
        <v>group 11</v>
      </c>
      <c r="C2011" s="9" t="str">
        <f>VLOOKUP(D2011,items!A:B,2,FALSE)</f>
        <v>item 11</v>
      </c>
      <c r="D2011" t="s">
        <v>843</v>
      </c>
      <c r="E2011" s="10"/>
      <c r="F2011" s="10">
        <v>44985</v>
      </c>
      <c r="G2011" t="s">
        <v>150</v>
      </c>
      <c r="I2011">
        <v>-3</v>
      </c>
      <c r="J2011" s="2">
        <v>2675</v>
      </c>
      <c r="K2011" s="2">
        <f>IF(OR(B2011="متنوع",B2011="قطع غيار"),J2011,IF(AND(B2011="ceiling fan",J2011&gt;500),_xlfn.MAXIFS('m cost'!$E$3:$E$1062,'m cost'!$B$3:$B$1062,C2011,'m cost'!$C$3:$C$1062,"&lt;="&amp;O2011,'m cost'!$D$3:$D$1062,"&lt;="&amp;N2011)*3,_xlfn.MAXIFS('m cost'!$E$3:$E$1062,'m cost'!$B$3:$B$1062,C2011,'m cost'!$C$3:$C$1062,"&lt;="&amp;O2011,'m cost'!$D$3:$D$1062,"&lt;="&amp;N2011)))</f>
        <v>339.00000000000006</v>
      </c>
      <c r="L2011" s="2">
        <f t="shared" si="192"/>
        <v>-1017.0000000000002</v>
      </c>
      <c r="M2011" s="2">
        <f t="shared" si="193"/>
        <v>-8025</v>
      </c>
      <c r="N2011">
        <f t="shared" si="194"/>
        <v>2</v>
      </c>
      <c r="O2011">
        <f t="shared" si="195"/>
        <v>2023</v>
      </c>
      <c r="P2011" s="9">
        <f>IF(I2011&gt;0,VLOOKUP(B2011,'m cost'!A:G,6,FALSE)*I2011,0)</f>
        <v>0</v>
      </c>
      <c r="Q2011" t="str">
        <f t="shared" si="196"/>
        <v>l</v>
      </c>
      <c r="R2011" s="2">
        <f t="shared" si="197"/>
        <v>-7008</v>
      </c>
    </row>
    <row r="2012" spans="1:18" x14ac:dyDescent="0.2">
      <c r="A2012" t="s">
        <v>54</v>
      </c>
      <c r="B2012" s="9" t="str">
        <f>VLOOKUP(A2012,'item cost'!A:D,2,FALSE)</f>
        <v>group 12</v>
      </c>
      <c r="C2012" s="9" t="str">
        <f>VLOOKUP(D2012,items!A:B,2,FALSE)</f>
        <v>item 12</v>
      </c>
      <c r="D2012" t="s">
        <v>844</v>
      </c>
      <c r="E2012" s="10"/>
      <c r="F2012" s="10">
        <v>44965</v>
      </c>
      <c r="G2012" t="s">
        <v>548</v>
      </c>
      <c r="I2012">
        <v>750</v>
      </c>
      <c r="J2012" s="2">
        <v>520</v>
      </c>
      <c r="K2012" s="2">
        <f>IF(OR(B2012="متنوع",B2012="قطع غيار"),J2012,IF(AND(B2012="ceiling fan",J2012&gt;500),_xlfn.MAXIFS('m cost'!$E$3:$E$1062,'m cost'!$B$3:$B$1062,C2012,'m cost'!$C$3:$C$1062,"&lt;="&amp;O2012,'m cost'!$D$3:$D$1062,"&lt;="&amp;N2012)*3,_xlfn.MAXIFS('m cost'!$E$3:$E$1062,'m cost'!$B$3:$B$1062,C2012,'m cost'!$C$3:$C$1062,"&lt;="&amp;O2012,'m cost'!$D$3:$D$1062,"&lt;="&amp;N2012)))</f>
        <v>900</v>
      </c>
      <c r="L2012" s="2">
        <f t="shared" si="192"/>
        <v>675000</v>
      </c>
      <c r="M2012" s="2">
        <f t="shared" si="193"/>
        <v>390000</v>
      </c>
      <c r="N2012">
        <f t="shared" si="194"/>
        <v>2</v>
      </c>
      <c r="O2012">
        <f t="shared" si="195"/>
        <v>2023</v>
      </c>
      <c r="P2012" s="9">
        <f>IF(I2012&gt;0,VLOOKUP(B2012,'m cost'!A:G,6,FALSE)*I2012,0)</f>
        <v>19335</v>
      </c>
      <c r="Q2012" t="str">
        <f t="shared" si="196"/>
        <v>l</v>
      </c>
      <c r="R2012" s="2">
        <f t="shared" si="197"/>
        <v>-304335</v>
      </c>
    </row>
    <row r="2013" spans="1:18" x14ac:dyDescent="0.2">
      <c r="A2013" t="s">
        <v>72</v>
      </c>
      <c r="B2013" s="9" t="str">
        <f>VLOOKUP(A2013,'item cost'!A:D,2,FALSE)</f>
        <v>group 13</v>
      </c>
      <c r="C2013" s="9" t="str">
        <f>VLOOKUP(D2013,items!A:B,2,FALSE)</f>
        <v>item 13</v>
      </c>
      <c r="D2013" t="s">
        <v>845</v>
      </c>
      <c r="E2013" s="10"/>
      <c r="F2013" s="10">
        <v>44965</v>
      </c>
      <c r="G2013" t="s">
        <v>548</v>
      </c>
      <c r="I2013">
        <v>20</v>
      </c>
      <c r="J2013" s="2">
        <v>2575</v>
      </c>
      <c r="K2013" s="2">
        <f>IF(OR(B2013="متنوع",B2013="قطع غيار"),J2013,IF(AND(B2013="ceiling fan",J2013&gt;500),_xlfn.MAXIFS('m cost'!$E$3:$E$1062,'m cost'!$B$3:$B$1062,C2013,'m cost'!$C$3:$C$1062,"&lt;="&amp;O2013,'m cost'!$D$3:$D$1062,"&lt;="&amp;N2013)*3,_xlfn.MAXIFS('m cost'!$E$3:$E$1062,'m cost'!$B$3:$B$1062,C2013,'m cost'!$C$3:$C$1062,"&lt;="&amp;O2013,'m cost'!$D$3:$D$1062,"&lt;="&amp;N2013)))</f>
        <v>450</v>
      </c>
      <c r="L2013" s="2">
        <f t="shared" si="192"/>
        <v>9000</v>
      </c>
      <c r="M2013" s="2">
        <f t="shared" si="193"/>
        <v>51500</v>
      </c>
      <c r="N2013">
        <f t="shared" si="194"/>
        <v>2</v>
      </c>
      <c r="O2013">
        <f t="shared" si="195"/>
        <v>2023</v>
      </c>
      <c r="P2013" s="9">
        <f>IF(I2013&gt;0,VLOOKUP(B2013,'m cost'!A:G,6,FALSE)*I2013,0)</f>
        <v>833.40000000000009</v>
      </c>
      <c r="Q2013" t="str">
        <f t="shared" si="196"/>
        <v>p</v>
      </c>
      <c r="R2013" s="2">
        <f t="shared" si="197"/>
        <v>41666.6</v>
      </c>
    </row>
    <row r="2014" spans="1:18" x14ac:dyDescent="0.2">
      <c r="A2014" t="s">
        <v>38</v>
      </c>
      <c r="B2014" s="9" t="str">
        <f>VLOOKUP(A2014,'item cost'!A:D,2,FALSE)</f>
        <v>group 14</v>
      </c>
      <c r="C2014" s="9" t="str">
        <f>VLOOKUP(D2014,items!A:B,2,FALSE)</f>
        <v>item 14</v>
      </c>
      <c r="D2014" t="s">
        <v>846</v>
      </c>
      <c r="E2014" s="10"/>
      <c r="F2014" s="10">
        <v>44965</v>
      </c>
      <c r="G2014" t="s">
        <v>548</v>
      </c>
      <c r="I2014">
        <v>20</v>
      </c>
      <c r="J2014" s="2">
        <v>2675</v>
      </c>
      <c r="K2014" s="2">
        <f>IF(OR(B2014="متنوع",B2014="قطع غيار"),J2014,IF(AND(B2014="ceiling fan",J2014&gt;500),_xlfn.MAXIFS('m cost'!$E$3:$E$1062,'m cost'!$B$3:$B$1062,C2014,'m cost'!$C$3:$C$1062,"&lt;="&amp;O2014,'m cost'!$D$3:$D$1062,"&lt;="&amp;N2014)*3,_xlfn.MAXIFS('m cost'!$E$3:$E$1062,'m cost'!$B$3:$B$1062,C2014,'m cost'!$C$3:$C$1062,"&lt;="&amp;O2014,'m cost'!$D$3:$D$1062,"&lt;="&amp;N2014)))</f>
        <v>2060</v>
      </c>
      <c r="L2014" s="2">
        <f t="shared" si="192"/>
        <v>41200</v>
      </c>
      <c r="M2014" s="2">
        <f t="shared" si="193"/>
        <v>53500</v>
      </c>
      <c r="N2014">
        <f t="shared" si="194"/>
        <v>2</v>
      </c>
      <c r="O2014">
        <f t="shared" si="195"/>
        <v>2023</v>
      </c>
      <c r="P2014" s="9">
        <f>IF(I2014&gt;0,VLOOKUP(B2014,'m cost'!A:G,6,FALSE)*I2014,0)</f>
        <v>663.8</v>
      </c>
      <c r="Q2014" t="str">
        <f t="shared" si="196"/>
        <v>p</v>
      </c>
      <c r="R2014" s="2">
        <f t="shared" si="197"/>
        <v>11636.2</v>
      </c>
    </row>
    <row r="2015" spans="1:18" x14ac:dyDescent="0.2">
      <c r="A2015" t="s">
        <v>36</v>
      </c>
      <c r="B2015" s="9" t="str">
        <f>VLOOKUP(A2015,'item cost'!A:D,2,FALSE)</f>
        <v>group 15</v>
      </c>
      <c r="C2015" s="9" t="str">
        <f>VLOOKUP(D2015,items!A:B,2,FALSE)</f>
        <v>item 15</v>
      </c>
      <c r="D2015" t="s">
        <v>847</v>
      </c>
      <c r="E2015" s="10"/>
      <c r="F2015" s="10">
        <v>44965</v>
      </c>
      <c r="G2015" t="s">
        <v>548</v>
      </c>
      <c r="I2015">
        <v>20</v>
      </c>
      <c r="J2015" s="2">
        <v>2775</v>
      </c>
      <c r="K2015" s="2">
        <f>IF(OR(B2015="متنوع",B2015="قطع غيار"),J2015,IF(AND(B2015="ceiling fan",J2015&gt;500),_xlfn.MAXIFS('m cost'!$E$3:$E$1062,'m cost'!$B$3:$B$1062,C2015,'m cost'!$C$3:$C$1062,"&lt;="&amp;O2015,'m cost'!$D$3:$D$1062,"&lt;="&amp;N2015)*3,_xlfn.MAXIFS('m cost'!$E$3:$E$1062,'m cost'!$B$3:$B$1062,C2015,'m cost'!$C$3:$C$1062,"&lt;="&amp;O2015,'m cost'!$D$3:$D$1062,"&lt;="&amp;N2015)))</f>
        <v>1928</v>
      </c>
      <c r="L2015" s="2">
        <f t="shared" si="192"/>
        <v>38560</v>
      </c>
      <c r="M2015" s="2">
        <f t="shared" si="193"/>
        <v>55500</v>
      </c>
      <c r="N2015">
        <f t="shared" si="194"/>
        <v>2</v>
      </c>
      <c r="O2015">
        <f t="shared" si="195"/>
        <v>2023</v>
      </c>
      <c r="P2015" s="9">
        <f>IF(I2015&gt;0,VLOOKUP(B2015,'m cost'!A:G,6,FALSE)*I2015,0)</f>
        <v>530.4</v>
      </c>
      <c r="Q2015" t="str">
        <f t="shared" si="196"/>
        <v>p</v>
      </c>
      <c r="R2015" s="2">
        <f t="shared" si="197"/>
        <v>16409.599999999999</v>
      </c>
    </row>
    <row r="2016" spans="1:18" x14ac:dyDescent="0.2">
      <c r="A2016" t="s">
        <v>30</v>
      </c>
      <c r="B2016" s="9" t="str">
        <f>VLOOKUP(A2016,'item cost'!A:D,2,FALSE)</f>
        <v>group 16</v>
      </c>
      <c r="C2016" s="9" t="str">
        <f>VLOOKUP(D2016,items!A:B,2,FALSE)</f>
        <v>item 16</v>
      </c>
      <c r="D2016" t="s">
        <v>848</v>
      </c>
      <c r="E2016" s="10"/>
      <c r="F2016" s="10">
        <v>44965</v>
      </c>
      <c r="G2016" t="s">
        <v>97</v>
      </c>
      <c r="I2016">
        <v>-1</v>
      </c>
      <c r="J2016" s="2">
        <v>2700</v>
      </c>
      <c r="K2016" s="2">
        <f>IF(OR(B2016="متنوع",B2016="قطع غيار"),J2016,IF(AND(B2016="ceiling fan",J2016&gt;500),_xlfn.MAXIFS('m cost'!$E$3:$E$1062,'m cost'!$B$3:$B$1062,C2016,'m cost'!$C$3:$C$1062,"&lt;="&amp;O2016,'m cost'!$D$3:$D$1062,"&lt;="&amp;N2016)*3,_xlfn.MAXIFS('m cost'!$E$3:$E$1062,'m cost'!$B$3:$B$1062,C2016,'m cost'!$C$3:$C$1062,"&lt;="&amp;O2016,'m cost'!$D$3:$D$1062,"&lt;="&amp;N2016)))</f>
        <v>340.26666666666671</v>
      </c>
      <c r="L2016" s="2">
        <f t="shared" si="192"/>
        <v>-340.26666666666671</v>
      </c>
      <c r="M2016" s="2">
        <f t="shared" si="193"/>
        <v>-2700</v>
      </c>
      <c r="N2016">
        <f t="shared" si="194"/>
        <v>2</v>
      </c>
      <c r="O2016">
        <f t="shared" si="195"/>
        <v>2023</v>
      </c>
      <c r="P2016" s="9">
        <f>IF(I2016&gt;0,VLOOKUP(B2016,'m cost'!A:G,6,FALSE)*I2016,0)</f>
        <v>0</v>
      </c>
      <c r="Q2016" t="str">
        <f t="shared" si="196"/>
        <v>l</v>
      </c>
      <c r="R2016" s="2">
        <f t="shared" si="197"/>
        <v>-2359.7333333333331</v>
      </c>
    </row>
    <row r="2017" spans="1:18" x14ac:dyDescent="0.2">
      <c r="A2017" t="s">
        <v>45</v>
      </c>
      <c r="B2017" s="9" t="str">
        <f>VLOOKUP(A2017,'item cost'!A:D,2,FALSE)</f>
        <v>group 17</v>
      </c>
      <c r="C2017" s="9" t="str">
        <f>VLOOKUP(D2017,items!A:B,2,FALSE)</f>
        <v>item 17</v>
      </c>
      <c r="D2017" t="s">
        <v>849</v>
      </c>
      <c r="E2017" s="10"/>
      <c r="F2017" s="10">
        <v>44966</v>
      </c>
      <c r="G2017" t="s">
        <v>549</v>
      </c>
      <c r="I2017">
        <v>5975</v>
      </c>
      <c r="J2017" s="2">
        <v>26</v>
      </c>
      <c r="K2017" s="2">
        <f>IF(OR(B2017="متنوع",B2017="قطع غيار"),J2017,IF(AND(B2017="ceiling fan",J2017&gt;500),_xlfn.MAXIFS('m cost'!$E$3:$E$1062,'m cost'!$B$3:$B$1062,C2017,'m cost'!$C$3:$C$1062,"&lt;="&amp;O2017,'m cost'!$D$3:$D$1062,"&lt;="&amp;N2017)*3,_xlfn.MAXIFS('m cost'!$E$3:$E$1062,'m cost'!$B$3:$B$1062,C2017,'m cost'!$C$3:$C$1062,"&lt;="&amp;O2017,'m cost'!$D$3:$D$1062,"&lt;="&amp;N2017)))</f>
        <v>350.54555555555561</v>
      </c>
      <c r="L2017" s="2">
        <f t="shared" si="192"/>
        <v>2094509.6944444447</v>
      </c>
      <c r="M2017" s="2">
        <f t="shared" si="193"/>
        <v>155350</v>
      </c>
      <c r="N2017">
        <f t="shared" si="194"/>
        <v>2</v>
      </c>
      <c r="O2017">
        <f t="shared" si="195"/>
        <v>2023</v>
      </c>
      <c r="P2017" s="9">
        <f>IF(I2017&gt;0,VLOOKUP(B2017,'m cost'!A:G,6,FALSE)*I2017,0)</f>
        <v>288293.75</v>
      </c>
      <c r="Q2017" t="str">
        <f t="shared" si="196"/>
        <v>l</v>
      </c>
      <c r="R2017" s="2">
        <f t="shared" si="197"/>
        <v>-2227453.444444445</v>
      </c>
    </row>
    <row r="2018" spans="1:18" x14ac:dyDescent="0.2">
      <c r="A2018" t="s">
        <v>21</v>
      </c>
      <c r="B2018" s="9" t="str">
        <f>VLOOKUP(A2018,'item cost'!A:D,2,FALSE)</f>
        <v>group 18</v>
      </c>
      <c r="C2018" s="9" t="str">
        <f>VLOOKUP(D2018,items!A:B,2,FALSE)</f>
        <v>item 18</v>
      </c>
      <c r="D2018" t="s">
        <v>850</v>
      </c>
      <c r="E2018" s="10"/>
      <c r="F2018" s="10">
        <v>44980</v>
      </c>
      <c r="G2018" t="s">
        <v>550</v>
      </c>
      <c r="I2018">
        <v>300</v>
      </c>
      <c r="J2018" s="2">
        <v>460</v>
      </c>
      <c r="K2018" s="2">
        <f>IF(OR(B2018="متنوع",B2018="قطع غيار"),J2018,IF(AND(B2018="ceiling fan",J2018&gt;500),_xlfn.MAXIFS('m cost'!$E$3:$E$1062,'m cost'!$B$3:$B$1062,C2018,'m cost'!$C$3:$C$1062,"&lt;="&amp;O2018,'m cost'!$D$3:$D$1062,"&lt;="&amp;N2018)*3,_xlfn.MAXIFS('m cost'!$E$3:$E$1062,'m cost'!$B$3:$B$1062,C2018,'m cost'!$C$3:$C$1062,"&lt;="&amp;O2018,'m cost'!$D$3:$D$1062,"&lt;="&amp;N2018)))</f>
        <v>329.32952380952389</v>
      </c>
      <c r="L2018" s="2">
        <f t="shared" si="192"/>
        <v>98798.857142857174</v>
      </c>
      <c r="M2018" s="2">
        <f t="shared" si="193"/>
        <v>138000</v>
      </c>
      <c r="N2018">
        <f t="shared" si="194"/>
        <v>2</v>
      </c>
      <c r="O2018">
        <f t="shared" si="195"/>
        <v>2023</v>
      </c>
      <c r="P2018" s="9">
        <f>IF(I2018&gt;0,VLOOKUP(B2018,'m cost'!A:G,6,FALSE)*I2018,0)</f>
        <v>41448</v>
      </c>
      <c r="Q2018" t="str">
        <f t="shared" si="196"/>
        <v>l</v>
      </c>
      <c r="R2018" s="2">
        <f t="shared" si="197"/>
        <v>-2246.857142857174</v>
      </c>
    </row>
    <row r="2019" spans="1:18" x14ac:dyDescent="0.2">
      <c r="A2019" t="s">
        <v>275</v>
      </c>
      <c r="B2019" s="9" t="str">
        <f>VLOOKUP(A2019,'item cost'!A:D,2,FALSE)</f>
        <v>group 19</v>
      </c>
      <c r="C2019" s="9" t="str">
        <f>VLOOKUP(D2019,items!A:B,2,FALSE)</f>
        <v>item 19</v>
      </c>
      <c r="D2019" t="s">
        <v>851</v>
      </c>
      <c r="E2019" s="10"/>
      <c r="F2019" s="10">
        <v>44959</v>
      </c>
      <c r="G2019" t="s">
        <v>551</v>
      </c>
      <c r="I2019">
        <v>50</v>
      </c>
      <c r="J2019" s="2">
        <v>2700</v>
      </c>
      <c r="K2019" s="2">
        <f>IF(OR(B2019="متنوع",B2019="قطع غيار"),J2019,IF(AND(B2019="ceiling fan",J2019&gt;500),_xlfn.MAXIFS('m cost'!$E$3:$E$1062,'m cost'!$B$3:$B$1062,C2019,'m cost'!$C$3:$C$1062,"&lt;="&amp;O2019,'m cost'!$D$3:$D$1062,"&lt;="&amp;N2019)*3,_xlfn.MAXIFS('m cost'!$E$3:$E$1062,'m cost'!$B$3:$B$1062,C2019,'m cost'!$C$3:$C$1062,"&lt;="&amp;O2019,'m cost'!$D$3:$D$1062,"&lt;="&amp;N2019)))</f>
        <v>1400</v>
      </c>
      <c r="L2019" s="2">
        <f t="shared" si="192"/>
        <v>70000</v>
      </c>
      <c r="M2019" s="2">
        <f t="shared" si="193"/>
        <v>135000</v>
      </c>
      <c r="N2019">
        <f t="shared" si="194"/>
        <v>2</v>
      </c>
      <c r="O2019">
        <f t="shared" si="195"/>
        <v>2023</v>
      </c>
      <c r="P2019" s="9">
        <f>IF(I2019&gt;0,VLOOKUP(B2019,'m cost'!A:G,6,FALSE)*I2019,0)</f>
        <v>1098.5</v>
      </c>
      <c r="Q2019" t="str">
        <f t="shared" si="196"/>
        <v>p</v>
      </c>
      <c r="R2019" s="2">
        <f t="shared" si="197"/>
        <v>63901.5</v>
      </c>
    </row>
    <row r="2020" spans="1:18" x14ac:dyDescent="0.2">
      <c r="A2020" t="s">
        <v>17</v>
      </c>
      <c r="B2020" s="9" t="str">
        <f>VLOOKUP(A2020,'item cost'!A:D,2,FALSE)</f>
        <v>group 20</v>
      </c>
      <c r="C2020" s="9" t="str">
        <f>VLOOKUP(D2020,items!A:B,2,FALSE)</f>
        <v>item 20</v>
      </c>
      <c r="D2020" t="s">
        <v>852</v>
      </c>
      <c r="E2020" s="10"/>
      <c r="F2020" s="10">
        <v>44959</v>
      </c>
      <c r="G2020" t="s">
        <v>551</v>
      </c>
      <c r="I2020">
        <v>50</v>
      </c>
      <c r="J2020" s="2">
        <v>460</v>
      </c>
      <c r="K2020" s="2">
        <f>IF(OR(B2020="متنوع",B2020="قطع غيار"),J2020,IF(AND(B2020="ceiling fan",J2020&gt;500),_xlfn.MAXIFS('m cost'!$E$3:$E$1062,'m cost'!$B$3:$B$1062,C2020,'m cost'!$C$3:$C$1062,"&lt;="&amp;O2020,'m cost'!$D$3:$D$1062,"&lt;="&amp;N2020)*3,_xlfn.MAXIFS('m cost'!$E$3:$E$1062,'m cost'!$B$3:$B$1062,C2020,'m cost'!$C$3:$C$1062,"&lt;="&amp;O2020,'m cost'!$D$3:$D$1062,"&lt;="&amp;N2020)))</f>
        <v>1544</v>
      </c>
      <c r="L2020" s="2">
        <f t="shared" si="192"/>
        <v>77200</v>
      </c>
      <c r="M2020" s="2">
        <f t="shared" si="193"/>
        <v>23000</v>
      </c>
      <c r="N2020">
        <f t="shared" si="194"/>
        <v>2</v>
      </c>
      <c r="O2020">
        <f t="shared" si="195"/>
        <v>2023</v>
      </c>
      <c r="P2020" s="9">
        <f>IF(I2020&gt;0,VLOOKUP(B2020,'m cost'!A:G,6,FALSE)*I2020,0)</f>
        <v>250</v>
      </c>
      <c r="Q2020" t="str">
        <f t="shared" si="196"/>
        <v>l</v>
      </c>
      <c r="R2020" s="2">
        <f t="shared" si="197"/>
        <v>-54450</v>
      </c>
    </row>
    <row r="2021" spans="1:18" x14ac:dyDescent="0.2">
      <c r="A2021" t="s">
        <v>18</v>
      </c>
      <c r="B2021" s="9" t="str">
        <f>VLOOKUP(A2021,'item cost'!A:D,2,FALSE)</f>
        <v>group 21</v>
      </c>
      <c r="C2021" s="9" t="str">
        <f>VLOOKUP(D2021,items!A:B,2,FALSE)</f>
        <v>item 21</v>
      </c>
      <c r="D2021" t="s">
        <v>853</v>
      </c>
      <c r="E2021" s="10"/>
      <c r="F2021" s="10">
        <v>44979</v>
      </c>
      <c r="G2021" t="s">
        <v>552</v>
      </c>
      <c r="I2021">
        <v>5</v>
      </c>
      <c r="J2021" s="2">
        <v>1100</v>
      </c>
      <c r="K2021" s="2">
        <f>IF(OR(B2021="متنوع",B2021="قطع غيار"),J2021,IF(AND(B2021="ceiling fan",J2021&gt;500),_xlfn.MAXIFS('m cost'!$E$3:$E$1062,'m cost'!$B$3:$B$1062,C2021,'m cost'!$C$3:$C$1062,"&lt;="&amp;O2021,'m cost'!$D$3:$D$1062,"&lt;="&amp;N2021)*3,_xlfn.MAXIFS('m cost'!$E$3:$E$1062,'m cost'!$B$3:$B$1062,C2021,'m cost'!$C$3:$C$1062,"&lt;="&amp;O2021,'m cost'!$D$3:$D$1062,"&lt;="&amp;N2021)))</f>
        <v>122.78968253968254</v>
      </c>
      <c r="L2021" s="2">
        <f t="shared" si="192"/>
        <v>613.94841269841277</v>
      </c>
      <c r="M2021" s="2">
        <f t="shared" si="193"/>
        <v>5500</v>
      </c>
      <c r="N2021">
        <f t="shared" si="194"/>
        <v>2</v>
      </c>
      <c r="O2021">
        <f t="shared" si="195"/>
        <v>2023</v>
      </c>
      <c r="P2021" s="9">
        <f>IF(I2021&gt;0,VLOOKUP(B2021,'m cost'!A:G,6,FALSE)*I2021,0)</f>
        <v>0</v>
      </c>
      <c r="Q2021" t="str">
        <f t="shared" si="196"/>
        <v>p</v>
      </c>
      <c r="R2021" s="2">
        <f t="shared" si="197"/>
        <v>4886.0515873015875</v>
      </c>
    </row>
    <row r="2022" spans="1:18" x14ac:dyDescent="0.2">
      <c r="A2022" t="s">
        <v>24</v>
      </c>
      <c r="B2022" s="9" t="str">
        <f>VLOOKUP(A2022,'item cost'!A:D,2,FALSE)</f>
        <v>group 22</v>
      </c>
      <c r="C2022" s="9" t="str">
        <f>VLOOKUP(D2022,items!A:B,2,FALSE)</f>
        <v>item 22</v>
      </c>
      <c r="D2022" t="s">
        <v>854</v>
      </c>
      <c r="E2022" s="10"/>
      <c r="F2022" s="10">
        <v>44979</v>
      </c>
      <c r="G2022" t="s">
        <v>552</v>
      </c>
      <c r="I2022">
        <v>10</v>
      </c>
      <c r="J2022" s="2">
        <v>400</v>
      </c>
      <c r="K2022" s="2">
        <f>IF(OR(B2022="متنوع",B2022="قطع غيار"),J2022,IF(AND(B2022="ceiling fan",J2022&gt;500),_xlfn.MAXIFS('m cost'!$E$3:$E$1062,'m cost'!$B$3:$B$1062,C2022,'m cost'!$C$3:$C$1062,"&lt;="&amp;O2022,'m cost'!$D$3:$D$1062,"&lt;="&amp;N2022)*3,_xlfn.MAXIFS('m cost'!$E$3:$E$1062,'m cost'!$B$3:$B$1062,C2022,'m cost'!$C$3:$C$1062,"&lt;="&amp;O2022,'m cost'!$D$3:$D$1062,"&lt;="&amp;N2022)))</f>
        <v>588</v>
      </c>
      <c r="L2022" s="2">
        <f t="shared" si="192"/>
        <v>5880</v>
      </c>
      <c r="M2022" s="2">
        <f t="shared" si="193"/>
        <v>4000</v>
      </c>
      <c r="N2022">
        <f t="shared" si="194"/>
        <v>2</v>
      </c>
      <c r="O2022">
        <f t="shared" si="195"/>
        <v>2023</v>
      </c>
      <c r="P2022" s="9">
        <f>IF(I2022&gt;0,VLOOKUP(B2022,'m cost'!A:G,6,FALSE)*I2022,0)</f>
        <v>10</v>
      </c>
      <c r="Q2022" t="str">
        <f t="shared" si="196"/>
        <v>l</v>
      </c>
      <c r="R2022" s="2">
        <f t="shared" si="197"/>
        <v>-1890</v>
      </c>
    </row>
    <row r="2023" spans="1:18" x14ac:dyDescent="0.2">
      <c r="A2023" t="s">
        <v>60</v>
      </c>
      <c r="B2023" s="9" t="str">
        <f>VLOOKUP(A2023,'item cost'!A:D,2,FALSE)</f>
        <v>group 23</v>
      </c>
      <c r="C2023" s="9" t="str">
        <f>VLOOKUP(D2023,items!A:B,2,FALSE)</f>
        <v>item 23</v>
      </c>
      <c r="D2023" t="s">
        <v>855</v>
      </c>
      <c r="E2023" s="10"/>
      <c r="F2023" s="10">
        <v>44979</v>
      </c>
      <c r="G2023" t="s">
        <v>552</v>
      </c>
      <c r="I2023">
        <v>4</v>
      </c>
      <c r="J2023" s="2">
        <v>750</v>
      </c>
      <c r="K2023" s="2">
        <f>IF(OR(B2023="متنوع",B2023="قطع غيار"),J2023,IF(AND(B2023="ceiling fan",J2023&gt;500),_xlfn.MAXIFS('m cost'!$E$3:$E$1062,'m cost'!$B$3:$B$1062,C2023,'m cost'!$C$3:$C$1062,"&lt;="&amp;O2023,'m cost'!$D$3:$D$1062,"&lt;="&amp;N2023)*3,_xlfn.MAXIFS('m cost'!$E$3:$E$1062,'m cost'!$B$3:$B$1062,C2023,'m cost'!$C$3:$C$1062,"&lt;="&amp;O2023,'m cost'!$D$3:$D$1062,"&lt;="&amp;N2023)))</f>
        <v>3666.8121693121693</v>
      </c>
      <c r="L2023" s="2">
        <f t="shared" si="192"/>
        <v>14667.248677248677</v>
      </c>
      <c r="M2023" s="2">
        <f t="shared" si="193"/>
        <v>3000</v>
      </c>
      <c r="N2023">
        <f t="shared" si="194"/>
        <v>2</v>
      </c>
      <c r="O2023">
        <f t="shared" si="195"/>
        <v>2023</v>
      </c>
      <c r="P2023" s="9">
        <f>IF(I2023&gt;0,VLOOKUP(B2023,'m cost'!A:G,6,FALSE)*I2023,0)</f>
        <v>8</v>
      </c>
      <c r="Q2023" t="str">
        <f t="shared" si="196"/>
        <v>l</v>
      </c>
      <c r="R2023" s="2">
        <f t="shared" si="197"/>
        <v>-11675.248677248677</v>
      </c>
    </row>
    <row r="2024" spans="1:18" x14ac:dyDescent="0.2">
      <c r="A2024" t="s">
        <v>43</v>
      </c>
      <c r="B2024" s="9" t="str">
        <f>VLOOKUP(A2024,'item cost'!A:D,2,FALSE)</f>
        <v>group 24</v>
      </c>
      <c r="C2024" s="9" t="str">
        <f>VLOOKUP(D2024,items!A:B,2,FALSE)</f>
        <v>item 24</v>
      </c>
      <c r="D2024" t="s">
        <v>856</v>
      </c>
      <c r="E2024" s="10"/>
      <c r="F2024" s="10">
        <v>44979</v>
      </c>
      <c r="G2024" t="s">
        <v>552</v>
      </c>
      <c r="I2024">
        <v>10</v>
      </c>
      <c r="J2024" s="2">
        <v>360</v>
      </c>
      <c r="K2024" s="2">
        <f>IF(OR(B2024="متنوع",B2024="قطع غيار"),J2024,IF(AND(B2024="ceiling fan",J2024&gt;500),_xlfn.MAXIFS('m cost'!$E$3:$E$1062,'m cost'!$B$3:$B$1062,C2024,'m cost'!$C$3:$C$1062,"&lt;="&amp;O2024,'m cost'!$D$3:$D$1062,"&lt;="&amp;N2024)*3,_xlfn.MAXIFS('m cost'!$E$3:$E$1062,'m cost'!$B$3:$B$1062,C2024,'m cost'!$C$3:$C$1062,"&lt;="&amp;O2024,'m cost'!$D$3:$D$1062,"&lt;="&amp;N2024)))</f>
        <v>570</v>
      </c>
      <c r="L2024" s="2">
        <f t="shared" si="192"/>
        <v>5700</v>
      </c>
      <c r="M2024" s="2">
        <f t="shared" si="193"/>
        <v>3600</v>
      </c>
      <c r="N2024">
        <f t="shared" si="194"/>
        <v>2</v>
      </c>
      <c r="O2024">
        <f t="shared" si="195"/>
        <v>2023</v>
      </c>
      <c r="P2024" s="9">
        <f>IF(I2024&gt;0,VLOOKUP(B2024,'m cost'!A:G,6,FALSE)*I2024,0)</f>
        <v>5</v>
      </c>
      <c r="Q2024" t="str">
        <f t="shared" si="196"/>
        <v>l</v>
      </c>
      <c r="R2024" s="2">
        <f t="shared" si="197"/>
        <v>-2105</v>
      </c>
    </row>
    <row r="2025" spans="1:18" x14ac:dyDescent="0.2">
      <c r="A2025" t="s">
        <v>278</v>
      </c>
      <c r="B2025" s="9" t="str">
        <f>VLOOKUP(A2025,'item cost'!A:D,2,FALSE)</f>
        <v>group 25</v>
      </c>
      <c r="C2025" s="9" t="str">
        <f>VLOOKUP(D2025,items!A:B,2,FALSE)</f>
        <v>item 25</v>
      </c>
      <c r="D2025" t="s">
        <v>857</v>
      </c>
      <c r="E2025" s="10"/>
      <c r="F2025" s="10">
        <v>44979</v>
      </c>
      <c r="G2025" t="s">
        <v>552</v>
      </c>
      <c r="I2025">
        <v>10</v>
      </c>
      <c r="J2025" s="2">
        <v>280</v>
      </c>
      <c r="K2025" s="2">
        <f>IF(OR(B2025="متنوع",B2025="قطع غيار"),J2025,IF(AND(B2025="ceiling fan",J2025&gt;500),_xlfn.MAXIFS('m cost'!$E$3:$E$1062,'m cost'!$B$3:$B$1062,C2025,'m cost'!$C$3:$C$1062,"&lt;="&amp;O2025,'m cost'!$D$3:$D$1062,"&lt;="&amp;N2025)*3,_xlfn.MAXIFS('m cost'!$E$3:$E$1062,'m cost'!$B$3:$B$1062,C2025,'m cost'!$C$3:$C$1062,"&lt;="&amp;O2025,'m cost'!$D$3:$D$1062,"&lt;="&amp;N2025)))</f>
        <v>223.50174851190479</v>
      </c>
      <c r="L2025" s="2">
        <f t="shared" si="192"/>
        <v>2235.0174851190477</v>
      </c>
      <c r="M2025" s="2">
        <f t="shared" si="193"/>
        <v>2800</v>
      </c>
      <c r="N2025">
        <f t="shared" si="194"/>
        <v>2</v>
      </c>
      <c r="O2025">
        <f t="shared" si="195"/>
        <v>2023</v>
      </c>
      <c r="P2025" s="9">
        <f>IF(I2025&gt;0,VLOOKUP(B2025,'m cost'!A:G,6,FALSE)*I2025,0)</f>
        <v>294.54999999999995</v>
      </c>
      <c r="Q2025" t="str">
        <f t="shared" si="196"/>
        <v>p</v>
      </c>
      <c r="R2025" s="2">
        <f t="shared" si="197"/>
        <v>270.43251488095234</v>
      </c>
    </row>
    <row r="2026" spans="1:18" x14ac:dyDescent="0.2">
      <c r="A2026" t="s">
        <v>279</v>
      </c>
      <c r="B2026" s="9" t="str">
        <f>VLOOKUP(A2026,'item cost'!A:D,2,FALSE)</f>
        <v>group 26</v>
      </c>
      <c r="C2026" s="9" t="str">
        <f>VLOOKUP(D2026,items!A:B,2,FALSE)</f>
        <v>item 26</v>
      </c>
      <c r="D2026" t="s">
        <v>858</v>
      </c>
      <c r="E2026" s="10"/>
      <c r="F2026" s="10">
        <v>44979</v>
      </c>
      <c r="G2026" t="s">
        <v>552</v>
      </c>
      <c r="I2026">
        <v>10</v>
      </c>
      <c r="J2026" s="2">
        <v>750</v>
      </c>
      <c r="K2026" s="2">
        <f>IF(OR(B2026="متنوع",B2026="قطع غيار"),J2026,IF(AND(B2026="ceiling fan",J2026&gt;500),_xlfn.MAXIFS('m cost'!$E$3:$E$1062,'m cost'!$B$3:$B$1062,C2026,'m cost'!$C$3:$C$1062,"&lt;="&amp;O2026,'m cost'!$D$3:$D$1062,"&lt;="&amp;N2026)*3,_xlfn.MAXIFS('m cost'!$E$3:$E$1062,'m cost'!$B$3:$B$1062,C2026,'m cost'!$C$3:$C$1062,"&lt;="&amp;O2026,'m cost'!$D$3:$D$1062,"&lt;="&amp;N2026)))</f>
        <v>2270</v>
      </c>
      <c r="L2026" s="2">
        <f t="shared" si="192"/>
        <v>22700</v>
      </c>
      <c r="M2026" s="2">
        <f t="shared" si="193"/>
        <v>7500</v>
      </c>
      <c r="N2026">
        <f t="shared" si="194"/>
        <v>2</v>
      </c>
      <c r="O2026">
        <f t="shared" si="195"/>
        <v>2023</v>
      </c>
      <c r="P2026" s="9">
        <f>IF(I2026&gt;0,VLOOKUP(B2026,'m cost'!A:G,6,FALSE)*I2026,0)</f>
        <v>50</v>
      </c>
      <c r="Q2026" t="str">
        <f t="shared" si="196"/>
        <v>l</v>
      </c>
      <c r="R2026" s="2">
        <f t="shared" si="197"/>
        <v>-15250</v>
      </c>
    </row>
    <row r="2027" spans="1:18" x14ac:dyDescent="0.2">
      <c r="A2027" t="s">
        <v>46</v>
      </c>
      <c r="B2027" s="9" t="str">
        <f>VLOOKUP(A2027,'item cost'!A:D,2,FALSE)</f>
        <v>group 27</v>
      </c>
      <c r="C2027" s="9" t="str">
        <f>VLOOKUP(D2027,items!A:B,2,FALSE)</f>
        <v>item 27</v>
      </c>
      <c r="D2027" t="s">
        <v>859</v>
      </c>
      <c r="E2027" s="10"/>
      <c r="F2027" s="10">
        <v>44979</v>
      </c>
      <c r="G2027" t="s">
        <v>552</v>
      </c>
      <c r="I2027">
        <v>5</v>
      </c>
      <c r="J2027" s="2">
        <v>2700</v>
      </c>
      <c r="K2027" s="2">
        <f>IF(OR(B2027="متنوع",B2027="قطع غيار"),J2027,IF(AND(B2027="ceiling fan",J2027&gt;500),_xlfn.MAXIFS('m cost'!$E$3:$E$1062,'m cost'!$B$3:$B$1062,C2027,'m cost'!$C$3:$C$1062,"&lt;="&amp;O2027,'m cost'!$D$3:$D$1062,"&lt;="&amp;N2027)*3,_xlfn.MAXIFS('m cost'!$E$3:$E$1062,'m cost'!$B$3:$B$1062,C2027,'m cost'!$C$3:$C$1062,"&lt;="&amp;O2027,'m cost'!$D$3:$D$1062,"&lt;="&amp;N2027)))</f>
        <v>383</v>
      </c>
      <c r="L2027" s="2">
        <f t="shared" si="192"/>
        <v>1915</v>
      </c>
      <c r="M2027" s="2">
        <f t="shared" si="193"/>
        <v>13500</v>
      </c>
      <c r="N2027">
        <f t="shared" si="194"/>
        <v>2</v>
      </c>
      <c r="O2027">
        <f t="shared" si="195"/>
        <v>2023</v>
      </c>
      <c r="P2027" s="9">
        <f>IF(I2027&gt;0,VLOOKUP(B2027,'m cost'!A:G,6,FALSE)*I2027,0)</f>
        <v>0</v>
      </c>
      <c r="Q2027" t="str">
        <f t="shared" si="196"/>
        <v>p</v>
      </c>
      <c r="R2027" s="2">
        <f t="shared" si="197"/>
        <v>11585</v>
      </c>
    </row>
    <row r="2028" spans="1:18" x14ac:dyDescent="0.2">
      <c r="A2028" t="s">
        <v>37</v>
      </c>
      <c r="B2028" s="9" t="str">
        <f>VLOOKUP(A2028,'item cost'!A:D,2,FALSE)</f>
        <v>group 28</v>
      </c>
      <c r="C2028" s="9" t="str">
        <f>VLOOKUP(D2028,items!A:B,2,FALSE)</f>
        <v>item 28</v>
      </c>
      <c r="D2028" t="s">
        <v>860</v>
      </c>
      <c r="E2028" s="10"/>
      <c r="F2028" s="10">
        <v>44979</v>
      </c>
      <c r="G2028" t="s">
        <v>552</v>
      </c>
      <c r="I2028">
        <v>10</v>
      </c>
      <c r="J2028" s="2">
        <v>2600</v>
      </c>
      <c r="K2028" s="2">
        <f>IF(OR(B2028="متنوع",B2028="قطع غيار"),J2028,IF(AND(B2028="ceiling fan",J2028&gt;500),_xlfn.MAXIFS('m cost'!$E$3:$E$1062,'m cost'!$B$3:$B$1062,C2028,'m cost'!$C$3:$C$1062,"&lt;="&amp;O2028,'m cost'!$D$3:$D$1062,"&lt;="&amp;N2028)*3,_xlfn.MAXIFS('m cost'!$E$3:$E$1062,'m cost'!$B$3:$B$1062,C2028,'m cost'!$C$3:$C$1062,"&lt;="&amp;O2028,'m cost'!$D$3:$D$1062,"&lt;="&amp;N2028)))</f>
        <v>1229</v>
      </c>
      <c r="L2028" s="2">
        <f t="shared" si="192"/>
        <v>12290</v>
      </c>
      <c r="M2028" s="2">
        <f t="shared" si="193"/>
        <v>26000</v>
      </c>
      <c r="N2028">
        <f t="shared" si="194"/>
        <v>2</v>
      </c>
      <c r="O2028">
        <f t="shared" si="195"/>
        <v>2023</v>
      </c>
      <c r="P2028" s="9">
        <f>IF(I2028&gt;0,VLOOKUP(B2028,'m cost'!A:G,6,FALSE)*I2028,0)</f>
        <v>5</v>
      </c>
      <c r="Q2028" t="str">
        <f t="shared" si="196"/>
        <v>p</v>
      </c>
      <c r="R2028" s="2">
        <f t="shared" si="197"/>
        <v>13705</v>
      </c>
    </row>
    <row r="2029" spans="1:18" x14ac:dyDescent="0.2">
      <c r="A2029" t="s">
        <v>44</v>
      </c>
      <c r="B2029" s="9" t="str">
        <f>VLOOKUP(A2029,'item cost'!A:D,2,FALSE)</f>
        <v>group 29</v>
      </c>
      <c r="C2029" s="9" t="str">
        <f>VLOOKUP(D2029,items!A:B,2,FALSE)</f>
        <v>item 29</v>
      </c>
      <c r="D2029" t="s">
        <v>861</v>
      </c>
      <c r="E2029" s="10"/>
      <c r="F2029" s="10">
        <v>44979</v>
      </c>
      <c r="G2029" t="s">
        <v>552</v>
      </c>
      <c r="I2029">
        <v>5</v>
      </c>
      <c r="J2029" s="2">
        <v>320</v>
      </c>
      <c r="K2029" s="2">
        <f>IF(OR(B2029="متنوع",B2029="قطع غيار"),J2029,IF(AND(B2029="ceiling fan",J2029&gt;500),_xlfn.MAXIFS('m cost'!$E$3:$E$1062,'m cost'!$B$3:$B$1062,C2029,'m cost'!$C$3:$C$1062,"&lt;="&amp;O2029,'m cost'!$D$3:$D$1062,"&lt;="&amp;N2029)*3,_xlfn.MAXIFS('m cost'!$E$3:$E$1062,'m cost'!$B$3:$B$1062,C2029,'m cost'!$C$3:$C$1062,"&lt;="&amp;O2029,'m cost'!$D$3:$D$1062,"&lt;="&amp;N2029)))</f>
        <v>139.5625</v>
      </c>
      <c r="L2029" s="2">
        <f t="shared" si="192"/>
        <v>697.8125</v>
      </c>
      <c r="M2029" s="2">
        <f t="shared" si="193"/>
        <v>1600</v>
      </c>
      <c r="N2029">
        <f t="shared" si="194"/>
        <v>2</v>
      </c>
      <c r="O2029">
        <f t="shared" si="195"/>
        <v>2023</v>
      </c>
      <c r="P2029" s="9">
        <f>IF(I2029&gt;0,VLOOKUP(B2029,'m cost'!A:G,6,FALSE)*I2029,0)</f>
        <v>25</v>
      </c>
      <c r="Q2029" t="str">
        <f t="shared" si="196"/>
        <v>p</v>
      </c>
      <c r="R2029" s="2">
        <f t="shared" si="197"/>
        <v>877.1875</v>
      </c>
    </row>
    <row r="2030" spans="1:18" x14ac:dyDescent="0.2">
      <c r="A2030" t="s">
        <v>280</v>
      </c>
      <c r="B2030" s="9" t="str">
        <f>VLOOKUP(A2030,'item cost'!A:D,2,FALSE)</f>
        <v>group 30</v>
      </c>
      <c r="C2030" s="9" t="str">
        <f>VLOOKUP(D2030,items!A:B,2,FALSE)</f>
        <v>item 30</v>
      </c>
      <c r="D2030" t="s">
        <v>862</v>
      </c>
      <c r="E2030" s="10"/>
      <c r="F2030" s="10">
        <v>44979</v>
      </c>
      <c r="G2030" t="s">
        <v>552</v>
      </c>
      <c r="I2030">
        <v>5</v>
      </c>
      <c r="J2030" s="2">
        <v>1050</v>
      </c>
      <c r="K2030" s="2">
        <f>IF(OR(B2030="متنوع",B2030="قطع غيار"),J2030,IF(AND(B2030="ceiling fan",J2030&gt;500),_xlfn.MAXIFS('m cost'!$E$3:$E$1062,'m cost'!$B$3:$B$1062,C2030,'m cost'!$C$3:$C$1062,"&lt;="&amp;O2030,'m cost'!$D$3:$D$1062,"&lt;="&amp;N2030)*3,_xlfn.MAXIFS('m cost'!$E$3:$E$1062,'m cost'!$B$3:$B$1062,C2030,'m cost'!$C$3:$C$1062,"&lt;="&amp;O2030,'m cost'!$D$3:$D$1062,"&lt;="&amp;N2030)))</f>
        <v>350.54555555555561</v>
      </c>
      <c r="L2030" s="2">
        <f t="shared" si="192"/>
        <v>1752.7277777777781</v>
      </c>
      <c r="M2030" s="2">
        <f t="shared" si="193"/>
        <v>5250</v>
      </c>
      <c r="N2030">
        <f t="shared" si="194"/>
        <v>2</v>
      </c>
      <c r="O2030">
        <f t="shared" si="195"/>
        <v>2023</v>
      </c>
      <c r="P2030" s="9">
        <f>IF(I2030&gt;0,VLOOKUP(B2030,'m cost'!A:G,6,FALSE)*I2030,0)</f>
        <v>25</v>
      </c>
      <c r="Q2030" t="str">
        <f t="shared" si="196"/>
        <v>p</v>
      </c>
      <c r="R2030" s="2">
        <f t="shared" si="197"/>
        <v>3472.2722222222219</v>
      </c>
    </row>
    <row r="2031" spans="1:18" x14ac:dyDescent="0.2">
      <c r="A2031" t="s">
        <v>50</v>
      </c>
      <c r="B2031" s="9" t="str">
        <f>VLOOKUP(A2031,'item cost'!A:D,2,FALSE)</f>
        <v>group 31</v>
      </c>
      <c r="C2031" s="9" t="str">
        <f>VLOOKUP(D2031,items!A:B,2,FALSE)</f>
        <v>item 31</v>
      </c>
      <c r="D2031" t="s">
        <v>863</v>
      </c>
      <c r="E2031" s="10"/>
      <c r="F2031" s="10">
        <v>44961</v>
      </c>
      <c r="G2031" t="s">
        <v>553</v>
      </c>
      <c r="I2031">
        <v>50</v>
      </c>
      <c r="J2031" s="2">
        <v>530</v>
      </c>
      <c r="K2031" s="2">
        <f>IF(OR(B2031="متنوع",B2031="قطع غيار"),J2031,IF(AND(B2031="ceiling fan",J2031&gt;500),_xlfn.MAXIFS('m cost'!$E$3:$E$1062,'m cost'!$B$3:$B$1062,C2031,'m cost'!$C$3:$C$1062,"&lt;="&amp;O2031,'m cost'!$D$3:$D$1062,"&lt;="&amp;N2031)*3,_xlfn.MAXIFS('m cost'!$E$3:$E$1062,'m cost'!$B$3:$B$1062,C2031,'m cost'!$C$3:$C$1062,"&lt;="&amp;O2031,'m cost'!$D$3:$D$1062,"&lt;="&amp;N2031)))</f>
        <v>891.17460317460325</v>
      </c>
      <c r="L2031" s="2">
        <f t="shared" si="192"/>
        <v>44558.730158730163</v>
      </c>
      <c r="M2031" s="2">
        <f t="shared" si="193"/>
        <v>26500</v>
      </c>
      <c r="N2031">
        <f t="shared" si="194"/>
        <v>2</v>
      </c>
      <c r="O2031">
        <f t="shared" si="195"/>
        <v>2023</v>
      </c>
      <c r="P2031" s="9">
        <f>IF(I2031&gt;0,VLOOKUP(B2031,'m cost'!A:G,6,FALSE)*I2031,0)</f>
        <v>250</v>
      </c>
      <c r="Q2031" t="str">
        <f t="shared" si="196"/>
        <v>l</v>
      </c>
      <c r="R2031" s="2">
        <f t="shared" si="197"/>
        <v>-18308.730158730163</v>
      </c>
    </row>
    <row r="2032" spans="1:18" x14ac:dyDescent="0.2">
      <c r="A2032" t="s">
        <v>20</v>
      </c>
      <c r="B2032" s="9" t="str">
        <f>VLOOKUP(A2032,'item cost'!A:D,2,FALSE)</f>
        <v>group 32</v>
      </c>
      <c r="C2032" s="9" t="str">
        <f>VLOOKUP(D2032,items!A:B,2,FALSE)</f>
        <v>item 32</v>
      </c>
      <c r="D2032" t="s">
        <v>864</v>
      </c>
      <c r="E2032" s="10"/>
      <c r="F2032" s="10">
        <v>44961</v>
      </c>
      <c r="G2032" t="s">
        <v>553</v>
      </c>
      <c r="I2032">
        <v>50</v>
      </c>
      <c r="J2032" s="2">
        <v>475</v>
      </c>
      <c r="K2032" s="2">
        <f>IF(OR(B2032="متنوع",B2032="قطع غيار"),J2032,IF(AND(B2032="ceiling fan",J2032&gt;500),_xlfn.MAXIFS('m cost'!$E$3:$E$1062,'m cost'!$B$3:$B$1062,C2032,'m cost'!$C$3:$C$1062,"&lt;="&amp;O2032,'m cost'!$D$3:$D$1062,"&lt;="&amp;N2032)*3,_xlfn.MAXIFS('m cost'!$E$3:$E$1062,'m cost'!$B$3:$B$1062,C2032,'m cost'!$C$3:$C$1062,"&lt;="&amp;O2032,'m cost'!$D$3:$D$1062,"&lt;="&amp;N2032)))</f>
        <v>480</v>
      </c>
      <c r="L2032" s="2">
        <f t="shared" si="192"/>
        <v>24000</v>
      </c>
      <c r="M2032" s="2">
        <f t="shared" si="193"/>
        <v>23750</v>
      </c>
      <c r="N2032">
        <f t="shared" si="194"/>
        <v>2</v>
      </c>
      <c r="O2032">
        <f t="shared" si="195"/>
        <v>2023</v>
      </c>
      <c r="P2032" s="9">
        <f>IF(I2032&gt;0,VLOOKUP(B2032,'m cost'!A:G,6,FALSE)*I2032,0)</f>
        <v>250</v>
      </c>
      <c r="Q2032" t="str">
        <f t="shared" si="196"/>
        <v>l</v>
      </c>
      <c r="R2032" s="2">
        <f t="shared" si="197"/>
        <v>-500</v>
      </c>
    </row>
    <row r="2033" spans="1:18" x14ac:dyDescent="0.2">
      <c r="A2033" t="s">
        <v>33</v>
      </c>
      <c r="B2033" s="9" t="str">
        <f>VLOOKUP(A2033,'item cost'!A:D,2,FALSE)</f>
        <v>group 33</v>
      </c>
      <c r="C2033" s="9" t="str">
        <f>VLOOKUP(D2033,items!A:B,2,FALSE)</f>
        <v>item 33</v>
      </c>
      <c r="D2033" t="s">
        <v>865</v>
      </c>
      <c r="E2033" s="10"/>
      <c r="F2033" s="10">
        <v>44961</v>
      </c>
      <c r="G2033" t="s">
        <v>553</v>
      </c>
      <c r="I2033">
        <v>50</v>
      </c>
      <c r="J2033" s="2">
        <v>530</v>
      </c>
      <c r="K2033" s="2">
        <f>IF(OR(B2033="متنوع",B2033="قطع غيار"),J2033,IF(AND(B2033="ceiling fan",J2033&gt;500),_xlfn.MAXIFS('m cost'!$E$3:$E$1062,'m cost'!$B$3:$B$1062,C2033,'m cost'!$C$3:$C$1062,"&lt;="&amp;O2033,'m cost'!$D$3:$D$1062,"&lt;="&amp;N2033)*3,_xlfn.MAXIFS('m cost'!$E$3:$E$1062,'m cost'!$B$3:$B$1062,C2033,'m cost'!$C$3:$C$1062,"&lt;="&amp;O2033,'m cost'!$D$3:$D$1062,"&lt;="&amp;N2033)))</f>
        <v>960</v>
      </c>
      <c r="L2033" s="2">
        <f t="shared" si="192"/>
        <v>48000</v>
      </c>
      <c r="M2033" s="2">
        <f t="shared" si="193"/>
        <v>26500</v>
      </c>
      <c r="N2033">
        <f t="shared" si="194"/>
        <v>2</v>
      </c>
      <c r="O2033">
        <f t="shared" si="195"/>
        <v>2023</v>
      </c>
      <c r="P2033" s="9">
        <f>IF(I2033&gt;0,VLOOKUP(B2033,'m cost'!A:G,6,FALSE)*I2033,0)</f>
        <v>250</v>
      </c>
      <c r="Q2033" t="str">
        <f t="shared" si="196"/>
        <v>l</v>
      </c>
      <c r="R2033" s="2">
        <f t="shared" si="197"/>
        <v>-21750</v>
      </c>
    </row>
    <row r="2034" spans="1:18" x14ac:dyDescent="0.2">
      <c r="A2034" t="s">
        <v>48</v>
      </c>
      <c r="B2034" s="9" t="str">
        <f>VLOOKUP(A2034,'item cost'!A:D,2,FALSE)</f>
        <v>group 34</v>
      </c>
      <c r="C2034" s="9" t="str">
        <f>VLOOKUP(D2034,items!A:B,2,FALSE)</f>
        <v>item 34</v>
      </c>
      <c r="D2034" t="s">
        <v>866</v>
      </c>
      <c r="E2034" s="10"/>
      <c r="F2034" s="10">
        <v>44961</v>
      </c>
      <c r="G2034" t="s">
        <v>186</v>
      </c>
      <c r="I2034">
        <v>-2</v>
      </c>
      <c r="J2034" s="2">
        <v>160</v>
      </c>
      <c r="K2034" s="2">
        <f>IF(OR(B2034="متنوع",B2034="قطع غيار"),J2034,IF(AND(B2034="ceiling fan",J2034&gt;500),_xlfn.MAXIFS('m cost'!$E$3:$E$1062,'m cost'!$B$3:$B$1062,C2034,'m cost'!$C$3:$C$1062,"&lt;="&amp;O2034,'m cost'!$D$3:$D$1062,"&lt;="&amp;N2034)*3,_xlfn.MAXIFS('m cost'!$E$3:$E$1062,'m cost'!$B$3:$B$1062,C2034,'m cost'!$C$3:$C$1062,"&lt;="&amp;O2034,'m cost'!$D$3:$D$1062,"&lt;="&amp;N2034)))</f>
        <v>1445</v>
      </c>
      <c r="L2034" s="2">
        <f t="shared" si="192"/>
        <v>-2890</v>
      </c>
      <c r="M2034" s="2">
        <f t="shared" si="193"/>
        <v>-320</v>
      </c>
      <c r="N2034">
        <f t="shared" si="194"/>
        <v>2</v>
      </c>
      <c r="O2034">
        <f t="shared" si="195"/>
        <v>2023</v>
      </c>
      <c r="P2034" s="9">
        <f>IF(I2034&gt;0,VLOOKUP(B2034,'m cost'!A:G,6,FALSE)*I2034,0)</f>
        <v>0</v>
      </c>
      <c r="Q2034" t="str">
        <f t="shared" si="196"/>
        <v>p</v>
      </c>
      <c r="R2034" s="2">
        <f t="shared" si="197"/>
        <v>2570</v>
      </c>
    </row>
    <row r="2035" spans="1:18" x14ac:dyDescent="0.2">
      <c r="A2035" t="s">
        <v>28</v>
      </c>
      <c r="B2035" s="9" t="str">
        <f>VLOOKUP(A2035,'item cost'!A:D,2,FALSE)</f>
        <v>group 35</v>
      </c>
      <c r="C2035" s="9" t="str">
        <f>VLOOKUP(D2035,items!A:B,2,FALSE)</f>
        <v>item 35</v>
      </c>
      <c r="D2035" t="s">
        <v>867</v>
      </c>
      <c r="E2035" s="10"/>
      <c r="F2035" s="10">
        <v>44980</v>
      </c>
      <c r="G2035" t="s">
        <v>554</v>
      </c>
      <c r="I2035">
        <v>300</v>
      </c>
      <c r="J2035" s="2">
        <v>475</v>
      </c>
      <c r="K2035" s="2">
        <f>IF(OR(B2035="متنوع",B2035="قطع غيار"),J2035,IF(AND(B2035="ceiling fan",J2035&gt;500),_xlfn.MAXIFS('m cost'!$E$3:$E$1062,'m cost'!$B$3:$B$1062,C2035,'m cost'!$C$3:$C$1062,"&lt;="&amp;O2035,'m cost'!$D$3:$D$1062,"&lt;="&amp;N2035)*3,_xlfn.MAXIFS('m cost'!$E$3:$E$1062,'m cost'!$B$3:$B$1062,C2035,'m cost'!$C$3:$C$1062,"&lt;="&amp;O2035,'m cost'!$D$3:$D$1062,"&lt;="&amp;N2035)))</f>
        <v>1445</v>
      </c>
      <c r="L2035" s="2">
        <f t="shared" si="192"/>
        <v>433500</v>
      </c>
      <c r="M2035" s="2">
        <f t="shared" si="193"/>
        <v>142500</v>
      </c>
      <c r="N2035">
        <f t="shared" si="194"/>
        <v>2</v>
      </c>
      <c r="O2035">
        <f t="shared" si="195"/>
        <v>2023</v>
      </c>
      <c r="P2035" s="9">
        <f>IF(I2035&gt;0,VLOOKUP(B2035,'m cost'!A:G,6,FALSE)*I2035,0)</f>
        <v>1500</v>
      </c>
      <c r="Q2035" t="str">
        <f t="shared" si="196"/>
        <v>l</v>
      </c>
      <c r="R2035" s="2">
        <f t="shared" si="197"/>
        <v>-292500</v>
      </c>
    </row>
    <row r="2036" spans="1:18" x14ac:dyDescent="0.2">
      <c r="A2036" t="s">
        <v>274</v>
      </c>
      <c r="B2036" s="9" t="str">
        <f>VLOOKUP(A2036,'item cost'!A:D,2,FALSE)</f>
        <v>group 36</v>
      </c>
      <c r="C2036" s="9" t="str">
        <f>VLOOKUP(D2036,items!A:B,2,FALSE)</f>
        <v>item 36</v>
      </c>
      <c r="D2036" t="s">
        <v>868</v>
      </c>
      <c r="E2036" s="10"/>
      <c r="F2036" s="10">
        <v>44980</v>
      </c>
      <c r="G2036" t="s">
        <v>554</v>
      </c>
      <c r="I2036">
        <v>500</v>
      </c>
      <c r="J2036" s="2">
        <v>530</v>
      </c>
      <c r="K2036" s="2">
        <f>IF(OR(B2036="متنوع",B2036="قطع غيار"),J2036,IF(AND(B2036="ceiling fan",J2036&gt;500),_xlfn.MAXIFS('m cost'!$E$3:$E$1062,'m cost'!$B$3:$B$1062,C2036,'m cost'!$C$3:$C$1062,"&lt;="&amp;O2036,'m cost'!$D$3:$D$1062,"&lt;="&amp;N2036)*3,_xlfn.MAXIFS('m cost'!$E$3:$E$1062,'m cost'!$B$3:$B$1062,C2036,'m cost'!$C$3:$C$1062,"&lt;="&amp;O2036,'m cost'!$D$3:$D$1062,"&lt;="&amp;N2036)))</f>
        <v>440</v>
      </c>
      <c r="L2036" s="2">
        <f t="shared" si="192"/>
        <v>220000</v>
      </c>
      <c r="M2036" s="2">
        <f t="shared" si="193"/>
        <v>265000</v>
      </c>
      <c r="N2036">
        <f t="shared" si="194"/>
        <v>2</v>
      </c>
      <c r="O2036">
        <f t="shared" si="195"/>
        <v>2023</v>
      </c>
      <c r="P2036" s="9">
        <f>IF(I2036&gt;0,VLOOKUP(B2036,'m cost'!A:G,6,FALSE)*I2036,0)</f>
        <v>2500</v>
      </c>
      <c r="Q2036" t="str">
        <f t="shared" si="196"/>
        <v>p</v>
      </c>
      <c r="R2036" s="2">
        <f t="shared" si="197"/>
        <v>42500</v>
      </c>
    </row>
    <row r="2037" spans="1:18" x14ac:dyDescent="0.2">
      <c r="A2037" t="s">
        <v>52</v>
      </c>
      <c r="B2037" s="9" t="str">
        <f>VLOOKUP(A2037,'item cost'!A:D,2,FALSE)</f>
        <v>group 37</v>
      </c>
      <c r="C2037" s="9" t="str">
        <f>VLOOKUP(D2037,items!A:B,2,FALSE)</f>
        <v>item 37</v>
      </c>
      <c r="D2037" t="s">
        <v>869</v>
      </c>
      <c r="E2037" s="10"/>
      <c r="F2037" s="10">
        <v>44980</v>
      </c>
      <c r="G2037" t="s">
        <v>554</v>
      </c>
      <c r="I2037">
        <v>435</v>
      </c>
      <c r="J2037" s="2">
        <v>530</v>
      </c>
      <c r="K2037" s="2">
        <f>IF(OR(B2037="متنوع",B2037="قطع غيار"),J2037,IF(AND(B2037="ceiling fan",J2037&gt;500),_xlfn.MAXIFS('m cost'!$E$3:$E$1062,'m cost'!$B$3:$B$1062,C2037,'m cost'!$C$3:$C$1062,"&lt;="&amp;O2037,'m cost'!$D$3:$D$1062,"&lt;="&amp;N2037)*3,_xlfn.MAXIFS('m cost'!$E$3:$E$1062,'m cost'!$B$3:$B$1062,C2037,'m cost'!$C$3:$C$1062,"&lt;="&amp;O2037,'m cost'!$D$3:$D$1062,"&lt;="&amp;N2037)))</f>
        <v>1486.2500000000002</v>
      </c>
      <c r="L2037" s="2">
        <f t="shared" si="192"/>
        <v>646518.75000000012</v>
      </c>
      <c r="M2037" s="2">
        <f t="shared" si="193"/>
        <v>230550</v>
      </c>
      <c r="N2037">
        <f t="shared" si="194"/>
        <v>2</v>
      </c>
      <c r="O2037">
        <f t="shared" si="195"/>
        <v>2023</v>
      </c>
      <c r="P2037" s="9">
        <f>IF(I2037&gt;0,VLOOKUP(B2037,'m cost'!A:G,6,FALSE)*I2037,0)</f>
        <v>2175</v>
      </c>
      <c r="Q2037" t="str">
        <f t="shared" si="196"/>
        <v>l</v>
      </c>
      <c r="R2037" s="2">
        <f t="shared" si="197"/>
        <v>-418143.75000000012</v>
      </c>
    </row>
    <row r="2038" spans="1:18" x14ac:dyDescent="0.2">
      <c r="A2038" t="s">
        <v>65</v>
      </c>
      <c r="B2038" s="9" t="str">
        <f>VLOOKUP(A2038,'item cost'!A:D,2,FALSE)</f>
        <v>group 38</v>
      </c>
      <c r="C2038" s="9" t="str">
        <f>VLOOKUP(D2038,items!A:B,2,FALSE)</f>
        <v>item 38</v>
      </c>
      <c r="D2038" t="s">
        <v>870</v>
      </c>
      <c r="E2038" s="10"/>
      <c r="F2038" s="10">
        <v>44980</v>
      </c>
      <c r="G2038" t="s">
        <v>148</v>
      </c>
      <c r="I2038">
        <v>-1</v>
      </c>
      <c r="J2038" s="2">
        <v>530</v>
      </c>
      <c r="K2038" s="2">
        <f>IF(OR(B2038="متنوع",B2038="قطع غيار"),J2038,IF(AND(B2038="ceiling fan",J2038&gt;500),_xlfn.MAXIFS('m cost'!$E$3:$E$1062,'m cost'!$B$3:$B$1062,C2038,'m cost'!$C$3:$C$1062,"&lt;="&amp;O2038,'m cost'!$D$3:$D$1062,"&lt;="&amp;N2038)*3,_xlfn.MAXIFS('m cost'!$E$3:$E$1062,'m cost'!$B$3:$B$1062,C2038,'m cost'!$C$3:$C$1062,"&lt;="&amp;O2038,'m cost'!$D$3:$D$1062,"&lt;="&amp;N2038)))</f>
        <v>1954.814814814815</v>
      </c>
      <c r="L2038" s="2">
        <f t="shared" ref="L2038:L2101" si="198">I2038*K2038</f>
        <v>-1954.814814814815</v>
      </c>
      <c r="M2038" s="2">
        <f t="shared" ref="M2038:M2101" si="199">J2038*I2038</f>
        <v>-530</v>
      </c>
      <c r="N2038">
        <f t="shared" ref="N2038:N2101" si="200">MONTH(F2038)</f>
        <v>2</v>
      </c>
      <c r="O2038">
        <f t="shared" ref="O2038:O2101" si="201">YEAR(F2038)</f>
        <v>2023</v>
      </c>
      <c r="P2038" s="9">
        <f>IF(I2038&gt;0,VLOOKUP(B2038,'m cost'!A:G,6,FALSE)*I2038,0)</f>
        <v>0</v>
      </c>
      <c r="Q2038" t="str">
        <f t="shared" ref="Q2038:Q2101" si="202">IF(M2038-L2038-P2038&gt;0,"p","l")</f>
        <v>p</v>
      </c>
      <c r="R2038" s="2">
        <f t="shared" ref="R2038:R2101" si="203">M2038-L2038-P2038</f>
        <v>1424.814814814815</v>
      </c>
    </row>
    <row r="2039" spans="1:18" x14ac:dyDescent="0.2">
      <c r="A2039" t="s">
        <v>62</v>
      </c>
      <c r="B2039" s="9" t="str">
        <f>VLOOKUP(A2039,'item cost'!A:D,2,FALSE)</f>
        <v>group 39</v>
      </c>
      <c r="C2039" s="9" t="str">
        <f>VLOOKUP(D2039,items!A:B,2,FALSE)</f>
        <v>item 39</v>
      </c>
      <c r="D2039" t="s">
        <v>871</v>
      </c>
      <c r="E2039" s="10"/>
      <c r="F2039" s="10">
        <v>44968</v>
      </c>
      <c r="G2039" t="s">
        <v>555</v>
      </c>
      <c r="I2039">
        <v>300</v>
      </c>
      <c r="J2039" s="2">
        <v>270</v>
      </c>
      <c r="K2039" s="2">
        <f>IF(OR(B2039="متنوع",B2039="قطع غيار"),J2039,IF(AND(B2039="ceiling fan",J2039&gt;500),_xlfn.MAXIFS('m cost'!$E$3:$E$1062,'m cost'!$B$3:$B$1062,C2039,'m cost'!$C$3:$C$1062,"&lt;="&amp;O2039,'m cost'!$D$3:$D$1062,"&lt;="&amp;N2039)*3,_xlfn.MAXIFS('m cost'!$E$3:$E$1062,'m cost'!$B$3:$B$1062,C2039,'m cost'!$C$3:$C$1062,"&lt;="&amp;O2039,'m cost'!$D$3:$D$1062,"&lt;="&amp;N2039)))</f>
        <v>1020</v>
      </c>
      <c r="L2039" s="2">
        <f t="shared" si="198"/>
        <v>306000</v>
      </c>
      <c r="M2039" s="2">
        <f t="shared" si="199"/>
        <v>81000</v>
      </c>
      <c r="N2039">
        <f t="shared" si="200"/>
        <v>2</v>
      </c>
      <c r="O2039">
        <f t="shared" si="201"/>
        <v>2023</v>
      </c>
      <c r="P2039" s="9">
        <f>IF(I2039&gt;0,VLOOKUP(B2039,'m cost'!A:G,6,FALSE)*I2039,0)</f>
        <v>0</v>
      </c>
      <c r="Q2039" t="str">
        <f t="shared" si="202"/>
        <v>l</v>
      </c>
      <c r="R2039" s="2">
        <f t="shared" si="203"/>
        <v>-225000</v>
      </c>
    </row>
    <row r="2040" spans="1:18" x14ac:dyDescent="0.2">
      <c r="A2040" t="s">
        <v>25</v>
      </c>
      <c r="B2040" s="9" t="str">
        <f>VLOOKUP(A2040,'item cost'!A:D,2,FALSE)</f>
        <v>group 40</v>
      </c>
      <c r="C2040" s="9" t="str">
        <f>VLOOKUP(D2040,items!A:B,2,FALSE)</f>
        <v>item 40</v>
      </c>
      <c r="D2040" t="s">
        <v>872</v>
      </c>
      <c r="E2040" s="10"/>
      <c r="F2040" s="10">
        <v>44980</v>
      </c>
      <c r="G2040" t="s">
        <v>556</v>
      </c>
      <c r="I2040">
        <v>500</v>
      </c>
      <c r="J2040" s="2">
        <v>175</v>
      </c>
      <c r="K2040" s="2">
        <f>IF(OR(B2040="متنوع",B2040="قطع غيار"),J2040,IF(AND(B2040="ceiling fan",J2040&gt;500),_xlfn.MAXIFS('m cost'!$E$3:$E$1062,'m cost'!$B$3:$B$1062,C2040,'m cost'!$C$3:$C$1062,"&lt;="&amp;O2040,'m cost'!$D$3:$D$1062,"&lt;="&amp;N2040)*3,_xlfn.MAXIFS('m cost'!$E$3:$E$1062,'m cost'!$B$3:$B$1062,C2040,'m cost'!$C$3:$C$1062,"&lt;="&amp;O2040,'m cost'!$D$3:$D$1062,"&lt;="&amp;N2040)))</f>
        <v>514</v>
      </c>
      <c r="L2040" s="2">
        <f t="shared" si="198"/>
        <v>257000</v>
      </c>
      <c r="M2040" s="2">
        <f t="shared" si="199"/>
        <v>87500</v>
      </c>
      <c r="N2040">
        <f t="shared" si="200"/>
        <v>2</v>
      </c>
      <c r="O2040">
        <f t="shared" si="201"/>
        <v>2023</v>
      </c>
      <c r="P2040" s="9">
        <f>IF(I2040&gt;0,VLOOKUP(B2040,'m cost'!A:G,6,FALSE)*I2040,0)</f>
        <v>0</v>
      </c>
      <c r="Q2040" t="str">
        <f t="shared" si="202"/>
        <v>l</v>
      </c>
      <c r="R2040" s="2">
        <f t="shared" si="203"/>
        <v>-169500</v>
      </c>
    </row>
    <row r="2041" spans="1:18" x14ac:dyDescent="0.2">
      <c r="A2041" t="s">
        <v>51</v>
      </c>
      <c r="B2041" s="9" t="str">
        <f>VLOOKUP(A2041,'item cost'!A:D,2,FALSE)</f>
        <v>group 41</v>
      </c>
      <c r="C2041" s="9" t="str">
        <f>VLOOKUP(D2041,items!A:B,2,FALSE)</f>
        <v>item 41</v>
      </c>
      <c r="D2041" t="s">
        <v>873</v>
      </c>
      <c r="E2041" s="10"/>
      <c r="F2041" s="10">
        <v>44984</v>
      </c>
      <c r="G2041" t="s">
        <v>557</v>
      </c>
      <c r="I2041">
        <v>100</v>
      </c>
      <c r="J2041" s="2">
        <v>465</v>
      </c>
      <c r="K2041" s="2">
        <f>IF(OR(B2041="متنوع",B2041="قطع غيار"),J2041,IF(AND(B2041="ceiling fan",J2041&gt;500),_xlfn.MAXIFS('m cost'!$E$3:$E$1062,'m cost'!$B$3:$B$1062,C2041,'m cost'!$C$3:$C$1062,"&lt;="&amp;O2041,'m cost'!$D$3:$D$1062,"&lt;="&amp;N2041)*3,_xlfn.MAXIFS('m cost'!$E$3:$E$1062,'m cost'!$B$3:$B$1062,C2041,'m cost'!$C$3:$C$1062,"&lt;="&amp;O2041,'m cost'!$D$3:$D$1062,"&lt;="&amp;N2041)))</f>
        <v>367</v>
      </c>
      <c r="L2041" s="2">
        <f t="shared" si="198"/>
        <v>36700</v>
      </c>
      <c r="M2041" s="2">
        <f t="shared" si="199"/>
        <v>46500</v>
      </c>
      <c r="N2041">
        <f t="shared" si="200"/>
        <v>2</v>
      </c>
      <c r="O2041">
        <f t="shared" si="201"/>
        <v>2023</v>
      </c>
      <c r="P2041" s="9">
        <f>IF(I2041&gt;0,VLOOKUP(B2041,'m cost'!A:G,6,FALSE)*I2041,0)</f>
        <v>0</v>
      </c>
      <c r="Q2041" t="str">
        <f t="shared" si="202"/>
        <v>p</v>
      </c>
      <c r="R2041" s="2">
        <f t="shared" si="203"/>
        <v>9800</v>
      </c>
    </row>
    <row r="2042" spans="1:18" x14ac:dyDescent="0.2">
      <c r="A2042" t="s">
        <v>276</v>
      </c>
      <c r="B2042" s="9" t="str">
        <f>VLOOKUP(A2042,'item cost'!A:D,2,FALSE)</f>
        <v>group 42</v>
      </c>
      <c r="C2042" s="9" t="str">
        <f>VLOOKUP(D2042,items!A:B,2,FALSE)</f>
        <v>item 42</v>
      </c>
      <c r="D2042" t="s">
        <v>874</v>
      </c>
      <c r="E2042" s="10"/>
      <c r="F2042" s="10">
        <v>44962</v>
      </c>
      <c r="G2042" t="s">
        <v>558</v>
      </c>
      <c r="I2042">
        <v>25</v>
      </c>
      <c r="J2042" s="2">
        <v>2600</v>
      </c>
      <c r="K2042" s="2">
        <f>IF(OR(B2042="متنوع",B2042="قطع غيار"),J2042,IF(AND(B2042="ceiling fan",J2042&gt;500),_xlfn.MAXIFS('m cost'!$E$3:$E$1062,'m cost'!$B$3:$B$1062,C2042,'m cost'!$C$3:$C$1062,"&lt;="&amp;O2042,'m cost'!$D$3:$D$1062,"&lt;="&amp;N2042)*3,_xlfn.MAXIFS('m cost'!$E$3:$E$1062,'m cost'!$B$3:$B$1062,C2042,'m cost'!$C$3:$C$1062,"&lt;="&amp;O2042,'m cost'!$D$3:$D$1062,"&lt;="&amp;N2042)))</f>
        <v>244.81481481481484</v>
      </c>
      <c r="L2042" s="2">
        <f t="shared" si="198"/>
        <v>6120.3703703703713</v>
      </c>
      <c r="M2042" s="2">
        <f t="shared" si="199"/>
        <v>65000</v>
      </c>
      <c r="N2042">
        <f t="shared" si="200"/>
        <v>2</v>
      </c>
      <c r="O2042">
        <f t="shared" si="201"/>
        <v>2023</v>
      </c>
      <c r="P2042" s="9">
        <f>IF(I2042&gt;0,VLOOKUP(B2042,'m cost'!A:G,6,FALSE)*I2042,0)</f>
        <v>0</v>
      </c>
      <c r="Q2042" t="str">
        <f t="shared" si="202"/>
        <v>p</v>
      </c>
      <c r="R2042" s="2">
        <f t="shared" si="203"/>
        <v>58879.629629629628</v>
      </c>
    </row>
    <row r="2043" spans="1:18" x14ac:dyDescent="0.2">
      <c r="A2043" t="s">
        <v>70</v>
      </c>
      <c r="B2043" s="9" t="str">
        <f>VLOOKUP(A2043,'item cost'!A:D,2,FALSE)</f>
        <v>group 43</v>
      </c>
      <c r="C2043" s="9" t="str">
        <f>VLOOKUP(D2043,items!A:B,2,FALSE)</f>
        <v>item 43</v>
      </c>
      <c r="D2043" t="s">
        <v>875</v>
      </c>
      <c r="E2043" s="10"/>
      <c r="F2043" s="10">
        <v>44962</v>
      </c>
      <c r="G2043" t="s">
        <v>558</v>
      </c>
      <c r="I2043">
        <v>19</v>
      </c>
      <c r="J2043" s="2">
        <v>2800</v>
      </c>
      <c r="K2043" s="2">
        <f>IF(OR(B2043="متنوع",B2043="قطع غيار"),J2043,IF(AND(B2043="ceiling fan",J2043&gt;500),_xlfn.MAXIFS('m cost'!$E$3:$E$1062,'m cost'!$B$3:$B$1062,C2043,'m cost'!$C$3:$C$1062,"&lt;="&amp;O2043,'m cost'!$D$3:$D$1062,"&lt;="&amp;N2043)*3,_xlfn.MAXIFS('m cost'!$E$3:$E$1062,'m cost'!$B$3:$B$1062,C2043,'m cost'!$C$3:$C$1062,"&lt;="&amp;O2043,'m cost'!$D$3:$D$1062,"&lt;="&amp;N2043)))</f>
        <v>193</v>
      </c>
      <c r="L2043" s="2">
        <f t="shared" si="198"/>
        <v>3667</v>
      </c>
      <c r="M2043" s="2">
        <f t="shared" si="199"/>
        <v>53200</v>
      </c>
      <c r="N2043">
        <f t="shared" si="200"/>
        <v>2</v>
      </c>
      <c r="O2043">
        <f t="shared" si="201"/>
        <v>2023</v>
      </c>
      <c r="P2043" s="9">
        <f>IF(I2043&gt;0,VLOOKUP(B2043,'m cost'!A:G,6,FALSE)*I2043,0)</f>
        <v>0</v>
      </c>
      <c r="Q2043" t="str">
        <f t="shared" si="202"/>
        <v>p</v>
      </c>
      <c r="R2043" s="2">
        <f t="shared" si="203"/>
        <v>49533</v>
      </c>
    </row>
    <row r="2044" spans="1:18" x14ac:dyDescent="0.2">
      <c r="A2044" t="s">
        <v>22</v>
      </c>
      <c r="B2044" s="9" t="str">
        <f>VLOOKUP(A2044,'item cost'!A:D,2,FALSE)</f>
        <v>group 44</v>
      </c>
      <c r="C2044" s="9" t="str">
        <f>VLOOKUP(D2044,items!A:B,2,FALSE)</f>
        <v>item 44</v>
      </c>
      <c r="D2044" t="s">
        <v>876</v>
      </c>
      <c r="E2044" s="10"/>
      <c r="F2044" s="10">
        <v>44962</v>
      </c>
      <c r="G2044" t="s">
        <v>558</v>
      </c>
      <c r="I2044">
        <v>10</v>
      </c>
      <c r="J2044" s="2">
        <v>480</v>
      </c>
      <c r="K2044" s="2">
        <f>IF(OR(B2044="متنوع",B2044="قطع غيار"),J2044,IF(AND(B2044="ceiling fan",J2044&gt;500),_xlfn.MAXIFS('m cost'!$E$3:$E$1062,'m cost'!$B$3:$B$1062,C2044,'m cost'!$C$3:$C$1062,"&lt;="&amp;O2044,'m cost'!$D$3:$D$1062,"&lt;="&amp;N2044)*3,_xlfn.MAXIFS('m cost'!$E$3:$E$1062,'m cost'!$B$3:$B$1062,C2044,'m cost'!$C$3:$C$1062,"&lt;="&amp;O2044,'m cost'!$D$3:$D$1062,"&lt;="&amp;N2044)))</f>
        <v>187.96296296296299</v>
      </c>
      <c r="L2044" s="2">
        <f t="shared" si="198"/>
        <v>1879.62962962963</v>
      </c>
      <c r="M2044" s="2">
        <f t="shared" si="199"/>
        <v>4800</v>
      </c>
      <c r="N2044">
        <f t="shared" si="200"/>
        <v>2</v>
      </c>
      <c r="O2044">
        <f t="shared" si="201"/>
        <v>2023</v>
      </c>
      <c r="P2044" s="9">
        <f>IF(I2044&gt;0,VLOOKUP(B2044,'m cost'!A:G,6,FALSE)*I2044,0)</f>
        <v>0</v>
      </c>
      <c r="Q2044" t="str">
        <f t="shared" si="202"/>
        <v>p</v>
      </c>
      <c r="R2044" s="2">
        <f t="shared" si="203"/>
        <v>2920.37037037037</v>
      </c>
    </row>
    <row r="2045" spans="1:18" x14ac:dyDescent="0.2">
      <c r="A2045" t="s">
        <v>27</v>
      </c>
      <c r="B2045" s="9" t="str">
        <f>VLOOKUP(A2045,'item cost'!A:D,2,FALSE)</f>
        <v>group 45</v>
      </c>
      <c r="C2045" s="9" t="str">
        <f>VLOOKUP(D2045,items!A:B,2,FALSE)</f>
        <v>item 45</v>
      </c>
      <c r="D2045" t="s">
        <v>877</v>
      </c>
      <c r="E2045" s="10"/>
      <c r="F2045" s="10">
        <v>44962</v>
      </c>
      <c r="G2045" t="s">
        <v>558</v>
      </c>
      <c r="I2045">
        <v>20</v>
      </c>
      <c r="J2045" s="2">
        <v>530</v>
      </c>
      <c r="K2045" s="2">
        <f>IF(OR(B2045="متنوع",B2045="قطع غيار"),J2045,IF(AND(B2045="ceiling fan",J2045&gt;500),_xlfn.MAXIFS('m cost'!$E$3:$E$1062,'m cost'!$B$3:$B$1062,C2045,'m cost'!$C$3:$C$1062,"&lt;="&amp;O2045,'m cost'!$D$3:$D$1062,"&lt;="&amp;N2045)*3,_xlfn.MAXIFS('m cost'!$E$3:$E$1062,'m cost'!$B$3:$B$1062,C2045,'m cost'!$C$3:$C$1062,"&lt;="&amp;O2045,'m cost'!$D$3:$D$1062,"&lt;="&amp;N2045)))</f>
        <v>187.96296296296299</v>
      </c>
      <c r="L2045" s="2">
        <f t="shared" si="198"/>
        <v>3759.25925925926</v>
      </c>
      <c r="M2045" s="2">
        <f t="shared" si="199"/>
        <v>10600</v>
      </c>
      <c r="N2045">
        <f t="shared" si="200"/>
        <v>2</v>
      </c>
      <c r="O2045">
        <f t="shared" si="201"/>
        <v>2023</v>
      </c>
      <c r="P2045" s="9">
        <f>IF(I2045&gt;0,VLOOKUP(B2045,'m cost'!A:G,6,FALSE)*I2045,0)</f>
        <v>0</v>
      </c>
      <c r="Q2045" t="str">
        <f t="shared" si="202"/>
        <v>p</v>
      </c>
      <c r="R2045" s="2">
        <f t="shared" si="203"/>
        <v>6840.74074074074</v>
      </c>
    </row>
    <row r="2046" spans="1:18" x14ac:dyDescent="0.2">
      <c r="A2046" t="s">
        <v>19</v>
      </c>
      <c r="B2046" s="9" t="str">
        <f>VLOOKUP(A2046,'item cost'!A:D,2,FALSE)</f>
        <v>group 46</v>
      </c>
      <c r="C2046" s="9" t="str">
        <f>VLOOKUP(D2046,items!A:B,2,FALSE)</f>
        <v>item 46</v>
      </c>
      <c r="D2046" t="s">
        <v>878</v>
      </c>
      <c r="E2046" s="10"/>
      <c r="F2046" s="10">
        <v>44962</v>
      </c>
      <c r="G2046" t="s">
        <v>558</v>
      </c>
      <c r="I2046">
        <v>10</v>
      </c>
      <c r="J2046" s="2">
        <v>270</v>
      </c>
      <c r="K2046" s="2">
        <f>IF(OR(B2046="متنوع",B2046="قطع غيار"),J2046,IF(AND(B2046="ceiling fan",J2046&gt;500),_xlfn.MAXIFS('m cost'!$E$3:$E$1062,'m cost'!$B$3:$B$1062,C2046,'m cost'!$C$3:$C$1062,"&lt;="&amp;O2046,'m cost'!$D$3:$D$1062,"&lt;="&amp;N2046)*3,_xlfn.MAXIFS('m cost'!$E$3:$E$1062,'m cost'!$B$3:$B$1062,C2046,'m cost'!$C$3:$C$1062,"&lt;="&amp;O2046,'m cost'!$D$3:$D$1062,"&lt;="&amp;N2046)))</f>
        <v>775</v>
      </c>
      <c r="L2046" s="2">
        <f t="shared" si="198"/>
        <v>7750</v>
      </c>
      <c r="M2046" s="2">
        <f t="shared" si="199"/>
        <v>2700</v>
      </c>
      <c r="N2046">
        <f t="shared" si="200"/>
        <v>2</v>
      </c>
      <c r="O2046">
        <f t="shared" si="201"/>
        <v>2023</v>
      </c>
      <c r="P2046" s="9">
        <f>IF(I2046&gt;0,VLOOKUP(B2046,'m cost'!A:G,6,FALSE)*I2046,0)</f>
        <v>0</v>
      </c>
      <c r="Q2046" t="str">
        <f t="shared" si="202"/>
        <v>l</v>
      </c>
      <c r="R2046" s="2">
        <f t="shared" si="203"/>
        <v>-5050</v>
      </c>
    </row>
    <row r="2047" spans="1:18" x14ac:dyDescent="0.2">
      <c r="A2047" t="s">
        <v>29</v>
      </c>
      <c r="B2047" s="9" t="str">
        <f>VLOOKUP(A2047,'item cost'!A:D,2,FALSE)</f>
        <v>group 47</v>
      </c>
      <c r="C2047" s="9" t="str">
        <f>VLOOKUP(D2047,items!A:B,2,FALSE)</f>
        <v>item 47</v>
      </c>
      <c r="D2047" t="s">
        <v>879</v>
      </c>
      <c r="E2047" s="10"/>
      <c r="F2047" s="10">
        <v>44962</v>
      </c>
      <c r="G2047" t="s">
        <v>558</v>
      </c>
      <c r="I2047">
        <v>20</v>
      </c>
      <c r="J2047" s="2">
        <v>390</v>
      </c>
      <c r="K2047" s="2">
        <f>IF(OR(B2047="متنوع",B2047="قطع غيار"),J2047,IF(AND(B2047="ceiling fan",J2047&gt;500),_xlfn.MAXIFS('m cost'!$E$3:$E$1062,'m cost'!$B$3:$B$1062,C2047,'m cost'!$C$3:$C$1062,"&lt;="&amp;O2047,'m cost'!$D$3:$D$1062,"&lt;="&amp;N2047)*3,_xlfn.MAXIFS('m cost'!$E$3:$E$1062,'m cost'!$B$3:$B$1062,C2047,'m cost'!$C$3:$C$1062,"&lt;="&amp;O2047,'m cost'!$D$3:$D$1062,"&lt;="&amp;N2047)))</f>
        <v>205</v>
      </c>
      <c r="L2047" s="2">
        <f t="shared" si="198"/>
        <v>4100</v>
      </c>
      <c r="M2047" s="2">
        <f t="shared" si="199"/>
        <v>7800</v>
      </c>
      <c r="N2047">
        <f t="shared" si="200"/>
        <v>2</v>
      </c>
      <c r="O2047">
        <f t="shared" si="201"/>
        <v>2023</v>
      </c>
      <c r="P2047" s="9">
        <f>IF(I2047&gt;0,VLOOKUP(B2047,'m cost'!A:G,6,FALSE)*I2047,0)</f>
        <v>0</v>
      </c>
      <c r="Q2047" t="str">
        <f t="shared" si="202"/>
        <v>p</v>
      </c>
      <c r="R2047" s="2">
        <f t="shared" si="203"/>
        <v>3700</v>
      </c>
    </row>
    <row r="2048" spans="1:18" x14ac:dyDescent="0.2">
      <c r="A2048" t="s">
        <v>272</v>
      </c>
      <c r="B2048" s="9" t="str">
        <f>VLOOKUP(A2048,'item cost'!A:D,2,FALSE)</f>
        <v>group 48</v>
      </c>
      <c r="C2048" s="9" t="str">
        <f>VLOOKUP(D2048,items!A:B,2,FALSE)</f>
        <v>item 48</v>
      </c>
      <c r="D2048" t="s">
        <v>880</v>
      </c>
      <c r="E2048" s="10"/>
      <c r="F2048" s="10">
        <v>44962</v>
      </c>
      <c r="G2048" t="s">
        <v>558</v>
      </c>
      <c r="I2048">
        <v>15</v>
      </c>
      <c r="J2048" s="2">
        <v>1430</v>
      </c>
      <c r="K2048" s="2">
        <f>IF(OR(B2048="متنوع",B2048="قطع غيار"),J2048,IF(AND(B2048="ceiling fan",J2048&gt;500),_xlfn.MAXIFS('m cost'!$E$3:$E$1062,'m cost'!$B$3:$B$1062,C2048,'m cost'!$C$3:$C$1062,"&lt;="&amp;O2048,'m cost'!$D$3:$D$1062,"&lt;="&amp;N2048)*3,_xlfn.MAXIFS('m cost'!$E$3:$E$1062,'m cost'!$B$3:$B$1062,C2048,'m cost'!$C$3:$C$1062,"&lt;="&amp;O2048,'m cost'!$D$3:$D$1062,"&lt;="&amp;N2048)))</f>
        <v>640</v>
      </c>
      <c r="L2048" s="2">
        <f t="shared" si="198"/>
        <v>9600</v>
      </c>
      <c r="M2048" s="2">
        <f t="shared" si="199"/>
        <v>21450</v>
      </c>
      <c r="N2048">
        <f t="shared" si="200"/>
        <v>2</v>
      </c>
      <c r="O2048">
        <f t="shared" si="201"/>
        <v>2023</v>
      </c>
      <c r="P2048" s="9">
        <f>IF(I2048&gt;0,VLOOKUP(B2048,'m cost'!A:G,6,FALSE)*I2048,0)</f>
        <v>0</v>
      </c>
      <c r="Q2048" t="str">
        <f t="shared" si="202"/>
        <v>p</v>
      </c>
      <c r="R2048" s="2">
        <f t="shared" si="203"/>
        <v>11850</v>
      </c>
    </row>
    <row r="2049" spans="1:18" x14ac:dyDescent="0.2">
      <c r="A2049" t="s">
        <v>41</v>
      </c>
      <c r="B2049" s="9" t="str">
        <f>VLOOKUP(A2049,'item cost'!A:D,2,FALSE)</f>
        <v>group 49</v>
      </c>
      <c r="C2049" s="9" t="str">
        <f>VLOOKUP(D2049,items!A:B,2,FALSE)</f>
        <v>item 49</v>
      </c>
      <c r="D2049" t="s">
        <v>881</v>
      </c>
      <c r="E2049" s="10"/>
      <c r="F2049" s="10">
        <v>44962</v>
      </c>
      <c r="G2049" t="s">
        <v>159</v>
      </c>
      <c r="I2049">
        <v>-1</v>
      </c>
      <c r="J2049" s="2">
        <v>300</v>
      </c>
      <c r="K2049" s="2">
        <f>IF(OR(B2049="متنوع",B2049="قطع غيار"),J2049,IF(AND(B2049="ceiling fan",J2049&gt;500),_xlfn.MAXIFS('m cost'!$E$3:$E$1062,'m cost'!$B$3:$B$1062,C2049,'m cost'!$C$3:$C$1062,"&lt;="&amp;O2049,'m cost'!$D$3:$D$1062,"&lt;="&amp;N2049)*3,_xlfn.MAXIFS('m cost'!$E$3:$E$1062,'m cost'!$B$3:$B$1062,C2049,'m cost'!$C$3:$C$1062,"&lt;="&amp;O2049,'m cost'!$D$3:$D$1062,"&lt;="&amp;N2049)))</f>
        <v>237</v>
      </c>
      <c r="L2049" s="2">
        <f t="shared" si="198"/>
        <v>-237</v>
      </c>
      <c r="M2049" s="2">
        <f t="shared" si="199"/>
        <v>-300</v>
      </c>
      <c r="N2049">
        <f t="shared" si="200"/>
        <v>2</v>
      </c>
      <c r="O2049">
        <f t="shared" si="201"/>
        <v>2023</v>
      </c>
      <c r="P2049" s="9">
        <f>IF(I2049&gt;0,VLOOKUP(B2049,'m cost'!A:G,6,FALSE)*I2049,0)</f>
        <v>0</v>
      </c>
      <c r="Q2049" t="str">
        <f t="shared" si="202"/>
        <v>l</v>
      </c>
      <c r="R2049" s="2">
        <f t="shared" si="203"/>
        <v>-63</v>
      </c>
    </row>
    <row r="2050" spans="1:18" x14ac:dyDescent="0.2">
      <c r="A2050" t="s">
        <v>73</v>
      </c>
      <c r="B2050" s="9" t="str">
        <f>VLOOKUP(A2050,'item cost'!A:D,2,FALSE)</f>
        <v>group 50</v>
      </c>
      <c r="C2050" s="9" t="str">
        <f>VLOOKUP(D2050,items!A:B,2,FALSE)</f>
        <v>item 50</v>
      </c>
      <c r="D2050" t="s">
        <v>882</v>
      </c>
      <c r="E2050" s="10"/>
      <c r="F2050" s="10">
        <v>44958</v>
      </c>
      <c r="G2050" t="s">
        <v>559</v>
      </c>
      <c r="I2050">
        <v>30</v>
      </c>
      <c r="J2050" s="2">
        <v>475</v>
      </c>
      <c r="K2050" s="2">
        <f>IF(OR(B2050="متنوع",B2050="قطع غيار"),J2050,IF(AND(B2050="ceiling fan",J2050&gt;500),_xlfn.MAXIFS('m cost'!$E$3:$E$1062,'m cost'!$B$3:$B$1062,C2050,'m cost'!$C$3:$C$1062,"&lt;="&amp;O2050,'m cost'!$D$3:$D$1062,"&lt;="&amp;N2050)*3,_xlfn.MAXIFS('m cost'!$E$3:$E$1062,'m cost'!$B$3:$B$1062,C2050,'m cost'!$C$3:$C$1062,"&lt;="&amp;O2050,'m cost'!$D$3:$D$1062,"&lt;="&amp;N2050)))</f>
        <v>2128</v>
      </c>
      <c r="L2050" s="2">
        <f t="shared" si="198"/>
        <v>63840</v>
      </c>
      <c r="M2050" s="2">
        <f t="shared" si="199"/>
        <v>14250</v>
      </c>
      <c r="N2050">
        <f t="shared" si="200"/>
        <v>2</v>
      </c>
      <c r="O2050">
        <f t="shared" si="201"/>
        <v>2023</v>
      </c>
      <c r="P2050" s="9">
        <f>IF(I2050&gt;0,VLOOKUP(B2050,'m cost'!A:G,6,FALSE)*I2050,0)</f>
        <v>0</v>
      </c>
      <c r="Q2050" t="str">
        <f t="shared" si="202"/>
        <v>l</v>
      </c>
      <c r="R2050" s="2">
        <f t="shared" si="203"/>
        <v>-49590</v>
      </c>
    </row>
    <row r="2051" spans="1:18" x14ac:dyDescent="0.2">
      <c r="A2051" t="s">
        <v>35</v>
      </c>
      <c r="B2051" s="9" t="str">
        <f>VLOOKUP(A2051,'item cost'!A:D,2,FALSE)</f>
        <v>group 51</v>
      </c>
      <c r="C2051" s="9" t="str">
        <f>VLOOKUP(D2051,items!A:B,2,FALSE)</f>
        <v>item 51</v>
      </c>
      <c r="D2051" t="s">
        <v>883</v>
      </c>
      <c r="E2051" s="10"/>
      <c r="F2051" s="10">
        <v>44958</v>
      </c>
      <c r="G2051" t="s">
        <v>559</v>
      </c>
      <c r="I2051">
        <v>15</v>
      </c>
      <c r="J2051" s="2">
        <v>550</v>
      </c>
      <c r="K2051" s="2">
        <f>IF(OR(B2051="متنوع",B2051="قطع غيار"),J2051,IF(AND(B2051="ceiling fan",J2051&gt;500),_xlfn.MAXIFS('m cost'!$E$3:$E$1062,'m cost'!$B$3:$B$1062,C2051,'m cost'!$C$3:$C$1062,"&lt;="&amp;O2051,'m cost'!$D$3:$D$1062,"&lt;="&amp;N2051)*3,_xlfn.MAXIFS('m cost'!$E$3:$E$1062,'m cost'!$B$3:$B$1062,C2051,'m cost'!$C$3:$C$1062,"&lt;="&amp;O2051,'m cost'!$D$3:$D$1062,"&lt;="&amp;N2051)))</f>
        <v>2247</v>
      </c>
      <c r="L2051" s="2">
        <f t="shared" si="198"/>
        <v>33705</v>
      </c>
      <c r="M2051" s="2">
        <f t="shared" si="199"/>
        <v>8250</v>
      </c>
      <c r="N2051">
        <f t="shared" si="200"/>
        <v>2</v>
      </c>
      <c r="O2051">
        <f t="shared" si="201"/>
        <v>2023</v>
      </c>
      <c r="P2051" s="9">
        <f>IF(I2051&gt;0,VLOOKUP(B2051,'m cost'!A:G,6,FALSE)*I2051,0)</f>
        <v>0</v>
      </c>
      <c r="Q2051" t="str">
        <f t="shared" si="202"/>
        <v>l</v>
      </c>
      <c r="R2051" s="2">
        <f t="shared" si="203"/>
        <v>-25455</v>
      </c>
    </row>
    <row r="2052" spans="1:18" x14ac:dyDescent="0.2">
      <c r="A2052" t="s">
        <v>49</v>
      </c>
      <c r="B2052" s="9" t="str">
        <f>VLOOKUP(A2052,'item cost'!A:D,2,FALSE)</f>
        <v>group 52</v>
      </c>
      <c r="C2052" s="9" t="str">
        <f>VLOOKUP(D2052,items!A:B,2,FALSE)</f>
        <v>item 52</v>
      </c>
      <c r="D2052" t="s">
        <v>884</v>
      </c>
      <c r="E2052" s="10"/>
      <c r="F2052" s="10">
        <v>44958</v>
      </c>
      <c r="G2052" t="s">
        <v>559</v>
      </c>
      <c r="I2052">
        <v>30</v>
      </c>
      <c r="J2052" s="2">
        <v>520</v>
      </c>
      <c r="K2052" s="2">
        <f>IF(OR(B2052="متنوع",B2052="قطع غيار"),J2052,IF(AND(B2052="ceiling fan",J2052&gt;500),_xlfn.MAXIFS('m cost'!$E$3:$E$1062,'m cost'!$B$3:$B$1062,C2052,'m cost'!$C$3:$C$1062,"&lt;="&amp;O2052,'m cost'!$D$3:$D$1062,"&lt;="&amp;N2052)*3,_xlfn.MAXIFS('m cost'!$E$3:$E$1062,'m cost'!$B$3:$B$1062,C2052,'m cost'!$C$3:$C$1062,"&lt;="&amp;O2052,'m cost'!$D$3:$D$1062,"&lt;="&amp;N2052)))</f>
        <v>306</v>
      </c>
      <c r="L2052" s="2">
        <f t="shared" si="198"/>
        <v>9180</v>
      </c>
      <c r="M2052" s="2">
        <f t="shared" si="199"/>
        <v>15600</v>
      </c>
      <c r="N2052">
        <f t="shared" si="200"/>
        <v>2</v>
      </c>
      <c r="O2052">
        <f t="shared" si="201"/>
        <v>2023</v>
      </c>
      <c r="P2052" s="9">
        <f>IF(I2052&gt;0,VLOOKUP(B2052,'m cost'!A:G,6,FALSE)*I2052,0)</f>
        <v>0</v>
      </c>
      <c r="Q2052" t="str">
        <f t="shared" si="202"/>
        <v>p</v>
      </c>
      <c r="R2052" s="2">
        <f t="shared" si="203"/>
        <v>6420</v>
      </c>
    </row>
    <row r="2053" spans="1:18" x14ac:dyDescent="0.2">
      <c r="A2053" t="s">
        <v>42</v>
      </c>
      <c r="B2053" s="9" t="str">
        <f>VLOOKUP(A2053,'item cost'!A:D,2,FALSE)</f>
        <v>group 53</v>
      </c>
      <c r="C2053" s="9" t="str">
        <f>VLOOKUP(D2053,items!A:B,2,FALSE)</f>
        <v>item 53</v>
      </c>
      <c r="D2053" t="s">
        <v>885</v>
      </c>
      <c r="E2053" s="10"/>
      <c r="F2053" s="10">
        <v>44958</v>
      </c>
      <c r="G2053" t="s">
        <v>559</v>
      </c>
      <c r="I2053">
        <v>15</v>
      </c>
      <c r="J2053" s="2">
        <v>590</v>
      </c>
      <c r="K2053" s="2">
        <f>IF(OR(B2053="متنوع",B2053="قطع غيار"),J2053,IF(AND(B2053="ceiling fan",J2053&gt;500),_xlfn.MAXIFS('m cost'!$E$3:$E$1062,'m cost'!$B$3:$B$1062,C2053,'m cost'!$C$3:$C$1062,"&lt;="&amp;O2053,'m cost'!$D$3:$D$1062,"&lt;="&amp;N2053)*3,_xlfn.MAXIFS('m cost'!$E$3:$E$1062,'m cost'!$B$3:$B$1062,C2053,'m cost'!$C$3:$C$1062,"&lt;="&amp;O2053,'m cost'!$D$3:$D$1062,"&lt;="&amp;N2053)))</f>
        <v>253</v>
      </c>
      <c r="L2053" s="2">
        <f t="shared" si="198"/>
        <v>3795</v>
      </c>
      <c r="M2053" s="2">
        <f t="shared" si="199"/>
        <v>8850</v>
      </c>
      <c r="N2053">
        <f t="shared" si="200"/>
        <v>2</v>
      </c>
      <c r="O2053">
        <f t="shared" si="201"/>
        <v>2023</v>
      </c>
      <c r="P2053" s="9">
        <f>IF(I2053&gt;0,VLOOKUP(B2053,'m cost'!A:G,6,FALSE)*I2053,0)</f>
        <v>0</v>
      </c>
      <c r="Q2053" t="str">
        <f t="shared" si="202"/>
        <v>p</v>
      </c>
      <c r="R2053" s="2">
        <f t="shared" si="203"/>
        <v>5055</v>
      </c>
    </row>
    <row r="2054" spans="1:18" x14ac:dyDescent="0.2">
      <c r="A2054" t="s">
        <v>63</v>
      </c>
      <c r="B2054" s="9" t="str">
        <f>VLOOKUP(A2054,'item cost'!A:D,2,FALSE)</f>
        <v>group 54</v>
      </c>
      <c r="C2054" s="9" t="str">
        <f>VLOOKUP(D2054,items!A:B,2,FALSE)</f>
        <v>item 54</v>
      </c>
      <c r="D2054" t="s">
        <v>886</v>
      </c>
      <c r="E2054" s="10"/>
      <c r="F2054" s="10">
        <v>44958</v>
      </c>
      <c r="G2054" t="s">
        <v>559</v>
      </c>
      <c r="I2054">
        <v>10</v>
      </c>
      <c r="J2054" s="2">
        <v>525</v>
      </c>
      <c r="K2054" s="2">
        <f>IF(OR(B2054="متنوع",B2054="قطع غيار"),J2054,IF(AND(B2054="ceiling fan",J2054&gt;500),_xlfn.MAXIFS('m cost'!$E$3:$E$1062,'m cost'!$B$3:$B$1062,C2054,'m cost'!$C$3:$C$1062,"&lt;="&amp;O2054,'m cost'!$D$3:$D$1062,"&lt;="&amp;N2054)*3,_xlfn.MAXIFS('m cost'!$E$3:$E$1062,'m cost'!$B$3:$B$1062,C2054,'m cost'!$C$3:$C$1062,"&lt;="&amp;O2054,'m cost'!$D$3:$D$1062,"&lt;="&amp;N2054)))</f>
        <v>540</v>
      </c>
      <c r="L2054" s="2">
        <f t="shared" si="198"/>
        <v>5400</v>
      </c>
      <c r="M2054" s="2">
        <f t="shared" si="199"/>
        <v>5250</v>
      </c>
      <c r="N2054">
        <f t="shared" si="200"/>
        <v>2</v>
      </c>
      <c r="O2054">
        <f t="shared" si="201"/>
        <v>2023</v>
      </c>
      <c r="P2054" s="9">
        <f>IF(I2054&gt;0,VLOOKUP(B2054,'m cost'!A:G,6,FALSE)*I2054,0)</f>
        <v>0</v>
      </c>
      <c r="Q2054" t="str">
        <f t="shared" si="202"/>
        <v>l</v>
      </c>
      <c r="R2054" s="2">
        <f t="shared" si="203"/>
        <v>-150</v>
      </c>
    </row>
    <row r="2055" spans="1:18" x14ac:dyDescent="0.2">
      <c r="A2055" t="s">
        <v>32</v>
      </c>
      <c r="B2055" s="9" t="str">
        <f>VLOOKUP(A2055,'item cost'!A:D,2,FALSE)</f>
        <v>group 1</v>
      </c>
      <c r="C2055" s="9" t="str">
        <f>VLOOKUP(D2055,items!A:B,2,FALSE)</f>
        <v>item 1</v>
      </c>
      <c r="D2055" t="s">
        <v>833</v>
      </c>
      <c r="E2055" s="10"/>
      <c r="F2055" s="10">
        <v>44958</v>
      </c>
      <c r="G2055" t="s">
        <v>559</v>
      </c>
      <c r="I2055">
        <v>8</v>
      </c>
      <c r="J2055" s="2">
        <v>375</v>
      </c>
      <c r="K2055" s="2">
        <f>IF(OR(B2055="متنوع",B2055="قطع غيار"),J2055,IF(AND(B2055="ceiling fan",J2055&gt;500),_xlfn.MAXIFS('m cost'!$E$3:$E$1062,'m cost'!$B$3:$B$1062,C2055,'m cost'!$C$3:$C$1062,"&lt;="&amp;O2055,'m cost'!$D$3:$D$1062,"&lt;="&amp;N2055)*3,_xlfn.MAXIFS('m cost'!$E$3:$E$1062,'m cost'!$B$3:$B$1062,C2055,'m cost'!$C$3:$C$1062,"&lt;="&amp;O2055,'m cost'!$D$3:$D$1062,"&lt;="&amp;N2055)))</f>
        <v>1490</v>
      </c>
      <c r="L2055" s="2">
        <f t="shared" si="198"/>
        <v>11920</v>
      </c>
      <c r="M2055" s="2">
        <f t="shared" si="199"/>
        <v>3000</v>
      </c>
      <c r="N2055">
        <f t="shared" si="200"/>
        <v>2</v>
      </c>
      <c r="O2055">
        <f t="shared" si="201"/>
        <v>2023</v>
      </c>
      <c r="P2055" s="9">
        <f>IF(I2055&gt;0,VLOOKUP(B2055,'m cost'!A:G,6,FALSE)*I2055,0)</f>
        <v>408.64</v>
      </c>
      <c r="Q2055" t="str">
        <f t="shared" si="202"/>
        <v>l</v>
      </c>
      <c r="R2055" s="2">
        <f t="shared" si="203"/>
        <v>-9328.64</v>
      </c>
    </row>
    <row r="2056" spans="1:18" x14ac:dyDescent="0.2">
      <c r="A2056" t="s">
        <v>58</v>
      </c>
      <c r="B2056" s="9" t="str">
        <f>VLOOKUP(A2056,'item cost'!A:D,2,FALSE)</f>
        <v>group 2</v>
      </c>
      <c r="C2056" s="9" t="str">
        <f>VLOOKUP(D2056,items!A:B,2,FALSE)</f>
        <v>item 2</v>
      </c>
      <c r="D2056" t="s">
        <v>834</v>
      </c>
      <c r="E2056" s="10"/>
      <c r="F2056" s="10">
        <v>44958</v>
      </c>
      <c r="G2056" t="s">
        <v>559</v>
      </c>
      <c r="I2056">
        <v>2</v>
      </c>
      <c r="J2056" s="2">
        <v>1100</v>
      </c>
      <c r="K2056" s="2">
        <f>IF(OR(B2056="متنوع",B2056="قطع غيار"),J2056,IF(AND(B2056="ceiling fan",J2056&gt;500),_xlfn.MAXIFS('m cost'!$E$3:$E$1062,'m cost'!$B$3:$B$1062,C2056,'m cost'!$C$3:$C$1062,"&lt;="&amp;O2056,'m cost'!$D$3:$D$1062,"&lt;="&amp;N2056)*3,_xlfn.MAXIFS('m cost'!$E$3:$E$1062,'m cost'!$B$3:$B$1062,C2056,'m cost'!$C$3:$C$1062,"&lt;="&amp;O2056,'m cost'!$D$3:$D$1062,"&lt;="&amp;N2056)))</f>
        <v>257.64999999999998</v>
      </c>
      <c r="L2056" s="2">
        <f t="shared" si="198"/>
        <v>515.29999999999995</v>
      </c>
      <c r="M2056" s="2">
        <f t="shared" si="199"/>
        <v>2200</v>
      </c>
      <c r="N2056">
        <f t="shared" si="200"/>
        <v>2</v>
      </c>
      <c r="O2056">
        <f t="shared" si="201"/>
        <v>2023</v>
      </c>
      <c r="P2056" s="9">
        <f>IF(I2056&gt;0,VLOOKUP(B2056,'m cost'!A:G,6,FALSE)*I2056,0)</f>
        <v>81.16</v>
      </c>
      <c r="Q2056" t="str">
        <f t="shared" si="202"/>
        <v>p</v>
      </c>
      <c r="R2056" s="2">
        <f t="shared" si="203"/>
        <v>1603.54</v>
      </c>
    </row>
    <row r="2057" spans="1:18" x14ac:dyDescent="0.2">
      <c r="A2057" t="s">
        <v>23</v>
      </c>
      <c r="B2057" s="9" t="str">
        <f>VLOOKUP(A2057,'item cost'!A:D,2,FALSE)</f>
        <v>group 3</v>
      </c>
      <c r="C2057" s="9" t="str">
        <f>VLOOKUP(D2057,items!A:B,2,FALSE)</f>
        <v>item 3</v>
      </c>
      <c r="D2057" t="s">
        <v>835</v>
      </c>
      <c r="E2057" s="10"/>
      <c r="F2057" s="10">
        <v>44958</v>
      </c>
      <c r="G2057" t="s">
        <v>559</v>
      </c>
      <c r="I2057">
        <v>2</v>
      </c>
      <c r="J2057" s="2">
        <v>1500</v>
      </c>
      <c r="K2057" s="2">
        <f>IF(OR(B2057="متنوع",B2057="قطع غيار"),J2057,IF(AND(B2057="ceiling fan",J2057&gt;500),_xlfn.MAXIFS('m cost'!$E$3:$E$1062,'m cost'!$B$3:$B$1062,C2057,'m cost'!$C$3:$C$1062,"&lt;="&amp;O2057,'m cost'!$D$3:$D$1062,"&lt;="&amp;N2057)*3,_xlfn.MAXIFS('m cost'!$E$3:$E$1062,'m cost'!$B$3:$B$1062,C2057,'m cost'!$C$3:$C$1062,"&lt;="&amp;O2057,'m cost'!$D$3:$D$1062,"&lt;="&amp;N2057)))</f>
        <v>424.87</v>
      </c>
      <c r="L2057" s="2">
        <f t="shared" si="198"/>
        <v>849.74</v>
      </c>
      <c r="M2057" s="2">
        <f t="shared" si="199"/>
        <v>3000</v>
      </c>
      <c r="N2057">
        <f t="shared" si="200"/>
        <v>2</v>
      </c>
      <c r="O2057">
        <f t="shared" si="201"/>
        <v>2023</v>
      </c>
      <c r="P2057" s="9">
        <f>IF(I2057&gt;0,VLOOKUP(B2057,'m cost'!A:G,6,FALSE)*I2057,0)</f>
        <v>117.82</v>
      </c>
      <c r="Q2057" t="str">
        <f t="shared" si="202"/>
        <v>p</v>
      </c>
      <c r="R2057" s="2">
        <f t="shared" si="203"/>
        <v>2032.4400000000003</v>
      </c>
    </row>
    <row r="2058" spans="1:18" x14ac:dyDescent="0.2">
      <c r="A2058" t="s">
        <v>271</v>
      </c>
      <c r="B2058" s="9" t="str">
        <f>VLOOKUP(A2058,'item cost'!A:D,2,FALSE)</f>
        <v>group 4</v>
      </c>
      <c r="C2058" s="9" t="str">
        <f>VLOOKUP(D2058,items!A:B,2,FALSE)</f>
        <v>item 4</v>
      </c>
      <c r="D2058" t="s">
        <v>836</v>
      </c>
      <c r="E2058" s="10"/>
      <c r="F2058" s="10">
        <v>44958</v>
      </c>
      <c r="G2058" t="s">
        <v>559</v>
      </c>
      <c r="I2058">
        <v>2</v>
      </c>
      <c r="J2058" s="2">
        <v>1375</v>
      </c>
      <c r="K2058" s="2">
        <f>IF(OR(B2058="متنوع",B2058="قطع غيار"),J2058,IF(AND(B2058="ceiling fan",J2058&gt;500),_xlfn.MAXIFS('m cost'!$E$3:$E$1062,'m cost'!$B$3:$B$1062,C2058,'m cost'!$C$3:$C$1062,"&lt;="&amp;O2058,'m cost'!$D$3:$D$1062,"&lt;="&amp;N2058)*3,_xlfn.MAXIFS('m cost'!$E$3:$E$1062,'m cost'!$B$3:$B$1062,C2058,'m cost'!$C$3:$C$1062,"&lt;="&amp;O2058,'m cost'!$D$3:$D$1062,"&lt;="&amp;N2058)))</f>
        <v>1793</v>
      </c>
      <c r="L2058" s="2">
        <f t="shared" si="198"/>
        <v>3586</v>
      </c>
      <c r="M2058" s="2">
        <f t="shared" si="199"/>
        <v>2750</v>
      </c>
      <c r="N2058">
        <f t="shared" si="200"/>
        <v>2</v>
      </c>
      <c r="O2058">
        <f t="shared" si="201"/>
        <v>2023</v>
      </c>
      <c r="P2058" s="9">
        <f>IF(I2058&gt;0,VLOOKUP(B2058,'m cost'!A:G,6,FALSE)*I2058,0)</f>
        <v>85.92</v>
      </c>
      <c r="Q2058" t="str">
        <f t="shared" si="202"/>
        <v>l</v>
      </c>
      <c r="R2058" s="2">
        <f t="shared" si="203"/>
        <v>-921.92</v>
      </c>
    </row>
    <row r="2059" spans="1:18" x14ac:dyDescent="0.2">
      <c r="A2059" t="s">
        <v>26</v>
      </c>
      <c r="B2059" s="9" t="str">
        <f>VLOOKUP(A2059,'item cost'!A:D,2,FALSE)</f>
        <v>group 5</v>
      </c>
      <c r="C2059" s="9" t="str">
        <f>VLOOKUP(D2059,items!A:B,2,FALSE)</f>
        <v>item 5</v>
      </c>
      <c r="D2059" t="s">
        <v>837</v>
      </c>
      <c r="E2059" s="10"/>
      <c r="F2059" s="10">
        <v>44958</v>
      </c>
      <c r="G2059" t="s">
        <v>559</v>
      </c>
      <c r="I2059">
        <v>10</v>
      </c>
      <c r="J2059" s="2">
        <v>470</v>
      </c>
      <c r="K2059" s="2">
        <f>IF(OR(B2059="متنوع",B2059="قطع غيار"),J2059,IF(AND(B2059="ceiling fan",J2059&gt;500),_xlfn.MAXIFS('m cost'!$E$3:$E$1062,'m cost'!$B$3:$B$1062,C2059,'m cost'!$C$3:$C$1062,"&lt;="&amp;O2059,'m cost'!$D$3:$D$1062,"&lt;="&amp;N2059)*3,_xlfn.MAXIFS('m cost'!$E$3:$E$1062,'m cost'!$B$3:$B$1062,C2059,'m cost'!$C$3:$C$1062,"&lt;="&amp;O2059,'m cost'!$D$3:$D$1062,"&lt;="&amp;N2059)))</f>
        <v>2220</v>
      </c>
      <c r="L2059" s="2">
        <f t="shared" si="198"/>
        <v>22200</v>
      </c>
      <c r="M2059" s="2">
        <f t="shared" si="199"/>
        <v>4700</v>
      </c>
      <c r="N2059">
        <f t="shared" si="200"/>
        <v>2</v>
      </c>
      <c r="O2059">
        <f t="shared" si="201"/>
        <v>2023</v>
      </c>
      <c r="P2059" s="9">
        <f>IF(I2059&gt;0,VLOOKUP(B2059,'m cost'!A:G,6,FALSE)*I2059,0)</f>
        <v>320.39999999999998</v>
      </c>
      <c r="Q2059" t="str">
        <f t="shared" si="202"/>
        <v>l</v>
      </c>
      <c r="R2059" s="2">
        <f t="shared" si="203"/>
        <v>-17820.400000000001</v>
      </c>
    </row>
    <row r="2060" spans="1:18" x14ac:dyDescent="0.2">
      <c r="A2060" t="s">
        <v>66</v>
      </c>
      <c r="B2060" s="9" t="str">
        <f>VLOOKUP(A2060,'item cost'!A:D,2,FALSE)</f>
        <v>group 6</v>
      </c>
      <c r="C2060" s="9" t="str">
        <f>VLOOKUP(D2060,items!A:B,2,FALSE)</f>
        <v>item 6</v>
      </c>
      <c r="D2060" t="s">
        <v>838</v>
      </c>
      <c r="E2060" s="10"/>
      <c r="F2060" s="10">
        <v>44958</v>
      </c>
      <c r="G2060" t="s">
        <v>559</v>
      </c>
      <c r="I2060">
        <v>6</v>
      </c>
      <c r="J2060" s="2">
        <v>250</v>
      </c>
      <c r="K2060" s="2">
        <f>IF(OR(B2060="متنوع",B2060="قطع غيار"),J2060,IF(AND(B2060="ceiling fan",J2060&gt;500),_xlfn.MAXIFS('m cost'!$E$3:$E$1062,'m cost'!$B$3:$B$1062,C2060,'m cost'!$C$3:$C$1062,"&lt;="&amp;O2060,'m cost'!$D$3:$D$1062,"&lt;="&amp;N2060)*3,_xlfn.MAXIFS('m cost'!$E$3:$E$1062,'m cost'!$B$3:$B$1062,C2060,'m cost'!$C$3:$C$1062,"&lt;="&amp;O2060,'m cost'!$D$3:$D$1062,"&lt;="&amp;N2060)))</f>
        <v>190</v>
      </c>
      <c r="L2060" s="2">
        <f t="shared" si="198"/>
        <v>1140</v>
      </c>
      <c r="M2060" s="2">
        <f t="shared" si="199"/>
        <v>1500</v>
      </c>
      <c r="N2060">
        <f t="shared" si="200"/>
        <v>2</v>
      </c>
      <c r="O2060">
        <f t="shared" si="201"/>
        <v>2023</v>
      </c>
      <c r="P2060" s="9">
        <f>IF(I2060&gt;0,VLOOKUP(B2060,'m cost'!A:G,6,FALSE)*I2060,0)</f>
        <v>896.87999999999988</v>
      </c>
      <c r="Q2060" t="str">
        <f t="shared" si="202"/>
        <v>l</v>
      </c>
      <c r="R2060" s="2">
        <f t="shared" si="203"/>
        <v>-536.87999999999988</v>
      </c>
    </row>
    <row r="2061" spans="1:18" x14ac:dyDescent="0.2">
      <c r="A2061" t="s">
        <v>40</v>
      </c>
      <c r="B2061" s="9" t="str">
        <f>VLOOKUP(A2061,'item cost'!A:D,2,FALSE)</f>
        <v>group 7</v>
      </c>
      <c r="C2061" s="9" t="str">
        <f>VLOOKUP(D2061,items!A:B,2,FALSE)</f>
        <v>item 7</v>
      </c>
      <c r="D2061" t="s">
        <v>839</v>
      </c>
      <c r="E2061" s="10"/>
      <c r="F2061" s="10">
        <v>44958</v>
      </c>
      <c r="G2061" t="s">
        <v>559</v>
      </c>
      <c r="I2061">
        <v>6</v>
      </c>
      <c r="J2061" s="2">
        <v>300</v>
      </c>
      <c r="K2061" s="2">
        <f>IF(OR(B2061="متنوع",B2061="قطع غيار"),J2061,IF(AND(B2061="ceiling fan",J2061&gt;500),_xlfn.MAXIFS('m cost'!$E$3:$E$1062,'m cost'!$B$3:$B$1062,C2061,'m cost'!$C$3:$C$1062,"&lt;="&amp;O2061,'m cost'!$D$3:$D$1062,"&lt;="&amp;N2061)*3,_xlfn.MAXIFS('m cost'!$E$3:$E$1062,'m cost'!$B$3:$B$1062,C2061,'m cost'!$C$3:$C$1062,"&lt;="&amp;O2061,'m cost'!$D$3:$D$1062,"&lt;="&amp;N2061)))</f>
        <v>260</v>
      </c>
      <c r="L2061" s="2">
        <f t="shared" si="198"/>
        <v>1560</v>
      </c>
      <c r="M2061" s="2">
        <f t="shared" si="199"/>
        <v>1800</v>
      </c>
      <c r="N2061">
        <f t="shared" si="200"/>
        <v>2</v>
      </c>
      <c r="O2061">
        <f t="shared" si="201"/>
        <v>2023</v>
      </c>
      <c r="P2061" s="9">
        <f>IF(I2061&gt;0,VLOOKUP(B2061,'m cost'!A:G,6,FALSE)*I2061,0)</f>
        <v>132.84</v>
      </c>
      <c r="Q2061" t="str">
        <f t="shared" si="202"/>
        <v>p</v>
      </c>
      <c r="R2061" s="2">
        <f t="shared" si="203"/>
        <v>107.16</v>
      </c>
    </row>
    <row r="2062" spans="1:18" x14ac:dyDescent="0.2">
      <c r="A2062" t="s">
        <v>61</v>
      </c>
      <c r="B2062" s="9" t="str">
        <f>VLOOKUP(A2062,'item cost'!A:D,2,FALSE)</f>
        <v>group 8</v>
      </c>
      <c r="C2062" s="9" t="str">
        <f>VLOOKUP(D2062,items!A:B,2,FALSE)</f>
        <v>item 8</v>
      </c>
      <c r="D2062" t="s">
        <v>840</v>
      </c>
      <c r="E2062" s="10"/>
      <c r="F2062" s="10">
        <v>44958</v>
      </c>
      <c r="G2062" t="s">
        <v>559</v>
      </c>
      <c r="I2062">
        <v>10</v>
      </c>
      <c r="J2062" s="2">
        <v>280</v>
      </c>
      <c r="K2062" s="2">
        <f>IF(OR(B2062="متنوع",B2062="قطع غيار"),J2062,IF(AND(B2062="ceiling fan",J2062&gt;500),_xlfn.MAXIFS('m cost'!$E$3:$E$1062,'m cost'!$B$3:$B$1062,C2062,'m cost'!$C$3:$C$1062,"&lt;="&amp;O2062,'m cost'!$D$3:$D$1062,"&lt;="&amp;N2062)*3,_xlfn.MAXIFS('m cost'!$E$3:$E$1062,'m cost'!$B$3:$B$1062,C2062,'m cost'!$C$3:$C$1062,"&lt;="&amp;O2062,'m cost'!$D$3:$D$1062,"&lt;="&amp;N2062)))</f>
        <v>1630</v>
      </c>
      <c r="L2062" s="2">
        <f t="shared" si="198"/>
        <v>16300</v>
      </c>
      <c r="M2062" s="2">
        <f t="shared" si="199"/>
        <v>2800</v>
      </c>
      <c r="N2062">
        <f t="shared" si="200"/>
        <v>2</v>
      </c>
      <c r="O2062">
        <f t="shared" si="201"/>
        <v>2023</v>
      </c>
      <c r="P2062" s="9">
        <f>IF(I2062&gt;0,VLOOKUP(B2062,'m cost'!A:G,6,FALSE)*I2062,0)</f>
        <v>628.40000000000009</v>
      </c>
      <c r="Q2062" t="str">
        <f t="shared" si="202"/>
        <v>l</v>
      </c>
      <c r="R2062" s="2">
        <f t="shared" si="203"/>
        <v>-14128.4</v>
      </c>
    </row>
    <row r="2063" spans="1:18" x14ac:dyDescent="0.2">
      <c r="A2063" t="s">
        <v>39</v>
      </c>
      <c r="B2063" s="9" t="str">
        <f>VLOOKUP(A2063,'item cost'!A:D,2,FALSE)</f>
        <v>group 9</v>
      </c>
      <c r="C2063" s="9" t="str">
        <f>VLOOKUP(D2063,items!A:B,2,FALSE)</f>
        <v>item 9</v>
      </c>
      <c r="D2063" t="s">
        <v>841</v>
      </c>
      <c r="E2063" s="10"/>
      <c r="F2063" s="10">
        <v>44979</v>
      </c>
      <c r="G2063" t="s">
        <v>560</v>
      </c>
      <c r="I2063">
        <v>16</v>
      </c>
      <c r="J2063" s="2">
        <v>450</v>
      </c>
      <c r="K2063" s="2">
        <f>IF(OR(B2063="متنوع",B2063="قطع غيار"),J2063,IF(AND(B2063="ceiling fan",J2063&gt;500),_xlfn.MAXIFS('m cost'!$E$3:$E$1062,'m cost'!$B$3:$B$1062,C2063,'m cost'!$C$3:$C$1062,"&lt;="&amp;O2063,'m cost'!$D$3:$D$1062,"&lt;="&amp;N2063)*3,_xlfn.MAXIFS('m cost'!$E$3:$E$1062,'m cost'!$B$3:$B$1062,C2063,'m cost'!$C$3:$C$1062,"&lt;="&amp;O2063,'m cost'!$D$3:$D$1062,"&lt;="&amp;N2063)))</f>
        <v>2007</v>
      </c>
      <c r="L2063" s="2">
        <f t="shared" si="198"/>
        <v>32112</v>
      </c>
      <c r="M2063" s="2">
        <f t="shared" si="199"/>
        <v>7200</v>
      </c>
      <c r="N2063">
        <f t="shared" si="200"/>
        <v>2</v>
      </c>
      <c r="O2063">
        <f t="shared" si="201"/>
        <v>2023</v>
      </c>
      <c r="P2063" s="9">
        <f>IF(I2063&gt;0,VLOOKUP(B2063,'m cost'!A:G,6,FALSE)*I2063,0)</f>
        <v>359.84</v>
      </c>
      <c r="Q2063" t="str">
        <f t="shared" si="202"/>
        <v>l</v>
      </c>
      <c r="R2063" s="2">
        <f t="shared" si="203"/>
        <v>-25271.84</v>
      </c>
    </row>
    <row r="2064" spans="1:18" x14ac:dyDescent="0.2">
      <c r="A2064" t="s">
        <v>277</v>
      </c>
      <c r="B2064" s="9" t="str">
        <f>VLOOKUP(A2064,'item cost'!A:D,2,FALSE)</f>
        <v>group 10</v>
      </c>
      <c r="C2064" s="9" t="str">
        <f>VLOOKUP(D2064,items!A:B,2,FALSE)</f>
        <v>item 10</v>
      </c>
      <c r="D2064" t="s">
        <v>842</v>
      </c>
      <c r="E2064" s="10"/>
      <c r="F2064" s="10">
        <v>44979</v>
      </c>
      <c r="G2064" t="s">
        <v>560</v>
      </c>
      <c r="I2064">
        <v>20</v>
      </c>
      <c r="J2064" s="2">
        <v>380</v>
      </c>
      <c r="K2064" s="2">
        <f>IF(OR(B2064="متنوع",B2064="قطع غيار"),J2064,IF(AND(B2064="ceiling fan",J2064&gt;500),_xlfn.MAXIFS('m cost'!$E$3:$E$1062,'m cost'!$B$3:$B$1062,C2064,'m cost'!$C$3:$C$1062,"&lt;="&amp;O2064,'m cost'!$D$3:$D$1062,"&lt;="&amp;N2064)*3,_xlfn.MAXIFS('m cost'!$E$3:$E$1062,'m cost'!$B$3:$B$1062,C2064,'m cost'!$C$3:$C$1062,"&lt;="&amp;O2064,'m cost'!$D$3:$D$1062,"&lt;="&amp;N2064)))</f>
        <v>370</v>
      </c>
      <c r="L2064" s="2">
        <f t="shared" si="198"/>
        <v>7400</v>
      </c>
      <c r="M2064" s="2">
        <f t="shared" si="199"/>
        <v>7600</v>
      </c>
      <c r="N2064">
        <f t="shared" si="200"/>
        <v>2</v>
      </c>
      <c r="O2064">
        <f t="shared" si="201"/>
        <v>2023</v>
      </c>
      <c r="P2064" s="9">
        <f>IF(I2064&gt;0,VLOOKUP(B2064,'m cost'!A:G,6,FALSE)*I2064,0)</f>
        <v>1248.5999999999999</v>
      </c>
      <c r="Q2064" t="str">
        <f t="shared" si="202"/>
        <v>l</v>
      </c>
      <c r="R2064" s="2">
        <f t="shared" si="203"/>
        <v>-1048.5999999999999</v>
      </c>
    </row>
    <row r="2065" spans="1:18" x14ac:dyDescent="0.2">
      <c r="A2065" t="s">
        <v>53</v>
      </c>
      <c r="B2065" s="9" t="str">
        <f>VLOOKUP(A2065,'item cost'!A:D,2,FALSE)</f>
        <v>group 11</v>
      </c>
      <c r="C2065" s="9" t="str">
        <f>VLOOKUP(D2065,items!A:B,2,FALSE)</f>
        <v>item 11</v>
      </c>
      <c r="D2065" t="s">
        <v>843</v>
      </c>
      <c r="E2065" s="10"/>
      <c r="F2065" s="10">
        <v>44979</v>
      </c>
      <c r="G2065" t="s">
        <v>560</v>
      </c>
      <c r="I2065">
        <v>50</v>
      </c>
      <c r="J2065" s="2">
        <v>1510</v>
      </c>
      <c r="K2065" s="2">
        <f>IF(OR(B2065="متنوع",B2065="قطع غيار"),J2065,IF(AND(B2065="ceiling fan",J2065&gt;500),_xlfn.MAXIFS('m cost'!$E$3:$E$1062,'m cost'!$B$3:$B$1062,C2065,'m cost'!$C$3:$C$1062,"&lt;="&amp;O2065,'m cost'!$D$3:$D$1062,"&lt;="&amp;N2065)*3,_xlfn.MAXIFS('m cost'!$E$3:$E$1062,'m cost'!$B$3:$B$1062,C2065,'m cost'!$C$3:$C$1062,"&lt;="&amp;O2065,'m cost'!$D$3:$D$1062,"&lt;="&amp;N2065)))</f>
        <v>339.00000000000006</v>
      </c>
      <c r="L2065" s="2">
        <f t="shared" si="198"/>
        <v>16950.000000000004</v>
      </c>
      <c r="M2065" s="2">
        <f t="shared" si="199"/>
        <v>75500</v>
      </c>
      <c r="N2065">
        <f t="shared" si="200"/>
        <v>2</v>
      </c>
      <c r="O2065">
        <f t="shared" si="201"/>
        <v>2023</v>
      </c>
      <c r="P2065" s="9">
        <f>IF(I2065&gt;0,VLOOKUP(B2065,'m cost'!A:G,6,FALSE)*I2065,0)</f>
        <v>1100.5</v>
      </c>
      <c r="Q2065" t="str">
        <f t="shared" si="202"/>
        <v>p</v>
      </c>
      <c r="R2065" s="2">
        <f t="shared" si="203"/>
        <v>57449.5</v>
      </c>
    </row>
    <row r="2066" spans="1:18" x14ac:dyDescent="0.2">
      <c r="A2066" t="s">
        <v>54</v>
      </c>
      <c r="B2066" s="9" t="str">
        <f>VLOOKUP(A2066,'item cost'!A:D,2,FALSE)</f>
        <v>group 12</v>
      </c>
      <c r="C2066" s="9" t="str">
        <f>VLOOKUP(D2066,items!A:B,2,FALSE)</f>
        <v>item 12</v>
      </c>
      <c r="D2066" t="s">
        <v>844</v>
      </c>
      <c r="E2066" s="10"/>
      <c r="F2066" s="10">
        <v>44979</v>
      </c>
      <c r="G2066" t="s">
        <v>560</v>
      </c>
      <c r="I2066">
        <v>10</v>
      </c>
      <c r="J2066" s="2">
        <v>540</v>
      </c>
      <c r="K2066" s="2">
        <f>IF(OR(B2066="متنوع",B2066="قطع غيار"),J2066,IF(AND(B2066="ceiling fan",J2066&gt;500),_xlfn.MAXIFS('m cost'!$E$3:$E$1062,'m cost'!$B$3:$B$1062,C2066,'m cost'!$C$3:$C$1062,"&lt;="&amp;O2066,'m cost'!$D$3:$D$1062,"&lt;="&amp;N2066)*3,_xlfn.MAXIFS('m cost'!$E$3:$E$1062,'m cost'!$B$3:$B$1062,C2066,'m cost'!$C$3:$C$1062,"&lt;="&amp;O2066,'m cost'!$D$3:$D$1062,"&lt;="&amp;N2066)))</f>
        <v>900</v>
      </c>
      <c r="L2066" s="2">
        <f t="shared" si="198"/>
        <v>9000</v>
      </c>
      <c r="M2066" s="2">
        <f t="shared" si="199"/>
        <v>5400</v>
      </c>
      <c r="N2066">
        <f t="shared" si="200"/>
        <v>2</v>
      </c>
      <c r="O2066">
        <f t="shared" si="201"/>
        <v>2023</v>
      </c>
      <c r="P2066" s="9">
        <f>IF(I2066&gt;0,VLOOKUP(B2066,'m cost'!A:G,6,FALSE)*I2066,0)</f>
        <v>257.8</v>
      </c>
      <c r="Q2066" t="str">
        <f t="shared" si="202"/>
        <v>l</v>
      </c>
      <c r="R2066" s="2">
        <f t="shared" si="203"/>
        <v>-3857.8</v>
      </c>
    </row>
    <row r="2067" spans="1:18" x14ac:dyDescent="0.2">
      <c r="A2067" t="s">
        <v>72</v>
      </c>
      <c r="B2067" s="9" t="str">
        <f>VLOOKUP(A2067,'item cost'!A:D,2,FALSE)</f>
        <v>group 13</v>
      </c>
      <c r="C2067" s="9" t="str">
        <f>VLOOKUP(D2067,items!A:B,2,FALSE)</f>
        <v>item 13</v>
      </c>
      <c r="D2067" t="s">
        <v>845</v>
      </c>
      <c r="E2067" s="10"/>
      <c r="F2067" s="10">
        <v>44979</v>
      </c>
      <c r="G2067" t="s">
        <v>560</v>
      </c>
      <c r="I2067">
        <v>15</v>
      </c>
      <c r="J2067" s="2">
        <v>490</v>
      </c>
      <c r="K2067" s="2">
        <f>IF(OR(B2067="متنوع",B2067="قطع غيار"),J2067,IF(AND(B2067="ceiling fan",J2067&gt;500),_xlfn.MAXIFS('m cost'!$E$3:$E$1062,'m cost'!$B$3:$B$1062,C2067,'m cost'!$C$3:$C$1062,"&lt;="&amp;O2067,'m cost'!$D$3:$D$1062,"&lt;="&amp;N2067)*3,_xlfn.MAXIFS('m cost'!$E$3:$E$1062,'m cost'!$B$3:$B$1062,C2067,'m cost'!$C$3:$C$1062,"&lt;="&amp;O2067,'m cost'!$D$3:$D$1062,"&lt;="&amp;N2067)))</f>
        <v>450</v>
      </c>
      <c r="L2067" s="2">
        <f t="shared" si="198"/>
        <v>6750</v>
      </c>
      <c r="M2067" s="2">
        <f t="shared" si="199"/>
        <v>7350</v>
      </c>
      <c r="N2067">
        <f t="shared" si="200"/>
        <v>2</v>
      </c>
      <c r="O2067">
        <f t="shared" si="201"/>
        <v>2023</v>
      </c>
      <c r="P2067" s="9">
        <f>IF(I2067&gt;0,VLOOKUP(B2067,'m cost'!A:G,6,FALSE)*I2067,0)</f>
        <v>625.05000000000007</v>
      </c>
      <c r="Q2067" t="str">
        <f t="shared" si="202"/>
        <v>l</v>
      </c>
      <c r="R2067" s="2">
        <f t="shared" si="203"/>
        <v>-25.050000000000068</v>
      </c>
    </row>
    <row r="2068" spans="1:18" x14ac:dyDescent="0.2">
      <c r="A2068" t="s">
        <v>38</v>
      </c>
      <c r="B2068" s="9" t="str">
        <f>VLOOKUP(A2068,'item cost'!A:D,2,FALSE)</f>
        <v>group 14</v>
      </c>
      <c r="C2068" s="9" t="str">
        <f>VLOOKUP(D2068,items!A:B,2,FALSE)</f>
        <v>item 14</v>
      </c>
      <c r="D2068" t="s">
        <v>846</v>
      </c>
      <c r="E2068" s="10"/>
      <c r="F2068" s="10">
        <v>44965</v>
      </c>
      <c r="G2068" t="s">
        <v>561</v>
      </c>
      <c r="I2068">
        <v>80</v>
      </c>
      <c r="J2068" s="2">
        <v>1450</v>
      </c>
      <c r="K2068" s="2">
        <f>IF(OR(B2068="متنوع",B2068="قطع غيار"),J2068,IF(AND(B2068="ceiling fan",J2068&gt;500),_xlfn.MAXIFS('m cost'!$E$3:$E$1062,'m cost'!$B$3:$B$1062,C2068,'m cost'!$C$3:$C$1062,"&lt;="&amp;O2068,'m cost'!$D$3:$D$1062,"&lt;="&amp;N2068)*3,_xlfn.MAXIFS('m cost'!$E$3:$E$1062,'m cost'!$B$3:$B$1062,C2068,'m cost'!$C$3:$C$1062,"&lt;="&amp;O2068,'m cost'!$D$3:$D$1062,"&lt;="&amp;N2068)))</f>
        <v>2060</v>
      </c>
      <c r="L2068" s="2">
        <f t="shared" si="198"/>
        <v>164800</v>
      </c>
      <c r="M2068" s="2">
        <f t="shared" si="199"/>
        <v>116000</v>
      </c>
      <c r="N2068">
        <f t="shared" si="200"/>
        <v>2</v>
      </c>
      <c r="O2068">
        <f t="shared" si="201"/>
        <v>2023</v>
      </c>
      <c r="P2068" s="9">
        <f>IF(I2068&gt;0,VLOOKUP(B2068,'m cost'!A:G,6,FALSE)*I2068,0)</f>
        <v>2655.2</v>
      </c>
      <c r="Q2068" t="str">
        <f t="shared" si="202"/>
        <v>l</v>
      </c>
      <c r="R2068" s="2">
        <f t="shared" si="203"/>
        <v>-51455.199999999997</v>
      </c>
    </row>
    <row r="2069" spans="1:18" x14ac:dyDescent="0.2">
      <c r="A2069" t="s">
        <v>36</v>
      </c>
      <c r="B2069" s="9" t="str">
        <f>VLOOKUP(A2069,'item cost'!A:D,2,FALSE)</f>
        <v>group 15</v>
      </c>
      <c r="C2069" s="9" t="str">
        <f>VLOOKUP(D2069,items!A:B,2,FALSE)</f>
        <v>item 15</v>
      </c>
      <c r="D2069" t="s">
        <v>847</v>
      </c>
      <c r="E2069" s="10"/>
      <c r="F2069" s="10">
        <v>44965</v>
      </c>
      <c r="G2069" t="s">
        <v>561</v>
      </c>
      <c r="I2069">
        <v>10</v>
      </c>
      <c r="J2069" s="2">
        <v>1050</v>
      </c>
      <c r="K2069" s="2">
        <f>IF(OR(B2069="متنوع",B2069="قطع غيار"),J2069,IF(AND(B2069="ceiling fan",J2069&gt;500),_xlfn.MAXIFS('m cost'!$E$3:$E$1062,'m cost'!$B$3:$B$1062,C2069,'m cost'!$C$3:$C$1062,"&lt;="&amp;O2069,'m cost'!$D$3:$D$1062,"&lt;="&amp;N2069)*3,_xlfn.MAXIFS('m cost'!$E$3:$E$1062,'m cost'!$B$3:$B$1062,C2069,'m cost'!$C$3:$C$1062,"&lt;="&amp;O2069,'m cost'!$D$3:$D$1062,"&lt;="&amp;N2069)))</f>
        <v>1928</v>
      </c>
      <c r="L2069" s="2">
        <f t="shared" si="198"/>
        <v>19280</v>
      </c>
      <c r="M2069" s="2">
        <f t="shared" si="199"/>
        <v>10500</v>
      </c>
      <c r="N2069">
        <f t="shared" si="200"/>
        <v>2</v>
      </c>
      <c r="O2069">
        <f t="shared" si="201"/>
        <v>2023</v>
      </c>
      <c r="P2069" s="9">
        <f>IF(I2069&gt;0,VLOOKUP(B2069,'m cost'!A:G,6,FALSE)*I2069,0)</f>
        <v>265.2</v>
      </c>
      <c r="Q2069" t="str">
        <f t="shared" si="202"/>
        <v>l</v>
      </c>
      <c r="R2069" s="2">
        <f t="shared" si="203"/>
        <v>-9045.2000000000007</v>
      </c>
    </row>
    <row r="2070" spans="1:18" x14ac:dyDescent="0.2">
      <c r="A2070" t="s">
        <v>30</v>
      </c>
      <c r="B2070" s="9" t="str">
        <f>VLOOKUP(A2070,'item cost'!A:D,2,FALSE)</f>
        <v>group 16</v>
      </c>
      <c r="C2070" s="9" t="str">
        <f>VLOOKUP(D2070,items!A:B,2,FALSE)</f>
        <v>item 16</v>
      </c>
      <c r="D2070" t="s">
        <v>848</v>
      </c>
      <c r="E2070" s="10"/>
      <c r="F2070" s="10">
        <v>44965</v>
      </c>
      <c r="G2070" t="s">
        <v>561</v>
      </c>
      <c r="I2070">
        <v>50</v>
      </c>
      <c r="J2070" s="2">
        <v>390</v>
      </c>
      <c r="K2070" s="2">
        <f>IF(OR(B2070="متنوع",B2070="قطع غيار"),J2070,IF(AND(B2070="ceiling fan",J2070&gt;500),_xlfn.MAXIFS('m cost'!$E$3:$E$1062,'m cost'!$B$3:$B$1062,C2070,'m cost'!$C$3:$C$1062,"&lt;="&amp;O2070,'m cost'!$D$3:$D$1062,"&lt;="&amp;N2070)*3,_xlfn.MAXIFS('m cost'!$E$3:$E$1062,'m cost'!$B$3:$B$1062,C2070,'m cost'!$C$3:$C$1062,"&lt;="&amp;O2070,'m cost'!$D$3:$D$1062,"&lt;="&amp;N2070)))</f>
        <v>340.26666666666671</v>
      </c>
      <c r="L2070" s="2">
        <f t="shared" si="198"/>
        <v>17013.333333333336</v>
      </c>
      <c r="M2070" s="2">
        <f t="shared" si="199"/>
        <v>19500</v>
      </c>
      <c r="N2070">
        <f t="shared" si="200"/>
        <v>2</v>
      </c>
      <c r="O2070">
        <f t="shared" si="201"/>
        <v>2023</v>
      </c>
      <c r="P2070" s="9">
        <f>IF(I2070&gt;0,VLOOKUP(B2070,'m cost'!A:G,6,FALSE)*I2070,0)</f>
        <v>1434</v>
      </c>
      <c r="Q2070" t="str">
        <f t="shared" si="202"/>
        <v>p</v>
      </c>
      <c r="R2070" s="2">
        <f t="shared" si="203"/>
        <v>1052.6666666666642</v>
      </c>
    </row>
    <row r="2071" spans="1:18" x14ac:dyDescent="0.2">
      <c r="A2071" t="s">
        <v>45</v>
      </c>
      <c r="B2071" s="9" t="str">
        <f>VLOOKUP(A2071,'item cost'!A:D,2,FALSE)</f>
        <v>group 17</v>
      </c>
      <c r="C2071" s="9" t="str">
        <f>VLOOKUP(D2071,items!A:B,2,FALSE)</f>
        <v>item 17</v>
      </c>
      <c r="D2071" t="s">
        <v>849</v>
      </c>
      <c r="E2071" s="10"/>
      <c r="F2071" s="10">
        <v>44965</v>
      </c>
      <c r="G2071" t="s">
        <v>561</v>
      </c>
      <c r="I2071">
        <v>10</v>
      </c>
      <c r="J2071" s="2">
        <v>1300</v>
      </c>
      <c r="K2071" s="2">
        <f>IF(OR(B2071="متنوع",B2071="قطع غيار"),J2071,IF(AND(B2071="ceiling fan",J2071&gt;500),_xlfn.MAXIFS('m cost'!$E$3:$E$1062,'m cost'!$B$3:$B$1062,C2071,'m cost'!$C$3:$C$1062,"&lt;="&amp;O2071,'m cost'!$D$3:$D$1062,"&lt;="&amp;N2071)*3,_xlfn.MAXIFS('m cost'!$E$3:$E$1062,'m cost'!$B$3:$B$1062,C2071,'m cost'!$C$3:$C$1062,"&lt;="&amp;O2071,'m cost'!$D$3:$D$1062,"&lt;="&amp;N2071)))</f>
        <v>350.54555555555561</v>
      </c>
      <c r="L2071" s="2">
        <f t="shared" si="198"/>
        <v>3505.4555555555562</v>
      </c>
      <c r="M2071" s="2">
        <f t="shared" si="199"/>
        <v>13000</v>
      </c>
      <c r="N2071">
        <f t="shared" si="200"/>
        <v>2</v>
      </c>
      <c r="O2071">
        <f t="shared" si="201"/>
        <v>2023</v>
      </c>
      <c r="P2071" s="9">
        <f>IF(I2071&gt;0,VLOOKUP(B2071,'m cost'!A:G,6,FALSE)*I2071,0)</f>
        <v>482.5</v>
      </c>
      <c r="Q2071" t="str">
        <f t="shared" si="202"/>
        <v>p</v>
      </c>
      <c r="R2071" s="2">
        <f t="shared" si="203"/>
        <v>9012.0444444444438</v>
      </c>
    </row>
    <row r="2072" spans="1:18" x14ac:dyDescent="0.2">
      <c r="A2072" t="s">
        <v>21</v>
      </c>
      <c r="B2072" s="9" t="str">
        <f>VLOOKUP(A2072,'item cost'!A:D,2,FALSE)</f>
        <v>group 18</v>
      </c>
      <c r="C2072" s="9" t="str">
        <f>VLOOKUP(D2072,items!A:B,2,FALSE)</f>
        <v>item 18</v>
      </c>
      <c r="D2072" t="s">
        <v>850</v>
      </c>
      <c r="E2072" s="10"/>
      <c r="F2072" s="10">
        <v>44965</v>
      </c>
      <c r="G2072" t="s">
        <v>187</v>
      </c>
      <c r="I2072">
        <v>-1</v>
      </c>
      <c r="J2072" s="2">
        <v>520</v>
      </c>
      <c r="K2072" s="2">
        <f>IF(OR(B2072="متنوع",B2072="قطع غيار"),J2072,IF(AND(B2072="ceiling fan",J2072&gt;500),_xlfn.MAXIFS('m cost'!$E$3:$E$1062,'m cost'!$B$3:$B$1062,C2072,'m cost'!$C$3:$C$1062,"&lt;="&amp;O2072,'m cost'!$D$3:$D$1062,"&lt;="&amp;N2072)*3,_xlfn.MAXIFS('m cost'!$E$3:$E$1062,'m cost'!$B$3:$B$1062,C2072,'m cost'!$C$3:$C$1062,"&lt;="&amp;O2072,'m cost'!$D$3:$D$1062,"&lt;="&amp;N2072)))</f>
        <v>329.32952380952389</v>
      </c>
      <c r="L2072" s="2">
        <f t="shared" si="198"/>
        <v>-329.32952380952389</v>
      </c>
      <c r="M2072" s="2">
        <f t="shared" si="199"/>
        <v>-520</v>
      </c>
      <c r="N2072">
        <f t="shared" si="200"/>
        <v>2</v>
      </c>
      <c r="O2072">
        <f t="shared" si="201"/>
        <v>2023</v>
      </c>
      <c r="P2072" s="9">
        <f>IF(I2072&gt;0,VLOOKUP(B2072,'m cost'!A:G,6,FALSE)*I2072,0)</f>
        <v>0</v>
      </c>
      <c r="Q2072" t="str">
        <f t="shared" si="202"/>
        <v>l</v>
      </c>
      <c r="R2072" s="2">
        <f t="shared" si="203"/>
        <v>-190.67047619047611</v>
      </c>
    </row>
    <row r="2073" spans="1:18" x14ac:dyDescent="0.2">
      <c r="A2073" t="s">
        <v>275</v>
      </c>
      <c r="B2073" s="9" t="str">
        <f>VLOOKUP(A2073,'item cost'!A:D,2,FALSE)</f>
        <v>group 19</v>
      </c>
      <c r="C2073" s="9" t="str">
        <f>VLOOKUP(D2073,items!A:B,2,FALSE)</f>
        <v>item 19</v>
      </c>
      <c r="D2073" t="s">
        <v>851</v>
      </c>
      <c r="E2073" s="10"/>
      <c r="F2073" s="10">
        <v>44965</v>
      </c>
      <c r="G2073" t="s">
        <v>187</v>
      </c>
      <c r="I2073">
        <v>-2</v>
      </c>
      <c r="J2073" s="2">
        <v>295</v>
      </c>
      <c r="K2073" s="2">
        <f>IF(OR(B2073="متنوع",B2073="قطع غيار"),J2073,IF(AND(B2073="ceiling fan",J2073&gt;500),_xlfn.MAXIFS('m cost'!$E$3:$E$1062,'m cost'!$B$3:$B$1062,C2073,'m cost'!$C$3:$C$1062,"&lt;="&amp;O2073,'m cost'!$D$3:$D$1062,"&lt;="&amp;N2073)*3,_xlfn.MAXIFS('m cost'!$E$3:$E$1062,'m cost'!$B$3:$B$1062,C2073,'m cost'!$C$3:$C$1062,"&lt;="&amp;O2073,'m cost'!$D$3:$D$1062,"&lt;="&amp;N2073)))</f>
        <v>1400</v>
      </c>
      <c r="L2073" s="2">
        <f t="shared" si="198"/>
        <v>-2800</v>
      </c>
      <c r="M2073" s="2">
        <f t="shared" si="199"/>
        <v>-590</v>
      </c>
      <c r="N2073">
        <f t="shared" si="200"/>
        <v>2</v>
      </c>
      <c r="O2073">
        <f t="shared" si="201"/>
        <v>2023</v>
      </c>
      <c r="P2073" s="9">
        <f>IF(I2073&gt;0,VLOOKUP(B2073,'m cost'!A:G,6,FALSE)*I2073,0)</f>
        <v>0</v>
      </c>
      <c r="Q2073" t="str">
        <f t="shared" si="202"/>
        <v>p</v>
      </c>
      <c r="R2073" s="2">
        <f t="shared" si="203"/>
        <v>2210</v>
      </c>
    </row>
    <row r="2074" spans="1:18" x14ac:dyDescent="0.2">
      <c r="A2074" t="s">
        <v>17</v>
      </c>
      <c r="B2074" s="9" t="str">
        <f>VLOOKUP(A2074,'item cost'!A:D,2,FALSE)</f>
        <v>group 20</v>
      </c>
      <c r="C2074" s="9" t="str">
        <f>VLOOKUP(D2074,items!A:B,2,FALSE)</f>
        <v>item 20</v>
      </c>
      <c r="D2074" t="s">
        <v>852</v>
      </c>
      <c r="E2074" s="10"/>
      <c r="F2074" s="10">
        <v>44965</v>
      </c>
      <c r="G2074" t="s">
        <v>187</v>
      </c>
      <c r="I2074">
        <v>-13</v>
      </c>
      <c r="J2074" s="2">
        <v>280</v>
      </c>
      <c r="K2074" s="2">
        <f>IF(OR(B2074="متنوع",B2074="قطع غيار"),J2074,IF(AND(B2074="ceiling fan",J2074&gt;500),_xlfn.MAXIFS('m cost'!$E$3:$E$1062,'m cost'!$B$3:$B$1062,C2074,'m cost'!$C$3:$C$1062,"&lt;="&amp;O2074,'m cost'!$D$3:$D$1062,"&lt;="&amp;N2074)*3,_xlfn.MAXIFS('m cost'!$E$3:$E$1062,'m cost'!$B$3:$B$1062,C2074,'m cost'!$C$3:$C$1062,"&lt;="&amp;O2074,'m cost'!$D$3:$D$1062,"&lt;="&amp;N2074)))</f>
        <v>1544</v>
      </c>
      <c r="L2074" s="2">
        <f t="shared" si="198"/>
        <v>-20072</v>
      </c>
      <c r="M2074" s="2">
        <f t="shared" si="199"/>
        <v>-3640</v>
      </c>
      <c r="N2074">
        <f t="shared" si="200"/>
        <v>2</v>
      </c>
      <c r="O2074">
        <f t="shared" si="201"/>
        <v>2023</v>
      </c>
      <c r="P2074" s="9">
        <f>IF(I2074&gt;0,VLOOKUP(B2074,'m cost'!A:G,6,FALSE)*I2074,0)</f>
        <v>0</v>
      </c>
      <c r="Q2074" t="str">
        <f t="shared" si="202"/>
        <v>p</v>
      </c>
      <c r="R2074" s="2">
        <f t="shared" si="203"/>
        <v>16432</v>
      </c>
    </row>
    <row r="2075" spans="1:18" x14ac:dyDescent="0.2">
      <c r="A2075" t="s">
        <v>18</v>
      </c>
      <c r="B2075" s="9" t="str">
        <f>VLOOKUP(A2075,'item cost'!A:D,2,FALSE)</f>
        <v>group 21</v>
      </c>
      <c r="C2075" s="9" t="str">
        <f>VLOOKUP(D2075,items!A:B,2,FALSE)</f>
        <v>item 21</v>
      </c>
      <c r="D2075" t="s">
        <v>853</v>
      </c>
      <c r="E2075" s="10"/>
      <c r="F2075" s="10">
        <v>44965</v>
      </c>
      <c r="G2075" t="s">
        <v>187</v>
      </c>
      <c r="I2075">
        <v>-8</v>
      </c>
      <c r="J2075" s="2">
        <v>325</v>
      </c>
      <c r="K2075" s="2">
        <f>IF(OR(B2075="متنوع",B2075="قطع غيار"),J2075,IF(AND(B2075="ceiling fan",J2075&gt;500),_xlfn.MAXIFS('m cost'!$E$3:$E$1062,'m cost'!$B$3:$B$1062,C2075,'m cost'!$C$3:$C$1062,"&lt;="&amp;O2075,'m cost'!$D$3:$D$1062,"&lt;="&amp;N2075)*3,_xlfn.MAXIFS('m cost'!$E$3:$E$1062,'m cost'!$B$3:$B$1062,C2075,'m cost'!$C$3:$C$1062,"&lt;="&amp;O2075,'m cost'!$D$3:$D$1062,"&lt;="&amp;N2075)))</f>
        <v>122.78968253968254</v>
      </c>
      <c r="L2075" s="2">
        <f t="shared" si="198"/>
        <v>-982.31746031746036</v>
      </c>
      <c r="M2075" s="2">
        <f t="shared" si="199"/>
        <v>-2600</v>
      </c>
      <c r="N2075">
        <f t="shared" si="200"/>
        <v>2</v>
      </c>
      <c r="O2075">
        <f t="shared" si="201"/>
        <v>2023</v>
      </c>
      <c r="P2075" s="9">
        <f>IF(I2075&gt;0,VLOOKUP(B2075,'m cost'!A:G,6,FALSE)*I2075,0)</f>
        <v>0</v>
      </c>
      <c r="Q2075" t="str">
        <f t="shared" si="202"/>
        <v>l</v>
      </c>
      <c r="R2075" s="2">
        <f t="shared" si="203"/>
        <v>-1617.6825396825398</v>
      </c>
    </row>
    <row r="2076" spans="1:18" x14ac:dyDescent="0.2">
      <c r="A2076" t="s">
        <v>24</v>
      </c>
      <c r="B2076" s="9" t="str">
        <f>VLOOKUP(A2076,'item cost'!A:D,2,FALSE)</f>
        <v>group 22</v>
      </c>
      <c r="C2076" s="9" t="str">
        <f>VLOOKUP(D2076,items!A:B,2,FALSE)</f>
        <v>item 22</v>
      </c>
      <c r="D2076" t="s">
        <v>854</v>
      </c>
      <c r="E2076" s="10"/>
      <c r="F2076" s="10">
        <v>44965</v>
      </c>
      <c r="G2076" t="s">
        <v>187</v>
      </c>
      <c r="I2076">
        <v>-2</v>
      </c>
      <c r="J2076" s="2">
        <v>285</v>
      </c>
      <c r="K2076" s="2">
        <f>IF(OR(B2076="متنوع",B2076="قطع غيار"),J2076,IF(AND(B2076="ceiling fan",J2076&gt;500),_xlfn.MAXIFS('m cost'!$E$3:$E$1062,'m cost'!$B$3:$B$1062,C2076,'m cost'!$C$3:$C$1062,"&lt;="&amp;O2076,'m cost'!$D$3:$D$1062,"&lt;="&amp;N2076)*3,_xlfn.MAXIFS('m cost'!$E$3:$E$1062,'m cost'!$B$3:$B$1062,C2076,'m cost'!$C$3:$C$1062,"&lt;="&amp;O2076,'m cost'!$D$3:$D$1062,"&lt;="&amp;N2076)))</f>
        <v>588</v>
      </c>
      <c r="L2076" s="2">
        <f t="shared" si="198"/>
        <v>-1176</v>
      </c>
      <c r="M2076" s="2">
        <f t="shared" si="199"/>
        <v>-570</v>
      </c>
      <c r="N2076">
        <f t="shared" si="200"/>
        <v>2</v>
      </c>
      <c r="O2076">
        <f t="shared" si="201"/>
        <v>2023</v>
      </c>
      <c r="P2076" s="9">
        <f>IF(I2076&gt;0,VLOOKUP(B2076,'m cost'!A:G,6,FALSE)*I2076,0)</f>
        <v>0</v>
      </c>
      <c r="Q2076" t="str">
        <f t="shared" si="202"/>
        <v>p</v>
      </c>
      <c r="R2076" s="2">
        <f t="shared" si="203"/>
        <v>606</v>
      </c>
    </row>
    <row r="2077" spans="1:18" x14ac:dyDescent="0.2">
      <c r="A2077" t="s">
        <v>60</v>
      </c>
      <c r="B2077" s="9" t="str">
        <f>VLOOKUP(A2077,'item cost'!A:D,2,FALSE)</f>
        <v>group 23</v>
      </c>
      <c r="C2077" s="9" t="str">
        <f>VLOOKUP(D2077,items!A:B,2,FALSE)</f>
        <v>item 23</v>
      </c>
      <c r="D2077" t="s">
        <v>855</v>
      </c>
      <c r="E2077" s="10"/>
      <c r="F2077" s="10">
        <v>44983</v>
      </c>
      <c r="G2077" t="s">
        <v>562</v>
      </c>
      <c r="I2077">
        <v>75</v>
      </c>
      <c r="J2077" s="2">
        <v>1475</v>
      </c>
      <c r="K2077" s="2">
        <f>IF(OR(B2077="متنوع",B2077="قطع غيار"),J2077,IF(AND(B2077="ceiling fan",J2077&gt;500),_xlfn.MAXIFS('m cost'!$E$3:$E$1062,'m cost'!$B$3:$B$1062,C2077,'m cost'!$C$3:$C$1062,"&lt;="&amp;O2077,'m cost'!$D$3:$D$1062,"&lt;="&amp;N2077)*3,_xlfn.MAXIFS('m cost'!$E$3:$E$1062,'m cost'!$B$3:$B$1062,C2077,'m cost'!$C$3:$C$1062,"&lt;="&amp;O2077,'m cost'!$D$3:$D$1062,"&lt;="&amp;N2077)))</f>
        <v>3666.8121693121693</v>
      </c>
      <c r="L2077" s="2">
        <f t="shared" si="198"/>
        <v>275010.91269841272</v>
      </c>
      <c r="M2077" s="2">
        <f t="shared" si="199"/>
        <v>110625</v>
      </c>
      <c r="N2077">
        <f t="shared" si="200"/>
        <v>2</v>
      </c>
      <c r="O2077">
        <f t="shared" si="201"/>
        <v>2023</v>
      </c>
      <c r="P2077" s="9">
        <f>IF(I2077&gt;0,VLOOKUP(B2077,'m cost'!A:G,6,FALSE)*I2077,0)</f>
        <v>150</v>
      </c>
      <c r="Q2077" t="str">
        <f t="shared" si="202"/>
        <v>l</v>
      </c>
      <c r="R2077" s="2">
        <f t="shared" si="203"/>
        <v>-164535.91269841272</v>
      </c>
    </row>
    <row r="2078" spans="1:18" x14ac:dyDescent="0.2">
      <c r="A2078" t="s">
        <v>43</v>
      </c>
      <c r="B2078" s="9" t="str">
        <f>VLOOKUP(A2078,'item cost'!A:D,2,FALSE)</f>
        <v>group 24</v>
      </c>
      <c r="C2078" s="9" t="str">
        <f>VLOOKUP(D2078,items!A:B,2,FALSE)</f>
        <v>item 24</v>
      </c>
      <c r="D2078" t="s">
        <v>856</v>
      </c>
      <c r="E2078" s="10"/>
      <c r="F2078" s="10">
        <v>44983</v>
      </c>
      <c r="G2078" t="s">
        <v>562</v>
      </c>
      <c r="I2078">
        <v>100</v>
      </c>
      <c r="J2078" s="2">
        <v>530</v>
      </c>
      <c r="K2078" s="2">
        <f>IF(OR(B2078="متنوع",B2078="قطع غيار"),J2078,IF(AND(B2078="ceiling fan",J2078&gt;500),_xlfn.MAXIFS('m cost'!$E$3:$E$1062,'m cost'!$B$3:$B$1062,C2078,'m cost'!$C$3:$C$1062,"&lt;="&amp;O2078,'m cost'!$D$3:$D$1062,"&lt;="&amp;N2078)*3,_xlfn.MAXIFS('m cost'!$E$3:$E$1062,'m cost'!$B$3:$B$1062,C2078,'m cost'!$C$3:$C$1062,"&lt;="&amp;O2078,'m cost'!$D$3:$D$1062,"&lt;="&amp;N2078)))</f>
        <v>570</v>
      </c>
      <c r="L2078" s="2">
        <f t="shared" si="198"/>
        <v>57000</v>
      </c>
      <c r="M2078" s="2">
        <f t="shared" si="199"/>
        <v>53000</v>
      </c>
      <c r="N2078">
        <f t="shared" si="200"/>
        <v>2</v>
      </c>
      <c r="O2078">
        <f t="shared" si="201"/>
        <v>2023</v>
      </c>
      <c r="P2078" s="9">
        <f>IF(I2078&gt;0,VLOOKUP(B2078,'m cost'!A:G,6,FALSE)*I2078,0)</f>
        <v>50</v>
      </c>
      <c r="Q2078" t="str">
        <f t="shared" si="202"/>
        <v>l</v>
      </c>
      <c r="R2078" s="2">
        <f t="shared" si="203"/>
        <v>-4050</v>
      </c>
    </row>
    <row r="2079" spans="1:18" x14ac:dyDescent="0.2">
      <c r="A2079" t="s">
        <v>278</v>
      </c>
      <c r="B2079" s="9" t="str">
        <f>VLOOKUP(A2079,'item cost'!A:D,2,FALSE)</f>
        <v>group 25</v>
      </c>
      <c r="C2079" s="9" t="str">
        <f>VLOOKUP(D2079,items!A:B,2,FALSE)</f>
        <v>item 25</v>
      </c>
      <c r="D2079" t="s">
        <v>857</v>
      </c>
      <c r="E2079" s="10"/>
      <c r="F2079" s="10">
        <v>44983</v>
      </c>
      <c r="G2079" t="s">
        <v>562</v>
      </c>
      <c r="I2079">
        <v>100</v>
      </c>
      <c r="J2079" s="2">
        <v>470</v>
      </c>
      <c r="K2079" s="2">
        <f>IF(OR(B2079="متنوع",B2079="قطع غيار"),J2079,IF(AND(B2079="ceiling fan",J2079&gt;500),_xlfn.MAXIFS('m cost'!$E$3:$E$1062,'m cost'!$B$3:$B$1062,C2079,'m cost'!$C$3:$C$1062,"&lt;="&amp;O2079,'m cost'!$D$3:$D$1062,"&lt;="&amp;N2079)*3,_xlfn.MAXIFS('m cost'!$E$3:$E$1062,'m cost'!$B$3:$B$1062,C2079,'m cost'!$C$3:$C$1062,"&lt;="&amp;O2079,'m cost'!$D$3:$D$1062,"&lt;="&amp;N2079)))</f>
        <v>223.50174851190479</v>
      </c>
      <c r="L2079" s="2">
        <f t="shared" si="198"/>
        <v>22350.174851190481</v>
      </c>
      <c r="M2079" s="2">
        <f t="shared" si="199"/>
        <v>47000</v>
      </c>
      <c r="N2079">
        <f t="shared" si="200"/>
        <v>2</v>
      </c>
      <c r="O2079">
        <f t="shared" si="201"/>
        <v>2023</v>
      </c>
      <c r="P2079" s="9">
        <f>IF(I2079&gt;0,VLOOKUP(B2079,'m cost'!A:G,6,FALSE)*I2079,0)</f>
        <v>2945.5</v>
      </c>
      <c r="Q2079" t="str">
        <f t="shared" si="202"/>
        <v>p</v>
      </c>
      <c r="R2079" s="2">
        <f t="shared" si="203"/>
        <v>21704.325148809519</v>
      </c>
    </row>
    <row r="2080" spans="1:18" x14ac:dyDescent="0.2">
      <c r="A2080" t="s">
        <v>279</v>
      </c>
      <c r="B2080" s="9" t="str">
        <f>VLOOKUP(A2080,'item cost'!A:D,2,FALSE)</f>
        <v>group 26</v>
      </c>
      <c r="C2080" s="9" t="str">
        <f>VLOOKUP(D2080,items!A:B,2,FALSE)</f>
        <v>item 26</v>
      </c>
      <c r="D2080" t="s">
        <v>858</v>
      </c>
      <c r="E2080" s="10"/>
      <c r="F2080" s="10">
        <v>44983</v>
      </c>
      <c r="G2080" t="s">
        <v>562</v>
      </c>
      <c r="I2080">
        <v>20</v>
      </c>
      <c r="J2080" s="2">
        <v>390</v>
      </c>
      <c r="K2080" s="2">
        <f>IF(OR(B2080="متنوع",B2080="قطع غيار"),J2080,IF(AND(B2080="ceiling fan",J2080&gt;500),_xlfn.MAXIFS('m cost'!$E$3:$E$1062,'m cost'!$B$3:$B$1062,C2080,'m cost'!$C$3:$C$1062,"&lt;="&amp;O2080,'m cost'!$D$3:$D$1062,"&lt;="&amp;N2080)*3,_xlfn.MAXIFS('m cost'!$E$3:$E$1062,'m cost'!$B$3:$B$1062,C2080,'m cost'!$C$3:$C$1062,"&lt;="&amp;O2080,'m cost'!$D$3:$D$1062,"&lt;="&amp;N2080)))</f>
        <v>2270</v>
      </c>
      <c r="L2080" s="2">
        <f t="shared" si="198"/>
        <v>45400</v>
      </c>
      <c r="M2080" s="2">
        <f t="shared" si="199"/>
        <v>7800</v>
      </c>
      <c r="N2080">
        <f t="shared" si="200"/>
        <v>2</v>
      </c>
      <c r="O2080">
        <f t="shared" si="201"/>
        <v>2023</v>
      </c>
      <c r="P2080" s="9">
        <f>IF(I2080&gt;0,VLOOKUP(B2080,'m cost'!A:G,6,FALSE)*I2080,0)</f>
        <v>100</v>
      </c>
      <c r="Q2080" t="str">
        <f t="shared" si="202"/>
        <v>l</v>
      </c>
      <c r="R2080" s="2">
        <f t="shared" si="203"/>
        <v>-37700</v>
      </c>
    </row>
    <row r="2081" spans="1:18" x14ac:dyDescent="0.2">
      <c r="A2081" t="s">
        <v>46</v>
      </c>
      <c r="B2081" s="9" t="str">
        <f>VLOOKUP(A2081,'item cost'!A:D,2,FALSE)</f>
        <v>group 27</v>
      </c>
      <c r="C2081" s="9" t="str">
        <f>VLOOKUP(D2081,items!A:B,2,FALSE)</f>
        <v>item 27</v>
      </c>
      <c r="D2081" t="s">
        <v>859</v>
      </c>
      <c r="E2081" s="10"/>
      <c r="F2081" s="10">
        <v>44983</v>
      </c>
      <c r="G2081" t="s">
        <v>562</v>
      </c>
      <c r="I2081">
        <v>10</v>
      </c>
      <c r="J2081" s="2">
        <v>1200</v>
      </c>
      <c r="K2081" s="2">
        <f>IF(OR(B2081="متنوع",B2081="قطع غيار"),J2081,IF(AND(B2081="ceiling fan",J2081&gt;500),_xlfn.MAXIFS('m cost'!$E$3:$E$1062,'m cost'!$B$3:$B$1062,C2081,'m cost'!$C$3:$C$1062,"&lt;="&amp;O2081,'m cost'!$D$3:$D$1062,"&lt;="&amp;N2081)*3,_xlfn.MAXIFS('m cost'!$E$3:$E$1062,'m cost'!$B$3:$B$1062,C2081,'m cost'!$C$3:$C$1062,"&lt;="&amp;O2081,'m cost'!$D$3:$D$1062,"&lt;="&amp;N2081)))</f>
        <v>383</v>
      </c>
      <c r="L2081" s="2">
        <f t="shared" si="198"/>
        <v>3830</v>
      </c>
      <c r="M2081" s="2">
        <f t="shared" si="199"/>
        <v>12000</v>
      </c>
      <c r="N2081">
        <f t="shared" si="200"/>
        <v>2</v>
      </c>
      <c r="O2081">
        <f t="shared" si="201"/>
        <v>2023</v>
      </c>
      <c r="P2081" s="9">
        <f>IF(I2081&gt;0,VLOOKUP(B2081,'m cost'!A:G,6,FALSE)*I2081,0)</f>
        <v>0</v>
      </c>
      <c r="Q2081" t="str">
        <f t="shared" si="202"/>
        <v>p</v>
      </c>
      <c r="R2081" s="2">
        <f t="shared" si="203"/>
        <v>8170</v>
      </c>
    </row>
    <row r="2082" spans="1:18" x14ac:dyDescent="0.2">
      <c r="A2082" t="s">
        <v>37</v>
      </c>
      <c r="B2082" s="9" t="str">
        <f>VLOOKUP(A2082,'item cost'!A:D,2,FALSE)</f>
        <v>group 28</v>
      </c>
      <c r="C2082" s="9" t="str">
        <f>VLOOKUP(D2082,items!A:B,2,FALSE)</f>
        <v>item 28</v>
      </c>
      <c r="D2082" t="s">
        <v>860</v>
      </c>
      <c r="E2082" s="10"/>
      <c r="F2082" s="10">
        <v>44983</v>
      </c>
      <c r="G2082" t="s">
        <v>562</v>
      </c>
      <c r="I2082">
        <v>10</v>
      </c>
      <c r="J2082" s="2">
        <v>2600</v>
      </c>
      <c r="K2082" s="2">
        <f>IF(OR(B2082="متنوع",B2082="قطع غيار"),J2082,IF(AND(B2082="ceiling fan",J2082&gt;500),_xlfn.MAXIFS('m cost'!$E$3:$E$1062,'m cost'!$B$3:$B$1062,C2082,'m cost'!$C$3:$C$1062,"&lt;="&amp;O2082,'m cost'!$D$3:$D$1062,"&lt;="&amp;N2082)*3,_xlfn.MAXIFS('m cost'!$E$3:$E$1062,'m cost'!$B$3:$B$1062,C2082,'m cost'!$C$3:$C$1062,"&lt;="&amp;O2082,'m cost'!$D$3:$D$1062,"&lt;="&amp;N2082)))</f>
        <v>1229</v>
      </c>
      <c r="L2082" s="2">
        <f t="shared" si="198"/>
        <v>12290</v>
      </c>
      <c r="M2082" s="2">
        <f t="shared" si="199"/>
        <v>26000</v>
      </c>
      <c r="N2082">
        <f t="shared" si="200"/>
        <v>2</v>
      </c>
      <c r="O2082">
        <f t="shared" si="201"/>
        <v>2023</v>
      </c>
      <c r="P2082" s="9">
        <f>IF(I2082&gt;0,VLOOKUP(B2082,'m cost'!A:G,6,FALSE)*I2082,0)</f>
        <v>5</v>
      </c>
      <c r="Q2082" t="str">
        <f t="shared" si="202"/>
        <v>p</v>
      </c>
      <c r="R2082" s="2">
        <f t="shared" si="203"/>
        <v>13705</v>
      </c>
    </row>
    <row r="2083" spans="1:18" x14ac:dyDescent="0.2">
      <c r="A2083" t="s">
        <v>44</v>
      </c>
      <c r="B2083" s="9" t="str">
        <f>VLOOKUP(A2083,'item cost'!A:D,2,FALSE)</f>
        <v>group 29</v>
      </c>
      <c r="C2083" s="9" t="str">
        <f>VLOOKUP(D2083,items!A:B,2,FALSE)</f>
        <v>item 29</v>
      </c>
      <c r="D2083" t="s">
        <v>861</v>
      </c>
      <c r="E2083" s="10"/>
      <c r="F2083" s="10">
        <v>44983</v>
      </c>
      <c r="G2083" t="s">
        <v>195</v>
      </c>
      <c r="I2083">
        <v>-2</v>
      </c>
      <c r="J2083" s="2">
        <v>2600</v>
      </c>
      <c r="K2083" s="2">
        <f>IF(OR(B2083="متنوع",B2083="قطع غيار"),J2083,IF(AND(B2083="ceiling fan",J2083&gt;500),_xlfn.MAXIFS('m cost'!$E$3:$E$1062,'m cost'!$B$3:$B$1062,C2083,'m cost'!$C$3:$C$1062,"&lt;="&amp;O2083,'m cost'!$D$3:$D$1062,"&lt;="&amp;N2083)*3,_xlfn.MAXIFS('m cost'!$E$3:$E$1062,'m cost'!$B$3:$B$1062,C2083,'m cost'!$C$3:$C$1062,"&lt;="&amp;O2083,'m cost'!$D$3:$D$1062,"&lt;="&amp;N2083)))</f>
        <v>139.5625</v>
      </c>
      <c r="L2083" s="2">
        <f t="shared" si="198"/>
        <v>-279.125</v>
      </c>
      <c r="M2083" s="2">
        <f t="shared" si="199"/>
        <v>-5200</v>
      </c>
      <c r="N2083">
        <f t="shared" si="200"/>
        <v>2</v>
      </c>
      <c r="O2083">
        <f t="shared" si="201"/>
        <v>2023</v>
      </c>
      <c r="P2083" s="9">
        <f>IF(I2083&gt;0,VLOOKUP(B2083,'m cost'!A:G,6,FALSE)*I2083,0)</f>
        <v>0</v>
      </c>
      <c r="Q2083" t="str">
        <f t="shared" si="202"/>
        <v>l</v>
      </c>
      <c r="R2083" s="2">
        <f t="shared" si="203"/>
        <v>-4920.875</v>
      </c>
    </row>
    <row r="2084" spans="1:18" x14ac:dyDescent="0.2">
      <c r="A2084" t="s">
        <v>280</v>
      </c>
      <c r="B2084" s="9" t="str">
        <f>VLOOKUP(A2084,'item cost'!A:D,2,FALSE)</f>
        <v>group 30</v>
      </c>
      <c r="C2084" s="9" t="str">
        <f>VLOOKUP(D2084,items!A:B,2,FALSE)</f>
        <v>item 30</v>
      </c>
      <c r="D2084" t="s">
        <v>862</v>
      </c>
      <c r="E2084" s="10"/>
      <c r="F2084" s="10">
        <v>44983</v>
      </c>
      <c r="G2084" t="s">
        <v>195</v>
      </c>
      <c r="I2084">
        <v>-8</v>
      </c>
      <c r="J2084" s="2">
        <v>280</v>
      </c>
      <c r="K2084" s="2">
        <f>IF(OR(B2084="متنوع",B2084="قطع غيار"),J2084,IF(AND(B2084="ceiling fan",J2084&gt;500),_xlfn.MAXIFS('m cost'!$E$3:$E$1062,'m cost'!$B$3:$B$1062,C2084,'m cost'!$C$3:$C$1062,"&lt;="&amp;O2084,'m cost'!$D$3:$D$1062,"&lt;="&amp;N2084)*3,_xlfn.MAXIFS('m cost'!$E$3:$E$1062,'m cost'!$B$3:$B$1062,C2084,'m cost'!$C$3:$C$1062,"&lt;="&amp;O2084,'m cost'!$D$3:$D$1062,"&lt;="&amp;N2084)))</f>
        <v>350.54555555555561</v>
      </c>
      <c r="L2084" s="2">
        <f t="shared" si="198"/>
        <v>-2804.3644444444449</v>
      </c>
      <c r="M2084" s="2">
        <f t="shared" si="199"/>
        <v>-2240</v>
      </c>
      <c r="N2084">
        <f t="shared" si="200"/>
        <v>2</v>
      </c>
      <c r="O2084">
        <f t="shared" si="201"/>
        <v>2023</v>
      </c>
      <c r="P2084" s="9">
        <f>IF(I2084&gt;0,VLOOKUP(B2084,'m cost'!A:G,6,FALSE)*I2084,0)</f>
        <v>0</v>
      </c>
      <c r="Q2084" t="str">
        <f t="shared" si="202"/>
        <v>p</v>
      </c>
      <c r="R2084" s="2">
        <f t="shared" si="203"/>
        <v>564.36444444444487</v>
      </c>
    </row>
    <row r="2085" spans="1:18" x14ac:dyDescent="0.2">
      <c r="A2085" t="s">
        <v>50</v>
      </c>
      <c r="B2085" s="9" t="str">
        <f>VLOOKUP(A2085,'item cost'!A:D,2,FALSE)</f>
        <v>group 31</v>
      </c>
      <c r="C2085" s="9" t="str">
        <f>VLOOKUP(D2085,items!A:B,2,FALSE)</f>
        <v>item 31</v>
      </c>
      <c r="D2085" t="s">
        <v>863</v>
      </c>
      <c r="E2085" s="10"/>
      <c r="F2085" s="10">
        <v>44962</v>
      </c>
      <c r="G2085" t="s">
        <v>239</v>
      </c>
      <c r="I2085">
        <v>-1</v>
      </c>
      <c r="J2085" s="2">
        <v>1360</v>
      </c>
      <c r="K2085" s="2">
        <f>IF(OR(B2085="متنوع",B2085="قطع غيار"),J2085,IF(AND(B2085="ceiling fan",J2085&gt;500),_xlfn.MAXIFS('m cost'!$E$3:$E$1062,'m cost'!$B$3:$B$1062,C2085,'m cost'!$C$3:$C$1062,"&lt;="&amp;O2085,'m cost'!$D$3:$D$1062,"&lt;="&amp;N2085)*3,_xlfn.MAXIFS('m cost'!$E$3:$E$1062,'m cost'!$B$3:$B$1062,C2085,'m cost'!$C$3:$C$1062,"&lt;="&amp;O2085,'m cost'!$D$3:$D$1062,"&lt;="&amp;N2085)))</f>
        <v>891.17460317460325</v>
      </c>
      <c r="L2085" s="2">
        <f t="shared" si="198"/>
        <v>-891.17460317460325</v>
      </c>
      <c r="M2085" s="2">
        <f t="shared" si="199"/>
        <v>-1360</v>
      </c>
      <c r="N2085">
        <f t="shared" si="200"/>
        <v>2</v>
      </c>
      <c r="O2085">
        <f t="shared" si="201"/>
        <v>2023</v>
      </c>
      <c r="P2085" s="9">
        <f>IF(I2085&gt;0,VLOOKUP(B2085,'m cost'!A:G,6,FALSE)*I2085,0)</f>
        <v>0</v>
      </c>
      <c r="Q2085" t="str">
        <f t="shared" si="202"/>
        <v>l</v>
      </c>
      <c r="R2085" s="2">
        <f t="shared" si="203"/>
        <v>-468.82539682539675</v>
      </c>
    </row>
    <row r="2086" spans="1:18" x14ac:dyDescent="0.2">
      <c r="A2086" t="s">
        <v>20</v>
      </c>
      <c r="B2086" s="9" t="str">
        <f>VLOOKUP(A2086,'item cost'!A:D,2,FALSE)</f>
        <v>group 32</v>
      </c>
      <c r="C2086" s="9" t="str">
        <f>VLOOKUP(D2086,items!A:B,2,FALSE)</f>
        <v>item 32</v>
      </c>
      <c r="D2086" t="s">
        <v>864</v>
      </c>
      <c r="E2086" s="10"/>
      <c r="F2086" s="10">
        <v>44962</v>
      </c>
      <c r="G2086" t="s">
        <v>239</v>
      </c>
      <c r="I2086">
        <v>-2</v>
      </c>
      <c r="J2086" s="2">
        <v>180</v>
      </c>
      <c r="K2086" s="2">
        <f>IF(OR(B2086="متنوع",B2086="قطع غيار"),J2086,IF(AND(B2086="ceiling fan",J2086&gt;500),_xlfn.MAXIFS('m cost'!$E$3:$E$1062,'m cost'!$B$3:$B$1062,C2086,'m cost'!$C$3:$C$1062,"&lt;="&amp;O2086,'m cost'!$D$3:$D$1062,"&lt;="&amp;N2086)*3,_xlfn.MAXIFS('m cost'!$E$3:$E$1062,'m cost'!$B$3:$B$1062,C2086,'m cost'!$C$3:$C$1062,"&lt;="&amp;O2086,'m cost'!$D$3:$D$1062,"&lt;="&amp;N2086)))</f>
        <v>480</v>
      </c>
      <c r="L2086" s="2">
        <f t="shared" si="198"/>
        <v>-960</v>
      </c>
      <c r="M2086" s="2">
        <f t="shared" si="199"/>
        <v>-360</v>
      </c>
      <c r="N2086">
        <f t="shared" si="200"/>
        <v>2</v>
      </c>
      <c r="O2086">
        <f t="shared" si="201"/>
        <v>2023</v>
      </c>
      <c r="P2086" s="9">
        <f>IF(I2086&gt;0,VLOOKUP(B2086,'m cost'!A:G,6,FALSE)*I2086,0)</f>
        <v>0</v>
      </c>
      <c r="Q2086" t="str">
        <f t="shared" si="202"/>
        <v>p</v>
      </c>
      <c r="R2086" s="2">
        <f t="shared" si="203"/>
        <v>600</v>
      </c>
    </row>
    <row r="2087" spans="1:18" x14ac:dyDescent="0.2">
      <c r="A2087" t="s">
        <v>33</v>
      </c>
      <c r="B2087" s="9" t="str">
        <f>VLOOKUP(A2087,'item cost'!A:D,2,FALSE)</f>
        <v>group 33</v>
      </c>
      <c r="C2087" s="9" t="str">
        <f>VLOOKUP(D2087,items!A:B,2,FALSE)</f>
        <v>item 33</v>
      </c>
      <c r="D2087" t="s">
        <v>865</v>
      </c>
      <c r="E2087" s="10"/>
      <c r="F2087" s="10">
        <v>44962</v>
      </c>
      <c r="G2087" t="s">
        <v>239</v>
      </c>
      <c r="I2087">
        <v>-4</v>
      </c>
      <c r="J2087" s="2">
        <v>325</v>
      </c>
      <c r="K2087" s="2">
        <f>IF(OR(B2087="متنوع",B2087="قطع غيار"),J2087,IF(AND(B2087="ceiling fan",J2087&gt;500),_xlfn.MAXIFS('m cost'!$E$3:$E$1062,'m cost'!$B$3:$B$1062,C2087,'m cost'!$C$3:$C$1062,"&lt;="&amp;O2087,'m cost'!$D$3:$D$1062,"&lt;="&amp;N2087)*3,_xlfn.MAXIFS('m cost'!$E$3:$E$1062,'m cost'!$B$3:$B$1062,C2087,'m cost'!$C$3:$C$1062,"&lt;="&amp;O2087,'m cost'!$D$3:$D$1062,"&lt;="&amp;N2087)))</f>
        <v>960</v>
      </c>
      <c r="L2087" s="2">
        <f t="shared" si="198"/>
        <v>-3840</v>
      </c>
      <c r="M2087" s="2">
        <f t="shared" si="199"/>
        <v>-1300</v>
      </c>
      <c r="N2087">
        <f t="shared" si="200"/>
        <v>2</v>
      </c>
      <c r="O2087">
        <f t="shared" si="201"/>
        <v>2023</v>
      </c>
      <c r="P2087" s="9">
        <f>IF(I2087&gt;0,VLOOKUP(B2087,'m cost'!A:G,6,FALSE)*I2087,0)</f>
        <v>0</v>
      </c>
      <c r="Q2087" t="str">
        <f t="shared" si="202"/>
        <v>p</v>
      </c>
      <c r="R2087" s="2">
        <f t="shared" si="203"/>
        <v>2540</v>
      </c>
    </row>
    <row r="2088" spans="1:18" x14ac:dyDescent="0.2">
      <c r="A2088" t="s">
        <v>48</v>
      </c>
      <c r="B2088" s="9" t="str">
        <f>VLOOKUP(A2088,'item cost'!A:D,2,FALSE)</f>
        <v>group 34</v>
      </c>
      <c r="C2088" s="9" t="str">
        <f>VLOOKUP(D2088,items!A:B,2,FALSE)</f>
        <v>item 34</v>
      </c>
      <c r="D2088" t="s">
        <v>866</v>
      </c>
      <c r="E2088" s="10"/>
      <c r="F2088" s="10">
        <v>44962</v>
      </c>
      <c r="G2088" t="s">
        <v>239</v>
      </c>
      <c r="I2088">
        <v>-2</v>
      </c>
      <c r="J2088" s="2">
        <v>250</v>
      </c>
      <c r="K2088" s="2">
        <f>IF(OR(B2088="متنوع",B2088="قطع غيار"),J2088,IF(AND(B2088="ceiling fan",J2088&gt;500),_xlfn.MAXIFS('m cost'!$E$3:$E$1062,'m cost'!$B$3:$B$1062,C2088,'m cost'!$C$3:$C$1062,"&lt;="&amp;O2088,'m cost'!$D$3:$D$1062,"&lt;="&amp;N2088)*3,_xlfn.MAXIFS('m cost'!$E$3:$E$1062,'m cost'!$B$3:$B$1062,C2088,'m cost'!$C$3:$C$1062,"&lt;="&amp;O2088,'m cost'!$D$3:$D$1062,"&lt;="&amp;N2088)))</f>
        <v>1445</v>
      </c>
      <c r="L2088" s="2">
        <f t="shared" si="198"/>
        <v>-2890</v>
      </c>
      <c r="M2088" s="2">
        <f t="shared" si="199"/>
        <v>-500</v>
      </c>
      <c r="N2088">
        <f t="shared" si="200"/>
        <v>2</v>
      </c>
      <c r="O2088">
        <f t="shared" si="201"/>
        <v>2023</v>
      </c>
      <c r="P2088" s="9">
        <f>IF(I2088&gt;0,VLOOKUP(B2088,'m cost'!A:G,6,FALSE)*I2088,0)</f>
        <v>0</v>
      </c>
      <c r="Q2088" t="str">
        <f t="shared" si="202"/>
        <v>p</v>
      </c>
      <c r="R2088" s="2">
        <f t="shared" si="203"/>
        <v>2390</v>
      </c>
    </row>
    <row r="2089" spans="1:18" x14ac:dyDescent="0.2">
      <c r="A2089" t="s">
        <v>28</v>
      </c>
      <c r="B2089" s="9" t="str">
        <f>VLOOKUP(A2089,'item cost'!A:D,2,FALSE)</f>
        <v>group 35</v>
      </c>
      <c r="C2089" s="9" t="str">
        <f>VLOOKUP(D2089,items!A:B,2,FALSE)</f>
        <v>item 35</v>
      </c>
      <c r="D2089" t="s">
        <v>867</v>
      </c>
      <c r="E2089" s="10"/>
      <c r="F2089" s="10">
        <v>44962</v>
      </c>
      <c r="G2089" t="s">
        <v>239</v>
      </c>
      <c r="I2089">
        <v>-6</v>
      </c>
      <c r="J2089" s="2">
        <v>530</v>
      </c>
      <c r="K2089" s="2">
        <f>IF(OR(B2089="متنوع",B2089="قطع غيار"),J2089,IF(AND(B2089="ceiling fan",J2089&gt;500),_xlfn.MAXIFS('m cost'!$E$3:$E$1062,'m cost'!$B$3:$B$1062,C2089,'m cost'!$C$3:$C$1062,"&lt;="&amp;O2089,'m cost'!$D$3:$D$1062,"&lt;="&amp;N2089)*3,_xlfn.MAXIFS('m cost'!$E$3:$E$1062,'m cost'!$B$3:$B$1062,C2089,'m cost'!$C$3:$C$1062,"&lt;="&amp;O2089,'m cost'!$D$3:$D$1062,"&lt;="&amp;N2089)))</f>
        <v>1445</v>
      </c>
      <c r="L2089" s="2">
        <f t="shared" si="198"/>
        <v>-8670</v>
      </c>
      <c r="M2089" s="2">
        <f t="shared" si="199"/>
        <v>-3180</v>
      </c>
      <c r="N2089">
        <f t="shared" si="200"/>
        <v>2</v>
      </c>
      <c r="O2089">
        <f t="shared" si="201"/>
        <v>2023</v>
      </c>
      <c r="P2089" s="9">
        <f>IF(I2089&gt;0,VLOOKUP(B2089,'m cost'!A:G,6,FALSE)*I2089,0)</f>
        <v>0</v>
      </c>
      <c r="Q2089" t="str">
        <f t="shared" si="202"/>
        <v>p</v>
      </c>
      <c r="R2089" s="2">
        <f t="shared" si="203"/>
        <v>5490</v>
      </c>
    </row>
    <row r="2090" spans="1:18" x14ac:dyDescent="0.2">
      <c r="A2090" t="s">
        <v>274</v>
      </c>
      <c r="B2090" s="9" t="str">
        <f>VLOOKUP(A2090,'item cost'!A:D,2,FALSE)</f>
        <v>group 36</v>
      </c>
      <c r="C2090" s="9" t="str">
        <f>VLOOKUP(D2090,items!A:B,2,FALSE)</f>
        <v>item 36</v>
      </c>
      <c r="D2090" t="s">
        <v>868</v>
      </c>
      <c r="E2090" s="10"/>
      <c r="F2090" s="10">
        <v>44962</v>
      </c>
      <c r="G2090" t="s">
        <v>563</v>
      </c>
      <c r="I2090">
        <v>1</v>
      </c>
      <c r="J2090" s="2">
        <v>1360</v>
      </c>
      <c r="K2090" s="2">
        <f>IF(OR(B2090="متنوع",B2090="قطع غيار"),J2090,IF(AND(B2090="ceiling fan",J2090&gt;500),_xlfn.MAXIFS('m cost'!$E$3:$E$1062,'m cost'!$B$3:$B$1062,C2090,'m cost'!$C$3:$C$1062,"&lt;="&amp;O2090,'m cost'!$D$3:$D$1062,"&lt;="&amp;N2090)*3,_xlfn.MAXIFS('m cost'!$E$3:$E$1062,'m cost'!$B$3:$B$1062,C2090,'m cost'!$C$3:$C$1062,"&lt;="&amp;O2090,'m cost'!$D$3:$D$1062,"&lt;="&amp;N2090)))</f>
        <v>440</v>
      </c>
      <c r="L2090" s="2">
        <f t="shared" si="198"/>
        <v>440</v>
      </c>
      <c r="M2090" s="2">
        <f t="shared" si="199"/>
        <v>1360</v>
      </c>
      <c r="N2090">
        <f t="shared" si="200"/>
        <v>2</v>
      </c>
      <c r="O2090">
        <f t="shared" si="201"/>
        <v>2023</v>
      </c>
      <c r="P2090" s="9">
        <f>IF(I2090&gt;0,VLOOKUP(B2090,'m cost'!A:G,6,FALSE)*I2090,0)</f>
        <v>5</v>
      </c>
      <c r="Q2090" t="str">
        <f t="shared" si="202"/>
        <v>p</v>
      </c>
      <c r="R2090" s="2">
        <f t="shared" si="203"/>
        <v>915</v>
      </c>
    </row>
    <row r="2091" spans="1:18" x14ac:dyDescent="0.2">
      <c r="A2091" t="s">
        <v>52</v>
      </c>
      <c r="B2091" s="9" t="str">
        <f>VLOOKUP(A2091,'item cost'!A:D,2,FALSE)</f>
        <v>group 37</v>
      </c>
      <c r="C2091" s="9" t="str">
        <f>VLOOKUP(D2091,items!A:B,2,FALSE)</f>
        <v>item 37</v>
      </c>
      <c r="D2091" t="s">
        <v>869</v>
      </c>
      <c r="E2091" s="10"/>
      <c r="F2091" s="10">
        <v>44962</v>
      </c>
      <c r="G2091" t="s">
        <v>563</v>
      </c>
      <c r="I2091">
        <v>2</v>
      </c>
      <c r="J2091" s="2">
        <v>180</v>
      </c>
      <c r="K2091" s="2">
        <f>IF(OR(B2091="متنوع",B2091="قطع غيار"),J2091,IF(AND(B2091="ceiling fan",J2091&gt;500),_xlfn.MAXIFS('m cost'!$E$3:$E$1062,'m cost'!$B$3:$B$1062,C2091,'m cost'!$C$3:$C$1062,"&lt;="&amp;O2091,'m cost'!$D$3:$D$1062,"&lt;="&amp;N2091)*3,_xlfn.MAXIFS('m cost'!$E$3:$E$1062,'m cost'!$B$3:$B$1062,C2091,'m cost'!$C$3:$C$1062,"&lt;="&amp;O2091,'m cost'!$D$3:$D$1062,"&lt;="&amp;N2091)))</f>
        <v>1486.2500000000002</v>
      </c>
      <c r="L2091" s="2">
        <f t="shared" si="198"/>
        <v>2972.5000000000005</v>
      </c>
      <c r="M2091" s="2">
        <f t="shared" si="199"/>
        <v>360</v>
      </c>
      <c r="N2091">
        <f t="shared" si="200"/>
        <v>2</v>
      </c>
      <c r="O2091">
        <f t="shared" si="201"/>
        <v>2023</v>
      </c>
      <c r="P2091" s="9">
        <f>IF(I2091&gt;0,VLOOKUP(B2091,'m cost'!A:G,6,FALSE)*I2091,0)</f>
        <v>10</v>
      </c>
      <c r="Q2091" t="str">
        <f t="shared" si="202"/>
        <v>l</v>
      </c>
      <c r="R2091" s="2">
        <f t="shared" si="203"/>
        <v>-2622.5000000000005</v>
      </c>
    </row>
    <row r="2092" spans="1:18" x14ac:dyDescent="0.2">
      <c r="A2092" t="s">
        <v>65</v>
      </c>
      <c r="B2092" s="9" t="str">
        <f>VLOOKUP(A2092,'item cost'!A:D,2,FALSE)</f>
        <v>group 38</v>
      </c>
      <c r="C2092" s="9" t="str">
        <f>VLOOKUP(D2092,items!A:B,2,FALSE)</f>
        <v>item 38</v>
      </c>
      <c r="D2092" t="s">
        <v>870</v>
      </c>
      <c r="E2092" s="10"/>
      <c r="F2092" s="10">
        <v>44962</v>
      </c>
      <c r="G2092" t="s">
        <v>563</v>
      </c>
      <c r="I2092">
        <v>4</v>
      </c>
      <c r="J2092" s="2">
        <v>325</v>
      </c>
      <c r="K2092" s="2">
        <f>IF(OR(B2092="متنوع",B2092="قطع غيار"),J2092,IF(AND(B2092="ceiling fan",J2092&gt;500),_xlfn.MAXIFS('m cost'!$E$3:$E$1062,'m cost'!$B$3:$B$1062,C2092,'m cost'!$C$3:$C$1062,"&lt;="&amp;O2092,'m cost'!$D$3:$D$1062,"&lt;="&amp;N2092)*3,_xlfn.MAXIFS('m cost'!$E$3:$E$1062,'m cost'!$B$3:$B$1062,C2092,'m cost'!$C$3:$C$1062,"&lt;="&amp;O2092,'m cost'!$D$3:$D$1062,"&lt;="&amp;N2092)))</f>
        <v>1954.814814814815</v>
      </c>
      <c r="L2092" s="2">
        <f t="shared" si="198"/>
        <v>7819.25925925926</v>
      </c>
      <c r="M2092" s="2">
        <f t="shared" si="199"/>
        <v>1300</v>
      </c>
      <c r="N2092">
        <f t="shared" si="200"/>
        <v>2</v>
      </c>
      <c r="O2092">
        <f t="shared" si="201"/>
        <v>2023</v>
      </c>
      <c r="P2092" s="9">
        <f>IF(I2092&gt;0,VLOOKUP(B2092,'m cost'!A:G,6,FALSE)*I2092,0)</f>
        <v>0</v>
      </c>
      <c r="Q2092" t="str">
        <f t="shared" si="202"/>
        <v>l</v>
      </c>
      <c r="R2092" s="2">
        <f t="shared" si="203"/>
        <v>-6519.25925925926</v>
      </c>
    </row>
    <row r="2093" spans="1:18" x14ac:dyDescent="0.2">
      <c r="A2093" t="s">
        <v>62</v>
      </c>
      <c r="B2093" s="9" t="str">
        <f>VLOOKUP(A2093,'item cost'!A:D,2,FALSE)</f>
        <v>group 39</v>
      </c>
      <c r="C2093" s="9" t="str">
        <f>VLOOKUP(D2093,items!A:B,2,FALSE)</f>
        <v>item 39</v>
      </c>
      <c r="D2093" t="s">
        <v>871</v>
      </c>
      <c r="E2093" s="10"/>
      <c r="F2093" s="10">
        <v>44962</v>
      </c>
      <c r="G2093" t="s">
        <v>563</v>
      </c>
      <c r="I2093">
        <v>2</v>
      </c>
      <c r="J2093" s="2">
        <v>250</v>
      </c>
      <c r="K2093" s="2">
        <f>IF(OR(B2093="متنوع",B2093="قطع غيار"),J2093,IF(AND(B2093="ceiling fan",J2093&gt;500),_xlfn.MAXIFS('m cost'!$E$3:$E$1062,'m cost'!$B$3:$B$1062,C2093,'m cost'!$C$3:$C$1062,"&lt;="&amp;O2093,'m cost'!$D$3:$D$1062,"&lt;="&amp;N2093)*3,_xlfn.MAXIFS('m cost'!$E$3:$E$1062,'m cost'!$B$3:$B$1062,C2093,'m cost'!$C$3:$C$1062,"&lt;="&amp;O2093,'m cost'!$D$3:$D$1062,"&lt;="&amp;N2093)))</f>
        <v>1020</v>
      </c>
      <c r="L2093" s="2">
        <f t="shared" si="198"/>
        <v>2040</v>
      </c>
      <c r="M2093" s="2">
        <f t="shared" si="199"/>
        <v>500</v>
      </c>
      <c r="N2093">
        <f t="shared" si="200"/>
        <v>2</v>
      </c>
      <c r="O2093">
        <f t="shared" si="201"/>
        <v>2023</v>
      </c>
      <c r="P2093" s="9">
        <f>IF(I2093&gt;0,VLOOKUP(B2093,'m cost'!A:G,6,FALSE)*I2093,0)</f>
        <v>0</v>
      </c>
      <c r="Q2093" t="str">
        <f t="shared" si="202"/>
        <v>l</v>
      </c>
      <c r="R2093" s="2">
        <f t="shared" si="203"/>
        <v>-1540</v>
      </c>
    </row>
    <row r="2094" spans="1:18" x14ac:dyDescent="0.2">
      <c r="A2094" t="s">
        <v>25</v>
      </c>
      <c r="B2094" s="9" t="str">
        <f>VLOOKUP(A2094,'item cost'!A:D,2,FALSE)</f>
        <v>group 40</v>
      </c>
      <c r="C2094" s="9" t="str">
        <f>VLOOKUP(D2094,items!A:B,2,FALSE)</f>
        <v>item 40</v>
      </c>
      <c r="D2094" t="s">
        <v>872</v>
      </c>
      <c r="E2094" s="10"/>
      <c r="F2094" s="10">
        <v>44962</v>
      </c>
      <c r="G2094" t="s">
        <v>563</v>
      </c>
      <c r="I2094">
        <v>6</v>
      </c>
      <c r="J2094" s="2">
        <v>530</v>
      </c>
      <c r="K2094" s="2">
        <f>IF(OR(B2094="متنوع",B2094="قطع غيار"),J2094,IF(AND(B2094="ceiling fan",J2094&gt;500),_xlfn.MAXIFS('m cost'!$E$3:$E$1062,'m cost'!$B$3:$B$1062,C2094,'m cost'!$C$3:$C$1062,"&lt;="&amp;O2094,'m cost'!$D$3:$D$1062,"&lt;="&amp;N2094)*3,_xlfn.MAXIFS('m cost'!$E$3:$E$1062,'m cost'!$B$3:$B$1062,C2094,'m cost'!$C$3:$C$1062,"&lt;="&amp;O2094,'m cost'!$D$3:$D$1062,"&lt;="&amp;N2094)))</f>
        <v>514</v>
      </c>
      <c r="L2094" s="2">
        <f t="shared" si="198"/>
        <v>3084</v>
      </c>
      <c r="M2094" s="2">
        <f t="shared" si="199"/>
        <v>3180</v>
      </c>
      <c r="N2094">
        <f t="shared" si="200"/>
        <v>2</v>
      </c>
      <c r="O2094">
        <f t="shared" si="201"/>
        <v>2023</v>
      </c>
      <c r="P2094" s="9">
        <f>IF(I2094&gt;0,VLOOKUP(B2094,'m cost'!A:G,6,FALSE)*I2094,0)</f>
        <v>0</v>
      </c>
      <c r="Q2094" t="str">
        <f t="shared" si="202"/>
        <v>p</v>
      </c>
      <c r="R2094" s="2">
        <f t="shared" si="203"/>
        <v>96</v>
      </c>
    </row>
    <row r="2095" spans="1:18" x14ac:dyDescent="0.2">
      <c r="A2095" t="s">
        <v>51</v>
      </c>
      <c r="B2095" s="9" t="str">
        <f>VLOOKUP(A2095,'item cost'!A:D,2,FALSE)</f>
        <v>group 41</v>
      </c>
      <c r="C2095" s="9" t="str">
        <f>VLOOKUP(D2095,items!A:B,2,FALSE)</f>
        <v>item 41</v>
      </c>
      <c r="D2095" t="s">
        <v>873</v>
      </c>
      <c r="E2095" s="10"/>
      <c r="F2095" s="10">
        <v>44962</v>
      </c>
      <c r="G2095" t="s">
        <v>564</v>
      </c>
      <c r="I2095">
        <v>20</v>
      </c>
      <c r="J2095" s="2">
        <v>1200</v>
      </c>
      <c r="K2095" s="2">
        <f>IF(OR(B2095="متنوع",B2095="قطع غيار"),J2095,IF(AND(B2095="ceiling fan",J2095&gt;500),_xlfn.MAXIFS('m cost'!$E$3:$E$1062,'m cost'!$B$3:$B$1062,C2095,'m cost'!$C$3:$C$1062,"&lt;="&amp;O2095,'m cost'!$D$3:$D$1062,"&lt;="&amp;N2095)*3,_xlfn.MAXIFS('m cost'!$E$3:$E$1062,'m cost'!$B$3:$B$1062,C2095,'m cost'!$C$3:$C$1062,"&lt;="&amp;O2095,'m cost'!$D$3:$D$1062,"&lt;="&amp;N2095)))</f>
        <v>367</v>
      </c>
      <c r="L2095" s="2">
        <f t="shared" si="198"/>
        <v>7340</v>
      </c>
      <c r="M2095" s="2">
        <f t="shared" si="199"/>
        <v>24000</v>
      </c>
      <c r="N2095">
        <f t="shared" si="200"/>
        <v>2</v>
      </c>
      <c r="O2095">
        <f t="shared" si="201"/>
        <v>2023</v>
      </c>
      <c r="P2095" s="9">
        <f>IF(I2095&gt;0,VLOOKUP(B2095,'m cost'!A:G,6,FALSE)*I2095,0)</f>
        <v>0</v>
      </c>
      <c r="Q2095" t="str">
        <f t="shared" si="202"/>
        <v>p</v>
      </c>
      <c r="R2095" s="2">
        <f t="shared" si="203"/>
        <v>16660</v>
      </c>
    </row>
    <row r="2096" spans="1:18" x14ac:dyDescent="0.2">
      <c r="A2096" t="s">
        <v>276</v>
      </c>
      <c r="B2096" s="9" t="str">
        <f>VLOOKUP(A2096,'item cost'!A:D,2,FALSE)</f>
        <v>group 42</v>
      </c>
      <c r="C2096" s="9" t="str">
        <f>VLOOKUP(D2096,items!A:B,2,FALSE)</f>
        <v>item 42</v>
      </c>
      <c r="D2096" t="s">
        <v>874</v>
      </c>
      <c r="E2096" s="10"/>
      <c r="F2096" s="10">
        <v>44962</v>
      </c>
      <c r="G2096" t="s">
        <v>564</v>
      </c>
      <c r="I2096">
        <v>30</v>
      </c>
      <c r="J2096" s="2">
        <v>1360</v>
      </c>
      <c r="K2096" s="2">
        <f>IF(OR(B2096="متنوع",B2096="قطع غيار"),J2096,IF(AND(B2096="ceiling fan",J2096&gt;500),_xlfn.MAXIFS('m cost'!$E$3:$E$1062,'m cost'!$B$3:$B$1062,C2096,'m cost'!$C$3:$C$1062,"&lt;="&amp;O2096,'m cost'!$D$3:$D$1062,"&lt;="&amp;N2096)*3,_xlfn.MAXIFS('m cost'!$E$3:$E$1062,'m cost'!$B$3:$B$1062,C2096,'m cost'!$C$3:$C$1062,"&lt;="&amp;O2096,'m cost'!$D$3:$D$1062,"&lt;="&amp;N2096)))</f>
        <v>244.81481481481484</v>
      </c>
      <c r="L2096" s="2">
        <f t="shared" si="198"/>
        <v>7344.4444444444453</v>
      </c>
      <c r="M2096" s="2">
        <f t="shared" si="199"/>
        <v>40800</v>
      </c>
      <c r="N2096">
        <f t="shared" si="200"/>
        <v>2</v>
      </c>
      <c r="O2096">
        <f t="shared" si="201"/>
        <v>2023</v>
      </c>
      <c r="P2096" s="9">
        <f>IF(I2096&gt;0,VLOOKUP(B2096,'m cost'!A:G,6,FALSE)*I2096,0)</f>
        <v>0</v>
      </c>
      <c r="Q2096" t="str">
        <f t="shared" si="202"/>
        <v>p</v>
      </c>
      <c r="R2096" s="2">
        <f t="shared" si="203"/>
        <v>33455.555555555555</v>
      </c>
    </row>
    <row r="2097" spans="1:18" x14ac:dyDescent="0.2">
      <c r="A2097" t="s">
        <v>70</v>
      </c>
      <c r="B2097" s="9" t="str">
        <f>VLOOKUP(A2097,'item cost'!A:D,2,FALSE)</f>
        <v>group 43</v>
      </c>
      <c r="C2097" s="9" t="str">
        <f>VLOOKUP(D2097,items!A:B,2,FALSE)</f>
        <v>item 43</v>
      </c>
      <c r="D2097" t="s">
        <v>875</v>
      </c>
      <c r="E2097" s="10"/>
      <c r="F2097" s="10">
        <v>44962</v>
      </c>
      <c r="G2097" t="s">
        <v>564</v>
      </c>
      <c r="I2097">
        <v>50</v>
      </c>
      <c r="J2097" s="2">
        <v>520</v>
      </c>
      <c r="K2097" s="2">
        <f>IF(OR(B2097="متنوع",B2097="قطع غيار"),J2097,IF(AND(B2097="ceiling fan",J2097&gt;500),_xlfn.MAXIFS('m cost'!$E$3:$E$1062,'m cost'!$B$3:$B$1062,C2097,'m cost'!$C$3:$C$1062,"&lt;="&amp;O2097,'m cost'!$D$3:$D$1062,"&lt;="&amp;N2097)*3,_xlfn.MAXIFS('m cost'!$E$3:$E$1062,'m cost'!$B$3:$B$1062,C2097,'m cost'!$C$3:$C$1062,"&lt;="&amp;O2097,'m cost'!$D$3:$D$1062,"&lt;="&amp;N2097)))</f>
        <v>193</v>
      </c>
      <c r="L2097" s="2">
        <f t="shared" si="198"/>
        <v>9650</v>
      </c>
      <c r="M2097" s="2">
        <f t="shared" si="199"/>
        <v>26000</v>
      </c>
      <c r="N2097">
        <f t="shared" si="200"/>
        <v>2</v>
      </c>
      <c r="O2097">
        <f t="shared" si="201"/>
        <v>2023</v>
      </c>
      <c r="P2097" s="9">
        <f>IF(I2097&gt;0,VLOOKUP(B2097,'m cost'!A:G,6,FALSE)*I2097,0)</f>
        <v>0</v>
      </c>
      <c r="Q2097" t="str">
        <f t="shared" si="202"/>
        <v>p</v>
      </c>
      <c r="R2097" s="2">
        <f t="shared" si="203"/>
        <v>16350</v>
      </c>
    </row>
    <row r="2098" spans="1:18" x14ac:dyDescent="0.2">
      <c r="A2098" t="s">
        <v>22</v>
      </c>
      <c r="B2098" s="9" t="str">
        <f>VLOOKUP(A2098,'item cost'!A:D,2,FALSE)</f>
        <v>group 44</v>
      </c>
      <c r="C2098" s="9" t="str">
        <f>VLOOKUP(D2098,items!A:B,2,FALSE)</f>
        <v>item 44</v>
      </c>
      <c r="D2098" t="s">
        <v>876</v>
      </c>
      <c r="E2098" s="10"/>
      <c r="F2098" s="10">
        <v>44962</v>
      </c>
      <c r="G2098" t="s">
        <v>564</v>
      </c>
      <c r="I2098">
        <v>30</v>
      </c>
      <c r="J2098" s="2">
        <v>1430</v>
      </c>
      <c r="K2098" s="2">
        <f>IF(OR(B2098="متنوع",B2098="قطع غيار"),J2098,IF(AND(B2098="ceiling fan",J2098&gt;500),_xlfn.MAXIFS('m cost'!$E$3:$E$1062,'m cost'!$B$3:$B$1062,C2098,'m cost'!$C$3:$C$1062,"&lt;="&amp;O2098,'m cost'!$D$3:$D$1062,"&lt;="&amp;N2098)*3,_xlfn.MAXIFS('m cost'!$E$3:$E$1062,'m cost'!$B$3:$B$1062,C2098,'m cost'!$C$3:$C$1062,"&lt;="&amp;O2098,'m cost'!$D$3:$D$1062,"&lt;="&amp;N2098)))</f>
        <v>187.96296296296299</v>
      </c>
      <c r="L2098" s="2">
        <f t="shared" si="198"/>
        <v>5638.8888888888896</v>
      </c>
      <c r="M2098" s="2">
        <f t="shared" si="199"/>
        <v>42900</v>
      </c>
      <c r="N2098">
        <f t="shared" si="200"/>
        <v>2</v>
      </c>
      <c r="O2098">
        <f t="shared" si="201"/>
        <v>2023</v>
      </c>
      <c r="P2098" s="9">
        <f>IF(I2098&gt;0,VLOOKUP(B2098,'m cost'!A:G,6,FALSE)*I2098,0)</f>
        <v>0</v>
      </c>
      <c r="Q2098" t="str">
        <f t="shared" si="202"/>
        <v>p</v>
      </c>
      <c r="R2098" s="2">
        <f t="shared" si="203"/>
        <v>37261.111111111109</v>
      </c>
    </row>
    <row r="2099" spans="1:18" x14ac:dyDescent="0.2">
      <c r="A2099" t="s">
        <v>27</v>
      </c>
      <c r="B2099" s="9" t="str">
        <f>VLOOKUP(A2099,'item cost'!A:D,2,FALSE)</f>
        <v>group 45</v>
      </c>
      <c r="C2099" s="9" t="str">
        <f>VLOOKUP(D2099,items!A:B,2,FALSE)</f>
        <v>item 45</v>
      </c>
      <c r="D2099" t="s">
        <v>877</v>
      </c>
      <c r="E2099" s="10"/>
      <c r="F2099" s="10">
        <v>44962</v>
      </c>
      <c r="G2099" t="s">
        <v>564</v>
      </c>
      <c r="I2099">
        <v>10</v>
      </c>
      <c r="J2099" s="2">
        <v>2575</v>
      </c>
      <c r="K2099" s="2">
        <f>IF(OR(B2099="متنوع",B2099="قطع غيار"),J2099,IF(AND(B2099="ceiling fan",J2099&gt;500),_xlfn.MAXIFS('m cost'!$E$3:$E$1062,'m cost'!$B$3:$B$1062,C2099,'m cost'!$C$3:$C$1062,"&lt;="&amp;O2099,'m cost'!$D$3:$D$1062,"&lt;="&amp;N2099)*3,_xlfn.MAXIFS('m cost'!$E$3:$E$1062,'m cost'!$B$3:$B$1062,C2099,'m cost'!$C$3:$C$1062,"&lt;="&amp;O2099,'m cost'!$D$3:$D$1062,"&lt;="&amp;N2099)))</f>
        <v>187.96296296296299</v>
      </c>
      <c r="L2099" s="2">
        <f t="shared" si="198"/>
        <v>1879.62962962963</v>
      </c>
      <c r="M2099" s="2">
        <f t="shared" si="199"/>
        <v>25750</v>
      </c>
      <c r="N2099">
        <f t="shared" si="200"/>
        <v>2</v>
      </c>
      <c r="O2099">
        <f t="shared" si="201"/>
        <v>2023</v>
      </c>
      <c r="P2099" s="9">
        <f>IF(I2099&gt;0,VLOOKUP(B2099,'m cost'!A:G,6,FALSE)*I2099,0)</f>
        <v>0</v>
      </c>
      <c r="Q2099" t="str">
        <f t="shared" si="202"/>
        <v>p</v>
      </c>
      <c r="R2099" s="2">
        <f t="shared" si="203"/>
        <v>23870.370370370369</v>
      </c>
    </row>
    <row r="2100" spans="1:18" x14ac:dyDescent="0.2">
      <c r="A2100" t="s">
        <v>19</v>
      </c>
      <c r="B2100" s="9" t="str">
        <f>VLOOKUP(A2100,'item cost'!A:D,2,FALSE)</f>
        <v>group 46</v>
      </c>
      <c r="C2100" s="9" t="str">
        <f>VLOOKUP(D2100,items!A:B,2,FALSE)</f>
        <v>item 46</v>
      </c>
      <c r="D2100" t="s">
        <v>878</v>
      </c>
      <c r="E2100" s="10"/>
      <c r="F2100" s="10">
        <v>44962</v>
      </c>
      <c r="G2100" t="s">
        <v>564</v>
      </c>
      <c r="I2100">
        <v>5</v>
      </c>
      <c r="J2100" s="2">
        <v>2775</v>
      </c>
      <c r="K2100" s="2">
        <f>IF(OR(B2100="متنوع",B2100="قطع غيار"),J2100,IF(AND(B2100="ceiling fan",J2100&gt;500),_xlfn.MAXIFS('m cost'!$E$3:$E$1062,'m cost'!$B$3:$B$1062,C2100,'m cost'!$C$3:$C$1062,"&lt;="&amp;O2100,'m cost'!$D$3:$D$1062,"&lt;="&amp;N2100)*3,_xlfn.MAXIFS('m cost'!$E$3:$E$1062,'m cost'!$B$3:$B$1062,C2100,'m cost'!$C$3:$C$1062,"&lt;="&amp;O2100,'m cost'!$D$3:$D$1062,"&lt;="&amp;N2100)))</f>
        <v>775</v>
      </c>
      <c r="L2100" s="2">
        <f t="shared" si="198"/>
        <v>3875</v>
      </c>
      <c r="M2100" s="2">
        <f t="shared" si="199"/>
        <v>13875</v>
      </c>
      <c r="N2100">
        <f t="shared" si="200"/>
        <v>2</v>
      </c>
      <c r="O2100">
        <f t="shared" si="201"/>
        <v>2023</v>
      </c>
      <c r="P2100" s="9">
        <f>IF(I2100&gt;0,VLOOKUP(B2100,'m cost'!A:G,6,FALSE)*I2100,0)</f>
        <v>0</v>
      </c>
      <c r="Q2100" t="str">
        <f t="shared" si="202"/>
        <v>p</v>
      </c>
      <c r="R2100" s="2">
        <f t="shared" si="203"/>
        <v>10000</v>
      </c>
    </row>
    <row r="2101" spans="1:18" x14ac:dyDescent="0.2">
      <c r="A2101" t="s">
        <v>29</v>
      </c>
      <c r="B2101" s="9" t="str">
        <f>VLOOKUP(A2101,'item cost'!A:D,2,FALSE)</f>
        <v>group 47</v>
      </c>
      <c r="C2101" s="9" t="str">
        <f>VLOOKUP(D2101,items!A:B,2,FALSE)</f>
        <v>item 47</v>
      </c>
      <c r="D2101" t="s">
        <v>879</v>
      </c>
      <c r="E2101" s="10"/>
      <c r="F2101" s="10">
        <v>44962</v>
      </c>
      <c r="G2101" t="s">
        <v>564</v>
      </c>
      <c r="I2101">
        <v>30</v>
      </c>
      <c r="J2101" s="2">
        <v>400</v>
      </c>
      <c r="K2101" s="2">
        <f>IF(OR(B2101="متنوع",B2101="قطع غيار"),J2101,IF(AND(B2101="ceiling fan",J2101&gt;500),_xlfn.MAXIFS('m cost'!$E$3:$E$1062,'m cost'!$B$3:$B$1062,C2101,'m cost'!$C$3:$C$1062,"&lt;="&amp;O2101,'m cost'!$D$3:$D$1062,"&lt;="&amp;N2101)*3,_xlfn.MAXIFS('m cost'!$E$3:$E$1062,'m cost'!$B$3:$B$1062,C2101,'m cost'!$C$3:$C$1062,"&lt;="&amp;O2101,'m cost'!$D$3:$D$1062,"&lt;="&amp;N2101)))</f>
        <v>205</v>
      </c>
      <c r="L2101" s="2">
        <f t="shared" si="198"/>
        <v>6150</v>
      </c>
      <c r="M2101" s="2">
        <f t="shared" si="199"/>
        <v>12000</v>
      </c>
      <c r="N2101">
        <f t="shared" si="200"/>
        <v>2</v>
      </c>
      <c r="O2101">
        <f t="shared" si="201"/>
        <v>2023</v>
      </c>
      <c r="P2101" s="9">
        <f>IF(I2101&gt;0,VLOOKUP(B2101,'m cost'!A:G,6,FALSE)*I2101,0)</f>
        <v>0</v>
      </c>
      <c r="Q2101" t="str">
        <f t="shared" si="202"/>
        <v>p</v>
      </c>
      <c r="R2101" s="2">
        <f t="shared" si="203"/>
        <v>5850</v>
      </c>
    </row>
    <row r="2102" spans="1:18" x14ac:dyDescent="0.2">
      <c r="A2102" t="s">
        <v>272</v>
      </c>
      <c r="B2102" s="9" t="str">
        <f>VLOOKUP(A2102,'item cost'!A:D,2,FALSE)</f>
        <v>group 48</v>
      </c>
      <c r="C2102" s="9" t="str">
        <f>VLOOKUP(D2102,items!A:B,2,FALSE)</f>
        <v>item 48</v>
      </c>
      <c r="D2102" t="s">
        <v>880</v>
      </c>
      <c r="E2102" s="10"/>
      <c r="F2102" s="10">
        <v>44962</v>
      </c>
      <c r="G2102" t="s">
        <v>564</v>
      </c>
      <c r="I2102">
        <v>8</v>
      </c>
      <c r="J2102" s="2">
        <v>525</v>
      </c>
      <c r="K2102" s="2">
        <f>IF(OR(B2102="متنوع",B2102="قطع غيار"),J2102,IF(AND(B2102="ceiling fan",J2102&gt;500),_xlfn.MAXIFS('m cost'!$E$3:$E$1062,'m cost'!$B$3:$B$1062,C2102,'m cost'!$C$3:$C$1062,"&lt;="&amp;O2102,'m cost'!$D$3:$D$1062,"&lt;="&amp;N2102)*3,_xlfn.MAXIFS('m cost'!$E$3:$E$1062,'m cost'!$B$3:$B$1062,C2102,'m cost'!$C$3:$C$1062,"&lt;="&amp;O2102,'m cost'!$D$3:$D$1062,"&lt;="&amp;N2102)))</f>
        <v>640</v>
      </c>
      <c r="L2102" s="2">
        <f t="shared" ref="L2102:L2165" si="204">I2102*K2102</f>
        <v>5120</v>
      </c>
      <c r="M2102" s="2">
        <f t="shared" ref="M2102:M2165" si="205">J2102*I2102</f>
        <v>4200</v>
      </c>
      <c r="N2102">
        <f t="shared" ref="N2102:N2165" si="206">MONTH(F2102)</f>
        <v>2</v>
      </c>
      <c r="O2102">
        <f t="shared" ref="O2102:O2165" si="207">YEAR(F2102)</f>
        <v>2023</v>
      </c>
      <c r="P2102" s="9">
        <f>IF(I2102&gt;0,VLOOKUP(B2102,'m cost'!A:G,6,FALSE)*I2102,0)</f>
        <v>0</v>
      </c>
      <c r="Q2102" t="str">
        <f t="shared" ref="Q2102:Q2165" si="208">IF(M2102-L2102-P2102&gt;0,"p","l")</f>
        <v>l</v>
      </c>
      <c r="R2102" s="2">
        <f t="shared" ref="R2102:R2165" si="209">M2102-L2102-P2102</f>
        <v>-920</v>
      </c>
    </row>
    <row r="2103" spans="1:18" x14ac:dyDescent="0.2">
      <c r="A2103" t="s">
        <v>41</v>
      </c>
      <c r="B2103" s="9" t="str">
        <f>VLOOKUP(A2103,'item cost'!A:D,2,FALSE)</f>
        <v>group 49</v>
      </c>
      <c r="C2103" s="9" t="str">
        <f>VLOOKUP(D2103,items!A:B,2,FALSE)</f>
        <v>item 49</v>
      </c>
      <c r="D2103" t="s">
        <v>881</v>
      </c>
      <c r="E2103" s="10"/>
      <c r="F2103" s="10">
        <v>44972</v>
      </c>
      <c r="G2103" t="s">
        <v>143</v>
      </c>
      <c r="I2103">
        <v>-1</v>
      </c>
      <c r="J2103" s="2">
        <v>165</v>
      </c>
      <c r="K2103" s="2">
        <f>IF(OR(B2103="متنوع",B2103="قطع غيار"),J2103,IF(AND(B2103="ceiling fan",J2103&gt;500),_xlfn.MAXIFS('m cost'!$E$3:$E$1062,'m cost'!$B$3:$B$1062,C2103,'m cost'!$C$3:$C$1062,"&lt;="&amp;O2103,'m cost'!$D$3:$D$1062,"&lt;="&amp;N2103)*3,_xlfn.MAXIFS('m cost'!$E$3:$E$1062,'m cost'!$B$3:$B$1062,C2103,'m cost'!$C$3:$C$1062,"&lt;="&amp;O2103,'m cost'!$D$3:$D$1062,"&lt;="&amp;N2103)))</f>
        <v>237</v>
      </c>
      <c r="L2103" s="2">
        <f t="shared" si="204"/>
        <v>-237</v>
      </c>
      <c r="M2103" s="2">
        <f t="shared" si="205"/>
        <v>-165</v>
      </c>
      <c r="N2103">
        <f t="shared" si="206"/>
        <v>2</v>
      </c>
      <c r="O2103">
        <f t="shared" si="207"/>
        <v>2023</v>
      </c>
      <c r="P2103" s="9">
        <f>IF(I2103&gt;0,VLOOKUP(B2103,'m cost'!A:G,6,FALSE)*I2103,0)</f>
        <v>0</v>
      </c>
      <c r="Q2103" t="str">
        <f t="shared" si="208"/>
        <v>p</v>
      </c>
      <c r="R2103" s="2">
        <f t="shared" si="209"/>
        <v>72</v>
      </c>
    </row>
    <row r="2104" spans="1:18" x14ac:dyDescent="0.2">
      <c r="A2104" t="s">
        <v>73</v>
      </c>
      <c r="B2104" s="9" t="str">
        <f>VLOOKUP(A2104,'item cost'!A:D,2,FALSE)</f>
        <v>group 50</v>
      </c>
      <c r="C2104" s="9" t="str">
        <f>VLOOKUP(D2104,items!A:B,2,FALSE)</f>
        <v>item 50</v>
      </c>
      <c r="D2104" t="s">
        <v>882</v>
      </c>
      <c r="E2104" s="10"/>
      <c r="F2104" s="10">
        <v>44972</v>
      </c>
      <c r="G2104" t="s">
        <v>143</v>
      </c>
      <c r="I2104">
        <v>-1</v>
      </c>
      <c r="J2104" s="2">
        <v>250</v>
      </c>
      <c r="K2104" s="2">
        <f>IF(OR(B2104="متنوع",B2104="قطع غيار"),J2104,IF(AND(B2104="ceiling fan",J2104&gt;500),_xlfn.MAXIFS('m cost'!$E$3:$E$1062,'m cost'!$B$3:$B$1062,C2104,'m cost'!$C$3:$C$1062,"&lt;="&amp;O2104,'m cost'!$D$3:$D$1062,"&lt;="&amp;N2104)*3,_xlfn.MAXIFS('m cost'!$E$3:$E$1062,'m cost'!$B$3:$B$1062,C2104,'m cost'!$C$3:$C$1062,"&lt;="&amp;O2104,'m cost'!$D$3:$D$1062,"&lt;="&amp;N2104)))</f>
        <v>2128</v>
      </c>
      <c r="L2104" s="2">
        <f t="shared" si="204"/>
        <v>-2128</v>
      </c>
      <c r="M2104" s="2">
        <f t="shared" si="205"/>
        <v>-250</v>
      </c>
      <c r="N2104">
        <f t="shared" si="206"/>
        <v>2</v>
      </c>
      <c r="O2104">
        <f t="shared" si="207"/>
        <v>2023</v>
      </c>
      <c r="P2104" s="9">
        <f>IF(I2104&gt;0,VLOOKUP(B2104,'m cost'!A:G,6,FALSE)*I2104,0)</f>
        <v>0</v>
      </c>
      <c r="Q2104" t="str">
        <f t="shared" si="208"/>
        <v>p</v>
      </c>
      <c r="R2104" s="2">
        <f t="shared" si="209"/>
        <v>1878</v>
      </c>
    </row>
    <row r="2105" spans="1:18" x14ac:dyDescent="0.2">
      <c r="A2105" t="s">
        <v>35</v>
      </c>
      <c r="B2105" s="9" t="str">
        <f>VLOOKUP(A2105,'item cost'!A:D,2,FALSE)</f>
        <v>group 51</v>
      </c>
      <c r="C2105" s="9" t="str">
        <f>VLOOKUP(D2105,items!A:B,2,FALSE)</f>
        <v>item 51</v>
      </c>
      <c r="D2105" t="s">
        <v>883</v>
      </c>
      <c r="E2105" s="10"/>
      <c r="F2105" s="10">
        <v>44972</v>
      </c>
      <c r="G2105" t="s">
        <v>143</v>
      </c>
      <c r="I2105">
        <v>-1</v>
      </c>
      <c r="J2105" s="2">
        <v>325</v>
      </c>
      <c r="K2105" s="2">
        <f>IF(OR(B2105="متنوع",B2105="قطع غيار"),J2105,IF(AND(B2105="ceiling fan",J2105&gt;500),_xlfn.MAXIFS('m cost'!$E$3:$E$1062,'m cost'!$B$3:$B$1062,C2105,'m cost'!$C$3:$C$1062,"&lt;="&amp;O2105,'m cost'!$D$3:$D$1062,"&lt;="&amp;N2105)*3,_xlfn.MAXIFS('m cost'!$E$3:$E$1062,'m cost'!$B$3:$B$1062,C2105,'m cost'!$C$3:$C$1062,"&lt;="&amp;O2105,'m cost'!$D$3:$D$1062,"&lt;="&amp;N2105)))</f>
        <v>2247</v>
      </c>
      <c r="L2105" s="2">
        <f t="shared" si="204"/>
        <v>-2247</v>
      </c>
      <c r="M2105" s="2">
        <f t="shared" si="205"/>
        <v>-325</v>
      </c>
      <c r="N2105">
        <f t="shared" si="206"/>
        <v>2</v>
      </c>
      <c r="O2105">
        <f t="shared" si="207"/>
        <v>2023</v>
      </c>
      <c r="P2105" s="9">
        <f>IF(I2105&gt;0,VLOOKUP(B2105,'m cost'!A:G,6,FALSE)*I2105,0)</f>
        <v>0</v>
      </c>
      <c r="Q2105" t="str">
        <f t="shared" si="208"/>
        <v>p</v>
      </c>
      <c r="R2105" s="2">
        <f t="shared" si="209"/>
        <v>1922</v>
      </c>
    </row>
    <row r="2106" spans="1:18" x14ac:dyDescent="0.2">
      <c r="A2106" t="s">
        <v>49</v>
      </c>
      <c r="B2106" s="9" t="str">
        <f>VLOOKUP(A2106,'item cost'!A:D,2,FALSE)</f>
        <v>group 52</v>
      </c>
      <c r="C2106" s="9" t="str">
        <f>VLOOKUP(D2106,items!A:B,2,FALSE)</f>
        <v>item 52</v>
      </c>
      <c r="D2106" t="s">
        <v>884</v>
      </c>
      <c r="E2106" s="10"/>
      <c r="F2106" s="10">
        <v>44972</v>
      </c>
      <c r="G2106" t="s">
        <v>143</v>
      </c>
      <c r="I2106">
        <v>-1</v>
      </c>
      <c r="J2106" s="2">
        <v>295</v>
      </c>
      <c r="K2106" s="2">
        <f>IF(OR(B2106="متنوع",B2106="قطع غيار"),J2106,IF(AND(B2106="ceiling fan",J2106&gt;500),_xlfn.MAXIFS('m cost'!$E$3:$E$1062,'m cost'!$B$3:$B$1062,C2106,'m cost'!$C$3:$C$1062,"&lt;="&amp;O2106,'m cost'!$D$3:$D$1062,"&lt;="&amp;N2106)*3,_xlfn.MAXIFS('m cost'!$E$3:$E$1062,'m cost'!$B$3:$B$1062,C2106,'m cost'!$C$3:$C$1062,"&lt;="&amp;O2106,'m cost'!$D$3:$D$1062,"&lt;="&amp;N2106)))</f>
        <v>306</v>
      </c>
      <c r="L2106" s="2">
        <f t="shared" si="204"/>
        <v>-306</v>
      </c>
      <c r="M2106" s="2">
        <f t="shared" si="205"/>
        <v>-295</v>
      </c>
      <c r="N2106">
        <f t="shared" si="206"/>
        <v>2</v>
      </c>
      <c r="O2106">
        <f t="shared" si="207"/>
        <v>2023</v>
      </c>
      <c r="P2106" s="9">
        <f>IF(I2106&gt;0,VLOOKUP(B2106,'m cost'!A:G,6,FALSE)*I2106,0)</f>
        <v>0</v>
      </c>
      <c r="Q2106" t="str">
        <f t="shared" si="208"/>
        <v>p</v>
      </c>
      <c r="R2106" s="2">
        <f t="shared" si="209"/>
        <v>11</v>
      </c>
    </row>
    <row r="2107" spans="1:18" x14ac:dyDescent="0.2">
      <c r="A2107" t="s">
        <v>42</v>
      </c>
      <c r="B2107" s="9" t="str">
        <f>VLOOKUP(A2107,'item cost'!A:D,2,FALSE)</f>
        <v>group 53</v>
      </c>
      <c r="C2107" s="9" t="str">
        <f>VLOOKUP(D2107,items!A:B,2,FALSE)</f>
        <v>item 53</v>
      </c>
      <c r="D2107" t="s">
        <v>885</v>
      </c>
      <c r="E2107" s="10"/>
      <c r="F2107" s="10">
        <v>44972</v>
      </c>
      <c r="G2107" t="s">
        <v>143</v>
      </c>
      <c r="I2107">
        <v>-1</v>
      </c>
      <c r="J2107" s="2">
        <v>400</v>
      </c>
      <c r="K2107" s="2">
        <f>IF(OR(B2107="متنوع",B2107="قطع غيار"),J2107,IF(AND(B2107="ceiling fan",J2107&gt;500),_xlfn.MAXIFS('m cost'!$E$3:$E$1062,'m cost'!$B$3:$B$1062,C2107,'m cost'!$C$3:$C$1062,"&lt;="&amp;O2107,'m cost'!$D$3:$D$1062,"&lt;="&amp;N2107)*3,_xlfn.MAXIFS('m cost'!$E$3:$E$1062,'m cost'!$B$3:$B$1062,C2107,'m cost'!$C$3:$C$1062,"&lt;="&amp;O2107,'m cost'!$D$3:$D$1062,"&lt;="&amp;N2107)))</f>
        <v>253</v>
      </c>
      <c r="L2107" s="2">
        <f t="shared" si="204"/>
        <v>-253</v>
      </c>
      <c r="M2107" s="2">
        <f t="shared" si="205"/>
        <v>-400</v>
      </c>
      <c r="N2107">
        <f t="shared" si="206"/>
        <v>2</v>
      </c>
      <c r="O2107">
        <f t="shared" si="207"/>
        <v>2023</v>
      </c>
      <c r="P2107" s="9">
        <f>IF(I2107&gt;0,VLOOKUP(B2107,'m cost'!A:G,6,FALSE)*I2107,0)</f>
        <v>0</v>
      </c>
      <c r="Q2107" t="str">
        <f t="shared" si="208"/>
        <v>l</v>
      </c>
      <c r="R2107" s="2">
        <f t="shared" si="209"/>
        <v>-147</v>
      </c>
    </row>
    <row r="2108" spans="1:18" x14ac:dyDescent="0.2">
      <c r="A2108" t="s">
        <v>63</v>
      </c>
      <c r="B2108" s="9" t="str">
        <f>VLOOKUP(A2108,'item cost'!A:D,2,FALSE)</f>
        <v>group 54</v>
      </c>
      <c r="C2108" s="9" t="str">
        <f>VLOOKUP(D2108,items!A:B,2,FALSE)</f>
        <v>item 54</v>
      </c>
      <c r="D2108" t="s">
        <v>886</v>
      </c>
      <c r="E2108" s="10"/>
      <c r="F2108" s="10">
        <v>44972</v>
      </c>
      <c r="G2108" t="s">
        <v>143</v>
      </c>
      <c r="I2108">
        <v>-4</v>
      </c>
      <c r="J2108" s="2">
        <v>270</v>
      </c>
      <c r="K2108" s="2">
        <f>IF(OR(B2108="متنوع",B2108="قطع غيار"),J2108,IF(AND(B2108="ceiling fan",J2108&gt;500),_xlfn.MAXIFS('m cost'!$E$3:$E$1062,'m cost'!$B$3:$B$1062,C2108,'m cost'!$C$3:$C$1062,"&lt;="&amp;O2108,'m cost'!$D$3:$D$1062,"&lt;="&amp;N2108)*3,_xlfn.MAXIFS('m cost'!$E$3:$E$1062,'m cost'!$B$3:$B$1062,C2108,'m cost'!$C$3:$C$1062,"&lt;="&amp;O2108,'m cost'!$D$3:$D$1062,"&lt;="&amp;N2108)))</f>
        <v>540</v>
      </c>
      <c r="L2108" s="2">
        <f t="shared" si="204"/>
        <v>-2160</v>
      </c>
      <c r="M2108" s="2">
        <f t="shared" si="205"/>
        <v>-1080</v>
      </c>
      <c r="N2108">
        <f t="shared" si="206"/>
        <v>2</v>
      </c>
      <c r="O2108">
        <f t="shared" si="207"/>
        <v>2023</v>
      </c>
      <c r="P2108" s="9">
        <f>IF(I2108&gt;0,VLOOKUP(B2108,'m cost'!A:G,6,FALSE)*I2108,0)</f>
        <v>0</v>
      </c>
      <c r="Q2108" t="str">
        <f t="shared" si="208"/>
        <v>p</v>
      </c>
      <c r="R2108" s="2">
        <f t="shared" si="209"/>
        <v>1080</v>
      </c>
    </row>
    <row r="2109" spans="1:18" x14ac:dyDescent="0.2">
      <c r="A2109" t="s">
        <v>32</v>
      </c>
      <c r="B2109" s="9" t="str">
        <f>VLOOKUP(A2109,'item cost'!A:D,2,FALSE)</f>
        <v>group 1</v>
      </c>
      <c r="C2109" s="9" t="str">
        <f>VLOOKUP(D2109,items!A:B,2,FALSE)</f>
        <v>item 1</v>
      </c>
      <c r="D2109" t="s">
        <v>833</v>
      </c>
      <c r="E2109" s="10"/>
      <c r="F2109" s="10">
        <v>44972</v>
      </c>
      <c r="G2109" t="s">
        <v>565</v>
      </c>
      <c r="I2109">
        <v>1</v>
      </c>
      <c r="J2109" s="2">
        <v>165</v>
      </c>
      <c r="K2109" s="2">
        <f>IF(OR(B2109="متنوع",B2109="قطع غيار"),J2109,IF(AND(B2109="ceiling fan",J2109&gt;500),_xlfn.MAXIFS('m cost'!$E$3:$E$1062,'m cost'!$B$3:$B$1062,C2109,'m cost'!$C$3:$C$1062,"&lt;="&amp;O2109,'m cost'!$D$3:$D$1062,"&lt;="&amp;N2109)*3,_xlfn.MAXIFS('m cost'!$E$3:$E$1062,'m cost'!$B$3:$B$1062,C2109,'m cost'!$C$3:$C$1062,"&lt;="&amp;O2109,'m cost'!$D$3:$D$1062,"&lt;="&amp;N2109)))</f>
        <v>1490</v>
      </c>
      <c r="L2109" s="2">
        <f t="shared" si="204"/>
        <v>1490</v>
      </c>
      <c r="M2109" s="2">
        <f t="shared" si="205"/>
        <v>165</v>
      </c>
      <c r="N2109">
        <f t="shared" si="206"/>
        <v>2</v>
      </c>
      <c r="O2109">
        <f t="shared" si="207"/>
        <v>2023</v>
      </c>
      <c r="P2109" s="9">
        <f>IF(I2109&gt;0,VLOOKUP(B2109,'m cost'!A:G,6,FALSE)*I2109,0)</f>
        <v>51.08</v>
      </c>
      <c r="Q2109" t="str">
        <f t="shared" si="208"/>
        <v>l</v>
      </c>
      <c r="R2109" s="2">
        <f t="shared" si="209"/>
        <v>-1376.08</v>
      </c>
    </row>
    <row r="2110" spans="1:18" x14ac:dyDescent="0.2">
      <c r="A2110" t="s">
        <v>58</v>
      </c>
      <c r="B2110" s="9" t="str">
        <f>VLOOKUP(A2110,'item cost'!A:D,2,FALSE)</f>
        <v>group 2</v>
      </c>
      <c r="C2110" s="9" t="str">
        <f>VLOOKUP(D2110,items!A:B,2,FALSE)</f>
        <v>item 2</v>
      </c>
      <c r="D2110" t="s">
        <v>834</v>
      </c>
      <c r="E2110" s="10"/>
      <c r="F2110" s="10">
        <v>44972</v>
      </c>
      <c r="G2110" t="s">
        <v>565</v>
      </c>
      <c r="I2110">
        <v>1</v>
      </c>
      <c r="J2110" s="2">
        <v>250</v>
      </c>
      <c r="K2110" s="2">
        <f>IF(OR(B2110="متنوع",B2110="قطع غيار"),J2110,IF(AND(B2110="ceiling fan",J2110&gt;500),_xlfn.MAXIFS('m cost'!$E$3:$E$1062,'m cost'!$B$3:$B$1062,C2110,'m cost'!$C$3:$C$1062,"&lt;="&amp;O2110,'m cost'!$D$3:$D$1062,"&lt;="&amp;N2110)*3,_xlfn.MAXIFS('m cost'!$E$3:$E$1062,'m cost'!$B$3:$B$1062,C2110,'m cost'!$C$3:$C$1062,"&lt;="&amp;O2110,'m cost'!$D$3:$D$1062,"&lt;="&amp;N2110)))</f>
        <v>257.64999999999998</v>
      </c>
      <c r="L2110" s="2">
        <f t="shared" si="204"/>
        <v>257.64999999999998</v>
      </c>
      <c r="M2110" s="2">
        <f t="shared" si="205"/>
        <v>250</v>
      </c>
      <c r="N2110">
        <f t="shared" si="206"/>
        <v>2</v>
      </c>
      <c r="O2110">
        <f t="shared" si="207"/>
        <v>2023</v>
      </c>
      <c r="P2110" s="9">
        <f>IF(I2110&gt;0,VLOOKUP(B2110,'m cost'!A:G,6,FALSE)*I2110,0)</f>
        <v>40.58</v>
      </c>
      <c r="Q2110" t="str">
        <f t="shared" si="208"/>
        <v>l</v>
      </c>
      <c r="R2110" s="2">
        <f t="shared" si="209"/>
        <v>-48.229999999999976</v>
      </c>
    </row>
    <row r="2111" spans="1:18" x14ac:dyDescent="0.2">
      <c r="A2111" t="s">
        <v>23</v>
      </c>
      <c r="B2111" s="9" t="str">
        <f>VLOOKUP(A2111,'item cost'!A:D,2,FALSE)</f>
        <v>group 3</v>
      </c>
      <c r="C2111" s="9" t="str">
        <f>VLOOKUP(D2111,items!A:B,2,FALSE)</f>
        <v>item 3</v>
      </c>
      <c r="D2111" t="s">
        <v>835</v>
      </c>
      <c r="E2111" s="10"/>
      <c r="F2111" s="10">
        <v>44972</v>
      </c>
      <c r="G2111" t="s">
        <v>565</v>
      </c>
      <c r="I2111">
        <v>1</v>
      </c>
      <c r="J2111" s="2">
        <v>325</v>
      </c>
      <c r="K2111" s="2">
        <f>IF(OR(B2111="متنوع",B2111="قطع غيار"),J2111,IF(AND(B2111="ceiling fan",J2111&gt;500),_xlfn.MAXIFS('m cost'!$E$3:$E$1062,'m cost'!$B$3:$B$1062,C2111,'m cost'!$C$3:$C$1062,"&lt;="&amp;O2111,'m cost'!$D$3:$D$1062,"&lt;="&amp;N2111)*3,_xlfn.MAXIFS('m cost'!$E$3:$E$1062,'m cost'!$B$3:$B$1062,C2111,'m cost'!$C$3:$C$1062,"&lt;="&amp;O2111,'m cost'!$D$3:$D$1062,"&lt;="&amp;N2111)))</f>
        <v>424.87</v>
      </c>
      <c r="L2111" s="2">
        <f t="shared" si="204"/>
        <v>424.87</v>
      </c>
      <c r="M2111" s="2">
        <f t="shared" si="205"/>
        <v>325</v>
      </c>
      <c r="N2111">
        <f t="shared" si="206"/>
        <v>2</v>
      </c>
      <c r="O2111">
        <f t="shared" si="207"/>
        <v>2023</v>
      </c>
      <c r="P2111" s="9">
        <f>IF(I2111&gt;0,VLOOKUP(B2111,'m cost'!A:G,6,FALSE)*I2111,0)</f>
        <v>58.91</v>
      </c>
      <c r="Q2111" t="str">
        <f t="shared" si="208"/>
        <v>l</v>
      </c>
      <c r="R2111" s="2">
        <f t="shared" si="209"/>
        <v>-158.78</v>
      </c>
    </row>
    <row r="2112" spans="1:18" x14ac:dyDescent="0.2">
      <c r="A2112" t="s">
        <v>271</v>
      </c>
      <c r="B2112" s="9" t="str">
        <f>VLOOKUP(A2112,'item cost'!A:D,2,FALSE)</f>
        <v>group 4</v>
      </c>
      <c r="C2112" s="9" t="str">
        <f>VLOOKUP(D2112,items!A:B,2,FALSE)</f>
        <v>item 4</v>
      </c>
      <c r="D2112" t="s">
        <v>836</v>
      </c>
      <c r="E2112" s="10"/>
      <c r="F2112" s="10">
        <v>44972</v>
      </c>
      <c r="G2112" t="s">
        <v>565</v>
      </c>
      <c r="I2112">
        <v>1</v>
      </c>
      <c r="J2112" s="2">
        <v>295</v>
      </c>
      <c r="K2112" s="2">
        <f>IF(OR(B2112="متنوع",B2112="قطع غيار"),J2112,IF(AND(B2112="ceiling fan",J2112&gt;500),_xlfn.MAXIFS('m cost'!$E$3:$E$1062,'m cost'!$B$3:$B$1062,C2112,'m cost'!$C$3:$C$1062,"&lt;="&amp;O2112,'m cost'!$D$3:$D$1062,"&lt;="&amp;N2112)*3,_xlfn.MAXIFS('m cost'!$E$3:$E$1062,'m cost'!$B$3:$B$1062,C2112,'m cost'!$C$3:$C$1062,"&lt;="&amp;O2112,'m cost'!$D$3:$D$1062,"&lt;="&amp;N2112)))</f>
        <v>1793</v>
      </c>
      <c r="L2112" s="2">
        <f t="shared" si="204"/>
        <v>1793</v>
      </c>
      <c r="M2112" s="2">
        <f t="shared" si="205"/>
        <v>295</v>
      </c>
      <c r="N2112">
        <f t="shared" si="206"/>
        <v>2</v>
      </c>
      <c r="O2112">
        <f t="shared" si="207"/>
        <v>2023</v>
      </c>
      <c r="P2112" s="9">
        <f>IF(I2112&gt;0,VLOOKUP(B2112,'m cost'!A:G,6,FALSE)*I2112,0)</f>
        <v>42.96</v>
      </c>
      <c r="Q2112" t="str">
        <f t="shared" si="208"/>
        <v>l</v>
      </c>
      <c r="R2112" s="2">
        <f t="shared" si="209"/>
        <v>-1540.96</v>
      </c>
    </row>
    <row r="2113" spans="1:18" x14ac:dyDescent="0.2">
      <c r="A2113" t="s">
        <v>26</v>
      </c>
      <c r="B2113" s="9" t="str">
        <f>VLOOKUP(A2113,'item cost'!A:D,2,FALSE)</f>
        <v>group 5</v>
      </c>
      <c r="C2113" s="9" t="str">
        <f>VLOOKUP(D2113,items!A:B,2,FALSE)</f>
        <v>item 5</v>
      </c>
      <c r="D2113" t="s">
        <v>837</v>
      </c>
      <c r="E2113" s="10"/>
      <c r="F2113" s="10">
        <v>44972</v>
      </c>
      <c r="G2113" t="s">
        <v>565</v>
      </c>
      <c r="I2113">
        <v>1</v>
      </c>
      <c r="J2113" s="2">
        <v>400</v>
      </c>
      <c r="K2113" s="2">
        <f>IF(OR(B2113="متنوع",B2113="قطع غيار"),J2113,IF(AND(B2113="ceiling fan",J2113&gt;500),_xlfn.MAXIFS('m cost'!$E$3:$E$1062,'m cost'!$B$3:$B$1062,C2113,'m cost'!$C$3:$C$1062,"&lt;="&amp;O2113,'m cost'!$D$3:$D$1062,"&lt;="&amp;N2113)*3,_xlfn.MAXIFS('m cost'!$E$3:$E$1062,'m cost'!$B$3:$B$1062,C2113,'m cost'!$C$3:$C$1062,"&lt;="&amp;O2113,'m cost'!$D$3:$D$1062,"&lt;="&amp;N2113)))</f>
        <v>2220</v>
      </c>
      <c r="L2113" s="2">
        <f t="shared" si="204"/>
        <v>2220</v>
      </c>
      <c r="M2113" s="2">
        <f t="shared" si="205"/>
        <v>400</v>
      </c>
      <c r="N2113">
        <f t="shared" si="206"/>
        <v>2</v>
      </c>
      <c r="O2113">
        <f t="shared" si="207"/>
        <v>2023</v>
      </c>
      <c r="P2113" s="9">
        <f>IF(I2113&gt;0,VLOOKUP(B2113,'m cost'!A:G,6,FALSE)*I2113,0)</f>
        <v>32.04</v>
      </c>
      <c r="Q2113" t="str">
        <f t="shared" si="208"/>
        <v>l</v>
      </c>
      <c r="R2113" s="2">
        <f t="shared" si="209"/>
        <v>-1852.04</v>
      </c>
    </row>
    <row r="2114" spans="1:18" x14ac:dyDescent="0.2">
      <c r="A2114" t="s">
        <v>66</v>
      </c>
      <c r="B2114" s="9" t="str">
        <f>VLOOKUP(A2114,'item cost'!A:D,2,FALSE)</f>
        <v>group 6</v>
      </c>
      <c r="C2114" s="9" t="str">
        <f>VLOOKUP(D2114,items!A:B,2,FALSE)</f>
        <v>item 6</v>
      </c>
      <c r="D2114" t="s">
        <v>838</v>
      </c>
      <c r="E2114" s="10"/>
      <c r="F2114" s="10">
        <v>44972</v>
      </c>
      <c r="G2114" t="s">
        <v>565</v>
      </c>
      <c r="I2114">
        <v>4</v>
      </c>
      <c r="J2114" s="2">
        <v>270</v>
      </c>
      <c r="K2114" s="2">
        <f>IF(OR(B2114="متنوع",B2114="قطع غيار"),J2114,IF(AND(B2114="ceiling fan",J2114&gt;500),_xlfn.MAXIFS('m cost'!$E$3:$E$1062,'m cost'!$B$3:$B$1062,C2114,'m cost'!$C$3:$C$1062,"&lt;="&amp;O2114,'m cost'!$D$3:$D$1062,"&lt;="&amp;N2114)*3,_xlfn.MAXIFS('m cost'!$E$3:$E$1062,'m cost'!$B$3:$B$1062,C2114,'m cost'!$C$3:$C$1062,"&lt;="&amp;O2114,'m cost'!$D$3:$D$1062,"&lt;="&amp;N2114)))</f>
        <v>190</v>
      </c>
      <c r="L2114" s="2">
        <f t="shared" si="204"/>
        <v>760</v>
      </c>
      <c r="M2114" s="2">
        <f t="shared" si="205"/>
        <v>1080</v>
      </c>
      <c r="N2114">
        <f t="shared" si="206"/>
        <v>2</v>
      </c>
      <c r="O2114">
        <f t="shared" si="207"/>
        <v>2023</v>
      </c>
      <c r="P2114" s="9">
        <f>IF(I2114&gt;0,VLOOKUP(B2114,'m cost'!A:G,6,FALSE)*I2114,0)</f>
        <v>597.91999999999996</v>
      </c>
      <c r="Q2114" t="str">
        <f t="shared" si="208"/>
        <v>l</v>
      </c>
      <c r="R2114" s="2">
        <f t="shared" si="209"/>
        <v>-277.91999999999996</v>
      </c>
    </row>
    <row r="2115" spans="1:18" x14ac:dyDescent="0.2">
      <c r="A2115" t="s">
        <v>40</v>
      </c>
      <c r="B2115" s="9" t="str">
        <f>VLOOKUP(A2115,'item cost'!A:D,2,FALSE)</f>
        <v>group 7</v>
      </c>
      <c r="C2115" s="9" t="str">
        <f>VLOOKUP(D2115,items!A:B,2,FALSE)</f>
        <v>item 7</v>
      </c>
      <c r="D2115" t="s">
        <v>839</v>
      </c>
      <c r="E2115" s="10"/>
      <c r="F2115" s="10">
        <v>44972</v>
      </c>
      <c r="G2115" t="s">
        <v>566</v>
      </c>
      <c r="I2115">
        <v>75</v>
      </c>
      <c r="J2115" s="2">
        <v>1430</v>
      </c>
      <c r="K2115" s="2">
        <f>IF(OR(B2115="متنوع",B2115="قطع غيار"),J2115,IF(AND(B2115="ceiling fan",J2115&gt;500),_xlfn.MAXIFS('m cost'!$E$3:$E$1062,'m cost'!$B$3:$B$1062,C2115,'m cost'!$C$3:$C$1062,"&lt;="&amp;O2115,'m cost'!$D$3:$D$1062,"&lt;="&amp;N2115)*3,_xlfn.MAXIFS('m cost'!$E$3:$E$1062,'m cost'!$B$3:$B$1062,C2115,'m cost'!$C$3:$C$1062,"&lt;="&amp;O2115,'m cost'!$D$3:$D$1062,"&lt;="&amp;N2115)))</f>
        <v>260</v>
      </c>
      <c r="L2115" s="2">
        <f t="shared" si="204"/>
        <v>19500</v>
      </c>
      <c r="M2115" s="2">
        <f t="shared" si="205"/>
        <v>107250</v>
      </c>
      <c r="N2115">
        <f t="shared" si="206"/>
        <v>2</v>
      </c>
      <c r="O2115">
        <f t="shared" si="207"/>
        <v>2023</v>
      </c>
      <c r="P2115" s="9">
        <f>IF(I2115&gt;0,VLOOKUP(B2115,'m cost'!A:G,6,FALSE)*I2115,0)</f>
        <v>1660.5</v>
      </c>
      <c r="Q2115" t="str">
        <f t="shared" si="208"/>
        <v>p</v>
      </c>
      <c r="R2115" s="2">
        <f t="shared" si="209"/>
        <v>86089.5</v>
      </c>
    </row>
    <row r="2116" spans="1:18" x14ac:dyDescent="0.2">
      <c r="A2116" t="s">
        <v>61</v>
      </c>
      <c r="B2116" s="9" t="str">
        <f>VLOOKUP(A2116,'item cost'!A:D,2,FALSE)</f>
        <v>group 8</v>
      </c>
      <c r="C2116" s="9" t="str">
        <f>VLOOKUP(D2116,items!A:B,2,FALSE)</f>
        <v>item 8</v>
      </c>
      <c r="D2116" t="s">
        <v>840</v>
      </c>
      <c r="E2116" s="10"/>
      <c r="F2116" s="10">
        <v>44972</v>
      </c>
      <c r="G2116" t="s">
        <v>566</v>
      </c>
      <c r="I2116">
        <v>10</v>
      </c>
      <c r="J2116" s="2">
        <v>2675</v>
      </c>
      <c r="K2116" s="2">
        <f>IF(OR(B2116="متنوع",B2116="قطع غيار"),J2116,IF(AND(B2116="ceiling fan",J2116&gt;500),_xlfn.MAXIFS('m cost'!$E$3:$E$1062,'m cost'!$B$3:$B$1062,C2116,'m cost'!$C$3:$C$1062,"&lt;="&amp;O2116,'m cost'!$D$3:$D$1062,"&lt;="&amp;N2116)*3,_xlfn.MAXIFS('m cost'!$E$3:$E$1062,'m cost'!$B$3:$B$1062,C2116,'m cost'!$C$3:$C$1062,"&lt;="&amp;O2116,'m cost'!$D$3:$D$1062,"&lt;="&amp;N2116)))</f>
        <v>1630</v>
      </c>
      <c r="L2116" s="2">
        <f t="shared" si="204"/>
        <v>16300</v>
      </c>
      <c r="M2116" s="2">
        <f t="shared" si="205"/>
        <v>26750</v>
      </c>
      <c r="N2116">
        <f t="shared" si="206"/>
        <v>2</v>
      </c>
      <c r="O2116">
        <f t="shared" si="207"/>
        <v>2023</v>
      </c>
      <c r="P2116" s="9">
        <f>IF(I2116&gt;0,VLOOKUP(B2116,'m cost'!A:G,6,FALSE)*I2116,0)</f>
        <v>628.40000000000009</v>
      </c>
      <c r="Q2116" t="str">
        <f t="shared" si="208"/>
        <v>p</v>
      </c>
      <c r="R2116" s="2">
        <f t="shared" si="209"/>
        <v>9821.6</v>
      </c>
    </row>
    <row r="2117" spans="1:18" x14ac:dyDescent="0.2">
      <c r="A2117" t="s">
        <v>39</v>
      </c>
      <c r="B2117" s="9" t="str">
        <f>VLOOKUP(A2117,'item cost'!A:D,2,FALSE)</f>
        <v>group 9</v>
      </c>
      <c r="C2117" s="9" t="str">
        <f>VLOOKUP(D2117,items!A:B,2,FALSE)</f>
        <v>item 9</v>
      </c>
      <c r="D2117" t="s">
        <v>841</v>
      </c>
      <c r="E2117" s="10"/>
      <c r="F2117" s="10">
        <v>44972</v>
      </c>
      <c r="G2117" t="s">
        <v>566</v>
      </c>
      <c r="I2117">
        <v>10</v>
      </c>
      <c r="J2117" s="2">
        <v>2575</v>
      </c>
      <c r="K2117" s="2">
        <f>IF(OR(B2117="متنوع",B2117="قطع غيار"),J2117,IF(AND(B2117="ceiling fan",J2117&gt;500),_xlfn.MAXIFS('m cost'!$E$3:$E$1062,'m cost'!$B$3:$B$1062,C2117,'m cost'!$C$3:$C$1062,"&lt;="&amp;O2117,'m cost'!$D$3:$D$1062,"&lt;="&amp;N2117)*3,_xlfn.MAXIFS('m cost'!$E$3:$E$1062,'m cost'!$B$3:$B$1062,C2117,'m cost'!$C$3:$C$1062,"&lt;="&amp;O2117,'m cost'!$D$3:$D$1062,"&lt;="&amp;N2117)))</f>
        <v>2007</v>
      </c>
      <c r="L2117" s="2">
        <f t="shared" si="204"/>
        <v>20070</v>
      </c>
      <c r="M2117" s="2">
        <f t="shared" si="205"/>
        <v>25750</v>
      </c>
      <c r="N2117">
        <f t="shared" si="206"/>
        <v>2</v>
      </c>
      <c r="O2117">
        <f t="shared" si="207"/>
        <v>2023</v>
      </c>
      <c r="P2117" s="9">
        <f>IF(I2117&gt;0,VLOOKUP(B2117,'m cost'!A:G,6,FALSE)*I2117,0)</f>
        <v>224.89999999999998</v>
      </c>
      <c r="Q2117" t="str">
        <f t="shared" si="208"/>
        <v>p</v>
      </c>
      <c r="R2117" s="2">
        <f t="shared" si="209"/>
        <v>5455.1</v>
      </c>
    </row>
    <row r="2118" spans="1:18" x14ac:dyDescent="0.2">
      <c r="A2118" t="s">
        <v>277</v>
      </c>
      <c r="B2118" s="9" t="str">
        <f>VLOOKUP(A2118,'item cost'!A:D,2,FALSE)</f>
        <v>group 10</v>
      </c>
      <c r="C2118" s="9" t="str">
        <f>VLOOKUP(D2118,items!A:B,2,FALSE)</f>
        <v>item 10</v>
      </c>
      <c r="D2118" t="s">
        <v>842</v>
      </c>
      <c r="E2118" s="10"/>
      <c r="F2118" s="10">
        <v>44972</v>
      </c>
      <c r="G2118" t="s">
        <v>566</v>
      </c>
      <c r="I2118">
        <v>30</v>
      </c>
      <c r="J2118" s="2">
        <v>1360</v>
      </c>
      <c r="K2118" s="2">
        <f>IF(OR(B2118="متنوع",B2118="قطع غيار"),J2118,IF(AND(B2118="ceiling fan",J2118&gt;500),_xlfn.MAXIFS('m cost'!$E$3:$E$1062,'m cost'!$B$3:$B$1062,C2118,'m cost'!$C$3:$C$1062,"&lt;="&amp;O2118,'m cost'!$D$3:$D$1062,"&lt;="&amp;N2118)*3,_xlfn.MAXIFS('m cost'!$E$3:$E$1062,'m cost'!$B$3:$B$1062,C2118,'m cost'!$C$3:$C$1062,"&lt;="&amp;O2118,'m cost'!$D$3:$D$1062,"&lt;="&amp;N2118)))</f>
        <v>370</v>
      </c>
      <c r="L2118" s="2">
        <f t="shared" si="204"/>
        <v>11100</v>
      </c>
      <c r="M2118" s="2">
        <f t="shared" si="205"/>
        <v>40800</v>
      </c>
      <c r="N2118">
        <f t="shared" si="206"/>
        <v>2</v>
      </c>
      <c r="O2118">
        <f t="shared" si="207"/>
        <v>2023</v>
      </c>
      <c r="P2118" s="9">
        <f>IF(I2118&gt;0,VLOOKUP(B2118,'m cost'!A:G,6,FALSE)*I2118,0)</f>
        <v>1872.9</v>
      </c>
      <c r="Q2118" t="str">
        <f t="shared" si="208"/>
        <v>p</v>
      </c>
      <c r="R2118" s="2">
        <f t="shared" si="209"/>
        <v>27827.1</v>
      </c>
    </row>
    <row r="2119" spans="1:18" x14ac:dyDescent="0.2">
      <c r="A2119" t="s">
        <v>53</v>
      </c>
      <c r="B2119" s="9" t="str">
        <f>VLOOKUP(A2119,'item cost'!A:D,2,FALSE)</f>
        <v>group 11</v>
      </c>
      <c r="C2119" s="9" t="str">
        <f>VLOOKUP(D2119,items!A:B,2,FALSE)</f>
        <v>item 11</v>
      </c>
      <c r="D2119" t="s">
        <v>843</v>
      </c>
      <c r="E2119" s="10"/>
      <c r="F2119" s="10">
        <v>44972</v>
      </c>
      <c r="G2119" t="s">
        <v>566</v>
      </c>
      <c r="I2119">
        <v>5</v>
      </c>
      <c r="J2119" s="2">
        <v>1625</v>
      </c>
      <c r="K2119" s="2">
        <f>IF(OR(B2119="متنوع",B2119="قطع غيار"),J2119,IF(AND(B2119="ceiling fan",J2119&gt;500),_xlfn.MAXIFS('m cost'!$E$3:$E$1062,'m cost'!$B$3:$B$1062,C2119,'m cost'!$C$3:$C$1062,"&lt;="&amp;O2119,'m cost'!$D$3:$D$1062,"&lt;="&amp;N2119)*3,_xlfn.MAXIFS('m cost'!$E$3:$E$1062,'m cost'!$B$3:$B$1062,C2119,'m cost'!$C$3:$C$1062,"&lt;="&amp;O2119,'m cost'!$D$3:$D$1062,"&lt;="&amp;N2119)))</f>
        <v>339.00000000000006</v>
      </c>
      <c r="L2119" s="2">
        <f t="shared" si="204"/>
        <v>1695.0000000000002</v>
      </c>
      <c r="M2119" s="2">
        <f t="shared" si="205"/>
        <v>8125</v>
      </c>
      <c r="N2119">
        <f t="shared" si="206"/>
        <v>2</v>
      </c>
      <c r="O2119">
        <f t="shared" si="207"/>
        <v>2023</v>
      </c>
      <c r="P2119" s="9">
        <f>IF(I2119&gt;0,VLOOKUP(B2119,'m cost'!A:G,6,FALSE)*I2119,0)</f>
        <v>110.05000000000001</v>
      </c>
      <c r="Q2119" t="str">
        <f t="shared" si="208"/>
        <v>p</v>
      </c>
      <c r="R2119" s="2">
        <f t="shared" si="209"/>
        <v>6319.95</v>
      </c>
    </row>
    <row r="2120" spans="1:18" x14ac:dyDescent="0.2">
      <c r="A2120" t="s">
        <v>54</v>
      </c>
      <c r="B2120" s="9" t="str">
        <f>VLOOKUP(A2120,'item cost'!A:D,2,FALSE)</f>
        <v>group 12</v>
      </c>
      <c r="C2120" s="9" t="str">
        <f>VLOOKUP(D2120,items!A:B,2,FALSE)</f>
        <v>item 12</v>
      </c>
      <c r="D2120" t="s">
        <v>844</v>
      </c>
      <c r="E2120" s="10"/>
      <c r="F2120" s="10">
        <v>44972</v>
      </c>
      <c r="G2120" t="s">
        <v>566</v>
      </c>
      <c r="I2120">
        <v>12</v>
      </c>
      <c r="J2120" s="2">
        <v>300</v>
      </c>
      <c r="K2120" s="2">
        <f>IF(OR(B2120="متنوع",B2120="قطع غيار"),J2120,IF(AND(B2120="ceiling fan",J2120&gt;500),_xlfn.MAXIFS('m cost'!$E$3:$E$1062,'m cost'!$B$3:$B$1062,C2120,'m cost'!$C$3:$C$1062,"&lt;="&amp;O2120,'m cost'!$D$3:$D$1062,"&lt;="&amp;N2120)*3,_xlfn.MAXIFS('m cost'!$E$3:$E$1062,'m cost'!$B$3:$B$1062,C2120,'m cost'!$C$3:$C$1062,"&lt;="&amp;O2120,'m cost'!$D$3:$D$1062,"&lt;="&amp;N2120)))</f>
        <v>900</v>
      </c>
      <c r="L2120" s="2">
        <f t="shared" si="204"/>
        <v>10800</v>
      </c>
      <c r="M2120" s="2">
        <f t="shared" si="205"/>
        <v>3600</v>
      </c>
      <c r="N2120">
        <f t="shared" si="206"/>
        <v>2</v>
      </c>
      <c r="O2120">
        <f t="shared" si="207"/>
        <v>2023</v>
      </c>
      <c r="P2120" s="9">
        <f>IF(I2120&gt;0,VLOOKUP(B2120,'m cost'!A:G,6,FALSE)*I2120,0)</f>
        <v>309.36</v>
      </c>
      <c r="Q2120" t="str">
        <f t="shared" si="208"/>
        <v>l</v>
      </c>
      <c r="R2120" s="2">
        <f t="shared" si="209"/>
        <v>-7509.36</v>
      </c>
    </row>
    <row r="2121" spans="1:18" x14ac:dyDescent="0.2">
      <c r="A2121" t="s">
        <v>72</v>
      </c>
      <c r="B2121" s="9" t="str">
        <f>VLOOKUP(A2121,'item cost'!A:D,2,FALSE)</f>
        <v>group 13</v>
      </c>
      <c r="C2121" s="9" t="str">
        <f>VLOOKUP(D2121,items!A:B,2,FALSE)</f>
        <v>item 13</v>
      </c>
      <c r="D2121" t="s">
        <v>845</v>
      </c>
      <c r="E2121" s="10"/>
      <c r="F2121" s="10">
        <v>44972</v>
      </c>
      <c r="G2121" t="s">
        <v>566</v>
      </c>
      <c r="I2121">
        <v>2</v>
      </c>
      <c r="J2121" s="2">
        <v>1080</v>
      </c>
      <c r="K2121" s="2">
        <f>IF(OR(B2121="متنوع",B2121="قطع غيار"),J2121,IF(AND(B2121="ceiling fan",J2121&gt;500),_xlfn.MAXIFS('m cost'!$E$3:$E$1062,'m cost'!$B$3:$B$1062,C2121,'m cost'!$C$3:$C$1062,"&lt;="&amp;O2121,'m cost'!$D$3:$D$1062,"&lt;="&amp;N2121)*3,_xlfn.MAXIFS('m cost'!$E$3:$E$1062,'m cost'!$B$3:$B$1062,C2121,'m cost'!$C$3:$C$1062,"&lt;="&amp;O2121,'m cost'!$D$3:$D$1062,"&lt;="&amp;N2121)))</f>
        <v>450</v>
      </c>
      <c r="L2121" s="2">
        <f t="shared" si="204"/>
        <v>900</v>
      </c>
      <c r="M2121" s="2">
        <f t="shared" si="205"/>
        <v>2160</v>
      </c>
      <c r="N2121">
        <f t="shared" si="206"/>
        <v>2</v>
      </c>
      <c r="O2121">
        <f t="shared" si="207"/>
        <v>2023</v>
      </c>
      <c r="P2121" s="9">
        <f>IF(I2121&gt;0,VLOOKUP(B2121,'m cost'!A:G,6,FALSE)*I2121,0)</f>
        <v>83.34</v>
      </c>
      <c r="Q2121" t="str">
        <f t="shared" si="208"/>
        <v>p</v>
      </c>
      <c r="R2121" s="2">
        <f t="shared" si="209"/>
        <v>1176.6600000000001</v>
      </c>
    </row>
    <row r="2122" spans="1:18" x14ac:dyDescent="0.2">
      <c r="A2122" t="s">
        <v>38</v>
      </c>
      <c r="B2122" s="9" t="str">
        <f>VLOOKUP(A2122,'item cost'!A:D,2,FALSE)</f>
        <v>group 14</v>
      </c>
      <c r="C2122" s="9" t="str">
        <f>VLOOKUP(D2122,items!A:B,2,FALSE)</f>
        <v>item 14</v>
      </c>
      <c r="D2122" t="s">
        <v>846</v>
      </c>
      <c r="E2122" s="10"/>
      <c r="F2122" s="10">
        <v>44972</v>
      </c>
      <c r="G2122" t="s">
        <v>566</v>
      </c>
      <c r="I2122">
        <v>20</v>
      </c>
      <c r="J2122" s="2">
        <v>400</v>
      </c>
      <c r="K2122" s="2">
        <f>IF(OR(B2122="متنوع",B2122="قطع غيار"),J2122,IF(AND(B2122="ceiling fan",J2122&gt;500),_xlfn.MAXIFS('m cost'!$E$3:$E$1062,'m cost'!$B$3:$B$1062,C2122,'m cost'!$C$3:$C$1062,"&lt;="&amp;O2122,'m cost'!$D$3:$D$1062,"&lt;="&amp;N2122)*3,_xlfn.MAXIFS('m cost'!$E$3:$E$1062,'m cost'!$B$3:$B$1062,C2122,'m cost'!$C$3:$C$1062,"&lt;="&amp;O2122,'m cost'!$D$3:$D$1062,"&lt;="&amp;N2122)))</f>
        <v>2060</v>
      </c>
      <c r="L2122" s="2">
        <f t="shared" si="204"/>
        <v>41200</v>
      </c>
      <c r="M2122" s="2">
        <f t="shared" si="205"/>
        <v>8000</v>
      </c>
      <c r="N2122">
        <f t="shared" si="206"/>
        <v>2</v>
      </c>
      <c r="O2122">
        <f t="shared" si="207"/>
        <v>2023</v>
      </c>
      <c r="P2122" s="9">
        <f>IF(I2122&gt;0,VLOOKUP(B2122,'m cost'!A:G,6,FALSE)*I2122,0)</f>
        <v>663.8</v>
      </c>
      <c r="Q2122" t="str">
        <f t="shared" si="208"/>
        <v>l</v>
      </c>
      <c r="R2122" s="2">
        <f t="shared" si="209"/>
        <v>-33863.800000000003</v>
      </c>
    </row>
    <row r="2123" spans="1:18" x14ac:dyDescent="0.2">
      <c r="A2123" t="s">
        <v>36</v>
      </c>
      <c r="B2123" s="9" t="str">
        <f>VLOOKUP(A2123,'item cost'!A:D,2,FALSE)</f>
        <v>group 15</v>
      </c>
      <c r="C2123" s="9" t="str">
        <f>VLOOKUP(D2123,items!A:B,2,FALSE)</f>
        <v>item 15</v>
      </c>
      <c r="D2123" t="s">
        <v>847</v>
      </c>
      <c r="E2123" s="10"/>
      <c r="F2123" s="10">
        <v>44972</v>
      </c>
      <c r="G2123" t="s">
        <v>566</v>
      </c>
      <c r="I2123">
        <v>5</v>
      </c>
      <c r="J2123" s="2">
        <v>1600</v>
      </c>
      <c r="K2123" s="2">
        <f>IF(OR(B2123="متنوع",B2123="قطع غيار"),J2123,IF(AND(B2123="ceiling fan",J2123&gt;500),_xlfn.MAXIFS('m cost'!$E$3:$E$1062,'m cost'!$B$3:$B$1062,C2123,'m cost'!$C$3:$C$1062,"&lt;="&amp;O2123,'m cost'!$D$3:$D$1062,"&lt;="&amp;N2123)*3,_xlfn.MAXIFS('m cost'!$E$3:$E$1062,'m cost'!$B$3:$B$1062,C2123,'m cost'!$C$3:$C$1062,"&lt;="&amp;O2123,'m cost'!$D$3:$D$1062,"&lt;="&amp;N2123)))</f>
        <v>1928</v>
      </c>
      <c r="L2123" s="2">
        <f t="shared" si="204"/>
        <v>9640</v>
      </c>
      <c r="M2123" s="2">
        <f t="shared" si="205"/>
        <v>8000</v>
      </c>
      <c r="N2123">
        <f t="shared" si="206"/>
        <v>2</v>
      </c>
      <c r="O2123">
        <f t="shared" si="207"/>
        <v>2023</v>
      </c>
      <c r="P2123" s="9">
        <f>IF(I2123&gt;0,VLOOKUP(B2123,'m cost'!A:G,6,FALSE)*I2123,0)</f>
        <v>132.6</v>
      </c>
      <c r="Q2123" t="str">
        <f t="shared" si="208"/>
        <v>l</v>
      </c>
      <c r="R2123" s="2">
        <f t="shared" si="209"/>
        <v>-1772.6</v>
      </c>
    </row>
    <row r="2124" spans="1:18" x14ac:dyDescent="0.2">
      <c r="A2124" t="s">
        <v>30</v>
      </c>
      <c r="B2124" s="9" t="str">
        <f>VLOOKUP(A2124,'item cost'!A:D,2,FALSE)</f>
        <v>group 16</v>
      </c>
      <c r="C2124" s="9" t="str">
        <f>VLOOKUP(D2124,items!A:B,2,FALSE)</f>
        <v>item 16</v>
      </c>
      <c r="D2124" t="s">
        <v>848</v>
      </c>
      <c r="E2124" s="10"/>
      <c r="F2124" s="10">
        <v>44982</v>
      </c>
      <c r="G2124" t="s">
        <v>567</v>
      </c>
      <c r="I2124">
        <v>100</v>
      </c>
      <c r="J2124" s="2">
        <v>520</v>
      </c>
      <c r="K2124" s="2">
        <f>IF(OR(B2124="متنوع",B2124="قطع غيار"),J2124,IF(AND(B2124="ceiling fan",J2124&gt;500),_xlfn.MAXIFS('m cost'!$E$3:$E$1062,'m cost'!$B$3:$B$1062,C2124,'m cost'!$C$3:$C$1062,"&lt;="&amp;O2124,'m cost'!$D$3:$D$1062,"&lt;="&amp;N2124)*3,_xlfn.MAXIFS('m cost'!$E$3:$E$1062,'m cost'!$B$3:$B$1062,C2124,'m cost'!$C$3:$C$1062,"&lt;="&amp;O2124,'m cost'!$D$3:$D$1062,"&lt;="&amp;N2124)))</f>
        <v>340.26666666666671</v>
      </c>
      <c r="L2124" s="2">
        <f t="shared" si="204"/>
        <v>34026.666666666672</v>
      </c>
      <c r="M2124" s="2">
        <f t="shared" si="205"/>
        <v>52000</v>
      </c>
      <c r="N2124">
        <f t="shared" si="206"/>
        <v>2</v>
      </c>
      <c r="O2124">
        <f t="shared" si="207"/>
        <v>2023</v>
      </c>
      <c r="P2124" s="9">
        <f>IF(I2124&gt;0,VLOOKUP(B2124,'m cost'!A:G,6,FALSE)*I2124,0)</f>
        <v>2868</v>
      </c>
      <c r="Q2124" t="str">
        <f t="shared" si="208"/>
        <v>p</v>
      </c>
      <c r="R2124" s="2">
        <f t="shared" si="209"/>
        <v>15105.333333333328</v>
      </c>
    </row>
    <row r="2125" spans="1:18" x14ac:dyDescent="0.2">
      <c r="A2125" t="s">
        <v>45</v>
      </c>
      <c r="B2125" s="9" t="str">
        <f>VLOOKUP(A2125,'item cost'!A:D,2,FALSE)</f>
        <v>group 17</v>
      </c>
      <c r="C2125" s="9" t="str">
        <f>VLOOKUP(D2125,items!A:B,2,FALSE)</f>
        <v>item 17</v>
      </c>
      <c r="D2125" t="s">
        <v>849</v>
      </c>
      <c r="E2125" s="10"/>
      <c r="F2125" s="10">
        <v>44982</v>
      </c>
      <c r="G2125" t="s">
        <v>567</v>
      </c>
      <c r="I2125">
        <v>50</v>
      </c>
      <c r="J2125" s="2">
        <v>475</v>
      </c>
      <c r="K2125" s="2">
        <f>IF(OR(B2125="متنوع",B2125="قطع غيار"),J2125,IF(AND(B2125="ceiling fan",J2125&gt;500),_xlfn.MAXIFS('m cost'!$E$3:$E$1062,'m cost'!$B$3:$B$1062,C2125,'m cost'!$C$3:$C$1062,"&lt;="&amp;O2125,'m cost'!$D$3:$D$1062,"&lt;="&amp;N2125)*3,_xlfn.MAXIFS('m cost'!$E$3:$E$1062,'m cost'!$B$3:$B$1062,C2125,'m cost'!$C$3:$C$1062,"&lt;="&amp;O2125,'m cost'!$D$3:$D$1062,"&lt;="&amp;N2125)))</f>
        <v>350.54555555555561</v>
      </c>
      <c r="L2125" s="2">
        <f t="shared" si="204"/>
        <v>17527.277777777781</v>
      </c>
      <c r="M2125" s="2">
        <f t="shared" si="205"/>
        <v>23750</v>
      </c>
      <c r="N2125">
        <f t="shared" si="206"/>
        <v>2</v>
      </c>
      <c r="O2125">
        <f t="shared" si="207"/>
        <v>2023</v>
      </c>
      <c r="P2125" s="9">
        <f>IF(I2125&gt;0,VLOOKUP(B2125,'m cost'!A:G,6,FALSE)*I2125,0)</f>
        <v>2412.5</v>
      </c>
      <c r="Q2125" t="str">
        <f t="shared" si="208"/>
        <v>p</v>
      </c>
      <c r="R2125" s="2">
        <f t="shared" si="209"/>
        <v>3810.222222222219</v>
      </c>
    </row>
    <row r="2126" spans="1:18" x14ac:dyDescent="0.2">
      <c r="A2126" t="s">
        <v>21</v>
      </c>
      <c r="B2126" s="9" t="str">
        <f>VLOOKUP(A2126,'item cost'!A:D,2,FALSE)</f>
        <v>group 18</v>
      </c>
      <c r="C2126" s="9" t="str">
        <f>VLOOKUP(D2126,items!A:B,2,FALSE)</f>
        <v>item 18</v>
      </c>
      <c r="D2126" t="s">
        <v>850</v>
      </c>
      <c r="E2126" s="10"/>
      <c r="F2126" s="10">
        <v>44982</v>
      </c>
      <c r="G2126" t="s">
        <v>567</v>
      </c>
      <c r="I2126">
        <v>18</v>
      </c>
      <c r="J2126" s="2">
        <v>590</v>
      </c>
      <c r="K2126" s="2">
        <f>IF(OR(B2126="متنوع",B2126="قطع غيار"),J2126,IF(AND(B2126="ceiling fan",J2126&gt;500),_xlfn.MAXIFS('m cost'!$E$3:$E$1062,'m cost'!$B$3:$B$1062,C2126,'m cost'!$C$3:$C$1062,"&lt;="&amp;O2126,'m cost'!$D$3:$D$1062,"&lt;="&amp;N2126)*3,_xlfn.MAXIFS('m cost'!$E$3:$E$1062,'m cost'!$B$3:$B$1062,C2126,'m cost'!$C$3:$C$1062,"&lt;="&amp;O2126,'m cost'!$D$3:$D$1062,"&lt;="&amp;N2126)))</f>
        <v>329.32952380952389</v>
      </c>
      <c r="L2126" s="2">
        <f t="shared" si="204"/>
        <v>5927.9314285714299</v>
      </c>
      <c r="M2126" s="2">
        <f t="shared" si="205"/>
        <v>10620</v>
      </c>
      <c r="N2126">
        <f t="shared" si="206"/>
        <v>2</v>
      </c>
      <c r="O2126">
        <f t="shared" si="207"/>
        <v>2023</v>
      </c>
      <c r="P2126" s="9">
        <f>IF(I2126&gt;0,VLOOKUP(B2126,'m cost'!A:G,6,FALSE)*I2126,0)</f>
        <v>2486.88</v>
      </c>
      <c r="Q2126" t="str">
        <f t="shared" si="208"/>
        <v>p</v>
      </c>
      <c r="R2126" s="2">
        <f t="shared" si="209"/>
        <v>2205.18857142857</v>
      </c>
    </row>
    <row r="2127" spans="1:18" x14ac:dyDescent="0.2">
      <c r="A2127" t="s">
        <v>275</v>
      </c>
      <c r="B2127" s="9" t="str">
        <f>VLOOKUP(A2127,'item cost'!A:D,2,FALSE)</f>
        <v>group 19</v>
      </c>
      <c r="C2127" s="9" t="str">
        <f>VLOOKUP(D2127,items!A:B,2,FALSE)</f>
        <v>item 19</v>
      </c>
      <c r="D2127" t="s">
        <v>851</v>
      </c>
      <c r="E2127" s="10"/>
      <c r="F2127" s="10">
        <v>44982</v>
      </c>
      <c r="G2127" t="s">
        <v>567</v>
      </c>
      <c r="I2127">
        <v>20</v>
      </c>
      <c r="J2127" s="2">
        <v>1430</v>
      </c>
      <c r="K2127" s="2">
        <f>IF(OR(B2127="متنوع",B2127="قطع غيار"),J2127,IF(AND(B2127="ceiling fan",J2127&gt;500),_xlfn.MAXIFS('m cost'!$E$3:$E$1062,'m cost'!$B$3:$B$1062,C2127,'m cost'!$C$3:$C$1062,"&lt;="&amp;O2127,'m cost'!$D$3:$D$1062,"&lt;="&amp;N2127)*3,_xlfn.MAXIFS('m cost'!$E$3:$E$1062,'m cost'!$B$3:$B$1062,C2127,'m cost'!$C$3:$C$1062,"&lt;="&amp;O2127,'m cost'!$D$3:$D$1062,"&lt;="&amp;N2127)))</f>
        <v>1400</v>
      </c>
      <c r="L2127" s="2">
        <f t="shared" si="204"/>
        <v>28000</v>
      </c>
      <c r="M2127" s="2">
        <f t="shared" si="205"/>
        <v>28600</v>
      </c>
      <c r="N2127">
        <f t="shared" si="206"/>
        <v>2</v>
      </c>
      <c r="O2127">
        <f t="shared" si="207"/>
        <v>2023</v>
      </c>
      <c r="P2127" s="9">
        <f>IF(I2127&gt;0,VLOOKUP(B2127,'m cost'!A:G,6,FALSE)*I2127,0)</f>
        <v>439.4</v>
      </c>
      <c r="Q2127" t="str">
        <f t="shared" si="208"/>
        <v>p</v>
      </c>
      <c r="R2127" s="2">
        <f t="shared" si="209"/>
        <v>160.60000000000002</v>
      </c>
    </row>
    <row r="2128" spans="1:18" x14ac:dyDescent="0.2">
      <c r="A2128" t="s">
        <v>17</v>
      </c>
      <c r="B2128" s="9" t="str">
        <f>VLOOKUP(A2128,'item cost'!A:D,2,FALSE)</f>
        <v>group 20</v>
      </c>
      <c r="C2128" s="9" t="str">
        <f>VLOOKUP(D2128,items!A:B,2,FALSE)</f>
        <v>item 20</v>
      </c>
      <c r="D2128" t="s">
        <v>852</v>
      </c>
      <c r="E2128" s="10"/>
      <c r="F2128" s="10">
        <v>44982</v>
      </c>
      <c r="G2128" t="s">
        <v>567</v>
      </c>
      <c r="I2128">
        <v>10</v>
      </c>
      <c r="J2128" s="2">
        <v>2575</v>
      </c>
      <c r="K2128" s="2">
        <f>IF(OR(B2128="متنوع",B2128="قطع غيار"),J2128,IF(AND(B2128="ceiling fan",J2128&gt;500),_xlfn.MAXIFS('m cost'!$E$3:$E$1062,'m cost'!$B$3:$B$1062,C2128,'m cost'!$C$3:$C$1062,"&lt;="&amp;O2128,'m cost'!$D$3:$D$1062,"&lt;="&amp;N2128)*3,_xlfn.MAXIFS('m cost'!$E$3:$E$1062,'m cost'!$B$3:$B$1062,C2128,'m cost'!$C$3:$C$1062,"&lt;="&amp;O2128,'m cost'!$D$3:$D$1062,"&lt;="&amp;N2128)))</f>
        <v>1544</v>
      </c>
      <c r="L2128" s="2">
        <f t="shared" si="204"/>
        <v>15440</v>
      </c>
      <c r="M2128" s="2">
        <f t="shared" si="205"/>
        <v>25750</v>
      </c>
      <c r="N2128">
        <f t="shared" si="206"/>
        <v>2</v>
      </c>
      <c r="O2128">
        <f t="shared" si="207"/>
        <v>2023</v>
      </c>
      <c r="P2128" s="9">
        <f>IF(I2128&gt;0,VLOOKUP(B2128,'m cost'!A:G,6,FALSE)*I2128,0)</f>
        <v>50</v>
      </c>
      <c r="Q2128" t="str">
        <f t="shared" si="208"/>
        <v>p</v>
      </c>
      <c r="R2128" s="2">
        <f t="shared" si="209"/>
        <v>10260</v>
      </c>
    </row>
    <row r="2129" spans="1:18" x14ac:dyDescent="0.2">
      <c r="A2129" t="s">
        <v>18</v>
      </c>
      <c r="B2129" s="9" t="str">
        <f>VLOOKUP(A2129,'item cost'!A:D,2,FALSE)</f>
        <v>group 21</v>
      </c>
      <c r="C2129" s="9" t="str">
        <f>VLOOKUP(D2129,items!A:B,2,FALSE)</f>
        <v>item 21</v>
      </c>
      <c r="D2129" t="s">
        <v>853</v>
      </c>
      <c r="E2129" s="10"/>
      <c r="F2129" s="10">
        <v>44982</v>
      </c>
      <c r="G2129" t="s">
        <v>567</v>
      </c>
      <c r="I2129">
        <v>10</v>
      </c>
      <c r="J2129" s="2">
        <v>2775</v>
      </c>
      <c r="K2129" s="2">
        <f>IF(OR(B2129="متنوع",B2129="قطع غيار"),J2129,IF(AND(B2129="ceiling fan",J2129&gt;500),_xlfn.MAXIFS('m cost'!$E$3:$E$1062,'m cost'!$B$3:$B$1062,C2129,'m cost'!$C$3:$C$1062,"&lt;="&amp;O2129,'m cost'!$D$3:$D$1062,"&lt;="&amp;N2129)*3,_xlfn.MAXIFS('m cost'!$E$3:$E$1062,'m cost'!$B$3:$B$1062,C2129,'m cost'!$C$3:$C$1062,"&lt;="&amp;O2129,'m cost'!$D$3:$D$1062,"&lt;="&amp;N2129)))</f>
        <v>122.78968253968254</v>
      </c>
      <c r="L2129" s="2">
        <f t="shared" si="204"/>
        <v>1227.8968253968255</v>
      </c>
      <c r="M2129" s="2">
        <f t="shared" si="205"/>
        <v>27750</v>
      </c>
      <c r="N2129">
        <f t="shared" si="206"/>
        <v>2</v>
      </c>
      <c r="O2129">
        <f t="shared" si="207"/>
        <v>2023</v>
      </c>
      <c r="P2129" s="9">
        <f>IF(I2129&gt;0,VLOOKUP(B2129,'m cost'!A:G,6,FALSE)*I2129,0)</f>
        <v>0</v>
      </c>
      <c r="Q2129" t="str">
        <f t="shared" si="208"/>
        <v>p</v>
      </c>
      <c r="R2129" s="2">
        <f t="shared" si="209"/>
        <v>26522.103174603173</v>
      </c>
    </row>
    <row r="2130" spans="1:18" x14ac:dyDescent="0.2">
      <c r="A2130" t="s">
        <v>24</v>
      </c>
      <c r="B2130" s="9" t="str">
        <f>VLOOKUP(A2130,'item cost'!A:D,2,FALSE)</f>
        <v>group 22</v>
      </c>
      <c r="C2130" s="9" t="str">
        <f>VLOOKUP(D2130,items!A:B,2,FALSE)</f>
        <v>item 22</v>
      </c>
      <c r="D2130" t="s">
        <v>854</v>
      </c>
      <c r="E2130" s="10"/>
      <c r="F2130" s="10">
        <v>44982</v>
      </c>
      <c r="G2130" t="s">
        <v>567</v>
      </c>
      <c r="I2130">
        <v>10</v>
      </c>
      <c r="J2130" s="2">
        <v>2675</v>
      </c>
      <c r="K2130" s="2">
        <f>IF(OR(B2130="متنوع",B2130="قطع غيار"),J2130,IF(AND(B2130="ceiling fan",J2130&gt;500),_xlfn.MAXIFS('m cost'!$E$3:$E$1062,'m cost'!$B$3:$B$1062,C2130,'m cost'!$C$3:$C$1062,"&lt;="&amp;O2130,'m cost'!$D$3:$D$1062,"&lt;="&amp;N2130)*3,_xlfn.MAXIFS('m cost'!$E$3:$E$1062,'m cost'!$B$3:$B$1062,C2130,'m cost'!$C$3:$C$1062,"&lt;="&amp;O2130,'m cost'!$D$3:$D$1062,"&lt;="&amp;N2130)))</f>
        <v>588</v>
      </c>
      <c r="L2130" s="2">
        <f t="shared" si="204"/>
        <v>5880</v>
      </c>
      <c r="M2130" s="2">
        <f t="shared" si="205"/>
        <v>26750</v>
      </c>
      <c r="N2130">
        <f t="shared" si="206"/>
        <v>2</v>
      </c>
      <c r="O2130">
        <f t="shared" si="207"/>
        <v>2023</v>
      </c>
      <c r="P2130" s="9">
        <f>IF(I2130&gt;0,VLOOKUP(B2130,'m cost'!A:G,6,FALSE)*I2130,0)</f>
        <v>10</v>
      </c>
      <c r="Q2130" t="str">
        <f t="shared" si="208"/>
        <v>p</v>
      </c>
      <c r="R2130" s="2">
        <f t="shared" si="209"/>
        <v>20860</v>
      </c>
    </row>
    <row r="2131" spans="1:18" x14ac:dyDescent="0.2">
      <c r="A2131" t="s">
        <v>60</v>
      </c>
      <c r="B2131" s="9" t="str">
        <f>VLOOKUP(A2131,'item cost'!A:D,2,FALSE)</f>
        <v>group 23</v>
      </c>
      <c r="C2131" s="9" t="str">
        <f>VLOOKUP(D2131,items!A:B,2,FALSE)</f>
        <v>item 23</v>
      </c>
      <c r="D2131" t="s">
        <v>855</v>
      </c>
      <c r="E2131" s="10"/>
      <c r="F2131" s="10">
        <v>44982</v>
      </c>
      <c r="G2131" t="s">
        <v>567</v>
      </c>
      <c r="I2131">
        <v>30</v>
      </c>
      <c r="J2131" s="2">
        <v>400</v>
      </c>
      <c r="K2131" s="2">
        <f>IF(OR(B2131="متنوع",B2131="قطع غيار"),J2131,IF(AND(B2131="ceiling fan",J2131&gt;500),_xlfn.MAXIFS('m cost'!$E$3:$E$1062,'m cost'!$B$3:$B$1062,C2131,'m cost'!$C$3:$C$1062,"&lt;="&amp;O2131,'m cost'!$D$3:$D$1062,"&lt;="&amp;N2131)*3,_xlfn.MAXIFS('m cost'!$E$3:$E$1062,'m cost'!$B$3:$B$1062,C2131,'m cost'!$C$3:$C$1062,"&lt;="&amp;O2131,'m cost'!$D$3:$D$1062,"&lt;="&amp;N2131)))</f>
        <v>3666.8121693121693</v>
      </c>
      <c r="L2131" s="2">
        <f t="shared" si="204"/>
        <v>110004.36507936507</v>
      </c>
      <c r="M2131" s="2">
        <f t="shared" si="205"/>
        <v>12000</v>
      </c>
      <c r="N2131">
        <f t="shared" si="206"/>
        <v>2</v>
      </c>
      <c r="O2131">
        <f t="shared" si="207"/>
        <v>2023</v>
      </c>
      <c r="P2131" s="9">
        <f>IF(I2131&gt;0,VLOOKUP(B2131,'m cost'!A:G,6,FALSE)*I2131,0)</f>
        <v>60</v>
      </c>
      <c r="Q2131" t="str">
        <f t="shared" si="208"/>
        <v>l</v>
      </c>
      <c r="R2131" s="2">
        <f t="shared" si="209"/>
        <v>-98064.365079365074</v>
      </c>
    </row>
    <row r="2132" spans="1:18" x14ac:dyDescent="0.2">
      <c r="A2132" t="s">
        <v>43</v>
      </c>
      <c r="B2132" s="9" t="str">
        <f>VLOOKUP(A2132,'item cost'!A:D,2,FALSE)</f>
        <v>group 24</v>
      </c>
      <c r="C2132" s="9" t="str">
        <f>VLOOKUP(D2132,items!A:B,2,FALSE)</f>
        <v>item 24</v>
      </c>
      <c r="D2132" t="s">
        <v>856</v>
      </c>
      <c r="E2132" s="10"/>
      <c r="F2132" s="10">
        <v>44982</v>
      </c>
      <c r="G2132" t="s">
        <v>567</v>
      </c>
      <c r="I2132">
        <v>10</v>
      </c>
      <c r="J2132" s="2">
        <v>530</v>
      </c>
      <c r="K2132" s="2">
        <f>IF(OR(B2132="متنوع",B2132="قطع غيار"),J2132,IF(AND(B2132="ceiling fan",J2132&gt;500),_xlfn.MAXIFS('m cost'!$E$3:$E$1062,'m cost'!$B$3:$B$1062,C2132,'m cost'!$C$3:$C$1062,"&lt;="&amp;O2132,'m cost'!$D$3:$D$1062,"&lt;="&amp;N2132)*3,_xlfn.MAXIFS('m cost'!$E$3:$E$1062,'m cost'!$B$3:$B$1062,C2132,'m cost'!$C$3:$C$1062,"&lt;="&amp;O2132,'m cost'!$D$3:$D$1062,"&lt;="&amp;N2132)))</f>
        <v>570</v>
      </c>
      <c r="L2132" s="2">
        <f t="shared" si="204"/>
        <v>5700</v>
      </c>
      <c r="M2132" s="2">
        <f t="shared" si="205"/>
        <v>5300</v>
      </c>
      <c r="N2132">
        <f t="shared" si="206"/>
        <v>2</v>
      </c>
      <c r="O2132">
        <f t="shared" si="207"/>
        <v>2023</v>
      </c>
      <c r="P2132" s="9">
        <f>IF(I2132&gt;0,VLOOKUP(B2132,'m cost'!A:G,6,FALSE)*I2132,0)</f>
        <v>5</v>
      </c>
      <c r="Q2132" t="str">
        <f t="shared" si="208"/>
        <v>l</v>
      </c>
      <c r="R2132" s="2">
        <f t="shared" si="209"/>
        <v>-405</v>
      </c>
    </row>
    <row r="2133" spans="1:18" x14ac:dyDescent="0.2">
      <c r="A2133" t="s">
        <v>278</v>
      </c>
      <c r="B2133" s="9" t="str">
        <f>VLOOKUP(A2133,'item cost'!A:D,2,FALSE)</f>
        <v>group 25</v>
      </c>
      <c r="C2133" s="9" t="str">
        <f>VLOOKUP(D2133,items!A:B,2,FALSE)</f>
        <v>item 25</v>
      </c>
      <c r="D2133" t="s">
        <v>857</v>
      </c>
      <c r="E2133" s="10"/>
      <c r="F2133" s="10">
        <v>44982</v>
      </c>
      <c r="G2133" t="s">
        <v>567</v>
      </c>
      <c r="I2133">
        <v>16</v>
      </c>
      <c r="J2133" s="2">
        <v>725</v>
      </c>
      <c r="K2133" s="2">
        <f>IF(OR(B2133="متنوع",B2133="قطع غيار"),J2133,IF(AND(B2133="ceiling fan",J2133&gt;500),_xlfn.MAXIFS('m cost'!$E$3:$E$1062,'m cost'!$B$3:$B$1062,C2133,'m cost'!$C$3:$C$1062,"&lt;="&amp;O2133,'m cost'!$D$3:$D$1062,"&lt;="&amp;N2133)*3,_xlfn.MAXIFS('m cost'!$E$3:$E$1062,'m cost'!$B$3:$B$1062,C2133,'m cost'!$C$3:$C$1062,"&lt;="&amp;O2133,'m cost'!$D$3:$D$1062,"&lt;="&amp;N2133)))</f>
        <v>223.50174851190479</v>
      </c>
      <c r="L2133" s="2">
        <f t="shared" si="204"/>
        <v>3576.0279761904767</v>
      </c>
      <c r="M2133" s="2">
        <f t="shared" si="205"/>
        <v>11600</v>
      </c>
      <c r="N2133">
        <f t="shared" si="206"/>
        <v>2</v>
      </c>
      <c r="O2133">
        <f t="shared" si="207"/>
        <v>2023</v>
      </c>
      <c r="P2133" s="9">
        <f>IF(I2133&gt;0,VLOOKUP(B2133,'m cost'!A:G,6,FALSE)*I2133,0)</f>
        <v>471.28</v>
      </c>
      <c r="Q2133" t="str">
        <f t="shared" si="208"/>
        <v>p</v>
      </c>
      <c r="R2133" s="2">
        <f t="shared" si="209"/>
        <v>7552.6920238095236</v>
      </c>
    </row>
    <row r="2134" spans="1:18" x14ac:dyDescent="0.2">
      <c r="A2134" t="s">
        <v>279</v>
      </c>
      <c r="B2134" s="9" t="str">
        <f>VLOOKUP(A2134,'item cost'!A:D,2,FALSE)</f>
        <v>group 26</v>
      </c>
      <c r="C2134" s="9" t="str">
        <f>VLOOKUP(D2134,items!A:B,2,FALSE)</f>
        <v>item 26</v>
      </c>
      <c r="D2134" t="s">
        <v>858</v>
      </c>
      <c r="E2134" s="10"/>
      <c r="F2134" s="10">
        <v>44982</v>
      </c>
      <c r="G2134" t="s">
        <v>567</v>
      </c>
      <c r="I2134">
        <v>8</v>
      </c>
      <c r="J2134" s="2">
        <v>2400</v>
      </c>
      <c r="K2134" s="2">
        <f>IF(OR(B2134="متنوع",B2134="قطع غيار"),J2134,IF(AND(B2134="ceiling fan",J2134&gt;500),_xlfn.MAXIFS('m cost'!$E$3:$E$1062,'m cost'!$B$3:$B$1062,C2134,'m cost'!$C$3:$C$1062,"&lt;="&amp;O2134,'m cost'!$D$3:$D$1062,"&lt;="&amp;N2134)*3,_xlfn.MAXIFS('m cost'!$E$3:$E$1062,'m cost'!$B$3:$B$1062,C2134,'m cost'!$C$3:$C$1062,"&lt;="&amp;O2134,'m cost'!$D$3:$D$1062,"&lt;="&amp;N2134)))</f>
        <v>2270</v>
      </c>
      <c r="L2134" s="2">
        <f t="shared" si="204"/>
        <v>18160</v>
      </c>
      <c r="M2134" s="2">
        <f t="shared" si="205"/>
        <v>19200</v>
      </c>
      <c r="N2134">
        <f t="shared" si="206"/>
        <v>2</v>
      </c>
      <c r="O2134">
        <f t="shared" si="207"/>
        <v>2023</v>
      </c>
      <c r="P2134" s="9">
        <f>IF(I2134&gt;0,VLOOKUP(B2134,'m cost'!A:G,6,FALSE)*I2134,0)</f>
        <v>40</v>
      </c>
      <c r="Q2134" t="str">
        <f t="shared" si="208"/>
        <v>p</v>
      </c>
      <c r="R2134" s="2">
        <f t="shared" si="209"/>
        <v>1000</v>
      </c>
    </row>
    <row r="2135" spans="1:18" x14ac:dyDescent="0.2">
      <c r="A2135" t="s">
        <v>46</v>
      </c>
      <c r="B2135" s="9" t="str">
        <f>VLOOKUP(A2135,'item cost'!A:D,2,FALSE)</f>
        <v>group 27</v>
      </c>
      <c r="C2135" s="9" t="str">
        <f>VLOOKUP(D2135,items!A:B,2,FALSE)</f>
        <v>item 27</v>
      </c>
      <c r="D2135" t="s">
        <v>859</v>
      </c>
      <c r="E2135" s="10"/>
      <c r="F2135" s="10">
        <v>44978</v>
      </c>
      <c r="G2135" t="s">
        <v>568</v>
      </c>
      <c r="I2135">
        <v>100</v>
      </c>
      <c r="J2135" s="2">
        <v>1200</v>
      </c>
      <c r="K2135" s="2">
        <f>IF(OR(B2135="متنوع",B2135="قطع غيار"),J2135,IF(AND(B2135="ceiling fan",J2135&gt;500),_xlfn.MAXIFS('m cost'!$E$3:$E$1062,'m cost'!$B$3:$B$1062,C2135,'m cost'!$C$3:$C$1062,"&lt;="&amp;O2135,'m cost'!$D$3:$D$1062,"&lt;="&amp;N2135)*3,_xlfn.MAXIFS('m cost'!$E$3:$E$1062,'m cost'!$B$3:$B$1062,C2135,'m cost'!$C$3:$C$1062,"&lt;="&amp;O2135,'m cost'!$D$3:$D$1062,"&lt;="&amp;N2135)))</f>
        <v>383</v>
      </c>
      <c r="L2135" s="2">
        <f t="shared" si="204"/>
        <v>38300</v>
      </c>
      <c r="M2135" s="2">
        <f t="shared" si="205"/>
        <v>120000</v>
      </c>
      <c r="N2135">
        <f t="shared" si="206"/>
        <v>2</v>
      </c>
      <c r="O2135">
        <f t="shared" si="207"/>
        <v>2023</v>
      </c>
      <c r="P2135" s="9">
        <f>IF(I2135&gt;0,VLOOKUP(B2135,'m cost'!A:G,6,FALSE)*I2135,0)</f>
        <v>0</v>
      </c>
      <c r="Q2135" t="str">
        <f t="shared" si="208"/>
        <v>p</v>
      </c>
      <c r="R2135" s="2">
        <f t="shared" si="209"/>
        <v>81700</v>
      </c>
    </row>
    <row r="2136" spans="1:18" x14ac:dyDescent="0.2">
      <c r="A2136" t="s">
        <v>37</v>
      </c>
      <c r="B2136" s="9" t="str">
        <f>VLOOKUP(A2136,'item cost'!A:D,2,FALSE)</f>
        <v>group 28</v>
      </c>
      <c r="C2136" s="9" t="str">
        <f>VLOOKUP(D2136,items!A:B,2,FALSE)</f>
        <v>item 28</v>
      </c>
      <c r="D2136" t="s">
        <v>860</v>
      </c>
      <c r="E2136" s="10"/>
      <c r="F2136" s="10">
        <v>44978</v>
      </c>
      <c r="G2136" t="s">
        <v>568</v>
      </c>
      <c r="I2136">
        <v>40</v>
      </c>
      <c r="J2136" s="2">
        <v>2700</v>
      </c>
      <c r="K2136" s="2">
        <f>IF(OR(B2136="متنوع",B2136="قطع غيار"),J2136,IF(AND(B2136="ceiling fan",J2136&gt;500),_xlfn.MAXIFS('m cost'!$E$3:$E$1062,'m cost'!$B$3:$B$1062,C2136,'m cost'!$C$3:$C$1062,"&lt;="&amp;O2136,'m cost'!$D$3:$D$1062,"&lt;="&amp;N2136)*3,_xlfn.MAXIFS('m cost'!$E$3:$E$1062,'m cost'!$B$3:$B$1062,C2136,'m cost'!$C$3:$C$1062,"&lt;="&amp;O2136,'m cost'!$D$3:$D$1062,"&lt;="&amp;N2136)))</f>
        <v>1229</v>
      </c>
      <c r="L2136" s="2">
        <f t="shared" si="204"/>
        <v>49160</v>
      </c>
      <c r="M2136" s="2">
        <f t="shared" si="205"/>
        <v>108000</v>
      </c>
      <c r="N2136">
        <f t="shared" si="206"/>
        <v>2</v>
      </c>
      <c r="O2136">
        <f t="shared" si="207"/>
        <v>2023</v>
      </c>
      <c r="P2136" s="9">
        <f>IF(I2136&gt;0,VLOOKUP(B2136,'m cost'!A:G,6,FALSE)*I2136,0)</f>
        <v>20</v>
      </c>
      <c r="Q2136" t="str">
        <f t="shared" si="208"/>
        <v>p</v>
      </c>
      <c r="R2136" s="2">
        <f t="shared" si="209"/>
        <v>58820</v>
      </c>
    </row>
    <row r="2137" spans="1:18" x14ac:dyDescent="0.2">
      <c r="A2137" t="s">
        <v>44</v>
      </c>
      <c r="B2137" s="9" t="str">
        <f>VLOOKUP(A2137,'item cost'!A:D,2,FALSE)</f>
        <v>group 29</v>
      </c>
      <c r="C2137" s="9" t="str">
        <f>VLOOKUP(D2137,items!A:B,2,FALSE)</f>
        <v>item 29</v>
      </c>
      <c r="D2137" t="s">
        <v>861</v>
      </c>
      <c r="E2137" s="10"/>
      <c r="F2137" s="10">
        <v>44978</v>
      </c>
      <c r="G2137" t="s">
        <v>568</v>
      </c>
      <c r="I2137">
        <v>50</v>
      </c>
      <c r="J2137" s="2">
        <v>485</v>
      </c>
      <c r="K2137" s="2">
        <f>IF(OR(B2137="متنوع",B2137="قطع غيار"),J2137,IF(AND(B2137="ceiling fan",J2137&gt;500),_xlfn.MAXIFS('m cost'!$E$3:$E$1062,'m cost'!$B$3:$B$1062,C2137,'m cost'!$C$3:$C$1062,"&lt;="&amp;O2137,'m cost'!$D$3:$D$1062,"&lt;="&amp;N2137)*3,_xlfn.MAXIFS('m cost'!$E$3:$E$1062,'m cost'!$B$3:$B$1062,C2137,'m cost'!$C$3:$C$1062,"&lt;="&amp;O2137,'m cost'!$D$3:$D$1062,"&lt;="&amp;N2137)))</f>
        <v>139.5625</v>
      </c>
      <c r="L2137" s="2">
        <f t="shared" si="204"/>
        <v>6978.125</v>
      </c>
      <c r="M2137" s="2">
        <f t="shared" si="205"/>
        <v>24250</v>
      </c>
      <c r="N2137">
        <f t="shared" si="206"/>
        <v>2</v>
      </c>
      <c r="O2137">
        <f t="shared" si="207"/>
        <v>2023</v>
      </c>
      <c r="P2137" s="9">
        <f>IF(I2137&gt;0,VLOOKUP(B2137,'m cost'!A:G,6,FALSE)*I2137,0)</f>
        <v>250</v>
      </c>
      <c r="Q2137" t="str">
        <f t="shared" si="208"/>
        <v>p</v>
      </c>
      <c r="R2137" s="2">
        <f t="shared" si="209"/>
        <v>17021.875</v>
      </c>
    </row>
    <row r="2138" spans="1:18" x14ac:dyDescent="0.2">
      <c r="A2138" t="s">
        <v>280</v>
      </c>
      <c r="B2138" s="9" t="str">
        <f>VLOOKUP(A2138,'item cost'!A:D,2,FALSE)</f>
        <v>group 30</v>
      </c>
      <c r="C2138" s="9" t="str">
        <f>VLOOKUP(D2138,items!A:B,2,FALSE)</f>
        <v>item 30</v>
      </c>
      <c r="D2138" t="s">
        <v>862</v>
      </c>
      <c r="E2138" s="10"/>
      <c r="F2138" s="10">
        <v>44978</v>
      </c>
      <c r="G2138" t="s">
        <v>568</v>
      </c>
      <c r="I2138">
        <v>150</v>
      </c>
      <c r="J2138" s="2">
        <v>535</v>
      </c>
      <c r="K2138" s="2">
        <f>IF(OR(B2138="متنوع",B2138="قطع غيار"),J2138,IF(AND(B2138="ceiling fan",J2138&gt;500),_xlfn.MAXIFS('m cost'!$E$3:$E$1062,'m cost'!$B$3:$B$1062,C2138,'m cost'!$C$3:$C$1062,"&lt;="&amp;O2138,'m cost'!$D$3:$D$1062,"&lt;="&amp;N2138)*3,_xlfn.MAXIFS('m cost'!$E$3:$E$1062,'m cost'!$B$3:$B$1062,C2138,'m cost'!$C$3:$C$1062,"&lt;="&amp;O2138,'m cost'!$D$3:$D$1062,"&lt;="&amp;N2138)))</f>
        <v>350.54555555555561</v>
      </c>
      <c r="L2138" s="2">
        <f t="shared" si="204"/>
        <v>52581.833333333343</v>
      </c>
      <c r="M2138" s="2">
        <f t="shared" si="205"/>
        <v>80250</v>
      </c>
      <c r="N2138">
        <f t="shared" si="206"/>
        <v>2</v>
      </c>
      <c r="O2138">
        <f t="shared" si="207"/>
        <v>2023</v>
      </c>
      <c r="P2138" s="9">
        <f>IF(I2138&gt;0,VLOOKUP(B2138,'m cost'!A:G,6,FALSE)*I2138,0)</f>
        <v>750</v>
      </c>
      <c r="Q2138" t="str">
        <f t="shared" si="208"/>
        <v>p</v>
      </c>
      <c r="R2138" s="2">
        <f t="shared" si="209"/>
        <v>26918.166666666657</v>
      </c>
    </row>
    <row r="2139" spans="1:18" x14ac:dyDescent="0.2">
      <c r="A2139" t="s">
        <v>50</v>
      </c>
      <c r="B2139" s="9" t="str">
        <f>VLOOKUP(A2139,'item cost'!A:D,2,FALSE)</f>
        <v>group 31</v>
      </c>
      <c r="C2139" s="9" t="str">
        <f>VLOOKUP(D2139,items!A:B,2,FALSE)</f>
        <v>item 31</v>
      </c>
      <c r="D2139" t="s">
        <v>863</v>
      </c>
      <c r="E2139" s="10"/>
      <c r="F2139" s="10">
        <v>44978</v>
      </c>
      <c r="G2139" t="s">
        <v>568</v>
      </c>
      <c r="I2139">
        <v>100</v>
      </c>
      <c r="J2139" s="2">
        <v>600</v>
      </c>
      <c r="K2139" s="2">
        <f>IF(OR(B2139="متنوع",B2139="قطع غيار"),J2139,IF(AND(B2139="ceiling fan",J2139&gt;500),_xlfn.MAXIFS('m cost'!$E$3:$E$1062,'m cost'!$B$3:$B$1062,C2139,'m cost'!$C$3:$C$1062,"&lt;="&amp;O2139,'m cost'!$D$3:$D$1062,"&lt;="&amp;N2139)*3,_xlfn.MAXIFS('m cost'!$E$3:$E$1062,'m cost'!$B$3:$B$1062,C2139,'m cost'!$C$3:$C$1062,"&lt;="&amp;O2139,'m cost'!$D$3:$D$1062,"&lt;="&amp;N2139)))</f>
        <v>891.17460317460325</v>
      </c>
      <c r="L2139" s="2">
        <f t="shared" si="204"/>
        <v>89117.460317460325</v>
      </c>
      <c r="M2139" s="2">
        <f t="shared" si="205"/>
        <v>60000</v>
      </c>
      <c r="N2139">
        <f t="shared" si="206"/>
        <v>2</v>
      </c>
      <c r="O2139">
        <f t="shared" si="207"/>
        <v>2023</v>
      </c>
      <c r="P2139" s="9">
        <f>IF(I2139&gt;0,VLOOKUP(B2139,'m cost'!A:G,6,FALSE)*I2139,0)</f>
        <v>500</v>
      </c>
      <c r="Q2139" t="str">
        <f t="shared" si="208"/>
        <v>l</v>
      </c>
      <c r="R2139" s="2">
        <f t="shared" si="209"/>
        <v>-29617.460317460325</v>
      </c>
    </row>
    <row r="2140" spans="1:18" x14ac:dyDescent="0.2">
      <c r="A2140" t="s">
        <v>20</v>
      </c>
      <c r="B2140" s="9" t="str">
        <f>VLOOKUP(A2140,'item cost'!A:D,2,FALSE)</f>
        <v>group 32</v>
      </c>
      <c r="C2140" s="9" t="str">
        <f>VLOOKUP(D2140,items!A:B,2,FALSE)</f>
        <v>item 32</v>
      </c>
      <c r="D2140" t="s">
        <v>864</v>
      </c>
      <c r="E2140" s="10"/>
      <c r="F2140" s="10">
        <v>44978</v>
      </c>
      <c r="G2140" t="s">
        <v>568</v>
      </c>
      <c r="I2140">
        <v>70</v>
      </c>
      <c r="J2140" s="2">
        <v>1475</v>
      </c>
      <c r="K2140" s="2">
        <f>IF(OR(B2140="متنوع",B2140="قطع غيار"),J2140,IF(AND(B2140="ceiling fan",J2140&gt;500),_xlfn.MAXIFS('m cost'!$E$3:$E$1062,'m cost'!$B$3:$B$1062,C2140,'m cost'!$C$3:$C$1062,"&lt;="&amp;O2140,'m cost'!$D$3:$D$1062,"&lt;="&amp;N2140)*3,_xlfn.MAXIFS('m cost'!$E$3:$E$1062,'m cost'!$B$3:$B$1062,C2140,'m cost'!$C$3:$C$1062,"&lt;="&amp;O2140,'m cost'!$D$3:$D$1062,"&lt;="&amp;N2140)))</f>
        <v>480</v>
      </c>
      <c r="L2140" s="2">
        <f t="shared" si="204"/>
        <v>33600</v>
      </c>
      <c r="M2140" s="2">
        <f t="shared" si="205"/>
        <v>103250</v>
      </c>
      <c r="N2140">
        <f t="shared" si="206"/>
        <v>2</v>
      </c>
      <c r="O2140">
        <f t="shared" si="207"/>
        <v>2023</v>
      </c>
      <c r="P2140" s="9">
        <f>IF(I2140&gt;0,VLOOKUP(B2140,'m cost'!A:G,6,FALSE)*I2140,0)</f>
        <v>350</v>
      </c>
      <c r="Q2140" t="str">
        <f t="shared" si="208"/>
        <v>p</v>
      </c>
      <c r="R2140" s="2">
        <f t="shared" si="209"/>
        <v>69300</v>
      </c>
    </row>
    <row r="2141" spans="1:18" x14ac:dyDescent="0.2">
      <c r="A2141" t="s">
        <v>33</v>
      </c>
      <c r="B2141" s="9" t="str">
        <f>VLOOKUP(A2141,'item cost'!A:D,2,FALSE)</f>
        <v>group 33</v>
      </c>
      <c r="C2141" s="9" t="str">
        <f>VLOOKUP(D2141,items!A:B,2,FALSE)</f>
        <v>item 33</v>
      </c>
      <c r="D2141" t="s">
        <v>865</v>
      </c>
      <c r="E2141" s="10"/>
      <c r="F2141" s="10">
        <v>44978</v>
      </c>
      <c r="G2141" t="s">
        <v>568</v>
      </c>
      <c r="I2141">
        <v>25</v>
      </c>
      <c r="J2141" s="2">
        <v>270</v>
      </c>
      <c r="K2141" s="2">
        <f>IF(OR(B2141="متنوع",B2141="قطع غيار"),J2141,IF(AND(B2141="ceiling fan",J2141&gt;500),_xlfn.MAXIFS('m cost'!$E$3:$E$1062,'m cost'!$B$3:$B$1062,C2141,'m cost'!$C$3:$C$1062,"&lt;="&amp;O2141,'m cost'!$D$3:$D$1062,"&lt;="&amp;N2141)*3,_xlfn.MAXIFS('m cost'!$E$3:$E$1062,'m cost'!$B$3:$B$1062,C2141,'m cost'!$C$3:$C$1062,"&lt;="&amp;O2141,'m cost'!$D$3:$D$1062,"&lt;="&amp;N2141)))</f>
        <v>960</v>
      </c>
      <c r="L2141" s="2">
        <f t="shared" si="204"/>
        <v>24000</v>
      </c>
      <c r="M2141" s="2">
        <f t="shared" si="205"/>
        <v>6750</v>
      </c>
      <c r="N2141">
        <f t="shared" si="206"/>
        <v>2</v>
      </c>
      <c r="O2141">
        <f t="shared" si="207"/>
        <v>2023</v>
      </c>
      <c r="P2141" s="9">
        <f>IF(I2141&gt;0,VLOOKUP(B2141,'m cost'!A:G,6,FALSE)*I2141,0)</f>
        <v>125</v>
      </c>
      <c r="Q2141" t="str">
        <f t="shared" si="208"/>
        <v>l</v>
      </c>
      <c r="R2141" s="2">
        <f t="shared" si="209"/>
        <v>-17375</v>
      </c>
    </row>
    <row r="2142" spans="1:18" x14ac:dyDescent="0.2">
      <c r="A2142" t="s">
        <v>48</v>
      </c>
      <c r="B2142" s="9" t="str">
        <f>VLOOKUP(A2142,'item cost'!A:D,2,FALSE)</f>
        <v>group 34</v>
      </c>
      <c r="C2142" s="9" t="str">
        <f>VLOOKUP(D2142,items!A:B,2,FALSE)</f>
        <v>item 34</v>
      </c>
      <c r="D2142" t="s">
        <v>866</v>
      </c>
      <c r="E2142" s="10"/>
      <c r="F2142" s="10">
        <v>44978</v>
      </c>
      <c r="G2142" t="s">
        <v>568</v>
      </c>
      <c r="I2142">
        <v>25</v>
      </c>
      <c r="J2142" s="2">
        <v>465</v>
      </c>
      <c r="K2142" s="2">
        <f>IF(OR(B2142="متنوع",B2142="قطع غيار"),J2142,IF(AND(B2142="ceiling fan",J2142&gt;500),_xlfn.MAXIFS('m cost'!$E$3:$E$1062,'m cost'!$B$3:$B$1062,C2142,'m cost'!$C$3:$C$1062,"&lt;="&amp;O2142,'m cost'!$D$3:$D$1062,"&lt;="&amp;N2142)*3,_xlfn.MAXIFS('m cost'!$E$3:$E$1062,'m cost'!$B$3:$B$1062,C2142,'m cost'!$C$3:$C$1062,"&lt;="&amp;O2142,'m cost'!$D$3:$D$1062,"&lt;="&amp;N2142)))</f>
        <v>1445</v>
      </c>
      <c r="L2142" s="2">
        <f t="shared" si="204"/>
        <v>36125</v>
      </c>
      <c r="M2142" s="2">
        <f t="shared" si="205"/>
        <v>11625</v>
      </c>
      <c r="N2142">
        <f t="shared" si="206"/>
        <v>2</v>
      </c>
      <c r="O2142">
        <f t="shared" si="207"/>
        <v>2023</v>
      </c>
      <c r="P2142" s="9">
        <f>IF(I2142&gt;0,VLOOKUP(B2142,'m cost'!A:G,6,FALSE)*I2142,0)</f>
        <v>125</v>
      </c>
      <c r="Q2142" t="str">
        <f t="shared" si="208"/>
        <v>l</v>
      </c>
      <c r="R2142" s="2">
        <f t="shared" si="209"/>
        <v>-24625</v>
      </c>
    </row>
    <row r="2143" spans="1:18" x14ac:dyDescent="0.2">
      <c r="A2143" t="s">
        <v>28</v>
      </c>
      <c r="B2143" s="9" t="str">
        <f>VLOOKUP(A2143,'item cost'!A:D,2,FALSE)</f>
        <v>group 35</v>
      </c>
      <c r="C2143" s="9" t="str">
        <f>VLOOKUP(D2143,items!A:B,2,FALSE)</f>
        <v>item 35</v>
      </c>
      <c r="D2143" t="s">
        <v>867</v>
      </c>
      <c r="E2143" s="10"/>
      <c r="F2143" s="10">
        <v>44978</v>
      </c>
      <c r="G2143" t="s">
        <v>252</v>
      </c>
      <c r="I2143">
        <v>-9</v>
      </c>
      <c r="J2143" s="2">
        <v>1200</v>
      </c>
      <c r="K2143" s="2">
        <f>IF(OR(B2143="متنوع",B2143="قطع غيار"),J2143,IF(AND(B2143="ceiling fan",J2143&gt;500),_xlfn.MAXIFS('m cost'!$E$3:$E$1062,'m cost'!$B$3:$B$1062,C2143,'m cost'!$C$3:$C$1062,"&lt;="&amp;O2143,'m cost'!$D$3:$D$1062,"&lt;="&amp;N2143)*3,_xlfn.MAXIFS('m cost'!$E$3:$E$1062,'m cost'!$B$3:$B$1062,C2143,'m cost'!$C$3:$C$1062,"&lt;="&amp;O2143,'m cost'!$D$3:$D$1062,"&lt;="&amp;N2143)))</f>
        <v>1445</v>
      </c>
      <c r="L2143" s="2">
        <f t="shared" si="204"/>
        <v>-13005</v>
      </c>
      <c r="M2143" s="2">
        <f t="shared" si="205"/>
        <v>-10800</v>
      </c>
      <c r="N2143">
        <f t="shared" si="206"/>
        <v>2</v>
      </c>
      <c r="O2143">
        <f t="shared" si="207"/>
        <v>2023</v>
      </c>
      <c r="P2143" s="9">
        <f>IF(I2143&gt;0,VLOOKUP(B2143,'m cost'!A:G,6,FALSE)*I2143,0)</f>
        <v>0</v>
      </c>
      <c r="Q2143" t="str">
        <f t="shared" si="208"/>
        <v>p</v>
      </c>
      <c r="R2143" s="2">
        <f t="shared" si="209"/>
        <v>2205</v>
      </c>
    </row>
    <row r="2144" spans="1:18" x14ac:dyDescent="0.2">
      <c r="A2144" t="s">
        <v>274</v>
      </c>
      <c r="B2144" s="9" t="str">
        <f>VLOOKUP(A2144,'item cost'!A:D,2,FALSE)</f>
        <v>group 36</v>
      </c>
      <c r="C2144" s="9" t="str">
        <f>VLOOKUP(D2144,items!A:B,2,FALSE)</f>
        <v>item 36</v>
      </c>
      <c r="D2144" t="s">
        <v>868</v>
      </c>
      <c r="E2144" s="10"/>
      <c r="F2144" s="10">
        <v>44978</v>
      </c>
      <c r="G2144" t="s">
        <v>252</v>
      </c>
      <c r="I2144">
        <v>-2</v>
      </c>
      <c r="J2144" s="2">
        <v>1375</v>
      </c>
      <c r="K2144" s="2">
        <f>IF(OR(B2144="متنوع",B2144="قطع غيار"),J2144,IF(AND(B2144="ceiling fan",J2144&gt;500),_xlfn.MAXIFS('m cost'!$E$3:$E$1062,'m cost'!$B$3:$B$1062,C2144,'m cost'!$C$3:$C$1062,"&lt;="&amp;O2144,'m cost'!$D$3:$D$1062,"&lt;="&amp;N2144)*3,_xlfn.MAXIFS('m cost'!$E$3:$E$1062,'m cost'!$B$3:$B$1062,C2144,'m cost'!$C$3:$C$1062,"&lt;="&amp;O2144,'m cost'!$D$3:$D$1062,"&lt;="&amp;N2144)))</f>
        <v>440</v>
      </c>
      <c r="L2144" s="2">
        <f t="shared" si="204"/>
        <v>-880</v>
      </c>
      <c r="M2144" s="2">
        <f t="shared" si="205"/>
        <v>-2750</v>
      </c>
      <c r="N2144">
        <f t="shared" si="206"/>
        <v>2</v>
      </c>
      <c r="O2144">
        <f t="shared" si="207"/>
        <v>2023</v>
      </c>
      <c r="P2144" s="9">
        <f>IF(I2144&gt;0,VLOOKUP(B2144,'m cost'!A:G,6,FALSE)*I2144,0)</f>
        <v>0</v>
      </c>
      <c r="Q2144" t="str">
        <f t="shared" si="208"/>
        <v>l</v>
      </c>
      <c r="R2144" s="2">
        <f t="shared" si="209"/>
        <v>-1870</v>
      </c>
    </row>
    <row r="2145" spans="1:18" x14ac:dyDescent="0.2">
      <c r="A2145" t="s">
        <v>52</v>
      </c>
      <c r="B2145" s="9" t="str">
        <f>VLOOKUP(A2145,'item cost'!A:D,2,FALSE)</f>
        <v>group 37</v>
      </c>
      <c r="C2145" s="9" t="str">
        <f>VLOOKUP(D2145,items!A:B,2,FALSE)</f>
        <v>item 37</v>
      </c>
      <c r="D2145" t="s">
        <v>869</v>
      </c>
      <c r="E2145" s="10"/>
      <c r="F2145" s="10">
        <v>44978</v>
      </c>
      <c r="G2145" t="s">
        <v>252</v>
      </c>
      <c r="I2145">
        <v>-1</v>
      </c>
      <c r="J2145" s="2">
        <v>535</v>
      </c>
      <c r="K2145" s="2">
        <f>IF(OR(B2145="متنوع",B2145="قطع غيار"),J2145,IF(AND(B2145="ceiling fan",J2145&gt;500),_xlfn.MAXIFS('m cost'!$E$3:$E$1062,'m cost'!$B$3:$B$1062,C2145,'m cost'!$C$3:$C$1062,"&lt;="&amp;O2145,'m cost'!$D$3:$D$1062,"&lt;="&amp;N2145)*3,_xlfn.MAXIFS('m cost'!$E$3:$E$1062,'m cost'!$B$3:$B$1062,C2145,'m cost'!$C$3:$C$1062,"&lt;="&amp;O2145,'m cost'!$D$3:$D$1062,"&lt;="&amp;N2145)))</f>
        <v>1486.2500000000002</v>
      </c>
      <c r="L2145" s="2">
        <f t="shared" si="204"/>
        <v>-1486.2500000000002</v>
      </c>
      <c r="M2145" s="2">
        <f t="shared" si="205"/>
        <v>-535</v>
      </c>
      <c r="N2145">
        <f t="shared" si="206"/>
        <v>2</v>
      </c>
      <c r="O2145">
        <f t="shared" si="207"/>
        <v>2023</v>
      </c>
      <c r="P2145" s="9">
        <f>IF(I2145&gt;0,VLOOKUP(B2145,'m cost'!A:G,6,FALSE)*I2145,0)</f>
        <v>0</v>
      </c>
      <c r="Q2145" t="str">
        <f t="shared" si="208"/>
        <v>p</v>
      </c>
      <c r="R2145" s="2">
        <f t="shared" si="209"/>
        <v>951.25000000000023</v>
      </c>
    </row>
    <row r="2146" spans="1:18" x14ac:dyDescent="0.2">
      <c r="A2146" t="s">
        <v>65</v>
      </c>
      <c r="B2146" s="9" t="str">
        <f>VLOOKUP(A2146,'item cost'!A:D,2,FALSE)</f>
        <v>group 38</v>
      </c>
      <c r="C2146" s="9" t="str">
        <f>VLOOKUP(D2146,items!A:B,2,FALSE)</f>
        <v>item 38</v>
      </c>
      <c r="D2146" t="s">
        <v>870</v>
      </c>
      <c r="E2146" s="10"/>
      <c r="F2146" s="10">
        <v>44978</v>
      </c>
      <c r="G2146" t="s">
        <v>252</v>
      </c>
      <c r="I2146">
        <v>-2</v>
      </c>
      <c r="J2146" s="2">
        <v>170</v>
      </c>
      <c r="K2146" s="2">
        <f>IF(OR(B2146="متنوع",B2146="قطع غيار"),J2146,IF(AND(B2146="ceiling fan",J2146&gt;500),_xlfn.MAXIFS('m cost'!$E$3:$E$1062,'m cost'!$B$3:$B$1062,C2146,'m cost'!$C$3:$C$1062,"&lt;="&amp;O2146,'m cost'!$D$3:$D$1062,"&lt;="&amp;N2146)*3,_xlfn.MAXIFS('m cost'!$E$3:$E$1062,'m cost'!$B$3:$B$1062,C2146,'m cost'!$C$3:$C$1062,"&lt;="&amp;O2146,'m cost'!$D$3:$D$1062,"&lt;="&amp;N2146)))</f>
        <v>1954.814814814815</v>
      </c>
      <c r="L2146" s="2">
        <f t="shared" si="204"/>
        <v>-3909.62962962963</v>
      </c>
      <c r="M2146" s="2">
        <f t="shared" si="205"/>
        <v>-340</v>
      </c>
      <c r="N2146">
        <f t="shared" si="206"/>
        <v>2</v>
      </c>
      <c r="O2146">
        <f t="shared" si="207"/>
        <v>2023</v>
      </c>
      <c r="P2146" s="9">
        <f>IF(I2146&gt;0,VLOOKUP(B2146,'m cost'!A:G,6,FALSE)*I2146,0)</f>
        <v>0</v>
      </c>
      <c r="Q2146" t="str">
        <f t="shared" si="208"/>
        <v>p</v>
      </c>
      <c r="R2146" s="2">
        <f t="shared" si="209"/>
        <v>3569.62962962963</v>
      </c>
    </row>
    <row r="2147" spans="1:18" x14ac:dyDescent="0.2">
      <c r="A2147" t="s">
        <v>62</v>
      </c>
      <c r="B2147" s="9" t="str">
        <f>VLOOKUP(A2147,'item cost'!A:D,2,FALSE)</f>
        <v>group 39</v>
      </c>
      <c r="C2147" s="9" t="str">
        <f>VLOOKUP(D2147,items!A:B,2,FALSE)</f>
        <v>item 39</v>
      </c>
      <c r="D2147" t="s">
        <v>871</v>
      </c>
      <c r="E2147" s="10"/>
      <c r="F2147" s="10">
        <v>44959</v>
      </c>
      <c r="G2147" t="s">
        <v>569</v>
      </c>
      <c r="I2147">
        <v>50</v>
      </c>
      <c r="J2147" s="2">
        <v>1350</v>
      </c>
      <c r="K2147" s="2">
        <f>IF(OR(B2147="متنوع",B2147="قطع غيار"),J2147,IF(AND(B2147="ceiling fan",J2147&gt;500),_xlfn.MAXIFS('m cost'!$E$3:$E$1062,'m cost'!$B$3:$B$1062,C2147,'m cost'!$C$3:$C$1062,"&lt;="&amp;O2147,'m cost'!$D$3:$D$1062,"&lt;="&amp;N2147)*3,_xlfn.MAXIFS('m cost'!$E$3:$E$1062,'m cost'!$B$3:$B$1062,C2147,'m cost'!$C$3:$C$1062,"&lt;="&amp;O2147,'m cost'!$D$3:$D$1062,"&lt;="&amp;N2147)))</f>
        <v>1020</v>
      </c>
      <c r="L2147" s="2">
        <f t="shared" si="204"/>
        <v>51000</v>
      </c>
      <c r="M2147" s="2">
        <f t="shared" si="205"/>
        <v>67500</v>
      </c>
      <c r="N2147">
        <f t="shared" si="206"/>
        <v>2</v>
      </c>
      <c r="O2147">
        <f t="shared" si="207"/>
        <v>2023</v>
      </c>
      <c r="P2147" s="9">
        <f>IF(I2147&gt;0,VLOOKUP(B2147,'m cost'!A:G,6,FALSE)*I2147,0)</f>
        <v>0</v>
      </c>
      <c r="Q2147" t="str">
        <f t="shared" si="208"/>
        <v>p</v>
      </c>
      <c r="R2147" s="2">
        <f t="shared" si="209"/>
        <v>16500</v>
      </c>
    </row>
    <row r="2148" spans="1:18" x14ac:dyDescent="0.2">
      <c r="A2148" t="s">
        <v>25</v>
      </c>
      <c r="B2148" s="9" t="str">
        <f>VLOOKUP(A2148,'item cost'!A:D,2,FALSE)</f>
        <v>group 40</v>
      </c>
      <c r="C2148" s="9" t="str">
        <f>VLOOKUP(D2148,items!A:B,2,FALSE)</f>
        <v>item 40</v>
      </c>
      <c r="D2148" t="s">
        <v>872</v>
      </c>
      <c r="E2148" s="10"/>
      <c r="F2148" s="10">
        <v>44969</v>
      </c>
      <c r="G2148" t="s">
        <v>570</v>
      </c>
      <c r="I2148">
        <v>203</v>
      </c>
      <c r="J2148" s="2">
        <v>1200</v>
      </c>
      <c r="K2148" s="2">
        <f>IF(OR(B2148="متنوع",B2148="قطع غيار"),J2148,IF(AND(B2148="ceiling fan",J2148&gt;500),_xlfn.MAXIFS('m cost'!$E$3:$E$1062,'m cost'!$B$3:$B$1062,C2148,'m cost'!$C$3:$C$1062,"&lt;="&amp;O2148,'m cost'!$D$3:$D$1062,"&lt;="&amp;N2148)*3,_xlfn.MAXIFS('m cost'!$E$3:$E$1062,'m cost'!$B$3:$B$1062,C2148,'m cost'!$C$3:$C$1062,"&lt;="&amp;O2148,'m cost'!$D$3:$D$1062,"&lt;="&amp;N2148)))</f>
        <v>514</v>
      </c>
      <c r="L2148" s="2">
        <f t="shared" si="204"/>
        <v>104342</v>
      </c>
      <c r="M2148" s="2">
        <f t="shared" si="205"/>
        <v>243600</v>
      </c>
      <c r="N2148">
        <f t="shared" si="206"/>
        <v>2</v>
      </c>
      <c r="O2148">
        <f t="shared" si="207"/>
        <v>2023</v>
      </c>
      <c r="P2148" s="9">
        <f>IF(I2148&gt;0,VLOOKUP(B2148,'m cost'!A:G,6,FALSE)*I2148,0)</f>
        <v>0</v>
      </c>
      <c r="Q2148" t="str">
        <f t="shared" si="208"/>
        <v>p</v>
      </c>
      <c r="R2148" s="2">
        <f t="shared" si="209"/>
        <v>139258</v>
      </c>
    </row>
    <row r="2149" spans="1:18" x14ac:dyDescent="0.2">
      <c r="A2149" t="s">
        <v>51</v>
      </c>
      <c r="B2149" s="9" t="str">
        <f>VLOOKUP(A2149,'item cost'!A:D,2,FALSE)</f>
        <v>group 41</v>
      </c>
      <c r="C2149" s="9" t="str">
        <f>VLOOKUP(D2149,items!A:B,2,FALSE)</f>
        <v>item 41</v>
      </c>
      <c r="D2149" t="s">
        <v>873</v>
      </c>
      <c r="E2149" s="10"/>
      <c r="F2149" s="10">
        <v>44976</v>
      </c>
      <c r="G2149" t="s">
        <v>571</v>
      </c>
      <c r="I2149">
        <v>203</v>
      </c>
      <c r="J2149" s="2">
        <v>1200</v>
      </c>
      <c r="K2149" s="2">
        <f>IF(OR(B2149="متنوع",B2149="قطع غيار"),J2149,IF(AND(B2149="ceiling fan",J2149&gt;500),_xlfn.MAXIFS('m cost'!$E$3:$E$1062,'m cost'!$B$3:$B$1062,C2149,'m cost'!$C$3:$C$1062,"&lt;="&amp;O2149,'m cost'!$D$3:$D$1062,"&lt;="&amp;N2149)*3,_xlfn.MAXIFS('m cost'!$E$3:$E$1062,'m cost'!$B$3:$B$1062,C2149,'m cost'!$C$3:$C$1062,"&lt;="&amp;O2149,'m cost'!$D$3:$D$1062,"&lt;="&amp;N2149)))</f>
        <v>367</v>
      </c>
      <c r="L2149" s="2">
        <f t="shared" si="204"/>
        <v>74501</v>
      </c>
      <c r="M2149" s="2">
        <f t="shared" si="205"/>
        <v>243600</v>
      </c>
      <c r="N2149">
        <f t="shared" si="206"/>
        <v>2</v>
      </c>
      <c r="O2149">
        <f t="shared" si="207"/>
        <v>2023</v>
      </c>
      <c r="P2149" s="9">
        <f>IF(I2149&gt;0,VLOOKUP(B2149,'m cost'!A:G,6,FALSE)*I2149,0)</f>
        <v>0</v>
      </c>
      <c r="Q2149" t="str">
        <f t="shared" si="208"/>
        <v>p</v>
      </c>
      <c r="R2149" s="2">
        <f t="shared" si="209"/>
        <v>169099</v>
      </c>
    </row>
    <row r="2150" spans="1:18" x14ac:dyDescent="0.2">
      <c r="A2150" t="s">
        <v>276</v>
      </c>
      <c r="B2150" s="9" t="str">
        <f>VLOOKUP(A2150,'item cost'!A:D,2,FALSE)</f>
        <v>group 42</v>
      </c>
      <c r="C2150" s="9" t="str">
        <f>VLOOKUP(D2150,items!A:B,2,FALSE)</f>
        <v>item 42</v>
      </c>
      <c r="D2150" t="s">
        <v>874</v>
      </c>
      <c r="E2150" s="10"/>
      <c r="F2150" s="10">
        <v>44976</v>
      </c>
      <c r="G2150" t="s">
        <v>571</v>
      </c>
      <c r="I2150">
        <v>1</v>
      </c>
      <c r="J2150" s="2">
        <v>1500</v>
      </c>
      <c r="K2150" s="2">
        <f>IF(OR(B2150="متنوع",B2150="قطع غيار"),J2150,IF(AND(B2150="ceiling fan",J2150&gt;500),_xlfn.MAXIFS('m cost'!$E$3:$E$1062,'m cost'!$B$3:$B$1062,C2150,'m cost'!$C$3:$C$1062,"&lt;="&amp;O2150,'m cost'!$D$3:$D$1062,"&lt;="&amp;N2150)*3,_xlfn.MAXIFS('m cost'!$E$3:$E$1062,'m cost'!$B$3:$B$1062,C2150,'m cost'!$C$3:$C$1062,"&lt;="&amp;O2150,'m cost'!$D$3:$D$1062,"&lt;="&amp;N2150)))</f>
        <v>244.81481481481484</v>
      </c>
      <c r="L2150" s="2">
        <f t="shared" si="204"/>
        <v>244.81481481481484</v>
      </c>
      <c r="M2150" s="2">
        <f t="shared" si="205"/>
        <v>1500</v>
      </c>
      <c r="N2150">
        <f t="shared" si="206"/>
        <v>2</v>
      </c>
      <c r="O2150">
        <f t="shared" si="207"/>
        <v>2023</v>
      </c>
      <c r="P2150" s="9">
        <f>IF(I2150&gt;0,VLOOKUP(B2150,'m cost'!A:G,6,FALSE)*I2150,0)</f>
        <v>0</v>
      </c>
      <c r="Q2150" t="str">
        <f t="shared" si="208"/>
        <v>p</v>
      </c>
      <c r="R2150" s="2">
        <f t="shared" si="209"/>
        <v>1255.1851851851852</v>
      </c>
    </row>
    <row r="2151" spans="1:18" x14ac:dyDescent="0.2">
      <c r="A2151" t="s">
        <v>70</v>
      </c>
      <c r="B2151" s="9" t="str">
        <f>VLOOKUP(A2151,'item cost'!A:D,2,FALSE)</f>
        <v>group 43</v>
      </c>
      <c r="C2151" s="9" t="str">
        <f>VLOOKUP(D2151,items!A:B,2,FALSE)</f>
        <v>item 43</v>
      </c>
      <c r="D2151" t="s">
        <v>875</v>
      </c>
      <c r="E2151" s="10"/>
      <c r="F2151" s="10">
        <v>44979</v>
      </c>
      <c r="G2151" t="s">
        <v>572</v>
      </c>
      <c r="I2151">
        <v>285</v>
      </c>
      <c r="J2151" s="2">
        <v>325</v>
      </c>
      <c r="K2151" s="2">
        <f>IF(OR(B2151="متنوع",B2151="قطع غيار"),J2151,IF(AND(B2151="ceiling fan",J2151&gt;500),_xlfn.MAXIFS('m cost'!$E$3:$E$1062,'m cost'!$B$3:$B$1062,C2151,'m cost'!$C$3:$C$1062,"&lt;="&amp;O2151,'m cost'!$D$3:$D$1062,"&lt;="&amp;N2151)*3,_xlfn.MAXIFS('m cost'!$E$3:$E$1062,'m cost'!$B$3:$B$1062,C2151,'m cost'!$C$3:$C$1062,"&lt;="&amp;O2151,'m cost'!$D$3:$D$1062,"&lt;="&amp;N2151)))</f>
        <v>193</v>
      </c>
      <c r="L2151" s="2">
        <f t="shared" si="204"/>
        <v>55005</v>
      </c>
      <c r="M2151" s="2">
        <f t="shared" si="205"/>
        <v>92625</v>
      </c>
      <c r="N2151">
        <f t="shared" si="206"/>
        <v>2</v>
      </c>
      <c r="O2151">
        <f t="shared" si="207"/>
        <v>2023</v>
      </c>
      <c r="P2151" s="9">
        <f>IF(I2151&gt;0,VLOOKUP(B2151,'m cost'!A:G,6,FALSE)*I2151,0)</f>
        <v>0</v>
      </c>
      <c r="Q2151" t="str">
        <f t="shared" si="208"/>
        <v>p</v>
      </c>
      <c r="R2151" s="2">
        <f t="shared" si="209"/>
        <v>37620</v>
      </c>
    </row>
    <row r="2152" spans="1:18" x14ac:dyDescent="0.2">
      <c r="A2152" t="s">
        <v>22</v>
      </c>
      <c r="B2152" s="9" t="str">
        <f>VLOOKUP(A2152,'item cost'!A:D,2,FALSE)</f>
        <v>group 44</v>
      </c>
      <c r="C2152" s="9" t="str">
        <f>VLOOKUP(D2152,items!A:B,2,FALSE)</f>
        <v>item 44</v>
      </c>
      <c r="D2152" t="s">
        <v>876</v>
      </c>
      <c r="E2152" s="10"/>
      <c r="F2152" s="10">
        <v>44979</v>
      </c>
      <c r="G2152" t="s">
        <v>572</v>
      </c>
      <c r="I2152">
        <v>200</v>
      </c>
      <c r="J2152" s="2">
        <v>275</v>
      </c>
      <c r="K2152" s="2">
        <f>IF(OR(B2152="متنوع",B2152="قطع غيار"),J2152,IF(AND(B2152="ceiling fan",J2152&gt;500),_xlfn.MAXIFS('m cost'!$E$3:$E$1062,'m cost'!$B$3:$B$1062,C2152,'m cost'!$C$3:$C$1062,"&lt;="&amp;O2152,'m cost'!$D$3:$D$1062,"&lt;="&amp;N2152)*3,_xlfn.MAXIFS('m cost'!$E$3:$E$1062,'m cost'!$B$3:$B$1062,C2152,'m cost'!$C$3:$C$1062,"&lt;="&amp;O2152,'m cost'!$D$3:$D$1062,"&lt;="&amp;N2152)))</f>
        <v>187.96296296296299</v>
      </c>
      <c r="L2152" s="2">
        <f t="shared" si="204"/>
        <v>37592.592592592599</v>
      </c>
      <c r="M2152" s="2">
        <f t="shared" si="205"/>
        <v>55000</v>
      </c>
      <c r="N2152">
        <f t="shared" si="206"/>
        <v>2</v>
      </c>
      <c r="O2152">
        <f t="shared" si="207"/>
        <v>2023</v>
      </c>
      <c r="P2152" s="9">
        <f>IF(I2152&gt;0,VLOOKUP(B2152,'m cost'!A:G,6,FALSE)*I2152,0)</f>
        <v>0</v>
      </c>
      <c r="Q2152" t="str">
        <f t="shared" si="208"/>
        <v>p</v>
      </c>
      <c r="R2152" s="2">
        <f t="shared" si="209"/>
        <v>17407.407407407401</v>
      </c>
    </row>
    <row r="2153" spans="1:18" x14ac:dyDescent="0.2">
      <c r="A2153" t="s">
        <v>27</v>
      </c>
      <c r="B2153" s="9" t="str">
        <f>VLOOKUP(A2153,'item cost'!A:D,2,FALSE)</f>
        <v>group 45</v>
      </c>
      <c r="C2153" s="9" t="str">
        <f>VLOOKUP(D2153,items!A:B,2,FALSE)</f>
        <v>item 45</v>
      </c>
      <c r="D2153" t="s">
        <v>877</v>
      </c>
      <c r="E2153" s="10"/>
      <c r="F2153" s="10">
        <v>44979</v>
      </c>
      <c r="G2153" t="s">
        <v>572</v>
      </c>
      <c r="I2153">
        <v>53</v>
      </c>
      <c r="J2153" s="2">
        <v>1500</v>
      </c>
      <c r="K2153" s="2">
        <f>IF(OR(B2153="متنوع",B2153="قطع غيار"),J2153,IF(AND(B2153="ceiling fan",J2153&gt;500),_xlfn.MAXIFS('m cost'!$E$3:$E$1062,'m cost'!$B$3:$B$1062,C2153,'m cost'!$C$3:$C$1062,"&lt;="&amp;O2153,'m cost'!$D$3:$D$1062,"&lt;="&amp;N2153)*3,_xlfn.MAXIFS('m cost'!$E$3:$E$1062,'m cost'!$B$3:$B$1062,C2153,'m cost'!$C$3:$C$1062,"&lt;="&amp;O2153,'m cost'!$D$3:$D$1062,"&lt;="&amp;N2153)))</f>
        <v>187.96296296296299</v>
      </c>
      <c r="L2153" s="2">
        <f t="shared" si="204"/>
        <v>9962.0370370370383</v>
      </c>
      <c r="M2153" s="2">
        <f t="shared" si="205"/>
        <v>79500</v>
      </c>
      <c r="N2153">
        <f t="shared" si="206"/>
        <v>2</v>
      </c>
      <c r="O2153">
        <f t="shared" si="207"/>
        <v>2023</v>
      </c>
      <c r="P2153" s="9">
        <f>IF(I2153&gt;0,VLOOKUP(B2153,'m cost'!A:G,6,FALSE)*I2153,0)</f>
        <v>0</v>
      </c>
      <c r="Q2153" t="str">
        <f t="shared" si="208"/>
        <v>p</v>
      </c>
      <c r="R2153" s="2">
        <f t="shared" si="209"/>
        <v>69537.962962962964</v>
      </c>
    </row>
    <row r="2154" spans="1:18" x14ac:dyDescent="0.2">
      <c r="A2154" t="s">
        <v>19</v>
      </c>
      <c r="B2154" s="9" t="str">
        <f>VLOOKUP(A2154,'item cost'!A:D,2,FALSE)</f>
        <v>group 46</v>
      </c>
      <c r="C2154" s="9" t="str">
        <f>VLOOKUP(D2154,items!A:B,2,FALSE)</f>
        <v>item 46</v>
      </c>
      <c r="D2154" t="s">
        <v>878</v>
      </c>
      <c r="E2154" s="10"/>
      <c r="F2154" s="10">
        <v>44979</v>
      </c>
      <c r="G2154" t="s">
        <v>572</v>
      </c>
      <c r="I2154">
        <v>15</v>
      </c>
      <c r="J2154" s="2">
        <v>1200</v>
      </c>
      <c r="K2154" s="2">
        <f>IF(OR(B2154="متنوع",B2154="قطع غيار"),J2154,IF(AND(B2154="ceiling fan",J2154&gt;500),_xlfn.MAXIFS('m cost'!$E$3:$E$1062,'m cost'!$B$3:$B$1062,C2154,'m cost'!$C$3:$C$1062,"&lt;="&amp;O2154,'m cost'!$D$3:$D$1062,"&lt;="&amp;N2154)*3,_xlfn.MAXIFS('m cost'!$E$3:$E$1062,'m cost'!$B$3:$B$1062,C2154,'m cost'!$C$3:$C$1062,"&lt;="&amp;O2154,'m cost'!$D$3:$D$1062,"&lt;="&amp;N2154)))</f>
        <v>775</v>
      </c>
      <c r="L2154" s="2">
        <f t="shared" si="204"/>
        <v>11625</v>
      </c>
      <c r="M2154" s="2">
        <f t="shared" si="205"/>
        <v>18000</v>
      </c>
      <c r="N2154">
        <f t="shared" si="206"/>
        <v>2</v>
      </c>
      <c r="O2154">
        <f t="shared" si="207"/>
        <v>2023</v>
      </c>
      <c r="P2154" s="9">
        <f>IF(I2154&gt;0,VLOOKUP(B2154,'m cost'!A:G,6,FALSE)*I2154,0)</f>
        <v>0</v>
      </c>
      <c r="Q2154" t="str">
        <f t="shared" si="208"/>
        <v>p</v>
      </c>
      <c r="R2154" s="2">
        <f t="shared" si="209"/>
        <v>6375</v>
      </c>
    </row>
    <row r="2155" spans="1:18" x14ac:dyDescent="0.2">
      <c r="A2155" t="s">
        <v>29</v>
      </c>
      <c r="B2155" s="9" t="str">
        <f>VLOOKUP(A2155,'item cost'!A:D,2,FALSE)</f>
        <v>group 47</v>
      </c>
      <c r="C2155" s="9" t="str">
        <f>VLOOKUP(D2155,items!A:B,2,FALSE)</f>
        <v>item 47</v>
      </c>
      <c r="D2155" t="s">
        <v>879</v>
      </c>
      <c r="E2155" s="10"/>
      <c r="F2155" s="10">
        <v>44979</v>
      </c>
      <c r="G2155" t="s">
        <v>572</v>
      </c>
      <c r="I2155">
        <v>50</v>
      </c>
      <c r="J2155" s="2">
        <v>35</v>
      </c>
      <c r="K2155" s="2">
        <f>IF(OR(B2155="متنوع",B2155="قطع غيار"),J2155,IF(AND(B2155="ceiling fan",J2155&gt;500),_xlfn.MAXIFS('m cost'!$E$3:$E$1062,'m cost'!$B$3:$B$1062,C2155,'m cost'!$C$3:$C$1062,"&lt;="&amp;O2155,'m cost'!$D$3:$D$1062,"&lt;="&amp;N2155)*3,_xlfn.MAXIFS('m cost'!$E$3:$E$1062,'m cost'!$B$3:$B$1062,C2155,'m cost'!$C$3:$C$1062,"&lt;="&amp;O2155,'m cost'!$D$3:$D$1062,"&lt;="&amp;N2155)))</f>
        <v>205</v>
      </c>
      <c r="L2155" s="2">
        <f t="shared" si="204"/>
        <v>10250</v>
      </c>
      <c r="M2155" s="2">
        <f t="shared" si="205"/>
        <v>1750</v>
      </c>
      <c r="N2155">
        <f t="shared" si="206"/>
        <v>2</v>
      </c>
      <c r="O2155">
        <f t="shared" si="207"/>
        <v>2023</v>
      </c>
      <c r="P2155" s="9">
        <f>IF(I2155&gt;0,VLOOKUP(B2155,'m cost'!A:G,6,FALSE)*I2155,0)</f>
        <v>0</v>
      </c>
      <c r="Q2155" t="str">
        <f t="shared" si="208"/>
        <v>l</v>
      </c>
      <c r="R2155" s="2">
        <f t="shared" si="209"/>
        <v>-8500</v>
      </c>
    </row>
    <row r="2156" spans="1:18" x14ac:dyDescent="0.2">
      <c r="A2156" t="s">
        <v>272</v>
      </c>
      <c r="B2156" s="9" t="str">
        <f>VLOOKUP(A2156,'item cost'!A:D,2,FALSE)</f>
        <v>group 48</v>
      </c>
      <c r="C2156" s="9" t="str">
        <f>VLOOKUP(D2156,items!A:B,2,FALSE)</f>
        <v>item 48</v>
      </c>
      <c r="D2156" t="s">
        <v>880</v>
      </c>
      <c r="E2156" s="10"/>
      <c r="F2156" s="10">
        <v>44984</v>
      </c>
      <c r="G2156" t="s">
        <v>573</v>
      </c>
      <c r="I2156">
        <v>200</v>
      </c>
      <c r="J2156" s="2">
        <v>540</v>
      </c>
      <c r="K2156" s="2">
        <f>IF(OR(B2156="متنوع",B2156="قطع غيار"),J2156,IF(AND(B2156="ceiling fan",J2156&gt;500),_xlfn.MAXIFS('m cost'!$E$3:$E$1062,'m cost'!$B$3:$B$1062,C2156,'m cost'!$C$3:$C$1062,"&lt;="&amp;O2156,'m cost'!$D$3:$D$1062,"&lt;="&amp;N2156)*3,_xlfn.MAXIFS('m cost'!$E$3:$E$1062,'m cost'!$B$3:$B$1062,C2156,'m cost'!$C$3:$C$1062,"&lt;="&amp;O2156,'m cost'!$D$3:$D$1062,"&lt;="&amp;N2156)))</f>
        <v>640</v>
      </c>
      <c r="L2156" s="2">
        <f t="shared" si="204"/>
        <v>128000</v>
      </c>
      <c r="M2156" s="2">
        <f t="shared" si="205"/>
        <v>108000</v>
      </c>
      <c r="N2156">
        <f t="shared" si="206"/>
        <v>2</v>
      </c>
      <c r="O2156">
        <f t="shared" si="207"/>
        <v>2023</v>
      </c>
      <c r="P2156" s="9">
        <f>IF(I2156&gt;0,VLOOKUP(B2156,'m cost'!A:G,6,FALSE)*I2156,0)</f>
        <v>0</v>
      </c>
      <c r="Q2156" t="str">
        <f t="shared" si="208"/>
        <v>l</v>
      </c>
      <c r="R2156" s="2">
        <f t="shared" si="209"/>
        <v>-20000</v>
      </c>
    </row>
    <row r="2157" spans="1:18" x14ac:dyDescent="0.2">
      <c r="A2157" t="s">
        <v>41</v>
      </c>
      <c r="B2157" s="9" t="str">
        <f>VLOOKUP(A2157,'item cost'!A:D,2,FALSE)</f>
        <v>group 49</v>
      </c>
      <c r="C2157" s="9" t="str">
        <f>VLOOKUP(D2157,items!A:B,2,FALSE)</f>
        <v>item 49</v>
      </c>
      <c r="D2157" t="s">
        <v>881</v>
      </c>
      <c r="E2157" s="10"/>
      <c r="F2157" s="10">
        <v>44984</v>
      </c>
      <c r="G2157" t="s">
        <v>573</v>
      </c>
      <c r="I2157">
        <v>100</v>
      </c>
      <c r="J2157" s="2">
        <v>490</v>
      </c>
      <c r="K2157" s="2">
        <f>IF(OR(B2157="متنوع",B2157="قطع غيار"),J2157,IF(AND(B2157="ceiling fan",J2157&gt;500),_xlfn.MAXIFS('m cost'!$E$3:$E$1062,'m cost'!$B$3:$B$1062,C2157,'m cost'!$C$3:$C$1062,"&lt;="&amp;O2157,'m cost'!$D$3:$D$1062,"&lt;="&amp;N2157)*3,_xlfn.MAXIFS('m cost'!$E$3:$E$1062,'m cost'!$B$3:$B$1062,C2157,'m cost'!$C$3:$C$1062,"&lt;="&amp;O2157,'m cost'!$D$3:$D$1062,"&lt;="&amp;N2157)))</f>
        <v>237</v>
      </c>
      <c r="L2157" s="2">
        <f t="shared" si="204"/>
        <v>23700</v>
      </c>
      <c r="M2157" s="2">
        <f t="shared" si="205"/>
        <v>49000</v>
      </c>
      <c r="N2157">
        <f t="shared" si="206"/>
        <v>2</v>
      </c>
      <c r="O2157">
        <f t="shared" si="207"/>
        <v>2023</v>
      </c>
      <c r="P2157" s="9">
        <f>IF(I2157&gt;0,VLOOKUP(B2157,'m cost'!A:G,6,FALSE)*I2157,0)</f>
        <v>0</v>
      </c>
      <c r="Q2157" t="str">
        <f t="shared" si="208"/>
        <v>p</v>
      </c>
      <c r="R2157" s="2">
        <f t="shared" si="209"/>
        <v>25300</v>
      </c>
    </row>
    <row r="2158" spans="1:18" x14ac:dyDescent="0.2">
      <c r="A2158" t="s">
        <v>73</v>
      </c>
      <c r="B2158" s="9" t="str">
        <f>VLOOKUP(A2158,'item cost'!A:D,2,FALSE)</f>
        <v>group 50</v>
      </c>
      <c r="C2158" s="9" t="str">
        <f>VLOOKUP(D2158,items!A:B,2,FALSE)</f>
        <v>item 50</v>
      </c>
      <c r="D2158" t="s">
        <v>882</v>
      </c>
      <c r="E2158" s="10"/>
      <c r="F2158" s="10">
        <v>44984</v>
      </c>
      <c r="G2158" t="s">
        <v>573</v>
      </c>
      <c r="I2158">
        <v>63</v>
      </c>
      <c r="J2158" s="2">
        <v>540</v>
      </c>
      <c r="K2158" s="2">
        <f>IF(OR(B2158="متنوع",B2158="قطع غيار"),J2158,IF(AND(B2158="ceiling fan",J2158&gt;500),_xlfn.MAXIFS('m cost'!$E$3:$E$1062,'m cost'!$B$3:$B$1062,C2158,'m cost'!$C$3:$C$1062,"&lt;="&amp;O2158,'m cost'!$D$3:$D$1062,"&lt;="&amp;N2158)*3,_xlfn.MAXIFS('m cost'!$E$3:$E$1062,'m cost'!$B$3:$B$1062,C2158,'m cost'!$C$3:$C$1062,"&lt;="&amp;O2158,'m cost'!$D$3:$D$1062,"&lt;="&amp;N2158)))</f>
        <v>2128</v>
      </c>
      <c r="L2158" s="2">
        <f t="shared" si="204"/>
        <v>134064</v>
      </c>
      <c r="M2158" s="2">
        <f t="shared" si="205"/>
        <v>34020</v>
      </c>
      <c r="N2158">
        <f t="shared" si="206"/>
        <v>2</v>
      </c>
      <c r="O2158">
        <f t="shared" si="207"/>
        <v>2023</v>
      </c>
      <c r="P2158" s="9">
        <f>IF(I2158&gt;0,VLOOKUP(B2158,'m cost'!A:G,6,FALSE)*I2158,0)</f>
        <v>0</v>
      </c>
      <c r="Q2158" t="str">
        <f t="shared" si="208"/>
        <v>l</v>
      </c>
      <c r="R2158" s="2">
        <f t="shared" si="209"/>
        <v>-100044</v>
      </c>
    </row>
    <row r="2159" spans="1:18" x14ac:dyDescent="0.2">
      <c r="A2159" t="s">
        <v>35</v>
      </c>
      <c r="B2159" s="9" t="str">
        <f>VLOOKUP(A2159,'item cost'!A:D,2,FALSE)</f>
        <v>group 51</v>
      </c>
      <c r="C2159" s="9" t="str">
        <f>VLOOKUP(D2159,items!A:B,2,FALSE)</f>
        <v>item 51</v>
      </c>
      <c r="D2159" t="s">
        <v>883</v>
      </c>
      <c r="E2159" s="10"/>
      <c r="F2159" s="10">
        <v>44984</v>
      </c>
      <c r="G2159" t="s">
        <v>573</v>
      </c>
      <c r="I2159">
        <v>50</v>
      </c>
      <c r="J2159" s="2">
        <v>600</v>
      </c>
      <c r="K2159" s="2">
        <f>IF(OR(B2159="متنوع",B2159="قطع غيار"),J2159,IF(AND(B2159="ceiling fan",J2159&gt;500),_xlfn.MAXIFS('m cost'!$E$3:$E$1062,'m cost'!$B$3:$B$1062,C2159,'m cost'!$C$3:$C$1062,"&lt;="&amp;O2159,'m cost'!$D$3:$D$1062,"&lt;="&amp;N2159)*3,_xlfn.MAXIFS('m cost'!$E$3:$E$1062,'m cost'!$B$3:$B$1062,C2159,'m cost'!$C$3:$C$1062,"&lt;="&amp;O2159,'m cost'!$D$3:$D$1062,"&lt;="&amp;N2159)))</f>
        <v>2247</v>
      </c>
      <c r="L2159" s="2">
        <f t="shared" si="204"/>
        <v>112350</v>
      </c>
      <c r="M2159" s="2">
        <f t="shared" si="205"/>
        <v>30000</v>
      </c>
      <c r="N2159">
        <f t="shared" si="206"/>
        <v>2</v>
      </c>
      <c r="O2159">
        <f t="shared" si="207"/>
        <v>2023</v>
      </c>
      <c r="P2159" s="9">
        <f>IF(I2159&gt;0,VLOOKUP(B2159,'m cost'!A:G,6,FALSE)*I2159,0)</f>
        <v>0</v>
      </c>
      <c r="Q2159" t="str">
        <f t="shared" si="208"/>
        <v>l</v>
      </c>
      <c r="R2159" s="2">
        <f t="shared" si="209"/>
        <v>-82350</v>
      </c>
    </row>
    <row r="2160" spans="1:18" x14ac:dyDescent="0.2">
      <c r="A2160" t="s">
        <v>49</v>
      </c>
      <c r="B2160" s="9" t="str">
        <f>VLOOKUP(A2160,'item cost'!A:D,2,FALSE)</f>
        <v>group 52</v>
      </c>
      <c r="C2160" s="9" t="str">
        <f>VLOOKUP(D2160,items!A:B,2,FALSE)</f>
        <v>item 52</v>
      </c>
      <c r="D2160" t="s">
        <v>884</v>
      </c>
      <c r="E2160" s="10"/>
      <c r="F2160" s="10">
        <v>44971</v>
      </c>
      <c r="G2160" t="s">
        <v>574</v>
      </c>
      <c r="I2160">
        <v>50</v>
      </c>
      <c r="J2160" s="2">
        <v>1475</v>
      </c>
      <c r="K2160" s="2">
        <f>IF(OR(B2160="متنوع",B2160="قطع غيار"),J2160,IF(AND(B2160="ceiling fan",J2160&gt;500),_xlfn.MAXIFS('m cost'!$E$3:$E$1062,'m cost'!$B$3:$B$1062,C2160,'m cost'!$C$3:$C$1062,"&lt;="&amp;O2160,'m cost'!$D$3:$D$1062,"&lt;="&amp;N2160)*3,_xlfn.MAXIFS('m cost'!$E$3:$E$1062,'m cost'!$B$3:$B$1062,C2160,'m cost'!$C$3:$C$1062,"&lt;="&amp;O2160,'m cost'!$D$3:$D$1062,"&lt;="&amp;N2160)))</f>
        <v>306</v>
      </c>
      <c r="L2160" s="2">
        <f t="shared" si="204"/>
        <v>15300</v>
      </c>
      <c r="M2160" s="2">
        <f t="shared" si="205"/>
        <v>73750</v>
      </c>
      <c r="N2160">
        <f t="shared" si="206"/>
        <v>2</v>
      </c>
      <c r="O2160">
        <f t="shared" si="207"/>
        <v>2023</v>
      </c>
      <c r="P2160" s="9">
        <f>IF(I2160&gt;0,VLOOKUP(B2160,'m cost'!A:G,6,FALSE)*I2160,0)</f>
        <v>0</v>
      </c>
      <c r="Q2160" t="str">
        <f t="shared" si="208"/>
        <v>p</v>
      </c>
      <c r="R2160" s="2">
        <f t="shared" si="209"/>
        <v>58450</v>
      </c>
    </row>
    <row r="2161" spans="1:18" x14ac:dyDescent="0.2">
      <c r="A2161" t="s">
        <v>42</v>
      </c>
      <c r="B2161" s="9" t="str">
        <f>VLOOKUP(A2161,'item cost'!A:D,2,FALSE)</f>
        <v>group 53</v>
      </c>
      <c r="C2161" s="9" t="str">
        <f>VLOOKUP(D2161,items!A:B,2,FALSE)</f>
        <v>item 53</v>
      </c>
      <c r="D2161" t="s">
        <v>885</v>
      </c>
      <c r="E2161" s="10"/>
      <c r="F2161" s="10">
        <v>44971</v>
      </c>
      <c r="G2161" t="s">
        <v>574</v>
      </c>
      <c r="I2161">
        <v>20</v>
      </c>
      <c r="J2161" s="2">
        <v>275</v>
      </c>
      <c r="K2161" s="2">
        <f>IF(OR(B2161="متنوع",B2161="قطع غيار"),J2161,IF(AND(B2161="ceiling fan",J2161&gt;500),_xlfn.MAXIFS('m cost'!$E$3:$E$1062,'m cost'!$B$3:$B$1062,C2161,'m cost'!$C$3:$C$1062,"&lt;="&amp;O2161,'m cost'!$D$3:$D$1062,"&lt;="&amp;N2161)*3,_xlfn.MAXIFS('m cost'!$E$3:$E$1062,'m cost'!$B$3:$B$1062,C2161,'m cost'!$C$3:$C$1062,"&lt;="&amp;O2161,'m cost'!$D$3:$D$1062,"&lt;="&amp;N2161)))</f>
        <v>253</v>
      </c>
      <c r="L2161" s="2">
        <f t="shared" si="204"/>
        <v>5060</v>
      </c>
      <c r="M2161" s="2">
        <f t="shared" si="205"/>
        <v>5500</v>
      </c>
      <c r="N2161">
        <f t="shared" si="206"/>
        <v>2</v>
      </c>
      <c r="O2161">
        <f t="shared" si="207"/>
        <v>2023</v>
      </c>
      <c r="P2161" s="9">
        <f>IF(I2161&gt;0,VLOOKUP(B2161,'m cost'!A:G,6,FALSE)*I2161,0)</f>
        <v>0</v>
      </c>
      <c r="Q2161" t="str">
        <f t="shared" si="208"/>
        <v>p</v>
      </c>
      <c r="R2161" s="2">
        <f t="shared" si="209"/>
        <v>440</v>
      </c>
    </row>
    <row r="2162" spans="1:18" x14ac:dyDescent="0.2">
      <c r="A2162" t="s">
        <v>63</v>
      </c>
      <c r="B2162" s="9" t="str">
        <f>VLOOKUP(A2162,'item cost'!A:D,2,FALSE)</f>
        <v>group 54</v>
      </c>
      <c r="C2162" s="9" t="str">
        <f>VLOOKUP(D2162,items!A:B,2,FALSE)</f>
        <v>item 54</v>
      </c>
      <c r="D2162" t="s">
        <v>886</v>
      </c>
      <c r="E2162" s="10"/>
      <c r="F2162" s="10">
        <v>44971</v>
      </c>
      <c r="G2162" t="s">
        <v>574</v>
      </c>
      <c r="I2162">
        <v>10</v>
      </c>
      <c r="J2162" s="2">
        <v>540</v>
      </c>
      <c r="K2162" s="2">
        <f>IF(OR(B2162="متنوع",B2162="قطع غيار"),J2162,IF(AND(B2162="ceiling fan",J2162&gt;500),_xlfn.MAXIFS('m cost'!$E$3:$E$1062,'m cost'!$B$3:$B$1062,C2162,'m cost'!$C$3:$C$1062,"&lt;="&amp;O2162,'m cost'!$D$3:$D$1062,"&lt;="&amp;N2162)*3,_xlfn.MAXIFS('m cost'!$E$3:$E$1062,'m cost'!$B$3:$B$1062,C2162,'m cost'!$C$3:$C$1062,"&lt;="&amp;O2162,'m cost'!$D$3:$D$1062,"&lt;="&amp;N2162)))</f>
        <v>540</v>
      </c>
      <c r="L2162" s="2">
        <f t="shared" si="204"/>
        <v>5400</v>
      </c>
      <c r="M2162" s="2">
        <f t="shared" si="205"/>
        <v>5400</v>
      </c>
      <c r="N2162">
        <f t="shared" si="206"/>
        <v>2</v>
      </c>
      <c r="O2162">
        <f t="shared" si="207"/>
        <v>2023</v>
      </c>
      <c r="P2162" s="9">
        <f>IF(I2162&gt;0,VLOOKUP(B2162,'m cost'!A:G,6,FALSE)*I2162,0)</f>
        <v>0</v>
      </c>
      <c r="Q2162" t="str">
        <f t="shared" si="208"/>
        <v>l</v>
      </c>
      <c r="R2162" s="2">
        <f t="shared" si="209"/>
        <v>0</v>
      </c>
    </row>
    <row r="2163" spans="1:18" x14ac:dyDescent="0.2">
      <c r="A2163" t="s">
        <v>32</v>
      </c>
      <c r="B2163" s="9" t="str">
        <f>VLOOKUP(A2163,'item cost'!A:D,2,FALSE)</f>
        <v>group 1</v>
      </c>
      <c r="C2163" s="9" t="str">
        <f>VLOOKUP(D2163,items!A:B,2,FALSE)</f>
        <v>item 1</v>
      </c>
      <c r="D2163" t="s">
        <v>833</v>
      </c>
      <c r="E2163" s="10"/>
      <c r="F2163" s="10">
        <v>44971</v>
      </c>
      <c r="G2163" t="s">
        <v>574</v>
      </c>
      <c r="I2163">
        <v>15</v>
      </c>
      <c r="J2163" s="2">
        <v>485</v>
      </c>
      <c r="K2163" s="2">
        <f>IF(OR(B2163="متنوع",B2163="قطع غيار"),J2163,IF(AND(B2163="ceiling fan",J2163&gt;500),_xlfn.MAXIFS('m cost'!$E$3:$E$1062,'m cost'!$B$3:$B$1062,C2163,'m cost'!$C$3:$C$1062,"&lt;="&amp;O2163,'m cost'!$D$3:$D$1062,"&lt;="&amp;N2163)*3,_xlfn.MAXIFS('m cost'!$E$3:$E$1062,'m cost'!$B$3:$B$1062,C2163,'m cost'!$C$3:$C$1062,"&lt;="&amp;O2163,'m cost'!$D$3:$D$1062,"&lt;="&amp;N2163)))</f>
        <v>1490</v>
      </c>
      <c r="L2163" s="2">
        <f t="shared" si="204"/>
        <v>22350</v>
      </c>
      <c r="M2163" s="2">
        <f t="shared" si="205"/>
        <v>7275</v>
      </c>
      <c r="N2163">
        <f t="shared" si="206"/>
        <v>2</v>
      </c>
      <c r="O2163">
        <f t="shared" si="207"/>
        <v>2023</v>
      </c>
      <c r="P2163" s="9">
        <f>IF(I2163&gt;0,VLOOKUP(B2163,'m cost'!A:G,6,FALSE)*I2163,0)</f>
        <v>766.19999999999993</v>
      </c>
      <c r="Q2163" t="str">
        <f t="shared" si="208"/>
        <v>l</v>
      </c>
      <c r="R2163" s="2">
        <f t="shared" si="209"/>
        <v>-15841.2</v>
      </c>
    </row>
    <row r="2164" spans="1:18" x14ac:dyDescent="0.2">
      <c r="A2164" t="s">
        <v>58</v>
      </c>
      <c r="B2164" s="9" t="str">
        <f>VLOOKUP(A2164,'item cost'!A:D,2,FALSE)</f>
        <v>group 2</v>
      </c>
      <c r="C2164" s="9" t="str">
        <f>VLOOKUP(D2164,items!A:B,2,FALSE)</f>
        <v>item 2</v>
      </c>
      <c r="D2164" t="s">
        <v>834</v>
      </c>
      <c r="E2164" s="10"/>
      <c r="F2164" s="10">
        <v>44971</v>
      </c>
      <c r="G2164" t="s">
        <v>574</v>
      </c>
      <c r="I2164">
        <v>20</v>
      </c>
      <c r="J2164" s="2">
        <v>1300</v>
      </c>
      <c r="K2164" s="2">
        <f>IF(OR(B2164="متنوع",B2164="قطع غيار"),J2164,IF(AND(B2164="ceiling fan",J2164&gt;500),_xlfn.MAXIFS('m cost'!$E$3:$E$1062,'m cost'!$B$3:$B$1062,C2164,'m cost'!$C$3:$C$1062,"&lt;="&amp;O2164,'m cost'!$D$3:$D$1062,"&lt;="&amp;N2164)*3,_xlfn.MAXIFS('m cost'!$E$3:$E$1062,'m cost'!$B$3:$B$1062,C2164,'m cost'!$C$3:$C$1062,"&lt;="&amp;O2164,'m cost'!$D$3:$D$1062,"&lt;="&amp;N2164)))</f>
        <v>257.64999999999998</v>
      </c>
      <c r="L2164" s="2">
        <f t="shared" si="204"/>
        <v>5153</v>
      </c>
      <c r="M2164" s="2">
        <f t="shared" si="205"/>
        <v>26000</v>
      </c>
      <c r="N2164">
        <f t="shared" si="206"/>
        <v>2</v>
      </c>
      <c r="O2164">
        <f t="shared" si="207"/>
        <v>2023</v>
      </c>
      <c r="P2164" s="9">
        <f>IF(I2164&gt;0,VLOOKUP(B2164,'m cost'!A:G,6,FALSE)*I2164,0)</f>
        <v>811.59999999999991</v>
      </c>
      <c r="Q2164" t="str">
        <f t="shared" si="208"/>
        <v>p</v>
      </c>
      <c r="R2164" s="2">
        <f t="shared" si="209"/>
        <v>20035.400000000001</v>
      </c>
    </row>
    <row r="2165" spans="1:18" x14ac:dyDescent="0.2">
      <c r="A2165" t="s">
        <v>23</v>
      </c>
      <c r="B2165" s="9" t="str">
        <f>VLOOKUP(A2165,'item cost'!A:D,2,FALSE)</f>
        <v>group 3</v>
      </c>
      <c r="C2165" s="9" t="str">
        <f>VLOOKUP(D2165,items!A:B,2,FALSE)</f>
        <v>item 3</v>
      </c>
      <c r="D2165" t="s">
        <v>835</v>
      </c>
      <c r="E2165" s="10"/>
      <c r="F2165" s="10">
        <v>44971</v>
      </c>
      <c r="G2165" t="s">
        <v>574</v>
      </c>
      <c r="I2165">
        <v>12</v>
      </c>
      <c r="J2165" s="2">
        <v>730</v>
      </c>
      <c r="K2165" s="2">
        <f>IF(OR(B2165="متنوع",B2165="قطع غيار"),J2165,IF(AND(B2165="ceiling fan",J2165&gt;500),_xlfn.MAXIFS('m cost'!$E$3:$E$1062,'m cost'!$B$3:$B$1062,C2165,'m cost'!$C$3:$C$1062,"&lt;="&amp;O2165,'m cost'!$D$3:$D$1062,"&lt;="&amp;N2165)*3,_xlfn.MAXIFS('m cost'!$E$3:$E$1062,'m cost'!$B$3:$B$1062,C2165,'m cost'!$C$3:$C$1062,"&lt;="&amp;O2165,'m cost'!$D$3:$D$1062,"&lt;="&amp;N2165)))</f>
        <v>424.87</v>
      </c>
      <c r="L2165" s="2">
        <f t="shared" si="204"/>
        <v>5098.4400000000005</v>
      </c>
      <c r="M2165" s="2">
        <f t="shared" si="205"/>
        <v>8760</v>
      </c>
      <c r="N2165">
        <f t="shared" si="206"/>
        <v>2</v>
      </c>
      <c r="O2165">
        <f t="shared" si="207"/>
        <v>2023</v>
      </c>
      <c r="P2165" s="9">
        <f>IF(I2165&gt;0,VLOOKUP(B2165,'m cost'!A:G,6,FALSE)*I2165,0)</f>
        <v>706.92</v>
      </c>
      <c r="Q2165" t="str">
        <f t="shared" si="208"/>
        <v>p</v>
      </c>
      <c r="R2165" s="2">
        <f t="shared" si="209"/>
        <v>2954.6399999999994</v>
      </c>
    </row>
    <row r="2166" spans="1:18" x14ac:dyDescent="0.2">
      <c r="A2166" t="s">
        <v>271</v>
      </c>
      <c r="B2166" s="9" t="str">
        <f>VLOOKUP(A2166,'item cost'!A:D,2,FALSE)</f>
        <v>group 4</v>
      </c>
      <c r="C2166" s="9" t="str">
        <f>VLOOKUP(D2166,items!A:B,2,FALSE)</f>
        <v>item 4</v>
      </c>
      <c r="D2166" t="s">
        <v>836</v>
      </c>
      <c r="E2166" s="10"/>
      <c r="F2166" s="10">
        <v>44971</v>
      </c>
      <c r="G2166" t="s">
        <v>574</v>
      </c>
      <c r="I2166">
        <v>10</v>
      </c>
      <c r="J2166" s="2">
        <v>1375</v>
      </c>
      <c r="K2166" s="2">
        <f>IF(OR(B2166="متنوع",B2166="قطع غيار"),J2166,IF(AND(B2166="ceiling fan",J2166&gt;500),_xlfn.MAXIFS('m cost'!$E$3:$E$1062,'m cost'!$B$3:$B$1062,C2166,'m cost'!$C$3:$C$1062,"&lt;="&amp;O2166,'m cost'!$D$3:$D$1062,"&lt;="&amp;N2166)*3,_xlfn.MAXIFS('m cost'!$E$3:$E$1062,'m cost'!$B$3:$B$1062,C2166,'m cost'!$C$3:$C$1062,"&lt;="&amp;O2166,'m cost'!$D$3:$D$1062,"&lt;="&amp;N2166)))</f>
        <v>1793</v>
      </c>
      <c r="L2166" s="2">
        <f t="shared" ref="L2166:L2229" si="210">I2166*K2166</f>
        <v>17930</v>
      </c>
      <c r="M2166" s="2">
        <f t="shared" ref="M2166:M2229" si="211">J2166*I2166</f>
        <v>13750</v>
      </c>
      <c r="N2166">
        <f t="shared" ref="N2166:N2229" si="212">MONTH(F2166)</f>
        <v>2</v>
      </c>
      <c r="O2166">
        <f t="shared" ref="O2166:O2229" si="213">YEAR(F2166)</f>
        <v>2023</v>
      </c>
      <c r="P2166" s="9">
        <f>IF(I2166&gt;0,VLOOKUP(B2166,'m cost'!A:G,6,FALSE)*I2166,0)</f>
        <v>429.6</v>
      </c>
      <c r="Q2166" t="str">
        <f t="shared" ref="Q2166:Q2229" si="214">IF(M2166-L2166-P2166&gt;0,"p","l")</f>
        <v>l</v>
      </c>
      <c r="R2166" s="2">
        <f t="shared" ref="R2166:R2229" si="215">M2166-L2166-P2166</f>
        <v>-4609.6000000000004</v>
      </c>
    </row>
    <row r="2167" spans="1:18" x14ac:dyDescent="0.2">
      <c r="A2167" t="s">
        <v>26</v>
      </c>
      <c r="B2167" s="9" t="str">
        <f>VLOOKUP(A2167,'item cost'!A:D,2,FALSE)</f>
        <v>group 5</v>
      </c>
      <c r="C2167" s="9" t="str">
        <f>VLOOKUP(D2167,items!A:B,2,FALSE)</f>
        <v>item 5</v>
      </c>
      <c r="D2167" t="s">
        <v>837</v>
      </c>
      <c r="E2167" s="10"/>
      <c r="F2167" s="10">
        <v>44971</v>
      </c>
      <c r="G2167" t="s">
        <v>574</v>
      </c>
      <c r="I2167">
        <v>10</v>
      </c>
      <c r="J2167" s="2">
        <v>1100</v>
      </c>
      <c r="K2167" s="2">
        <f>IF(OR(B2167="متنوع",B2167="قطع غيار"),J2167,IF(AND(B2167="ceiling fan",J2167&gt;500),_xlfn.MAXIFS('m cost'!$E$3:$E$1062,'m cost'!$B$3:$B$1062,C2167,'m cost'!$C$3:$C$1062,"&lt;="&amp;O2167,'m cost'!$D$3:$D$1062,"&lt;="&amp;N2167)*3,_xlfn.MAXIFS('m cost'!$E$3:$E$1062,'m cost'!$B$3:$B$1062,C2167,'m cost'!$C$3:$C$1062,"&lt;="&amp;O2167,'m cost'!$D$3:$D$1062,"&lt;="&amp;N2167)))</f>
        <v>2220</v>
      </c>
      <c r="L2167" s="2">
        <f t="shared" si="210"/>
        <v>22200</v>
      </c>
      <c r="M2167" s="2">
        <f t="shared" si="211"/>
        <v>11000</v>
      </c>
      <c r="N2167">
        <f t="shared" si="212"/>
        <v>2</v>
      </c>
      <c r="O2167">
        <f t="shared" si="213"/>
        <v>2023</v>
      </c>
      <c r="P2167" s="9">
        <f>IF(I2167&gt;0,VLOOKUP(B2167,'m cost'!A:G,6,FALSE)*I2167,0)</f>
        <v>320.39999999999998</v>
      </c>
      <c r="Q2167" t="str">
        <f t="shared" si="214"/>
        <v>l</v>
      </c>
      <c r="R2167" s="2">
        <f t="shared" si="215"/>
        <v>-11520.4</v>
      </c>
    </row>
    <row r="2168" spans="1:18" x14ac:dyDescent="0.2">
      <c r="A2168" t="s">
        <v>66</v>
      </c>
      <c r="B2168" s="9" t="str">
        <f>VLOOKUP(A2168,'item cost'!A:D,2,FALSE)</f>
        <v>group 6</v>
      </c>
      <c r="C2168" s="9" t="str">
        <f>VLOOKUP(D2168,items!A:B,2,FALSE)</f>
        <v>item 6</v>
      </c>
      <c r="D2168" t="s">
        <v>838</v>
      </c>
      <c r="E2168" s="10"/>
      <c r="F2168" s="10">
        <v>44971</v>
      </c>
      <c r="G2168" t="s">
        <v>574</v>
      </c>
      <c r="I2168">
        <v>10</v>
      </c>
      <c r="J2168" s="2">
        <v>1200</v>
      </c>
      <c r="K2168" s="2">
        <f>IF(OR(B2168="متنوع",B2168="قطع غيار"),J2168,IF(AND(B2168="ceiling fan",J2168&gt;500),_xlfn.MAXIFS('m cost'!$E$3:$E$1062,'m cost'!$B$3:$B$1062,C2168,'m cost'!$C$3:$C$1062,"&lt;="&amp;O2168,'m cost'!$D$3:$D$1062,"&lt;="&amp;N2168)*3,_xlfn.MAXIFS('m cost'!$E$3:$E$1062,'m cost'!$B$3:$B$1062,C2168,'m cost'!$C$3:$C$1062,"&lt;="&amp;O2168,'m cost'!$D$3:$D$1062,"&lt;="&amp;N2168)))</f>
        <v>190</v>
      </c>
      <c r="L2168" s="2">
        <f t="shared" si="210"/>
        <v>1900</v>
      </c>
      <c r="M2168" s="2">
        <f t="shared" si="211"/>
        <v>12000</v>
      </c>
      <c r="N2168">
        <f t="shared" si="212"/>
        <v>2</v>
      </c>
      <c r="O2168">
        <f t="shared" si="213"/>
        <v>2023</v>
      </c>
      <c r="P2168" s="9">
        <f>IF(I2168&gt;0,VLOOKUP(B2168,'m cost'!A:G,6,FALSE)*I2168,0)</f>
        <v>1494.8</v>
      </c>
      <c r="Q2168" t="str">
        <f t="shared" si="214"/>
        <v>p</v>
      </c>
      <c r="R2168" s="2">
        <f t="shared" si="215"/>
        <v>8605.2000000000007</v>
      </c>
    </row>
    <row r="2169" spans="1:18" x14ac:dyDescent="0.2">
      <c r="A2169" t="s">
        <v>40</v>
      </c>
      <c r="B2169" s="9" t="str">
        <f>VLOOKUP(A2169,'item cost'!A:D,2,FALSE)</f>
        <v>group 7</v>
      </c>
      <c r="C2169" s="9" t="str">
        <f>VLOOKUP(D2169,items!A:B,2,FALSE)</f>
        <v>item 7</v>
      </c>
      <c r="D2169" t="s">
        <v>839</v>
      </c>
      <c r="E2169" s="10"/>
      <c r="F2169" s="10">
        <v>44971</v>
      </c>
      <c r="G2169" t="s">
        <v>574</v>
      </c>
      <c r="I2169">
        <v>10</v>
      </c>
      <c r="J2169" s="2">
        <v>1625</v>
      </c>
      <c r="K2169" s="2">
        <f>IF(OR(B2169="متنوع",B2169="قطع غيار"),J2169,IF(AND(B2169="ceiling fan",J2169&gt;500),_xlfn.MAXIFS('m cost'!$E$3:$E$1062,'m cost'!$B$3:$B$1062,C2169,'m cost'!$C$3:$C$1062,"&lt;="&amp;O2169,'m cost'!$D$3:$D$1062,"&lt;="&amp;N2169)*3,_xlfn.MAXIFS('m cost'!$E$3:$E$1062,'m cost'!$B$3:$B$1062,C2169,'m cost'!$C$3:$C$1062,"&lt;="&amp;O2169,'m cost'!$D$3:$D$1062,"&lt;="&amp;N2169)))</f>
        <v>260</v>
      </c>
      <c r="L2169" s="2">
        <f t="shared" si="210"/>
        <v>2600</v>
      </c>
      <c r="M2169" s="2">
        <f t="shared" si="211"/>
        <v>16250</v>
      </c>
      <c r="N2169">
        <f t="shared" si="212"/>
        <v>2</v>
      </c>
      <c r="O2169">
        <f t="shared" si="213"/>
        <v>2023</v>
      </c>
      <c r="P2169" s="9">
        <f>IF(I2169&gt;0,VLOOKUP(B2169,'m cost'!A:G,6,FALSE)*I2169,0)</f>
        <v>221.4</v>
      </c>
      <c r="Q2169" t="str">
        <f t="shared" si="214"/>
        <v>p</v>
      </c>
      <c r="R2169" s="2">
        <f t="shared" si="215"/>
        <v>13428.6</v>
      </c>
    </row>
    <row r="2170" spans="1:18" x14ac:dyDescent="0.2">
      <c r="A2170" t="s">
        <v>61</v>
      </c>
      <c r="B2170" s="9" t="str">
        <f>VLOOKUP(A2170,'item cost'!A:D,2,FALSE)</f>
        <v>group 8</v>
      </c>
      <c r="C2170" s="9" t="str">
        <f>VLOOKUP(D2170,items!A:B,2,FALSE)</f>
        <v>item 8</v>
      </c>
      <c r="D2170" t="s">
        <v>840</v>
      </c>
      <c r="E2170" s="10"/>
      <c r="F2170" s="10">
        <v>44980</v>
      </c>
      <c r="G2170" t="s">
        <v>575</v>
      </c>
      <c r="I2170">
        <v>40</v>
      </c>
      <c r="J2170" s="2">
        <v>1475</v>
      </c>
      <c r="K2170" s="2">
        <f>IF(OR(B2170="متنوع",B2170="قطع غيار"),J2170,IF(AND(B2170="ceiling fan",J2170&gt;500),_xlfn.MAXIFS('m cost'!$E$3:$E$1062,'m cost'!$B$3:$B$1062,C2170,'m cost'!$C$3:$C$1062,"&lt;="&amp;O2170,'m cost'!$D$3:$D$1062,"&lt;="&amp;N2170)*3,_xlfn.MAXIFS('m cost'!$E$3:$E$1062,'m cost'!$B$3:$B$1062,C2170,'m cost'!$C$3:$C$1062,"&lt;="&amp;O2170,'m cost'!$D$3:$D$1062,"&lt;="&amp;N2170)))</f>
        <v>1630</v>
      </c>
      <c r="L2170" s="2">
        <f t="shared" si="210"/>
        <v>65200</v>
      </c>
      <c r="M2170" s="2">
        <f t="shared" si="211"/>
        <v>59000</v>
      </c>
      <c r="N2170">
        <f t="shared" si="212"/>
        <v>2</v>
      </c>
      <c r="O2170">
        <f t="shared" si="213"/>
        <v>2023</v>
      </c>
      <c r="P2170" s="9">
        <f>IF(I2170&gt;0,VLOOKUP(B2170,'m cost'!A:G,6,FALSE)*I2170,0)</f>
        <v>2513.6000000000004</v>
      </c>
      <c r="Q2170" t="str">
        <f t="shared" si="214"/>
        <v>l</v>
      </c>
      <c r="R2170" s="2">
        <f t="shared" si="215"/>
        <v>-8713.6</v>
      </c>
    </row>
    <row r="2171" spans="1:18" x14ac:dyDescent="0.2">
      <c r="A2171" t="s">
        <v>39</v>
      </c>
      <c r="B2171" s="9" t="str">
        <f>VLOOKUP(A2171,'item cost'!A:D,2,FALSE)</f>
        <v>group 9</v>
      </c>
      <c r="C2171" s="9" t="str">
        <f>VLOOKUP(D2171,items!A:B,2,FALSE)</f>
        <v>item 9</v>
      </c>
      <c r="D2171" t="s">
        <v>841</v>
      </c>
      <c r="E2171" s="10"/>
      <c r="F2171" s="10">
        <v>44980</v>
      </c>
      <c r="G2171" t="s">
        <v>575</v>
      </c>
      <c r="I2171">
        <v>10</v>
      </c>
      <c r="J2171" s="2">
        <v>1200</v>
      </c>
      <c r="K2171" s="2">
        <f>IF(OR(B2171="متنوع",B2171="قطع غيار"),J2171,IF(AND(B2171="ceiling fan",J2171&gt;500),_xlfn.MAXIFS('m cost'!$E$3:$E$1062,'m cost'!$B$3:$B$1062,C2171,'m cost'!$C$3:$C$1062,"&lt;="&amp;O2171,'m cost'!$D$3:$D$1062,"&lt;="&amp;N2171)*3,_xlfn.MAXIFS('m cost'!$E$3:$E$1062,'m cost'!$B$3:$B$1062,C2171,'m cost'!$C$3:$C$1062,"&lt;="&amp;O2171,'m cost'!$D$3:$D$1062,"&lt;="&amp;N2171)))</f>
        <v>2007</v>
      </c>
      <c r="L2171" s="2">
        <f t="shared" si="210"/>
        <v>20070</v>
      </c>
      <c r="M2171" s="2">
        <f t="shared" si="211"/>
        <v>12000</v>
      </c>
      <c r="N2171">
        <f t="shared" si="212"/>
        <v>2</v>
      </c>
      <c r="O2171">
        <f t="shared" si="213"/>
        <v>2023</v>
      </c>
      <c r="P2171" s="9">
        <f>IF(I2171&gt;0,VLOOKUP(B2171,'m cost'!A:G,6,FALSE)*I2171,0)</f>
        <v>224.89999999999998</v>
      </c>
      <c r="Q2171" t="str">
        <f t="shared" si="214"/>
        <v>l</v>
      </c>
      <c r="R2171" s="2">
        <f t="shared" si="215"/>
        <v>-8294.9</v>
      </c>
    </row>
    <row r="2172" spans="1:18" x14ac:dyDescent="0.2">
      <c r="A2172" t="s">
        <v>277</v>
      </c>
      <c r="B2172" s="9" t="str">
        <f>VLOOKUP(A2172,'item cost'!A:D,2,FALSE)</f>
        <v>group 10</v>
      </c>
      <c r="C2172" s="9" t="str">
        <f>VLOOKUP(D2172,items!A:B,2,FALSE)</f>
        <v>item 10</v>
      </c>
      <c r="D2172" t="s">
        <v>842</v>
      </c>
      <c r="E2172" s="10"/>
      <c r="F2172" s="10">
        <v>44980</v>
      </c>
      <c r="G2172" t="s">
        <v>575</v>
      </c>
      <c r="I2172">
        <v>10</v>
      </c>
      <c r="J2172" s="2">
        <v>1375</v>
      </c>
      <c r="K2172" s="2">
        <f>IF(OR(B2172="متنوع",B2172="قطع غيار"),J2172,IF(AND(B2172="ceiling fan",J2172&gt;500),_xlfn.MAXIFS('m cost'!$E$3:$E$1062,'m cost'!$B$3:$B$1062,C2172,'m cost'!$C$3:$C$1062,"&lt;="&amp;O2172,'m cost'!$D$3:$D$1062,"&lt;="&amp;N2172)*3,_xlfn.MAXIFS('m cost'!$E$3:$E$1062,'m cost'!$B$3:$B$1062,C2172,'m cost'!$C$3:$C$1062,"&lt;="&amp;O2172,'m cost'!$D$3:$D$1062,"&lt;="&amp;N2172)))</f>
        <v>370</v>
      </c>
      <c r="L2172" s="2">
        <f t="shared" si="210"/>
        <v>3700</v>
      </c>
      <c r="M2172" s="2">
        <f t="shared" si="211"/>
        <v>13750</v>
      </c>
      <c r="N2172">
        <f t="shared" si="212"/>
        <v>2</v>
      </c>
      <c r="O2172">
        <f t="shared" si="213"/>
        <v>2023</v>
      </c>
      <c r="P2172" s="9">
        <f>IF(I2172&gt;0,VLOOKUP(B2172,'m cost'!A:G,6,FALSE)*I2172,0)</f>
        <v>624.29999999999995</v>
      </c>
      <c r="Q2172" t="str">
        <f t="shared" si="214"/>
        <v>p</v>
      </c>
      <c r="R2172" s="2">
        <f t="shared" si="215"/>
        <v>9425.7000000000007</v>
      </c>
    </row>
    <row r="2173" spans="1:18" x14ac:dyDescent="0.2">
      <c r="A2173" t="s">
        <v>53</v>
      </c>
      <c r="B2173" s="9" t="str">
        <f>VLOOKUP(A2173,'item cost'!A:D,2,FALSE)</f>
        <v>group 11</v>
      </c>
      <c r="C2173" s="9" t="str">
        <f>VLOOKUP(D2173,items!A:B,2,FALSE)</f>
        <v>item 11</v>
      </c>
      <c r="D2173" t="s">
        <v>843</v>
      </c>
      <c r="E2173" s="10"/>
      <c r="F2173" s="10">
        <v>44980</v>
      </c>
      <c r="G2173" t="s">
        <v>575</v>
      </c>
      <c r="I2173">
        <v>10</v>
      </c>
      <c r="J2173" s="2">
        <v>1650</v>
      </c>
      <c r="K2173" s="2">
        <f>IF(OR(B2173="متنوع",B2173="قطع غيار"),J2173,IF(AND(B2173="ceiling fan",J2173&gt;500),_xlfn.MAXIFS('m cost'!$E$3:$E$1062,'m cost'!$B$3:$B$1062,C2173,'m cost'!$C$3:$C$1062,"&lt;="&amp;O2173,'m cost'!$D$3:$D$1062,"&lt;="&amp;N2173)*3,_xlfn.MAXIFS('m cost'!$E$3:$E$1062,'m cost'!$B$3:$B$1062,C2173,'m cost'!$C$3:$C$1062,"&lt;="&amp;O2173,'m cost'!$D$3:$D$1062,"&lt;="&amp;N2173)))</f>
        <v>339.00000000000006</v>
      </c>
      <c r="L2173" s="2">
        <f t="shared" si="210"/>
        <v>3390.0000000000005</v>
      </c>
      <c r="M2173" s="2">
        <f t="shared" si="211"/>
        <v>16500</v>
      </c>
      <c r="N2173">
        <f t="shared" si="212"/>
        <v>2</v>
      </c>
      <c r="O2173">
        <f t="shared" si="213"/>
        <v>2023</v>
      </c>
      <c r="P2173" s="9">
        <f>IF(I2173&gt;0,VLOOKUP(B2173,'m cost'!A:G,6,FALSE)*I2173,0)</f>
        <v>220.10000000000002</v>
      </c>
      <c r="Q2173" t="str">
        <f t="shared" si="214"/>
        <v>p</v>
      </c>
      <c r="R2173" s="2">
        <f t="shared" si="215"/>
        <v>12889.9</v>
      </c>
    </row>
    <row r="2174" spans="1:18" x14ac:dyDescent="0.2">
      <c r="A2174" t="s">
        <v>54</v>
      </c>
      <c r="B2174" s="9" t="str">
        <f>VLOOKUP(A2174,'item cost'!A:D,2,FALSE)</f>
        <v>group 12</v>
      </c>
      <c r="C2174" s="9" t="str">
        <f>VLOOKUP(D2174,items!A:B,2,FALSE)</f>
        <v>item 12</v>
      </c>
      <c r="D2174" t="s">
        <v>844</v>
      </c>
      <c r="E2174" s="10"/>
      <c r="F2174" s="10">
        <v>44980</v>
      </c>
      <c r="G2174" t="s">
        <v>575</v>
      </c>
      <c r="I2174">
        <v>10</v>
      </c>
      <c r="J2174" s="2">
        <v>2700</v>
      </c>
      <c r="K2174" s="2">
        <f>IF(OR(B2174="متنوع",B2174="قطع غيار"),J2174,IF(AND(B2174="ceiling fan",J2174&gt;500),_xlfn.MAXIFS('m cost'!$E$3:$E$1062,'m cost'!$B$3:$B$1062,C2174,'m cost'!$C$3:$C$1062,"&lt;="&amp;O2174,'m cost'!$D$3:$D$1062,"&lt;="&amp;N2174)*3,_xlfn.MAXIFS('m cost'!$E$3:$E$1062,'m cost'!$B$3:$B$1062,C2174,'m cost'!$C$3:$C$1062,"&lt;="&amp;O2174,'m cost'!$D$3:$D$1062,"&lt;="&amp;N2174)))</f>
        <v>900</v>
      </c>
      <c r="L2174" s="2">
        <f t="shared" si="210"/>
        <v>9000</v>
      </c>
      <c r="M2174" s="2">
        <f t="shared" si="211"/>
        <v>27000</v>
      </c>
      <c r="N2174">
        <f t="shared" si="212"/>
        <v>2</v>
      </c>
      <c r="O2174">
        <f t="shared" si="213"/>
        <v>2023</v>
      </c>
      <c r="P2174" s="9">
        <f>IF(I2174&gt;0,VLOOKUP(B2174,'m cost'!A:G,6,FALSE)*I2174,0)</f>
        <v>257.8</v>
      </c>
      <c r="Q2174" t="str">
        <f t="shared" si="214"/>
        <v>p</v>
      </c>
      <c r="R2174" s="2">
        <f t="shared" si="215"/>
        <v>17742.2</v>
      </c>
    </row>
    <row r="2175" spans="1:18" x14ac:dyDescent="0.2">
      <c r="A2175" t="s">
        <v>72</v>
      </c>
      <c r="B2175" s="9" t="str">
        <f>VLOOKUP(A2175,'item cost'!A:D,2,FALSE)</f>
        <v>group 13</v>
      </c>
      <c r="C2175" s="9" t="str">
        <f>VLOOKUP(D2175,items!A:B,2,FALSE)</f>
        <v>item 13</v>
      </c>
      <c r="D2175" t="s">
        <v>845</v>
      </c>
      <c r="E2175" s="10"/>
      <c r="F2175" s="10">
        <v>44962</v>
      </c>
      <c r="G2175" t="s">
        <v>576</v>
      </c>
      <c r="I2175">
        <v>50</v>
      </c>
      <c r="J2175" s="2">
        <v>465</v>
      </c>
      <c r="K2175" s="2">
        <f>IF(OR(B2175="متنوع",B2175="قطع غيار"),J2175,IF(AND(B2175="ceiling fan",J2175&gt;500),_xlfn.MAXIFS('m cost'!$E$3:$E$1062,'m cost'!$B$3:$B$1062,C2175,'m cost'!$C$3:$C$1062,"&lt;="&amp;O2175,'m cost'!$D$3:$D$1062,"&lt;="&amp;N2175)*3,_xlfn.MAXIFS('m cost'!$E$3:$E$1062,'m cost'!$B$3:$B$1062,C2175,'m cost'!$C$3:$C$1062,"&lt;="&amp;O2175,'m cost'!$D$3:$D$1062,"&lt;="&amp;N2175)))</f>
        <v>450</v>
      </c>
      <c r="L2175" s="2">
        <f t="shared" si="210"/>
        <v>22500</v>
      </c>
      <c r="M2175" s="2">
        <f t="shared" si="211"/>
        <v>23250</v>
      </c>
      <c r="N2175">
        <f t="shared" si="212"/>
        <v>2</v>
      </c>
      <c r="O2175">
        <f t="shared" si="213"/>
        <v>2023</v>
      </c>
      <c r="P2175" s="9">
        <f>IF(I2175&gt;0,VLOOKUP(B2175,'m cost'!A:G,6,FALSE)*I2175,0)</f>
        <v>2083.5</v>
      </c>
      <c r="Q2175" t="str">
        <f t="shared" si="214"/>
        <v>l</v>
      </c>
      <c r="R2175" s="2">
        <f t="shared" si="215"/>
        <v>-1333.5</v>
      </c>
    </row>
    <row r="2176" spans="1:18" x14ac:dyDescent="0.2">
      <c r="A2176" t="s">
        <v>38</v>
      </c>
      <c r="B2176" s="9" t="str">
        <f>VLOOKUP(A2176,'item cost'!A:D,2,FALSE)</f>
        <v>group 14</v>
      </c>
      <c r="C2176" s="9" t="str">
        <f>VLOOKUP(D2176,items!A:B,2,FALSE)</f>
        <v>item 14</v>
      </c>
      <c r="D2176" t="s">
        <v>846</v>
      </c>
      <c r="E2176" s="10"/>
      <c r="F2176" s="10">
        <v>44962</v>
      </c>
      <c r="G2176" t="s">
        <v>576</v>
      </c>
      <c r="I2176">
        <v>25</v>
      </c>
      <c r="J2176" s="2">
        <v>270</v>
      </c>
      <c r="K2176" s="2">
        <f>IF(OR(B2176="متنوع",B2176="قطع غيار"),J2176,IF(AND(B2176="ceiling fan",J2176&gt;500),_xlfn.MAXIFS('m cost'!$E$3:$E$1062,'m cost'!$B$3:$B$1062,C2176,'m cost'!$C$3:$C$1062,"&lt;="&amp;O2176,'m cost'!$D$3:$D$1062,"&lt;="&amp;N2176)*3,_xlfn.MAXIFS('m cost'!$E$3:$E$1062,'m cost'!$B$3:$B$1062,C2176,'m cost'!$C$3:$C$1062,"&lt;="&amp;O2176,'m cost'!$D$3:$D$1062,"&lt;="&amp;N2176)))</f>
        <v>2060</v>
      </c>
      <c r="L2176" s="2">
        <f t="shared" si="210"/>
        <v>51500</v>
      </c>
      <c r="M2176" s="2">
        <f t="shared" si="211"/>
        <v>6750</v>
      </c>
      <c r="N2176">
        <f t="shared" si="212"/>
        <v>2</v>
      </c>
      <c r="O2176">
        <f t="shared" si="213"/>
        <v>2023</v>
      </c>
      <c r="P2176" s="9">
        <f>IF(I2176&gt;0,VLOOKUP(B2176,'m cost'!A:G,6,FALSE)*I2176,0)</f>
        <v>829.75</v>
      </c>
      <c r="Q2176" t="str">
        <f t="shared" si="214"/>
        <v>l</v>
      </c>
      <c r="R2176" s="2">
        <f t="shared" si="215"/>
        <v>-45579.75</v>
      </c>
    </row>
    <row r="2177" spans="1:18" x14ac:dyDescent="0.2">
      <c r="A2177" t="s">
        <v>36</v>
      </c>
      <c r="B2177" s="9" t="str">
        <f>VLOOKUP(A2177,'item cost'!A:D,2,FALSE)</f>
        <v>group 15</v>
      </c>
      <c r="C2177" s="9" t="str">
        <f>VLOOKUP(D2177,items!A:B,2,FALSE)</f>
        <v>item 15</v>
      </c>
      <c r="D2177" t="s">
        <v>847</v>
      </c>
      <c r="E2177" s="10"/>
      <c r="F2177" s="10">
        <v>44962</v>
      </c>
      <c r="G2177" t="s">
        <v>576</v>
      </c>
      <c r="I2177">
        <v>10</v>
      </c>
      <c r="J2177" s="2">
        <v>1375</v>
      </c>
      <c r="K2177" s="2">
        <f>IF(OR(B2177="متنوع",B2177="قطع غيار"),J2177,IF(AND(B2177="ceiling fan",J2177&gt;500),_xlfn.MAXIFS('m cost'!$E$3:$E$1062,'m cost'!$B$3:$B$1062,C2177,'m cost'!$C$3:$C$1062,"&lt;="&amp;O2177,'m cost'!$D$3:$D$1062,"&lt;="&amp;N2177)*3,_xlfn.MAXIFS('m cost'!$E$3:$E$1062,'m cost'!$B$3:$B$1062,C2177,'m cost'!$C$3:$C$1062,"&lt;="&amp;O2177,'m cost'!$D$3:$D$1062,"&lt;="&amp;N2177)))</f>
        <v>1928</v>
      </c>
      <c r="L2177" s="2">
        <f t="shared" si="210"/>
        <v>19280</v>
      </c>
      <c r="M2177" s="2">
        <f t="shared" si="211"/>
        <v>13750</v>
      </c>
      <c r="N2177">
        <f t="shared" si="212"/>
        <v>2</v>
      </c>
      <c r="O2177">
        <f t="shared" si="213"/>
        <v>2023</v>
      </c>
      <c r="P2177" s="9">
        <f>IF(I2177&gt;0,VLOOKUP(B2177,'m cost'!A:G,6,FALSE)*I2177,0)</f>
        <v>265.2</v>
      </c>
      <c r="Q2177" t="str">
        <f t="shared" si="214"/>
        <v>l</v>
      </c>
      <c r="R2177" s="2">
        <f t="shared" si="215"/>
        <v>-5795.2</v>
      </c>
    </row>
    <row r="2178" spans="1:18" x14ac:dyDescent="0.2">
      <c r="A2178" t="s">
        <v>30</v>
      </c>
      <c r="B2178" s="9" t="str">
        <f>VLOOKUP(A2178,'item cost'!A:D,2,FALSE)</f>
        <v>group 16</v>
      </c>
      <c r="C2178" s="9" t="str">
        <f>VLOOKUP(D2178,items!A:B,2,FALSE)</f>
        <v>item 16</v>
      </c>
      <c r="D2178" t="s">
        <v>848</v>
      </c>
      <c r="E2178" s="10"/>
      <c r="F2178" s="10">
        <v>44962</v>
      </c>
      <c r="G2178" t="s">
        <v>576</v>
      </c>
      <c r="I2178">
        <v>5</v>
      </c>
      <c r="J2178" s="2">
        <v>1450</v>
      </c>
      <c r="K2178" s="2">
        <f>IF(OR(B2178="متنوع",B2178="قطع غيار"),J2178,IF(AND(B2178="ceiling fan",J2178&gt;500),_xlfn.MAXIFS('m cost'!$E$3:$E$1062,'m cost'!$B$3:$B$1062,C2178,'m cost'!$C$3:$C$1062,"&lt;="&amp;O2178,'m cost'!$D$3:$D$1062,"&lt;="&amp;N2178)*3,_xlfn.MAXIFS('m cost'!$E$3:$E$1062,'m cost'!$B$3:$B$1062,C2178,'m cost'!$C$3:$C$1062,"&lt;="&amp;O2178,'m cost'!$D$3:$D$1062,"&lt;="&amp;N2178)))</f>
        <v>340.26666666666671</v>
      </c>
      <c r="L2178" s="2">
        <f t="shared" si="210"/>
        <v>1701.3333333333335</v>
      </c>
      <c r="M2178" s="2">
        <f t="shared" si="211"/>
        <v>7250</v>
      </c>
      <c r="N2178">
        <f t="shared" si="212"/>
        <v>2</v>
      </c>
      <c r="O2178">
        <f t="shared" si="213"/>
        <v>2023</v>
      </c>
      <c r="P2178" s="9">
        <f>IF(I2178&gt;0,VLOOKUP(B2178,'m cost'!A:G,6,FALSE)*I2178,0)</f>
        <v>143.4</v>
      </c>
      <c r="Q2178" t="str">
        <f t="shared" si="214"/>
        <v>p</v>
      </c>
      <c r="R2178" s="2">
        <f t="shared" si="215"/>
        <v>5405.2666666666664</v>
      </c>
    </row>
    <row r="2179" spans="1:18" x14ac:dyDescent="0.2">
      <c r="A2179" t="s">
        <v>45</v>
      </c>
      <c r="B2179" s="9" t="str">
        <f>VLOOKUP(A2179,'item cost'!A:D,2,FALSE)</f>
        <v>group 17</v>
      </c>
      <c r="C2179" s="9" t="str">
        <f>VLOOKUP(D2179,items!A:B,2,FALSE)</f>
        <v>item 17</v>
      </c>
      <c r="D2179" t="s">
        <v>849</v>
      </c>
      <c r="E2179" s="10"/>
      <c r="F2179" s="10">
        <v>44962</v>
      </c>
      <c r="G2179" t="s">
        <v>576</v>
      </c>
      <c r="I2179">
        <v>3</v>
      </c>
      <c r="J2179" s="2">
        <v>1200</v>
      </c>
      <c r="K2179" s="2">
        <f>IF(OR(B2179="متنوع",B2179="قطع غيار"),J2179,IF(AND(B2179="ceiling fan",J2179&gt;500),_xlfn.MAXIFS('m cost'!$E$3:$E$1062,'m cost'!$B$3:$B$1062,C2179,'m cost'!$C$3:$C$1062,"&lt;="&amp;O2179,'m cost'!$D$3:$D$1062,"&lt;="&amp;N2179)*3,_xlfn.MAXIFS('m cost'!$E$3:$E$1062,'m cost'!$B$3:$B$1062,C2179,'m cost'!$C$3:$C$1062,"&lt;="&amp;O2179,'m cost'!$D$3:$D$1062,"&lt;="&amp;N2179)))</f>
        <v>350.54555555555561</v>
      </c>
      <c r="L2179" s="2">
        <f t="shared" si="210"/>
        <v>1051.6366666666668</v>
      </c>
      <c r="M2179" s="2">
        <f t="shared" si="211"/>
        <v>3600</v>
      </c>
      <c r="N2179">
        <f t="shared" si="212"/>
        <v>2</v>
      </c>
      <c r="O2179">
        <f t="shared" si="213"/>
        <v>2023</v>
      </c>
      <c r="P2179" s="9">
        <f>IF(I2179&gt;0,VLOOKUP(B2179,'m cost'!A:G,6,FALSE)*I2179,0)</f>
        <v>144.75</v>
      </c>
      <c r="Q2179" t="str">
        <f t="shared" si="214"/>
        <v>p</v>
      </c>
      <c r="R2179" s="2">
        <f t="shared" si="215"/>
        <v>2403.6133333333332</v>
      </c>
    </row>
    <row r="2180" spans="1:18" x14ac:dyDescent="0.2">
      <c r="A2180" t="s">
        <v>21</v>
      </c>
      <c r="B2180" s="9" t="str">
        <f>VLOOKUP(A2180,'item cost'!A:D,2,FALSE)</f>
        <v>group 18</v>
      </c>
      <c r="C2180" s="9" t="str">
        <f>VLOOKUP(D2180,items!A:B,2,FALSE)</f>
        <v>item 18</v>
      </c>
      <c r="D2180" t="s">
        <v>850</v>
      </c>
      <c r="E2180" s="10"/>
      <c r="F2180" s="10">
        <v>44962</v>
      </c>
      <c r="G2180" t="s">
        <v>576</v>
      </c>
      <c r="I2180">
        <v>12</v>
      </c>
      <c r="J2180" s="2">
        <v>270</v>
      </c>
      <c r="K2180" s="2">
        <f>IF(OR(B2180="متنوع",B2180="قطع غيار"),J2180,IF(AND(B2180="ceiling fan",J2180&gt;500),_xlfn.MAXIFS('m cost'!$E$3:$E$1062,'m cost'!$B$3:$B$1062,C2180,'m cost'!$C$3:$C$1062,"&lt;="&amp;O2180,'m cost'!$D$3:$D$1062,"&lt;="&amp;N2180)*3,_xlfn.MAXIFS('m cost'!$E$3:$E$1062,'m cost'!$B$3:$B$1062,C2180,'m cost'!$C$3:$C$1062,"&lt;="&amp;O2180,'m cost'!$D$3:$D$1062,"&lt;="&amp;N2180)))</f>
        <v>329.32952380952389</v>
      </c>
      <c r="L2180" s="2">
        <f t="shared" si="210"/>
        <v>3951.9542857142869</v>
      </c>
      <c r="M2180" s="2">
        <f t="shared" si="211"/>
        <v>3240</v>
      </c>
      <c r="N2180">
        <f t="shared" si="212"/>
        <v>2</v>
      </c>
      <c r="O2180">
        <f t="shared" si="213"/>
        <v>2023</v>
      </c>
      <c r="P2180" s="9">
        <f>IF(I2180&gt;0,VLOOKUP(B2180,'m cost'!A:G,6,FALSE)*I2180,0)</f>
        <v>1657.92</v>
      </c>
      <c r="Q2180" t="str">
        <f t="shared" si="214"/>
        <v>l</v>
      </c>
      <c r="R2180" s="2">
        <f t="shared" si="215"/>
        <v>-2369.874285714287</v>
      </c>
    </row>
    <row r="2181" spans="1:18" x14ac:dyDescent="0.2">
      <c r="A2181" t="s">
        <v>275</v>
      </c>
      <c r="B2181" s="9" t="str">
        <f>VLOOKUP(A2181,'item cost'!A:D,2,FALSE)</f>
        <v>group 19</v>
      </c>
      <c r="C2181" s="9" t="str">
        <f>VLOOKUP(D2181,items!A:B,2,FALSE)</f>
        <v>item 19</v>
      </c>
      <c r="D2181" t="s">
        <v>851</v>
      </c>
      <c r="E2181" s="10"/>
      <c r="F2181" s="10">
        <v>44962</v>
      </c>
      <c r="G2181" t="s">
        <v>576</v>
      </c>
      <c r="I2181">
        <v>5</v>
      </c>
      <c r="J2181" s="2">
        <v>1450</v>
      </c>
      <c r="K2181" s="2">
        <f>IF(OR(B2181="متنوع",B2181="قطع غيار"),J2181,IF(AND(B2181="ceiling fan",J2181&gt;500),_xlfn.MAXIFS('m cost'!$E$3:$E$1062,'m cost'!$B$3:$B$1062,C2181,'m cost'!$C$3:$C$1062,"&lt;="&amp;O2181,'m cost'!$D$3:$D$1062,"&lt;="&amp;N2181)*3,_xlfn.MAXIFS('m cost'!$E$3:$E$1062,'m cost'!$B$3:$B$1062,C2181,'m cost'!$C$3:$C$1062,"&lt;="&amp;O2181,'m cost'!$D$3:$D$1062,"&lt;="&amp;N2181)))</f>
        <v>1400</v>
      </c>
      <c r="L2181" s="2">
        <f t="shared" si="210"/>
        <v>7000</v>
      </c>
      <c r="M2181" s="2">
        <f t="shared" si="211"/>
        <v>7250</v>
      </c>
      <c r="N2181">
        <f t="shared" si="212"/>
        <v>2</v>
      </c>
      <c r="O2181">
        <f t="shared" si="213"/>
        <v>2023</v>
      </c>
      <c r="P2181" s="9">
        <f>IF(I2181&gt;0,VLOOKUP(B2181,'m cost'!A:G,6,FALSE)*I2181,0)</f>
        <v>109.85</v>
      </c>
      <c r="Q2181" t="str">
        <f t="shared" si="214"/>
        <v>p</v>
      </c>
      <c r="R2181" s="2">
        <f t="shared" si="215"/>
        <v>140.15</v>
      </c>
    </row>
    <row r="2182" spans="1:18" x14ac:dyDescent="0.2">
      <c r="A2182" t="s">
        <v>17</v>
      </c>
      <c r="B2182" s="9" t="str">
        <f>VLOOKUP(A2182,'item cost'!A:D,2,FALSE)</f>
        <v>group 20</v>
      </c>
      <c r="C2182" s="9" t="str">
        <f>VLOOKUP(D2182,items!A:B,2,FALSE)</f>
        <v>item 20</v>
      </c>
      <c r="D2182" t="s">
        <v>852</v>
      </c>
      <c r="E2182" s="10"/>
      <c r="F2182" s="10">
        <v>44962</v>
      </c>
      <c r="G2182" t="s">
        <v>576</v>
      </c>
      <c r="I2182">
        <v>10</v>
      </c>
      <c r="J2182" s="2">
        <v>475</v>
      </c>
      <c r="K2182" s="2">
        <f>IF(OR(B2182="متنوع",B2182="قطع غيار"),J2182,IF(AND(B2182="ceiling fan",J2182&gt;500),_xlfn.MAXIFS('m cost'!$E$3:$E$1062,'m cost'!$B$3:$B$1062,C2182,'m cost'!$C$3:$C$1062,"&lt;="&amp;O2182,'m cost'!$D$3:$D$1062,"&lt;="&amp;N2182)*3,_xlfn.MAXIFS('m cost'!$E$3:$E$1062,'m cost'!$B$3:$B$1062,C2182,'m cost'!$C$3:$C$1062,"&lt;="&amp;O2182,'m cost'!$D$3:$D$1062,"&lt;="&amp;N2182)))</f>
        <v>1544</v>
      </c>
      <c r="L2182" s="2">
        <f t="shared" si="210"/>
        <v>15440</v>
      </c>
      <c r="M2182" s="2">
        <f t="shared" si="211"/>
        <v>4750</v>
      </c>
      <c r="N2182">
        <f t="shared" si="212"/>
        <v>2</v>
      </c>
      <c r="O2182">
        <f t="shared" si="213"/>
        <v>2023</v>
      </c>
      <c r="P2182" s="9">
        <f>IF(I2182&gt;0,VLOOKUP(B2182,'m cost'!A:G,6,FALSE)*I2182,0)</f>
        <v>50</v>
      </c>
      <c r="Q2182" t="str">
        <f t="shared" si="214"/>
        <v>l</v>
      </c>
      <c r="R2182" s="2">
        <f t="shared" si="215"/>
        <v>-10740</v>
      </c>
    </row>
    <row r="2183" spans="1:18" x14ac:dyDescent="0.2">
      <c r="A2183" t="s">
        <v>18</v>
      </c>
      <c r="B2183" s="9" t="str">
        <f>VLOOKUP(A2183,'item cost'!A:D,2,FALSE)</f>
        <v>group 21</v>
      </c>
      <c r="C2183" s="9" t="str">
        <f>VLOOKUP(D2183,items!A:B,2,FALSE)</f>
        <v>item 21</v>
      </c>
      <c r="D2183" t="s">
        <v>853</v>
      </c>
      <c r="E2183" s="10"/>
      <c r="F2183" s="10">
        <v>44962</v>
      </c>
      <c r="G2183" t="s">
        <v>576</v>
      </c>
      <c r="I2183">
        <v>5</v>
      </c>
      <c r="J2183" s="2">
        <v>310</v>
      </c>
      <c r="K2183" s="2">
        <f>IF(OR(B2183="متنوع",B2183="قطع غيار"),J2183,IF(AND(B2183="ceiling fan",J2183&gt;500),_xlfn.MAXIFS('m cost'!$E$3:$E$1062,'m cost'!$B$3:$B$1062,C2183,'m cost'!$C$3:$C$1062,"&lt;="&amp;O2183,'m cost'!$D$3:$D$1062,"&lt;="&amp;N2183)*3,_xlfn.MAXIFS('m cost'!$E$3:$E$1062,'m cost'!$B$3:$B$1062,C2183,'m cost'!$C$3:$C$1062,"&lt;="&amp;O2183,'m cost'!$D$3:$D$1062,"&lt;="&amp;N2183)))</f>
        <v>122.78968253968254</v>
      </c>
      <c r="L2183" s="2">
        <f t="shared" si="210"/>
        <v>613.94841269841277</v>
      </c>
      <c r="M2183" s="2">
        <f t="shared" si="211"/>
        <v>1550</v>
      </c>
      <c r="N2183">
        <f t="shared" si="212"/>
        <v>2</v>
      </c>
      <c r="O2183">
        <f t="shared" si="213"/>
        <v>2023</v>
      </c>
      <c r="P2183" s="9">
        <f>IF(I2183&gt;0,VLOOKUP(B2183,'m cost'!A:G,6,FALSE)*I2183,0)</f>
        <v>0</v>
      </c>
      <c r="Q2183" t="str">
        <f t="shared" si="214"/>
        <v>p</v>
      </c>
      <c r="R2183" s="2">
        <f t="shared" si="215"/>
        <v>936.05158730158723</v>
      </c>
    </row>
    <row r="2184" spans="1:18" x14ac:dyDescent="0.2">
      <c r="A2184" t="s">
        <v>24</v>
      </c>
      <c r="B2184" s="9" t="str">
        <f>VLOOKUP(A2184,'item cost'!A:D,2,FALSE)</f>
        <v>group 22</v>
      </c>
      <c r="C2184" s="9" t="str">
        <f>VLOOKUP(D2184,items!A:B,2,FALSE)</f>
        <v>item 22</v>
      </c>
      <c r="D2184" t="s">
        <v>854</v>
      </c>
      <c r="E2184" s="10"/>
      <c r="F2184" s="10">
        <v>44962</v>
      </c>
      <c r="G2184" t="s">
        <v>576</v>
      </c>
      <c r="I2184">
        <v>10</v>
      </c>
      <c r="J2184" s="2">
        <v>180</v>
      </c>
      <c r="K2184" s="2">
        <f>IF(OR(B2184="متنوع",B2184="قطع غيار"),J2184,IF(AND(B2184="ceiling fan",J2184&gt;500),_xlfn.MAXIFS('m cost'!$E$3:$E$1062,'m cost'!$B$3:$B$1062,C2184,'m cost'!$C$3:$C$1062,"&lt;="&amp;O2184,'m cost'!$D$3:$D$1062,"&lt;="&amp;N2184)*3,_xlfn.MAXIFS('m cost'!$E$3:$E$1062,'m cost'!$B$3:$B$1062,C2184,'m cost'!$C$3:$C$1062,"&lt;="&amp;O2184,'m cost'!$D$3:$D$1062,"&lt;="&amp;N2184)))</f>
        <v>588</v>
      </c>
      <c r="L2184" s="2">
        <f t="shared" si="210"/>
        <v>5880</v>
      </c>
      <c r="M2184" s="2">
        <f t="shared" si="211"/>
        <v>1800</v>
      </c>
      <c r="N2184">
        <f t="shared" si="212"/>
        <v>2</v>
      </c>
      <c r="O2184">
        <f t="shared" si="213"/>
        <v>2023</v>
      </c>
      <c r="P2184" s="9">
        <f>IF(I2184&gt;0,VLOOKUP(B2184,'m cost'!A:G,6,FALSE)*I2184,0)</f>
        <v>10</v>
      </c>
      <c r="Q2184" t="str">
        <f t="shared" si="214"/>
        <v>l</v>
      </c>
      <c r="R2184" s="2">
        <f t="shared" si="215"/>
        <v>-4090</v>
      </c>
    </row>
    <row r="2185" spans="1:18" x14ac:dyDescent="0.2">
      <c r="A2185" t="s">
        <v>60</v>
      </c>
      <c r="B2185" s="9" t="str">
        <f>VLOOKUP(A2185,'item cost'!A:D,2,FALSE)</f>
        <v>group 23</v>
      </c>
      <c r="C2185" s="9" t="str">
        <f>VLOOKUP(D2185,items!A:B,2,FALSE)</f>
        <v>item 23</v>
      </c>
      <c r="D2185" t="s">
        <v>855</v>
      </c>
      <c r="E2185" s="10"/>
      <c r="F2185" s="10">
        <v>44962</v>
      </c>
      <c r="G2185" t="s">
        <v>576</v>
      </c>
      <c r="I2185">
        <v>2</v>
      </c>
      <c r="J2185" s="2">
        <v>2600</v>
      </c>
      <c r="K2185" s="2">
        <f>IF(OR(B2185="متنوع",B2185="قطع غيار"),J2185,IF(AND(B2185="ceiling fan",J2185&gt;500),_xlfn.MAXIFS('m cost'!$E$3:$E$1062,'m cost'!$B$3:$B$1062,C2185,'m cost'!$C$3:$C$1062,"&lt;="&amp;O2185,'m cost'!$D$3:$D$1062,"&lt;="&amp;N2185)*3,_xlfn.MAXIFS('m cost'!$E$3:$E$1062,'m cost'!$B$3:$B$1062,C2185,'m cost'!$C$3:$C$1062,"&lt;="&amp;O2185,'m cost'!$D$3:$D$1062,"&lt;="&amp;N2185)))</f>
        <v>3666.8121693121693</v>
      </c>
      <c r="L2185" s="2">
        <f t="shared" si="210"/>
        <v>7333.6243386243386</v>
      </c>
      <c r="M2185" s="2">
        <f t="shared" si="211"/>
        <v>5200</v>
      </c>
      <c r="N2185">
        <f t="shared" si="212"/>
        <v>2</v>
      </c>
      <c r="O2185">
        <f t="shared" si="213"/>
        <v>2023</v>
      </c>
      <c r="P2185" s="9">
        <f>IF(I2185&gt;0,VLOOKUP(B2185,'m cost'!A:G,6,FALSE)*I2185,0)</f>
        <v>4</v>
      </c>
      <c r="Q2185" t="str">
        <f t="shared" si="214"/>
        <v>l</v>
      </c>
      <c r="R2185" s="2">
        <f t="shared" si="215"/>
        <v>-2137.6243386243386</v>
      </c>
    </row>
    <row r="2186" spans="1:18" x14ac:dyDescent="0.2">
      <c r="A2186" t="s">
        <v>43</v>
      </c>
      <c r="B2186" s="9" t="str">
        <f>VLOOKUP(A2186,'item cost'!A:D,2,FALSE)</f>
        <v>group 24</v>
      </c>
      <c r="C2186" s="9" t="str">
        <f>VLOOKUP(D2186,items!A:B,2,FALSE)</f>
        <v>item 24</v>
      </c>
      <c r="D2186" t="s">
        <v>856</v>
      </c>
      <c r="E2186" s="10"/>
      <c r="F2186" s="10">
        <v>44962</v>
      </c>
      <c r="G2186" t="s">
        <v>131</v>
      </c>
      <c r="I2186">
        <v>-2</v>
      </c>
      <c r="J2186" s="2">
        <v>1100</v>
      </c>
      <c r="K2186" s="2">
        <f>IF(OR(B2186="متنوع",B2186="قطع غيار"),J2186,IF(AND(B2186="ceiling fan",J2186&gt;500),_xlfn.MAXIFS('m cost'!$E$3:$E$1062,'m cost'!$B$3:$B$1062,C2186,'m cost'!$C$3:$C$1062,"&lt;="&amp;O2186,'m cost'!$D$3:$D$1062,"&lt;="&amp;N2186)*3,_xlfn.MAXIFS('m cost'!$E$3:$E$1062,'m cost'!$B$3:$B$1062,C2186,'m cost'!$C$3:$C$1062,"&lt;="&amp;O2186,'m cost'!$D$3:$D$1062,"&lt;="&amp;N2186)))</f>
        <v>570</v>
      </c>
      <c r="L2186" s="2">
        <f t="shared" si="210"/>
        <v>-1140</v>
      </c>
      <c r="M2186" s="2">
        <f t="shared" si="211"/>
        <v>-2200</v>
      </c>
      <c r="N2186">
        <f t="shared" si="212"/>
        <v>2</v>
      </c>
      <c r="O2186">
        <f t="shared" si="213"/>
        <v>2023</v>
      </c>
      <c r="P2186" s="9">
        <f>IF(I2186&gt;0,VLOOKUP(B2186,'m cost'!A:G,6,FALSE)*I2186,0)</f>
        <v>0</v>
      </c>
      <c r="Q2186" t="str">
        <f t="shared" si="214"/>
        <v>l</v>
      </c>
      <c r="R2186" s="2">
        <f t="shared" si="215"/>
        <v>-1060</v>
      </c>
    </row>
    <row r="2187" spans="1:18" x14ac:dyDescent="0.2">
      <c r="A2187" t="s">
        <v>278</v>
      </c>
      <c r="B2187" s="9" t="str">
        <f>VLOOKUP(A2187,'item cost'!A:D,2,FALSE)</f>
        <v>group 25</v>
      </c>
      <c r="C2187" s="9" t="str">
        <f>VLOOKUP(D2187,items!A:B,2,FALSE)</f>
        <v>item 25</v>
      </c>
      <c r="D2187" t="s">
        <v>857</v>
      </c>
      <c r="E2187" s="10"/>
      <c r="F2187" s="10">
        <v>44962</v>
      </c>
      <c r="G2187" t="s">
        <v>131</v>
      </c>
      <c r="I2187">
        <v>-2</v>
      </c>
      <c r="J2187" s="2">
        <v>310</v>
      </c>
      <c r="K2187" s="2">
        <f>IF(OR(B2187="متنوع",B2187="قطع غيار"),J2187,IF(AND(B2187="ceiling fan",J2187&gt;500),_xlfn.MAXIFS('m cost'!$E$3:$E$1062,'m cost'!$B$3:$B$1062,C2187,'m cost'!$C$3:$C$1062,"&lt;="&amp;O2187,'m cost'!$D$3:$D$1062,"&lt;="&amp;N2187)*3,_xlfn.MAXIFS('m cost'!$E$3:$E$1062,'m cost'!$B$3:$B$1062,C2187,'m cost'!$C$3:$C$1062,"&lt;="&amp;O2187,'m cost'!$D$3:$D$1062,"&lt;="&amp;N2187)))</f>
        <v>223.50174851190479</v>
      </c>
      <c r="L2187" s="2">
        <f t="shared" si="210"/>
        <v>-447.00349702380959</v>
      </c>
      <c r="M2187" s="2">
        <f t="shared" si="211"/>
        <v>-620</v>
      </c>
      <c r="N2187">
        <f t="shared" si="212"/>
        <v>2</v>
      </c>
      <c r="O2187">
        <f t="shared" si="213"/>
        <v>2023</v>
      </c>
      <c r="P2187" s="9">
        <f>IF(I2187&gt;0,VLOOKUP(B2187,'m cost'!A:G,6,FALSE)*I2187,0)</f>
        <v>0</v>
      </c>
      <c r="Q2187" t="str">
        <f t="shared" si="214"/>
        <v>l</v>
      </c>
      <c r="R2187" s="2">
        <f t="shared" si="215"/>
        <v>-172.99650297619041</v>
      </c>
    </row>
    <row r="2188" spans="1:18" x14ac:dyDescent="0.2">
      <c r="A2188" t="s">
        <v>279</v>
      </c>
      <c r="B2188" s="9" t="str">
        <f>VLOOKUP(A2188,'item cost'!A:D,2,FALSE)</f>
        <v>group 26</v>
      </c>
      <c r="C2188" s="9" t="str">
        <f>VLOOKUP(D2188,items!A:B,2,FALSE)</f>
        <v>item 26</v>
      </c>
      <c r="D2188" t="s">
        <v>858</v>
      </c>
      <c r="E2188" s="10"/>
      <c r="F2188" s="10">
        <v>44962</v>
      </c>
      <c r="G2188" t="s">
        <v>131</v>
      </c>
      <c r="I2188">
        <v>-2</v>
      </c>
      <c r="J2188" s="2">
        <v>270</v>
      </c>
      <c r="K2188" s="2">
        <f>IF(OR(B2188="متنوع",B2188="قطع غيار"),J2188,IF(AND(B2188="ceiling fan",J2188&gt;500),_xlfn.MAXIFS('m cost'!$E$3:$E$1062,'m cost'!$B$3:$B$1062,C2188,'m cost'!$C$3:$C$1062,"&lt;="&amp;O2188,'m cost'!$D$3:$D$1062,"&lt;="&amp;N2188)*3,_xlfn.MAXIFS('m cost'!$E$3:$E$1062,'m cost'!$B$3:$B$1062,C2188,'m cost'!$C$3:$C$1062,"&lt;="&amp;O2188,'m cost'!$D$3:$D$1062,"&lt;="&amp;N2188)))</f>
        <v>2270</v>
      </c>
      <c r="L2188" s="2">
        <f t="shared" si="210"/>
        <v>-4540</v>
      </c>
      <c r="M2188" s="2">
        <f t="shared" si="211"/>
        <v>-540</v>
      </c>
      <c r="N2188">
        <f t="shared" si="212"/>
        <v>2</v>
      </c>
      <c r="O2188">
        <f t="shared" si="213"/>
        <v>2023</v>
      </c>
      <c r="P2188" s="9">
        <f>IF(I2188&gt;0,VLOOKUP(B2188,'m cost'!A:G,6,FALSE)*I2188,0)</f>
        <v>0</v>
      </c>
      <c r="Q2188" t="str">
        <f t="shared" si="214"/>
        <v>p</v>
      </c>
      <c r="R2188" s="2">
        <f t="shared" si="215"/>
        <v>4000</v>
      </c>
    </row>
    <row r="2189" spans="1:18" x14ac:dyDescent="0.2">
      <c r="A2189" t="s">
        <v>46</v>
      </c>
      <c r="B2189" s="9" t="str">
        <f>VLOOKUP(A2189,'item cost'!A:D,2,FALSE)</f>
        <v>group 27</v>
      </c>
      <c r="C2189" s="9" t="str">
        <f>VLOOKUP(D2189,items!A:B,2,FALSE)</f>
        <v>item 27</v>
      </c>
      <c r="D2189" t="s">
        <v>859</v>
      </c>
      <c r="E2189" s="10"/>
      <c r="F2189" s="10">
        <v>44962</v>
      </c>
      <c r="G2189" t="s">
        <v>131</v>
      </c>
      <c r="I2189">
        <v>-1</v>
      </c>
      <c r="J2189" s="2">
        <v>480</v>
      </c>
      <c r="K2189" s="2">
        <f>IF(OR(B2189="متنوع",B2189="قطع غيار"),J2189,IF(AND(B2189="ceiling fan",J2189&gt;500),_xlfn.MAXIFS('m cost'!$E$3:$E$1062,'m cost'!$B$3:$B$1062,C2189,'m cost'!$C$3:$C$1062,"&lt;="&amp;O2189,'m cost'!$D$3:$D$1062,"&lt;="&amp;N2189)*3,_xlfn.MAXIFS('m cost'!$E$3:$E$1062,'m cost'!$B$3:$B$1062,C2189,'m cost'!$C$3:$C$1062,"&lt;="&amp;O2189,'m cost'!$D$3:$D$1062,"&lt;="&amp;N2189)))</f>
        <v>383</v>
      </c>
      <c r="L2189" s="2">
        <f t="shared" si="210"/>
        <v>-383</v>
      </c>
      <c r="M2189" s="2">
        <f t="shared" si="211"/>
        <v>-480</v>
      </c>
      <c r="N2189">
        <f t="shared" si="212"/>
        <v>2</v>
      </c>
      <c r="O2189">
        <f t="shared" si="213"/>
        <v>2023</v>
      </c>
      <c r="P2189" s="9">
        <f>IF(I2189&gt;0,VLOOKUP(B2189,'m cost'!A:G,6,FALSE)*I2189,0)</f>
        <v>0</v>
      </c>
      <c r="Q2189" t="str">
        <f t="shared" si="214"/>
        <v>l</v>
      </c>
      <c r="R2189" s="2">
        <f t="shared" si="215"/>
        <v>-97</v>
      </c>
    </row>
    <row r="2190" spans="1:18" x14ac:dyDescent="0.2">
      <c r="A2190" t="s">
        <v>37</v>
      </c>
      <c r="B2190" s="9" t="str">
        <f>VLOOKUP(A2190,'item cost'!A:D,2,FALSE)</f>
        <v>group 28</v>
      </c>
      <c r="C2190" s="9" t="str">
        <f>VLOOKUP(D2190,items!A:B,2,FALSE)</f>
        <v>item 28</v>
      </c>
      <c r="D2190" t="s">
        <v>860</v>
      </c>
      <c r="E2190" s="10"/>
      <c r="F2190" s="10">
        <v>44962</v>
      </c>
      <c r="G2190" t="s">
        <v>131</v>
      </c>
      <c r="I2190">
        <v>-1</v>
      </c>
      <c r="J2190" s="2">
        <v>180</v>
      </c>
      <c r="K2190" s="2">
        <f>IF(OR(B2190="متنوع",B2190="قطع غيار"),J2190,IF(AND(B2190="ceiling fan",J2190&gt;500),_xlfn.MAXIFS('m cost'!$E$3:$E$1062,'m cost'!$B$3:$B$1062,C2190,'m cost'!$C$3:$C$1062,"&lt;="&amp;O2190,'m cost'!$D$3:$D$1062,"&lt;="&amp;N2190)*3,_xlfn.MAXIFS('m cost'!$E$3:$E$1062,'m cost'!$B$3:$B$1062,C2190,'m cost'!$C$3:$C$1062,"&lt;="&amp;O2190,'m cost'!$D$3:$D$1062,"&lt;="&amp;N2190)))</f>
        <v>1229</v>
      </c>
      <c r="L2190" s="2">
        <f t="shared" si="210"/>
        <v>-1229</v>
      </c>
      <c r="M2190" s="2">
        <f t="shared" si="211"/>
        <v>-180</v>
      </c>
      <c r="N2190">
        <f t="shared" si="212"/>
        <v>2</v>
      </c>
      <c r="O2190">
        <f t="shared" si="213"/>
        <v>2023</v>
      </c>
      <c r="P2190" s="9">
        <f>IF(I2190&gt;0,VLOOKUP(B2190,'m cost'!A:G,6,FALSE)*I2190,0)</f>
        <v>0</v>
      </c>
      <c r="Q2190" t="str">
        <f t="shared" si="214"/>
        <v>p</v>
      </c>
      <c r="R2190" s="2">
        <f t="shared" si="215"/>
        <v>1049</v>
      </c>
    </row>
    <row r="2191" spans="1:18" x14ac:dyDescent="0.2">
      <c r="A2191" t="s">
        <v>44</v>
      </c>
      <c r="B2191" s="9" t="str">
        <f>VLOOKUP(A2191,'item cost'!A:D,2,FALSE)</f>
        <v>group 29</v>
      </c>
      <c r="C2191" s="9" t="str">
        <f>VLOOKUP(D2191,items!A:B,2,FALSE)</f>
        <v>item 29</v>
      </c>
      <c r="D2191" t="s">
        <v>861</v>
      </c>
      <c r="E2191" s="10"/>
      <c r="F2191" s="10">
        <v>44969</v>
      </c>
      <c r="G2191" t="s">
        <v>577</v>
      </c>
      <c r="I2191">
        <v>100</v>
      </c>
      <c r="J2191" s="2">
        <v>530</v>
      </c>
      <c r="K2191" s="2">
        <f>IF(OR(B2191="متنوع",B2191="قطع غيار"),J2191,IF(AND(B2191="ceiling fan",J2191&gt;500),_xlfn.MAXIFS('m cost'!$E$3:$E$1062,'m cost'!$B$3:$B$1062,C2191,'m cost'!$C$3:$C$1062,"&lt;="&amp;O2191,'m cost'!$D$3:$D$1062,"&lt;="&amp;N2191)*3,_xlfn.MAXIFS('m cost'!$E$3:$E$1062,'m cost'!$B$3:$B$1062,C2191,'m cost'!$C$3:$C$1062,"&lt;="&amp;O2191,'m cost'!$D$3:$D$1062,"&lt;="&amp;N2191)))</f>
        <v>139.5625</v>
      </c>
      <c r="L2191" s="2">
        <f t="shared" si="210"/>
        <v>13956.25</v>
      </c>
      <c r="M2191" s="2">
        <f t="shared" si="211"/>
        <v>53000</v>
      </c>
      <c r="N2191">
        <f t="shared" si="212"/>
        <v>2</v>
      </c>
      <c r="O2191">
        <f t="shared" si="213"/>
        <v>2023</v>
      </c>
      <c r="P2191" s="9">
        <f>IF(I2191&gt;0,VLOOKUP(B2191,'m cost'!A:G,6,FALSE)*I2191,0)</f>
        <v>500</v>
      </c>
      <c r="Q2191" t="str">
        <f t="shared" si="214"/>
        <v>p</v>
      </c>
      <c r="R2191" s="2">
        <f t="shared" si="215"/>
        <v>38543.75</v>
      </c>
    </row>
    <row r="2192" spans="1:18" x14ac:dyDescent="0.2">
      <c r="A2192" t="s">
        <v>280</v>
      </c>
      <c r="B2192" s="9" t="str">
        <f>VLOOKUP(A2192,'item cost'!A:D,2,FALSE)</f>
        <v>group 30</v>
      </c>
      <c r="C2192" s="9" t="str">
        <f>VLOOKUP(D2192,items!A:B,2,FALSE)</f>
        <v>item 30</v>
      </c>
      <c r="D2192" t="s">
        <v>862</v>
      </c>
      <c r="E2192" s="10"/>
      <c r="F2192" s="10">
        <v>44969</v>
      </c>
      <c r="G2192" t="s">
        <v>577</v>
      </c>
      <c r="I2192">
        <v>100</v>
      </c>
      <c r="J2192" s="2">
        <v>475</v>
      </c>
      <c r="K2192" s="2">
        <f>IF(OR(B2192="متنوع",B2192="قطع غيار"),J2192,IF(AND(B2192="ceiling fan",J2192&gt;500),_xlfn.MAXIFS('m cost'!$E$3:$E$1062,'m cost'!$B$3:$B$1062,C2192,'m cost'!$C$3:$C$1062,"&lt;="&amp;O2192,'m cost'!$D$3:$D$1062,"&lt;="&amp;N2192)*3,_xlfn.MAXIFS('m cost'!$E$3:$E$1062,'m cost'!$B$3:$B$1062,C2192,'m cost'!$C$3:$C$1062,"&lt;="&amp;O2192,'m cost'!$D$3:$D$1062,"&lt;="&amp;N2192)))</f>
        <v>350.54555555555561</v>
      </c>
      <c r="L2192" s="2">
        <f t="shared" si="210"/>
        <v>35054.555555555562</v>
      </c>
      <c r="M2192" s="2">
        <f t="shared" si="211"/>
        <v>47500</v>
      </c>
      <c r="N2192">
        <f t="shared" si="212"/>
        <v>2</v>
      </c>
      <c r="O2192">
        <f t="shared" si="213"/>
        <v>2023</v>
      </c>
      <c r="P2192" s="9">
        <f>IF(I2192&gt;0,VLOOKUP(B2192,'m cost'!A:G,6,FALSE)*I2192,0)</f>
        <v>500</v>
      </c>
      <c r="Q2192" t="str">
        <f t="shared" si="214"/>
        <v>p</v>
      </c>
      <c r="R2192" s="2">
        <f t="shared" si="215"/>
        <v>11945.444444444438</v>
      </c>
    </row>
    <row r="2193" spans="1:18" x14ac:dyDescent="0.2">
      <c r="A2193" t="s">
        <v>50</v>
      </c>
      <c r="B2193" s="9" t="str">
        <f>VLOOKUP(A2193,'item cost'!A:D,2,FALSE)</f>
        <v>group 31</v>
      </c>
      <c r="C2193" s="9" t="str">
        <f>VLOOKUP(D2193,items!A:B,2,FALSE)</f>
        <v>item 31</v>
      </c>
      <c r="D2193" t="s">
        <v>863</v>
      </c>
      <c r="E2193" s="10"/>
      <c r="F2193" s="10">
        <v>44969</v>
      </c>
      <c r="G2193" t="s">
        <v>577</v>
      </c>
      <c r="I2193">
        <v>40</v>
      </c>
      <c r="J2193" s="2">
        <v>525</v>
      </c>
      <c r="K2193" s="2">
        <f>IF(OR(B2193="متنوع",B2193="قطع غيار"),J2193,IF(AND(B2193="ceiling fan",J2193&gt;500),_xlfn.MAXIFS('m cost'!$E$3:$E$1062,'m cost'!$B$3:$B$1062,C2193,'m cost'!$C$3:$C$1062,"&lt;="&amp;O2193,'m cost'!$D$3:$D$1062,"&lt;="&amp;N2193)*3,_xlfn.MAXIFS('m cost'!$E$3:$E$1062,'m cost'!$B$3:$B$1062,C2193,'m cost'!$C$3:$C$1062,"&lt;="&amp;O2193,'m cost'!$D$3:$D$1062,"&lt;="&amp;N2193)))</f>
        <v>891.17460317460325</v>
      </c>
      <c r="L2193" s="2">
        <f t="shared" si="210"/>
        <v>35646.984126984127</v>
      </c>
      <c r="M2193" s="2">
        <f t="shared" si="211"/>
        <v>21000</v>
      </c>
      <c r="N2193">
        <f t="shared" si="212"/>
        <v>2</v>
      </c>
      <c r="O2193">
        <f t="shared" si="213"/>
        <v>2023</v>
      </c>
      <c r="P2193" s="9">
        <f>IF(I2193&gt;0,VLOOKUP(B2193,'m cost'!A:G,6,FALSE)*I2193,0)</f>
        <v>200</v>
      </c>
      <c r="Q2193" t="str">
        <f t="shared" si="214"/>
        <v>l</v>
      </c>
      <c r="R2193" s="2">
        <f t="shared" si="215"/>
        <v>-14846.984126984127</v>
      </c>
    </row>
    <row r="2194" spans="1:18" x14ac:dyDescent="0.2">
      <c r="A2194" t="s">
        <v>20</v>
      </c>
      <c r="B2194" s="9" t="str">
        <f>VLOOKUP(A2194,'item cost'!A:D,2,FALSE)</f>
        <v>group 32</v>
      </c>
      <c r="C2194" s="9" t="str">
        <f>VLOOKUP(D2194,items!A:B,2,FALSE)</f>
        <v>item 32</v>
      </c>
      <c r="D2194" t="s">
        <v>864</v>
      </c>
      <c r="E2194" s="10"/>
      <c r="F2194" s="10">
        <v>44969</v>
      </c>
      <c r="G2194" t="s">
        <v>577</v>
      </c>
      <c r="I2194">
        <v>10</v>
      </c>
      <c r="J2194" s="2">
        <v>2600</v>
      </c>
      <c r="K2194" s="2">
        <f>IF(OR(B2194="متنوع",B2194="قطع غيار"),J2194,IF(AND(B2194="ceiling fan",J2194&gt;500),_xlfn.MAXIFS('m cost'!$E$3:$E$1062,'m cost'!$B$3:$B$1062,C2194,'m cost'!$C$3:$C$1062,"&lt;="&amp;O2194,'m cost'!$D$3:$D$1062,"&lt;="&amp;N2194)*3,_xlfn.MAXIFS('m cost'!$E$3:$E$1062,'m cost'!$B$3:$B$1062,C2194,'m cost'!$C$3:$C$1062,"&lt;="&amp;O2194,'m cost'!$D$3:$D$1062,"&lt;="&amp;N2194)))</f>
        <v>480</v>
      </c>
      <c r="L2194" s="2">
        <f t="shared" si="210"/>
        <v>4800</v>
      </c>
      <c r="M2194" s="2">
        <f t="shared" si="211"/>
        <v>26000</v>
      </c>
      <c r="N2194">
        <f t="shared" si="212"/>
        <v>2</v>
      </c>
      <c r="O2194">
        <f t="shared" si="213"/>
        <v>2023</v>
      </c>
      <c r="P2194" s="9">
        <f>IF(I2194&gt;0,VLOOKUP(B2194,'m cost'!A:G,6,FALSE)*I2194,0)</f>
        <v>50</v>
      </c>
      <c r="Q2194" t="str">
        <f t="shared" si="214"/>
        <v>p</v>
      </c>
      <c r="R2194" s="2">
        <f t="shared" si="215"/>
        <v>21150</v>
      </c>
    </row>
    <row r="2195" spans="1:18" x14ac:dyDescent="0.2">
      <c r="A2195" t="s">
        <v>33</v>
      </c>
      <c r="B2195" s="9" t="str">
        <f>VLOOKUP(A2195,'item cost'!A:D,2,FALSE)</f>
        <v>group 33</v>
      </c>
      <c r="C2195" s="9" t="str">
        <f>VLOOKUP(D2195,items!A:B,2,FALSE)</f>
        <v>item 33</v>
      </c>
      <c r="D2195" t="s">
        <v>865</v>
      </c>
      <c r="E2195" s="10"/>
      <c r="F2195" s="10">
        <v>44969</v>
      </c>
      <c r="G2195" t="s">
        <v>577</v>
      </c>
      <c r="I2195">
        <v>10</v>
      </c>
      <c r="J2195" s="2">
        <v>2800</v>
      </c>
      <c r="K2195" s="2">
        <f>IF(OR(B2195="متنوع",B2195="قطع غيار"),J2195,IF(AND(B2195="ceiling fan",J2195&gt;500),_xlfn.MAXIFS('m cost'!$E$3:$E$1062,'m cost'!$B$3:$B$1062,C2195,'m cost'!$C$3:$C$1062,"&lt;="&amp;O2195,'m cost'!$D$3:$D$1062,"&lt;="&amp;N2195)*3,_xlfn.MAXIFS('m cost'!$E$3:$E$1062,'m cost'!$B$3:$B$1062,C2195,'m cost'!$C$3:$C$1062,"&lt;="&amp;O2195,'m cost'!$D$3:$D$1062,"&lt;="&amp;N2195)))</f>
        <v>960</v>
      </c>
      <c r="L2195" s="2">
        <f t="shared" si="210"/>
        <v>9600</v>
      </c>
      <c r="M2195" s="2">
        <f t="shared" si="211"/>
        <v>28000</v>
      </c>
      <c r="N2195">
        <f t="shared" si="212"/>
        <v>2</v>
      </c>
      <c r="O2195">
        <f t="shared" si="213"/>
        <v>2023</v>
      </c>
      <c r="P2195" s="9">
        <f>IF(I2195&gt;0,VLOOKUP(B2195,'m cost'!A:G,6,FALSE)*I2195,0)</f>
        <v>50</v>
      </c>
      <c r="Q2195" t="str">
        <f t="shared" si="214"/>
        <v>p</v>
      </c>
      <c r="R2195" s="2">
        <f t="shared" si="215"/>
        <v>18350</v>
      </c>
    </row>
    <row r="2196" spans="1:18" x14ac:dyDescent="0.2">
      <c r="A2196" t="s">
        <v>48</v>
      </c>
      <c r="B2196" s="9" t="str">
        <f>VLOOKUP(A2196,'item cost'!A:D,2,FALSE)</f>
        <v>group 34</v>
      </c>
      <c r="C2196" s="9" t="str">
        <f>VLOOKUP(D2196,items!A:B,2,FALSE)</f>
        <v>item 34</v>
      </c>
      <c r="D2196" t="s">
        <v>866</v>
      </c>
      <c r="E2196" s="10"/>
      <c r="F2196" s="10">
        <v>44969</v>
      </c>
      <c r="G2196" t="s">
        <v>577</v>
      </c>
      <c r="I2196">
        <v>28</v>
      </c>
      <c r="J2196" s="2">
        <v>1250</v>
      </c>
      <c r="K2196" s="2">
        <f>IF(OR(B2196="متنوع",B2196="قطع غيار"),J2196,IF(AND(B2196="ceiling fan",J2196&gt;500),_xlfn.MAXIFS('m cost'!$E$3:$E$1062,'m cost'!$B$3:$B$1062,C2196,'m cost'!$C$3:$C$1062,"&lt;="&amp;O2196,'m cost'!$D$3:$D$1062,"&lt;="&amp;N2196)*3,_xlfn.MAXIFS('m cost'!$E$3:$E$1062,'m cost'!$B$3:$B$1062,C2196,'m cost'!$C$3:$C$1062,"&lt;="&amp;O2196,'m cost'!$D$3:$D$1062,"&lt;="&amp;N2196)))</f>
        <v>1445</v>
      </c>
      <c r="L2196" s="2">
        <f t="shared" si="210"/>
        <v>40460</v>
      </c>
      <c r="M2196" s="2">
        <f t="shared" si="211"/>
        <v>35000</v>
      </c>
      <c r="N2196">
        <f t="shared" si="212"/>
        <v>2</v>
      </c>
      <c r="O2196">
        <f t="shared" si="213"/>
        <v>2023</v>
      </c>
      <c r="P2196" s="9">
        <f>IF(I2196&gt;0,VLOOKUP(B2196,'m cost'!A:G,6,FALSE)*I2196,0)</f>
        <v>140</v>
      </c>
      <c r="Q2196" t="str">
        <f t="shared" si="214"/>
        <v>l</v>
      </c>
      <c r="R2196" s="2">
        <f t="shared" si="215"/>
        <v>-5600</v>
      </c>
    </row>
    <row r="2197" spans="1:18" x14ac:dyDescent="0.2">
      <c r="A2197" t="s">
        <v>28</v>
      </c>
      <c r="B2197" s="9" t="str">
        <f>VLOOKUP(A2197,'item cost'!A:D,2,FALSE)</f>
        <v>group 35</v>
      </c>
      <c r="C2197" s="9" t="str">
        <f>VLOOKUP(D2197,items!A:B,2,FALSE)</f>
        <v>item 35</v>
      </c>
      <c r="D2197" t="s">
        <v>867</v>
      </c>
      <c r="E2197" s="10"/>
      <c r="F2197" s="10">
        <v>44969</v>
      </c>
      <c r="G2197" t="s">
        <v>577</v>
      </c>
      <c r="I2197">
        <v>5</v>
      </c>
      <c r="J2197" s="2">
        <v>1650</v>
      </c>
      <c r="K2197" s="2">
        <f>IF(OR(B2197="متنوع",B2197="قطع غيار"),J2197,IF(AND(B2197="ceiling fan",J2197&gt;500),_xlfn.MAXIFS('m cost'!$E$3:$E$1062,'m cost'!$B$3:$B$1062,C2197,'m cost'!$C$3:$C$1062,"&lt;="&amp;O2197,'m cost'!$D$3:$D$1062,"&lt;="&amp;N2197)*3,_xlfn.MAXIFS('m cost'!$E$3:$E$1062,'m cost'!$B$3:$B$1062,C2197,'m cost'!$C$3:$C$1062,"&lt;="&amp;O2197,'m cost'!$D$3:$D$1062,"&lt;="&amp;N2197)))</f>
        <v>1445</v>
      </c>
      <c r="L2197" s="2">
        <f t="shared" si="210"/>
        <v>7225</v>
      </c>
      <c r="M2197" s="2">
        <f t="shared" si="211"/>
        <v>8250</v>
      </c>
      <c r="N2197">
        <f t="shared" si="212"/>
        <v>2</v>
      </c>
      <c r="O2197">
        <f t="shared" si="213"/>
        <v>2023</v>
      </c>
      <c r="P2197" s="9">
        <f>IF(I2197&gt;0,VLOOKUP(B2197,'m cost'!A:G,6,FALSE)*I2197,0)</f>
        <v>25</v>
      </c>
      <c r="Q2197" t="str">
        <f t="shared" si="214"/>
        <v>p</v>
      </c>
      <c r="R2197" s="2">
        <f t="shared" si="215"/>
        <v>1000</v>
      </c>
    </row>
    <row r="2198" spans="1:18" x14ac:dyDescent="0.2">
      <c r="A2198" t="s">
        <v>274</v>
      </c>
      <c r="B2198" s="9" t="str">
        <f>VLOOKUP(A2198,'item cost'!A:D,2,FALSE)</f>
        <v>group 36</v>
      </c>
      <c r="C2198" s="9" t="str">
        <f>VLOOKUP(D2198,items!A:B,2,FALSE)</f>
        <v>item 36</v>
      </c>
      <c r="D2198" t="s">
        <v>868</v>
      </c>
      <c r="E2198" s="10"/>
      <c r="F2198" s="10">
        <v>44969</v>
      </c>
      <c r="G2198" t="s">
        <v>577</v>
      </c>
      <c r="I2198">
        <v>20</v>
      </c>
      <c r="J2198" s="2">
        <v>380</v>
      </c>
      <c r="K2198" s="2">
        <f>IF(OR(B2198="متنوع",B2198="قطع غيار"),J2198,IF(AND(B2198="ceiling fan",J2198&gt;500),_xlfn.MAXIFS('m cost'!$E$3:$E$1062,'m cost'!$B$3:$B$1062,C2198,'m cost'!$C$3:$C$1062,"&lt;="&amp;O2198,'m cost'!$D$3:$D$1062,"&lt;="&amp;N2198)*3,_xlfn.MAXIFS('m cost'!$E$3:$E$1062,'m cost'!$B$3:$B$1062,C2198,'m cost'!$C$3:$C$1062,"&lt;="&amp;O2198,'m cost'!$D$3:$D$1062,"&lt;="&amp;N2198)))</f>
        <v>440</v>
      </c>
      <c r="L2198" s="2">
        <f t="shared" si="210"/>
        <v>8800</v>
      </c>
      <c r="M2198" s="2">
        <f t="shared" si="211"/>
        <v>7600</v>
      </c>
      <c r="N2198">
        <f t="shared" si="212"/>
        <v>2</v>
      </c>
      <c r="O2198">
        <f t="shared" si="213"/>
        <v>2023</v>
      </c>
      <c r="P2198" s="9">
        <f>IF(I2198&gt;0,VLOOKUP(B2198,'m cost'!A:G,6,FALSE)*I2198,0)</f>
        <v>100</v>
      </c>
      <c r="Q2198" t="str">
        <f t="shared" si="214"/>
        <v>l</v>
      </c>
      <c r="R2198" s="2">
        <f t="shared" si="215"/>
        <v>-1300</v>
      </c>
    </row>
    <row r="2199" spans="1:18" x14ac:dyDescent="0.2">
      <c r="A2199" t="s">
        <v>52</v>
      </c>
      <c r="B2199" s="9" t="str">
        <f>VLOOKUP(A2199,'item cost'!A:D,2,FALSE)</f>
        <v>group 37</v>
      </c>
      <c r="C2199" s="9" t="str">
        <f>VLOOKUP(D2199,items!A:B,2,FALSE)</f>
        <v>item 37</v>
      </c>
      <c r="D2199" t="s">
        <v>869</v>
      </c>
      <c r="E2199" s="10"/>
      <c r="F2199" s="10">
        <v>44969</v>
      </c>
      <c r="G2199" t="s">
        <v>577</v>
      </c>
      <c r="I2199">
        <v>20</v>
      </c>
      <c r="J2199" s="2">
        <v>400</v>
      </c>
      <c r="K2199" s="2">
        <f>IF(OR(B2199="متنوع",B2199="قطع غيار"),J2199,IF(AND(B2199="ceiling fan",J2199&gt;500),_xlfn.MAXIFS('m cost'!$E$3:$E$1062,'m cost'!$B$3:$B$1062,C2199,'m cost'!$C$3:$C$1062,"&lt;="&amp;O2199,'m cost'!$D$3:$D$1062,"&lt;="&amp;N2199)*3,_xlfn.MAXIFS('m cost'!$E$3:$E$1062,'m cost'!$B$3:$B$1062,C2199,'m cost'!$C$3:$C$1062,"&lt;="&amp;O2199,'m cost'!$D$3:$D$1062,"&lt;="&amp;N2199)))</f>
        <v>1486.2500000000002</v>
      </c>
      <c r="L2199" s="2">
        <f t="shared" si="210"/>
        <v>29725.000000000004</v>
      </c>
      <c r="M2199" s="2">
        <f t="shared" si="211"/>
        <v>8000</v>
      </c>
      <c r="N2199">
        <f t="shared" si="212"/>
        <v>2</v>
      </c>
      <c r="O2199">
        <f t="shared" si="213"/>
        <v>2023</v>
      </c>
      <c r="P2199" s="9">
        <f>IF(I2199&gt;0,VLOOKUP(B2199,'m cost'!A:G,6,FALSE)*I2199,0)</f>
        <v>100</v>
      </c>
      <c r="Q2199" t="str">
        <f t="shared" si="214"/>
        <v>l</v>
      </c>
      <c r="R2199" s="2">
        <f t="shared" si="215"/>
        <v>-21825.000000000004</v>
      </c>
    </row>
    <row r="2200" spans="1:18" x14ac:dyDescent="0.2">
      <c r="A2200" t="s">
        <v>65</v>
      </c>
      <c r="B2200" s="9" t="str">
        <f>VLOOKUP(A2200,'item cost'!A:D,2,FALSE)</f>
        <v>group 38</v>
      </c>
      <c r="C2200" s="9" t="str">
        <f>VLOOKUP(D2200,items!A:B,2,FALSE)</f>
        <v>item 38</v>
      </c>
      <c r="D2200" t="s">
        <v>870</v>
      </c>
      <c r="E2200" s="10"/>
      <c r="F2200" s="10">
        <v>44969</v>
      </c>
      <c r="G2200" t="s">
        <v>577</v>
      </c>
      <c r="I2200">
        <v>25</v>
      </c>
      <c r="J2200" s="2">
        <v>1375</v>
      </c>
      <c r="K2200" s="2">
        <f>IF(OR(B2200="متنوع",B2200="قطع غيار"),J2200,IF(AND(B2200="ceiling fan",J2200&gt;500),_xlfn.MAXIFS('m cost'!$E$3:$E$1062,'m cost'!$B$3:$B$1062,C2200,'m cost'!$C$3:$C$1062,"&lt;="&amp;O2200,'m cost'!$D$3:$D$1062,"&lt;="&amp;N2200)*3,_xlfn.MAXIFS('m cost'!$E$3:$E$1062,'m cost'!$B$3:$B$1062,C2200,'m cost'!$C$3:$C$1062,"&lt;="&amp;O2200,'m cost'!$D$3:$D$1062,"&lt;="&amp;N2200)))</f>
        <v>1954.814814814815</v>
      </c>
      <c r="L2200" s="2">
        <f t="shared" si="210"/>
        <v>48870.370370370372</v>
      </c>
      <c r="M2200" s="2">
        <f t="shared" si="211"/>
        <v>34375</v>
      </c>
      <c r="N2200">
        <f t="shared" si="212"/>
        <v>2</v>
      </c>
      <c r="O2200">
        <f t="shared" si="213"/>
        <v>2023</v>
      </c>
      <c r="P2200" s="9">
        <f>IF(I2200&gt;0,VLOOKUP(B2200,'m cost'!A:G,6,FALSE)*I2200,0)</f>
        <v>0</v>
      </c>
      <c r="Q2200" t="str">
        <f t="shared" si="214"/>
        <v>l</v>
      </c>
      <c r="R2200" s="2">
        <f t="shared" si="215"/>
        <v>-14495.370370370372</v>
      </c>
    </row>
    <row r="2201" spans="1:18" x14ac:dyDescent="0.2">
      <c r="A2201" t="s">
        <v>62</v>
      </c>
      <c r="B2201" s="9" t="str">
        <f>VLOOKUP(A2201,'item cost'!A:D,2,FALSE)</f>
        <v>group 39</v>
      </c>
      <c r="C2201" s="9" t="str">
        <f>VLOOKUP(D2201,items!A:B,2,FALSE)</f>
        <v>item 39</v>
      </c>
      <c r="D2201" t="s">
        <v>871</v>
      </c>
      <c r="E2201" s="10"/>
      <c r="F2201" s="10">
        <v>44969</v>
      </c>
      <c r="G2201" t="s">
        <v>577</v>
      </c>
      <c r="I2201">
        <v>10</v>
      </c>
      <c r="J2201" s="2">
        <v>1475</v>
      </c>
      <c r="K2201" s="2">
        <f>IF(OR(B2201="متنوع",B2201="قطع غيار"),J2201,IF(AND(B2201="ceiling fan",J2201&gt;500),_xlfn.MAXIFS('m cost'!$E$3:$E$1062,'m cost'!$B$3:$B$1062,C2201,'m cost'!$C$3:$C$1062,"&lt;="&amp;O2201,'m cost'!$D$3:$D$1062,"&lt;="&amp;N2201)*3,_xlfn.MAXIFS('m cost'!$E$3:$E$1062,'m cost'!$B$3:$B$1062,C2201,'m cost'!$C$3:$C$1062,"&lt;="&amp;O2201,'m cost'!$D$3:$D$1062,"&lt;="&amp;N2201)))</f>
        <v>1020</v>
      </c>
      <c r="L2201" s="2">
        <f t="shared" si="210"/>
        <v>10200</v>
      </c>
      <c r="M2201" s="2">
        <f t="shared" si="211"/>
        <v>14750</v>
      </c>
      <c r="N2201">
        <f t="shared" si="212"/>
        <v>2</v>
      </c>
      <c r="O2201">
        <f t="shared" si="213"/>
        <v>2023</v>
      </c>
      <c r="P2201" s="9">
        <f>IF(I2201&gt;0,VLOOKUP(B2201,'m cost'!A:G,6,FALSE)*I2201,0)</f>
        <v>0</v>
      </c>
      <c r="Q2201" t="str">
        <f t="shared" si="214"/>
        <v>p</v>
      </c>
      <c r="R2201" s="2">
        <f t="shared" si="215"/>
        <v>4550</v>
      </c>
    </row>
    <row r="2202" spans="1:18" x14ac:dyDescent="0.2">
      <c r="A2202" t="s">
        <v>25</v>
      </c>
      <c r="B2202" s="9" t="str">
        <f>VLOOKUP(A2202,'item cost'!A:D,2,FALSE)</f>
        <v>group 40</v>
      </c>
      <c r="C2202" s="9" t="str">
        <f>VLOOKUP(D2202,items!A:B,2,FALSE)</f>
        <v>item 40</v>
      </c>
      <c r="D2202" t="s">
        <v>872</v>
      </c>
      <c r="E2202" s="10"/>
      <c r="F2202" s="10">
        <v>44969</v>
      </c>
      <c r="G2202" t="s">
        <v>577</v>
      </c>
      <c r="I2202">
        <v>50</v>
      </c>
      <c r="J2202" s="2">
        <v>280</v>
      </c>
      <c r="K2202" s="2">
        <f>IF(OR(B2202="متنوع",B2202="قطع غيار"),J2202,IF(AND(B2202="ceiling fan",J2202&gt;500),_xlfn.MAXIFS('m cost'!$E$3:$E$1062,'m cost'!$B$3:$B$1062,C2202,'m cost'!$C$3:$C$1062,"&lt;="&amp;O2202,'m cost'!$D$3:$D$1062,"&lt;="&amp;N2202)*3,_xlfn.MAXIFS('m cost'!$E$3:$E$1062,'m cost'!$B$3:$B$1062,C2202,'m cost'!$C$3:$C$1062,"&lt;="&amp;O2202,'m cost'!$D$3:$D$1062,"&lt;="&amp;N2202)))</f>
        <v>514</v>
      </c>
      <c r="L2202" s="2">
        <f t="shared" si="210"/>
        <v>25700</v>
      </c>
      <c r="M2202" s="2">
        <f t="shared" si="211"/>
        <v>14000</v>
      </c>
      <c r="N2202">
        <f t="shared" si="212"/>
        <v>2</v>
      </c>
      <c r="O2202">
        <f t="shared" si="213"/>
        <v>2023</v>
      </c>
      <c r="P2202" s="9">
        <f>IF(I2202&gt;0,VLOOKUP(B2202,'m cost'!A:G,6,FALSE)*I2202,0)</f>
        <v>0</v>
      </c>
      <c r="Q2202" t="str">
        <f t="shared" si="214"/>
        <v>l</v>
      </c>
      <c r="R2202" s="2">
        <f t="shared" si="215"/>
        <v>-11700</v>
      </c>
    </row>
    <row r="2203" spans="1:18" x14ac:dyDescent="0.2">
      <c r="A2203" t="s">
        <v>51</v>
      </c>
      <c r="B2203" s="9" t="str">
        <f>VLOOKUP(A2203,'item cost'!A:D,2,FALSE)</f>
        <v>group 41</v>
      </c>
      <c r="C2203" s="9" t="str">
        <f>VLOOKUP(D2203,items!A:B,2,FALSE)</f>
        <v>item 41</v>
      </c>
      <c r="D2203" t="s">
        <v>873</v>
      </c>
      <c r="E2203" s="10"/>
      <c r="F2203" s="10">
        <v>44969</v>
      </c>
      <c r="G2203" t="s">
        <v>577</v>
      </c>
      <c r="I2203">
        <v>50</v>
      </c>
      <c r="J2203" s="2">
        <v>470</v>
      </c>
      <c r="K2203" s="2">
        <f>IF(OR(B2203="متنوع",B2203="قطع غيار"),J2203,IF(AND(B2203="ceiling fan",J2203&gt;500),_xlfn.MAXIFS('m cost'!$E$3:$E$1062,'m cost'!$B$3:$B$1062,C2203,'m cost'!$C$3:$C$1062,"&lt;="&amp;O2203,'m cost'!$D$3:$D$1062,"&lt;="&amp;N2203)*3,_xlfn.MAXIFS('m cost'!$E$3:$E$1062,'m cost'!$B$3:$B$1062,C2203,'m cost'!$C$3:$C$1062,"&lt;="&amp;O2203,'m cost'!$D$3:$D$1062,"&lt;="&amp;N2203)))</f>
        <v>367</v>
      </c>
      <c r="L2203" s="2">
        <f t="shared" si="210"/>
        <v>18350</v>
      </c>
      <c r="M2203" s="2">
        <f t="shared" si="211"/>
        <v>23500</v>
      </c>
      <c r="N2203">
        <f t="shared" si="212"/>
        <v>2</v>
      </c>
      <c r="O2203">
        <f t="shared" si="213"/>
        <v>2023</v>
      </c>
      <c r="P2203" s="9">
        <f>IF(I2203&gt;0,VLOOKUP(B2203,'m cost'!A:G,6,FALSE)*I2203,0)</f>
        <v>0</v>
      </c>
      <c r="Q2203" t="str">
        <f t="shared" si="214"/>
        <v>p</v>
      </c>
      <c r="R2203" s="2">
        <f t="shared" si="215"/>
        <v>5150</v>
      </c>
    </row>
    <row r="2204" spans="1:18" x14ac:dyDescent="0.2">
      <c r="A2204" t="s">
        <v>276</v>
      </c>
      <c r="B2204" s="9" t="str">
        <f>VLOOKUP(A2204,'item cost'!A:D,2,FALSE)</f>
        <v>group 42</v>
      </c>
      <c r="C2204" s="9" t="str">
        <f>VLOOKUP(D2204,items!A:B,2,FALSE)</f>
        <v>item 42</v>
      </c>
      <c r="D2204" t="s">
        <v>874</v>
      </c>
      <c r="E2204" s="10"/>
      <c r="F2204" s="10">
        <v>44969</v>
      </c>
      <c r="G2204" t="s">
        <v>577</v>
      </c>
      <c r="I2204">
        <v>20</v>
      </c>
      <c r="J2204" s="2">
        <v>275</v>
      </c>
      <c r="K2204" s="2">
        <f>IF(OR(B2204="متنوع",B2204="قطع غيار"),J2204,IF(AND(B2204="ceiling fan",J2204&gt;500),_xlfn.MAXIFS('m cost'!$E$3:$E$1062,'m cost'!$B$3:$B$1062,C2204,'m cost'!$C$3:$C$1062,"&lt;="&amp;O2204,'m cost'!$D$3:$D$1062,"&lt;="&amp;N2204)*3,_xlfn.MAXIFS('m cost'!$E$3:$E$1062,'m cost'!$B$3:$B$1062,C2204,'m cost'!$C$3:$C$1062,"&lt;="&amp;O2204,'m cost'!$D$3:$D$1062,"&lt;="&amp;N2204)))</f>
        <v>244.81481481481484</v>
      </c>
      <c r="L2204" s="2">
        <f t="shared" si="210"/>
        <v>4896.2962962962965</v>
      </c>
      <c r="M2204" s="2">
        <f t="shared" si="211"/>
        <v>5500</v>
      </c>
      <c r="N2204">
        <f t="shared" si="212"/>
        <v>2</v>
      </c>
      <c r="O2204">
        <f t="shared" si="213"/>
        <v>2023</v>
      </c>
      <c r="P2204" s="9">
        <f>IF(I2204&gt;0,VLOOKUP(B2204,'m cost'!A:G,6,FALSE)*I2204,0)</f>
        <v>0</v>
      </c>
      <c r="Q2204" t="str">
        <f t="shared" si="214"/>
        <v>p</v>
      </c>
      <c r="R2204" s="2">
        <f t="shared" si="215"/>
        <v>603.70370370370347</v>
      </c>
    </row>
    <row r="2205" spans="1:18" x14ac:dyDescent="0.2">
      <c r="A2205" t="s">
        <v>70</v>
      </c>
      <c r="B2205" s="9" t="str">
        <f>VLOOKUP(A2205,'item cost'!A:D,2,FALSE)</f>
        <v>group 43</v>
      </c>
      <c r="C2205" s="9" t="str">
        <f>VLOOKUP(D2205,items!A:B,2,FALSE)</f>
        <v>item 43</v>
      </c>
      <c r="D2205" t="s">
        <v>875</v>
      </c>
      <c r="E2205" s="10"/>
      <c r="F2205" s="10">
        <v>44969</v>
      </c>
      <c r="G2205" t="s">
        <v>577</v>
      </c>
      <c r="I2205">
        <v>25</v>
      </c>
      <c r="J2205" s="2">
        <v>325</v>
      </c>
      <c r="K2205" s="2">
        <f>IF(OR(B2205="متنوع",B2205="قطع غيار"),J2205,IF(AND(B2205="ceiling fan",J2205&gt;500),_xlfn.MAXIFS('m cost'!$E$3:$E$1062,'m cost'!$B$3:$B$1062,C2205,'m cost'!$C$3:$C$1062,"&lt;="&amp;O2205,'m cost'!$D$3:$D$1062,"&lt;="&amp;N2205)*3,_xlfn.MAXIFS('m cost'!$E$3:$E$1062,'m cost'!$B$3:$B$1062,C2205,'m cost'!$C$3:$C$1062,"&lt;="&amp;O2205,'m cost'!$D$3:$D$1062,"&lt;="&amp;N2205)))</f>
        <v>193</v>
      </c>
      <c r="L2205" s="2">
        <f t="shared" si="210"/>
        <v>4825</v>
      </c>
      <c r="M2205" s="2">
        <f t="shared" si="211"/>
        <v>8125</v>
      </c>
      <c r="N2205">
        <f t="shared" si="212"/>
        <v>2</v>
      </c>
      <c r="O2205">
        <f t="shared" si="213"/>
        <v>2023</v>
      </c>
      <c r="P2205" s="9">
        <f>IF(I2205&gt;0,VLOOKUP(B2205,'m cost'!A:G,6,FALSE)*I2205,0)</f>
        <v>0</v>
      </c>
      <c r="Q2205" t="str">
        <f t="shared" si="214"/>
        <v>p</v>
      </c>
      <c r="R2205" s="2">
        <f t="shared" si="215"/>
        <v>3300</v>
      </c>
    </row>
    <row r="2206" spans="1:18" x14ac:dyDescent="0.2">
      <c r="A2206" t="s">
        <v>22</v>
      </c>
      <c r="B2206" s="9" t="str">
        <f>VLOOKUP(A2206,'item cost'!A:D,2,FALSE)</f>
        <v>group 44</v>
      </c>
      <c r="C2206" s="9" t="str">
        <f>VLOOKUP(D2206,items!A:B,2,FALSE)</f>
        <v>item 44</v>
      </c>
      <c r="D2206" t="s">
        <v>876</v>
      </c>
      <c r="E2206" s="10"/>
      <c r="F2206" s="10">
        <v>44959</v>
      </c>
      <c r="G2206" t="s">
        <v>578</v>
      </c>
      <c r="I2206">
        <v>50</v>
      </c>
      <c r="J2206" s="2">
        <v>460</v>
      </c>
      <c r="K2206" s="2">
        <f>IF(OR(B2206="متنوع",B2206="قطع غيار"),J2206,IF(AND(B2206="ceiling fan",J2206&gt;500),_xlfn.MAXIFS('m cost'!$E$3:$E$1062,'m cost'!$B$3:$B$1062,C2206,'m cost'!$C$3:$C$1062,"&lt;="&amp;O2206,'m cost'!$D$3:$D$1062,"&lt;="&amp;N2206)*3,_xlfn.MAXIFS('m cost'!$E$3:$E$1062,'m cost'!$B$3:$B$1062,C2206,'m cost'!$C$3:$C$1062,"&lt;="&amp;O2206,'m cost'!$D$3:$D$1062,"&lt;="&amp;N2206)))</f>
        <v>187.96296296296299</v>
      </c>
      <c r="L2206" s="2">
        <f t="shared" si="210"/>
        <v>9398.1481481481496</v>
      </c>
      <c r="M2206" s="2">
        <f t="shared" si="211"/>
        <v>23000</v>
      </c>
      <c r="N2206">
        <f t="shared" si="212"/>
        <v>2</v>
      </c>
      <c r="O2206">
        <f t="shared" si="213"/>
        <v>2023</v>
      </c>
      <c r="P2206" s="9">
        <f>IF(I2206&gt;0,VLOOKUP(B2206,'m cost'!A:G,6,FALSE)*I2206,0)</f>
        <v>0</v>
      </c>
      <c r="Q2206" t="str">
        <f t="shared" si="214"/>
        <v>p</v>
      </c>
      <c r="R2206" s="2">
        <f t="shared" si="215"/>
        <v>13601.85185185185</v>
      </c>
    </row>
    <row r="2207" spans="1:18" x14ac:dyDescent="0.2">
      <c r="A2207" t="s">
        <v>27</v>
      </c>
      <c r="B2207" s="9" t="str">
        <f>VLOOKUP(A2207,'item cost'!A:D,2,FALSE)</f>
        <v>group 45</v>
      </c>
      <c r="C2207" s="9" t="str">
        <f>VLOOKUP(D2207,items!A:B,2,FALSE)</f>
        <v>item 45</v>
      </c>
      <c r="D2207" t="s">
        <v>877</v>
      </c>
      <c r="E2207" s="10"/>
      <c r="F2207" s="10">
        <v>44959</v>
      </c>
      <c r="G2207" t="s">
        <v>264</v>
      </c>
      <c r="I2207">
        <v>-4</v>
      </c>
      <c r="J2207" s="2">
        <v>280</v>
      </c>
      <c r="K2207" s="2">
        <f>IF(OR(B2207="متنوع",B2207="قطع غيار"),J2207,IF(AND(B2207="ceiling fan",J2207&gt;500),_xlfn.MAXIFS('m cost'!$E$3:$E$1062,'m cost'!$B$3:$B$1062,C2207,'m cost'!$C$3:$C$1062,"&lt;="&amp;O2207,'m cost'!$D$3:$D$1062,"&lt;="&amp;N2207)*3,_xlfn.MAXIFS('m cost'!$E$3:$E$1062,'m cost'!$B$3:$B$1062,C2207,'m cost'!$C$3:$C$1062,"&lt;="&amp;O2207,'m cost'!$D$3:$D$1062,"&lt;="&amp;N2207)))</f>
        <v>187.96296296296299</v>
      </c>
      <c r="L2207" s="2">
        <f t="shared" si="210"/>
        <v>-751.85185185185196</v>
      </c>
      <c r="M2207" s="2">
        <f t="shared" si="211"/>
        <v>-1120</v>
      </c>
      <c r="N2207">
        <f t="shared" si="212"/>
        <v>2</v>
      </c>
      <c r="O2207">
        <f t="shared" si="213"/>
        <v>2023</v>
      </c>
      <c r="P2207" s="9">
        <f>IF(I2207&gt;0,VLOOKUP(B2207,'m cost'!A:G,6,FALSE)*I2207,0)</f>
        <v>0</v>
      </c>
      <c r="Q2207" t="str">
        <f t="shared" si="214"/>
        <v>l</v>
      </c>
      <c r="R2207" s="2">
        <f t="shared" si="215"/>
        <v>-368.14814814814804</v>
      </c>
    </row>
    <row r="2208" spans="1:18" x14ac:dyDescent="0.2">
      <c r="A2208" t="s">
        <v>19</v>
      </c>
      <c r="B2208" s="9" t="str">
        <f>VLOOKUP(A2208,'item cost'!A:D,2,FALSE)</f>
        <v>group 46</v>
      </c>
      <c r="C2208" s="9" t="str">
        <f>VLOOKUP(D2208,items!A:B,2,FALSE)</f>
        <v>item 46</v>
      </c>
      <c r="D2208" t="s">
        <v>878</v>
      </c>
      <c r="E2208" s="10"/>
      <c r="F2208" s="10">
        <v>44961</v>
      </c>
      <c r="G2208" t="s">
        <v>579</v>
      </c>
      <c r="I2208">
        <v>20</v>
      </c>
      <c r="J2208" s="2">
        <v>520</v>
      </c>
      <c r="K2208" s="2">
        <f>IF(OR(B2208="متنوع",B2208="قطع غيار"),J2208,IF(AND(B2208="ceiling fan",J2208&gt;500),_xlfn.MAXIFS('m cost'!$E$3:$E$1062,'m cost'!$B$3:$B$1062,C2208,'m cost'!$C$3:$C$1062,"&lt;="&amp;O2208,'m cost'!$D$3:$D$1062,"&lt;="&amp;N2208)*3,_xlfn.MAXIFS('m cost'!$E$3:$E$1062,'m cost'!$B$3:$B$1062,C2208,'m cost'!$C$3:$C$1062,"&lt;="&amp;O2208,'m cost'!$D$3:$D$1062,"&lt;="&amp;N2208)))</f>
        <v>775</v>
      </c>
      <c r="L2208" s="2">
        <f t="shared" si="210"/>
        <v>15500</v>
      </c>
      <c r="M2208" s="2">
        <f t="shared" si="211"/>
        <v>10400</v>
      </c>
      <c r="N2208">
        <f t="shared" si="212"/>
        <v>2</v>
      </c>
      <c r="O2208">
        <f t="shared" si="213"/>
        <v>2023</v>
      </c>
      <c r="P2208" s="9">
        <f>IF(I2208&gt;0,VLOOKUP(B2208,'m cost'!A:G,6,FALSE)*I2208,0)</f>
        <v>0</v>
      </c>
      <c r="Q2208" t="str">
        <f t="shared" si="214"/>
        <v>l</v>
      </c>
      <c r="R2208" s="2">
        <f t="shared" si="215"/>
        <v>-5100</v>
      </c>
    </row>
    <row r="2209" spans="1:18" x14ac:dyDescent="0.2">
      <c r="A2209" t="s">
        <v>29</v>
      </c>
      <c r="B2209" s="9" t="str">
        <f>VLOOKUP(A2209,'item cost'!A:D,2,FALSE)</f>
        <v>group 47</v>
      </c>
      <c r="C2209" s="9" t="str">
        <f>VLOOKUP(D2209,items!A:B,2,FALSE)</f>
        <v>item 47</v>
      </c>
      <c r="D2209" t="s">
        <v>879</v>
      </c>
      <c r="E2209" s="10"/>
      <c r="F2209" s="10">
        <v>44961</v>
      </c>
      <c r="G2209" t="s">
        <v>579</v>
      </c>
      <c r="I2209">
        <v>20</v>
      </c>
      <c r="J2209" s="2">
        <v>470</v>
      </c>
      <c r="K2209" s="2">
        <f>IF(OR(B2209="متنوع",B2209="قطع غيار"),J2209,IF(AND(B2209="ceiling fan",J2209&gt;500),_xlfn.MAXIFS('m cost'!$E$3:$E$1062,'m cost'!$B$3:$B$1062,C2209,'m cost'!$C$3:$C$1062,"&lt;="&amp;O2209,'m cost'!$D$3:$D$1062,"&lt;="&amp;N2209)*3,_xlfn.MAXIFS('m cost'!$E$3:$E$1062,'m cost'!$B$3:$B$1062,C2209,'m cost'!$C$3:$C$1062,"&lt;="&amp;O2209,'m cost'!$D$3:$D$1062,"&lt;="&amp;N2209)))</f>
        <v>205</v>
      </c>
      <c r="L2209" s="2">
        <f t="shared" si="210"/>
        <v>4100</v>
      </c>
      <c r="M2209" s="2">
        <f t="shared" si="211"/>
        <v>9400</v>
      </c>
      <c r="N2209">
        <f t="shared" si="212"/>
        <v>2</v>
      </c>
      <c r="O2209">
        <f t="shared" si="213"/>
        <v>2023</v>
      </c>
      <c r="P2209" s="9">
        <f>IF(I2209&gt;0,VLOOKUP(B2209,'m cost'!A:G,6,FALSE)*I2209,0)</f>
        <v>0</v>
      </c>
      <c r="Q2209" t="str">
        <f t="shared" si="214"/>
        <v>p</v>
      </c>
      <c r="R2209" s="2">
        <f t="shared" si="215"/>
        <v>5300</v>
      </c>
    </row>
    <row r="2210" spans="1:18" x14ac:dyDescent="0.2">
      <c r="A2210" t="s">
        <v>272</v>
      </c>
      <c r="B2210" s="9" t="str">
        <f>VLOOKUP(A2210,'item cost'!A:D,2,FALSE)</f>
        <v>group 48</v>
      </c>
      <c r="C2210" s="9" t="str">
        <f>VLOOKUP(D2210,items!A:B,2,FALSE)</f>
        <v>item 48</v>
      </c>
      <c r="D2210" t="s">
        <v>880</v>
      </c>
      <c r="E2210" s="10"/>
      <c r="F2210" s="10">
        <v>44961</v>
      </c>
      <c r="G2210" t="s">
        <v>579</v>
      </c>
      <c r="I2210">
        <v>10</v>
      </c>
      <c r="J2210" s="2">
        <v>540</v>
      </c>
      <c r="K2210" s="2">
        <f>IF(OR(B2210="متنوع",B2210="قطع غيار"),J2210,IF(AND(B2210="ceiling fan",J2210&gt;500),_xlfn.MAXIFS('m cost'!$E$3:$E$1062,'m cost'!$B$3:$B$1062,C2210,'m cost'!$C$3:$C$1062,"&lt;="&amp;O2210,'m cost'!$D$3:$D$1062,"&lt;="&amp;N2210)*3,_xlfn.MAXIFS('m cost'!$E$3:$E$1062,'m cost'!$B$3:$B$1062,C2210,'m cost'!$C$3:$C$1062,"&lt;="&amp;O2210,'m cost'!$D$3:$D$1062,"&lt;="&amp;N2210)))</f>
        <v>640</v>
      </c>
      <c r="L2210" s="2">
        <f t="shared" si="210"/>
        <v>6400</v>
      </c>
      <c r="M2210" s="2">
        <f t="shared" si="211"/>
        <v>5400</v>
      </c>
      <c r="N2210">
        <f t="shared" si="212"/>
        <v>2</v>
      </c>
      <c r="O2210">
        <f t="shared" si="213"/>
        <v>2023</v>
      </c>
      <c r="P2210" s="9">
        <f>IF(I2210&gt;0,VLOOKUP(B2210,'m cost'!A:G,6,FALSE)*I2210,0)</f>
        <v>0</v>
      </c>
      <c r="Q2210" t="str">
        <f t="shared" si="214"/>
        <v>l</v>
      </c>
      <c r="R2210" s="2">
        <f t="shared" si="215"/>
        <v>-1000</v>
      </c>
    </row>
    <row r="2211" spans="1:18" x14ac:dyDescent="0.2">
      <c r="A2211" t="s">
        <v>41</v>
      </c>
      <c r="B2211" s="9" t="str">
        <f>VLOOKUP(A2211,'item cost'!A:D,2,FALSE)</f>
        <v>group 49</v>
      </c>
      <c r="C2211" s="9" t="str">
        <f>VLOOKUP(D2211,items!A:B,2,FALSE)</f>
        <v>item 49</v>
      </c>
      <c r="D2211" t="s">
        <v>881</v>
      </c>
      <c r="E2211" s="10"/>
      <c r="F2211" s="10">
        <v>44961</v>
      </c>
      <c r="G2211" t="s">
        <v>579</v>
      </c>
      <c r="I2211">
        <v>10</v>
      </c>
      <c r="J2211" s="2">
        <v>600</v>
      </c>
      <c r="K2211" s="2">
        <f>IF(OR(B2211="متنوع",B2211="قطع غيار"),J2211,IF(AND(B2211="ceiling fan",J2211&gt;500),_xlfn.MAXIFS('m cost'!$E$3:$E$1062,'m cost'!$B$3:$B$1062,C2211,'m cost'!$C$3:$C$1062,"&lt;="&amp;O2211,'m cost'!$D$3:$D$1062,"&lt;="&amp;N2211)*3,_xlfn.MAXIFS('m cost'!$E$3:$E$1062,'m cost'!$B$3:$B$1062,C2211,'m cost'!$C$3:$C$1062,"&lt;="&amp;O2211,'m cost'!$D$3:$D$1062,"&lt;="&amp;N2211)))</f>
        <v>237</v>
      </c>
      <c r="L2211" s="2">
        <f t="shared" si="210"/>
        <v>2370</v>
      </c>
      <c r="M2211" s="2">
        <f t="shared" si="211"/>
        <v>6000</v>
      </c>
      <c r="N2211">
        <f t="shared" si="212"/>
        <v>2</v>
      </c>
      <c r="O2211">
        <f t="shared" si="213"/>
        <v>2023</v>
      </c>
      <c r="P2211" s="9">
        <f>IF(I2211&gt;0,VLOOKUP(B2211,'m cost'!A:G,6,FALSE)*I2211,0)</f>
        <v>0</v>
      </c>
      <c r="Q2211" t="str">
        <f t="shared" si="214"/>
        <v>p</v>
      </c>
      <c r="R2211" s="2">
        <f t="shared" si="215"/>
        <v>3630</v>
      </c>
    </row>
    <row r="2212" spans="1:18" x14ac:dyDescent="0.2">
      <c r="A2212" t="s">
        <v>73</v>
      </c>
      <c r="B2212" s="9" t="str">
        <f>VLOOKUP(A2212,'item cost'!A:D,2,FALSE)</f>
        <v>group 50</v>
      </c>
      <c r="C2212" s="9" t="str">
        <f>VLOOKUP(D2212,items!A:B,2,FALSE)</f>
        <v>item 50</v>
      </c>
      <c r="D2212" t="s">
        <v>882</v>
      </c>
      <c r="E2212" s="10"/>
      <c r="F2212" s="10">
        <v>44961</v>
      </c>
      <c r="G2212" t="s">
        <v>579</v>
      </c>
      <c r="I2212">
        <v>21</v>
      </c>
      <c r="J2212" s="2">
        <v>460</v>
      </c>
      <c r="K2212" s="2">
        <f>IF(OR(B2212="متنوع",B2212="قطع غيار"),J2212,IF(AND(B2212="ceiling fan",J2212&gt;500),_xlfn.MAXIFS('m cost'!$E$3:$E$1062,'m cost'!$B$3:$B$1062,C2212,'m cost'!$C$3:$C$1062,"&lt;="&amp;O2212,'m cost'!$D$3:$D$1062,"&lt;="&amp;N2212)*3,_xlfn.MAXIFS('m cost'!$E$3:$E$1062,'m cost'!$B$3:$B$1062,C2212,'m cost'!$C$3:$C$1062,"&lt;="&amp;O2212,'m cost'!$D$3:$D$1062,"&lt;="&amp;N2212)))</f>
        <v>2128</v>
      </c>
      <c r="L2212" s="2">
        <f t="shared" si="210"/>
        <v>44688</v>
      </c>
      <c r="M2212" s="2">
        <f t="shared" si="211"/>
        <v>9660</v>
      </c>
      <c r="N2212">
        <f t="shared" si="212"/>
        <v>2</v>
      </c>
      <c r="O2212">
        <f t="shared" si="213"/>
        <v>2023</v>
      </c>
      <c r="P2212" s="9">
        <f>IF(I2212&gt;0,VLOOKUP(B2212,'m cost'!A:G,6,FALSE)*I2212,0)</f>
        <v>0</v>
      </c>
      <c r="Q2212" t="str">
        <f t="shared" si="214"/>
        <v>l</v>
      </c>
      <c r="R2212" s="2">
        <f t="shared" si="215"/>
        <v>-35028</v>
      </c>
    </row>
    <row r="2213" spans="1:18" x14ac:dyDescent="0.2">
      <c r="A2213" t="s">
        <v>35</v>
      </c>
      <c r="B2213" s="9" t="str">
        <f>VLOOKUP(A2213,'item cost'!A:D,2,FALSE)</f>
        <v>group 51</v>
      </c>
      <c r="C2213" s="9" t="str">
        <f>VLOOKUP(D2213,items!A:B,2,FALSE)</f>
        <v>item 51</v>
      </c>
      <c r="D2213" t="s">
        <v>883</v>
      </c>
      <c r="E2213" s="10"/>
      <c r="F2213" s="10">
        <v>44961</v>
      </c>
      <c r="G2213" t="s">
        <v>579</v>
      </c>
      <c r="I2213">
        <v>20</v>
      </c>
      <c r="J2213" s="2">
        <v>2400</v>
      </c>
      <c r="K2213" s="2">
        <f>IF(OR(B2213="متنوع",B2213="قطع غيار"),J2213,IF(AND(B2213="ceiling fan",J2213&gt;500),_xlfn.MAXIFS('m cost'!$E$3:$E$1062,'m cost'!$B$3:$B$1062,C2213,'m cost'!$C$3:$C$1062,"&lt;="&amp;O2213,'m cost'!$D$3:$D$1062,"&lt;="&amp;N2213)*3,_xlfn.MAXIFS('m cost'!$E$3:$E$1062,'m cost'!$B$3:$B$1062,C2213,'m cost'!$C$3:$C$1062,"&lt;="&amp;O2213,'m cost'!$D$3:$D$1062,"&lt;="&amp;N2213)))</f>
        <v>2247</v>
      </c>
      <c r="L2213" s="2">
        <f t="shared" si="210"/>
        <v>44940</v>
      </c>
      <c r="M2213" s="2">
        <f t="shared" si="211"/>
        <v>48000</v>
      </c>
      <c r="N2213">
        <f t="shared" si="212"/>
        <v>2</v>
      </c>
      <c r="O2213">
        <f t="shared" si="213"/>
        <v>2023</v>
      </c>
      <c r="P2213" s="9">
        <f>IF(I2213&gt;0,VLOOKUP(B2213,'m cost'!A:G,6,FALSE)*I2213,0)</f>
        <v>0</v>
      </c>
      <c r="Q2213" t="str">
        <f t="shared" si="214"/>
        <v>p</v>
      </c>
      <c r="R2213" s="2">
        <f t="shared" si="215"/>
        <v>3060</v>
      </c>
    </row>
    <row r="2214" spans="1:18" x14ac:dyDescent="0.2">
      <c r="A2214" t="s">
        <v>49</v>
      </c>
      <c r="B2214" s="9" t="str">
        <f>VLOOKUP(A2214,'item cost'!A:D,2,FALSE)</f>
        <v>group 52</v>
      </c>
      <c r="C2214" s="9" t="str">
        <f>VLOOKUP(D2214,items!A:B,2,FALSE)</f>
        <v>item 52</v>
      </c>
      <c r="D2214" t="s">
        <v>884</v>
      </c>
      <c r="E2214" s="10"/>
      <c r="F2214" s="10">
        <v>44965</v>
      </c>
      <c r="G2214" t="s">
        <v>580</v>
      </c>
      <c r="I2214">
        <v>50</v>
      </c>
      <c r="J2214" s="2">
        <v>460</v>
      </c>
      <c r="K2214" s="2">
        <f>IF(OR(B2214="متنوع",B2214="قطع غيار"),J2214,IF(AND(B2214="ceiling fan",J2214&gt;500),_xlfn.MAXIFS('m cost'!$E$3:$E$1062,'m cost'!$B$3:$B$1062,C2214,'m cost'!$C$3:$C$1062,"&lt;="&amp;O2214,'m cost'!$D$3:$D$1062,"&lt;="&amp;N2214)*3,_xlfn.MAXIFS('m cost'!$E$3:$E$1062,'m cost'!$B$3:$B$1062,C2214,'m cost'!$C$3:$C$1062,"&lt;="&amp;O2214,'m cost'!$D$3:$D$1062,"&lt;="&amp;N2214)))</f>
        <v>306</v>
      </c>
      <c r="L2214" s="2">
        <f t="shared" si="210"/>
        <v>15300</v>
      </c>
      <c r="M2214" s="2">
        <f t="shared" si="211"/>
        <v>23000</v>
      </c>
      <c r="N2214">
        <f t="shared" si="212"/>
        <v>2</v>
      </c>
      <c r="O2214">
        <f t="shared" si="213"/>
        <v>2023</v>
      </c>
      <c r="P2214" s="9">
        <f>IF(I2214&gt;0,VLOOKUP(B2214,'m cost'!A:G,6,FALSE)*I2214,0)</f>
        <v>0</v>
      </c>
      <c r="Q2214" t="str">
        <f t="shared" si="214"/>
        <v>p</v>
      </c>
      <c r="R2214" s="2">
        <f t="shared" si="215"/>
        <v>7700</v>
      </c>
    </row>
    <row r="2215" spans="1:18" x14ac:dyDescent="0.2">
      <c r="A2215" t="s">
        <v>42</v>
      </c>
      <c r="B2215" s="9" t="str">
        <f>VLOOKUP(A2215,'item cost'!A:D,2,FALSE)</f>
        <v>group 53</v>
      </c>
      <c r="C2215" s="9" t="str">
        <f>VLOOKUP(D2215,items!A:B,2,FALSE)</f>
        <v>item 53</v>
      </c>
      <c r="D2215" t="s">
        <v>885</v>
      </c>
      <c r="E2215" s="10"/>
      <c r="F2215" s="10">
        <v>44965</v>
      </c>
      <c r="G2215" t="s">
        <v>580</v>
      </c>
      <c r="I2215">
        <v>31</v>
      </c>
      <c r="J2215" s="2">
        <v>460</v>
      </c>
      <c r="K2215" s="2">
        <f>IF(OR(B2215="متنوع",B2215="قطع غيار"),J2215,IF(AND(B2215="ceiling fan",J2215&gt;500),_xlfn.MAXIFS('m cost'!$E$3:$E$1062,'m cost'!$B$3:$B$1062,C2215,'m cost'!$C$3:$C$1062,"&lt;="&amp;O2215,'m cost'!$D$3:$D$1062,"&lt;="&amp;N2215)*3,_xlfn.MAXIFS('m cost'!$E$3:$E$1062,'m cost'!$B$3:$B$1062,C2215,'m cost'!$C$3:$C$1062,"&lt;="&amp;O2215,'m cost'!$D$3:$D$1062,"&lt;="&amp;N2215)))</f>
        <v>253</v>
      </c>
      <c r="L2215" s="2">
        <f t="shared" si="210"/>
        <v>7843</v>
      </c>
      <c r="M2215" s="2">
        <f t="shared" si="211"/>
        <v>14260</v>
      </c>
      <c r="N2215">
        <f t="shared" si="212"/>
        <v>2</v>
      </c>
      <c r="O2215">
        <f t="shared" si="213"/>
        <v>2023</v>
      </c>
      <c r="P2215" s="9">
        <f>IF(I2215&gt;0,VLOOKUP(B2215,'m cost'!A:G,6,FALSE)*I2215,0)</f>
        <v>0</v>
      </c>
      <c r="Q2215" t="str">
        <f t="shared" si="214"/>
        <v>p</v>
      </c>
      <c r="R2215" s="2">
        <f t="shared" si="215"/>
        <v>6417</v>
      </c>
    </row>
    <row r="2216" spans="1:18" x14ac:dyDescent="0.2">
      <c r="A2216" t="s">
        <v>63</v>
      </c>
      <c r="B2216" s="9" t="str">
        <f>VLOOKUP(A2216,'item cost'!A:D,2,FALSE)</f>
        <v>group 54</v>
      </c>
      <c r="C2216" s="9" t="str">
        <f>VLOOKUP(D2216,items!A:B,2,FALSE)</f>
        <v>item 54</v>
      </c>
      <c r="D2216" t="s">
        <v>886</v>
      </c>
      <c r="E2216" s="10"/>
      <c r="F2216" s="10">
        <v>44965</v>
      </c>
      <c r="G2216" t="s">
        <v>580</v>
      </c>
      <c r="I2216">
        <v>12</v>
      </c>
      <c r="J2216" s="2">
        <v>2400</v>
      </c>
      <c r="K2216" s="2">
        <f>IF(OR(B2216="متنوع",B2216="قطع غيار"),J2216,IF(AND(B2216="ceiling fan",J2216&gt;500),_xlfn.MAXIFS('m cost'!$E$3:$E$1062,'m cost'!$B$3:$B$1062,C2216,'m cost'!$C$3:$C$1062,"&lt;="&amp;O2216,'m cost'!$D$3:$D$1062,"&lt;="&amp;N2216)*3,_xlfn.MAXIFS('m cost'!$E$3:$E$1062,'m cost'!$B$3:$B$1062,C2216,'m cost'!$C$3:$C$1062,"&lt;="&amp;O2216,'m cost'!$D$3:$D$1062,"&lt;="&amp;N2216)))</f>
        <v>540</v>
      </c>
      <c r="L2216" s="2">
        <f t="shared" si="210"/>
        <v>6480</v>
      </c>
      <c r="M2216" s="2">
        <f t="shared" si="211"/>
        <v>28800</v>
      </c>
      <c r="N2216">
        <f t="shared" si="212"/>
        <v>2</v>
      </c>
      <c r="O2216">
        <f t="shared" si="213"/>
        <v>2023</v>
      </c>
      <c r="P2216" s="9">
        <f>IF(I2216&gt;0,VLOOKUP(B2216,'m cost'!A:G,6,FALSE)*I2216,0)</f>
        <v>0</v>
      </c>
      <c r="Q2216" t="str">
        <f t="shared" si="214"/>
        <v>p</v>
      </c>
      <c r="R2216" s="2">
        <f t="shared" si="215"/>
        <v>22320</v>
      </c>
    </row>
    <row r="2217" spans="1:18" x14ac:dyDescent="0.2">
      <c r="A2217" t="s">
        <v>32</v>
      </c>
      <c r="B2217" s="9" t="str">
        <f>VLOOKUP(A2217,'item cost'!A:D,2,FALSE)</f>
        <v>group 1</v>
      </c>
      <c r="C2217" s="9" t="str">
        <f>VLOOKUP(D2217,items!A:B,2,FALSE)</f>
        <v>item 1</v>
      </c>
      <c r="D2217" t="s">
        <v>833</v>
      </c>
      <c r="E2217" s="10"/>
      <c r="F2217" s="10">
        <v>44965</v>
      </c>
      <c r="G2217" t="s">
        <v>580</v>
      </c>
      <c r="I2217">
        <v>20</v>
      </c>
      <c r="J2217" s="2">
        <v>2800</v>
      </c>
      <c r="K2217" s="2">
        <f>IF(OR(B2217="متنوع",B2217="قطع غيار"),J2217,IF(AND(B2217="ceiling fan",J2217&gt;500),_xlfn.MAXIFS('m cost'!$E$3:$E$1062,'m cost'!$B$3:$B$1062,C2217,'m cost'!$C$3:$C$1062,"&lt;="&amp;O2217,'m cost'!$D$3:$D$1062,"&lt;="&amp;N2217)*3,_xlfn.MAXIFS('m cost'!$E$3:$E$1062,'m cost'!$B$3:$B$1062,C2217,'m cost'!$C$3:$C$1062,"&lt;="&amp;O2217,'m cost'!$D$3:$D$1062,"&lt;="&amp;N2217)))</f>
        <v>1490</v>
      </c>
      <c r="L2217" s="2">
        <f t="shared" si="210"/>
        <v>29800</v>
      </c>
      <c r="M2217" s="2">
        <f t="shared" si="211"/>
        <v>56000</v>
      </c>
      <c r="N2217">
        <f t="shared" si="212"/>
        <v>2</v>
      </c>
      <c r="O2217">
        <f t="shared" si="213"/>
        <v>2023</v>
      </c>
      <c r="P2217" s="9">
        <f>IF(I2217&gt;0,VLOOKUP(B2217,'m cost'!A:G,6,FALSE)*I2217,0)</f>
        <v>1021.5999999999999</v>
      </c>
      <c r="Q2217" t="str">
        <f t="shared" si="214"/>
        <v>p</v>
      </c>
      <c r="R2217" s="2">
        <f t="shared" si="215"/>
        <v>25178.400000000001</v>
      </c>
    </row>
    <row r="2218" spans="1:18" x14ac:dyDescent="0.2">
      <c r="A2218" t="s">
        <v>58</v>
      </c>
      <c r="B2218" s="9" t="str">
        <f>VLOOKUP(A2218,'item cost'!A:D,2,FALSE)</f>
        <v>group 2</v>
      </c>
      <c r="C2218" s="9" t="str">
        <f>VLOOKUP(D2218,items!A:B,2,FALSE)</f>
        <v>item 2</v>
      </c>
      <c r="D2218" t="s">
        <v>834</v>
      </c>
      <c r="E2218" s="10"/>
      <c r="F2218" s="10">
        <v>44965</v>
      </c>
      <c r="G2218" t="s">
        <v>580</v>
      </c>
      <c r="I2218">
        <v>30</v>
      </c>
      <c r="J2218" s="2">
        <v>520</v>
      </c>
      <c r="K2218" s="2">
        <f>IF(OR(B2218="متنوع",B2218="قطع غيار"),J2218,IF(AND(B2218="ceiling fan",J2218&gt;500),_xlfn.MAXIFS('m cost'!$E$3:$E$1062,'m cost'!$B$3:$B$1062,C2218,'m cost'!$C$3:$C$1062,"&lt;="&amp;O2218,'m cost'!$D$3:$D$1062,"&lt;="&amp;N2218)*3,_xlfn.MAXIFS('m cost'!$E$3:$E$1062,'m cost'!$B$3:$B$1062,C2218,'m cost'!$C$3:$C$1062,"&lt;="&amp;O2218,'m cost'!$D$3:$D$1062,"&lt;="&amp;N2218)))</f>
        <v>257.64999999999998</v>
      </c>
      <c r="L2218" s="2">
        <f t="shared" si="210"/>
        <v>7729.4999999999991</v>
      </c>
      <c r="M2218" s="2">
        <f t="shared" si="211"/>
        <v>15600</v>
      </c>
      <c r="N2218">
        <f t="shared" si="212"/>
        <v>2</v>
      </c>
      <c r="O2218">
        <f t="shared" si="213"/>
        <v>2023</v>
      </c>
      <c r="P2218" s="9">
        <f>IF(I2218&gt;0,VLOOKUP(B2218,'m cost'!A:G,6,FALSE)*I2218,0)</f>
        <v>1217.3999999999999</v>
      </c>
      <c r="Q2218" t="str">
        <f t="shared" si="214"/>
        <v>p</v>
      </c>
      <c r="R2218" s="2">
        <f t="shared" si="215"/>
        <v>6653.1000000000013</v>
      </c>
    </row>
    <row r="2219" spans="1:18" x14ac:dyDescent="0.2">
      <c r="A2219" t="s">
        <v>23</v>
      </c>
      <c r="B2219" s="9" t="str">
        <f>VLOOKUP(A2219,'item cost'!A:D,2,FALSE)</f>
        <v>group 3</v>
      </c>
      <c r="C2219" s="9" t="str">
        <f>VLOOKUP(D2219,items!A:B,2,FALSE)</f>
        <v>item 3</v>
      </c>
      <c r="D2219" t="s">
        <v>835</v>
      </c>
      <c r="E2219" s="10"/>
      <c r="F2219" s="10">
        <v>44965</v>
      </c>
      <c r="G2219" t="s">
        <v>580</v>
      </c>
      <c r="I2219">
        <v>20</v>
      </c>
      <c r="J2219" s="2">
        <v>270</v>
      </c>
      <c r="K2219" s="2">
        <f>IF(OR(B2219="متنوع",B2219="قطع غيار"),J2219,IF(AND(B2219="ceiling fan",J2219&gt;500),_xlfn.MAXIFS('m cost'!$E$3:$E$1062,'m cost'!$B$3:$B$1062,C2219,'m cost'!$C$3:$C$1062,"&lt;="&amp;O2219,'m cost'!$D$3:$D$1062,"&lt;="&amp;N2219)*3,_xlfn.MAXIFS('m cost'!$E$3:$E$1062,'m cost'!$B$3:$B$1062,C2219,'m cost'!$C$3:$C$1062,"&lt;="&amp;O2219,'m cost'!$D$3:$D$1062,"&lt;="&amp;N2219)))</f>
        <v>424.87</v>
      </c>
      <c r="L2219" s="2">
        <f t="shared" si="210"/>
        <v>8497.4</v>
      </c>
      <c r="M2219" s="2">
        <f t="shared" si="211"/>
        <v>5400</v>
      </c>
      <c r="N2219">
        <f t="shared" si="212"/>
        <v>2</v>
      </c>
      <c r="O2219">
        <f t="shared" si="213"/>
        <v>2023</v>
      </c>
      <c r="P2219" s="9">
        <f>IF(I2219&gt;0,VLOOKUP(B2219,'m cost'!A:G,6,FALSE)*I2219,0)</f>
        <v>1178.1999999999998</v>
      </c>
      <c r="Q2219" t="str">
        <f t="shared" si="214"/>
        <v>l</v>
      </c>
      <c r="R2219" s="2">
        <f t="shared" si="215"/>
        <v>-4275.5999999999995</v>
      </c>
    </row>
    <row r="2220" spans="1:18" x14ac:dyDescent="0.2">
      <c r="A2220" t="s">
        <v>271</v>
      </c>
      <c r="B2220" s="9" t="str">
        <f>VLOOKUP(A2220,'item cost'!A:D,2,FALSE)</f>
        <v>group 4</v>
      </c>
      <c r="C2220" s="9" t="str">
        <f>VLOOKUP(D2220,items!A:B,2,FALSE)</f>
        <v>item 4</v>
      </c>
      <c r="D2220" t="s">
        <v>836</v>
      </c>
      <c r="E2220" s="10"/>
      <c r="F2220" s="10">
        <v>44965</v>
      </c>
      <c r="G2220" t="s">
        <v>580</v>
      </c>
      <c r="I2220">
        <v>23</v>
      </c>
      <c r="J2220" s="2">
        <v>530</v>
      </c>
      <c r="K2220" s="2">
        <f>IF(OR(B2220="متنوع",B2220="قطع غيار"),J2220,IF(AND(B2220="ceiling fan",J2220&gt;500),_xlfn.MAXIFS('m cost'!$E$3:$E$1062,'m cost'!$B$3:$B$1062,C2220,'m cost'!$C$3:$C$1062,"&lt;="&amp;O2220,'m cost'!$D$3:$D$1062,"&lt;="&amp;N2220)*3,_xlfn.MAXIFS('m cost'!$E$3:$E$1062,'m cost'!$B$3:$B$1062,C2220,'m cost'!$C$3:$C$1062,"&lt;="&amp;O2220,'m cost'!$D$3:$D$1062,"&lt;="&amp;N2220)))</f>
        <v>1793</v>
      </c>
      <c r="L2220" s="2">
        <f t="shared" si="210"/>
        <v>41239</v>
      </c>
      <c r="M2220" s="2">
        <f t="shared" si="211"/>
        <v>12190</v>
      </c>
      <c r="N2220">
        <f t="shared" si="212"/>
        <v>2</v>
      </c>
      <c r="O2220">
        <f t="shared" si="213"/>
        <v>2023</v>
      </c>
      <c r="P2220" s="9">
        <f>IF(I2220&gt;0,VLOOKUP(B2220,'m cost'!A:G,6,FALSE)*I2220,0)</f>
        <v>988.08</v>
      </c>
      <c r="Q2220" t="str">
        <f t="shared" si="214"/>
        <v>l</v>
      </c>
      <c r="R2220" s="2">
        <f t="shared" si="215"/>
        <v>-30037.08</v>
      </c>
    </row>
    <row r="2221" spans="1:18" x14ac:dyDescent="0.2">
      <c r="A2221" t="s">
        <v>26</v>
      </c>
      <c r="B2221" s="9" t="str">
        <f>VLOOKUP(A2221,'item cost'!A:D,2,FALSE)</f>
        <v>group 5</v>
      </c>
      <c r="C2221" s="9" t="str">
        <f>VLOOKUP(D2221,items!A:B,2,FALSE)</f>
        <v>item 5</v>
      </c>
      <c r="D2221" t="s">
        <v>837</v>
      </c>
      <c r="E2221" s="10"/>
      <c r="F2221" s="10">
        <v>44965</v>
      </c>
      <c r="G2221" t="s">
        <v>580</v>
      </c>
      <c r="I2221">
        <v>21</v>
      </c>
      <c r="J2221" s="2">
        <v>1450</v>
      </c>
      <c r="K2221" s="2">
        <f>IF(OR(B2221="متنوع",B2221="قطع غيار"),J2221,IF(AND(B2221="ceiling fan",J2221&gt;500),_xlfn.MAXIFS('m cost'!$E$3:$E$1062,'m cost'!$B$3:$B$1062,C2221,'m cost'!$C$3:$C$1062,"&lt;="&amp;O2221,'m cost'!$D$3:$D$1062,"&lt;="&amp;N2221)*3,_xlfn.MAXIFS('m cost'!$E$3:$E$1062,'m cost'!$B$3:$B$1062,C2221,'m cost'!$C$3:$C$1062,"&lt;="&amp;O2221,'m cost'!$D$3:$D$1062,"&lt;="&amp;N2221)))</f>
        <v>2220</v>
      </c>
      <c r="L2221" s="2">
        <f t="shared" si="210"/>
        <v>46620</v>
      </c>
      <c r="M2221" s="2">
        <f t="shared" si="211"/>
        <v>30450</v>
      </c>
      <c r="N2221">
        <f t="shared" si="212"/>
        <v>2</v>
      </c>
      <c r="O2221">
        <f t="shared" si="213"/>
        <v>2023</v>
      </c>
      <c r="P2221" s="9">
        <f>IF(I2221&gt;0,VLOOKUP(B2221,'m cost'!A:G,6,FALSE)*I2221,0)</f>
        <v>672.84</v>
      </c>
      <c r="Q2221" t="str">
        <f t="shared" si="214"/>
        <v>l</v>
      </c>
      <c r="R2221" s="2">
        <f t="shared" si="215"/>
        <v>-16842.84</v>
      </c>
    </row>
    <row r="2222" spans="1:18" x14ac:dyDescent="0.2">
      <c r="A2222" t="s">
        <v>66</v>
      </c>
      <c r="B2222" s="9" t="str">
        <f>VLOOKUP(A2222,'item cost'!A:D,2,FALSE)</f>
        <v>group 6</v>
      </c>
      <c r="C2222" s="9" t="str">
        <f>VLOOKUP(D2222,items!A:B,2,FALSE)</f>
        <v>item 6</v>
      </c>
      <c r="D2222" t="s">
        <v>838</v>
      </c>
      <c r="E2222" s="10"/>
      <c r="F2222" s="10">
        <v>44968</v>
      </c>
      <c r="G2222" t="s">
        <v>581</v>
      </c>
      <c r="I2222">
        <v>30</v>
      </c>
      <c r="J2222" s="2">
        <v>2400</v>
      </c>
      <c r="K2222" s="2">
        <f>IF(OR(B2222="متنوع",B2222="قطع غيار"),J2222,IF(AND(B2222="ceiling fan",J2222&gt;500),_xlfn.MAXIFS('m cost'!$E$3:$E$1062,'m cost'!$B$3:$B$1062,C2222,'m cost'!$C$3:$C$1062,"&lt;="&amp;O2222,'m cost'!$D$3:$D$1062,"&lt;="&amp;N2222)*3,_xlfn.MAXIFS('m cost'!$E$3:$E$1062,'m cost'!$B$3:$B$1062,C2222,'m cost'!$C$3:$C$1062,"&lt;="&amp;O2222,'m cost'!$D$3:$D$1062,"&lt;="&amp;N2222)))</f>
        <v>190</v>
      </c>
      <c r="L2222" s="2">
        <f t="shared" si="210"/>
        <v>5700</v>
      </c>
      <c r="M2222" s="2">
        <f t="shared" si="211"/>
        <v>72000</v>
      </c>
      <c r="N2222">
        <f t="shared" si="212"/>
        <v>2</v>
      </c>
      <c r="O2222">
        <f t="shared" si="213"/>
        <v>2023</v>
      </c>
      <c r="P2222" s="9">
        <f>IF(I2222&gt;0,VLOOKUP(B2222,'m cost'!A:G,6,FALSE)*I2222,0)</f>
        <v>4484.3999999999996</v>
      </c>
      <c r="Q2222" t="str">
        <f t="shared" si="214"/>
        <v>p</v>
      </c>
      <c r="R2222" s="2">
        <f t="shared" si="215"/>
        <v>61815.6</v>
      </c>
    </row>
    <row r="2223" spans="1:18" x14ac:dyDescent="0.2">
      <c r="A2223" t="s">
        <v>40</v>
      </c>
      <c r="B2223" s="9" t="str">
        <f>VLOOKUP(A2223,'item cost'!A:D,2,FALSE)</f>
        <v>group 7</v>
      </c>
      <c r="C2223" s="9" t="str">
        <f>VLOOKUP(D2223,items!A:B,2,FALSE)</f>
        <v>item 7</v>
      </c>
      <c r="D2223" t="s">
        <v>839</v>
      </c>
      <c r="E2223" s="10"/>
      <c r="F2223" s="10">
        <v>44968</v>
      </c>
      <c r="G2223" t="s">
        <v>581</v>
      </c>
      <c r="I2223">
        <v>21</v>
      </c>
      <c r="J2223" s="2">
        <v>1450</v>
      </c>
      <c r="K2223" s="2">
        <f>IF(OR(B2223="متنوع",B2223="قطع غيار"),J2223,IF(AND(B2223="ceiling fan",J2223&gt;500),_xlfn.MAXIFS('m cost'!$E$3:$E$1062,'m cost'!$B$3:$B$1062,C2223,'m cost'!$C$3:$C$1062,"&lt;="&amp;O2223,'m cost'!$D$3:$D$1062,"&lt;="&amp;N2223)*3,_xlfn.MAXIFS('m cost'!$E$3:$E$1062,'m cost'!$B$3:$B$1062,C2223,'m cost'!$C$3:$C$1062,"&lt;="&amp;O2223,'m cost'!$D$3:$D$1062,"&lt;="&amp;N2223)))</f>
        <v>260</v>
      </c>
      <c r="L2223" s="2">
        <f t="shared" si="210"/>
        <v>5460</v>
      </c>
      <c r="M2223" s="2">
        <f t="shared" si="211"/>
        <v>30450</v>
      </c>
      <c r="N2223">
        <f t="shared" si="212"/>
        <v>2</v>
      </c>
      <c r="O2223">
        <f t="shared" si="213"/>
        <v>2023</v>
      </c>
      <c r="P2223" s="9">
        <f>IF(I2223&gt;0,VLOOKUP(B2223,'m cost'!A:G,6,FALSE)*I2223,0)</f>
        <v>464.94</v>
      </c>
      <c r="Q2223" t="str">
        <f t="shared" si="214"/>
        <v>p</v>
      </c>
      <c r="R2223" s="2">
        <f t="shared" si="215"/>
        <v>24525.06</v>
      </c>
    </row>
    <row r="2224" spans="1:18" x14ac:dyDescent="0.2">
      <c r="A2224" t="s">
        <v>61</v>
      </c>
      <c r="B2224" s="9" t="str">
        <f>VLOOKUP(A2224,'item cost'!A:D,2,FALSE)</f>
        <v>group 8</v>
      </c>
      <c r="C2224" s="9" t="str">
        <f>VLOOKUP(D2224,items!A:B,2,FALSE)</f>
        <v>item 8</v>
      </c>
      <c r="D2224" t="s">
        <v>840</v>
      </c>
      <c r="E2224" s="10"/>
      <c r="F2224" s="10">
        <v>44969</v>
      </c>
      <c r="G2224" t="s">
        <v>582</v>
      </c>
      <c r="I2224">
        <v>35</v>
      </c>
      <c r="J2224" s="2">
        <v>530</v>
      </c>
      <c r="K2224" s="2">
        <f>IF(OR(B2224="متنوع",B2224="قطع غيار"),J2224,IF(AND(B2224="ceiling fan",J2224&gt;500),_xlfn.MAXIFS('m cost'!$E$3:$E$1062,'m cost'!$B$3:$B$1062,C2224,'m cost'!$C$3:$C$1062,"&lt;="&amp;O2224,'m cost'!$D$3:$D$1062,"&lt;="&amp;N2224)*3,_xlfn.MAXIFS('m cost'!$E$3:$E$1062,'m cost'!$B$3:$B$1062,C2224,'m cost'!$C$3:$C$1062,"&lt;="&amp;O2224,'m cost'!$D$3:$D$1062,"&lt;="&amp;N2224)))</f>
        <v>1630</v>
      </c>
      <c r="L2224" s="2">
        <f t="shared" si="210"/>
        <v>57050</v>
      </c>
      <c r="M2224" s="2">
        <f t="shared" si="211"/>
        <v>18550</v>
      </c>
      <c r="N2224">
        <f t="shared" si="212"/>
        <v>2</v>
      </c>
      <c r="O2224">
        <f t="shared" si="213"/>
        <v>2023</v>
      </c>
      <c r="P2224" s="9">
        <f>IF(I2224&gt;0,VLOOKUP(B2224,'m cost'!A:G,6,FALSE)*I2224,0)</f>
        <v>2199.4</v>
      </c>
      <c r="Q2224" t="str">
        <f t="shared" si="214"/>
        <v>l</v>
      </c>
      <c r="R2224" s="2">
        <f t="shared" si="215"/>
        <v>-40699.4</v>
      </c>
    </row>
    <row r="2225" spans="1:18" x14ac:dyDescent="0.2">
      <c r="A2225" t="s">
        <v>39</v>
      </c>
      <c r="B2225" s="9" t="str">
        <f>VLOOKUP(A2225,'item cost'!A:D,2,FALSE)</f>
        <v>group 9</v>
      </c>
      <c r="C2225" s="9" t="str">
        <f>VLOOKUP(D2225,items!A:B,2,FALSE)</f>
        <v>item 9</v>
      </c>
      <c r="D2225" t="s">
        <v>841</v>
      </c>
      <c r="E2225" s="10"/>
      <c r="F2225" s="10">
        <v>44969</v>
      </c>
      <c r="G2225" t="s">
        <v>582</v>
      </c>
      <c r="I2225">
        <v>30</v>
      </c>
      <c r="J2225" s="2">
        <v>480</v>
      </c>
      <c r="K2225" s="2">
        <f>IF(OR(B2225="متنوع",B2225="قطع غيار"),J2225,IF(AND(B2225="ceiling fan",J2225&gt;500),_xlfn.MAXIFS('m cost'!$E$3:$E$1062,'m cost'!$B$3:$B$1062,C2225,'m cost'!$C$3:$C$1062,"&lt;="&amp;O2225,'m cost'!$D$3:$D$1062,"&lt;="&amp;N2225)*3,_xlfn.MAXIFS('m cost'!$E$3:$E$1062,'m cost'!$B$3:$B$1062,C2225,'m cost'!$C$3:$C$1062,"&lt;="&amp;O2225,'m cost'!$D$3:$D$1062,"&lt;="&amp;N2225)))</f>
        <v>2007</v>
      </c>
      <c r="L2225" s="2">
        <f t="shared" si="210"/>
        <v>60210</v>
      </c>
      <c r="M2225" s="2">
        <f t="shared" si="211"/>
        <v>14400</v>
      </c>
      <c r="N2225">
        <f t="shared" si="212"/>
        <v>2</v>
      </c>
      <c r="O2225">
        <f t="shared" si="213"/>
        <v>2023</v>
      </c>
      <c r="P2225" s="9">
        <f>IF(I2225&gt;0,VLOOKUP(B2225,'m cost'!A:G,6,FALSE)*I2225,0)</f>
        <v>674.69999999999993</v>
      </c>
      <c r="Q2225" t="str">
        <f t="shared" si="214"/>
        <v>l</v>
      </c>
      <c r="R2225" s="2">
        <f t="shared" si="215"/>
        <v>-46484.7</v>
      </c>
    </row>
    <row r="2226" spans="1:18" x14ac:dyDescent="0.2">
      <c r="A2226" t="s">
        <v>277</v>
      </c>
      <c r="B2226" s="9" t="str">
        <f>VLOOKUP(A2226,'item cost'!A:D,2,FALSE)</f>
        <v>group 10</v>
      </c>
      <c r="C2226" s="9" t="str">
        <f>VLOOKUP(D2226,items!A:B,2,FALSE)</f>
        <v>item 10</v>
      </c>
      <c r="D2226" t="s">
        <v>842</v>
      </c>
      <c r="E2226" s="10"/>
      <c r="F2226" s="10">
        <v>44969</v>
      </c>
      <c r="G2226" t="s">
        <v>582</v>
      </c>
      <c r="I2226">
        <v>16</v>
      </c>
      <c r="J2226" s="2">
        <v>600</v>
      </c>
      <c r="K2226" s="2">
        <f>IF(OR(B2226="متنوع",B2226="قطع غيار"),J2226,IF(AND(B2226="ceiling fan",J2226&gt;500),_xlfn.MAXIFS('m cost'!$E$3:$E$1062,'m cost'!$B$3:$B$1062,C2226,'m cost'!$C$3:$C$1062,"&lt;="&amp;O2226,'m cost'!$D$3:$D$1062,"&lt;="&amp;N2226)*3,_xlfn.MAXIFS('m cost'!$E$3:$E$1062,'m cost'!$B$3:$B$1062,C2226,'m cost'!$C$3:$C$1062,"&lt;="&amp;O2226,'m cost'!$D$3:$D$1062,"&lt;="&amp;N2226)))</f>
        <v>370</v>
      </c>
      <c r="L2226" s="2">
        <f t="shared" si="210"/>
        <v>5920</v>
      </c>
      <c r="M2226" s="2">
        <f t="shared" si="211"/>
        <v>9600</v>
      </c>
      <c r="N2226">
        <f t="shared" si="212"/>
        <v>2</v>
      </c>
      <c r="O2226">
        <f t="shared" si="213"/>
        <v>2023</v>
      </c>
      <c r="P2226" s="9">
        <f>IF(I2226&gt;0,VLOOKUP(B2226,'m cost'!A:G,6,FALSE)*I2226,0)</f>
        <v>998.88</v>
      </c>
      <c r="Q2226" t="str">
        <f t="shared" si="214"/>
        <v>p</v>
      </c>
      <c r="R2226" s="2">
        <f t="shared" si="215"/>
        <v>2681.12</v>
      </c>
    </row>
    <row r="2227" spans="1:18" x14ac:dyDescent="0.2">
      <c r="A2227" t="s">
        <v>53</v>
      </c>
      <c r="B2227" s="9" t="str">
        <f>VLOOKUP(A2227,'item cost'!A:D,2,FALSE)</f>
        <v>group 11</v>
      </c>
      <c r="C2227" s="9" t="str">
        <f>VLOOKUP(D2227,items!A:B,2,FALSE)</f>
        <v>item 11</v>
      </c>
      <c r="D2227" t="s">
        <v>843</v>
      </c>
      <c r="E2227" s="10"/>
      <c r="F2227" s="10">
        <v>44969</v>
      </c>
      <c r="G2227" t="s">
        <v>582</v>
      </c>
      <c r="I2227">
        <v>32</v>
      </c>
      <c r="J2227" s="2">
        <v>540</v>
      </c>
      <c r="K2227" s="2">
        <f>IF(OR(B2227="متنوع",B2227="قطع غيار"),J2227,IF(AND(B2227="ceiling fan",J2227&gt;500),_xlfn.MAXIFS('m cost'!$E$3:$E$1062,'m cost'!$B$3:$B$1062,C2227,'m cost'!$C$3:$C$1062,"&lt;="&amp;O2227,'m cost'!$D$3:$D$1062,"&lt;="&amp;N2227)*3,_xlfn.MAXIFS('m cost'!$E$3:$E$1062,'m cost'!$B$3:$B$1062,C2227,'m cost'!$C$3:$C$1062,"&lt;="&amp;O2227,'m cost'!$D$3:$D$1062,"&lt;="&amp;N2227)))</f>
        <v>339.00000000000006</v>
      </c>
      <c r="L2227" s="2">
        <f t="shared" si="210"/>
        <v>10848.000000000002</v>
      </c>
      <c r="M2227" s="2">
        <f t="shared" si="211"/>
        <v>17280</v>
      </c>
      <c r="N2227">
        <f t="shared" si="212"/>
        <v>2</v>
      </c>
      <c r="O2227">
        <f t="shared" si="213"/>
        <v>2023</v>
      </c>
      <c r="P2227" s="9">
        <f>IF(I2227&gt;0,VLOOKUP(B2227,'m cost'!A:G,6,FALSE)*I2227,0)</f>
        <v>704.32</v>
      </c>
      <c r="Q2227" t="str">
        <f t="shared" si="214"/>
        <v>p</v>
      </c>
      <c r="R2227" s="2">
        <f t="shared" si="215"/>
        <v>5727.6799999999985</v>
      </c>
    </row>
    <row r="2228" spans="1:18" x14ac:dyDescent="0.2">
      <c r="A2228" t="s">
        <v>54</v>
      </c>
      <c r="B2228" s="9" t="str">
        <f>VLOOKUP(A2228,'item cost'!A:D,2,FALSE)</f>
        <v>group 12</v>
      </c>
      <c r="C2228" s="9" t="str">
        <f>VLOOKUP(D2228,items!A:B,2,FALSE)</f>
        <v>item 12</v>
      </c>
      <c r="D2228" t="s">
        <v>844</v>
      </c>
      <c r="E2228" s="10"/>
      <c r="F2228" s="10">
        <v>44969</v>
      </c>
      <c r="G2228" t="s">
        <v>582</v>
      </c>
      <c r="I2228">
        <v>20</v>
      </c>
      <c r="J2228" s="2">
        <v>520</v>
      </c>
      <c r="K2228" s="2">
        <f>IF(OR(B2228="متنوع",B2228="قطع غيار"),J2228,IF(AND(B2228="ceiling fan",J2228&gt;500),_xlfn.MAXIFS('m cost'!$E$3:$E$1062,'m cost'!$B$3:$B$1062,C2228,'m cost'!$C$3:$C$1062,"&lt;="&amp;O2228,'m cost'!$D$3:$D$1062,"&lt;="&amp;N2228)*3,_xlfn.MAXIFS('m cost'!$E$3:$E$1062,'m cost'!$B$3:$B$1062,C2228,'m cost'!$C$3:$C$1062,"&lt;="&amp;O2228,'m cost'!$D$3:$D$1062,"&lt;="&amp;N2228)))</f>
        <v>900</v>
      </c>
      <c r="L2228" s="2">
        <f t="shared" si="210"/>
        <v>18000</v>
      </c>
      <c r="M2228" s="2">
        <f t="shared" si="211"/>
        <v>10400</v>
      </c>
      <c r="N2228">
        <f t="shared" si="212"/>
        <v>2</v>
      </c>
      <c r="O2228">
        <f t="shared" si="213"/>
        <v>2023</v>
      </c>
      <c r="P2228" s="9">
        <f>IF(I2228&gt;0,VLOOKUP(B2228,'m cost'!A:G,6,FALSE)*I2228,0)</f>
        <v>515.6</v>
      </c>
      <c r="Q2228" t="str">
        <f t="shared" si="214"/>
        <v>l</v>
      </c>
      <c r="R2228" s="2">
        <f t="shared" si="215"/>
        <v>-8115.6</v>
      </c>
    </row>
    <row r="2229" spans="1:18" x14ac:dyDescent="0.2">
      <c r="A2229" t="s">
        <v>72</v>
      </c>
      <c r="B2229" s="9" t="str">
        <f>VLOOKUP(A2229,'item cost'!A:D,2,FALSE)</f>
        <v>group 13</v>
      </c>
      <c r="C2229" s="9" t="str">
        <f>VLOOKUP(D2229,items!A:B,2,FALSE)</f>
        <v>item 13</v>
      </c>
      <c r="D2229" t="s">
        <v>845</v>
      </c>
      <c r="E2229" s="10"/>
      <c r="F2229" s="10">
        <v>44969</v>
      </c>
      <c r="G2229" t="s">
        <v>582</v>
      </c>
      <c r="I2229">
        <v>10</v>
      </c>
      <c r="J2229" s="2">
        <v>1250</v>
      </c>
      <c r="K2229" s="2">
        <f>IF(OR(B2229="متنوع",B2229="قطع غيار"),J2229,IF(AND(B2229="ceiling fan",J2229&gt;500),_xlfn.MAXIFS('m cost'!$E$3:$E$1062,'m cost'!$B$3:$B$1062,C2229,'m cost'!$C$3:$C$1062,"&lt;="&amp;O2229,'m cost'!$D$3:$D$1062,"&lt;="&amp;N2229)*3,_xlfn.MAXIFS('m cost'!$E$3:$E$1062,'m cost'!$B$3:$B$1062,C2229,'m cost'!$C$3:$C$1062,"&lt;="&amp;O2229,'m cost'!$D$3:$D$1062,"&lt;="&amp;N2229)))</f>
        <v>450</v>
      </c>
      <c r="L2229" s="2">
        <f t="shared" si="210"/>
        <v>4500</v>
      </c>
      <c r="M2229" s="2">
        <f t="shared" si="211"/>
        <v>12500</v>
      </c>
      <c r="N2229">
        <f t="shared" si="212"/>
        <v>2</v>
      </c>
      <c r="O2229">
        <f t="shared" si="213"/>
        <v>2023</v>
      </c>
      <c r="P2229" s="9">
        <f>IF(I2229&gt;0,VLOOKUP(B2229,'m cost'!A:G,6,FALSE)*I2229,0)</f>
        <v>416.70000000000005</v>
      </c>
      <c r="Q2229" t="str">
        <f t="shared" si="214"/>
        <v>p</v>
      </c>
      <c r="R2229" s="2">
        <f t="shared" si="215"/>
        <v>7583.3</v>
      </c>
    </row>
    <row r="2230" spans="1:18" x14ac:dyDescent="0.2">
      <c r="A2230" t="s">
        <v>38</v>
      </c>
      <c r="B2230" s="9" t="str">
        <f>VLOOKUP(A2230,'item cost'!A:D,2,FALSE)</f>
        <v>group 14</v>
      </c>
      <c r="C2230" s="9" t="str">
        <f>VLOOKUP(D2230,items!A:B,2,FALSE)</f>
        <v>item 14</v>
      </c>
      <c r="D2230" t="s">
        <v>846</v>
      </c>
      <c r="E2230" s="10"/>
      <c r="F2230" s="10">
        <v>44969</v>
      </c>
      <c r="G2230" t="s">
        <v>582</v>
      </c>
      <c r="I2230">
        <v>15</v>
      </c>
      <c r="J2230" s="2">
        <v>460</v>
      </c>
      <c r="K2230" s="2">
        <f>IF(OR(B2230="متنوع",B2230="قطع غيار"),J2230,IF(AND(B2230="ceiling fan",J2230&gt;500),_xlfn.MAXIFS('m cost'!$E$3:$E$1062,'m cost'!$B$3:$B$1062,C2230,'m cost'!$C$3:$C$1062,"&lt;="&amp;O2230,'m cost'!$D$3:$D$1062,"&lt;="&amp;N2230)*3,_xlfn.MAXIFS('m cost'!$E$3:$E$1062,'m cost'!$B$3:$B$1062,C2230,'m cost'!$C$3:$C$1062,"&lt;="&amp;O2230,'m cost'!$D$3:$D$1062,"&lt;="&amp;N2230)))</f>
        <v>2060</v>
      </c>
      <c r="L2230" s="2">
        <f t="shared" ref="L2230:L2293" si="216">I2230*K2230</f>
        <v>30900</v>
      </c>
      <c r="M2230" s="2">
        <f t="shared" ref="M2230:M2293" si="217">J2230*I2230</f>
        <v>6900</v>
      </c>
      <c r="N2230">
        <f t="shared" ref="N2230:N2293" si="218">MONTH(F2230)</f>
        <v>2</v>
      </c>
      <c r="O2230">
        <f t="shared" ref="O2230:O2293" si="219">YEAR(F2230)</f>
        <v>2023</v>
      </c>
      <c r="P2230" s="9">
        <f>IF(I2230&gt;0,VLOOKUP(B2230,'m cost'!A:G,6,FALSE)*I2230,0)</f>
        <v>497.84999999999997</v>
      </c>
      <c r="Q2230" t="str">
        <f t="shared" ref="Q2230:Q2293" si="220">IF(M2230-L2230-P2230&gt;0,"p","l")</f>
        <v>l</v>
      </c>
      <c r="R2230" s="2">
        <f t="shared" ref="R2230:R2293" si="221">M2230-L2230-P2230</f>
        <v>-24497.85</v>
      </c>
    </row>
    <row r="2231" spans="1:18" x14ac:dyDescent="0.2">
      <c r="A2231" t="s">
        <v>36</v>
      </c>
      <c r="B2231" s="9" t="str">
        <f>VLOOKUP(A2231,'item cost'!A:D,2,FALSE)</f>
        <v>group 15</v>
      </c>
      <c r="C2231" s="9" t="str">
        <f>VLOOKUP(D2231,items!A:B,2,FALSE)</f>
        <v>item 15</v>
      </c>
      <c r="D2231" t="s">
        <v>847</v>
      </c>
      <c r="E2231" s="10"/>
      <c r="F2231" s="10">
        <v>44971</v>
      </c>
      <c r="G2231" t="s">
        <v>583</v>
      </c>
      <c r="I2231">
        <v>300</v>
      </c>
      <c r="J2231" s="2">
        <v>460</v>
      </c>
      <c r="K2231" s="2">
        <f>IF(OR(B2231="متنوع",B2231="قطع غيار"),J2231,IF(AND(B2231="ceiling fan",J2231&gt;500),_xlfn.MAXIFS('m cost'!$E$3:$E$1062,'m cost'!$B$3:$B$1062,C2231,'m cost'!$C$3:$C$1062,"&lt;="&amp;O2231,'m cost'!$D$3:$D$1062,"&lt;="&amp;N2231)*3,_xlfn.MAXIFS('m cost'!$E$3:$E$1062,'m cost'!$B$3:$B$1062,C2231,'m cost'!$C$3:$C$1062,"&lt;="&amp;O2231,'m cost'!$D$3:$D$1062,"&lt;="&amp;N2231)))</f>
        <v>1928</v>
      </c>
      <c r="L2231" s="2">
        <f t="shared" si="216"/>
        <v>578400</v>
      </c>
      <c r="M2231" s="2">
        <f t="shared" si="217"/>
        <v>138000</v>
      </c>
      <c r="N2231">
        <f t="shared" si="218"/>
        <v>2</v>
      </c>
      <c r="O2231">
        <f t="shared" si="219"/>
        <v>2023</v>
      </c>
      <c r="P2231" s="9">
        <f>IF(I2231&gt;0,VLOOKUP(B2231,'m cost'!A:G,6,FALSE)*I2231,0)</f>
        <v>7956</v>
      </c>
      <c r="Q2231" t="str">
        <f t="shared" si="220"/>
        <v>l</v>
      </c>
      <c r="R2231" s="2">
        <f t="shared" si="221"/>
        <v>-448356</v>
      </c>
    </row>
    <row r="2232" spans="1:18" x14ac:dyDescent="0.2">
      <c r="A2232" t="s">
        <v>30</v>
      </c>
      <c r="B2232" s="9" t="str">
        <f>VLOOKUP(A2232,'item cost'!A:D,2,FALSE)</f>
        <v>group 16</v>
      </c>
      <c r="C2232" s="9" t="str">
        <f>VLOOKUP(D2232,items!A:B,2,FALSE)</f>
        <v>item 16</v>
      </c>
      <c r="D2232" t="s">
        <v>848</v>
      </c>
      <c r="E2232" s="10"/>
      <c r="F2232" s="10">
        <v>44971</v>
      </c>
      <c r="G2232" t="s">
        <v>583</v>
      </c>
      <c r="I2232">
        <v>23</v>
      </c>
      <c r="J2232" s="2">
        <v>2400</v>
      </c>
      <c r="K2232" s="2">
        <f>IF(OR(B2232="متنوع",B2232="قطع غيار"),J2232,IF(AND(B2232="ceiling fan",J2232&gt;500),_xlfn.MAXIFS('m cost'!$E$3:$E$1062,'m cost'!$B$3:$B$1062,C2232,'m cost'!$C$3:$C$1062,"&lt;="&amp;O2232,'m cost'!$D$3:$D$1062,"&lt;="&amp;N2232)*3,_xlfn.MAXIFS('m cost'!$E$3:$E$1062,'m cost'!$B$3:$B$1062,C2232,'m cost'!$C$3:$C$1062,"&lt;="&amp;O2232,'m cost'!$D$3:$D$1062,"&lt;="&amp;N2232)))</f>
        <v>340.26666666666671</v>
      </c>
      <c r="L2232" s="2">
        <f t="shared" si="216"/>
        <v>7826.1333333333341</v>
      </c>
      <c r="M2232" s="2">
        <f t="shared" si="217"/>
        <v>55200</v>
      </c>
      <c r="N2232">
        <f t="shared" si="218"/>
        <v>2</v>
      </c>
      <c r="O2232">
        <f t="shared" si="219"/>
        <v>2023</v>
      </c>
      <c r="P2232" s="9">
        <f>IF(I2232&gt;0,VLOOKUP(B2232,'m cost'!A:G,6,FALSE)*I2232,0)</f>
        <v>659.64</v>
      </c>
      <c r="Q2232" t="str">
        <f t="shared" si="220"/>
        <v>p</v>
      </c>
      <c r="R2232" s="2">
        <f t="shared" si="221"/>
        <v>46714.226666666669</v>
      </c>
    </row>
    <row r="2233" spans="1:18" x14ac:dyDescent="0.2">
      <c r="A2233" t="s">
        <v>45</v>
      </c>
      <c r="B2233" s="9" t="str">
        <f>VLOOKUP(A2233,'item cost'!A:D,2,FALSE)</f>
        <v>group 17</v>
      </c>
      <c r="C2233" s="9" t="str">
        <f>VLOOKUP(D2233,items!A:B,2,FALSE)</f>
        <v>item 17</v>
      </c>
      <c r="D2233" t="s">
        <v>849</v>
      </c>
      <c r="E2233" s="10"/>
      <c r="F2233" s="10">
        <v>44971</v>
      </c>
      <c r="G2233" t="s">
        <v>583</v>
      </c>
      <c r="I2233">
        <v>8</v>
      </c>
      <c r="J2233" s="2">
        <v>2600</v>
      </c>
      <c r="K2233" s="2">
        <f>IF(OR(B2233="متنوع",B2233="قطع غيار"),J2233,IF(AND(B2233="ceiling fan",J2233&gt;500),_xlfn.MAXIFS('m cost'!$E$3:$E$1062,'m cost'!$B$3:$B$1062,C2233,'m cost'!$C$3:$C$1062,"&lt;="&amp;O2233,'m cost'!$D$3:$D$1062,"&lt;="&amp;N2233)*3,_xlfn.MAXIFS('m cost'!$E$3:$E$1062,'m cost'!$B$3:$B$1062,C2233,'m cost'!$C$3:$C$1062,"&lt;="&amp;O2233,'m cost'!$D$3:$D$1062,"&lt;="&amp;N2233)))</f>
        <v>350.54555555555561</v>
      </c>
      <c r="L2233" s="2">
        <f t="shared" si="216"/>
        <v>2804.3644444444449</v>
      </c>
      <c r="M2233" s="2">
        <f t="shared" si="217"/>
        <v>20800</v>
      </c>
      <c r="N2233">
        <f t="shared" si="218"/>
        <v>2</v>
      </c>
      <c r="O2233">
        <f t="shared" si="219"/>
        <v>2023</v>
      </c>
      <c r="P2233" s="9">
        <f>IF(I2233&gt;0,VLOOKUP(B2233,'m cost'!A:G,6,FALSE)*I2233,0)</f>
        <v>386</v>
      </c>
      <c r="Q2233" t="str">
        <f t="shared" si="220"/>
        <v>p</v>
      </c>
      <c r="R2233" s="2">
        <f t="shared" si="221"/>
        <v>17609.635555555556</v>
      </c>
    </row>
    <row r="2234" spans="1:18" x14ac:dyDescent="0.2">
      <c r="A2234" t="s">
        <v>21</v>
      </c>
      <c r="B2234" s="9" t="str">
        <f>VLOOKUP(A2234,'item cost'!A:D,2,FALSE)</f>
        <v>group 18</v>
      </c>
      <c r="C2234" s="9" t="str">
        <f>VLOOKUP(D2234,items!A:B,2,FALSE)</f>
        <v>item 18</v>
      </c>
      <c r="D2234" t="s">
        <v>850</v>
      </c>
      <c r="E2234" s="10"/>
      <c r="F2234" s="10">
        <v>44966</v>
      </c>
      <c r="G2234" t="s">
        <v>584</v>
      </c>
      <c r="I2234">
        <v>100</v>
      </c>
      <c r="J2234" s="2">
        <v>1425</v>
      </c>
      <c r="K2234" s="2">
        <f>IF(OR(B2234="متنوع",B2234="قطع غيار"),J2234,IF(AND(B2234="ceiling fan",J2234&gt;500),_xlfn.MAXIFS('m cost'!$E$3:$E$1062,'m cost'!$B$3:$B$1062,C2234,'m cost'!$C$3:$C$1062,"&lt;="&amp;O2234,'m cost'!$D$3:$D$1062,"&lt;="&amp;N2234)*3,_xlfn.MAXIFS('m cost'!$E$3:$E$1062,'m cost'!$B$3:$B$1062,C2234,'m cost'!$C$3:$C$1062,"&lt;="&amp;O2234,'m cost'!$D$3:$D$1062,"&lt;="&amp;N2234)))</f>
        <v>329.32952380952389</v>
      </c>
      <c r="L2234" s="2">
        <f t="shared" si="216"/>
        <v>32932.952380952389</v>
      </c>
      <c r="M2234" s="2">
        <f t="shared" si="217"/>
        <v>142500</v>
      </c>
      <c r="N2234">
        <f t="shared" si="218"/>
        <v>2</v>
      </c>
      <c r="O2234">
        <f t="shared" si="219"/>
        <v>2023</v>
      </c>
      <c r="P2234" s="9">
        <f>IF(I2234&gt;0,VLOOKUP(B2234,'m cost'!A:G,6,FALSE)*I2234,0)</f>
        <v>13816</v>
      </c>
      <c r="Q2234" t="str">
        <f t="shared" si="220"/>
        <v>p</v>
      </c>
      <c r="R2234" s="2">
        <f t="shared" si="221"/>
        <v>95751.047619047604</v>
      </c>
    </row>
    <row r="2235" spans="1:18" x14ac:dyDescent="0.2">
      <c r="A2235" t="s">
        <v>275</v>
      </c>
      <c r="B2235" s="9" t="str">
        <f>VLOOKUP(A2235,'item cost'!A:D,2,FALSE)</f>
        <v>group 19</v>
      </c>
      <c r="C2235" s="9" t="str">
        <f>VLOOKUP(D2235,items!A:B,2,FALSE)</f>
        <v>item 19</v>
      </c>
      <c r="D2235" t="s">
        <v>851</v>
      </c>
      <c r="E2235" s="10"/>
      <c r="F2235" s="10">
        <v>44966</v>
      </c>
      <c r="G2235" t="s">
        <v>584</v>
      </c>
      <c r="I2235">
        <v>70</v>
      </c>
      <c r="J2235" s="2">
        <v>1000</v>
      </c>
      <c r="K2235" s="2">
        <f>IF(OR(B2235="متنوع",B2235="قطع غيار"),J2235,IF(AND(B2235="ceiling fan",J2235&gt;500),_xlfn.MAXIFS('m cost'!$E$3:$E$1062,'m cost'!$B$3:$B$1062,C2235,'m cost'!$C$3:$C$1062,"&lt;="&amp;O2235,'m cost'!$D$3:$D$1062,"&lt;="&amp;N2235)*3,_xlfn.MAXIFS('m cost'!$E$3:$E$1062,'m cost'!$B$3:$B$1062,C2235,'m cost'!$C$3:$C$1062,"&lt;="&amp;O2235,'m cost'!$D$3:$D$1062,"&lt;="&amp;N2235)))</f>
        <v>1400</v>
      </c>
      <c r="L2235" s="2">
        <f t="shared" si="216"/>
        <v>98000</v>
      </c>
      <c r="M2235" s="2">
        <f t="shared" si="217"/>
        <v>70000</v>
      </c>
      <c r="N2235">
        <f t="shared" si="218"/>
        <v>2</v>
      </c>
      <c r="O2235">
        <f t="shared" si="219"/>
        <v>2023</v>
      </c>
      <c r="P2235" s="9">
        <f>IF(I2235&gt;0,VLOOKUP(B2235,'m cost'!A:G,6,FALSE)*I2235,0)</f>
        <v>1537.8999999999999</v>
      </c>
      <c r="Q2235" t="str">
        <f t="shared" si="220"/>
        <v>l</v>
      </c>
      <c r="R2235" s="2">
        <f t="shared" si="221"/>
        <v>-29537.9</v>
      </c>
    </row>
    <row r="2236" spans="1:18" x14ac:dyDescent="0.2">
      <c r="A2236" t="s">
        <v>17</v>
      </c>
      <c r="B2236" s="9" t="str">
        <f>VLOOKUP(A2236,'item cost'!A:D,2,FALSE)</f>
        <v>group 20</v>
      </c>
      <c r="C2236" s="9" t="str">
        <f>VLOOKUP(D2236,items!A:B,2,FALSE)</f>
        <v>item 20</v>
      </c>
      <c r="D2236" t="s">
        <v>852</v>
      </c>
      <c r="E2236" s="10"/>
      <c r="F2236" s="10">
        <v>44966</v>
      </c>
      <c r="G2236" t="s">
        <v>584</v>
      </c>
      <c r="I2236">
        <v>10</v>
      </c>
      <c r="J2236" s="2">
        <v>2550</v>
      </c>
      <c r="K2236" s="2">
        <f>IF(OR(B2236="متنوع",B2236="قطع غيار"),J2236,IF(AND(B2236="ceiling fan",J2236&gt;500),_xlfn.MAXIFS('m cost'!$E$3:$E$1062,'m cost'!$B$3:$B$1062,C2236,'m cost'!$C$3:$C$1062,"&lt;="&amp;O2236,'m cost'!$D$3:$D$1062,"&lt;="&amp;N2236)*3,_xlfn.MAXIFS('m cost'!$E$3:$E$1062,'m cost'!$B$3:$B$1062,C2236,'m cost'!$C$3:$C$1062,"&lt;="&amp;O2236,'m cost'!$D$3:$D$1062,"&lt;="&amp;N2236)))</f>
        <v>1544</v>
      </c>
      <c r="L2236" s="2">
        <f t="shared" si="216"/>
        <v>15440</v>
      </c>
      <c r="M2236" s="2">
        <f t="shared" si="217"/>
        <v>25500</v>
      </c>
      <c r="N2236">
        <f t="shared" si="218"/>
        <v>2</v>
      </c>
      <c r="O2236">
        <f t="shared" si="219"/>
        <v>2023</v>
      </c>
      <c r="P2236" s="9">
        <f>IF(I2236&gt;0,VLOOKUP(B2236,'m cost'!A:G,6,FALSE)*I2236,0)</f>
        <v>50</v>
      </c>
      <c r="Q2236" t="str">
        <f t="shared" si="220"/>
        <v>p</v>
      </c>
      <c r="R2236" s="2">
        <f t="shared" si="221"/>
        <v>10010</v>
      </c>
    </row>
    <row r="2237" spans="1:18" x14ac:dyDescent="0.2">
      <c r="A2237" t="s">
        <v>18</v>
      </c>
      <c r="B2237" s="9" t="str">
        <f>VLOOKUP(A2237,'item cost'!A:D,2,FALSE)</f>
        <v>group 21</v>
      </c>
      <c r="C2237" s="9" t="str">
        <f>VLOOKUP(D2237,items!A:B,2,FALSE)</f>
        <v>item 21</v>
      </c>
      <c r="D2237" t="s">
        <v>853</v>
      </c>
      <c r="E2237" s="10"/>
      <c r="F2237" s="10">
        <v>44966</v>
      </c>
      <c r="G2237" t="s">
        <v>584</v>
      </c>
      <c r="I2237">
        <v>40</v>
      </c>
      <c r="J2237" s="2">
        <v>520</v>
      </c>
      <c r="K2237" s="2">
        <f>IF(OR(B2237="متنوع",B2237="قطع غيار"),J2237,IF(AND(B2237="ceiling fan",J2237&gt;500),_xlfn.MAXIFS('m cost'!$E$3:$E$1062,'m cost'!$B$3:$B$1062,C2237,'m cost'!$C$3:$C$1062,"&lt;="&amp;O2237,'m cost'!$D$3:$D$1062,"&lt;="&amp;N2237)*3,_xlfn.MAXIFS('m cost'!$E$3:$E$1062,'m cost'!$B$3:$B$1062,C2237,'m cost'!$C$3:$C$1062,"&lt;="&amp;O2237,'m cost'!$D$3:$D$1062,"&lt;="&amp;N2237)))</f>
        <v>122.78968253968254</v>
      </c>
      <c r="L2237" s="2">
        <f t="shared" si="216"/>
        <v>4911.5873015873021</v>
      </c>
      <c r="M2237" s="2">
        <f t="shared" si="217"/>
        <v>20800</v>
      </c>
      <c r="N2237">
        <f t="shared" si="218"/>
        <v>2</v>
      </c>
      <c r="O2237">
        <f t="shared" si="219"/>
        <v>2023</v>
      </c>
      <c r="P2237" s="9">
        <f>IF(I2237&gt;0,VLOOKUP(B2237,'m cost'!A:G,6,FALSE)*I2237,0)</f>
        <v>0</v>
      </c>
      <c r="Q2237" t="str">
        <f t="shared" si="220"/>
        <v>p</v>
      </c>
      <c r="R2237" s="2">
        <f t="shared" si="221"/>
        <v>15888.412698412698</v>
      </c>
    </row>
    <row r="2238" spans="1:18" x14ac:dyDescent="0.2">
      <c r="A2238" t="s">
        <v>24</v>
      </c>
      <c r="B2238" s="9" t="str">
        <f>VLOOKUP(A2238,'item cost'!A:D,2,FALSE)</f>
        <v>group 22</v>
      </c>
      <c r="C2238" s="9" t="str">
        <f>VLOOKUP(D2238,items!A:B,2,FALSE)</f>
        <v>item 22</v>
      </c>
      <c r="D2238" t="s">
        <v>854</v>
      </c>
      <c r="E2238" s="10"/>
      <c r="F2238" s="10">
        <v>44966</v>
      </c>
      <c r="G2238" t="s">
        <v>584</v>
      </c>
      <c r="I2238">
        <v>45</v>
      </c>
      <c r="J2238" s="2">
        <v>470</v>
      </c>
      <c r="K2238" s="2">
        <f>IF(OR(B2238="متنوع",B2238="قطع غيار"),J2238,IF(AND(B2238="ceiling fan",J2238&gt;500),_xlfn.MAXIFS('m cost'!$E$3:$E$1062,'m cost'!$B$3:$B$1062,C2238,'m cost'!$C$3:$C$1062,"&lt;="&amp;O2238,'m cost'!$D$3:$D$1062,"&lt;="&amp;N2238)*3,_xlfn.MAXIFS('m cost'!$E$3:$E$1062,'m cost'!$B$3:$B$1062,C2238,'m cost'!$C$3:$C$1062,"&lt;="&amp;O2238,'m cost'!$D$3:$D$1062,"&lt;="&amp;N2238)))</f>
        <v>588</v>
      </c>
      <c r="L2238" s="2">
        <f t="shared" si="216"/>
        <v>26460</v>
      </c>
      <c r="M2238" s="2">
        <f t="shared" si="217"/>
        <v>21150</v>
      </c>
      <c r="N2238">
        <f t="shared" si="218"/>
        <v>2</v>
      </c>
      <c r="O2238">
        <f t="shared" si="219"/>
        <v>2023</v>
      </c>
      <c r="P2238" s="9">
        <f>IF(I2238&gt;0,VLOOKUP(B2238,'m cost'!A:G,6,FALSE)*I2238,0)</f>
        <v>45</v>
      </c>
      <c r="Q2238" t="str">
        <f t="shared" si="220"/>
        <v>l</v>
      </c>
      <c r="R2238" s="2">
        <f t="shared" si="221"/>
        <v>-5355</v>
      </c>
    </row>
    <row r="2239" spans="1:18" x14ac:dyDescent="0.2">
      <c r="A2239" t="s">
        <v>60</v>
      </c>
      <c r="B2239" s="9" t="str">
        <f>VLOOKUP(A2239,'item cost'!A:D,2,FALSE)</f>
        <v>group 23</v>
      </c>
      <c r="C2239" s="9" t="str">
        <f>VLOOKUP(D2239,items!A:B,2,FALSE)</f>
        <v>item 23</v>
      </c>
      <c r="D2239" t="s">
        <v>855</v>
      </c>
      <c r="E2239" s="10"/>
      <c r="F2239" s="10">
        <v>44966</v>
      </c>
      <c r="G2239" t="s">
        <v>188</v>
      </c>
      <c r="I2239">
        <v>-1</v>
      </c>
      <c r="J2239" s="2">
        <v>1000</v>
      </c>
      <c r="K2239" s="2">
        <f>IF(OR(B2239="متنوع",B2239="قطع غيار"),J2239,IF(AND(B2239="ceiling fan",J2239&gt;500),_xlfn.MAXIFS('m cost'!$E$3:$E$1062,'m cost'!$B$3:$B$1062,C2239,'m cost'!$C$3:$C$1062,"&lt;="&amp;O2239,'m cost'!$D$3:$D$1062,"&lt;="&amp;N2239)*3,_xlfn.MAXIFS('m cost'!$E$3:$E$1062,'m cost'!$B$3:$B$1062,C2239,'m cost'!$C$3:$C$1062,"&lt;="&amp;O2239,'m cost'!$D$3:$D$1062,"&lt;="&amp;N2239)))</f>
        <v>3666.8121693121693</v>
      </c>
      <c r="L2239" s="2">
        <f t="shared" si="216"/>
        <v>-3666.8121693121693</v>
      </c>
      <c r="M2239" s="2">
        <f t="shared" si="217"/>
        <v>-1000</v>
      </c>
      <c r="N2239">
        <f t="shared" si="218"/>
        <v>2</v>
      </c>
      <c r="O2239">
        <f t="shared" si="219"/>
        <v>2023</v>
      </c>
      <c r="P2239" s="9">
        <f>IF(I2239&gt;0,VLOOKUP(B2239,'m cost'!A:G,6,FALSE)*I2239,0)</f>
        <v>0</v>
      </c>
      <c r="Q2239" t="str">
        <f t="shared" si="220"/>
        <v>p</v>
      </c>
      <c r="R2239" s="2">
        <f t="shared" si="221"/>
        <v>2666.8121693121693</v>
      </c>
    </row>
    <row r="2240" spans="1:18" x14ac:dyDescent="0.2">
      <c r="A2240" t="s">
        <v>43</v>
      </c>
      <c r="B2240" s="9" t="str">
        <f>VLOOKUP(A2240,'item cost'!A:D,2,FALSE)</f>
        <v>group 24</v>
      </c>
      <c r="C2240" s="9" t="str">
        <f>VLOOKUP(D2240,items!A:B,2,FALSE)</f>
        <v>item 24</v>
      </c>
      <c r="D2240" t="s">
        <v>856</v>
      </c>
      <c r="E2240" s="10"/>
      <c r="F2240" s="10">
        <v>44958</v>
      </c>
      <c r="G2240" t="s">
        <v>585</v>
      </c>
      <c r="I2240">
        <v>40</v>
      </c>
      <c r="J2240" s="2">
        <v>2675</v>
      </c>
      <c r="K2240" s="2">
        <f>IF(OR(B2240="متنوع",B2240="قطع غيار"),J2240,IF(AND(B2240="ceiling fan",J2240&gt;500),_xlfn.MAXIFS('m cost'!$E$3:$E$1062,'m cost'!$B$3:$B$1062,C2240,'m cost'!$C$3:$C$1062,"&lt;="&amp;O2240,'m cost'!$D$3:$D$1062,"&lt;="&amp;N2240)*3,_xlfn.MAXIFS('m cost'!$E$3:$E$1062,'m cost'!$B$3:$B$1062,C2240,'m cost'!$C$3:$C$1062,"&lt;="&amp;O2240,'m cost'!$D$3:$D$1062,"&lt;="&amp;N2240)))</f>
        <v>570</v>
      </c>
      <c r="L2240" s="2">
        <f t="shared" si="216"/>
        <v>22800</v>
      </c>
      <c r="M2240" s="2">
        <f t="shared" si="217"/>
        <v>107000</v>
      </c>
      <c r="N2240">
        <f t="shared" si="218"/>
        <v>2</v>
      </c>
      <c r="O2240">
        <f t="shared" si="219"/>
        <v>2023</v>
      </c>
      <c r="P2240" s="9">
        <f>IF(I2240&gt;0,VLOOKUP(B2240,'m cost'!A:G,6,FALSE)*I2240,0)</f>
        <v>20</v>
      </c>
      <c r="Q2240" t="str">
        <f t="shared" si="220"/>
        <v>p</v>
      </c>
      <c r="R2240" s="2">
        <f t="shared" si="221"/>
        <v>84180</v>
      </c>
    </row>
    <row r="2241" spans="1:18" x14ac:dyDescent="0.2">
      <c r="A2241" t="s">
        <v>278</v>
      </c>
      <c r="B2241" s="9" t="str">
        <f>VLOOKUP(A2241,'item cost'!A:D,2,FALSE)</f>
        <v>group 25</v>
      </c>
      <c r="C2241" s="9" t="str">
        <f>VLOOKUP(D2241,items!A:B,2,FALSE)</f>
        <v>item 25</v>
      </c>
      <c r="D2241" t="s">
        <v>857</v>
      </c>
      <c r="E2241" s="10"/>
      <c r="F2241" s="10">
        <v>44958</v>
      </c>
      <c r="G2241" t="s">
        <v>585</v>
      </c>
      <c r="I2241">
        <v>150</v>
      </c>
      <c r="J2241" s="2">
        <v>300</v>
      </c>
      <c r="K2241" s="2">
        <f>IF(OR(B2241="متنوع",B2241="قطع غيار"),J2241,IF(AND(B2241="ceiling fan",J2241&gt;500),_xlfn.MAXIFS('m cost'!$E$3:$E$1062,'m cost'!$B$3:$B$1062,C2241,'m cost'!$C$3:$C$1062,"&lt;="&amp;O2241,'m cost'!$D$3:$D$1062,"&lt;="&amp;N2241)*3,_xlfn.MAXIFS('m cost'!$E$3:$E$1062,'m cost'!$B$3:$B$1062,C2241,'m cost'!$C$3:$C$1062,"&lt;="&amp;O2241,'m cost'!$D$3:$D$1062,"&lt;="&amp;N2241)))</f>
        <v>223.50174851190479</v>
      </c>
      <c r="L2241" s="2">
        <f t="shared" si="216"/>
        <v>33525.262276785717</v>
      </c>
      <c r="M2241" s="2">
        <f t="shared" si="217"/>
        <v>45000</v>
      </c>
      <c r="N2241">
        <f t="shared" si="218"/>
        <v>2</v>
      </c>
      <c r="O2241">
        <f t="shared" si="219"/>
        <v>2023</v>
      </c>
      <c r="P2241" s="9">
        <f>IF(I2241&gt;0,VLOOKUP(B2241,'m cost'!A:G,6,FALSE)*I2241,0)</f>
        <v>4418.25</v>
      </c>
      <c r="Q2241" t="str">
        <f t="shared" si="220"/>
        <v>p</v>
      </c>
      <c r="R2241" s="2">
        <f t="shared" si="221"/>
        <v>7056.4877232142826</v>
      </c>
    </row>
    <row r="2242" spans="1:18" x14ac:dyDescent="0.2">
      <c r="A2242" t="s">
        <v>279</v>
      </c>
      <c r="B2242" s="9" t="str">
        <f>VLOOKUP(A2242,'item cost'!A:D,2,FALSE)</f>
        <v>group 26</v>
      </c>
      <c r="C2242" s="9" t="str">
        <f>VLOOKUP(D2242,items!A:B,2,FALSE)</f>
        <v>item 26</v>
      </c>
      <c r="D2242" t="s">
        <v>858</v>
      </c>
      <c r="E2242" s="10"/>
      <c r="F2242" s="10">
        <v>44958</v>
      </c>
      <c r="G2242" t="s">
        <v>585</v>
      </c>
      <c r="I2242">
        <v>10</v>
      </c>
      <c r="J2242" s="2">
        <v>1600</v>
      </c>
      <c r="K2242" s="2">
        <f>IF(OR(B2242="متنوع",B2242="قطع غيار"),J2242,IF(AND(B2242="ceiling fan",J2242&gt;500),_xlfn.MAXIFS('m cost'!$E$3:$E$1062,'m cost'!$B$3:$B$1062,C2242,'m cost'!$C$3:$C$1062,"&lt;="&amp;O2242,'m cost'!$D$3:$D$1062,"&lt;="&amp;N2242)*3,_xlfn.MAXIFS('m cost'!$E$3:$E$1062,'m cost'!$B$3:$B$1062,C2242,'m cost'!$C$3:$C$1062,"&lt;="&amp;O2242,'m cost'!$D$3:$D$1062,"&lt;="&amp;N2242)))</f>
        <v>2270</v>
      </c>
      <c r="L2242" s="2">
        <f t="shared" si="216"/>
        <v>22700</v>
      </c>
      <c r="M2242" s="2">
        <f t="shared" si="217"/>
        <v>16000</v>
      </c>
      <c r="N2242">
        <f t="shared" si="218"/>
        <v>2</v>
      </c>
      <c r="O2242">
        <f t="shared" si="219"/>
        <v>2023</v>
      </c>
      <c r="P2242" s="9">
        <f>IF(I2242&gt;0,VLOOKUP(B2242,'m cost'!A:G,6,FALSE)*I2242,0)</f>
        <v>50</v>
      </c>
      <c r="Q2242" t="str">
        <f t="shared" si="220"/>
        <v>l</v>
      </c>
      <c r="R2242" s="2">
        <f t="shared" si="221"/>
        <v>-6750</v>
      </c>
    </row>
    <row r="2243" spans="1:18" x14ac:dyDescent="0.2">
      <c r="A2243" t="s">
        <v>46</v>
      </c>
      <c r="B2243" s="9" t="str">
        <f>VLOOKUP(A2243,'item cost'!A:D,2,FALSE)</f>
        <v>group 27</v>
      </c>
      <c r="C2243" s="9" t="str">
        <f>VLOOKUP(D2243,items!A:B,2,FALSE)</f>
        <v>item 27</v>
      </c>
      <c r="D2243" t="s">
        <v>859</v>
      </c>
      <c r="E2243" s="10"/>
      <c r="F2243" s="10">
        <v>44958</v>
      </c>
      <c r="G2243" t="s">
        <v>585</v>
      </c>
      <c r="I2243">
        <v>30</v>
      </c>
      <c r="J2243" s="2">
        <v>1350</v>
      </c>
      <c r="K2243" s="2">
        <f>IF(OR(B2243="متنوع",B2243="قطع غيار"),J2243,IF(AND(B2243="ceiling fan",J2243&gt;500),_xlfn.MAXIFS('m cost'!$E$3:$E$1062,'m cost'!$B$3:$B$1062,C2243,'m cost'!$C$3:$C$1062,"&lt;="&amp;O2243,'m cost'!$D$3:$D$1062,"&lt;="&amp;N2243)*3,_xlfn.MAXIFS('m cost'!$E$3:$E$1062,'m cost'!$B$3:$B$1062,C2243,'m cost'!$C$3:$C$1062,"&lt;="&amp;O2243,'m cost'!$D$3:$D$1062,"&lt;="&amp;N2243)))</f>
        <v>383</v>
      </c>
      <c r="L2243" s="2">
        <f t="shared" si="216"/>
        <v>11490</v>
      </c>
      <c r="M2243" s="2">
        <f t="shared" si="217"/>
        <v>40500</v>
      </c>
      <c r="N2243">
        <f t="shared" si="218"/>
        <v>2</v>
      </c>
      <c r="O2243">
        <f t="shared" si="219"/>
        <v>2023</v>
      </c>
      <c r="P2243" s="9">
        <f>IF(I2243&gt;0,VLOOKUP(B2243,'m cost'!A:G,6,FALSE)*I2243,0)</f>
        <v>0</v>
      </c>
      <c r="Q2243" t="str">
        <f t="shared" si="220"/>
        <v>p</v>
      </c>
      <c r="R2243" s="2">
        <f t="shared" si="221"/>
        <v>29010</v>
      </c>
    </row>
    <row r="2244" spans="1:18" x14ac:dyDescent="0.2">
      <c r="A2244" t="s">
        <v>37</v>
      </c>
      <c r="B2244" s="9" t="str">
        <f>VLOOKUP(A2244,'item cost'!A:D,2,FALSE)</f>
        <v>group 28</v>
      </c>
      <c r="C2244" s="9" t="str">
        <f>VLOOKUP(D2244,items!A:B,2,FALSE)</f>
        <v>item 28</v>
      </c>
      <c r="D2244" t="s">
        <v>860</v>
      </c>
      <c r="E2244" s="10"/>
      <c r="F2244" s="10">
        <v>44958</v>
      </c>
      <c r="G2244" t="s">
        <v>585</v>
      </c>
      <c r="I2244">
        <v>10</v>
      </c>
      <c r="J2244" s="2">
        <v>1600</v>
      </c>
      <c r="K2244" s="2">
        <f>IF(OR(B2244="متنوع",B2244="قطع غيار"),J2244,IF(AND(B2244="ceiling fan",J2244&gt;500),_xlfn.MAXIFS('m cost'!$E$3:$E$1062,'m cost'!$B$3:$B$1062,C2244,'m cost'!$C$3:$C$1062,"&lt;="&amp;O2244,'m cost'!$D$3:$D$1062,"&lt;="&amp;N2244)*3,_xlfn.MAXIFS('m cost'!$E$3:$E$1062,'m cost'!$B$3:$B$1062,C2244,'m cost'!$C$3:$C$1062,"&lt;="&amp;O2244,'m cost'!$D$3:$D$1062,"&lt;="&amp;N2244)))</f>
        <v>1229</v>
      </c>
      <c r="L2244" s="2">
        <f t="shared" si="216"/>
        <v>12290</v>
      </c>
      <c r="M2244" s="2">
        <f t="shared" si="217"/>
        <v>16000</v>
      </c>
      <c r="N2244">
        <f t="shared" si="218"/>
        <v>2</v>
      </c>
      <c r="O2244">
        <f t="shared" si="219"/>
        <v>2023</v>
      </c>
      <c r="P2244" s="9">
        <f>IF(I2244&gt;0,VLOOKUP(B2244,'m cost'!A:G,6,FALSE)*I2244,0)</f>
        <v>5</v>
      </c>
      <c r="Q2244" t="str">
        <f t="shared" si="220"/>
        <v>p</v>
      </c>
      <c r="R2244" s="2">
        <f t="shared" si="221"/>
        <v>3705</v>
      </c>
    </row>
    <row r="2245" spans="1:18" x14ac:dyDescent="0.2">
      <c r="A2245" t="s">
        <v>44</v>
      </c>
      <c r="B2245" s="9" t="str">
        <f>VLOOKUP(A2245,'item cost'!A:D,2,FALSE)</f>
        <v>group 29</v>
      </c>
      <c r="C2245" s="9" t="str">
        <f>VLOOKUP(D2245,items!A:B,2,FALSE)</f>
        <v>item 29</v>
      </c>
      <c r="D2245" t="s">
        <v>861</v>
      </c>
      <c r="E2245" s="10"/>
      <c r="F2245" s="10">
        <v>44958</v>
      </c>
      <c r="G2245" t="s">
        <v>585</v>
      </c>
      <c r="I2245">
        <v>20</v>
      </c>
      <c r="J2245" s="2">
        <v>1000</v>
      </c>
      <c r="K2245" s="2">
        <f>IF(OR(B2245="متنوع",B2245="قطع غيار"),J2245,IF(AND(B2245="ceiling fan",J2245&gt;500),_xlfn.MAXIFS('m cost'!$E$3:$E$1062,'m cost'!$B$3:$B$1062,C2245,'m cost'!$C$3:$C$1062,"&lt;="&amp;O2245,'m cost'!$D$3:$D$1062,"&lt;="&amp;N2245)*3,_xlfn.MAXIFS('m cost'!$E$3:$E$1062,'m cost'!$B$3:$B$1062,C2245,'m cost'!$C$3:$C$1062,"&lt;="&amp;O2245,'m cost'!$D$3:$D$1062,"&lt;="&amp;N2245)))</f>
        <v>139.5625</v>
      </c>
      <c r="L2245" s="2">
        <f t="shared" si="216"/>
        <v>2791.25</v>
      </c>
      <c r="M2245" s="2">
        <f t="shared" si="217"/>
        <v>20000</v>
      </c>
      <c r="N2245">
        <f t="shared" si="218"/>
        <v>2</v>
      </c>
      <c r="O2245">
        <f t="shared" si="219"/>
        <v>2023</v>
      </c>
      <c r="P2245" s="9">
        <f>IF(I2245&gt;0,VLOOKUP(B2245,'m cost'!A:G,6,FALSE)*I2245,0)</f>
        <v>100</v>
      </c>
      <c r="Q2245" t="str">
        <f t="shared" si="220"/>
        <v>p</v>
      </c>
      <c r="R2245" s="2">
        <f t="shared" si="221"/>
        <v>17108.75</v>
      </c>
    </row>
    <row r="2246" spans="1:18" x14ac:dyDescent="0.2">
      <c r="A2246" t="s">
        <v>280</v>
      </c>
      <c r="B2246" s="9" t="str">
        <f>VLOOKUP(A2246,'item cost'!A:D,2,FALSE)</f>
        <v>group 30</v>
      </c>
      <c r="C2246" s="9" t="str">
        <f>VLOOKUP(D2246,items!A:B,2,FALSE)</f>
        <v>item 30</v>
      </c>
      <c r="D2246" t="s">
        <v>862</v>
      </c>
      <c r="E2246" s="10"/>
      <c r="F2246" s="10">
        <v>44958</v>
      </c>
      <c r="G2246" t="s">
        <v>253</v>
      </c>
      <c r="I2246">
        <v>-10</v>
      </c>
      <c r="J2246" s="2">
        <v>1150</v>
      </c>
      <c r="K2246" s="2">
        <f>IF(OR(B2246="متنوع",B2246="قطع غيار"),J2246,IF(AND(B2246="ceiling fan",J2246&gt;500),_xlfn.MAXIFS('m cost'!$E$3:$E$1062,'m cost'!$B$3:$B$1062,C2246,'m cost'!$C$3:$C$1062,"&lt;="&amp;O2246,'m cost'!$D$3:$D$1062,"&lt;="&amp;N2246)*3,_xlfn.MAXIFS('m cost'!$E$3:$E$1062,'m cost'!$B$3:$B$1062,C2246,'m cost'!$C$3:$C$1062,"&lt;="&amp;O2246,'m cost'!$D$3:$D$1062,"&lt;="&amp;N2246)))</f>
        <v>350.54555555555561</v>
      </c>
      <c r="L2246" s="2">
        <f t="shared" si="216"/>
        <v>-3505.4555555555562</v>
      </c>
      <c r="M2246" s="2">
        <f t="shared" si="217"/>
        <v>-11500</v>
      </c>
      <c r="N2246">
        <f t="shared" si="218"/>
        <v>2</v>
      </c>
      <c r="O2246">
        <f t="shared" si="219"/>
        <v>2023</v>
      </c>
      <c r="P2246" s="9">
        <f>IF(I2246&gt;0,VLOOKUP(B2246,'m cost'!A:G,6,FALSE)*I2246,0)</f>
        <v>0</v>
      </c>
      <c r="Q2246" t="str">
        <f t="shared" si="220"/>
        <v>l</v>
      </c>
      <c r="R2246" s="2">
        <f t="shared" si="221"/>
        <v>-7994.5444444444438</v>
      </c>
    </row>
    <row r="2247" spans="1:18" x14ac:dyDescent="0.2">
      <c r="A2247" t="s">
        <v>50</v>
      </c>
      <c r="B2247" s="9" t="str">
        <f>VLOOKUP(A2247,'item cost'!A:D,2,FALSE)</f>
        <v>group 31</v>
      </c>
      <c r="C2247" s="9" t="str">
        <f>VLOOKUP(D2247,items!A:B,2,FALSE)</f>
        <v>item 31</v>
      </c>
      <c r="D2247" t="s">
        <v>863</v>
      </c>
      <c r="E2247" s="10"/>
      <c r="F2247" s="10">
        <v>44958</v>
      </c>
      <c r="G2247" t="s">
        <v>253</v>
      </c>
      <c r="I2247">
        <v>-3</v>
      </c>
      <c r="J2247" s="2">
        <v>330</v>
      </c>
      <c r="K2247" s="2">
        <f>IF(OR(B2247="متنوع",B2247="قطع غيار"),J2247,IF(AND(B2247="ceiling fan",J2247&gt;500),_xlfn.MAXIFS('m cost'!$E$3:$E$1062,'m cost'!$B$3:$B$1062,C2247,'m cost'!$C$3:$C$1062,"&lt;="&amp;O2247,'m cost'!$D$3:$D$1062,"&lt;="&amp;N2247)*3,_xlfn.MAXIFS('m cost'!$E$3:$E$1062,'m cost'!$B$3:$B$1062,C2247,'m cost'!$C$3:$C$1062,"&lt;="&amp;O2247,'m cost'!$D$3:$D$1062,"&lt;="&amp;N2247)))</f>
        <v>891.17460317460325</v>
      </c>
      <c r="L2247" s="2">
        <f t="shared" si="216"/>
        <v>-2673.5238095238096</v>
      </c>
      <c r="M2247" s="2">
        <f t="shared" si="217"/>
        <v>-990</v>
      </c>
      <c r="N2247">
        <f t="shared" si="218"/>
        <v>2</v>
      </c>
      <c r="O2247">
        <f t="shared" si="219"/>
        <v>2023</v>
      </c>
      <c r="P2247" s="9">
        <f>IF(I2247&gt;0,VLOOKUP(B2247,'m cost'!A:G,6,FALSE)*I2247,0)</f>
        <v>0</v>
      </c>
      <c r="Q2247" t="str">
        <f t="shared" si="220"/>
        <v>p</v>
      </c>
      <c r="R2247" s="2">
        <f t="shared" si="221"/>
        <v>1683.5238095238096</v>
      </c>
    </row>
    <row r="2248" spans="1:18" x14ac:dyDescent="0.2">
      <c r="A2248" t="s">
        <v>20</v>
      </c>
      <c r="B2248" s="9" t="str">
        <f>VLOOKUP(A2248,'item cost'!A:D,2,FALSE)</f>
        <v>group 32</v>
      </c>
      <c r="C2248" s="9" t="str">
        <f>VLOOKUP(D2248,items!A:B,2,FALSE)</f>
        <v>item 32</v>
      </c>
      <c r="D2248" t="s">
        <v>864</v>
      </c>
      <c r="E2248" s="10"/>
      <c r="F2248" s="10">
        <v>44958</v>
      </c>
      <c r="G2248" t="s">
        <v>253</v>
      </c>
      <c r="I2248">
        <v>-2</v>
      </c>
      <c r="J2248" s="2">
        <v>275</v>
      </c>
      <c r="K2248" s="2">
        <f>IF(OR(B2248="متنوع",B2248="قطع غيار"),J2248,IF(AND(B2248="ceiling fan",J2248&gt;500),_xlfn.MAXIFS('m cost'!$E$3:$E$1062,'m cost'!$B$3:$B$1062,C2248,'m cost'!$C$3:$C$1062,"&lt;="&amp;O2248,'m cost'!$D$3:$D$1062,"&lt;="&amp;N2248)*3,_xlfn.MAXIFS('m cost'!$E$3:$E$1062,'m cost'!$B$3:$B$1062,C2248,'m cost'!$C$3:$C$1062,"&lt;="&amp;O2248,'m cost'!$D$3:$D$1062,"&lt;="&amp;N2248)))</f>
        <v>480</v>
      </c>
      <c r="L2248" s="2">
        <f t="shared" si="216"/>
        <v>-960</v>
      </c>
      <c r="M2248" s="2">
        <f t="shared" si="217"/>
        <v>-550</v>
      </c>
      <c r="N2248">
        <f t="shared" si="218"/>
        <v>2</v>
      </c>
      <c r="O2248">
        <f t="shared" si="219"/>
        <v>2023</v>
      </c>
      <c r="P2248" s="9">
        <f>IF(I2248&gt;0,VLOOKUP(B2248,'m cost'!A:G,6,FALSE)*I2248,0)</f>
        <v>0</v>
      </c>
      <c r="Q2248" t="str">
        <f t="shared" si="220"/>
        <v>p</v>
      </c>
      <c r="R2248" s="2">
        <f t="shared" si="221"/>
        <v>410</v>
      </c>
    </row>
    <row r="2249" spans="1:18" x14ac:dyDescent="0.2">
      <c r="A2249" t="s">
        <v>33</v>
      </c>
      <c r="B2249" s="9" t="str">
        <f>VLOOKUP(A2249,'item cost'!A:D,2,FALSE)</f>
        <v>group 33</v>
      </c>
      <c r="C2249" s="9" t="str">
        <f>VLOOKUP(D2249,items!A:B,2,FALSE)</f>
        <v>item 33</v>
      </c>
      <c r="D2249" t="s">
        <v>865</v>
      </c>
      <c r="E2249" s="10"/>
      <c r="F2249" s="10">
        <v>44958</v>
      </c>
      <c r="G2249" t="s">
        <v>253</v>
      </c>
      <c r="I2249">
        <v>-5</v>
      </c>
      <c r="J2249" s="2">
        <v>150</v>
      </c>
      <c r="K2249" s="2">
        <f>IF(OR(B2249="متنوع",B2249="قطع غيار"),J2249,IF(AND(B2249="ceiling fan",J2249&gt;500),_xlfn.MAXIFS('m cost'!$E$3:$E$1062,'m cost'!$B$3:$B$1062,C2249,'m cost'!$C$3:$C$1062,"&lt;="&amp;O2249,'m cost'!$D$3:$D$1062,"&lt;="&amp;N2249)*3,_xlfn.MAXIFS('m cost'!$E$3:$E$1062,'m cost'!$B$3:$B$1062,C2249,'m cost'!$C$3:$C$1062,"&lt;="&amp;O2249,'m cost'!$D$3:$D$1062,"&lt;="&amp;N2249)))</f>
        <v>960</v>
      </c>
      <c r="L2249" s="2">
        <f t="shared" si="216"/>
        <v>-4800</v>
      </c>
      <c r="M2249" s="2">
        <f t="shared" si="217"/>
        <v>-750</v>
      </c>
      <c r="N2249">
        <f t="shared" si="218"/>
        <v>2</v>
      </c>
      <c r="O2249">
        <f t="shared" si="219"/>
        <v>2023</v>
      </c>
      <c r="P2249" s="9">
        <f>IF(I2249&gt;0,VLOOKUP(B2249,'m cost'!A:G,6,FALSE)*I2249,0)</f>
        <v>0</v>
      </c>
      <c r="Q2249" t="str">
        <f t="shared" si="220"/>
        <v>p</v>
      </c>
      <c r="R2249" s="2">
        <f t="shared" si="221"/>
        <v>4050</v>
      </c>
    </row>
    <row r="2250" spans="1:18" x14ac:dyDescent="0.2">
      <c r="A2250" t="s">
        <v>48</v>
      </c>
      <c r="B2250" s="9" t="str">
        <f>VLOOKUP(A2250,'item cost'!A:D,2,FALSE)</f>
        <v>group 34</v>
      </c>
      <c r="C2250" s="9" t="str">
        <f>VLOOKUP(D2250,items!A:B,2,FALSE)</f>
        <v>item 34</v>
      </c>
      <c r="D2250" t="s">
        <v>866</v>
      </c>
      <c r="E2250" s="10"/>
      <c r="F2250" s="10">
        <v>44958</v>
      </c>
      <c r="G2250" t="s">
        <v>253</v>
      </c>
      <c r="I2250">
        <v>-1</v>
      </c>
      <c r="J2250" s="2">
        <v>150</v>
      </c>
      <c r="K2250" s="2">
        <f>IF(OR(B2250="متنوع",B2250="قطع غيار"),J2250,IF(AND(B2250="ceiling fan",J2250&gt;500),_xlfn.MAXIFS('m cost'!$E$3:$E$1062,'m cost'!$B$3:$B$1062,C2250,'m cost'!$C$3:$C$1062,"&lt;="&amp;O2250,'m cost'!$D$3:$D$1062,"&lt;="&amp;N2250)*3,_xlfn.MAXIFS('m cost'!$E$3:$E$1062,'m cost'!$B$3:$B$1062,C2250,'m cost'!$C$3:$C$1062,"&lt;="&amp;O2250,'m cost'!$D$3:$D$1062,"&lt;="&amp;N2250)))</f>
        <v>1445</v>
      </c>
      <c r="L2250" s="2">
        <f t="shared" si="216"/>
        <v>-1445</v>
      </c>
      <c r="M2250" s="2">
        <f t="shared" si="217"/>
        <v>-150</v>
      </c>
      <c r="N2250">
        <f t="shared" si="218"/>
        <v>2</v>
      </c>
      <c r="O2250">
        <f t="shared" si="219"/>
        <v>2023</v>
      </c>
      <c r="P2250" s="9">
        <f>IF(I2250&gt;0,VLOOKUP(B2250,'m cost'!A:G,6,FALSE)*I2250,0)</f>
        <v>0</v>
      </c>
      <c r="Q2250" t="str">
        <f t="shared" si="220"/>
        <v>p</v>
      </c>
      <c r="R2250" s="2">
        <f t="shared" si="221"/>
        <v>1295</v>
      </c>
    </row>
    <row r="2251" spans="1:18" x14ac:dyDescent="0.2">
      <c r="A2251" t="s">
        <v>28</v>
      </c>
      <c r="B2251" s="9" t="str">
        <f>VLOOKUP(A2251,'item cost'!A:D,2,FALSE)</f>
        <v>group 35</v>
      </c>
      <c r="C2251" s="9" t="str">
        <f>VLOOKUP(D2251,items!A:B,2,FALSE)</f>
        <v>item 35</v>
      </c>
      <c r="D2251" t="s">
        <v>867</v>
      </c>
      <c r="E2251" s="10"/>
      <c r="F2251" s="10">
        <v>44958</v>
      </c>
      <c r="G2251" t="s">
        <v>253</v>
      </c>
      <c r="I2251">
        <v>-1</v>
      </c>
      <c r="J2251" s="2">
        <v>250</v>
      </c>
      <c r="K2251" s="2">
        <f>IF(OR(B2251="متنوع",B2251="قطع غيار"),J2251,IF(AND(B2251="ceiling fan",J2251&gt;500),_xlfn.MAXIFS('m cost'!$E$3:$E$1062,'m cost'!$B$3:$B$1062,C2251,'m cost'!$C$3:$C$1062,"&lt;="&amp;O2251,'m cost'!$D$3:$D$1062,"&lt;="&amp;N2251)*3,_xlfn.MAXIFS('m cost'!$E$3:$E$1062,'m cost'!$B$3:$B$1062,C2251,'m cost'!$C$3:$C$1062,"&lt;="&amp;O2251,'m cost'!$D$3:$D$1062,"&lt;="&amp;N2251)))</f>
        <v>1445</v>
      </c>
      <c r="L2251" s="2">
        <f t="shared" si="216"/>
        <v>-1445</v>
      </c>
      <c r="M2251" s="2">
        <f t="shared" si="217"/>
        <v>-250</v>
      </c>
      <c r="N2251">
        <f t="shared" si="218"/>
        <v>2</v>
      </c>
      <c r="O2251">
        <f t="shared" si="219"/>
        <v>2023</v>
      </c>
      <c r="P2251" s="9">
        <f>IF(I2251&gt;0,VLOOKUP(B2251,'m cost'!A:G,6,FALSE)*I2251,0)</f>
        <v>0</v>
      </c>
      <c r="Q2251" t="str">
        <f t="shared" si="220"/>
        <v>p</v>
      </c>
      <c r="R2251" s="2">
        <f t="shared" si="221"/>
        <v>1195</v>
      </c>
    </row>
    <row r="2252" spans="1:18" x14ac:dyDescent="0.2">
      <c r="A2252" t="s">
        <v>274</v>
      </c>
      <c r="B2252" s="9" t="str">
        <f>VLOOKUP(A2252,'item cost'!A:D,2,FALSE)</f>
        <v>group 36</v>
      </c>
      <c r="C2252" s="9" t="str">
        <f>VLOOKUP(D2252,items!A:B,2,FALSE)</f>
        <v>item 36</v>
      </c>
      <c r="D2252" t="s">
        <v>868</v>
      </c>
      <c r="E2252" s="10"/>
      <c r="F2252" s="10">
        <v>44958</v>
      </c>
      <c r="G2252" t="s">
        <v>253</v>
      </c>
      <c r="I2252">
        <v>-1</v>
      </c>
      <c r="J2252" s="2">
        <v>300</v>
      </c>
      <c r="K2252" s="2">
        <f>IF(OR(B2252="متنوع",B2252="قطع غيار"),J2252,IF(AND(B2252="ceiling fan",J2252&gt;500),_xlfn.MAXIFS('m cost'!$E$3:$E$1062,'m cost'!$B$3:$B$1062,C2252,'m cost'!$C$3:$C$1062,"&lt;="&amp;O2252,'m cost'!$D$3:$D$1062,"&lt;="&amp;N2252)*3,_xlfn.MAXIFS('m cost'!$E$3:$E$1062,'m cost'!$B$3:$B$1062,C2252,'m cost'!$C$3:$C$1062,"&lt;="&amp;O2252,'m cost'!$D$3:$D$1062,"&lt;="&amp;N2252)))</f>
        <v>440</v>
      </c>
      <c r="L2252" s="2">
        <f t="shared" si="216"/>
        <v>-440</v>
      </c>
      <c r="M2252" s="2">
        <f t="shared" si="217"/>
        <v>-300</v>
      </c>
      <c r="N2252">
        <f t="shared" si="218"/>
        <v>2</v>
      </c>
      <c r="O2252">
        <f t="shared" si="219"/>
        <v>2023</v>
      </c>
      <c r="P2252" s="9">
        <f>IF(I2252&gt;0,VLOOKUP(B2252,'m cost'!A:G,6,FALSE)*I2252,0)</f>
        <v>0</v>
      </c>
      <c r="Q2252" t="str">
        <f t="shared" si="220"/>
        <v>p</v>
      </c>
      <c r="R2252" s="2">
        <f t="shared" si="221"/>
        <v>140</v>
      </c>
    </row>
    <row r="2253" spans="1:18" x14ac:dyDescent="0.2">
      <c r="A2253" t="s">
        <v>52</v>
      </c>
      <c r="B2253" s="9" t="str">
        <f>VLOOKUP(A2253,'item cost'!A:D,2,FALSE)</f>
        <v>group 37</v>
      </c>
      <c r="C2253" s="9" t="str">
        <f>VLOOKUP(D2253,items!A:B,2,FALSE)</f>
        <v>item 37</v>
      </c>
      <c r="D2253" t="s">
        <v>869</v>
      </c>
      <c r="E2253" s="10"/>
      <c r="F2253" s="10">
        <v>44958</v>
      </c>
      <c r="G2253" t="s">
        <v>253</v>
      </c>
      <c r="I2253">
        <v>-1</v>
      </c>
      <c r="J2253" s="2">
        <v>675</v>
      </c>
      <c r="K2253" s="2">
        <f>IF(OR(B2253="متنوع",B2253="قطع غيار"),J2253,IF(AND(B2253="ceiling fan",J2253&gt;500),_xlfn.MAXIFS('m cost'!$E$3:$E$1062,'m cost'!$B$3:$B$1062,C2253,'m cost'!$C$3:$C$1062,"&lt;="&amp;O2253,'m cost'!$D$3:$D$1062,"&lt;="&amp;N2253)*3,_xlfn.MAXIFS('m cost'!$E$3:$E$1062,'m cost'!$B$3:$B$1062,C2253,'m cost'!$C$3:$C$1062,"&lt;="&amp;O2253,'m cost'!$D$3:$D$1062,"&lt;="&amp;N2253)))</f>
        <v>1486.2500000000002</v>
      </c>
      <c r="L2253" s="2">
        <f t="shared" si="216"/>
        <v>-1486.2500000000002</v>
      </c>
      <c r="M2253" s="2">
        <f t="shared" si="217"/>
        <v>-675</v>
      </c>
      <c r="N2253">
        <f t="shared" si="218"/>
        <v>2</v>
      </c>
      <c r="O2253">
        <f t="shared" si="219"/>
        <v>2023</v>
      </c>
      <c r="P2253" s="9">
        <f>IF(I2253&gt;0,VLOOKUP(B2253,'m cost'!A:G,6,FALSE)*I2253,0)</f>
        <v>0</v>
      </c>
      <c r="Q2253" t="str">
        <f t="shared" si="220"/>
        <v>p</v>
      </c>
      <c r="R2253" s="2">
        <f t="shared" si="221"/>
        <v>811.25000000000023</v>
      </c>
    </row>
    <row r="2254" spans="1:18" x14ac:dyDescent="0.2">
      <c r="A2254" t="s">
        <v>65</v>
      </c>
      <c r="B2254" s="9" t="str">
        <f>VLOOKUP(A2254,'item cost'!A:D,2,FALSE)</f>
        <v>group 38</v>
      </c>
      <c r="C2254" s="9" t="str">
        <f>VLOOKUP(D2254,items!A:B,2,FALSE)</f>
        <v>item 38</v>
      </c>
      <c r="D2254" t="s">
        <v>870</v>
      </c>
      <c r="E2254" s="10"/>
      <c r="F2254" s="10">
        <v>44958</v>
      </c>
      <c r="G2254" t="s">
        <v>253</v>
      </c>
      <c r="I2254">
        <v>-1</v>
      </c>
      <c r="J2254" s="2">
        <v>245</v>
      </c>
      <c r="K2254" s="2">
        <f>IF(OR(B2254="متنوع",B2254="قطع غيار"),J2254,IF(AND(B2254="ceiling fan",J2254&gt;500),_xlfn.MAXIFS('m cost'!$E$3:$E$1062,'m cost'!$B$3:$B$1062,C2254,'m cost'!$C$3:$C$1062,"&lt;="&amp;O2254,'m cost'!$D$3:$D$1062,"&lt;="&amp;N2254)*3,_xlfn.MAXIFS('m cost'!$E$3:$E$1062,'m cost'!$B$3:$B$1062,C2254,'m cost'!$C$3:$C$1062,"&lt;="&amp;O2254,'m cost'!$D$3:$D$1062,"&lt;="&amp;N2254)))</f>
        <v>1954.814814814815</v>
      </c>
      <c r="L2254" s="2">
        <f t="shared" si="216"/>
        <v>-1954.814814814815</v>
      </c>
      <c r="M2254" s="2">
        <f t="shared" si="217"/>
        <v>-245</v>
      </c>
      <c r="N2254">
        <f t="shared" si="218"/>
        <v>2</v>
      </c>
      <c r="O2254">
        <f t="shared" si="219"/>
        <v>2023</v>
      </c>
      <c r="P2254" s="9">
        <f>IF(I2254&gt;0,VLOOKUP(B2254,'m cost'!A:G,6,FALSE)*I2254,0)</f>
        <v>0</v>
      </c>
      <c r="Q2254" t="str">
        <f t="shared" si="220"/>
        <v>p</v>
      </c>
      <c r="R2254" s="2">
        <f t="shared" si="221"/>
        <v>1709.814814814815</v>
      </c>
    </row>
    <row r="2255" spans="1:18" x14ac:dyDescent="0.2">
      <c r="A2255" t="s">
        <v>62</v>
      </c>
      <c r="B2255" s="9" t="str">
        <f>VLOOKUP(A2255,'item cost'!A:D,2,FALSE)</f>
        <v>group 39</v>
      </c>
      <c r="C2255" s="9" t="str">
        <f>VLOOKUP(D2255,items!A:B,2,FALSE)</f>
        <v>item 39</v>
      </c>
      <c r="D2255" t="s">
        <v>871</v>
      </c>
      <c r="E2255" s="10"/>
      <c r="F2255" s="10">
        <v>44958</v>
      </c>
      <c r="G2255" t="s">
        <v>253</v>
      </c>
      <c r="I2255">
        <v>-1</v>
      </c>
      <c r="J2255" s="2">
        <v>190</v>
      </c>
      <c r="K2255" s="2">
        <f>IF(OR(B2255="متنوع",B2255="قطع غيار"),J2255,IF(AND(B2255="ceiling fan",J2255&gt;500),_xlfn.MAXIFS('m cost'!$E$3:$E$1062,'m cost'!$B$3:$B$1062,C2255,'m cost'!$C$3:$C$1062,"&lt;="&amp;O2255,'m cost'!$D$3:$D$1062,"&lt;="&amp;N2255)*3,_xlfn.MAXIFS('m cost'!$E$3:$E$1062,'m cost'!$B$3:$B$1062,C2255,'m cost'!$C$3:$C$1062,"&lt;="&amp;O2255,'m cost'!$D$3:$D$1062,"&lt;="&amp;N2255)))</f>
        <v>1020</v>
      </c>
      <c r="L2255" s="2">
        <f t="shared" si="216"/>
        <v>-1020</v>
      </c>
      <c r="M2255" s="2">
        <f t="shared" si="217"/>
        <v>-190</v>
      </c>
      <c r="N2255">
        <f t="shared" si="218"/>
        <v>2</v>
      </c>
      <c r="O2255">
        <f t="shared" si="219"/>
        <v>2023</v>
      </c>
      <c r="P2255" s="9">
        <f>IF(I2255&gt;0,VLOOKUP(B2255,'m cost'!A:G,6,FALSE)*I2255,0)</f>
        <v>0</v>
      </c>
      <c r="Q2255" t="str">
        <f t="shared" si="220"/>
        <v>p</v>
      </c>
      <c r="R2255" s="2">
        <f t="shared" si="221"/>
        <v>830</v>
      </c>
    </row>
    <row r="2256" spans="1:18" x14ac:dyDescent="0.2">
      <c r="A2256" t="s">
        <v>25</v>
      </c>
      <c r="B2256" s="9" t="str">
        <f>VLOOKUP(A2256,'item cost'!A:D,2,FALSE)</f>
        <v>group 40</v>
      </c>
      <c r="C2256" s="9" t="str">
        <f>VLOOKUP(D2256,items!A:B,2,FALSE)</f>
        <v>item 40</v>
      </c>
      <c r="D2256" t="s">
        <v>872</v>
      </c>
      <c r="E2256" s="10"/>
      <c r="F2256" s="10">
        <v>44976</v>
      </c>
      <c r="G2256" t="s">
        <v>586</v>
      </c>
      <c r="I2256">
        <v>216</v>
      </c>
      <c r="J2256" s="2">
        <v>1175</v>
      </c>
      <c r="K2256" s="2">
        <f>IF(OR(B2256="متنوع",B2256="قطع غيار"),J2256,IF(AND(B2256="ceiling fan",J2256&gt;500),_xlfn.MAXIFS('m cost'!$E$3:$E$1062,'m cost'!$B$3:$B$1062,C2256,'m cost'!$C$3:$C$1062,"&lt;="&amp;O2256,'m cost'!$D$3:$D$1062,"&lt;="&amp;N2256)*3,_xlfn.MAXIFS('m cost'!$E$3:$E$1062,'m cost'!$B$3:$B$1062,C2256,'m cost'!$C$3:$C$1062,"&lt;="&amp;O2256,'m cost'!$D$3:$D$1062,"&lt;="&amp;N2256)))</f>
        <v>514</v>
      </c>
      <c r="L2256" s="2">
        <f t="shared" si="216"/>
        <v>111024</v>
      </c>
      <c r="M2256" s="2">
        <f t="shared" si="217"/>
        <v>253800</v>
      </c>
      <c r="N2256">
        <f t="shared" si="218"/>
        <v>2</v>
      </c>
      <c r="O2256">
        <f t="shared" si="219"/>
        <v>2023</v>
      </c>
      <c r="P2256" s="9">
        <f>IF(I2256&gt;0,VLOOKUP(B2256,'m cost'!A:G,6,FALSE)*I2256,0)</f>
        <v>0</v>
      </c>
      <c r="Q2256" t="str">
        <f t="shared" si="220"/>
        <v>p</v>
      </c>
      <c r="R2256" s="2">
        <f t="shared" si="221"/>
        <v>142776</v>
      </c>
    </row>
    <row r="2257" spans="1:18" x14ac:dyDescent="0.2">
      <c r="A2257" t="s">
        <v>51</v>
      </c>
      <c r="B2257" s="9" t="str">
        <f>VLOOKUP(A2257,'item cost'!A:D,2,FALSE)</f>
        <v>group 41</v>
      </c>
      <c r="C2257" s="9" t="str">
        <f>VLOOKUP(D2257,items!A:B,2,FALSE)</f>
        <v>item 41</v>
      </c>
      <c r="D2257" t="s">
        <v>873</v>
      </c>
      <c r="E2257" s="10"/>
      <c r="F2257" s="10">
        <v>44976</v>
      </c>
      <c r="G2257" t="s">
        <v>586</v>
      </c>
      <c r="I2257">
        <v>25</v>
      </c>
      <c r="J2257" s="2">
        <v>1350</v>
      </c>
      <c r="K2257" s="2">
        <f>IF(OR(B2257="متنوع",B2257="قطع غيار"),J2257,IF(AND(B2257="ceiling fan",J2257&gt;500),_xlfn.MAXIFS('m cost'!$E$3:$E$1062,'m cost'!$B$3:$B$1062,C2257,'m cost'!$C$3:$C$1062,"&lt;="&amp;O2257,'m cost'!$D$3:$D$1062,"&lt;="&amp;N2257)*3,_xlfn.MAXIFS('m cost'!$E$3:$E$1062,'m cost'!$B$3:$B$1062,C2257,'m cost'!$C$3:$C$1062,"&lt;="&amp;O2257,'m cost'!$D$3:$D$1062,"&lt;="&amp;N2257)))</f>
        <v>367</v>
      </c>
      <c r="L2257" s="2">
        <f t="shared" si="216"/>
        <v>9175</v>
      </c>
      <c r="M2257" s="2">
        <f t="shared" si="217"/>
        <v>33750</v>
      </c>
      <c r="N2257">
        <f t="shared" si="218"/>
        <v>2</v>
      </c>
      <c r="O2257">
        <f t="shared" si="219"/>
        <v>2023</v>
      </c>
      <c r="P2257" s="9">
        <f>IF(I2257&gt;0,VLOOKUP(B2257,'m cost'!A:G,6,FALSE)*I2257,0)</f>
        <v>0</v>
      </c>
      <c r="Q2257" t="str">
        <f t="shared" si="220"/>
        <v>p</v>
      </c>
      <c r="R2257" s="2">
        <f t="shared" si="221"/>
        <v>24575</v>
      </c>
    </row>
    <row r="2258" spans="1:18" x14ac:dyDescent="0.2">
      <c r="A2258" t="s">
        <v>276</v>
      </c>
      <c r="B2258" s="9" t="str">
        <f>VLOOKUP(A2258,'item cost'!A:D,2,FALSE)</f>
        <v>group 42</v>
      </c>
      <c r="C2258" s="9" t="str">
        <f>VLOOKUP(D2258,items!A:B,2,FALSE)</f>
        <v>item 42</v>
      </c>
      <c r="D2258" t="s">
        <v>874</v>
      </c>
      <c r="E2258" s="10"/>
      <c r="F2258" s="10">
        <v>44976</v>
      </c>
      <c r="G2258" t="s">
        <v>586</v>
      </c>
      <c r="I2258">
        <v>40</v>
      </c>
      <c r="J2258" s="2">
        <v>725</v>
      </c>
      <c r="K2258" s="2">
        <f>IF(OR(B2258="متنوع",B2258="قطع غيار"),J2258,IF(AND(B2258="ceiling fan",J2258&gt;500),_xlfn.MAXIFS('m cost'!$E$3:$E$1062,'m cost'!$B$3:$B$1062,C2258,'m cost'!$C$3:$C$1062,"&lt;="&amp;O2258,'m cost'!$D$3:$D$1062,"&lt;="&amp;N2258)*3,_xlfn.MAXIFS('m cost'!$E$3:$E$1062,'m cost'!$B$3:$B$1062,C2258,'m cost'!$C$3:$C$1062,"&lt;="&amp;O2258,'m cost'!$D$3:$D$1062,"&lt;="&amp;N2258)))</f>
        <v>244.81481481481484</v>
      </c>
      <c r="L2258" s="2">
        <f t="shared" si="216"/>
        <v>9792.5925925925931</v>
      </c>
      <c r="M2258" s="2">
        <f t="shared" si="217"/>
        <v>29000</v>
      </c>
      <c r="N2258">
        <f t="shared" si="218"/>
        <v>2</v>
      </c>
      <c r="O2258">
        <f t="shared" si="219"/>
        <v>2023</v>
      </c>
      <c r="P2258" s="9">
        <f>IF(I2258&gt;0,VLOOKUP(B2258,'m cost'!A:G,6,FALSE)*I2258,0)</f>
        <v>0</v>
      </c>
      <c r="Q2258" t="str">
        <f t="shared" si="220"/>
        <v>p</v>
      </c>
      <c r="R2258" s="2">
        <f t="shared" si="221"/>
        <v>19207.407407407409</v>
      </c>
    </row>
    <row r="2259" spans="1:18" x14ac:dyDescent="0.2">
      <c r="A2259" t="s">
        <v>70</v>
      </c>
      <c r="B2259" s="9" t="str">
        <f>VLOOKUP(A2259,'item cost'!A:D,2,FALSE)</f>
        <v>group 43</v>
      </c>
      <c r="C2259" s="9" t="str">
        <f>VLOOKUP(D2259,items!A:B,2,FALSE)</f>
        <v>item 43</v>
      </c>
      <c r="D2259" t="s">
        <v>875</v>
      </c>
      <c r="E2259" s="10"/>
      <c r="F2259" s="10">
        <v>44976</v>
      </c>
      <c r="G2259" t="s">
        <v>586</v>
      </c>
      <c r="I2259">
        <v>50</v>
      </c>
      <c r="J2259" s="2">
        <v>380</v>
      </c>
      <c r="K2259" s="2">
        <f>IF(OR(B2259="متنوع",B2259="قطع غيار"),J2259,IF(AND(B2259="ceiling fan",J2259&gt;500),_xlfn.MAXIFS('m cost'!$E$3:$E$1062,'m cost'!$B$3:$B$1062,C2259,'m cost'!$C$3:$C$1062,"&lt;="&amp;O2259,'m cost'!$D$3:$D$1062,"&lt;="&amp;N2259)*3,_xlfn.MAXIFS('m cost'!$E$3:$E$1062,'m cost'!$B$3:$B$1062,C2259,'m cost'!$C$3:$C$1062,"&lt;="&amp;O2259,'m cost'!$D$3:$D$1062,"&lt;="&amp;N2259)))</f>
        <v>193</v>
      </c>
      <c r="L2259" s="2">
        <f t="shared" si="216"/>
        <v>9650</v>
      </c>
      <c r="M2259" s="2">
        <f t="shared" si="217"/>
        <v>19000</v>
      </c>
      <c r="N2259">
        <f t="shared" si="218"/>
        <v>2</v>
      </c>
      <c r="O2259">
        <f t="shared" si="219"/>
        <v>2023</v>
      </c>
      <c r="P2259" s="9">
        <f>IF(I2259&gt;0,VLOOKUP(B2259,'m cost'!A:G,6,FALSE)*I2259,0)</f>
        <v>0</v>
      </c>
      <c r="Q2259" t="str">
        <f t="shared" si="220"/>
        <v>p</v>
      </c>
      <c r="R2259" s="2">
        <f t="shared" si="221"/>
        <v>9350</v>
      </c>
    </row>
    <row r="2260" spans="1:18" x14ac:dyDescent="0.2">
      <c r="A2260" t="s">
        <v>22</v>
      </c>
      <c r="B2260" s="9" t="str">
        <f>VLOOKUP(A2260,'item cost'!A:D,2,FALSE)</f>
        <v>group 44</v>
      </c>
      <c r="C2260" s="9" t="str">
        <f>VLOOKUP(D2260,items!A:B,2,FALSE)</f>
        <v>item 44</v>
      </c>
      <c r="D2260" t="s">
        <v>876</v>
      </c>
      <c r="E2260" s="10"/>
      <c r="F2260" s="10">
        <v>44976</v>
      </c>
      <c r="G2260" t="s">
        <v>586</v>
      </c>
      <c r="I2260">
        <v>315</v>
      </c>
      <c r="J2260" s="2">
        <v>520</v>
      </c>
      <c r="K2260" s="2">
        <f>IF(OR(B2260="متنوع",B2260="قطع غيار"),J2260,IF(AND(B2260="ceiling fan",J2260&gt;500),_xlfn.MAXIFS('m cost'!$E$3:$E$1062,'m cost'!$B$3:$B$1062,C2260,'m cost'!$C$3:$C$1062,"&lt;="&amp;O2260,'m cost'!$D$3:$D$1062,"&lt;="&amp;N2260)*3,_xlfn.MAXIFS('m cost'!$E$3:$E$1062,'m cost'!$B$3:$B$1062,C2260,'m cost'!$C$3:$C$1062,"&lt;="&amp;O2260,'m cost'!$D$3:$D$1062,"&lt;="&amp;N2260)))</f>
        <v>187.96296296296299</v>
      </c>
      <c r="L2260" s="2">
        <f t="shared" si="216"/>
        <v>59208.333333333343</v>
      </c>
      <c r="M2260" s="2">
        <f t="shared" si="217"/>
        <v>163800</v>
      </c>
      <c r="N2260">
        <f t="shared" si="218"/>
        <v>2</v>
      </c>
      <c r="O2260">
        <f t="shared" si="219"/>
        <v>2023</v>
      </c>
      <c r="P2260" s="9">
        <f>IF(I2260&gt;0,VLOOKUP(B2260,'m cost'!A:G,6,FALSE)*I2260,0)</f>
        <v>0</v>
      </c>
      <c r="Q2260" t="str">
        <f t="shared" si="220"/>
        <v>p</v>
      </c>
      <c r="R2260" s="2">
        <f t="shared" si="221"/>
        <v>104591.66666666666</v>
      </c>
    </row>
    <row r="2261" spans="1:18" x14ac:dyDescent="0.2">
      <c r="A2261" t="s">
        <v>27</v>
      </c>
      <c r="B2261" s="9" t="str">
        <f>VLOOKUP(A2261,'item cost'!A:D,2,FALSE)</f>
        <v>group 45</v>
      </c>
      <c r="C2261" s="9" t="str">
        <f>VLOOKUP(D2261,items!A:B,2,FALSE)</f>
        <v>item 45</v>
      </c>
      <c r="D2261" t="s">
        <v>877</v>
      </c>
      <c r="E2261" s="10"/>
      <c r="F2261" s="10">
        <v>44976</v>
      </c>
      <c r="G2261" t="s">
        <v>586</v>
      </c>
      <c r="I2261">
        <v>200</v>
      </c>
      <c r="J2261" s="2">
        <v>470</v>
      </c>
      <c r="K2261" s="2">
        <f>IF(OR(B2261="متنوع",B2261="قطع غيار"),J2261,IF(AND(B2261="ceiling fan",J2261&gt;500),_xlfn.MAXIFS('m cost'!$E$3:$E$1062,'m cost'!$B$3:$B$1062,C2261,'m cost'!$C$3:$C$1062,"&lt;="&amp;O2261,'m cost'!$D$3:$D$1062,"&lt;="&amp;N2261)*3,_xlfn.MAXIFS('m cost'!$E$3:$E$1062,'m cost'!$B$3:$B$1062,C2261,'m cost'!$C$3:$C$1062,"&lt;="&amp;O2261,'m cost'!$D$3:$D$1062,"&lt;="&amp;N2261)))</f>
        <v>187.96296296296299</v>
      </c>
      <c r="L2261" s="2">
        <f t="shared" si="216"/>
        <v>37592.592592592599</v>
      </c>
      <c r="M2261" s="2">
        <f t="shared" si="217"/>
        <v>94000</v>
      </c>
      <c r="N2261">
        <f t="shared" si="218"/>
        <v>2</v>
      </c>
      <c r="O2261">
        <f t="shared" si="219"/>
        <v>2023</v>
      </c>
      <c r="P2261" s="9">
        <f>IF(I2261&gt;0,VLOOKUP(B2261,'m cost'!A:G,6,FALSE)*I2261,0)</f>
        <v>0</v>
      </c>
      <c r="Q2261" t="str">
        <f t="shared" si="220"/>
        <v>p</v>
      </c>
      <c r="R2261" s="2">
        <f t="shared" si="221"/>
        <v>56407.407407407401</v>
      </c>
    </row>
    <row r="2262" spans="1:18" x14ac:dyDescent="0.2">
      <c r="A2262" t="s">
        <v>19</v>
      </c>
      <c r="B2262" s="9" t="str">
        <f>VLOOKUP(A2262,'item cost'!A:D,2,FALSE)</f>
        <v>group 46</v>
      </c>
      <c r="C2262" s="9" t="str">
        <f>VLOOKUP(D2262,items!A:B,2,FALSE)</f>
        <v>item 46</v>
      </c>
      <c r="D2262" t="s">
        <v>878</v>
      </c>
      <c r="E2262" s="10"/>
      <c r="F2262" s="10">
        <v>44976</v>
      </c>
      <c r="G2262" t="s">
        <v>587</v>
      </c>
      <c r="I2262">
        <v>-8</v>
      </c>
      <c r="J2262" s="2">
        <v>1175</v>
      </c>
      <c r="K2262" s="2">
        <f>IF(OR(B2262="متنوع",B2262="قطع غيار"),J2262,IF(AND(B2262="ceiling fan",J2262&gt;500),_xlfn.MAXIFS('m cost'!$E$3:$E$1062,'m cost'!$B$3:$B$1062,C2262,'m cost'!$C$3:$C$1062,"&lt;="&amp;O2262,'m cost'!$D$3:$D$1062,"&lt;="&amp;N2262)*3,_xlfn.MAXIFS('m cost'!$E$3:$E$1062,'m cost'!$B$3:$B$1062,C2262,'m cost'!$C$3:$C$1062,"&lt;="&amp;O2262,'m cost'!$D$3:$D$1062,"&lt;="&amp;N2262)))</f>
        <v>775</v>
      </c>
      <c r="L2262" s="2">
        <f t="shared" si="216"/>
        <v>-6200</v>
      </c>
      <c r="M2262" s="2">
        <f t="shared" si="217"/>
        <v>-9400</v>
      </c>
      <c r="N2262">
        <f t="shared" si="218"/>
        <v>2</v>
      </c>
      <c r="O2262">
        <f t="shared" si="219"/>
        <v>2023</v>
      </c>
      <c r="P2262" s="9">
        <f>IF(I2262&gt;0,VLOOKUP(B2262,'m cost'!A:G,6,FALSE)*I2262,0)</f>
        <v>0</v>
      </c>
      <c r="Q2262" t="str">
        <f t="shared" si="220"/>
        <v>l</v>
      </c>
      <c r="R2262" s="2">
        <f t="shared" si="221"/>
        <v>-3200</v>
      </c>
    </row>
    <row r="2263" spans="1:18" x14ac:dyDescent="0.2">
      <c r="A2263" t="s">
        <v>29</v>
      </c>
      <c r="B2263" s="9" t="str">
        <f>VLOOKUP(A2263,'item cost'!A:D,2,FALSE)</f>
        <v>group 47</v>
      </c>
      <c r="C2263" s="9" t="str">
        <f>VLOOKUP(D2263,items!A:B,2,FALSE)</f>
        <v>item 47</v>
      </c>
      <c r="D2263" t="s">
        <v>879</v>
      </c>
      <c r="E2263" s="10"/>
      <c r="F2263" s="10">
        <v>44976</v>
      </c>
      <c r="G2263" t="s">
        <v>587</v>
      </c>
      <c r="I2263">
        <v>-10</v>
      </c>
      <c r="J2263" s="2">
        <v>330</v>
      </c>
      <c r="K2263" s="2">
        <f>IF(OR(B2263="متنوع",B2263="قطع غيار"),J2263,IF(AND(B2263="ceiling fan",J2263&gt;500),_xlfn.MAXIFS('m cost'!$E$3:$E$1062,'m cost'!$B$3:$B$1062,C2263,'m cost'!$C$3:$C$1062,"&lt;="&amp;O2263,'m cost'!$D$3:$D$1062,"&lt;="&amp;N2263)*3,_xlfn.MAXIFS('m cost'!$E$3:$E$1062,'m cost'!$B$3:$B$1062,C2263,'m cost'!$C$3:$C$1062,"&lt;="&amp;O2263,'m cost'!$D$3:$D$1062,"&lt;="&amp;N2263)))</f>
        <v>205</v>
      </c>
      <c r="L2263" s="2">
        <f t="shared" si="216"/>
        <v>-2050</v>
      </c>
      <c r="M2263" s="2">
        <f t="shared" si="217"/>
        <v>-3300</v>
      </c>
      <c r="N2263">
        <f t="shared" si="218"/>
        <v>2</v>
      </c>
      <c r="O2263">
        <f t="shared" si="219"/>
        <v>2023</v>
      </c>
      <c r="P2263" s="9">
        <f>IF(I2263&gt;0,VLOOKUP(B2263,'m cost'!A:G,6,FALSE)*I2263,0)</f>
        <v>0</v>
      </c>
      <c r="Q2263" t="str">
        <f t="shared" si="220"/>
        <v>l</v>
      </c>
      <c r="R2263" s="2">
        <f t="shared" si="221"/>
        <v>-1250</v>
      </c>
    </row>
    <row r="2264" spans="1:18" x14ac:dyDescent="0.2">
      <c r="A2264" t="s">
        <v>272</v>
      </c>
      <c r="B2264" s="9" t="str">
        <f>VLOOKUP(A2264,'item cost'!A:D,2,FALSE)</f>
        <v>group 48</v>
      </c>
      <c r="C2264" s="9" t="str">
        <f>VLOOKUP(D2264,items!A:B,2,FALSE)</f>
        <v>item 48</v>
      </c>
      <c r="D2264" t="s">
        <v>880</v>
      </c>
      <c r="E2264" s="10"/>
      <c r="F2264" s="10">
        <v>44976</v>
      </c>
      <c r="G2264" t="s">
        <v>587</v>
      </c>
      <c r="I2264">
        <v>-2</v>
      </c>
      <c r="J2264" s="2">
        <v>300</v>
      </c>
      <c r="K2264" s="2">
        <f>IF(OR(B2264="متنوع",B2264="قطع غيار"),J2264,IF(AND(B2264="ceiling fan",J2264&gt;500),_xlfn.MAXIFS('m cost'!$E$3:$E$1062,'m cost'!$B$3:$B$1062,C2264,'m cost'!$C$3:$C$1062,"&lt;="&amp;O2264,'m cost'!$D$3:$D$1062,"&lt;="&amp;N2264)*3,_xlfn.MAXIFS('m cost'!$E$3:$E$1062,'m cost'!$B$3:$B$1062,C2264,'m cost'!$C$3:$C$1062,"&lt;="&amp;O2264,'m cost'!$D$3:$D$1062,"&lt;="&amp;N2264)))</f>
        <v>640</v>
      </c>
      <c r="L2264" s="2">
        <f t="shared" si="216"/>
        <v>-1280</v>
      </c>
      <c r="M2264" s="2">
        <f t="shared" si="217"/>
        <v>-600</v>
      </c>
      <c r="N2264">
        <f t="shared" si="218"/>
        <v>2</v>
      </c>
      <c r="O2264">
        <f t="shared" si="219"/>
        <v>2023</v>
      </c>
      <c r="P2264" s="9">
        <f>IF(I2264&gt;0,VLOOKUP(B2264,'m cost'!A:G,6,FALSE)*I2264,0)</f>
        <v>0</v>
      </c>
      <c r="Q2264" t="str">
        <f t="shared" si="220"/>
        <v>p</v>
      </c>
      <c r="R2264" s="2">
        <f t="shared" si="221"/>
        <v>680</v>
      </c>
    </row>
    <row r="2265" spans="1:18" x14ac:dyDescent="0.2">
      <c r="A2265" t="s">
        <v>41</v>
      </c>
      <c r="B2265" s="9" t="str">
        <f>VLOOKUP(A2265,'item cost'!A:D,2,FALSE)</f>
        <v>group 49</v>
      </c>
      <c r="C2265" s="9" t="str">
        <f>VLOOKUP(D2265,items!A:B,2,FALSE)</f>
        <v>item 49</v>
      </c>
      <c r="D2265" t="s">
        <v>881</v>
      </c>
      <c r="E2265" s="10"/>
      <c r="F2265" s="10">
        <v>44976</v>
      </c>
      <c r="G2265" t="s">
        <v>587</v>
      </c>
      <c r="I2265">
        <v>-1</v>
      </c>
      <c r="J2265" s="2">
        <v>470</v>
      </c>
      <c r="K2265" s="2">
        <f>IF(OR(B2265="متنوع",B2265="قطع غيار"),J2265,IF(AND(B2265="ceiling fan",J2265&gt;500),_xlfn.MAXIFS('m cost'!$E$3:$E$1062,'m cost'!$B$3:$B$1062,C2265,'m cost'!$C$3:$C$1062,"&lt;="&amp;O2265,'m cost'!$D$3:$D$1062,"&lt;="&amp;N2265)*3,_xlfn.MAXIFS('m cost'!$E$3:$E$1062,'m cost'!$B$3:$B$1062,C2265,'m cost'!$C$3:$C$1062,"&lt;="&amp;O2265,'m cost'!$D$3:$D$1062,"&lt;="&amp;N2265)))</f>
        <v>237</v>
      </c>
      <c r="L2265" s="2">
        <f t="shared" si="216"/>
        <v>-237</v>
      </c>
      <c r="M2265" s="2">
        <f t="shared" si="217"/>
        <v>-470</v>
      </c>
      <c r="N2265">
        <f t="shared" si="218"/>
        <v>2</v>
      </c>
      <c r="O2265">
        <f t="shared" si="219"/>
        <v>2023</v>
      </c>
      <c r="P2265" s="9">
        <f>IF(I2265&gt;0,VLOOKUP(B2265,'m cost'!A:G,6,FALSE)*I2265,0)</f>
        <v>0</v>
      </c>
      <c r="Q2265" t="str">
        <f t="shared" si="220"/>
        <v>l</v>
      </c>
      <c r="R2265" s="2">
        <f t="shared" si="221"/>
        <v>-233</v>
      </c>
    </row>
    <row r="2266" spans="1:18" x14ac:dyDescent="0.2">
      <c r="A2266" t="s">
        <v>73</v>
      </c>
      <c r="B2266" s="9" t="str">
        <f>VLOOKUP(A2266,'item cost'!A:D,2,FALSE)</f>
        <v>group 50</v>
      </c>
      <c r="C2266" s="9" t="str">
        <f>VLOOKUP(D2266,items!A:B,2,FALSE)</f>
        <v>item 50</v>
      </c>
      <c r="D2266" t="s">
        <v>882</v>
      </c>
      <c r="E2266" s="10"/>
      <c r="F2266" s="10">
        <v>44976</v>
      </c>
      <c r="G2266" t="s">
        <v>587</v>
      </c>
      <c r="I2266">
        <v>-2</v>
      </c>
      <c r="J2266" s="2">
        <v>275</v>
      </c>
      <c r="K2266" s="2">
        <f>IF(OR(B2266="متنوع",B2266="قطع غيار"),J2266,IF(AND(B2266="ceiling fan",J2266&gt;500),_xlfn.MAXIFS('m cost'!$E$3:$E$1062,'m cost'!$B$3:$B$1062,C2266,'m cost'!$C$3:$C$1062,"&lt;="&amp;O2266,'m cost'!$D$3:$D$1062,"&lt;="&amp;N2266)*3,_xlfn.MAXIFS('m cost'!$E$3:$E$1062,'m cost'!$B$3:$B$1062,C2266,'m cost'!$C$3:$C$1062,"&lt;="&amp;O2266,'m cost'!$D$3:$D$1062,"&lt;="&amp;N2266)))</f>
        <v>2128</v>
      </c>
      <c r="L2266" s="2">
        <f t="shared" si="216"/>
        <v>-4256</v>
      </c>
      <c r="M2266" s="2">
        <f t="shared" si="217"/>
        <v>-550</v>
      </c>
      <c r="N2266">
        <f t="shared" si="218"/>
        <v>2</v>
      </c>
      <c r="O2266">
        <f t="shared" si="219"/>
        <v>2023</v>
      </c>
      <c r="P2266" s="9">
        <f>IF(I2266&gt;0,VLOOKUP(B2266,'m cost'!A:G,6,FALSE)*I2266,0)</f>
        <v>0</v>
      </c>
      <c r="Q2266" t="str">
        <f t="shared" si="220"/>
        <v>p</v>
      </c>
      <c r="R2266" s="2">
        <f t="shared" si="221"/>
        <v>3706</v>
      </c>
    </row>
    <row r="2267" spans="1:18" x14ac:dyDescent="0.2">
      <c r="A2267" t="s">
        <v>35</v>
      </c>
      <c r="B2267" s="9" t="str">
        <f>VLOOKUP(A2267,'item cost'!A:D,2,FALSE)</f>
        <v>group 51</v>
      </c>
      <c r="C2267" s="9" t="str">
        <f>VLOOKUP(D2267,items!A:B,2,FALSE)</f>
        <v>item 51</v>
      </c>
      <c r="D2267" t="s">
        <v>883</v>
      </c>
      <c r="E2267" s="10"/>
      <c r="F2267" s="10">
        <v>44976</v>
      </c>
      <c r="G2267" t="s">
        <v>587</v>
      </c>
      <c r="I2267">
        <v>-10</v>
      </c>
      <c r="J2267" s="2">
        <v>155</v>
      </c>
      <c r="K2267" s="2">
        <f>IF(OR(B2267="متنوع",B2267="قطع غيار"),J2267,IF(AND(B2267="ceiling fan",J2267&gt;500),_xlfn.MAXIFS('m cost'!$E$3:$E$1062,'m cost'!$B$3:$B$1062,C2267,'m cost'!$C$3:$C$1062,"&lt;="&amp;O2267,'m cost'!$D$3:$D$1062,"&lt;="&amp;N2267)*3,_xlfn.MAXIFS('m cost'!$E$3:$E$1062,'m cost'!$B$3:$B$1062,C2267,'m cost'!$C$3:$C$1062,"&lt;="&amp;O2267,'m cost'!$D$3:$D$1062,"&lt;="&amp;N2267)))</f>
        <v>2247</v>
      </c>
      <c r="L2267" s="2">
        <f t="shared" si="216"/>
        <v>-22470</v>
      </c>
      <c r="M2267" s="2">
        <f t="shared" si="217"/>
        <v>-1550</v>
      </c>
      <c r="N2267">
        <f t="shared" si="218"/>
        <v>2</v>
      </c>
      <c r="O2267">
        <f t="shared" si="219"/>
        <v>2023</v>
      </c>
      <c r="P2267" s="9">
        <f>IF(I2267&gt;0,VLOOKUP(B2267,'m cost'!A:G,6,FALSE)*I2267,0)</f>
        <v>0</v>
      </c>
      <c r="Q2267" t="str">
        <f t="shared" si="220"/>
        <v>p</v>
      </c>
      <c r="R2267" s="2">
        <f t="shared" si="221"/>
        <v>20920</v>
      </c>
    </row>
    <row r="2268" spans="1:18" x14ac:dyDescent="0.2">
      <c r="A2268" t="s">
        <v>49</v>
      </c>
      <c r="B2268" s="9" t="str">
        <f>VLOOKUP(A2268,'item cost'!A:D,2,FALSE)</f>
        <v>group 52</v>
      </c>
      <c r="C2268" s="9" t="str">
        <f>VLOOKUP(D2268,items!A:B,2,FALSE)</f>
        <v>item 52</v>
      </c>
      <c r="D2268" t="s">
        <v>884</v>
      </c>
      <c r="E2268" s="10"/>
      <c r="F2268" s="10">
        <v>44976</v>
      </c>
      <c r="G2268" t="s">
        <v>587</v>
      </c>
      <c r="I2268">
        <v>-6</v>
      </c>
      <c r="J2268" s="2">
        <v>330</v>
      </c>
      <c r="K2268" s="2">
        <f>IF(OR(B2268="متنوع",B2268="قطع غيار"),J2268,IF(AND(B2268="ceiling fan",J2268&gt;500),_xlfn.MAXIFS('m cost'!$E$3:$E$1062,'m cost'!$B$3:$B$1062,C2268,'m cost'!$C$3:$C$1062,"&lt;="&amp;O2268,'m cost'!$D$3:$D$1062,"&lt;="&amp;N2268)*3,_xlfn.MAXIFS('m cost'!$E$3:$E$1062,'m cost'!$B$3:$B$1062,C2268,'m cost'!$C$3:$C$1062,"&lt;="&amp;O2268,'m cost'!$D$3:$D$1062,"&lt;="&amp;N2268)))</f>
        <v>306</v>
      </c>
      <c r="L2268" s="2">
        <f t="shared" si="216"/>
        <v>-1836</v>
      </c>
      <c r="M2268" s="2">
        <f t="shared" si="217"/>
        <v>-1980</v>
      </c>
      <c r="N2268">
        <f t="shared" si="218"/>
        <v>2</v>
      </c>
      <c r="O2268">
        <f t="shared" si="219"/>
        <v>2023</v>
      </c>
      <c r="P2268" s="9">
        <f>IF(I2268&gt;0,VLOOKUP(B2268,'m cost'!A:G,6,FALSE)*I2268,0)</f>
        <v>0</v>
      </c>
      <c r="Q2268" t="str">
        <f t="shared" si="220"/>
        <v>l</v>
      </c>
      <c r="R2268" s="2">
        <f t="shared" si="221"/>
        <v>-144</v>
      </c>
    </row>
    <row r="2269" spans="1:18" x14ac:dyDescent="0.2">
      <c r="A2269" t="s">
        <v>42</v>
      </c>
      <c r="B2269" s="9" t="str">
        <f>VLOOKUP(A2269,'item cost'!A:D,2,FALSE)</f>
        <v>group 53</v>
      </c>
      <c r="C2269" s="9" t="str">
        <f>VLOOKUP(D2269,items!A:B,2,FALSE)</f>
        <v>item 53</v>
      </c>
      <c r="D2269" t="s">
        <v>885</v>
      </c>
      <c r="E2269" s="10"/>
      <c r="F2269" s="10">
        <v>44976</v>
      </c>
      <c r="G2269" t="s">
        <v>587</v>
      </c>
      <c r="I2269">
        <v>-2</v>
      </c>
      <c r="J2269" s="2">
        <v>2625</v>
      </c>
      <c r="K2269" s="2">
        <f>IF(OR(B2269="متنوع",B2269="قطع غيار"),J2269,IF(AND(B2269="ceiling fan",J2269&gt;500),_xlfn.MAXIFS('m cost'!$E$3:$E$1062,'m cost'!$B$3:$B$1062,C2269,'m cost'!$C$3:$C$1062,"&lt;="&amp;O2269,'m cost'!$D$3:$D$1062,"&lt;="&amp;N2269)*3,_xlfn.MAXIFS('m cost'!$E$3:$E$1062,'m cost'!$B$3:$B$1062,C2269,'m cost'!$C$3:$C$1062,"&lt;="&amp;O2269,'m cost'!$D$3:$D$1062,"&lt;="&amp;N2269)))</f>
        <v>253</v>
      </c>
      <c r="L2269" s="2">
        <f t="shared" si="216"/>
        <v>-506</v>
      </c>
      <c r="M2269" s="2">
        <f t="shared" si="217"/>
        <v>-5250</v>
      </c>
      <c r="N2269">
        <f t="shared" si="218"/>
        <v>2</v>
      </c>
      <c r="O2269">
        <f t="shared" si="219"/>
        <v>2023</v>
      </c>
      <c r="P2269" s="9">
        <f>IF(I2269&gt;0,VLOOKUP(B2269,'m cost'!A:G,6,FALSE)*I2269,0)</f>
        <v>0</v>
      </c>
      <c r="Q2269" t="str">
        <f t="shared" si="220"/>
        <v>l</v>
      </c>
      <c r="R2269" s="2">
        <f t="shared" si="221"/>
        <v>-4744</v>
      </c>
    </row>
    <row r="2270" spans="1:18" x14ac:dyDescent="0.2">
      <c r="A2270" t="s">
        <v>63</v>
      </c>
      <c r="B2270" s="9" t="str">
        <f>VLOOKUP(A2270,'item cost'!A:D,2,FALSE)</f>
        <v>group 54</v>
      </c>
      <c r="C2270" s="9" t="str">
        <f>VLOOKUP(D2270,items!A:B,2,FALSE)</f>
        <v>item 54</v>
      </c>
      <c r="D2270" t="s">
        <v>886</v>
      </c>
      <c r="E2270" s="10"/>
      <c r="F2270" s="10">
        <v>44976</v>
      </c>
      <c r="G2270" t="s">
        <v>587</v>
      </c>
      <c r="I2270">
        <v>-1</v>
      </c>
      <c r="J2270" s="2">
        <v>150</v>
      </c>
      <c r="K2270" s="2">
        <f>IF(OR(B2270="متنوع",B2270="قطع غيار"),J2270,IF(AND(B2270="ceiling fan",J2270&gt;500),_xlfn.MAXIFS('m cost'!$E$3:$E$1062,'m cost'!$B$3:$B$1062,C2270,'m cost'!$C$3:$C$1062,"&lt;="&amp;O2270,'m cost'!$D$3:$D$1062,"&lt;="&amp;N2270)*3,_xlfn.MAXIFS('m cost'!$E$3:$E$1062,'m cost'!$B$3:$B$1062,C2270,'m cost'!$C$3:$C$1062,"&lt;="&amp;O2270,'m cost'!$D$3:$D$1062,"&lt;="&amp;N2270)))</f>
        <v>540</v>
      </c>
      <c r="L2270" s="2">
        <f t="shared" si="216"/>
        <v>-540</v>
      </c>
      <c r="M2270" s="2">
        <f t="shared" si="217"/>
        <v>-150</v>
      </c>
      <c r="N2270">
        <f t="shared" si="218"/>
        <v>2</v>
      </c>
      <c r="O2270">
        <f t="shared" si="219"/>
        <v>2023</v>
      </c>
      <c r="P2270" s="9">
        <f>IF(I2270&gt;0,VLOOKUP(B2270,'m cost'!A:G,6,FALSE)*I2270,0)</f>
        <v>0</v>
      </c>
      <c r="Q2270" t="str">
        <f t="shared" si="220"/>
        <v>p</v>
      </c>
      <c r="R2270" s="2">
        <f t="shared" si="221"/>
        <v>390</v>
      </c>
    </row>
    <row r="2271" spans="1:18" x14ac:dyDescent="0.2">
      <c r="A2271" t="s">
        <v>32</v>
      </c>
      <c r="B2271" s="9" t="str">
        <f>VLOOKUP(A2271,'item cost'!A:D,2,FALSE)</f>
        <v>group 1</v>
      </c>
      <c r="C2271" s="9" t="str">
        <f>VLOOKUP(D2271,items!A:B,2,FALSE)</f>
        <v>item 1</v>
      </c>
      <c r="D2271" t="s">
        <v>833</v>
      </c>
      <c r="E2271" s="10"/>
      <c r="F2271" s="10">
        <v>44976</v>
      </c>
      <c r="G2271" t="s">
        <v>587</v>
      </c>
      <c r="I2271">
        <v>-1</v>
      </c>
      <c r="J2271" s="2">
        <v>550</v>
      </c>
      <c r="K2271" s="2">
        <f>IF(OR(B2271="متنوع",B2271="قطع غيار"),J2271,IF(AND(B2271="ceiling fan",J2271&gt;500),_xlfn.MAXIFS('m cost'!$E$3:$E$1062,'m cost'!$B$3:$B$1062,C2271,'m cost'!$C$3:$C$1062,"&lt;="&amp;O2271,'m cost'!$D$3:$D$1062,"&lt;="&amp;N2271)*3,_xlfn.MAXIFS('m cost'!$E$3:$E$1062,'m cost'!$B$3:$B$1062,C2271,'m cost'!$C$3:$C$1062,"&lt;="&amp;O2271,'m cost'!$D$3:$D$1062,"&lt;="&amp;N2271)))</f>
        <v>1490</v>
      </c>
      <c r="L2271" s="2">
        <f t="shared" si="216"/>
        <v>-1490</v>
      </c>
      <c r="M2271" s="2">
        <f t="shared" si="217"/>
        <v>-550</v>
      </c>
      <c r="N2271">
        <f t="shared" si="218"/>
        <v>2</v>
      </c>
      <c r="O2271">
        <f t="shared" si="219"/>
        <v>2023</v>
      </c>
      <c r="P2271" s="9">
        <f>IF(I2271&gt;0,VLOOKUP(B2271,'m cost'!A:G,6,FALSE)*I2271,0)</f>
        <v>0</v>
      </c>
      <c r="Q2271" t="str">
        <f t="shared" si="220"/>
        <v>p</v>
      </c>
      <c r="R2271" s="2">
        <f t="shared" si="221"/>
        <v>940</v>
      </c>
    </row>
    <row r="2272" spans="1:18" x14ac:dyDescent="0.2">
      <c r="A2272" t="s">
        <v>58</v>
      </c>
      <c r="B2272" s="9" t="str">
        <f>VLOOKUP(A2272,'item cost'!A:D,2,FALSE)</f>
        <v>group 2</v>
      </c>
      <c r="C2272" s="9" t="str">
        <f>VLOOKUP(D2272,items!A:B,2,FALSE)</f>
        <v>item 2</v>
      </c>
      <c r="D2272" t="s">
        <v>834</v>
      </c>
      <c r="E2272" s="10"/>
      <c r="F2272" s="10">
        <v>44976</v>
      </c>
      <c r="G2272" t="s">
        <v>587</v>
      </c>
      <c r="I2272">
        <v>-1</v>
      </c>
      <c r="J2272" s="2">
        <v>1075</v>
      </c>
      <c r="K2272" s="2">
        <f>IF(OR(B2272="متنوع",B2272="قطع غيار"),J2272,IF(AND(B2272="ceiling fan",J2272&gt;500),_xlfn.MAXIFS('m cost'!$E$3:$E$1062,'m cost'!$B$3:$B$1062,C2272,'m cost'!$C$3:$C$1062,"&lt;="&amp;O2272,'m cost'!$D$3:$D$1062,"&lt;="&amp;N2272)*3,_xlfn.MAXIFS('m cost'!$E$3:$E$1062,'m cost'!$B$3:$B$1062,C2272,'m cost'!$C$3:$C$1062,"&lt;="&amp;O2272,'m cost'!$D$3:$D$1062,"&lt;="&amp;N2272)))</f>
        <v>257.64999999999998</v>
      </c>
      <c r="L2272" s="2">
        <f t="shared" si="216"/>
        <v>-257.64999999999998</v>
      </c>
      <c r="M2272" s="2">
        <f t="shared" si="217"/>
        <v>-1075</v>
      </c>
      <c r="N2272">
        <f t="shared" si="218"/>
        <v>2</v>
      </c>
      <c r="O2272">
        <f t="shared" si="219"/>
        <v>2023</v>
      </c>
      <c r="P2272" s="9">
        <f>IF(I2272&gt;0,VLOOKUP(B2272,'m cost'!A:G,6,FALSE)*I2272,0)</f>
        <v>0</v>
      </c>
      <c r="Q2272" t="str">
        <f t="shared" si="220"/>
        <v>l</v>
      </c>
      <c r="R2272" s="2">
        <f t="shared" si="221"/>
        <v>-817.35</v>
      </c>
    </row>
    <row r="2273" spans="1:18" x14ac:dyDescent="0.2">
      <c r="A2273" t="s">
        <v>23</v>
      </c>
      <c r="B2273" s="9" t="str">
        <f>VLOOKUP(A2273,'item cost'!A:D,2,FALSE)</f>
        <v>group 3</v>
      </c>
      <c r="C2273" s="9" t="str">
        <f>VLOOKUP(D2273,items!A:B,2,FALSE)</f>
        <v>item 3</v>
      </c>
      <c r="D2273" t="s">
        <v>835</v>
      </c>
      <c r="E2273" s="10"/>
      <c r="F2273" s="10">
        <v>44963</v>
      </c>
      <c r="G2273" t="s">
        <v>588</v>
      </c>
      <c r="I2273">
        <v>50</v>
      </c>
      <c r="J2273" s="2">
        <v>2800</v>
      </c>
      <c r="K2273" s="2">
        <f>IF(OR(B2273="متنوع",B2273="قطع غيار"),J2273,IF(AND(B2273="ceiling fan",J2273&gt;500),_xlfn.MAXIFS('m cost'!$E$3:$E$1062,'m cost'!$B$3:$B$1062,C2273,'m cost'!$C$3:$C$1062,"&lt;="&amp;O2273,'m cost'!$D$3:$D$1062,"&lt;="&amp;N2273)*3,_xlfn.MAXIFS('m cost'!$E$3:$E$1062,'m cost'!$B$3:$B$1062,C2273,'m cost'!$C$3:$C$1062,"&lt;="&amp;O2273,'m cost'!$D$3:$D$1062,"&lt;="&amp;N2273)))</f>
        <v>424.87</v>
      </c>
      <c r="L2273" s="2">
        <f t="shared" si="216"/>
        <v>21243.5</v>
      </c>
      <c r="M2273" s="2">
        <f t="shared" si="217"/>
        <v>140000</v>
      </c>
      <c r="N2273">
        <f t="shared" si="218"/>
        <v>2</v>
      </c>
      <c r="O2273">
        <f t="shared" si="219"/>
        <v>2023</v>
      </c>
      <c r="P2273" s="9">
        <f>IF(I2273&gt;0,VLOOKUP(B2273,'m cost'!A:G,6,FALSE)*I2273,0)</f>
        <v>2945.5</v>
      </c>
      <c r="Q2273" t="str">
        <f t="shared" si="220"/>
        <v>p</v>
      </c>
      <c r="R2273" s="2">
        <f t="shared" si="221"/>
        <v>115811</v>
      </c>
    </row>
    <row r="2274" spans="1:18" x14ac:dyDescent="0.2">
      <c r="A2274" t="s">
        <v>271</v>
      </c>
      <c r="B2274" s="9" t="str">
        <f>VLOOKUP(A2274,'item cost'!A:D,2,FALSE)</f>
        <v>group 4</v>
      </c>
      <c r="C2274" s="9" t="str">
        <f>VLOOKUP(D2274,items!A:B,2,FALSE)</f>
        <v>item 4</v>
      </c>
      <c r="D2274" t="s">
        <v>836</v>
      </c>
      <c r="E2274" s="10"/>
      <c r="F2274" s="10">
        <v>44963</v>
      </c>
      <c r="G2274" t="s">
        <v>588</v>
      </c>
      <c r="I2274">
        <v>200</v>
      </c>
      <c r="J2274" s="2">
        <v>480</v>
      </c>
      <c r="K2274" s="2">
        <f>IF(OR(B2274="متنوع",B2274="قطع غيار"),J2274,IF(AND(B2274="ceiling fan",J2274&gt;500),_xlfn.MAXIFS('m cost'!$E$3:$E$1062,'m cost'!$B$3:$B$1062,C2274,'m cost'!$C$3:$C$1062,"&lt;="&amp;O2274,'m cost'!$D$3:$D$1062,"&lt;="&amp;N2274)*3,_xlfn.MAXIFS('m cost'!$E$3:$E$1062,'m cost'!$B$3:$B$1062,C2274,'m cost'!$C$3:$C$1062,"&lt;="&amp;O2274,'m cost'!$D$3:$D$1062,"&lt;="&amp;N2274)))</f>
        <v>1793</v>
      </c>
      <c r="L2274" s="2">
        <f t="shared" si="216"/>
        <v>358600</v>
      </c>
      <c r="M2274" s="2">
        <f t="shared" si="217"/>
        <v>96000</v>
      </c>
      <c r="N2274">
        <f t="shared" si="218"/>
        <v>2</v>
      </c>
      <c r="O2274">
        <f t="shared" si="219"/>
        <v>2023</v>
      </c>
      <c r="P2274" s="9">
        <f>IF(I2274&gt;0,VLOOKUP(B2274,'m cost'!A:G,6,FALSE)*I2274,0)</f>
        <v>8592</v>
      </c>
      <c r="Q2274" t="str">
        <f t="shared" si="220"/>
        <v>l</v>
      </c>
      <c r="R2274" s="2">
        <f t="shared" si="221"/>
        <v>-271192</v>
      </c>
    </row>
    <row r="2275" spans="1:18" x14ac:dyDescent="0.2">
      <c r="A2275" t="s">
        <v>26</v>
      </c>
      <c r="B2275" s="9" t="str">
        <f>VLOOKUP(A2275,'item cost'!A:D,2,FALSE)</f>
        <v>group 5</v>
      </c>
      <c r="C2275" s="9" t="str">
        <f>VLOOKUP(D2275,items!A:B,2,FALSE)</f>
        <v>item 5</v>
      </c>
      <c r="D2275" t="s">
        <v>837</v>
      </c>
      <c r="E2275" s="10"/>
      <c r="F2275" s="10">
        <v>44963</v>
      </c>
      <c r="G2275" t="s">
        <v>588</v>
      </c>
      <c r="I2275">
        <v>100</v>
      </c>
      <c r="J2275" s="2">
        <v>530</v>
      </c>
      <c r="K2275" s="2">
        <f>IF(OR(B2275="متنوع",B2275="قطع غيار"),J2275,IF(AND(B2275="ceiling fan",J2275&gt;500),_xlfn.MAXIFS('m cost'!$E$3:$E$1062,'m cost'!$B$3:$B$1062,C2275,'m cost'!$C$3:$C$1062,"&lt;="&amp;O2275,'m cost'!$D$3:$D$1062,"&lt;="&amp;N2275)*3,_xlfn.MAXIFS('m cost'!$E$3:$E$1062,'m cost'!$B$3:$B$1062,C2275,'m cost'!$C$3:$C$1062,"&lt;="&amp;O2275,'m cost'!$D$3:$D$1062,"&lt;="&amp;N2275)))</f>
        <v>2220</v>
      </c>
      <c r="L2275" s="2">
        <f t="shared" si="216"/>
        <v>222000</v>
      </c>
      <c r="M2275" s="2">
        <f t="shared" si="217"/>
        <v>53000</v>
      </c>
      <c r="N2275">
        <f t="shared" si="218"/>
        <v>2</v>
      </c>
      <c r="O2275">
        <f t="shared" si="219"/>
        <v>2023</v>
      </c>
      <c r="P2275" s="9">
        <f>IF(I2275&gt;0,VLOOKUP(B2275,'m cost'!A:G,6,FALSE)*I2275,0)</f>
        <v>3204</v>
      </c>
      <c r="Q2275" t="str">
        <f t="shared" si="220"/>
        <v>l</v>
      </c>
      <c r="R2275" s="2">
        <f t="shared" si="221"/>
        <v>-172204</v>
      </c>
    </row>
    <row r="2276" spans="1:18" x14ac:dyDescent="0.2">
      <c r="A2276" t="s">
        <v>66</v>
      </c>
      <c r="B2276" s="9" t="str">
        <f>VLOOKUP(A2276,'item cost'!A:D,2,FALSE)</f>
        <v>group 6</v>
      </c>
      <c r="C2276" s="9" t="str">
        <f>VLOOKUP(D2276,items!A:B,2,FALSE)</f>
        <v>item 6</v>
      </c>
      <c r="D2276" t="s">
        <v>838</v>
      </c>
      <c r="E2276" s="10"/>
      <c r="F2276" s="10">
        <v>44984</v>
      </c>
      <c r="G2276" t="s">
        <v>589</v>
      </c>
      <c r="I2276">
        <v>150</v>
      </c>
      <c r="J2276" s="2">
        <v>530</v>
      </c>
      <c r="K2276" s="2">
        <f>IF(OR(B2276="متنوع",B2276="قطع غيار"),J2276,IF(AND(B2276="ceiling fan",J2276&gt;500),_xlfn.MAXIFS('m cost'!$E$3:$E$1062,'m cost'!$B$3:$B$1062,C2276,'m cost'!$C$3:$C$1062,"&lt;="&amp;O2276,'m cost'!$D$3:$D$1062,"&lt;="&amp;N2276)*3,_xlfn.MAXIFS('m cost'!$E$3:$E$1062,'m cost'!$B$3:$B$1062,C2276,'m cost'!$C$3:$C$1062,"&lt;="&amp;O2276,'m cost'!$D$3:$D$1062,"&lt;="&amp;N2276)))</f>
        <v>190</v>
      </c>
      <c r="L2276" s="2">
        <f t="shared" si="216"/>
        <v>28500</v>
      </c>
      <c r="M2276" s="2">
        <f t="shared" si="217"/>
        <v>79500</v>
      </c>
      <c r="N2276">
        <f t="shared" si="218"/>
        <v>2</v>
      </c>
      <c r="O2276">
        <f t="shared" si="219"/>
        <v>2023</v>
      </c>
      <c r="P2276" s="9">
        <f>IF(I2276&gt;0,VLOOKUP(B2276,'m cost'!A:G,6,FALSE)*I2276,0)</f>
        <v>22422</v>
      </c>
      <c r="Q2276" t="str">
        <f t="shared" si="220"/>
        <v>p</v>
      </c>
      <c r="R2276" s="2">
        <f t="shared" si="221"/>
        <v>28578</v>
      </c>
    </row>
    <row r="2277" spans="1:18" x14ac:dyDescent="0.2">
      <c r="A2277" t="s">
        <v>40</v>
      </c>
      <c r="B2277" s="9" t="str">
        <f>VLOOKUP(A2277,'item cost'!A:D,2,FALSE)</f>
        <v>group 7</v>
      </c>
      <c r="C2277" s="9" t="str">
        <f>VLOOKUP(D2277,items!A:B,2,FALSE)</f>
        <v>item 7</v>
      </c>
      <c r="D2277" t="s">
        <v>839</v>
      </c>
      <c r="E2277" s="10"/>
      <c r="F2277" s="10">
        <v>44984</v>
      </c>
      <c r="G2277" t="s">
        <v>589</v>
      </c>
      <c r="I2277">
        <v>100</v>
      </c>
      <c r="J2277" s="2">
        <v>530</v>
      </c>
      <c r="K2277" s="2">
        <f>IF(OR(B2277="متنوع",B2277="قطع غيار"),J2277,IF(AND(B2277="ceiling fan",J2277&gt;500),_xlfn.MAXIFS('m cost'!$E$3:$E$1062,'m cost'!$B$3:$B$1062,C2277,'m cost'!$C$3:$C$1062,"&lt;="&amp;O2277,'m cost'!$D$3:$D$1062,"&lt;="&amp;N2277)*3,_xlfn.MAXIFS('m cost'!$E$3:$E$1062,'m cost'!$B$3:$B$1062,C2277,'m cost'!$C$3:$C$1062,"&lt;="&amp;O2277,'m cost'!$D$3:$D$1062,"&lt;="&amp;N2277)))</f>
        <v>260</v>
      </c>
      <c r="L2277" s="2">
        <f t="shared" si="216"/>
        <v>26000</v>
      </c>
      <c r="M2277" s="2">
        <f t="shared" si="217"/>
        <v>53000</v>
      </c>
      <c r="N2277">
        <f t="shared" si="218"/>
        <v>2</v>
      </c>
      <c r="O2277">
        <f t="shared" si="219"/>
        <v>2023</v>
      </c>
      <c r="P2277" s="9">
        <f>IF(I2277&gt;0,VLOOKUP(B2277,'m cost'!A:G,6,FALSE)*I2277,0)</f>
        <v>2214</v>
      </c>
      <c r="Q2277" t="str">
        <f t="shared" si="220"/>
        <v>p</v>
      </c>
      <c r="R2277" s="2">
        <f t="shared" si="221"/>
        <v>24786</v>
      </c>
    </row>
    <row r="2278" spans="1:18" x14ac:dyDescent="0.2">
      <c r="A2278" t="s">
        <v>61</v>
      </c>
      <c r="B2278" s="9" t="str">
        <f>VLOOKUP(A2278,'item cost'!A:D,2,FALSE)</f>
        <v>group 8</v>
      </c>
      <c r="C2278" s="9" t="str">
        <f>VLOOKUP(D2278,items!A:B,2,FALSE)</f>
        <v>item 8</v>
      </c>
      <c r="D2278" t="s">
        <v>840</v>
      </c>
      <c r="E2278" s="10"/>
      <c r="F2278" s="10">
        <v>44984</v>
      </c>
      <c r="G2278" t="s">
        <v>589</v>
      </c>
      <c r="I2278">
        <v>30</v>
      </c>
      <c r="J2278" s="2">
        <v>2675</v>
      </c>
      <c r="K2278" s="2">
        <f>IF(OR(B2278="متنوع",B2278="قطع غيار"),J2278,IF(AND(B2278="ceiling fan",J2278&gt;500),_xlfn.MAXIFS('m cost'!$E$3:$E$1062,'m cost'!$B$3:$B$1062,C2278,'m cost'!$C$3:$C$1062,"&lt;="&amp;O2278,'m cost'!$D$3:$D$1062,"&lt;="&amp;N2278)*3,_xlfn.MAXIFS('m cost'!$E$3:$E$1062,'m cost'!$B$3:$B$1062,C2278,'m cost'!$C$3:$C$1062,"&lt;="&amp;O2278,'m cost'!$D$3:$D$1062,"&lt;="&amp;N2278)))</f>
        <v>1630</v>
      </c>
      <c r="L2278" s="2">
        <f t="shared" si="216"/>
        <v>48900</v>
      </c>
      <c r="M2278" s="2">
        <f t="shared" si="217"/>
        <v>80250</v>
      </c>
      <c r="N2278">
        <f t="shared" si="218"/>
        <v>2</v>
      </c>
      <c r="O2278">
        <f t="shared" si="219"/>
        <v>2023</v>
      </c>
      <c r="P2278" s="9">
        <f>IF(I2278&gt;0,VLOOKUP(B2278,'m cost'!A:G,6,FALSE)*I2278,0)</f>
        <v>1885.2</v>
      </c>
      <c r="Q2278" t="str">
        <f t="shared" si="220"/>
        <v>p</v>
      </c>
      <c r="R2278" s="2">
        <f t="shared" si="221"/>
        <v>29464.799999999999</v>
      </c>
    </row>
    <row r="2279" spans="1:18" x14ac:dyDescent="0.2">
      <c r="A2279" t="s">
        <v>39</v>
      </c>
      <c r="B2279" s="9" t="str">
        <f>VLOOKUP(A2279,'item cost'!A:D,2,FALSE)</f>
        <v>group 9</v>
      </c>
      <c r="C2279" s="9" t="str">
        <f>VLOOKUP(D2279,items!A:B,2,FALSE)</f>
        <v>item 9</v>
      </c>
      <c r="D2279" t="s">
        <v>841</v>
      </c>
      <c r="E2279" s="10"/>
      <c r="F2279" s="10">
        <v>44984</v>
      </c>
      <c r="G2279" t="s">
        <v>589</v>
      </c>
      <c r="I2279">
        <v>50</v>
      </c>
      <c r="J2279" s="2">
        <v>390</v>
      </c>
      <c r="K2279" s="2">
        <f>IF(OR(B2279="متنوع",B2279="قطع غيار"),J2279,IF(AND(B2279="ceiling fan",J2279&gt;500),_xlfn.MAXIFS('m cost'!$E$3:$E$1062,'m cost'!$B$3:$B$1062,C2279,'m cost'!$C$3:$C$1062,"&lt;="&amp;O2279,'m cost'!$D$3:$D$1062,"&lt;="&amp;N2279)*3,_xlfn.MAXIFS('m cost'!$E$3:$E$1062,'m cost'!$B$3:$B$1062,C2279,'m cost'!$C$3:$C$1062,"&lt;="&amp;O2279,'m cost'!$D$3:$D$1062,"&lt;="&amp;N2279)))</f>
        <v>2007</v>
      </c>
      <c r="L2279" s="2">
        <f t="shared" si="216"/>
        <v>100350</v>
      </c>
      <c r="M2279" s="2">
        <f t="shared" si="217"/>
        <v>19500</v>
      </c>
      <c r="N2279">
        <f t="shared" si="218"/>
        <v>2</v>
      </c>
      <c r="O2279">
        <f t="shared" si="219"/>
        <v>2023</v>
      </c>
      <c r="P2279" s="9">
        <f>IF(I2279&gt;0,VLOOKUP(B2279,'m cost'!A:G,6,FALSE)*I2279,0)</f>
        <v>1124.5</v>
      </c>
      <c r="Q2279" t="str">
        <f t="shared" si="220"/>
        <v>l</v>
      </c>
      <c r="R2279" s="2">
        <f t="shared" si="221"/>
        <v>-81974.5</v>
      </c>
    </row>
    <row r="2280" spans="1:18" x14ac:dyDescent="0.2">
      <c r="A2280" t="s">
        <v>277</v>
      </c>
      <c r="B2280" s="9" t="str">
        <f>VLOOKUP(A2280,'item cost'!A:D,2,FALSE)</f>
        <v>group 10</v>
      </c>
      <c r="C2280" s="9" t="str">
        <f>VLOOKUP(D2280,items!A:B,2,FALSE)</f>
        <v>item 10</v>
      </c>
      <c r="D2280" t="s">
        <v>842</v>
      </c>
      <c r="E2280" s="10"/>
      <c r="F2280" s="10">
        <v>44984</v>
      </c>
      <c r="G2280" t="s">
        <v>589</v>
      </c>
      <c r="I2280">
        <v>100</v>
      </c>
      <c r="J2280" s="2">
        <v>480</v>
      </c>
      <c r="K2280" s="2">
        <f>IF(OR(B2280="متنوع",B2280="قطع غيار"),J2280,IF(AND(B2280="ceiling fan",J2280&gt;500),_xlfn.MAXIFS('m cost'!$E$3:$E$1062,'m cost'!$B$3:$B$1062,C2280,'m cost'!$C$3:$C$1062,"&lt;="&amp;O2280,'m cost'!$D$3:$D$1062,"&lt;="&amp;N2280)*3,_xlfn.MAXIFS('m cost'!$E$3:$E$1062,'m cost'!$B$3:$B$1062,C2280,'m cost'!$C$3:$C$1062,"&lt;="&amp;O2280,'m cost'!$D$3:$D$1062,"&lt;="&amp;N2280)))</f>
        <v>370</v>
      </c>
      <c r="L2280" s="2">
        <f t="shared" si="216"/>
        <v>37000</v>
      </c>
      <c r="M2280" s="2">
        <f t="shared" si="217"/>
        <v>48000</v>
      </c>
      <c r="N2280">
        <f t="shared" si="218"/>
        <v>2</v>
      </c>
      <c r="O2280">
        <f t="shared" si="219"/>
        <v>2023</v>
      </c>
      <c r="P2280" s="9">
        <f>IF(I2280&gt;0,VLOOKUP(B2280,'m cost'!A:G,6,FALSE)*I2280,0)</f>
        <v>6243</v>
      </c>
      <c r="Q2280" t="str">
        <f t="shared" si="220"/>
        <v>p</v>
      </c>
      <c r="R2280" s="2">
        <f t="shared" si="221"/>
        <v>4757</v>
      </c>
    </row>
    <row r="2281" spans="1:18" x14ac:dyDescent="0.2">
      <c r="A2281" t="s">
        <v>53</v>
      </c>
      <c r="B2281" s="9" t="str">
        <f>VLOOKUP(A2281,'item cost'!A:D,2,FALSE)</f>
        <v>group 11</v>
      </c>
      <c r="C2281" s="9" t="str">
        <f>VLOOKUP(D2281,items!A:B,2,FALSE)</f>
        <v>item 11</v>
      </c>
      <c r="D2281" t="s">
        <v>843</v>
      </c>
      <c r="E2281" s="10"/>
      <c r="F2281" s="10">
        <v>44964</v>
      </c>
      <c r="G2281" t="s">
        <v>590</v>
      </c>
      <c r="I2281">
        <v>50</v>
      </c>
      <c r="J2281" s="2">
        <v>530</v>
      </c>
      <c r="K2281" s="2">
        <f>IF(OR(B2281="متنوع",B2281="قطع غيار"),J2281,IF(AND(B2281="ceiling fan",J2281&gt;500),_xlfn.MAXIFS('m cost'!$E$3:$E$1062,'m cost'!$B$3:$B$1062,C2281,'m cost'!$C$3:$C$1062,"&lt;="&amp;O2281,'m cost'!$D$3:$D$1062,"&lt;="&amp;N2281)*3,_xlfn.MAXIFS('m cost'!$E$3:$E$1062,'m cost'!$B$3:$B$1062,C2281,'m cost'!$C$3:$C$1062,"&lt;="&amp;O2281,'m cost'!$D$3:$D$1062,"&lt;="&amp;N2281)))</f>
        <v>339.00000000000006</v>
      </c>
      <c r="L2281" s="2">
        <f t="shared" si="216"/>
        <v>16950.000000000004</v>
      </c>
      <c r="M2281" s="2">
        <f t="shared" si="217"/>
        <v>26500</v>
      </c>
      <c r="N2281">
        <f t="shared" si="218"/>
        <v>2</v>
      </c>
      <c r="O2281">
        <f t="shared" si="219"/>
        <v>2023</v>
      </c>
      <c r="P2281" s="9">
        <f>IF(I2281&gt;0,VLOOKUP(B2281,'m cost'!A:G,6,FALSE)*I2281,0)</f>
        <v>1100.5</v>
      </c>
      <c r="Q2281" t="str">
        <f t="shared" si="220"/>
        <v>p</v>
      </c>
      <c r="R2281" s="2">
        <f t="shared" si="221"/>
        <v>8449.4999999999964</v>
      </c>
    </row>
    <row r="2282" spans="1:18" x14ac:dyDescent="0.2">
      <c r="A2282" t="s">
        <v>54</v>
      </c>
      <c r="B2282" s="9" t="str">
        <f>VLOOKUP(A2282,'item cost'!A:D,2,FALSE)</f>
        <v>group 12</v>
      </c>
      <c r="C2282" s="9" t="str">
        <f>VLOOKUP(D2282,items!A:B,2,FALSE)</f>
        <v>item 12</v>
      </c>
      <c r="D2282" t="s">
        <v>844</v>
      </c>
      <c r="E2282" s="10"/>
      <c r="F2282" s="10">
        <v>44964</v>
      </c>
      <c r="G2282" t="s">
        <v>590</v>
      </c>
      <c r="I2282">
        <v>50</v>
      </c>
      <c r="J2282" s="2">
        <v>480</v>
      </c>
      <c r="K2282" s="2">
        <f>IF(OR(B2282="متنوع",B2282="قطع غيار"),J2282,IF(AND(B2282="ceiling fan",J2282&gt;500),_xlfn.MAXIFS('m cost'!$E$3:$E$1062,'m cost'!$B$3:$B$1062,C2282,'m cost'!$C$3:$C$1062,"&lt;="&amp;O2282,'m cost'!$D$3:$D$1062,"&lt;="&amp;N2282)*3,_xlfn.MAXIFS('m cost'!$E$3:$E$1062,'m cost'!$B$3:$B$1062,C2282,'m cost'!$C$3:$C$1062,"&lt;="&amp;O2282,'m cost'!$D$3:$D$1062,"&lt;="&amp;N2282)))</f>
        <v>900</v>
      </c>
      <c r="L2282" s="2">
        <f t="shared" si="216"/>
        <v>45000</v>
      </c>
      <c r="M2282" s="2">
        <f t="shared" si="217"/>
        <v>24000</v>
      </c>
      <c r="N2282">
        <f t="shared" si="218"/>
        <v>2</v>
      </c>
      <c r="O2282">
        <f t="shared" si="219"/>
        <v>2023</v>
      </c>
      <c r="P2282" s="9">
        <f>IF(I2282&gt;0,VLOOKUP(B2282,'m cost'!A:G,6,FALSE)*I2282,0)</f>
        <v>1289</v>
      </c>
      <c r="Q2282" t="str">
        <f t="shared" si="220"/>
        <v>l</v>
      </c>
      <c r="R2282" s="2">
        <f t="shared" si="221"/>
        <v>-22289</v>
      </c>
    </row>
    <row r="2283" spans="1:18" x14ac:dyDescent="0.2">
      <c r="A2283" t="s">
        <v>72</v>
      </c>
      <c r="B2283" s="9" t="str">
        <f>VLOOKUP(A2283,'item cost'!A:D,2,FALSE)</f>
        <v>group 13</v>
      </c>
      <c r="C2283" s="9" t="str">
        <f>VLOOKUP(D2283,items!A:B,2,FALSE)</f>
        <v>item 13</v>
      </c>
      <c r="D2283" t="s">
        <v>845</v>
      </c>
      <c r="E2283" s="10"/>
      <c r="F2283" s="10">
        <v>44964</v>
      </c>
      <c r="G2283" t="s">
        <v>590</v>
      </c>
      <c r="I2283">
        <v>25</v>
      </c>
      <c r="J2283" s="2">
        <v>1375</v>
      </c>
      <c r="K2283" s="2">
        <f>IF(OR(B2283="متنوع",B2283="قطع غيار"),J2283,IF(AND(B2283="ceiling fan",J2283&gt;500),_xlfn.MAXIFS('m cost'!$E$3:$E$1062,'m cost'!$B$3:$B$1062,C2283,'m cost'!$C$3:$C$1062,"&lt;="&amp;O2283,'m cost'!$D$3:$D$1062,"&lt;="&amp;N2283)*3,_xlfn.MAXIFS('m cost'!$E$3:$E$1062,'m cost'!$B$3:$B$1062,C2283,'m cost'!$C$3:$C$1062,"&lt;="&amp;O2283,'m cost'!$D$3:$D$1062,"&lt;="&amp;N2283)))</f>
        <v>450</v>
      </c>
      <c r="L2283" s="2">
        <f t="shared" si="216"/>
        <v>11250</v>
      </c>
      <c r="M2283" s="2">
        <f t="shared" si="217"/>
        <v>34375</v>
      </c>
      <c r="N2283">
        <f t="shared" si="218"/>
        <v>2</v>
      </c>
      <c r="O2283">
        <f t="shared" si="219"/>
        <v>2023</v>
      </c>
      <c r="P2283" s="9">
        <f>IF(I2283&gt;0,VLOOKUP(B2283,'m cost'!A:G,6,FALSE)*I2283,0)</f>
        <v>1041.75</v>
      </c>
      <c r="Q2283" t="str">
        <f t="shared" si="220"/>
        <v>p</v>
      </c>
      <c r="R2283" s="2">
        <f t="shared" si="221"/>
        <v>22083.25</v>
      </c>
    </row>
    <row r="2284" spans="1:18" x14ac:dyDescent="0.2">
      <c r="A2284" t="s">
        <v>38</v>
      </c>
      <c r="B2284" s="9" t="str">
        <f>VLOOKUP(A2284,'item cost'!A:D,2,FALSE)</f>
        <v>group 14</v>
      </c>
      <c r="C2284" s="9" t="str">
        <f>VLOOKUP(D2284,items!A:B,2,FALSE)</f>
        <v>item 14</v>
      </c>
      <c r="D2284" t="s">
        <v>846</v>
      </c>
      <c r="E2284" s="10"/>
      <c r="F2284" s="10">
        <v>44964</v>
      </c>
      <c r="G2284" t="s">
        <v>590</v>
      </c>
      <c r="I2284">
        <v>30</v>
      </c>
      <c r="J2284" s="2">
        <v>390</v>
      </c>
      <c r="K2284" s="2">
        <f>IF(OR(B2284="متنوع",B2284="قطع غيار"),J2284,IF(AND(B2284="ceiling fan",J2284&gt;500),_xlfn.MAXIFS('m cost'!$E$3:$E$1062,'m cost'!$B$3:$B$1062,C2284,'m cost'!$C$3:$C$1062,"&lt;="&amp;O2284,'m cost'!$D$3:$D$1062,"&lt;="&amp;N2284)*3,_xlfn.MAXIFS('m cost'!$E$3:$E$1062,'m cost'!$B$3:$B$1062,C2284,'m cost'!$C$3:$C$1062,"&lt;="&amp;O2284,'m cost'!$D$3:$D$1062,"&lt;="&amp;N2284)))</f>
        <v>2060</v>
      </c>
      <c r="L2284" s="2">
        <f t="shared" si="216"/>
        <v>61800</v>
      </c>
      <c r="M2284" s="2">
        <f t="shared" si="217"/>
        <v>11700</v>
      </c>
      <c r="N2284">
        <f t="shared" si="218"/>
        <v>2</v>
      </c>
      <c r="O2284">
        <f t="shared" si="219"/>
        <v>2023</v>
      </c>
      <c r="P2284" s="9">
        <f>IF(I2284&gt;0,VLOOKUP(B2284,'m cost'!A:G,6,FALSE)*I2284,0)</f>
        <v>995.69999999999993</v>
      </c>
      <c r="Q2284" t="str">
        <f t="shared" si="220"/>
        <v>l</v>
      </c>
      <c r="R2284" s="2">
        <f t="shared" si="221"/>
        <v>-51095.7</v>
      </c>
    </row>
    <row r="2285" spans="1:18" x14ac:dyDescent="0.2">
      <c r="A2285" t="s">
        <v>36</v>
      </c>
      <c r="B2285" s="9" t="str">
        <f>VLOOKUP(A2285,'item cost'!A:D,2,FALSE)</f>
        <v>group 15</v>
      </c>
      <c r="C2285" s="9" t="str">
        <f>VLOOKUP(D2285,items!A:B,2,FALSE)</f>
        <v>item 15</v>
      </c>
      <c r="D2285" t="s">
        <v>847</v>
      </c>
      <c r="E2285" s="10"/>
      <c r="F2285" s="10">
        <v>44964</v>
      </c>
      <c r="G2285" t="s">
        <v>590</v>
      </c>
      <c r="I2285">
        <v>30</v>
      </c>
      <c r="J2285" s="2">
        <v>380</v>
      </c>
      <c r="K2285" s="2">
        <f>IF(OR(B2285="متنوع",B2285="قطع غيار"),J2285,IF(AND(B2285="ceiling fan",J2285&gt;500),_xlfn.MAXIFS('m cost'!$E$3:$E$1062,'m cost'!$B$3:$B$1062,C2285,'m cost'!$C$3:$C$1062,"&lt;="&amp;O2285,'m cost'!$D$3:$D$1062,"&lt;="&amp;N2285)*3,_xlfn.MAXIFS('m cost'!$E$3:$E$1062,'m cost'!$B$3:$B$1062,C2285,'m cost'!$C$3:$C$1062,"&lt;="&amp;O2285,'m cost'!$D$3:$D$1062,"&lt;="&amp;N2285)))</f>
        <v>1928</v>
      </c>
      <c r="L2285" s="2">
        <f t="shared" si="216"/>
        <v>57840</v>
      </c>
      <c r="M2285" s="2">
        <f t="shared" si="217"/>
        <v>11400</v>
      </c>
      <c r="N2285">
        <f t="shared" si="218"/>
        <v>2</v>
      </c>
      <c r="O2285">
        <f t="shared" si="219"/>
        <v>2023</v>
      </c>
      <c r="P2285" s="9">
        <f>IF(I2285&gt;0,VLOOKUP(B2285,'m cost'!A:G,6,FALSE)*I2285,0)</f>
        <v>795.6</v>
      </c>
      <c r="Q2285" t="str">
        <f t="shared" si="220"/>
        <v>l</v>
      </c>
      <c r="R2285" s="2">
        <f t="shared" si="221"/>
        <v>-47235.6</v>
      </c>
    </row>
    <row r="2286" spans="1:18" x14ac:dyDescent="0.2">
      <c r="A2286" t="s">
        <v>30</v>
      </c>
      <c r="B2286" s="9" t="str">
        <f>VLOOKUP(A2286,'item cost'!A:D,2,FALSE)</f>
        <v>group 16</v>
      </c>
      <c r="C2286" s="9" t="str">
        <f>VLOOKUP(D2286,items!A:B,2,FALSE)</f>
        <v>item 16</v>
      </c>
      <c r="D2286" t="s">
        <v>848</v>
      </c>
      <c r="E2286" s="10"/>
      <c r="F2286" s="10">
        <v>44964</v>
      </c>
      <c r="G2286" t="s">
        <v>590</v>
      </c>
      <c r="I2286">
        <v>5</v>
      </c>
      <c r="J2286" s="2">
        <v>1200</v>
      </c>
      <c r="K2286" s="2">
        <f>IF(OR(B2286="متنوع",B2286="قطع غيار"),J2286,IF(AND(B2286="ceiling fan",J2286&gt;500),_xlfn.MAXIFS('m cost'!$E$3:$E$1062,'m cost'!$B$3:$B$1062,C2286,'m cost'!$C$3:$C$1062,"&lt;="&amp;O2286,'m cost'!$D$3:$D$1062,"&lt;="&amp;N2286)*3,_xlfn.MAXIFS('m cost'!$E$3:$E$1062,'m cost'!$B$3:$B$1062,C2286,'m cost'!$C$3:$C$1062,"&lt;="&amp;O2286,'m cost'!$D$3:$D$1062,"&lt;="&amp;N2286)))</f>
        <v>340.26666666666671</v>
      </c>
      <c r="L2286" s="2">
        <f t="shared" si="216"/>
        <v>1701.3333333333335</v>
      </c>
      <c r="M2286" s="2">
        <f t="shared" si="217"/>
        <v>6000</v>
      </c>
      <c r="N2286">
        <f t="shared" si="218"/>
        <v>2</v>
      </c>
      <c r="O2286">
        <f t="shared" si="219"/>
        <v>2023</v>
      </c>
      <c r="P2286" s="9">
        <f>IF(I2286&gt;0,VLOOKUP(B2286,'m cost'!A:G,6,FALSE)*I2286,0)</f>
        <v>143.4</v>
      </c>
      <c r="Q2286" t="str">
        <f t="shared" si="220"/>
        <v>p</v>
      </c>
      <c r="R2286" s="2">
        <f t="shared" si="221"/>
        <v>4155.2666666666664</v>
      </c>
    </row>
    <row r="2287" spans="1:18" x14ac:dyDescent="0.2">
      <c r="A2287" t="s">
        <v>45</v>
      </c>
      <c r="B2287" s="9" t="str">
        <f>VLOOKUP(A2287,'item cost'!A:D,2,FALSE)</f>
        <v>group 17</v>
      </c>
      <c r="C2287" s="9" t="str">
        <f>VLOOKUP(D2287,items!A:B,2,FALSE)</f>
        <v>item 17</v>
      </c>
      <c r="D2287" t="s">
        <v>849</v>
      </c>
      <c r="E2287" s="10"/>
      <c r="F2287" s="10">
        <v>44964</v>
      </c>
      <c r="G2287" t="s">
        <v>590</v>
      </c>
      <c r="I2287">
        <v>10</v>
      </c>
      <c r="J2287" s="2">
        <v>2600</v>
      </c>
      <c r="K2287" s="2">
        <f>IF(OR(B2287="متنوع",B2287="قطع غيار"),J2287,IF(AND(B2287="ceiling fan",J2287&gt;500),_xlfn.MAXIFS('m cost'!$E$3:$E$1062,'m cost'!$B$3:$B$1062,C2287,'m cost'!$C$3:$C$1062,"&lt;="&amp;O2287,'m cost'!$D$3:$D$1062,"&lt;="&amp;N2287)*3,_xlfn.MAXIFS('m cost'!$E$3:$E$1062,'m cost'!$B$3:$B$1062,C2287,'m cost'!$C$3:$C$1062,"&lt;="&amp;O2287,'m cost'!$D$3:$D$1062,"&lt;="&amp;N2287)))</f>
        <v>350.54555555555561</v>
      </c>
      <c r="L2287" s="2">
        <f t="shared" si="216"/>
        <v>3505.4555555555562</v>
      </c>
      <c r="M2287" s="2">
        <f t="shared" si="217"/>
        <v>26000</v>
      </c>
      <c r="N2287">
        <f t="shared" si="218"/>
        <v>2</v>
      </c>
      <c r="O2287">
        <f t="shared" si="219"/>
        <v>2023</v>
      </c>
      <c r="P2287" s="9">
        <f>IF(I2287&gt;0,VLOOKUP(B2287,'m cost'!A:G,6,FALSE)*I2287,0)</f>
        <v>482.5</v>
      </c>
      <c r="Q2287" t="str">
        <f t="shared" si="220"/>
        <v>p</v>
      </c>
      <c r="R2287" s="2">
        <f t="shared" si="221"/>
        <v>22012.044444444444</v>
      </c>
    </row>
    <row r="2288" spans="1:18" x14ac:dyDescent="0.2">
      <c r="A2288" t="s">
        <v>21</v>
      </c>
      <c r="B2288" s="9" t="str">
        <f>VLOOKUP(A2288,'item cost'!A:D,2,FALSE)</f>
        <v>group 18</v>
      </c>
      <c r="C2288" s="9" t="str">
        <f>VLOOKUP(D2288,items!A:B,2,FALSE)</f>
        <v>item 18</v>
      </c>
      <c r="D2288" t="s">
        <v>850</v>
      </c>
      <c r="E2288" s="10"/>
      <c r="F2288" s="10">
        <v>44964</v>
      </c>
      <c r="G2288" t="s">
        <v>590</v>
      </c>
      <c r="I2288">
        <v>5</v>
      </c>
      <c r="J2288" s="2">
        <v>2700</v>
      </c>
      <c r="K2288" s="2">
        <f>IF(OR(B2288="متنوع",B2288="قطع غيار"),J2288,IF(AND(B2288="ceiling fan",J2288&gt;500),_xlfn.MAXIFS('m cost'!$E$3:$E$1062,'m cost'!$B$3:$B$1062,C2288,'m cost'!$C$3:$C$1062,"&lt;="&amp;O2288,'m cost'!$D$3:$D$1062,"&lt;="&amp;N2288)*3,_xlfn.MAXIFS('m cost'!$E$3:$E$1062,'m cost'!$B$3:$B$1062,C2288,'m cost'!$C$3:$C$1062,"&lt;="&amp;O2288,'m cost'!$D$3:$D$1062,"&lt;="&amp;N2288)))</f>
        <v>329.32952380952389</v>
      </c>
      <c r="L2288" s="2">
        <f t="shared" si="216"/>
        <v>1646.6476190476194</v>
      </c>
      <c r="M2288" s="2">
        <f t="shared" si="217"/>
        <v>13500</v>
      </c>
      <c r="N2288">
        <f t="shared" si="218"/>
        <v>2</v>
      </c>
      <c r="O2288">
        <f t="shared" si="219"/>
        <v>2023</v>
      </c>
      <c r="P2288" s="9">
        <f>IF(I2288&gt;0,VLOOKUP(B2288,'m cost'!A:G,6,FALSE)*I2288,0)</f>
        <v>690.8</v>
      </c>
      <c r="Q2288" t="str">
        <f t="shared" si="220"/>
        <v>p</v>
      </c>
      <c r="R2288" s="2">
        <f t="shared" si="221"/>
        <v>11162.552380952382</v>
      </c>
    </row>
    <row r="2289" spans="1:18" x14ac:dyDescent="0.2">
      <c r="A2289" t="s">
        <v>275</v>
      </c>
      <c r="B2289" s="9" t="str">
        <f>VLOOKUP(A2289,'item cost'!A:D,2,FALSE)</f>
        <v>group 19</v>
      </c>
      <c r="C2289" s="9" t="str">
        <f>VLOOKUP(D2289,items!A:B,2,FALSE)</f>
        <v>item 19</v>
      </c>
      <c r="D2289" t="s">
        <v>851</v>
      </c>
      <c r="E2289" s="10"/>
      <c r="F2289" s="10">
        <v>44964</v>
      </c>
      <c r="G2289" t="s">
        <v>590</v>
      </c>
      <c r="I2289">
        <v>5</v>
      </c>
      <c r="J2289" s="2">
        <v>2800</v>
      </c>
      <c r="K2289" s="2">
        <f>IF(OR(B2289="متنوع",B2289="قطع غيار"),J2289,IF(AND(B2289="ceiling fan",J2289&gt;500),_xlfn.MAXIFS('m cost'!$E$3:$E$1062,'m cost'!$B$3:$B$1062,C2289,'m cost'!$C$3:$C$1062,"&lt;="&amp;O2289,'m cost'!$D$3:$D$1062,"&lt;="&amp;N2289)*3,_xlfn.MAXIFS('m cost'!$E$3:$E$1062,'m cost'!$B$3:$B$1062,C2289,'m cost'!$C$3:$C$1062,"&lt;="&amp;O2289,'m cost'!$D$3:$D$1062,"&lt;="&amp;N2289)))</f>
        <v>1400</v>
      </c>
      <c r="L2289" s="2">
        <f t="shared" si="216"/>
        <v>7000</v>
      </c>
      <c r="M2289" s="2">
        <f t="shared" si="217"/>
        <v>14000</v>
      </c>
      <c r="N2289">
        <f t="shared" si="218"/>
        <v>2</v>
      </c>
      <c r="O2289">
        <f t="shared" si="219"/>
        <v>2023</v>
      </c>
      <c r="P2289" s="9">
        <f>IF(I2289&gt;0,VLOOKUP(B2289,'m cost'!A:G,6,FALSE)*I2289,0)</f>
        <v>109.85</v>
      </c>
      <c r="Q2289" t="str">
        <f t="shared" si="220"/>
        <v>p</v>
      </c>
      <c r="R2289" s="2">
        <f t="shared" si="221"/>
        <v>6890.15</v>
      </c>
    </row>
    <row r="2290" spans="1:18" x14ac:dyDescent="0.2">
      <c r="A2290" t="s">
        <v>17</v>
      </c>
      <c r="B2290" s="9" t="str">
        <f>VLOOKUP(A2290,'item cost'!A:D,2,FALSE)</f>
        <v>group 20</v>
      </c>
      <c r="C2290" s="9" t="str">
        <f>VLOOKUP(D2290,items!A:B,2,FALSE)</f>
        <v>item 20</v>
      </c>
      <c r="D2290" t="s">
        <v>852</v>
      </c>
      <c r="E2290" s="10"/>
      <c r="F2290" s="10">
        <v>44964</v>
      </c>
      <c r="G2290" t="s">
        <v>590</v>
      </c>
      <c r="I2290">
        <v>20</v>
      </c>
      <c r="J2290" s="2">
        <v>265</v>
      </c>
      <c r="K2290" s="2">
        <f>IF(OR(B2290="متنوع",B2290="قطع غيار"),J2290,IF(AND(B2290="ceiling fan",J2290&gt;500),_xlfn.MAXIFS('m cost'!$E$3:$E$1062,'m cost'!$B$3:$B$1062,C2290,'m cost'!$C$3:$C$1062,"&lt;="&amp;O2290,'m cost'!$D$3:$D$1062,"&lt;="&amp;N2290)*3,_xlfn.MAXIFS('m cost'!$E$3:$E$1062,'m cost'!$B$3:$B$1062,C2290,'m cost'!$C$3:$C$1062,"&lt;="&amp;O2290,'m cost'!$D$3:$D$1062,"&lt;="&amp;N2290)))</f>
        <v>1544</v>
      </c>
      <c r="L2290" s="2">
        <f t="shared" si="216"/>
        <v>30880</v>
      </c>
      <c r="M2290" s="2">
        <f t="shared" si="217"/>
        <v>5300</v>
      </c>
      <c r="N2290">
        <f t="shared" si="218"/>
        <v>2</v>
      </c>
      <c r="O2290">
        <f t="shared" si="219"/>
        <v>2023</v>
      </c>
      <c r="P2290" s="9">
        <f>IF(I2290&gt;0,VLOOKUP(B2290,'m cost'!A:G,6,FALSE)*I2290,0)</f>
        <v>100</v>
      </c>
      <c r="Q2290" t="str">
        <f t="shared" si="220"/>
        <v>l</v>
      </c>
      <c r="R2290" s="2">
        <f t="shared" si="221"/>
        <v>-25680</v>
      </c>
    </row>
    <row r="2291" spans="1:18" x14ac:dyDescent="0.2">
      <c r="A2291" t="s">
        <v>18</v>
      </c>
      <c r="B2291" s="9" t="str">
        <f>VLOOKUP(A2291,'item cost'!A:D,2,FALSE)</f>
        <v>group 21</v>
      </c>
      <c r="C2291" s="9" t="str">
        <f>VLOOKUP(D2291,items!A:B,2,FALSE)</f>
        <v>item 21</v>
      </c>
      <c r="D2291" t="s">
        <v>853</v>
      </c>
      <c r="E2291" s="10"/>
      <c r="F2291" s="10">
        <v>44964</v>
      </c>
      <c r="G2291" t="s">
        <v>134</v>
      </c>
      <c r="I2291">
        <v>-3</v>
      </c>
      <c r="J2291" s="2">
        <v>180</v>
      </c>
      <c r="K2291" s="2">
        <f>IF(OR(B2291="متنوع",B2291="قطع غيار"),J2291,IF(AND(B2291="ceiling fan",J2291&gt;500),_xlfn.MAXIFS('m cost'!$E$3:$E$1062,'m cost'!$B$3:$B$1062,C2291,'m cost'!$C$3:$C$1062,"&lt;="&amp;O2291,'m cost'!$D$3:$D$1062,"&lt;="&amp;N2291)*3,_xlfn.MAXIFS('m cost'!$E$3:$E$1062,'m cost'!$B$3:$B$1062,C2291,'m cost'!$C$3:$C$1062,"&lt;="&amp;O2291,'m cost'!$D$3:$D$1062,"&lt;="&amp;N2291)))</f>
        <v>122.78968253968254</v>
      </c>
      <c r="L2291" s="2">
        <f t="shared" si="216"/>
        <v>-368.36904761904765</v>
      </c>
      <c r="M2291" s="2">
        <f t="shared" si="217"/>
        <v>-540</v>
      </c>
      <c r="N2291">
        <f t="shared" si="218"/>
        <v>2</v>
      </c>
      <c r="O2291">
        <f t="shared" si="219"/>
        <v>2023</v>
      </c>
      <c r="P2291" s="9">
        <f>IF(I2291&gt;0,VLOOKUP(B2291,'m cost'!A:G,6,FALSE)*I2291,0)</f>
        <v>0</v>
      </c>
      <c r="Q2291" t="str">
        <f t="shared" si="220"/>
        <v>l</v>
      </c>
      <c r="R2291" s="2">
        <f t="shared" si="221"/>
        <v>-171.63095238095235</v>
      </c>
    </row>
    <row r="2292" spans="1:18" x14ac:dyDescent="0.2">
      <c r="A2292" t="s">
        <v>24</v>
      </c>
      <c r="B2292" s="9" t="str">
        <f>VLOOKUP(A2292,'item cost'!A:D,2,FALSE)</f>
        <v>group 22</v>
      </c>
      <c r="C2292" s="9" t="str">
        <f>VLOOKUP(D2292,items!A:B,2,FALSE)</f>
        <v>item 22</v>
      </c>
      <c r="D2292" t="s">
        <v>854</v>
      </c>
      <c r="E2292" s="10"/>
      <c r="F2292" s="10">
        <v>44964</v>
      </c>
      <c r="G2292" t="s">
        <v>134</v>
      </c>
      <c r="I2292">
        <v>-1</v>
      </c>
      <c r="J2292" s="2">
        <v>385</v>
      </c>
      <c r="K2292" s="2">
        <f>IF(OR(B2292="متنوع",B2292="قطع غيار"),J2292,IF(AND(B2292="ceiling fan",J2292&gt;500),_xlfn.MAXIFS('m cost'!$E$3:$E$1062,'m cost'!$B$3:$B$1062,C2292,'m cost'!$C$3:$C$1062,"&lt;="&amp;O2292,'m cost'!$D$3:$D$1062,"&lt;="&amp;N2292)*3,_xlfn.MAXIFS('m cost'!$E$3:$E$1062,'m cost'!$B$3:$B$1062,C2292,'m cost'!$C$3:$C$1062,"&lt;="&amp;O2292,'m cost'!$D$3:$D$1062,"&lt;="&amp;N2292)))</f>
        <v>588</v>
      </c>
      <c r="L2292" s="2">
        <f t="shared" si="216"/>
        <v>-588</v>
      </c>
      <c r="M2292" s="2">
        <f t="shared" si="217"/>
        <v>-385</v>
      </c>
      <c r="N2292">
        <f t="shared" si="218"/>
        <v>2</v>
      </c>
      <c r="O2292">
        <f t="shared" si="219"/>
        <v>2023</v>
      </c>
      <c r="P2292" s="9">
        <f>IF(I2292&gt;0,VLOOKUP(B2292,'m cost'!A:G,6,FALSE)*I2292,0)</f>
        <v>0</v>
      </c>
      <c r="Q2292" t="str">
        <f t="shared" si="220"/>
        <v>p</v>
      </c>
      <c r="R2292" s="2">
        <f t="shared" si="221"/>
        <v>203</v>
      </c>
    </row>
    <row r="2293" spans="1:18" x14ac:dyDescent="0.2">
      <c r="A2293" t="s">
        <v>60</v>
      </c>
      <c r="B2293" s="9" t="str">
        <f>VLOOKUP(A2293,'item cost'!A:D,2,FALSE)</f>
        <v>group 23</v>
      </c>
      <c r="C2293" s="9" t="str">
        <f>VLOOKUP(D2293,items!A:B,2,FALSE)</f>
        <v>item 23</v>
      </c>
      <c r="D2293" t="s">
        <v>855</v>
      </c>
      <c r="E2293" s="10"/>
      <c r="F2293" s="10">
        <v>44964</v>
      </c>
      <c r="G2293" t="s">
        <v>134</v>
      </c>
      <c r="I2293">
        <v>-2</v>
      </c>
      <c r="J2293" s="2">
        <v>280</v>
      </c>
      <c r="K2293" s="2">
        <f>IF(OR(B2293="متنوع",B2293="قطع غيار"),J2293,IF(AND(B2293="ceiling fan",J2293&gt;500),_xlfn.MAXIFS('m cost'!$E$3:$E$1062,'m cost'!$B$3:$B$1062,C2293,'m cost'!$C$3:$C$1062,"&lt;="&amp;O2293,'m cost'!$D$3:$D$1062,"&lt;="&amp;N2293)*3,_xlfn.MAXIFS('m cost'!$E$3:$E$1062,'m cost'!$B$3:$B$1062,C2293,'m cost'!$C$3:$C$1062,"&lt;="&amp;O2293,'m cost'!$D$3:$D$1062,"&lt;="&amp;N2293)))</f>
        <v>3666.8121693121693</v>
      </c>
      <c r="L2293" s="2">
        <f t="shared" si="216"/>
        <v>-7333.6243386243386</v>
      </c>
      <c r="M2293" s="2">
        <f t="shared" si="217"/>
        <v>-560</v>
      </c>
      <c r="N2293">
        <f t="shared" si="218"/>
        <v>2</v>
      </c>
      <c r="O2293">
        <f t="shared" si="219"/>
        <v>2023</v>
      </c>
      <c r="P2293" s="9">
        <f>IF(I2293&gt;0,VLOOKUP(B2293,'m cost'!A:G,6,FALSE)*I2293,0)</f>
        <v>0</v>
      </c>
      <c r="Q2293" t="str">
        <f t="shared" si="220"/>
        <v>p</v>
      </c>
      <c r="R2293" s="2">
        <f t="shared" si="221"/>
        <v>6773.6243386243386</v>
      </c>
    </row>
    <row r="2294" spans="1:18" x14ac:dyDescent="0.2">
      <c r="A2294" t="s">
        <v>43</v>
      </c>
      <c r="B2294" s="9" t="str">
        <f>VLOOKUP(A2294,'item cost'!A:D,2,FALSE)</f>
        <v>group 24</v>
      </c>
      <c r="C2294" s="9" t="str">
        <f>VLOOKUP(D2294,items!A:B,2,FALSE)</f>
        <v>item 24</v>
      </c>
      <c r="D2294" t="s">
        <v>856</v>
      </c>
      <c r="E2294" s="10"/>
      <c r="F2294" s="10">
        <v>44978</v>
      </c>
      <c r="G2294" t="s">
        <v>591</v>
      </c>
      <c r="I2294">
        <v>75</v>
      </c>
      <c r="J2294" s="2">
        <v>530</v>
      </c>
      <c r="K2294" s="2">
        <f>IF(OR(B2294="متنوع",B2294="قطع غيار"),J2294,IF(AND(B2294="ceiling fan",J2294&gt;500),_xlfn.MAXIFS('m cost'!$E$3:$E$1062,'m cost'!$B$3:$B$1062,C2294,'m cost'!$C$3:$C$1062,"&lt;="&amp;O2294,'m cost'!$D$3:$D$1062,"&lt;="&amp;N2294)*3,_xlfn.MAXIFS('m cost'!$E$3:$E$1062,'m cost'!$B$3:$B$1062,C2294,'m cost'!$C$3:$C$1062,"&lt;="&amp;O2294,'m cost'!$D$3:$D$1062,"&lt;="&amp;N2294)))</f>
        <v>570</v>
      </c>
      <c r="L2294" s="2">
        <f t="shared" ref="L2294:L2357" si="222">I2294*K2294</f>
        <v>42750</v>
      </c>
      <c r="M2294" s="2">
        <f t="shared" ref="M2294:M2357" si="223">J2294*I2294</f>
        <v>39750</v>
      </c>
      <c r="N2294">
        <f t="shared" ref="N2294:N2357" si="224">MONTH(F2294)</f>
        <v>2</v>
      </c>
      <c r="O2294">
        <f t="shared" ref="O2294:O2357" si="225">YEAR(F2294)</f>
        <v>2023</v>
      </c>
      <c r="P2294" s="9">
        <f>IF(I2294&gt;0,VLOOKUP(B2294,'m cost'!A:G,6,FALSE)*I2294,0)</f>
        <v>37.5</v>
      </c>
      <c r="Q2294" t="str">
        <f t="shared" ref="Q2294:Q2357" si="226">IF(M2294-L2294-P2294&gt;0,"p","l")</f>
        <v>l</v>
      </c>
      <c r="R2294" s="2">
        <f t="shared" ref="R2294:R2357" si="227">M2294-L2294-P2294</f>
        <v>-3037.5</v>
      </c>
    </row>
    <row r="2295" spans="1:18" x14ac:dyDescent="0.2">
      <c r="A2295" t="s">
        <v>278</v>
      </c>
      <c r="B2295" s="9" t="str">
        <f>VLOOKUP(A2295,'item cost'!A:D,2,FALSE)</f>
        <v>group 25</v>
      </c>
      <c r="C2295" s="9" t="str">
        <f>VLOOKUP(D2295,items!A:B,2,FALSE)</f>
        <v>item 25</v>
      </c>
      <c r="D2295" t="s">
        <v>857</v>
      </c>
      <c r="E2295" s="10"/>
      <c r="F2295" s="10">
        <v>44978</v>
      </c>
      <c r="G2295" t="s">
        <v>591</v>
      </c>
      <c r="I2295">
        <v>25</v>
      </c>
      <c r="J2295" s="2">
        <v>480</v>
      </c>
      <c r="K2295" s="2">
        <f>IF(OR(B2295="متنوع",B2295="قطع غيار"),J2295,IF(AND(B2295="ceiling fan",J2295&gt;500),_xlfn.MAXIFS('m cost'!$E$3:$E$1062,'m cost'!$B$3:$B$1062,C2295,'m cost'!$C$3:$C$1062,"&lt;="&amp;O2295,'m cost'!$D$3:$D$1062,"&lt;="&amp;N2295)*3,_xlfn.MAXIFS('m cost'!$E$3:$E$1062,'m cost'!$B$3:$B$1062,C2295,'m cost'!$C$3:$C$1062,"&lt;="&amp;O2295,'m cost'!$D$3:$D$1062,"&lt;="&amp;N2295)))</f>
        <v>223.50174851190479</v>
      </c>
      <c r="L2295" s="2">
        <f t="shared" si="222"/>
        <v>5587.5437127976202</v>
      </c>
      <c r="M2295" s="2">
        <f t="shared" si="223"/>
        <v>12000</v>
      </c>
      <c r="N2295">
        <f t="shared" si="224"/>
        <v>2</v>
      </c>
      <c r="O2295">
        <f t="shared" si="225"/>
        <v>2023</v>
      </c>
      <c r="P2295" s="9">
        <f>IF(I2295&gt;0,VLOOKUP(B2295,'m cost'!A:G,6,FALSE)*I2295,0)</f>
        <v>736.375</v>
      </c>
      <c r="Q2295" t="str">
        <f t="shared" si="226"/>
        <v>p</v>
      </c>
      <c r="R2295" s="2">
        <f t="shared" si="227"/>
        <v>5676.0812872023798</v>
      </c>
    </row>
    <row r="2296" spans="1:18" x14ac:dyDescent="0.2">
      <c r="A2296" t="s">
        <v>279</v>
      </c>
      <c r="B2296" s="9" t="str">
        <f>VLOOKUP(A2296,'item cost'!A:D,2,FALSE)</f>
        <v>group 26</v>
      </c>
      <c r="C2296" s="9" t="str">
        <f>VLOOKUP(D2296,items!A:B,2,FALSE)</f>
        <v>item 26</v>
      </c>
      <c r="D2296" t="s">
        <v>858</v>
      </c>
      <c r="E2296" s="10"/>
      <c r="F2296" s="10">
        <v>44978</v>
      </c>
      <c r="G2296" t="s">
        <v>591</v>
      </c>
      <c r="I2296">
        <v>10</v>
      </c>
      <c r="J2296" s="2">
        <v>2775</v>
      </c>
      <c r="K2296" s="2">
        <f>IF(OR(B2296="متنوع",B2296="قطع غيار"),J2296,IF(AND(B2296="ceiling fan",J2296&gt;500),_xlfn.MAXIFS('m cost'!$E$3:$E$1062,'m cost'!$B$3:$B$1062,C2296,'m cost'!$C$3:$C$1062,"&lt;="&amp;O2296,'m cost'!$D$3:$D$1062,"&lt;="&amp;N2296)*3,_xlfn.MAXIFS('m cost'!$E$3:$E$1062,'m cost'!$B$3:$B$1062,C2296,'m cost'!$C$3:$C$1062,"&lt;="&amp;O2296,'m cost'!$D$3:$D$1062,"&lt;="&amp;N2296)))</f>
        <v>2270</v>
      </c>
      <c r="L2296" s="2">
        <f t="shared" si="222"/>
        <v>22700</v>
      </c>
      <c r="M2296" s="2">
        <f t="shared" si="223"/>
        <v>27750</v>
      </c>
      <c r="N2296">
        <f t="shared" si="224"/>
        <v>2</v>
      </c>
      <c r="O2296">
        <f t="shared" si="225"/>
        <v>2023</v>
      </c>
      <c r="P2296" s="9">
        <f>IF(I2296&gt;0,VLOOKUP(B2296,'m cost'!A:G,6,FALSE)*I2296,0)</f>
        <v>50</v>
      </c>
      <c r="Q2296" t="str">
        <f t="shared" si="226"/>
        <v>p</v>
      </c>
      <c r="R2296" s="2">
        <f t="shared" si="227"/>
        <v>5000</v>
      </c>
    </row>
    <row r="2297" spans="1:18" x14ac:dyDescent="0.2">
      <c r="A2297" t="s">
        <v>46</v>
      </c>
      <c r="B2297" s="9" t="str">
        <f>VLOOKUP(A2297,'item cost'!A:D,2,FALSE)</f>
        <v>group 27</v>
      </c>
      <c r="C2297" s="9" t="str">
        <f>VLOOKUP(D2297,items!A:B,2,FALSE)</f>
        <v>item 27</v>
      </c>
      <c r="D2297" t="s">
        <v>859</v>
      </c>
      <c r="E2297" s="10"/>
      <c r="F2297" s="10">
        <v>44978</v>
      </c>
      <c r="G2297" t="s">
        <v>591</v>
      </c>
      <c r="I2297">
        <v>10</v>
      </c>
      <c r="J2297" s="2">
        <v>2675</v>
      </c>
      <c r="K2297" s="2">
        <f>IF(OR(B2297="متنوع",B2297="قطع غيار"),J2297,IF(AND(B2297="ceiling fan",J2297&gt;500),_xlfn.MAXIFS('m cost'!$E$3:$E$1062,'m cost'!$B$3:$B$1062,C2297,'m cost'!$C$3:$C$1062,"&lt;="&amp;O2297,'m cost'!$D$3:$D$1062,"&lt;="&amp;N2297)*3,_xlfn.MAXIFS('m cost'!$E$3:$E$1062,'m cost'!$B$3:$B$1062,C2297,'m cost'!$C$3:$C$1062,"&lt;="&amp;O2297,'m cost'!$D$3:$D$1062,"&lt;="&amp;N2297)))</f>
        <v>383</v>
      </c>
      <c r="L2297" s="2">
        <f t="shared" si="222"/>
        <v>3830</v>
      </c>
      <c r="M2297" s="2">
        <f t="shared" si="223"/>
        <v>26750</v>
      </c>
      <c r="N2297">
        <f t="shared" si="224"/>
        <v>2</v>
      </c>
      <c r="O2297">
        <f t="shared" si="225"/>
        <v>2023</v>
      </c>
      <c r="P2297" s="9">
        <f>IF(I2297&gt;0,VLOOKUP(B2297,'m cost'!A:G,6,FALSE)*I2297,0)</f>
        <v>0</v>
      </c>
      <c r="Q2297" t="str">
        <f t="shared" si="226"/>
        <v>p</v>
      </c>
      <c r="R2297" s="2">
        <f t="shared" si="227"/>
        <v>22920</v>
      </c>
    </row>
    <row r="2298" spans="1:18" x14ac:dyDescent="0.2">
      <c r="A2298" t="s">
        <v>37</v>
      </c>
      <c r="B2298" s="9" t="str">
        <f>VLOOKUP(A2298,'item cost'!A:D,2,FALSE)</f>
        <v>group 28</v>
      </c>
      <c r="C2298" s="9" t="str">
        <f>VLOOKUP(D2298,items!A:B,2,FALSE)</f>
        <v>item 28</v>
      </c>
      <c r="D2298" t="s">
        <v>860</v>
      </c>
      <c r="E2298" s="10"/>
      <c r="F2298" s="10">
        <v>44978</v>
      </c>
      <c r="G2298" t="s">
        <v>591</v>
      </c>
      <c r="I2298">
        <v>10</v>
      </c>
      <c r="J2298" s="2">
        <v>1375</v>
      </c>
      <c r="K2298" s="2">
        <f>IF(OR(B2298="متنوع",B2298="قطع غيار"),J2298,IF(AND(B2298="ceiling fan",J2298&gt;500),_xlfn.MAXIFS('m cost'!$E$3:$E$1062,'m cost'!$B$3:$B$1062,C2298,'m cost'!$C$3:$C$1062,"&lt;="&amp;O2298,'m cost'!$D$3:$D$1062,"&lt;="&amp;N2298)*3,_xlfn.MAXIFS('m cost'!$E$3:$E$1062,'m cost'!$B$3:$B$1062,C2298,'m cost'!$C$3:$C$1062,"&lt;="&amp;O2298,'m cost'!$D$3:$D$1062,"&lt;="&amp;N2298)))</f>
        <v>1229</v>
      </c>
      <c r="L2298" s="2">
        <f t="shared" si="222"/>
        <v>12290</v>
      </c>
      <c r="M2298" s="2">
        <f t="shared" si="223"/>
        <v>13750</v>
      </c>
      <c r="N2298">
        <f t="shared" si="224"/>
        <v>2</v>
      </c>
      <c r="O2298">
        <f t="shared" si="225"/>
        <v>2023</v>
      </c>
      <c r="P2298" s="9">
        <f>IF(I2298&gt;0,VLOOKUP(B2298,'m cost'!A:G,6,FALSE)*I2298,0)</f>
        <v>5</v>
      </c>
      <c r="Q2298" t="str">
        <f t="shared" si="226"/>
        <v>p</v>
      </c>
      <c r="R2298" s="2">
        <f t="shared" si="227"/>
        <v>1455</v>
      </c>
    </row>
    <row r="2299" spans="1:18" x14ac:dyDescent="0.2">
      <c r="A2299" t="s">
        <v>44</v>
      </c>
      <c r="B2299" s="9" t="str">
        <f>VLOOKUP(A2299,'item cost'!A:D,2,FALSE)</f>
        <v>group 29</v>
      </c>
      <c r="C2299" s="9" t="str">
        <f>VLOOKUP(D2299,items!A:B,2,FALSE)</f>
        <v>item 29</v>
      </c>
      <c r="D2299" t="s">
        <v>861</v>
      </c>
      <c r="E2299" s="10"/>
      <c r="F2299" s="10">
        <v>44978</v>
      </c>
      <c r="G2299" t="s">
        <v>591</v>
      </c>
      <c r="I2299">
        <v>40</v>
      </c>
      <c r="J2299" s="2">
        <v>265</v>
      </c>
      <c r="K2299" s="2">
        <f>IF(OR(B2299="متنوع",B2299="قطع غيار"),J2299,IF(AND(B2299="ceiling fan",J2299&gt;500),_xlfn.MAXIFS('m cost'!$E$3:$E$1062,'m cost'!$B$3:$B$1062,C2299,'m cost'!$C$3:$C$1062,"&lt;="&amp;O2299,'m cost'!$D$3:$D$1062,"&lt;="&amp;N2299)*3,_xlfn.MAXIFS('m cost'!$E$3:$E$1062,'m cost'!$B$3:$B$1062,C2299,'m cost'!$C$3:$C$1062,"&lt;="&amp;O2299,'m cost'!$D$3:$D$1062,"&lt;="&amp;N2299)))</f>
        <v>139.5625</v>
      </c>
      <c r="L2299" s="2">
        <f t="shared" si="222"/>
        <v>5582.5</v>
      </c>
      <c r="M2299" s="2">
        <f t="shared" si="223"/>
        <v>10600</v>
      </c>
      <c r="N2299">
        <f t="shared" si="224"/>
        <v>2</v>
      </c>
      <c r="O2299">
        <f t="shared" si="225"/>
        <v>2023</v>
      </c>
      <c r="P2299" s="9">
        <f>IF(I2299&gt;0,VLOOKUP(B2299,'m cost'!A:G,6,FALSE)*I2299,0)</f>
        <v>200</v>
      </c>
      <c r="Q2299" t="str">
        <f t="shared" si="226"/>
        <v>p</v>
      </c>
      <c r="R2299" s="2">
        <f t="shared" si="227"/>
        <v>4817.5</v>
      </c>
    </row>
    <row r="2300" spans="1:18" x14ac:dyDescent="0.2">
      <c r="A2300" t="s">
        <v>280</v>
      </c>
      <c r="B2300" s="9" t="str">
        <f>VLOOKUP(A2300,'item cost'!A:D,2,FALSE)</f>
        <v>group 30</v>
      </c>
      <c r="C2300" s="9" t="str">
        <f>VLOOKUP(D2300,items!A:B,2,FALSE)</f>
        <v>item 30</v>
      </c>
      <c r="D2300" t="s">
        <v>862</v>
      </c>
      <c r="E2300" s="10"/>
      <c r="F2300" s="10">
        <v>44978</v>
      </c>
      <c r="G2300" t="s">
        <v>591</v>
      </c>
      <c r="I2300">
        <v>30</v>
      </c>
      <c r="J2300" s="2">
        <v>400</v>
      </c>
      <c r="K2300" s="2">
        <f>IF(OR(B2300="متنوع",B2300="قطع غيار"),J2300,IF(AND(B2300="ceiling fan",J2300&gt;500),_xlfn.MAXIFS('m cost'!$E$3:$E$1062,'m cost'!$B$3:$B$1062,C2300,'m cost'!$C$3:$C$1062,"&lt;="&amp;O2300,'m cost'!$D$3:$D$1062,"&lt;="&amp;N2300)*3,_xlfn.MAXIFS('m cost'!$E$3:$E$1062,'m cost'!$B$3:$B$1062,C2300,'m cost'!$C$3:$C$1062,"&lt;="&amp;O2300,'m cost'!$D$3:$D$1062,"&lt;="&amp;N2300)))</f>
        <v>350.54555555555561</v>
      </c>
      <c r="L2300" s="2">
        <f t="shared" si="222"/>
        <v>10516.366666666669</v>
      </c>
      <c r="M2300" s="2">
        <f t="shared" si="223"/>
        <v>12000</v>
      </c>
      <c r="N2300">
        <f t="shared" si="224"/>
        <v>2</v>
      </c>
      <c r="O2300">
        <f t="shared" si="225"/>
        <v>2023</v>
      </c>
      <c r="P2300" s="9">
        <f>IF(I2300&gt;0,VLOOKUP(B2300,'m cost'!A:G,6,FALSE)*I2300,0)</f>
        <v>150</v>
      </c>
      <c r="Q2300" t="str">
        <f t="shared" si="226"/>
        <v>p</v>
      </c>
      <c r="R2300" s="2">
        <f t="shared" si="227"/>
        <v>1333.6333333333314</v>
      </c>
    </row>
    <row r="2301" spans="1:18" x14ac:dyDescent="0.2">
      <c r="A2301" t="s">
        <v>50</v>
      </c>
      <c r="B2301" s="9" t="str">
        <f>VLOOKUP(A2301,'item cost'!A:D,2,FALSE)</f>
        <v>group 31</v>
      </c>
      <c r="C2301" s="9" t="str">
        <f>VLOOKUP(D2301,items!A:B,2,FALSE)</f>
        <v>item 31</v>
      </c>
      <c r="D2301" t="s">
        <v>863</v>
      </c>
      <c r="E2301" s="10"/>
      <c r="F2301" s="10">
        <v>44978</v>
      </c>
      <c r="G2301" t="s">
        <v>591</v>
      </c>
      <c r="I2301">
        <v>6</v>
      </c>
      <c r="J2301" s="2">
        <v>1200</v>
      </c>
      <c r="K2301" s="2">
        <f>IF(OR(B2301="متنوع",B2301="قطع غيار"),J2301,IF(AND(B2301="ceiling fan",J2301&gt;500),_xlfn.MAXIFS('m cost'!$E$3:$E$1062,'m cost'!$B$3:$B$1062,C2301,'m cost'!$C$3:$C$1062,"&lt;="&amp;O2301,'m cost'!$D$3:$D$1062,"&lt;="&amp;N2301)*3,_xlfn.MAXIFS('m cost'!$E$3:$E$1062,'m cost'!$B$3:$B$1062,C2301,'m cost'!$C$3:$C$1062,"&lt;="&amp;O2301,'m cost'!$D$3:$D$1062,"&lt;="&amp;N2301)))</f>
        <v>891.17460317460325</v>
      </c>
      <c r="L2301" s="2">
        <f t="shared" si="222"/>
        <v>5347.0476190476193</v>
      </c>
      <c r="M2301" s="2">
        <f t="shared" si="223"/>
        <v>7200</v>
      </c>
      <c r="N2301">
        <f t="shared" si="224"/>
        <v>2</v>
      </c>
      <c r="O2301">
        <f t="shared" si="225"/>
        <v>2023</v>
      </c>
      <c r="P2301" s="9">
        <f>IF(I2301&gt;0,VLOOKUP(B2301,'m cost'!A:G,6,FALSE)*I2301,0)</f>
        <v>30</v>
      </c>
      <c r="Q2301" t="str">
        <f t="shared" si="226"/>
        <v>p</v>
      </c>
      <c r="R2301" s="2">
        <f t="shared" si="227"/>
        <v>1822.9523809523807</v>
      </c>
    </row>
    <row r="2302" spans="1:18" x14ac:dyDescent="0.2">
      <c r="A2302" t="s">
        <v>20</v>
      </c>
      <c r="B2302" s="9" t="str">
        <f>VLOOKUP(A2302,'item cost'!A:D,2,FALSE)</f>
        <v>group 32</v>
      </c>
      <c r="C2302" s="9" t="str">
        <f>VLOOKUP(D2302,items!A:B,2,FALSE)</f>
        <v>item 32</v>
      </c>
      <c r="D2302" t="s">
        <v>864</v>
      </c>
      <c r="E2302" s="10"/>
      <c r="F2302" s="10">
        <v>44978</v>
      </c>
      <c r="G2302" t="s">
        <v>262</v>
      </c>
      <c r="I2302">
        <v>-6</v>
      </c>
      <c r="J2302" s="2">
        <v>335</v>
      </c>
      <c r="K2302" s="2">
        <f>IF(OR(B2302="متنوع",B2302="قطع غيار"),J2302,IF(AND(B2302="ceiling fan",J2302&gt;500),_xlfn.MAXIFS('m cost'!$E$3:$E$1062,'m cost'!$B$3:$B$1062,C2302,'m cost'!$C$3:$C$1062,"&lt;="&amp;O2302,'m cost'!$D$3:$D$1062,"&lt;="&amp;N2302)*3,_xlfn.MAXIFS('m cost'!$E$3:$E$1062,'m cost'!$B$3:$B$1062,C2302,'m cost'!$C$3:$C$1062,"&lt;="&amp;O2302,'m cost'!$D$3:$D$1062,"&lt;="&amp;N2302)))</f>
        <v>480</v>
      </c>
      <c r="L2302" s="2">
        <f t="shared" si="222"/>
        <v>-2880</v>
      </c>
      <c r="M2302" s="2">
        <f t="shared" si="223"/>
        <v>-2010</v>
      </c>
      <c r="N2302">
        <f t="shared" si="224"/>
        <v>2</v>
      </c>
      <c r="O2302">
        <f t="shared" si="225"/>
        <v>2023</v>
      </c>
      <c r="P2302" s="9">
        <f>IF(I2302&gt;0,VLOOKUP(B2302,'m cost'!A:G,6,FALSE)*I2302,0)</f>
        <v>0</v>
      </c>
      <c r="Q2302" t="str">
        <f t="shared" si="226"/>
        <v>p</v>
      </c>
      <c r="R2302" s="2">
        <f t="shared" si="227"/>
        <v>870</v>
      </c>
    </row>
    <row r="2303" spans="1:18" x14ac:dyDescent="0.2">
      <c r="A2303" t="s">
        <v>33</v>
      </c>
      <c r="B2303" s="9" t="str">
        <f>VLOOKUP(A2303,'item cost'!A:D,2,FALSE)</f>
        <v>group 33</v>
      </c>
      <c r="C2303" s="9" t="str">
        <f>VLOOKUP(D2303,items!A:B,2,FALSE)</f>
        <v>item 33</v>
      </c>
      <c r="D2303" t="s">
        <v>865</v>
      </c>
      <c r="E2303" s="10"/>
      <c r="F2303" s="10">
        <v>44978</v>
      </c>
      <c r="G2303" t="s">
        <v>262</v>
      </c>
      <c r="I2303">
        <v>-1</v>
      </c>
      <c r="J2303" s="2">
        <v>385</v>
      </c>
      <c r="K2303" s="2">
        <f>IF(OR(B2303="متنوع",B2303="قطع غيار"),J2303,IF(AND(B2303="ceiling fan",J2303&gt;500),_xlfn.MAXIFS('m cost'!$E$3:$E$1062,'m cost'!$B$3:$B$1062,C2303,'m cost'!$C$3:$C$1062,"&lt;="&amp;O2303,'m cost'!$D$3:$D$1062,"&lt;="&amp;N2303)*3,_xlfn.MAXIFS('m cost'!$E$3:$E$1062,'m cost'!$B$3:$B$1062,C2303,'m cost'!$C$3:$C$1062,"&lt;="&amp;O2303,'m cost'!$D$3:$D$1062,"&lt;="&amp;N2303)))</f>
        <v>960</v>
      </c>
      <c r="L2303" s="2">
        <f t="shared" si="222"/>
        <v>-960</v>
      </c>
      <c r="M2303" s="2">
        <f t="shared" si="223"/>
        <v>-385</v>
      </c>
      <c r="N2303">
        <f t="shared" si="224"/>
        <v>2</v>
      </c>
      <c r="O2303">
        <f t="shared" si="225"/>
        <v>2023</v>
      </c>
      <c r="P2303" s="9">
        <f>IF(I2303&gt;0,VLOOKUP(B2303,'m cost'!A:G,6,FALSE)*I2303,0)</f>
        <v>0</v>
      </c>
      <c r="Q2303" t="str">
        <f t="shared" si="226"/>
        <v>p</v>
      </c>
      <c r="R2303" s="2">
        <f t="shared" si="227"/>
        <v>575</v>
      </c>
    </row>
    <row r="2304" spans="1:18" x14ac:dyDescent="0.2">
      <c r="A2304" t="s">
        <v>48</v>
      </c>
      <c r="B2304" s="9" t="str">
        <f>VLOOKUP(A2304,'item cost'!A:D,2,FALSE)</f>
        <v>group 34</v>
      </c>
      <c r="C2304" s="9" t="str">
        <f>VLOOKUP(D2304,items!A:B,2,FALSE)</f>
        <v>item 34</v>
      </c>
      <c r="D2304" t="s">
        <v>866</v>
      </c>
      <c r="E2304" s="10"/>
      <c r="F2304" s="10">
        <v>44978</v>
      </c>
      <c r="G2304" t="s">
        <v>262</v>
      </c>
      <c r="I2304">
        <v>-3</v>
      </c>
      <c r="J2304" s="2">
        <v>180</v>
      </c>
      <c r="K2304" s="2">
        <f>IF(OR(B2304="متنوع",B2304="قطع غيار"),J2304,IF(AND(B2304="ceiling fan",J2304&gt;500),_xlfn.MAXIFS('m cost'!$E$3:$E$1062,'m cost'!$B$3:$B$1062,C2304,'m cost'!$C$3:$C$1062,"&lt;="&amp;O2304,'m cost'!$D$3:$D$1062,"&lt;="&amp;N2304)*3,_xlfn.MAXIFS('m cost'!$E$3:$E$1062,'m cost'!$B$3:$B$1062,C2304,'m cost'!$C$3:$C$1062,"&lt;="&amp;O2304,'m cost'!$D$3:$D$1062,"&lt;="&amp;N2304)))</f>
        <v>1445</v>
      </c>
      <c r="L2304" s="2">
        <f t="shared" si="222"/>
        <v>-4335</v>
      </c>
      <c r="M2304" s="2">
        <f t="shared" si="223"/>
        <v>-540</v>
      </c>
      <c r="N2304">
        <f t="shared" si="224"/>
        <v>2</v>
      </c>
      <c r="O2304">
        <f t="shared" si="225"/>
        <v>2023</v>
      </c>
      <c r="P2304" s="9">
        <f>IF(I2304&gt;0,VLOOKUP(B2304,'m cost'!A:G,6,FALSE)*I2304,0)</f>
        <v>0</v>
      </c>
      <c r="Q2304" t="str">
        <f t="shared" si="226"/>
        <v>p</v>
      </c>
      <c r="R2304" s="2">
        <f t="shared" si="227"/>
        <v>3795</v>
      </c>
    </row>
    <row r="2305" spans="1:18" x14ac:dyDescent="0.2">
      <c r="A2305" t="s">
        <v>28</v>
      </c>
      <c r="B2305" s="9" t="str">
        <f>VLOOKUP(A2305,'item cost'!A:D,2,FALSE)</f>
        <v>group 35</v>
      </c>
      <c r="C2305" s="9" t="str">
        <f>VLOOKUP(D2305,items!A:B,2,FALSE)</f>
        <v>item 35</v>
      </c>
      <c r="D2305" t="s">
        <v>867</v>
      </c>
      <c r="E2305" s="10"/>
      <c r="F2305" s="10">
        <v>44978</v>
      </c>
      <c r="G2305" t="s">
        <v>262</v>
      </c>
      <c r="I2305">
        <v>-8</v>
      </c>
      <c r="J2305" s="2">
        <v>280</v>
      </c>
      <c r="K2305" s="2">
        <f>IF(OR(B2305="متنوع",B2305="قطع غيار"),J2305,IF(AND(B2305="ceiling fan",J2305&gt;500),_xlfn.MAXIFS('m cost'!$E$3:$E$1062,'m cost'!$B$3:$B$1062,C2305,'m cost'!$C$3:$C$1062,"&lt;="&amp;O2305,'m cost'!$D$3:$D$1062,"&lt;="&amp;N2305)*3,_xlfn.MAXIFS('m cost'!$E$3:$E$1062,'m cost'!$B$3:$B$1062,C2305,'m cost'!$C$3:$C$1062,"&lt;="&amp;O2305,'m cost'!$D$3:$D$1062,"&lt;="&amp;N2305)))</f>
        <v>1445</v>
      </c>
      <c r="L2305" s="2">
        <f t="shared" si="222"/>
        <v>-11560</v>
      </c>
      <c r="M2305" s="2">
        <f t="shared" si="223"/>
        <v>-2240</v>
      </c>
      <c r="N2305">
        <f t="shared" si="224"/>
        <v>2</v>
      </c>
      <c r="O2305">
        <f t="shared" si="225"/>
        <v>2023</v>
      </c>
      <c r="P2305" s="9">
        <f>IF(I2305&gt;0,VLOOKUP(B2305,'m cost'!A:G,6,FALSE)*I2305,0)</f>
        <v>0</v>
      </c>
      <c r="Q2305" t="str">
        <f t="shared" si="226"/>
        <v>p</v>
      </c>
      <c r="R2305" s="2">
        <f t="shared" si="227"/>
        <v>9320</v>
      </c>
    </row>
    <row r="2306" spans="1:18" x14ac:dyDescent="0.2">
      <c r="A2306" t="s">
        <v>274</v>
      </c>
      <c r="B2306" s="9" t="str">
        <f>VLOOKUP(A2306,'item cost'!A:D,2,FALSE)</f>
        <v>group 36</v>
      </c>
      <c r="C2306" s="9" t="str">
        <f>VLOOKUP(D2306,items!A:B,2,FALSE)</f>
        <v>item 36</v>
      </c>
      <c r="D2306" t="s">
        <v>868</v>
      </c>
      <c r="E2306" s="10"/>
      <c r="F2306" s="10">
        <v>44978</v>
      </c>
      <c r="G2306" t="s">
        <v>262</v>
      </c>
      <c r="I2306">
        <v>-2</v>
      </c>
      <c r="J2306" s="2">
        <v>490</v>
      </c>
      <c r="K2306" s="2">
        <f>IF(OR(B2306="متنوع",B2306="قطع غيار"),J2306,IF(AND(B2306="ceiling fan",J2306&gt;500),_xlfn.MAXIFS('m cost'!$E$3:$E$1062,'m cost'!$B$3:$B$1062,C2306,'m cost'!$C$3:$C$1062,"&lt;="&amp;O2306,'m cost'!$D$3:$D$1062,"&lt;="&amp;N2306)*3,_xlfn.MAXIFS('m cost'!$E$3:$E$1062,'m cost'!$B$3:$B$1062,C2306,'m cost'!$C$3:$C$1062,"&lt;="&amp;O2306,'m cost'!$D$3:$D$1062,"&lt;="&amp;N2306)))</f>
        <v>440</v>
      </c>
      <c r="L2306" s="2">
        <f t="shared" si="222"/>
        <v>-880</v>
      </c>
      <c r="M2306" s="2">
        <f t="shared" si="223"/>
        <v>-980</v>
      </c>
      <c r="N2306">
        <f t="shared" si="224"/>
        <v>2</v>
      </c>
      <c r="O2306">
        <f t="shared" si="225"/>
        <v>2023</v>
      </c>
      <c r="P2306" s="9">
        <f>IF(I2306&gt;0,VLOOKUP(B2306,'m cost'!A:G,6,FALSE)*I2306,0)</f>
        <v>0</v>
      </c>
      <c r="Q2306" t="str">
        <f t="shared" si="226"/>
        <v>l</v>
      </c>
      <c r="R2306" s="2">
        <f t="shared" si="227"/>
        <v>-100</v>
      </c>
    </row>
    <row r="2307" spans="1:18" x14ac:dyDescent="0.2">
      <c r="A2307" t="s">
        <v>52</v>
      </c>
      <c r="B2307" s="9" t="str">
        <f>VLOOKUP(A2307,'item cost'!A:D,2,FALSE)</f>
        <v>group 37</v>
      </c>
      <c r="C2307" s="9" t="str">
        <f>VLOOKUP(D2307,items!A:B,2,FALSE)</f>
        <v>item 37</v>
      </c>
      <c r="D2307" t="s">
        <v>869</v>
      </c>
      <c r="E2307" s="10"/>
      <c r="F2307" s="10">
        <v>44978</v>
      </c>
      <c r="G2307" t="s">
        <v>262</v>
      </c>
      <c r="I2307">
        <v>-13</v>
      </c>
      <c r="J2307" s="2">
        <v>360</v>
      </c>
      <c r="K2307" s="2">
        <f>IF(OR(B2307="متنوع",B2307="قطع غيار"),J2307,IF(AND(B2307="ceiling fan",J2307&gt;500),_xlfn.MAXIFS('m cost'!$E$3:$E$1062,'m cost'!$B$3:$B$1062,C2307,'m cost'!$C$3:$C$1062,"&lt;="&amp;O2307,'m cost'!$D$3:$D$1062,"&lt;="&amp;N2307)*3,_xlfn.MAXIFS('m cost'!$E$3:$E$1062,'m cost'!$B$3:$B$1062,C2307,'m cost'!$C$3:$C$1062,"&lt;="&amp;O2307,'m cost'!$D$3:$D$1062,"&lt;="&amp;N2307)))</f>
        <v>1486.2500000000002</v>
      </c>
      <c r="L2307" s="2">
        <f t="shared" si="222"/>
        <v>-19321.250000000004</v>
      </c>
      <c r="M2307" s="2">
        <f t="shared" si="223"/>
        <v>-4680</v>
      </c>
      <c r="N2307">
        <f t="shared" si="224"/>
        <v>2</v>
      </c>
      <c r="O2307">
        <f t="shared" si="225"/>
        <v>2023</v>
      </c>
      <c r="P2307" s="9">
        <f>IF(I2307&gt;0,VLOOKUP(B2307,'m cost'!A:G,6,FALSE)*I2307,0)</f>
        <v>0</v>
      </c>
      <c r="Q2307" t="str">
        <f t="shared" si="226"/>
        <v>p</v>
      </c>
      <c r="R2307" s="2">
        <f t="shared" si="227"/>
        <v>14641.250000000004</v>
      </c>
    </row>
    <row r="2308" spans="1:18" x14ac:dyDescent="0.2">
      <c r="A2308" t="s">
        <v>65</v>
      </c>
      <c r="B2308" s="9" t="str">
        <f>VLOOKUP(A2308,'item cost'!A:D,2,FALSE)</f>
        <v>group 38</v>
      </c>
      <c r="C2308" s="9" t="str">
        <f>VLOOKUP(D2308,items!A:B,2,FALSE)</f>
        <v>item 38</v>
      </c>
      <c r="D2308" t="s">
        <v>870</v>
      </c>
      <c r="E2308" s="10"/>
      <c r="F2308" s="10">
        <v>44978</v>
      </c>
      <c r="G2308" t="s">
        <v>262</v>
      </c>
      <c r="I2308">
        <v>-1</v>
      </c>
      <c r="J2308" s="2">
        <v>2600</v>
      </c>
      <c r="K2308" s="2">
        <f>IF(OR(B2308="متنوع",B2308="قطع غيار"),J2308,IF(AND(B2308="ceiling fan",J2308&gt;500),_xlfn.MAXIFS('m cost'!$E$3:$E$1062,'m cost'!$B$3:$B$1062,C2308,'m cost'!$C$3:$C$1062,"&lt;="&amp;O2308,'m cost'!$D$3:$D$1062,"&lt;="&amp;N2308)*3,_xlfn.MAXIFS('m cost'!$E$3:$E$1062,'m cost'!$B$3:$B$1062,C2308,'m cost'!$C$3:$C$1062,"&lt;="&amp;O2308,'m cost'!$D$3:$D$1062,"&lt;="&amp;N2308)))</f>
        <v>1954.814814814815</v>
      </c>
      <c r="L2308" s="2">
        <f t="shared" si="222"/>
        <v>-1954.814814814815</v>
      </c>
      <c r="M2308" s="2">
        <f t="shared" si="223"/>
        <v>-2600</v>
      </c>
      <c r="N2308">
        <f t="shared" si="224"/>
        <v>2</v>
      </c>
      <c r="O2308">
        <f t="shared" si="225"/>
        <v>2023</v>
      </c>
      <c r="P2308" s="9">
        <f>IF(I2308&gt;0,VLOOKUP(B2308,'m cost'!A:G,6,FALSE)*I2308,0)</f>
        <v>0</v>
      </c>
      <c r="Q2308" t="str">
        <f t="shared" si="226"/>
        <v>l</v>
      </c>
      <c r="R2308" s="2">
        <f t="shared" si="227"/>
        <v>-645.18518518518499</v>
      </c>
    </row>
    <row r="2309" spans="1:18" x14ac:dyDescent="0.2">
      <c r="A2309" t="s">
        <v>62</v>
      </c>
      <c r="B2309" s="9" t="str">
        <f>VLOOKUP(A2309,'item cost'!A:D,2,FALSE)</f>
        <v>group 39</v>
      </c>
      <c r="C2309" s="9" t="str">
        <f>VLOOKUP(D2309,items!A:B,2,FALSE)</f>
        <v>item 39</v>
      </c>
      <c r="D2309" t="s">
        <v>871</v>
      </c>
      <c r="E2309" s="10"/>
      <c r="F2309" s="10">
        <v>44958</v>
      </c>
      <c r="G2309" t="s">
        <v>592</v>
      </c>
      <c r="I2309">
        <v>10</v>
      </c>
      <c r="J2309" s="2">
        <v>1100</v>
      </c>
      <c r="K2309" s="2">
        <f>IF(OR(B2309="متنوع",B2309="قطع غيار"),J2309,IF(AND(B2309="ceiling fan",J2309&gt;500),_xlfn.MAXIFS('m cost'!$E$3:$E$1062,'m cost'!$B$3:$B$1062,C2309,'m cost'!$C$3:$C$1062,"&lt;="&amp;O2309,'m cost'!$D$3:$D$1062,"&lt;="&amp;N2309)*3,_xlfn.MAXIFS('m cost'!$E$3:$E$1062,'m cost'!$B$3:$B$1062,C2309,'m cost'!$C$3:$C$1062,"&lt;="&amp;O2309,'m cost'!$D$3:$D$1062,"&lt;="&amp;N2309)))</f>
        <v>1020</v>
      </c>
      <c r="L2309" s="2">
        <f t="shared" si="222"/>
        <v>10200</v>
      </c>
      <c r="M2309" s="2">
        <f t="shared" si="223"/>
        <v>11000</v>
      </c>
      <c r="N2309">
        <f t="shared" si="224"/>
        <v>2</v>
      </c>
      <c r="O2309">
        <f t="shared" si="225"/>
        <v>2023</v>
      </c>
      <c r="P2309" s="9">
        <f>IF(I2309&gt;0,VLOOKUP(B2309,'m cost'!A:G,6,FALSE)*I2309,0)</f>
        <v>0</v>
      </c>
      <c r="Q2309" t="str">
        <f t="shared" si="226"/>
        <v>p</v>
      </c>
      <c r="R2309" s="2">
        <f t="shared" si="227"/>
        <v>800</v>
      </c>
    </row>
    <row r="2310" spans="1:18" x14ac:dyDescent="0.2">
      <c r="A2310" t="s">
        <v>25</v>
      </c>
      <c r="B2310" s="9" t="str">
        <f>VLOOKUP(A2310,'item cost'!A:D,2,FALSE)</f>
        <v>group 40</v>
      </c>
      <c r="C2310" s="9" t="str">
        <f>VLOOKUP(D2310,items!A:B,2,FALSE)</f>
        <v>item 40</v>
      </c>
      <c r="D2310" t="s">
        <v>872</v>
      </c>
      <c r="E2310" s="10"/>
      <c r="F2310" s="10">
        <v>44958</v>
      </c>
      <c r="G2310" t="s">
        <v>592</v>
      </c>
      <c r="I2310">
        <v>10</v>
      </c>
      <c r="J2310" s="2">
        <v>1250</v>
      </c>
      <c r="K2310" s="2">
        <f>IF(OR(B2310="متنوع",B2310="قطع غيار"),J2310,IF(AND(B2310="ceiling fan",J2310&gt;500),_xlfn.MAXIFS('m cost'!$E$3:$E$1062,'m cost'!$B$3:$B$1062,C2310,'m cost'!$C$3:$C$1062,"&lt;="&amp;O2310,'m cost'!$D$3:$D$1062,"&lt;="&amp;N2310)*3,_xlfn.MAXIFS('m cost'!$E$3:$E$1062,'m cost'!$B$3:$B$1062,C2310,'m cost'!$C$3:$C$1062,"&lt;="&amp;O2310,'m cost'!$D$3:$D$1062,"&lt;="&amp;N2310)))</f>
        <v>514</v>
      </c>
      <c r="L2310" s="2">
        <f t="shared" si="222"/>
        <v>5140</v>
      </c>
      <c r="M2310" s="2">
        <f t="shared" si="223"/>
        <v>12500</v>
      </c>
      <c r="N2310">
        <f t="shared" si="224"/>
        <v>2</v>
      </c>
      <c r="O2310">
        <f t="shared" si="225"/>
        <v>2023</v>
      </c>
      <c r="P2310" s="9">
        <f>IF(I2310&gt;0,VLOOKUP(B2310,'m cost'!A:G,6,FALSE)*I2310,0)</f>
        <v>0</v>
      </c>
      <c r="Q2310" t="str">
        <f t="shared" si="226"/>
        <v>p</v>
      </c>
      <c r="R2310" s="2">
        <f t="shared" si="227"/>
        <v>7360</v>
      </c>
    </row>
    <row r="2311" spans="1:18" x14ac:dyDescent="0.2">
      <c r="A2311" t="s">
        <v>51</v>
      </c>
      <c r="B2311" s="9" t="str">
        <f>VLOOKUP(A2311,'item cost'!A:D,2,FALSE)</f>
        <v>group 41</v>
      </c>
      <c r="C2311" s="9" t="str">
        <f>VLOOKUP(D2311,items!A:B,2,FALSE)</f>
        <v>item 41</v>
      </c>
      <c r="D2311" t="s">
        <v>873</v>
      </c>
      <c r="E2311" s="10"/>
      <c r="F2311" s="10">
        <v>44958</v>
      </c>
      <c r="G2311" t="s">
        <v>592</v>
      </c>
      <c r="I2311">
        <v>10</v>
      </c>
      <c r="J2311" s="2">
        <v>1650</v>
      </c>
      <c r="K2311" s="2">
        <f>IF(OR(B2311="متنوع",B2311="قطع غيار"),J2311,IF(AND(B2311="ceiling fan",J2311&gt;500),_xlfn.MAXIFS('m cost'!$E$3:$E$1062,'m cost'!$B$3:$B$1062,C2311,'m cost'!$C$3:$C$1062,"&lt;="&amp;O2311,'m cost'!$D$3:$D$1062,"&lt;="&amp;N2311)*3,_xlfn.MAXIFS('m cost'!$E$3:$E$1062,'m cost'!$B$3:$B$1062,C2311,'m cost'!$C$3:$C$1062,"&lt;="&amp;O2311,'m cost'!$D$3:$D$1062,"&lt;="&amp;N2311)))</f>
        <v>367</v>
      </c>
      <c r="L2311" s="2">
        <f t="shared" si="222"/>
        <v>3670</v>
      </c>
      <c r="M2311" s="2">
        <f t="shared" si="223"/>
        <v>16500</v>
      </c>
      <c r="N2311">
        <f t="shared" si="224"/>
        <v>2</v>
      </c>
      <c r="O2311">
        <f t="shared" si="225"/>
        <v>2023</v>
      </c>
      <c r="P2311" s="9">
        <f>IF(I2311&gt;0,VLOOKUP(B2311,'m cost'!A:G,6,FALSE)*I2311,0)</f>
        <v>0</v>
      </c>
      <c r="Q2311" t="str">
        <f t="shared" si="226"/>
        <v>p</v>
      </c>
      <c r="R2311" s="2">
        <f t="shared" si="227"/>
        <v>12830</v>
      </c>
    </row>
    <row r="2312" spans="1:18" x14ac:dyDescent="0.2">
      <c r="A2312" t="s">
        <v>276</v>
      </c>
      <c r="B2312" s="9" t="str">
        <f>VLOOKUP(A2312,'item cost'!A:D,2,FALSE)</f>
        <v>group 42</v>
      </c>
      <c r="C2312" s="9" t="str">
        <f>VLOOKUP(D2312,items!A:B,2,FALSE)</f>
        <v>item 42</v>
      </c>
      <c r="D2312" t="s">
        <v>874</v>
      </c>
      <c r="E2312" s="10"/>
      <c r="F2312" s="10">
        <v>44958</v>
      </c>
      <c r="G2312" t="s">
        <v>592</v>
      </c>
      <c r="I2312">
        <v>24</v>
      </c>
      <c r="J2312" s="2">
        <v>375</v>
      </c>
      <c r="K2312" s="2">
        <f>IF(OR(B2312="متنوع",B2312="قطع غيار"),J2312,IF(AND(B2312="ceiling fan",J2312&gt;500),_xlfn.MAXIFS('m cost'!$E$3:$E$1062,'m cost'!$B$3:$B$1062,C2312,'m cost'!$C$3:$C$1062,"&lt;="&amp;O2312,'m cost'!$D$3:$D$1062,"&lt;="&amp;N2312)*3,_xlfn.MAXIFS('m cost'!$E$3:$E$1062,'m cost'!$B$3:$B$1062,C2312,'m cost'!$C$3:$C$1062,"&lt;="&amp;O2312,'m cost'!$D$3:$D$1062,"&lt;="&amp;N2312)))</f>
        <v>244.81481481481484</v>
      </c>
      <c r="L2312" s="2">
        <f t="shared" si="222"/>
        <v>5875.5555555555566</v>
      </c>
      <c r="M2312" s="2">
        <f t="shared" si="223"/>
        <v>9000</v>
      </c>
      <c r="N2312">
        <f t="shared" si="224"/>
        <v>2</v>
      </c>
      <c r="O2312">
        <f t="shared" si="225"/>
        <v>2023</v>
      </c>
      <c r="P2312" s="9">
        <f>IF(I2312&gt;0,VLOOKUP(B2312,'m cost'!A:G,6,FALSE)*I2312,0)</f>
        <v>0</v>
      </c>
      <c r="Q2312" t="str">
        <f t="shared" si="226"/>
        <v>p</v>
      </c>
      <c r="R2312" s="2">
        <f t="shared" si="227"/>
        <v>3124.4444444444434</v>
      </c>
    </row>
    <row r="2313" spans="1:18" x14ac:dyDescent="0.2">
      <c r="A2313" t="s">
        <v>70</v>
      </c>
      <c r="B2313" s="9" t="str">
        <f>VLOOKUP(A2313,'item cost'!A:D,2,FALSE)</f>
        <v>group 43</v>
      </c>
      <c r="C2313" s="9" t="str">
        <f>VLOOKUP(D2313,items!A:B,2,FALSE)</f>
        <v>item 43</v>
      </c>
      <c r="D2313" t="s">
        <v>875</v>
      </c>
      <c r="E2313" s="10"/>
      <c r="F2313" s="10">
        <v>44958</v>
      </c>
      <c r="G2313" t="s">
        <v>592</v>
      </c>
      <c r="I2313">
        <v>52</v>
      </c>
      <c r="J2313" s="2">
        <v>750</v>
      </c>
      <c r="K2313" s="2">
        <f>IF(OR(B2313="متنوع",B2313="قطع غيار"),J2313,IF(AND(B2313="ceiling fan",J2313&gt;500),_xlfn.MAXIFS('m cost'!$E$3:$E$1062,'m cost'!$B$3:$B$1062,C2313,'m cost'!$C$3:$C$1062,"&lt;="&amp;O2313,'m cost'!$D$3:$D$1062,"&lt;="&amp;N2313)*3,_xlfn.MAXIFS('m cost'!$E$3:$E$1062,'m cost'!$B$3:$B$1062,C2313,'m cost'!$C$3:$C$1062,"&lt;="&amp;O2313,'m cost'!$D$3:$D$1062,"&lt;="&amp;N2313)))</f>
        <v>193</v>
      </c>
      <c r="L2313" s="2">
        <f t="shared" si="222"/>
        <v>10036</v>
      </c>
      <c r="M2313" s="2">
        <f t="shared" si="223"/>
        <v>39000</v>
      </c>
      <c r="N2313">
        <f t="shared" si="224"/>
        <v>2</v>
      </c>
      <c r="O2313">
        <f t="shared" si="225"/>
        <v>2023</v>
      </c>
      <c r="P2313" s="9">
        <f>IF(I2313&gt;0,VLOOKUP(B2313,'m cost'!A:G,6,FALSE)*I2313,0)</f>
        <v>0</v>
      </c>
      <c r="Q2313" t="str">
        <f t="shared" si="226"/>
        <v>p</v>
      </c>
      <c r="R2313" s="2">
        <f t="shared" si="227"/>
        <v>28964</v>
      </c>
    </row>
    <row r="2314" spans="1:18" x14ac:dyDescent="0.2">
      <c r="A2314" t="s">
        <v>22</v>
      </c>
      <c r="B2314" s="9" t="str">
        <f>VLOOKUP(A2314,'item cost'!A:D,2,FALSE)</f>
        <v>group 44</v>
      </c>
      <c r="C2314" s="9" t="str">
        <f>VLOOKUP(D2314,items!A:B,2,FALSE)</f>
        <v>item 44</v>
      </c>
      <c r="D2314" t="s">
        <v>876</v>
      </c>
      <c r="E2314" s="10"/>
      <c r="F2314" s="10">
        <v>44958</v>
      </c>
      <c r="G2314" t="s">
        <v>592</v>
      </c>
      <c r="I2314">
        <v>20</v>
      </c>
      <c r="J2314" s="2">
        <v>550</v>
      </c>
      <c r="K2314" s="2">
        <f>IF(OR(B2314="متنوع",B2314="قطع غيار"),J2314,IF(AND(B2314="ceiling fan",J2314&gt;500),_xlfn.MAXIFS('m cost'!$E$3:$E$1062,'m cost'!$B$3:$B$1062,C2314,'m cost'!$C$3:$C$1062,"&lt;="&amp;O2314,'m cost'!$D$3:$D$1062,"&lt;="&amp;N2314)*3,_xlfn.MAXIFS('m cost'!$E$3:$E$1062,'m cost'!$B$3:$B$1062,C2314,'m cost'!$C$3:$C$1062,"&lt;="&amp;O2314,'m cost'!$D$3:$D$1062,"&lt;="&amp;N2314)))</f>
        <v>187.96296296296299</v>
      </c>
      <c r="L2314" s="2">
        <f t="shared" si="222"/>
        <v>3759.25925925926</v>
      </c>
      <c r="M2314" s="2">
        <f t="shared" si="223"/>
        <v>11000</v>
      </c>
      <c r="N2314">
        <f t="shared" si="224"/>
        <v>2</v>
      </c>
      <c r="O2314">
        <f t="shared" si="225"/>
        <v>2023</v>
      </c>
      <c r="P2314" s="9">
        <f>IF(I2314&gt;0,VLOOKUP(B2314,'m cost'!A:G,6,FALSE)*I2314,0)</f>
        <v>0</v>
      </c>
      <c r="Q2314" t="str">
        <f t="shared" si="226"/>
        <v>p</v>
      </c>
      <c r="R2314" s="2">
        <f t="shared" si="227"/>
        <v>7240.74074074074</v>
      </c>
    </row>
    <row r="2315" spans="1:18" x14ac:dyDescent="0.2">
      <c r="A2315" t="s">
        <v>27</v>
      </c>
      <c r="B2315" s="9" t="str">
        <f>VLOOKUP(A2315,'item cost'!A:D,2,FALSE)</f>
        <v>group 45</v>
      </c>
      <c r="C2315" s="9" t="str">
        <f>VLOOKUP(D2315,items!A:B,2,FALSE)</f>
        <v>item 45</v>
      </c>
      <c r="D2315" t="s">
        <v>877</v>
      </c>
      <c r="E2315" s="10"/>
      <c r="F2315" s="10">
        <v>44958</v>
      </c>
      <c r="G2315" t="s">
        <v>592</v>
      </c>
      <c r="I2315">
        <v>21</v>
      </c>
      <c r="J2315" s="2">
        <v>850</v>
      </c>
      <c r="K2315" s="2">
        <f>IF(OR(B2315="متنوع",B2315="قطع غيار"),J2315,IF(AND(B2315="ceiling fan",J2315&gt;500),_xlfn.MAXIFS('m cost'!$E$3:$E$1062,'m cost'!$B$3:$B$1062,C2315,'m cost'!$C$3:$C$1062,"&lt;="&amp;O2315,'m cost'!$D$3:$D$1062,"&lt;="&amp;N2315)*3,_xlfn.MAXIFS('m cost'!$E$3:$E$1062,'m cost'!$B$3:$B$1062,C2315,'m cost'!$C$3:$C$1062,"&lt;="&amp;O2315,'m cost'!$D$3:$D$1062,"&lt;="&amp;N2315)))</f>
        <v>187.96296296296299</v>
      </c>
      <c r="L2315" s="2">
        <f t="shared" si="222"/>
        <v>3947.2222222222226</v>
      </c>
      <c r="M2315" s="2">
        <f t="shared" si="223"/>
        <v>17850</v>
      </c>
      <c r="N2315">
        <f t="shared" si="224"/>
        <v>2</v>
      </c>
      <c r="O2315">
        <f t="shared" si="225"/>
        <v>2023</v>
      </c>
      <c r="P2315" s="9">
        <f>IF(I2315&gt;0,VLOOKUP(B2315,'m cost'!A:G,6,FALSE)*I2315,0)</f>
        <v>0</v>
      </c>
      <c r="Q2315" t="str">
        <f t="shared" si="226"/>
        <v>p</v>
      </c>
      <c r="R2315" s="2">
        <f t="shared" si="227"/>
        <v>13902.777777777777</v>
      </c>
    </row>
    <row r="2316" spans="1:18" x14ac:dyDescent="0.2">
      <c r="A2316" t="s">
        <v>19</v>
      </c>
      <c r="B2316" s="9" t="str">
        <f>VLOOKUP(A2316,'item cost'!A:D,2,FALSE)</f>
        <v>group 46</v>
      </c>
      <c r="C2316" s="9" t="str">
        <f>VLOOKUP(D2316,items!A:B,2,FALSE)</f>
        <v>item 46</v>
      </c>
      <c r="D2316" t="s">
        <v>878</v>
      </c>
      <c r="E2316" s="10"/>
      <c r="F2316" s="10">
        <v>44958</v>
      </c>
      <c r="G2316" t="s">
        <v>592</v>
      </c>
      <c r="I2316">
        <v>30</v>
      </c>
      <c r="J2316" s="2">
        <v>275</v>
      </c>
      <c r="K2316" s="2">
        <f>IF(OR(B2316="متنوع",B2316="قطع غيار"),J2316,IF(AND(B2316="ceiling fan",J2316&gt;500),_xlfn.MAXIFS('m cost'!$E$3:$E$1062,'m cost'!$B$3:$B$1062,C2316,'m cost'!$C$3:$C$1062,"&lt;="&amp;O2316,'m cost'!$D$3:$D$1062,"&lt;="&amp;N2316)*3,_xlfn.MAXIFS('m cost'!$E$3:$E$1062,'m cost'!$B$3:$B$1062,C2316,'m cost'!$C$3:$C$1062,"&lt;="&amp;O2316,'m cost'!$D$3:$D$1062,"&lt;="&amp;N2316)))</f>
        <v>775</v>
      </c>
      <c r="L2316" s="2">
        <f t="shared" si="222"/>
        <v>23250</v>
      </c>
      <c r="M2316" s="2">
        <f t="shared" si="223"/>
        <v>8250</v>
      </c>
      <c r="N2316">
        <f t="shared" si="224"/>
        <v>2</v>
      </c>
      <c r="O2316">
        <f t="shared" si="225"/>
        <v>2023</v>
      </c>
      <c r="P2316" s="9">
        <f>IF(I2316&gt;0,VLOOKUP(B2316,'m cost'!A:G,6,FALSE)*I2316,0)</f>
        <v>0</v>
      </c>
      <c r="Q2316" t="str">
        <f t="shared" si="226"/>
        <v>l</v>
      </c>
      <c r="R2316" s="2">
        <f t="shared" si="227"/>
        <v>-15000</v>
      </c>
    </row>
    <row r="2317" spans="1:18" x14ac:dyDescent="0.2">
      <c r="A2317" t="s">
        <v>29</v>
      </c>
      <c r="B2317" s="9" t="str">
        <f>VLOOKUP(A2317,'item cost'!A:D,2,FALSE)</f>
        <v>group 47</v>
      </c>
      <c r="C2317" s="9" t="str">
        <f>VLOOKUP(D2317,items!A:B,2,FALSE)</f>
        <v>item 47</v>
      </c>
      <c r="D2317" t="s">
        <v>879</v>
      </c>
      <c r="E2317" s="10"/>
      <c r="F2317" s="10">
        <v>44958</v>
      </c>
      <c r="G2317" t="s">
        <v>592</v>
      </c>
      <c r="I2317">
        <v>24</v>
      </c>
      <c r="J2317" s="2">
        <v>550</v>
      </c>
      <c r="K2317" s="2">
        <f>IF(OR(B2317="متنوع",B2317="قطع غيار"),J2317,IF(AND(B2317="ceiling fan",J2317&gt;500),_xlfn.MAXIFS('m cost'!$E$3:$E$1062,'m cost'!$B$3:$B$1062,C2317,'m cost'!$C$3:$C$1062,"&lt;="&amp;O2317,'m cost'!$D$3:$D$1062,"&lt;="&amp;N2317)*3,_xlfn.MAXIFS('m cost'!$E$3:$E$1062,'m cost'!$B$3:$B$1062,C2317,'m cost'!$C$3:$C$1062,"&lt;="&amp;O2317,'m cost'!$D$3:$D$1062,"&lt;="&amp;N2317)))</f>
        <v>205</v>
      </c>
      <c r="L2317" s="2">
        <f t="shared" si="222"/>
        <v>4920</v>
      </c>
      <c r="M2317" s="2">
        <f t="shared" si="223"/>
        <v>13200</v>
      </c>
      <c r="N2317">
        <f t="shared" si="224"/>
        <v>2</v>
      </c>
      <c r="O2317">
        <f t="shared" si="225"/>
        <v>2023</v>
      </c>
      <c r="P2317" s="9">
        <f>IF(I2317&gt;0,VLOOKUP(B2317,'m cost'!A:G,6,FALSE)*I2317,0)</f>
        <v>0</v>
      </c>
      <c r="Q2317" t="str">
        <f t="shared" si="226"/>
        <v>p</v>
      </c>
      <c r="R2317" s="2">
        <f t="shared" si="227"/>
        <v>8280</v>
      </c>
    </row>
    <row r="2318" spans="1:18" x14ac:dyDescent="0.2">
      <c r="A2318" t="s">
        <v>272</v>
      </c>
      <c r="B2318" s="9" t="str">
        <f>VLOOKUP(A2318,'item cost'!A:D,2,FALSE)</f>
        <v>group 48</v>
      </c>
      <c r="C2318" s="9" t="str">
        <f>VLOOKUP(D2318,items!A:B,2,FALSE)</f>
        <v>item 48</v>
      </c>
      <c r="D2318" t="s">
        <v>880</v>
      </c>
      <c r="E2318" s="10"/>
      <c r="F2318" s="10">
        <v>44958</v>
      </c>
      <c r="G2318" t="s">
        <v>592</v>
      </c>
      <c r="I2318">
        <v>10</v>
      </c>
      <c r="J2318" s="2">
        <v>2800</v>
      </c>
      <c r="K2318" s="2">
        <f>IF(OR(B2318="متنوع",B2318="قطع غيار"),J2318,IF(AND(B2318="ceiling fan",J2318&gt;500),_xlfn.MAXIFS('m cost'!$E$3:$E$1062,'m cost'!$B$3:$B$1062,C2318,'m cost'!$C$3:$C$1062,"&lt;="&amp;O2318,'m cost'!$D$3:$D$1062,"&lt;="&amp;N2318)*3,_xlfn.MAXIFS('m cost'!$E$3:$E$1062,'m cost'!$B$3:$B$1062,C2318,'m cost'!$C$3:$C$1062,"&lt;="&amp;O2318,'m cost'!$D$3:$D$1062,"&lt;="&amp;N2318)))</f>
        <v>640</v>
      </c>
      <c r="L2318" s="2">
        <f t="shared" si="222"/>
        <v>6400</v>
      </c>
      <c r="M2318" s="2">
        <f t="shared" si="223"/>
        <v>28000</v>
      </c>
      <c r="N2318">
        <f t="shared" si="224"/>
        <v>2</v>
      </c>
      <c r="O2318">
        <f t="shared" si="225"/>
        <v>2023</v>
      </c>
      <c r="P2318" s="9">
        <f>IF(I2318&gt;0,VLOOKUP(B2318,'m cost'!A:G,6,FALSE)*I2318,0)</f>
        <v>0</v>
      </c>
      <c r="Q2318" t="str">
        <f t="shared" si="226"/>
        <v>p</v>
      </c>
      <c r="R2318" s="2">
        <f t="shared" si="227"/>
        <v>21600</v>
      </c>
    </row>
    <row r="2319" spans="1:18" x14ac:dyDescent="0.2">
      <c r="A2319" t="s">
        <v>41</v>
      </c>
      <c r="B2319" s="9" t="str">
        <f>VLOOKUP(A2319,'item cost'!A:D,2,FALSE)</f>
        <v>group 49</v>
      </c>
      <c r="C2319" s="9" t="str">
        <f>VLOOKUP(D2319,items!A:B,2,FALSE)</f>
        <v>item 49</v>
      </c>
      <c r="D2319" t="s">
        <v>881</v>
      </c>
      <c r="E2319" s="10"/>
      <c r="F2319" s="10">
        <v>44958</v>
      </c>
      <c r="G2319" t="s">
        <v>592</v>
      </c>
      <c r="I2319">
        <v>50</v>
      </c>
      <c r="J2319" s="2">
        <v>400</v>
      </c>
      <c r="K2319" s="2">
        <f>IF(OR(B2319="متنوع",B2319="قطع غيار"),J2319,IF(AND(B2319="ceiling fan",J2319&gt;500),_xlfn.MAXIFS('m cost'!$E$3:$E$1062,'m cost'!$B$3:$B$1062,C2319,'m cost'!$C$3:$C$1062,"&lt;="&amp;O2319,'m cost'!$D$3:$D$1062,"&lt;="&amp;N2319)*3,_xlfn.MAXIFS('m cost'!$E$3:$E$1062,'m cost'!$B$3:$B$1062,C2319,'m cost'!$C$3:$C$1062,"&lt;="&amp;O2319,'m cost'!$D$3:$D$1062,"&lt;="&amp;N2319)))</f>
        <v>237</v>
      </c>
      <c r="L2319" s="2">
        <f t="shared" si="222"/>
        <v>11850</v>
      </c>
      <c r="M2319" s="2">
        <f t="shared" si="223"/>
        <v>20000</v>
      </c>
      <c r="N2319">
        <f t="shared" si="224"/>
        <v>2</v>
      </c>
      <c r="O2319">
        <f t="shared" si="225"/>
        <v>2023</v>
      </c>
      <c r="P2319" s="9">
        <f>IF(I2319&gt;0,VLOOKUP(B2319,'m cost'!A:G,6,FALSE)*I2319,0)</f>
        <v>0</v>
      </c>
      <c r="Q2319" t="str">
        <f t="shared" si="226"/>
        <v>p</v>
      </c>
      <c r="R2319" s="2">
        <f t="shared" si="227"/>
        <v>8150</v>
      </c>
    </row>
    <row r="2320" spans="1:18" x14ac:dyDescent="0.2">
      <c r="A2320" t="s">
        <v>73</v>
      </c>
      <c r="B2320" s="9" t="str">
        <f>VLOOKUP(A2320,'item cost'!A:D,2,FALSE)</f>
        <v>group 50</v>
      </c>
      <c r="C2320" s="9" t="str">
        <f>VLOOKUP(D2320,items!A:B,2,FALSE)</f>
        <v>item 50</v>
      </c>
      <c r="D2320" t="s">
        <v>882</v>
      </c>
      <c r="E2320" s="10"/>
      <c r="F2320" s="10">
        <v>44958</v>
      </c>
      <c r="G2320" t="s">
        <v>592</v>
      </c>
      <c r="I2320">
        <v>25</v>
      </c>
      <c r="J2320" s="2">
        <v>590</v>
      </c>
      <c r="K2320" s="2">
        <f>IF(OR(B2320="متنوع",B2320="قطع غيار"),J2320,IF(AND(B2320="ceiling fan",J2320&gt;500),_xlfn.MAXIFS('m cost'!$E$3:$E$1062,'m cost'!$B$3:$B$1062,C2320,'m cost'!$C$3:$C$1062,"&lt;="&amp;O2320,'m cost'!$D$3:$D$1062,"&lt;="&amp;N2320)*3,_xlfn.MAXIFS('m cost'!$E$3:$E$1062,'m cost'!$B$3:$B$1062,C2320,'m cost'!$C$3:$C$1062,"&lt;="&amp;O2320,'m cost'!$D$3:$D$1062,"&lt;="&amp;N2320)))</f>
        <v>2128</v>
      </c>
      <c r="L2320" s="2">
        <f t="shared" si="222"/>
        <v>53200</v>
      </c>
      <c r="M2320" s="2">
        <f t="shared" si="223"/>
        <v>14750</v>
      </c>
      <c r="N2320">
        <f t="shared" si="224"/>
        <v>2</v>
      </c>
      <c r="O2320">
        <f t="shared" si="225"/>
        <v>2023</v>
      </c>
      <c r="P2320" s="9">
        <f>IF(I2320&gt;0,VLOOKUP(B2320,'m cost'!A:G,6,FALSE)*I2320,0)</f>
        <v>0</v>
      </c>
      <c r="Q2320" t="str">
        <f t="shared" si="226"/>
        <v>l</v>
      </c>
      <c r="R2320" s="2">
        <f t="shared" si="227"/>
        <v>-38450</v>
      </c>
    </row>
    <row r="2321" spans="1:18" x14ac:dyDescent="0.2">
      <c r="A2321" t="s">
        <v>35</v>
      </c>
      <c r="B2321" s="9" t="str">
        <f>VLOOKUP(A2321,'item cost'!A:D,2,FALSE)</f>
        <v>group 51</v>
      </c>
      <c r="C2321" s="9" t="str">
        <f>VLOOKUP(D2321,items!A:B,2,FALSE)</f>
        <v>item 51</v>
      </c>
      <c r="D2321" t="s">
        <v>883</v>
      </c>
      <c r="E2321" s="10"/>
      <c r="F2321" s="10">
        <v>44958</v>
      </c>
      <c r="G2321" t="s">
        <v>592</v>
      </c>
      <c r="I2321">
        <v>25</v>
      </c>
      <c r="J2321" s="2">
        <v>475</v>
      </c>
      <c r="K2321" s="2">
        <f>IF(OR(B2321="متنوع",B2321="قطع غيار"),J2321,IF(AND(B2321="ceiling fan",J2321&gt;500),_xlfn.MAXIFS('m cost'!$E$3:$E$1062,'m cost'!$B$3:$B$1062,C2321,'m cost'!$C$3:$C$1062,"&lt;="&amp;O2321,'m cost'!$D$3:$D$1062,"&lt;="&amp;N2321)*3,_xlfn.MAXIFS('m cost'!$E$3:$E$1062,'m cost'!$B$3:$B$1062,C2321,'m cost'!$C$3:$C$1062,"&lt;="&amp;O2321,'m cost'!$D$3:$D$1062,"&lt;="&amp;N2321)))</f>
        <v>2247</v>
      </c>
      <c r="L2321" s="2">
        <f t="shared" si="222"/>
        <v>56175</v>
      </c>
      <c r="M2321" s="2">
        <f t="shared" si="223"/>
        <v>11875</v>
      </c>
      <c r="N2321">
        <f t="shared" si="224"/>
        <v>2</v>
      </c>
      <c r="O2321">
        <f t="shared" si="225"/>
        <v>2023</v>
      </c>
      <c r="P2321" s="9">
        <f>IF(I2321&gt;0,VLOOKUP(B2321,'m cost'!A:G,6,FALSE)*I2321,0)</f>
        <v>0</v>
      </c>
      <c r="Q2321" t="str">
        <f t="shared" si="226"/>
        <v>l</v>
      </c>
      <c r="R2321" s="2">
        <f t="shared" si="227"/>
        <v>-44300</v>
      </c>
    </row>
    <row r="2322" spans="1:18" x14ac:dyDescent="0.2">
      <c r="A2322" t="s">
        <v>49</v>
      </c>
      <c r="B2322" s="9" t="str">
        <f>VLOOKUP(A2322,'item cost'!A:D,2,FALSE)</f>
        <v>group 52</v>
      </c>
      <c r="C2322" s="9" t="str">
        <f>VLOOKUP(D2322,items!A:B,2,FALSE)</f>
        <v>item 52</v>
      </c>
      <c r="D2322" t="s">
        <v>884</v>
      </c>
      <c r="E2322" s="10"/>
      <c r="F2322" s="10">
        <v>44958</v>
      </c>
      <c r="G2322" t="s">
        <v>592</v>
      </c>
      <c r="I2322">
        <v>25</v>
      </c>
      <c r="J2322" s="2">
        <v>540</v>
      </c>
      <c r="K2322" s="2">
        <f>IF(OR(B2322="متنوع",B2322="قطع غيار"),J2322,IF(AND(B2322="ceiling fan",J2322&gt;500),_xlfn.MAXIFS('m cost'!$E$3:$E$1062,'m cost'!$B$3:$B$1062,C2322,'m cost'!$C$3:$C$1062,"&lt;="&amp;O2322,'m cost'!$D$3:$D$1062,"&lt;="&amp;N2322)*3,_xlfn.MAXIFS('m cost'!$E$3:$E$1062,'m cost'!$B$3:$B$1062,C2322,'m cost'!$C$3:$C$1062,"&lt;="&amp;O2322,'m cost'!$D$3:$D$1062,"&lt;="&amp;N2322)))</f>
        <v>306</v>
      </c>
      <c r="L2322" s="2">
        <f t="shared" si="222"/>
        <v>7650</v>
      </c>
      <c r="M2322" s="2">
        <f t="shared" si="223"/>
        <v>13500</v>
      </c>
      <c r="N2322">
        <f t="shared" si="224"/>
        <v>2</v>
      </c>
      <c r="O2322">
        <f t="shared" si="225"/>
        <v>2023</v>
      </c>
      <c r="P2322" s="9">
        <f>IF(I2322&gt;0,VLOOKUP(B2322,'m cost'!A:G,6,FALSE)*I2322,0)</f>
        <v>0</v>
      </c>
      <c r="Q2322" t="str">
        <f t="shared" si="226"/>
        <v>p</v>
      </c>
      <c r="R2322" s="2">
        <f t="shared" si="227"/>
        <v>5850</v>
      </c>
    </row>
    <row r="2323" spans="1:18" x14ac:dyDescent="0.2">
      <c r="A2323" t="s">
        <v>42</v>
      </c>
      <c r="B2323" s="9" t="str">
        <f>VLOOKUP(A2323,'item cost'!A:D,2,FALSE)</f>
        <v>group 53</v>
      </c>
      <c r="C2323" s="9" t="str">
        <f>VLOOKUP(D2323,items!A:B,2,FALSE)</f>
        <v>item 53</v>
      </c>
      <c r="D2323" t="s">
        <v>885</v>
      </c>
      <c r="E2323" s="10"/>
      <c r="F2323" s="10">
        <v>44958</v>
      </c>
      <c r="G2323" t="s">
        <v>592</v>
      </c>
      <c r="I2323">
        <v>25</v>
      </c>
      <c r="J2323" s="2">
        <v>525</v>
      </c>
      <c r="K2323" s="2">
        <f>IF(OR(B2323="متنوع",B2323="قطع غيار"),J2323,IF(AND(B2323="ceiling fan",J2323&gt;500),_xlfn.MAXIFS('m cost'!$E$3:$E$1062,'m cost'!$B$3:$B$1062,C2323,'m cost'!$C$3:$C$1062,"&lt;="&amp;O2323,'m cost'!$D$3:$D$1062,"&lt;="&amp;N2323)*3,_xlfn.MAXIFS('m cost'!$E$3:$E$1062,'m cost'!$B$3:$B$1062,C2323,'m cost'!$C$3:$C$1062,"&lt;="&amp;O2323,'m cost'!$D$3:$D$1062,"&lt;="&amp;N2323)))</f>
        <v>253</v>
      </c>
      <c r="L2323" s="2">
        <f t="shared" si="222"/>
        <v>6325</v>
      </c>
      <c r="M2323" s="2">
        <f t="shared" si="223"/>
        <v>13125</v>
      </c>
      <c r="N2323">
        <f t="shared" si="224"/>
        <v>2</v>
      </c>
      <c r="O2323">
        <f t="shared" si="225"/>
        <v>2023</v>
      </c>
      <c r="P2323" s="9">
        <f>IF(I2323&gt;0,VLOOKUP(B2323,'m cost'!A:G,6,FALSE)*I2323,0)</f>
        <v>0</v>
      </c>
      <c r="Q2323" t="str">
        <f t="shared" si="226"/>
        <v>p</v>
      </c>
      <c r="R2323" s="2">
        <f t="shared" si="227"/>
        <v>6800</v>
      </c>
    </row>
    <row r="2324" spans="1:18" x14ac:dyDescent="0.2">
      <c r="A2324" t="s">
        <v>63</v>
      </c>
      <c r="B2324" s="9" t="str">
        <f>VLOOKUP(A2324,'item cost'!A:D,2,FALSE)</f>
        <v>group 54</v>
      </c>
      <c r="C2324" s="9" t="str">
        <f>VLOOKUP(D2324,items!A:B,2,FALSE)</f>
        <v>item 54</v>
      </c>
      <c r="D2324" t="s">
        <v>886</v>
      </c>
      <c r="E2324" s="10"/>
      <c r="F2324" s="10">
        <v>44958</v>
      </c>
      <c r="G2324" t="s">
        <v>110</v>
      </c>
      <c r="I2324">
        <v>-2</v>
      </c>
      <c r="J2324" s="2">
        <v>300</v>
      </c>
      <c r="K2324" s="2">
        <f>IF(OR(B2324="متنوع",B2324="قطع غيار"),J2324,IF(AND(B2324="ceiling fan",J2324&gt;500),_xlfn.MAXIFS('m cost'!$E$3:$E$1062,'m cost'!$B$3:$B$1062,C2324,'m cost'!$C$3:$C$1062,"&lt;="&amp;O2324,'m cost'!$D$3:$D$1062,"&lt;="&amp;N2324)*3,_xlfn.MAXIFS('m cost'!$E$3:$E$1062,'m cost'!$B$3:$B$1062,C2324,'m cost'!$C$3:$C$1062,"&lt;="&amp;O2324,'m cost'!$D$3:$D$1062,"&lt;="&amp;N2324)))</f>
        <v>540</v>
      </c>
      <c r="L2324" s="2">
        <f t="shared" si="222"/>
        <v>-1080</v>
      </c>
      <c r="M2324" s="2">
        <f t="shared" si="223"/>
        <v>-600</v>
      </c>
      <c r="N2324">
        <f t="shared" si="224"/>
        <v>2</v>
      </c>
      <c r="O2324">
        <f t="shared" si="225"/>
        <v>2023</v>
      </c>
      <c r="P2324" s="9">
        <f>IF(I2324&gt;0,VLOOKUP(B2324,'m cost'!A:G,6,FALSE)*I2324,0)</f>
        <v>0</v>
      </c>
      <c r="Q2324" t="str">
        <f t="shared" si="226"/>
        <v>p</v>
      </c>
      <c r="R2324" s="2">
        <f t="shared" si="227"/>
        <v>480</v>
      </c>
    </row>
    <row r="2325" spans="1:18" x14ac:dyDescent="0.2">
      <c r="A2325" t="s">
        <v>32</v>
      </c>
      <c r="B2325" s="9" t="str">
        <f>VLOOKUP(A2325,'item cost'!A:D,2,FALSE)</f>
        <v>group 1</v>
      </c>
      <c r="C2325" s="9" t="str">
        <f>VLOOKUP(D2325,items!A:B,2,FALSE)</f>
        <v>item 1</v>
      </c>
      <c r="D2325" t="s">
        <v>833</v>
      </c>
      <c r="E2325" s="10"/>
      <c r="F2325" s="10">
        <v>44958</v>
      </c>
      <c r="G2325" t="s">
        <v>110</v>
      </c>
      <c r="I2325">
        <v>-3</v>
      </c>
      <c r="J2325" s="2">
        <v>350</v>
      </c>
      <c r="K2325" s="2">
        <f>IF(OR(B2325="متنوع",B2325="قطع غيار"),J2325,IF(AND(B2325="ceiling fan",J2325&gt;500),_xlfn.MAXIFS('m cost'!$E$3:$E$1062,'m cost'!$B$3:$B$1062,C2325,'m cost'!$C$3:$C$1062,"&lt;="&amp;O2325,'m cost'!$D$3:$D$1062,"&lt;="&amp;N2325)*3,_xlfn.MAXIFS('m cost'!$E$3:$E$1062,'m cost'!$B$3:$B$1062,C2325,'m cost'!$C$3:$C$1062,"&lt;="&amp;O2325,'m cost'!$D$3:$D$1062,"&lt;="&amp;N2325)))</f>
        <v>1490</v>
      </c>
      <c r="L2325" s="2">
        <f t="shared" si="222"/>
        <v>-4470</v>
      </c>
      <c r="M2325" s="2">
        <f t="shared" si="223"/>
        <v>-1050</v>
      </c>
      <c r="N2325">
        <f t="shared" si="224"/>
        <v>2</v>
      </c>
      <c r="O2325">
        <f t="shared" si="225"/>
        <v>2023</v>
      </c>
      <c r="P2325" s="9">
        <f>IF(I2325&gt;0,VLOOKUP(B2325,'m cost'!A:G,6,FALSE)*I2325,0)</f>
        <v>0</v>
      </c>
      <c r="Q2325" t="str">
        <f t="shared" si="226"/>
        <v>p</v>
      </c>
      <c r="R2325" s="2">
        <f t="shared" si="227"/>
        <v>3420</v>
      </c>
    </row>
    <row r="2326" spans="1:18" x14ac:dyDescent="0.2">
      <c r="A2326" t="s">
        <v>58</v>
      </c>
      <c r="B2326" s="9" t="str">
        <f>VLOOKUP(A2326,'item cost'!A:D,2,FALSE)</f>
        <v>group 2</v>
      </c>
      <c r="C2326" s="9" t="str">
        <f>VLOOKUP(D2326,items!A:B,2,FALSE)</f>
        <v>item 2</v>
      </c>
      <c r="D2326" t="s">
        <v>834</v>
      </c>
      <c r="E2326" s="10"/>
      <c r="F2326" s="10">
        <v>44958</v>
      </c>
      <c r="G2326" t="s">
        <v>110</v>
      </c>
      <c r="I2326">
        <v>-1</v>
      </c>
      <c r="J2326" s="2">
        <v>260</v>
      </c>
      <c r="K2326" s="2">
        <f>IF(OR(B2326="متنوع",B2326="قطع غيار"),J2326,IF(AND(B2326="ceiling fan",J2326&gt;500),_xlfn.MAXIFS('m cost'!$E$3:$E$1062,'m cost'!$B$3:$B$1062,C2326,'m cost'!$C$3:$C$1062,"&lt;="&amp;O2326,'m cost'!$D$3:$D$1062,"&lt;="&amp;N2326)*3,_xlfn.MAXIFS('m cost'!$E$3:$E$1062,'m cost'!$B$3:$B$1062,C2326,'m cost'!$C$3:$C$1062,"&lt;="&amp;O2326,'m cost'!$D$3:$D$1062,"&lt;="&amp;N2326)))</f>
        <v>257.64999999999998</v>
      </c>
      <c r="L2326" s="2">
        <f t="shared" si="222"/>
        <v>-257.64999999999998</v>
      </c>
      <c r="M2326" s="2">
        <f t="shared" si="223"/>
        <v>-260</v>
      </c>
      <c r="N2326">
        <f t="shared" si="224"/>
        <v>2</v>
      </c>
      <c r="O2326">
        <f t="shared" si="225"/>
        <v>2023</v>
      </c>
      <c r="P2326" s="9">
        <f>IF(I2326&gt;0,VLOOKUP(B2326,'m cost'!A:G,6,FALSE)*I2326,0)</f>
        <v>0</v>
      </c>
      <c r="Q2326" t="str">
        <f t="shared" si="226"/>
        <v>l</v>
      </c>
      <c r="R2326" s="2">
        <f t="shared" si="227"/>
        <v>-2.3500000000000227</v>
      </c>
    </row>
    <row r="2327" spans="1:18" x14ac:dyDescent="0.2">
      <c r="A2327" t="s">
        <v>23</v>
      </c>
      <c r="B2327" s="9" t="str">
        <f>VLOOKUP(A2327,'item cost'!A:D,2,FALSE)</f>
        <v>group 3</v>
      </c>
      <c r="C2327" s="9" t="str">
        <f>VLOOKUP(D2327,items!A:B,2,FALSE)</f>
        <v>item 3</v>
      </c>
      <c r="D2327" t="s">
        <v>835</v>
      </c>
      <c r="E2327" s="10"/>
      <c r="F2327" s="10">
        <v>44958</v>
      </c>
      <c r="G2327" t="s">
        <v>110</v>
      </c>
      <c r="I2327">
        <v>-1</v>
      </c>
      <c r="J2327" s="2">
        <v>330</v>
      </c>
      <c r="K2327" s="2">
        <f>IF(OR(B2327="متنوع",B2327="قطع غيار"),J2327,IF(AND(B2327="ceiling fan",J2327&gt;500),_xlfn.MAXIFS('m cost'!$E$3:$E$1062,'m cost'!$B$3:$B$1062,C2327,'m cost'!$C$3:$C$1062,"&lt;="&amp;O2327,'m cost'!$D$3:$D$1062,"&lt;="&amp;N2327)*3,_xlfn.MAXIFS('m cost'!$E$3:$E$1062,'m cost'!$B$3:$B$1062,C2327,'m cost'!$C$3:$C$1062,"&lt;="&amp;O2327,'m cost'!$D$3:$D$1062,"&lt;="&amp;N2327)))</f>
        <v>424.87</v>
      </c>
      <c r="L2327" s="2">
        <f t="shared" si="222"/>
        <v>-424.87</v>
      </c>
      <c r="M2327" s="2">
        <f t="shared" si="223"/>
        <v>-330</v>
      </c>
      <c r="N2327">
        <f t="shared" si="224"/>
        <v>2</v>
      </c>
      <c r="O2327">
        <f t="shared" si="225"/>
        <v>2023</v>
      </c>
      <c r="P2327" s="9">
        <f>IF(I2327&gt;0,VLOOKUP(B2327,'m cost'!A:G,6,FALSE)*I2327,0)</f>
        <v>0</v>
      </c>
      <c r="Q2327" t="str">
        <f t="shared" si="226"/>
        <v>p</v>
      </c>
      <c r="R2327" s="2">
        <f t="shared" si="227"/>
        <v>94.87</v>
      </c>
    </row>
    <row r="2328" spans="1:18" x14ac:dyDescent="0.2">
      <c r="A2328" t="s">
        <v>271</v>
      </c>
      <c r="B2328" s="9" t="str">
        <f>VLOOKUP(A2328,'item cost'!A:D,2,FALSE)</f>
        <v>group 4</v>
      </c>
      <c r="C2328" s="9" t="str">
        <f>VLOOKUP(D2328,items!A:B,2,FALSE)</f>
        <v>item 4</v>
      </c>
      <c r="D2328" t="s">
        <v>836</v>
      </c>
      <c r="E2328" s="10"/>
      <c r="F2328" s="10">
        <v>44958</v>
      </c>
      <c r="G2328" t="s">
        <v>110</v>
      </c>
      <c r="I2328">
        <v>-5</v>
      </c>
      <c r="J2328" s="2">
        <v>235</v>
      </c>
      <c r="K2328" s="2">
        <f>IF(OR(B2328="متنوع",B2328="قطع غيار"),J2328,IF(AND(B2328="ceiling fan",J2328&gt;500),_xlfn.MAXIFS('m cost'!$E$3:$E$1062,'m cost'!$B$3:$B$1062,C2328,'m cost'!$C$3:$C$1062,"&lt;="&amp;O2328,'m cost'!$D$3:$D$1062,"&lt;="&amp;N2328)*3,_xlfn.MAXIFS('m cost'!$E$3:$E$1062,'m cost'!$B$3:$B$1062,C2328,'m cost'!$C$3:$C$1062,"&lt;="&amp;O2328,'m cost'!$D$3:$D$1062,"&lt;="&amp;N2328)))</f>
        <v>1793</v>
      </c>
      <c r="L2328" s="2">
        <f t="shared" si="222"/>
        <v>-8965</v>
      </c>
      <c r="M2328" s="2">
        <f t="shared" si="223"/>
        <v>-1175</v>
      </c>
      <c r="N2328">
        <f t="shared" si="224"/>
        <v>2</v>
      </c>
      <c r="O2328">
        <f t="shared" si="225"/>
        <v>2023</v>
      </c>
      <c r="P2328" s="9">
        <f>IF(I2328&gt;0,VLOOKUP(B2328,'m cost'!A:G,6,FALSE)*I2328,0)</f>
        <v>0</v>
      </c>
      <c r="Q2328" t="str">
        <f t="shared" si="226"/>
        <v>p</v>
      </c>
      <c r="R2328" s="2">
        <f t="shared" si="227"/>
        <v>7790</v>
      </c>
    </row>
    <row r="2329" spans="1:18" x14ac:dyDescent="0.2">
      <c r="A2329" t="s">
        <v>26</v>
      </c>
      <c r="B2329" s="9" t="str">
        <f>VLOOKUP(A2329,'item cost'!A:D,2,FALSE)</f>
        <v>group 5</v>
      </c>
      <c r="C2329" s="9" t="str">
        <f>VLOOKUP(D2329,items!A:B,2,FALSE)</f>
        <v>item 5</v>
      </c>
      <c r="D2329" t="s">
        <v>837</v>
      </c>
      <c r="E2329" s="10"/>
      <c r="F2329" s="10">
        <v>44958</v>
      </c>
      <c r="G2329" t="s">
        <v>110</v>
      </c>
      <c r="I2329">
        <v>-3</v>
      </c>
      <c r="J2329" s="2">
        <v>220</v>
      </c>
      <c r="K2329" s="2">
        <f>IF(OR(B2329="متنوع",B2329="قطع غيار"),J2329,IF(AND(B2329="ceiling fan",J2329&gt;500),_xlfn.MAXIFS('m cost'!$E$3:$E$1062,'m cost'!$B$3:$B$1062,C2329,'m cost'!$C$3:$C$1062,"&lt;="&amp;O2329,'m cost'!$D$3:$D$1062,"&lt;="&amp;N2329)*3,_xlfn.MAXIFS('m cost'!$E$3:$E$1062,'m cost'!$B$3:$B$1062,C2329,'m cost'!$C$3:$C$1062,"&lt;="&amp;O2329,'m cost'!$D$3:$D$1062,"&lt;="&amp;N2329)))</f>
        <v>2220</v>
      </c>
      <c r="L2329" s="2">
        <f t="shared" si="222"/>
        <v>-6660</v>
      </c>
      <c r="M2329" s="2">
        <f t="shared" si="223"/>
        <v>-660</v>
      </c>
      <c r="N2329">
        <f t="shared" si="224"/>
        <v>2</v>
      </c>
      <c r="O2329">
        <f t="shared" si="225"/>
        <v>2023</v>
      </c>
      <c r="P2329" s="9">
        <f>IF(I2329&gt;0,VLOOKUP(B2329,'m cost'!A:G,6,FALSE)*I2329,0)</f>
        <v>0</v>
      </c>
      <c r="Q2329" t="str">
        <f t="shared" si="226"/>
        <v>p</v>
      </c>
      <c r="R2329" s="2">
        <f t="shared" si="227"/>
        <v>6000</v>
      </c>
    </row>
    <row r="2330" spans="1:18" x14ac:dyDescent="0.2">
      <c r="A2330" t="s">
        <v>66</v>
      </c>
      <c r="B2330" s="9" t="str">
        <f>VLOOKUP(A2330,'item cost'!A:D,2,FALSE)</f>
        <v>group 6</v>
      </c>
      <c r="C2330" s="9" t="str">
        <f>VLOOKUP(D2330,items!A:B,2,FALSE)</f>
        <v>item 6</v>
      </c>
      <c r="D2330" t="s">
        <v>838</v>
      </c>
      <c r="E2330" s="10"/>
      <c r="F2330" s="10">
        <v>44958</v>
      </c>
      <c r="G2330" t="s">
        <v>110</v>
      </c>
      <c r="I2330">
        <v>-1</v>
      </c>
      <c r="J2330" s="2">
        <v>180</v>
      </c>
      <c r="K2330" s="2">
        <f>IF(OR(B2330="متنوع",B2330="قطع غيار"),J2330,IF(AND(B2330="ceiling fan",J2330&gt;500),_xlfn.MAXIFS('m cost'!$E$3:$E$1062,'m cost'!$B$3:$B$1062,C2330,'m cost'!$C$3:$C$1062,"&lt;="&amp;O2330,'m cost'!$D$3:$D$1062,"&lt;="&amp;N2330)*3,_xlfn.MAXIFS('m cost'!$E$3:$E$1062,'m cost'!$B$3:$B$1062,C2330,'m cost'!$C$3:$C$1062,"&lt;="&amp;O2330,'m cost'!$D$3:$D$1062,"&lt;="&amp;N2330)))</f>
        <v>190</v>
      </c>
      <c r="L2330" s="2">
        <f t="shared" si="222"/>
        <v>-190</v>
      </c>
      <c r="M2330" s="2">
        <f t="shared" si="223"/>
        <v>-180</v>
      </c>
      <c r="N2330">
        <f t="shared" si="224"/>
        <v>2</v>
      </c>
      <c r="O2330">
        <f t="shared" si="225"/>
        <v>2023</v>
      </c>
      <c r="P2330" s="9">
        <f>IF(I2330&gt;0,VLOOKUP(B2330,'m cost'!A:G,6,FALSE)*I2330,0)</f>
        <v>0</v>
      </c>
      <c r="Q2330" t="str">
        <f t="shared" si="226"/>
        <v>p</v>
      </c>
      <c r="R2330" s="2">
        <f t="shared" si="227"/>
        <v>10</v>
      </c>
    </row>
    <row r="2331" spans="1:18" x14ac:dyDescent="0.2">
      <c r="A2331" t="s">
        <v>40</v>
      </c>
      <c r="B2331" s="9" t="str">
        <f>VLOOKUP(A2331,'item cost'!A:D,2,FALSE)</f>
        <v>group 7</v>
      </c>
      <c r="C2331" s="9" t="str">
        <f>VLOOKUP(D2331,items!A:B,2,FALSE)</f>
        <v>item 7</v>
      </c>
      <c r="D2331" t="s">
        <v>839</v>
      </c>
      <c r="E2331" s="10"/>
      <c r="F2331" s="10">
        <v>44958</v>
      </c>
      <c r="G2331" t="s">
        <v>110</v>
      </c>
      <c r="I2331">
        <v>-2</v>
      </c>
      <c r="J2331" s="2">
        <v>225</v>
      </c>
      <c r="K2331" s="2">
        <f>IF(OR(B2331="متنوع",B2331="قطع غيار"),J2331,IF(AND(B2331="ceiling fan",J2331&gt;500),_xlfn.MAXIFS('m cost'!$E$3:$E$1062,'m cost'!$B$3:$B$1062,C2331,'m cost'!$C$3:$C$1062,"&lt;="&amp;O2331,'m cost'!$D$3:$D$1062,"&lt;="&amp;N2331)*3,_xlfn.MAXIFS('m cost'!$E$3:$E$1062,'m cost'!$B$3:$B$1062,C2331,'m cost'!$C$3:$C$1062,"&lt;="&amp;O2331,'m cost'!$D$3:$D$1062,"&lt;="&amp;N2331)))</f>
        <v>260</v>
      </c>
      <c r="L2331" s="2">
        <f t="shared" si="222"/>
        <v>-520</v>
      </c>
      <c r="M2331" s="2">
        <f t="shared" si="223"/>
        <v>-450</v>
      </c>
      <c r="N2331">
        <f t="shared" si="224"/>
        <v>2</v>
      </c>
      <c r="O2331">
        <f t="shared" si="225"/>
        <v>2023</v>
      </c>
      <c r="P2331" s="9">
        <f>IF(I2331&gt;0,VLOOKUP(B2331,'m cost'!A:G,6,FALSE)*I2331,0)</f>
        <v>0</v>
      </c>
      <c r="Q2331" t="str">
        <f t="shared" si="226"/>
        <v>p</v>
      </c>
      <c r="R2331" s="2">
        <f t="shared" si="227"/>
        <v>70</v>
      </c>
    </row>
    <row r="2332" spans="1:18" x14ac:dyDescent="0.2">
      <c r="A2332" t="s">
        <v>61</v>
      </c>
      <c r="B2332" s="9" t="str">
        <f>VLOOKUP(A2332,'item cost'!A:D,2,FALSE)</f>
        <v>group 8</v>
      </c>
      <c r="C2332" s="9" t="str">
        <f>VLOOKUP(D2332,items!A:B,2,FALSE)</f>
        <v>item 8</v>
      </c>
      <c r="D2332" t="s">
        <v>840</v>
      </c>
      <c r="E2332" s="10"/>
      <c r="F2332" s="10">
        <v>44958</v>
      </c>
      <c r="G2332" t="s">
        <v>110</v>
      </c>
      <c r="I2332">
        <v>-2</v>
      </c>
      <c r="J2332" s="2">
        <v>325</v>
      </c>
      <c r="K2332" s="2">
        <f>IF(OR(B2332="متنوع",B2332="قطع غيار"),J2332,IF(AND(B2332="ceiling fan",J2332&gt;500),_xlfn.MAXIFS('m cost'!$E$3:$E$1062,'m cost'!$B$3:$B$1062,C2332,'m cost'!$C$3:$C$1062,"&lt;="&amp;O2332,'m cost'!$D$3:$D$1062,"&lt;="&amp;N2332)*3,_xlfn.MAXIFS('m cost'!$E$3:$E$1062,'m cost'!$B$3:$B$1062,C2332,'m cost'!$C$3:$C$1062,"&lt;="&amp;O2332,'m cost'!$D$3:$D$1062,"&lt;="&amp;N2332)))</f>
        <v>1630</v>
      </c>
      <c r="L2332" s="2">
        <f t="shared" si="222"/>
        <v>-3260</v>
      </c>
      <c r="M2332" s="2">
        <f t="shared" si="223"/>
        <v>-650</v>
      </c>
      <c r="N2332">
        <f t="shared" si="224"/>
        <v>2</v>
      </c>
      <c r="O2332">
        <f t="shared" si="225"/>
        <v>2023</v>
      </c>
      <c r="P2332" s="9">
        <f>IF(I2332&gt;0,VLOOKUP(B2332,'m cost'!A:G,6,FALSE)*I2332,0)</f>
        <v>0</v>
      </c>
      <c r="Q2332" t="str">
        <f t="shared" si="226"/>
        <v>p</v>
      </c>
      <c r="R2332" s="2">
        <f t="shared" si="227"/>
        <v>2610</v>
      </c>
    </row>
    <row r="2333" spans="1:18" x14ac:dyDescent="0.2">
      <c r="A2333" t="s">
        <v>39</v>
      </c>
      <c r="B2333" s="9" t="str">
        <f>VLOOKUP(A2333,'item cost'!A:D,2,FALSE)</f>
        <v>group 9</v>
      </c>
      <c r="C2333" s="9" t="str">
        <f>VLOOKUP(D2333,items!A:B,2,FALSE)</f>
        <v>item 9</v>
      </c>
      <c r="D2333" t="s">
        <v>841</v>
      </c>
      <c r="E2333" s="10"/>
      <c r="F2333" s="10">
        <v>44958</v>
      </c>
      <c r="G2333" t="s">
        <v>110</v>
      </c>
      <c r="I2333">
        <v>-1</v>
      </c>
      <c r="J2333" s="2">
        <v>390</v>
      </c>
      <c r="K2333" s="2">
        <f>IF(OR(B2333="متنوع",B2333="قطع غيار"),J2333,IF(AND(B2333="ceiling fan",J2333&gt;500),_xlfn.MAXIFS('m cost'!$E$3:$E$1062,'m cost'!$B$3:$B$1062,C2333,'m cost'!$C$3:$C$1062,"&lt;="&amp;O2333,'m cost'!$D$3:$D$1062,"&lt;="&amp;N2333)*3,_xlfn.MAXIFS('m cost'!$E$3:$E$1062,'m cost'!$B$3:$B$1062,C2333,'m cost'!$C$3:$C$1062,"&lt;="&amp;O2333,'m cost'!$D$3:$D$1062,"&lt;="&amp;N2333)))</f>
        <v>2007</v>
      </c>
      <c r="L2333" s="2">
        <f t="shared" si="222"/>
        <v>-2007</v>
      </c>
      <c r="M2333" s="2">
        <f t="shared" si="223"/>
        <v>-390</v>
      </c>
      <c r="N2333">
        <f t="shared" si="224"/>
        <v>2</v>
      </c>
      <c r="O2333">
        <f t="shared" si="225"/>
        <v>2023</v>
      </c>
      <c r="P2333" s="9">
        <f>IF(I2333&gt;0,VLOOKUP(B2333,'m cost'!A:G,6,FALSE)*I2333,0)</f>
        <v>0</v>
      </c>
      <c r="Q2333" t="str">
        <f t="shared" si="226"/>
        <v>p</v>
      </c>
      <c r="R2333" s="2">
        <f t="shared" si="227"/>
        <v>1617</v>
      </c>
    </row>
    <row r="2334" spans="1:18" x14ac:dyDescent="0.2">
      <c r="A2334" t="s">
        <v>277</v>
      </c>
      <c r="B2334" s="9" t="str">
        <f>VLOOKUP(A2334,'item cost'!A:D,2,FALSE)</f>
        <v>group 10</v>
      </c>
      <c r="C2334" s="9" t="str">
        <f>VLOOKUP(D2334,items!A:B,2,FALSE)</f>
        <v>item 10</v>
      </c>
      <c r="D2334" t="s">
        <v>842</v>
      </c>
      <c r="E2334" s="10"/>
      <c r="F2334" s="10">
        <v>44958</v>
      </c>
      <c r="G2334" t="s">
        <v>110</v>
      </c>
      <c r="I2334">
        <v>-1</v>
      </c>
      <c r="J2334" s="2">
        <v>1650</v>
      </c>
      <c r="K2334" s="2">
        <f>IF(OR(B2334="متنوع",B2334="قطع غيار"),J2334,IF(AND(B2334="ceiling fan",J2334&gt;500),_xlfn.MAXIFS('m cost'!$E$3:$E$1062,'m cost'!$B$3:$B$1062,C2334,'m cost'!$C$3:$C$1062,"&lt;="&amp;O2334,'m cost'!$D$3:$D$1062,"&lt;="&amp;N2334)*3,_xlfn.MAXIFS('m cost'!$E$3:$E$1062,'m cost'!$B$3:$B$1062,C2334,'m cost'!$C$3:$C$1062,"&lt;="&amp;O2334,'m cost'!$D$3:$D$1062,"&lt;="&amp;N2334)))</f>
        <v>370</v>
      </c>
      <c r="L2334" s="2">
        <f t="shared" si="222"/>
        <v>-370</v>
      </c>
      <c r="M2334" s="2">
        <f t="shared" si="223"/>
        <v>-1650</v>
      </c>
      <c r="N2334">
        <f t="shared" si="224"/>
        <v>2</v>
      </c>
      <c r="O2334">
        <f t="shared" si="225"/>
        <v>2023</v>
      </c>
      <c r="P2334" s="9">
        <f>IF(I2334&gt;0,VLOOKUP(B2334,'m cost'!A:G,6,FALSE)*I2334,0)</f>
        <v>0</v>
      </c>
      <c r="Q2334" t="str">
        <f t="shared" si="226"/>
        <v>l</v>
      </c>
      <c r="R2334" s="2">
        <f t="shared" si="227"/>
        <v>-1280</v>
      </c>
    </row>
    <row r="2335" spans="1:18" x14ac:dyDescent="0.2">
      <c r="A2335" t="s">
        <v>53</v>
      </c>
      <c r="B2335" s="9" t="str">
        <f>VLOOKUP(A2335,'item cost'!A:D,2,FALSE)</f>
        <v>group 11</v>
      </c>
      <c r="C2335" s="9" t="str">
        <f>VLOOKUP(D2335,items!A:B,2,FALSE)</f>
        <v>item 11</v>
      </c>
      <c r="D2335" t="s">
        <v>843</v>
      </c>
      <c r="E2335" s="10"/>
      <c r="F2335" s="10">
        <v>44980</v>
      </c>
      <c r="G2335" t="s">
        <v>593</v>
      </c>
      <c r="I2335">
        <v>130</v>
      </c>
      <c r="J2335" s="2">
        <v>540</v>
      </c>
      <c r="K2335" s="2">
        <f>IF(OR(B2335="متنوع",B2335="قطع غيار"),J2335,IF(AND(B2335="ceiling fan",J2335&gt;500),_xlfn.MAXIFS('m cost'!$E$3:$E$1062,'m cost'!$B$3:$B$1062,C2335,'m cost'!$C$3:$C$1062,"&lt;="&amp;O2335,'m cost'!$D$3:$D$1062,"&lt;="&amp;N2335)*3,_xlfn.MAXIFS('m cost'!$E$3:$E$1062,'m cost'!$B$3:$B$1062,C2335,'m cost'!$C$3:$C$1062,"&lt;="&amp;O2335,'m cost'!$D$3:$D$1062,"&lt;="&amp;N2335)))</f>
        <v>339.00000000000006</v>
      </c>
      <c r="L2335" s="2">
        <f t="shared" si="222"/>
        <v>44070.000000000007</v>
      </c>
      <c r="M2335" s="2">
        <f t="shared" si="223"/>
        <v>70200</v>
      </c>
      <c r="N2335">
        <f t="shared" si="224"/>
        <v>2</v>
      </c>
      <c r="O2335">
        <f t="shared" si="225"/>
        <v>2023</v>
      </c>
      <c r="P2335" s="9">
        <f>IF(I2335&gt;0,VLOOKUP(B2335,'m cost'!A:G,6,FALSE)*I2335,0)</f>
        <v>2861.3</v>
      </c>
      <c r="Q2335" t="str">
        <f t="shared" si="226"/>
        <v>p</v>
      </c>
      <c r="R2335" s="2">
        <f t="shared" si="227"/>
        <v>23268.699999999993</v>
      </c>
    </row>
    <row r="2336" spans="1:18" x14ac:dyDescent="0.2">
      <c r="A2336" t="s">
        <v>54</v>
      </c>
      <c r="B2336" s="9" t="str">
        <f>VLOOKUP(A2336,'item cost'!A:D,2,FALSE)</f>
        <v>group 12</v>
      </c>
      <c r="C2336" s="9" t="str">
        <f>VLOOKUP(D2336,items!A:B,2,FALSE)</f>
        <v>item 12</v>
      </c>
      <c r="D2336" t="s">
        <v>844</v>
      </c>
      <c r="E2336" s="10"/>
      <c r="F2336" s="10">
        <v>44980</v>
      </c>
      <c r="G2336" t="s">
        <v>593</v>
      </c>
      <c r="I2336">
        <v>110</v>
      </c>
      <c r="J2336" s="2">
        <v>485</v>
      </c>
      <c r="K2336" s="2">
        <f>IF(OR(B2336="متنوع",B2336="قطع غيار"),J2336,IF(AND(B2336="ceiling fan",J2336&gt;500),_xlfn.MAXIFS('m cost'!$E$3:$E$1062,'m cost'!$B$3:$B$1062,C2336,'m cost'!$C$3:$C$1062,"&lt;="&amp;O2336,'m cost'!$D$3:$D$1062,"&lt;="&amp;N2336)*3,_xlfn.MAXIFS('m cost'!$E$3:$E$1062,'m cost'!$B$3:$B$1062,C2336,'m cost'!$C$3:$C$1062,"&lt;="&amp;O2336,'m cost'!$D$3:$D$1062,"&lt;="&amp;N2336)))</f>
        <v>900</v>
      </c>
      <c r="L2336" s="2">
        <f t="shared" si="222"/>
        <v>99000</v>
      </c>
      <c r="M2336" s="2">
        <f t="shared" si="223"/>
        <v>53350</v>
      </c>
      <c r="N2336">
        <f t="shared" si="224"/>
        <v>2</v>
      </c>
      <c r="O2336">
        <f t="shared" si="225"/>
        <v>2023</v>
      </c>
      <c r="P2336" s="9">
        <f>IF(I2336&gt;0,VLOOKUP(B2336,'m cost'!A:G,6,FALSE)*I2336,0)</f>
        <v>2835.8</v>
      </c>
      <c r="Q2336" t="str">
        <f t="shared" si="226"/>
        <v>l</v>
      </c>
      <c r="R2336" s="2">
        <f t="shared" si="227"/>
        <v>-48485.8</v>
      </c>
    </row>
    <row r="2337" spans="1:18" x14ac:dyDescent="0.2">
      <c r="A2337" t="s">
        <v>72</v>
      </c>
      <c r="B2337" s="9" t="str">
        <f>VLOOKUP(A2337,'item cost'!A:D,2,FALSE)</f>
        <v>group 13</v>
      </c>
      <c r="C2337" s="9" t="str">
        <f>VLOOKUP(D2337,items!A:B,2,FALSE)</f>
        <v>item 13</v>
      </c>
      <c r="D2337" t="s">
        <v>845</v>
      </c>
      <c r="E2337" s="10"/>
      <c r="F2337" s="10">
        <v>44980</v>
      </c>
      <c r="G2337" t="s">
        <v>593</v>
      </c>
      <c r="I2337">
        <v>50</v>
      </c>
      <c r="J2337" s="2">
        <v>2575</v>
      </c>
      <c r="K2337" s="2">
        <f>IF(OR(B2337="متنوع",B2337="قطع غيار"),J2337,IF(AND(B2337="ceiling fan",J2337&gt;500),_xlfn.MAXIFS('m cost'!$E$3:$E$1062,'m cost'!$B$3:$B$1062,C2337,'m cost'!$C$3:$C$1062,"&lt;="&amp;O2337,'m cost'!$D$3:$D$1062,"&lt;="&amp;N2337)*3,_xlfn.MAXIFS('m cost'!$E$3:$E$1062,'m cost'!$B$3:$B$1062,C2337,'m cost'!$C$3:$C$1062,"&lt;="&amp;O2337,'m cost'!$D$3:$D$1062,"&lt;="&amp;N2337)))</f>
        <v>450</v>
      </c>
      <c r="L2337" s="2">
        <f t="shared" si="222"/>
        <v>22500</v>
      </c>
      <c r="M2337" s="2">
        <f t="shared" si="223"/>
        <v>128750</v>
      </c>
      <c r="N2337">
        <f t="shared" si="224"/>
        <v>2</v>
      </c>
      <c r="O2337">
        <f t="shared" si="225"/>
        <v>2023</v>
      </c>
      <c r="P2337" s="9">
        <f>IF(I2337&gt;0,VLOOKUP(B2337,'m cost'!A:G,6,FALSE)*I2337,0)</f>
        <v>2083.5</v>
      </c>
      <c r="Q2337" t="str">
        <f t="shared" si="226"/>
        <v>p</v>
      </c>
      <c r="R2337" s="2">
        <f t="shared" si="227"/>
        <v>104166.5</v>
      </c>
    </row>
    <row r="2338" spans="1:18" x14ac:dyDescent="0.2">
      <c r="A2338" t="s">
        <v>38</v>
      </c>
      <c r="B2338" s="9" t="str">
        <f>VLOOKUP(A2338,'item cost'!A:D,2,FALSE)</f>
        <v>group 14</v>
      </c>
      <c r="C2338" s="9" t="str">
        <f>VLOOKUP(D2338,items!A:B,2,FALSE)</f>
        <v>item 14</v>
      </c>
      <c r="D2338" t="s">
        <v>846</v>
      </c>
      <c r="E2338" s="10"/>
      <c r="F2338" s="10">
        <v>44980</v>
      </c>
      <c r="G2338" t="s">
        <v>593</v>
      </c>
      <c r="I2338">
        <v>80</v>
      </c>
      <c r="J2338" s="2">
        <v>165</v>
      </c>
      <c r="K2338" s="2">
        <f>IF(OR(B2338="متنوع",B2338="قطع غيار"),J2338,IF(AND(B2338="ceiling fan",J2338&gt;500),_xlfn.MAXIFS('m cost'!$E$3:$E$1062,'m cost'!$B$3:$B$1062,C2338,'m cost'!$C$3:$C$1062,"&lt;="&amp;O2338,'m cost'!$D$3:$D$1062,"&lt;="&amp;N2338)*3,_xlfn.MAXIFS('m cost'!$E$3:$E$1062,'m cost'!$B$3:$B$1062,C2338,'m cost'!$C$3:$C$1062,"&lt;="&amp;O2338,'m cost'!$D$3:$D$1062,"&lt;="&amp;N2338)))</f>
        <v>2060</v>
      </c>
      <c r="L2338" s="2">
        <f t="shared" si="222"/>
        <v>164800</v>
      </c>
      <c r="M2338" s="2">
        <f t="shared" si="223"/>
        <v>13200</v>
      </c>
      <c r="N2338">
        <f t="shared" si="224"/>
        <v>2</v>
      </c>
      <c r="O2338">
        <f t="shared" si="225"/>
        <v>2023</v>
      </c>
      <c r="P2338" s="9">
        <f>IF(I2338&gt;0,VLOOKUP(B2338,'m cost'!A:G,6,FALSE)*I2338,0)</f>
        <v>2655.2</v>
      </c>
      <c r="Q2338" t="str">
        <f t="shared" si="226"/>
        <v>l</v>
      </c>
      <c r="R2338" s="2">
        <f t="shared" si="227"/>
        <v>-154255.20000000001</v>
      </c>
    </row>
    <row r="2339" spans="1:18" x14ac:dyDescent="0.2">
      <c r="A2339" t="s">
        <v>36</v>
      </c>
      <c r="B2339" s="9" t="str">
        <f>VLOOKUP(A2339,'item cost'!A:D,2,FALSE)</f>
        <v>group 15</v>
      </c>
      <c r="C2339" s="9" t="str">
        <f>VLOOKUP(D2339,items!A:B,2,FALSE)</f>
        <v>item 15</v>
      </c>
      <c r="D2339" t="s">
        <v>847</v>
      </c>
      <c r="E2339" s="10"/>
      <c r="F2339" s="10">
        <v>44980</v>
      </c>
      <c r="G2339" t="s">
        <v>147</v>
      </c>
      <c r="I2339">
        <v>-9</v>
      </c>
      <c r="J2339" s="2">
        <v>280</v>
      </c>
      <c r="K2339" s="2">
        <f>IF(OR(B2339="متنوع",B2339="قطع غيار"),J2339,IF(AND(B2339="ceiling fan",J2339&gt;500),_xlfn.MAXIFS('m cost'!$E$3:$E$1062,'m cost'!$B$3:$B$1062,C2339,'m cost'!$C$3:$C$1062,"&lt;="&amp;O2339,'m cost'!$D$3:$D$1062,"&lt;="&amp;N2339)*3,_xlfn.MAXIFS('m cost'!$E$3:$E$1062,'m cost'!$B$3:$B$1062,C2339,'m cost'!$C$3:$C$1062,"&lt;="&amp;O2339,'m cost'!$D$3:$D$1062,"&lt;="&amp;N2339)))</f>
        <v>1928</v>
      </c>
      <c r="L2339" s="2">
        <f t="shared" si="222"/>
        <v>-17352</v>
      </c>
      <c r="M2339" s="2">
        <f t="shared" si="223"/>
        <v>-2520</v>
      </c>
      <c r="N2339">
        <f t="shared" si="224"/>
        <v>2</v>
      </c>
      <c r="O2339">
        <f t="shared" si="225"/>
        <v>2023</v>
      </c>
      <c r="P2339" s="9">
        <f>IF(I2339&gt;0,VLOOKUP(B2339,'m cost'!A:G,6,FALSE)*I2339,0)</f>
        <v>0</v>
      </c>
      <c r="Q2339" t="str">
        <f t="shared" si="226"/>
        <v>p</v>
      </c>
      <c r="R2339" s="2">
        <f t="shared" si="227"/>
        <v>14832</v>
      </c>
    </row>
    <row r="2340" spans="1:18" x14ac:dyDescent="0.2">
      <c r="A2340" t="s">
        <v>30</v>
      </c>
      <c r="B2340" s="9" t="str">
        <f>VLOOKUP(A2340,'item cost'!A:D,2,FALSE)</f>
        <v>group 16</v>
      </c>
      <c r="C2340" s="9" t="str">
        <f>VLOOKUP(D2340,items!A:B,2,FALSE)</f>
        <v>item 16</v>
      </c>
      <c r="D2340" t="s">
        <v>848</v>
      </c>
      <c r="E2340" s="10"/>
      <c r="F2340" s="10">
        <v>44980</v>
      </c>
      <c r="G2340" t="s">
        <v>147</v>
      </c>
      <c r="I2340">
        <v>-2</v>
      </c>
      <c r="J2340" s="2">
        <v>295</v>
      </c>
      <c r="K2340" s="2">
        <f>IF(OR(B2340="متنوع",B2340="قطع غيار"),J2340,IF(AND(B2340="ceiling fan",J2340&gt;500),_xlfn.MAXIFS('m cost'!$E$3:$E$1062,'m cost'!$B$3:$B$1062,C2340,'m cost'!$C$3:$C$1062,"&lt;="&amp;O2340,'m cost'!$D$3:$D$1062,"&lt;="&amp;N2340)*3,_xlfn.MAXIFS('m cost'!$E$3:$E$1062,'m cost'!$B$3:$B$1062,C2340,'m cost'!$C$3:$C$1062,"&lt;="&amp;O2340,'m cost'!$D$3:$D$1062,"&lt;="&amp;N2340)))</f>
        <v>340.26666666666671</v>
      </c>
      <c r="L2340" s="2">
        <f t="shared" si="222"/>
        <v>-680.53333333333342</v>
      </c>
      <c r="M2340" s="2">
        <f t="shared" si="223"/>
        <v>-590</v>
      </c>
      <c r="N2340">
        <f t="shared" si="224"/>
        <v>2</v>
      </c>
      <c r="O2340">
        <f t="shared" si="225"/>
        <v>2023</v>
      </c>
      <c r="P2340" s="9">
        <f>IF(I2340&gt;0,VLOOKUP(B2340,'m cost'!A:G,6,FALSE)*I2340,0)</f>
        <v>0</v>
      </c>
      <c r="Q2340" t="str">
        <f t="shared" si="226"/>
        <v>p</v>
      </c>
      <c r="R2340" s="2">
        <f t="shared" si="227"/>
        <v>90.533333333333417</v>
      </c>
    </row>
    <row r="2341" spans="1:18" x14ac:dyDescent="0.2">
      <c r="A2341" t="s">
        <v>45</v>
      </c>
      <c r="B2341" s="9" t="str">
        <f>VLOOKUP(A2341,'item cost'!A:D,2,FALSE)</f>
        <v>group 17</v>
      </c>
      <c r="C2341" s="9" t="str">
        <f>VLOOKUP(D2341,items!A:B,2,FALSE)</f>
        <v>item 17</v>
      </c>
      <c r="D2341" t="s">
        <v>849</v>
      </c>
      <c r="E2341" s="10"/>
      <c r="F2341" s="10">
        <v>44980</v>
      </c>
      <c r="G2341" t="s">
        <v>147</v>
      </c>
      <c r="I2341">
        <v>-4</v>
      </c>
      <c r="J2341" s="2">
        <v>180</v>
      </c>
      <c r="K2341" s="2">
        <f>IF(OR(B2341="متنوع",B2341="قطع غيار"),J2341,IF(AND(B2341="ceiling fan",J2341&gt;500),_xlfn.MAXIFS('m cost'!$E$3:$E$1062,'m cost'!$B$3:$B$1062,C2341,'m cost'!$C$3:$C$1062,"&lt;="&amp;O2341,'m cost'!$D$3:$D$1062,"&lt;="&amp;N2341)*3,_xlfn.MAXIFS('m cost'!$E$3:$E$1062,'m cost'!$B$3:$B$1062,C2341,'m cost'!$C$3:$C$1062,"&lt;="&amp;O2341,'m cost'!$D$3:$D$1062,"&lt;="&amp;N2341)))</f>
        <v>350.54555555555561</v>
      </c>
      <c r="L2341" s="2">
        <f t="shared" si="222"/>
        <v>-1402.1822222222224</v>
      </c>
      <c r="M2341" s="2">
        <f t="shared" si="223"/>
        <v>-720</v>
      </c>
      <c r="N2341">
        <f t="shared" si="224"/>
        <v>2</v>
      </c>
      <c r="O2341">
        <f t="shared" si="225"/>
        <v>2023</v>
      </c>
      <c r="P2341" s="9">
        <f>IF(I2341&gt;0,VLOOKUP(B2341,'m cost'!A:G,6,FALSE)*I2341,0)</f>
        <v>0</v>
      </c>
      <c r="Q2341" t="str">
        <f t="shared" si="226"/>
        <v>p</v>
      </c>
      <c r="R2341" s="2">
        <f t="shared" si="227"/>
        <v>682.18222222222244</v>
      </c>
    </row>
    <row r="2342" spans="1:18" x14ac:dyDescent="0.2">
      <c r="A2342" t="s">
        <v>21</v>
      </c>
      <c r="B2342" s="9" t="str">
        <f>VLOOKUP(A2342,'item cost'!A:D,2,FALSE)</f>
        <v>group 18</v>
      </c>
      <c r="C2342" s="9" t="str">
        <f>VLOOKUP(D2342,items!A:B,2,FALSE)</f>
        <v>item 18</v>
      </c>
      <c r="D2342" t="s">
        <v>850</v>
      </c>
      <c r="E2342" s="10"/>
      <c r="F2342" s="10">
        <v>44980</v>
      </c>
      <c r="G2342" t="s">
        <v>147</v>
      </c>
      <c r="I2342">
        <v>-2</v>
      </c>
      <c r="J2342" s="2">
        <v>540</v>
      </c>
      <c r="K2342" s="2">
        <f>IF(OR(B2342="متنوع",B2342="قطع غيار"),J2342,IF(AND(B2342="ceiling fan",J2342&gt;500),_xlfn.MAXIFS('m cost'!$E$3:$E$1062,'m cost'!$B$3:$B$1062,C2342,'m cost'!$C$3:$C$1062,"&lt;="&amp;O2342,'m cost'!$D$3:$D$1062,"&lt;="&amp;N2342)*3,_xlfn.MAXIFS('m cost'!$E$3:$E$1062,'m cost'!$B$3:$B$1062,C2342,'m cost'!$C$3:$C$1062,"&lt;="&amp;O2342,'m cost'!$D$3:$D$1062,"&lt;="&amp;N2342)))</f>
        <v>329.32952380952389</v>
      </c>
      <c r="L2342" s="2">
        <f t="shared" si="222"/>
        <v>-658.65904761904778</v>
      </c>
      <c r="M2342" s="2">
        <f t="shared" si="223"/>
        <v>-1080</v>
      </c>
      <c r="N2342">
        <f t="shared" si="224"/>
        <v>2</v>
      </c>
      <c r="O2342">
        <f t="shared" si="225"/>
        <v>2023</v>
      </c>
      <c r="P2342" s="9">
        <f>IF(I2342&gt;0,VLOOKUP(B2342,'m cost'!A:G,6,FALSE)*I2342,0)</f>
        <v>0</v>
      </c>
      <c r="Q2342" t="str">
        <f t="shared" si="226"/>
        <v>l</v>
      </c>
      <c r="R2342" s="2">
        <f t="shared" si="227"/>
        <v>-421.34095238095222</v>
      </c>
    </row>
    <row r="2343" spans="1:18" x14ac:dyDescent="0.2">
      <c r="A2343" t="s">
        <v>275</v>
      </c>
      <c r="B2343" s="9" t="str">
        <f>VLOOKUP(A2343,'item cost'!A:D,2,FALSE)</f>
        <v>group 19</v>
      </c>
      <c r="C2343" s="9" t="str">
        <f>VLOOKUP(D2343,items!A:B,2,FALSE)</f>
        <v>item 19</v>
      </c>
      <c r="D2343" t="s">
        <v>851</v>
      </c>
      <c r="E2343" s="10"/>
      <c r="F2343" s="10">
        <v>44980</v>
      </c>
      <c r="G2343" t="s">
        <v>147</v>
      </c>
      <c r="I2343">
        <v>-1</v>
      </c>
      <c r="J2343" s="2">
        <v>270</v>
      </c>
      <c r="K2343" s="2">
        <f>IF(OR(B2343="متنوع",B2343="قطع غيار"),J2343,IF(AND(B2343="ceiling fan",J2343&gt;500),_xlfn.MAXIFS('m cost'!$E$3:$E$1062,'m cost'!$B$3:$B$1062,C2343,'m cost'!$C$3:$C$1062,"&lt;="&amp;O2343,'m cost'!$D$3:$D$1062,"&lt;="&amp;N2343)*3,_xlfn.MAXIFS('m cost'!$E$3:$E$1062,'m cost'!$B$3:$B$1062,C2343,'m cost'!$C$3:$C$1062,"&lt;="&amp;O2343,'m cost'!$D$3:$D$1062,"&lt;="&amp;N2343)))</f>
        <v>1400</v>
      </c>
      <c r="L2343" s="2">
        <f t="shared" si="222"/>
        <v>-1400</v>
      </c>
      <c r="M2343" s="2">
        <f t="shared" si="223"/>
        <v>-270</v>
      </c>
      <c r="N2343">
        <f t="shared" si="224"/>
        <v>2</v>
      </c>
      <c r="O2343">
        <f t="shared" si="225"/>
        <v>2023</v>
      </c>
      <c r="P2343" s="9">
        <f>IF(I2343&gt;0,VLOOKUP(B2343,'m cost'!A:G,6,FALSE)*I2343,0)</f>
        <v>0</v>
      </c>
      <c r="Q2343" t="str">
        <f t="shared" si="226"/>
        <v>p</v>
      </c>
      <c r="R2343" s="2">
        <f t="shared" si="227"/>
        <v>1130</v>
      </c>
    </row>
    <row r="2344" spans="1:18" x14ac:dyDescent="0.2">
      <c r="A2344" t="s">
        <v>17</v>
      </c>
      <c r="B2344" s="9" t="str">
        <f>VLOOKUP(A2344,'item cost'!A:D,2,FALSE)</f>
        <v>group 20</v>
      </c>
      <c r="C2344" s="9" t="str">
        <f>VLOOKUP(D2344,items!A:B,2,FALSE)</f>
        <v>item 20</v>
      </c>
      <c r="D2344" t="s">
        <v>852</v>
      </c>
      <c r="E2344" s="10"/>
      <c r="F2344" s="10">
        <v>44970</v>
      </c>
      <c r="G2344" t="s">
        <v>594</v>
      </c>
      <c r="I2344">
        <v>25</v>
      </c>
      <c r="J2344" s="2">
        <v>2600</v>
      </c>
      <c r="K2344" s="2">
        <f>IF(OR(B2344="متنوع",B2344="قطع غيار"),J2344,IF(AND(B2344="ceiling fan",J2344&gt;500),_xlfn.MAXIFS('m cost'!$E$3:$E$1062,'m cost'!$B$3:$B$1062,C2344,'m cost'!$C$3:$C$1062,"&lt;="&amp;O2344,'m cost'!$D$3:$D$1062,"&lt;="&amp;N2344)*3,_xlfn.MAXIFS('m cost'!$E$3:$E$1062,'m cost'!$B$3:$B$1062,C2344,'m cost'!$C$3:$C$1062,"&lt;="&amp;O2344,'m cost'!$D$3:$D$1062,"&lt;="&amp;N2344)))</f>
        <v>1544</v>
      </c>
      <c r="L2344" s="2">
        <f t="shared" si="222"/>
        <v>38600</v>
      </c>
      <c r="M2344" s="2">
        <f t="shared" si="223"/>
        <v>65000</v>
      </c>
      <c r="N2344">
        <f t="shared" si="224"/>
        <v>2</v>
      </c>
      <c r="O2344">
        <f t="shared" si="225"/>
        <v>2023</v>
      </c>
      <c r="P2344" s="9">
        <f>IF(I2344&gt;0,VLOOKUP(B2344,'m cost'!A:G,6,FALSE)*I2344,0)</f>
        <v>125</v>
      </c>
      <c r="Q2344" t="str">
        <f t="shared" si="226"/>
        <v>p</v>
      </c>
      <c r="R2344" s="2">
        <f t="shared" si="227"/>
        <v>26275</v>
      </c>
    </row>
    <row r="2345" spans="1:18" x14ac:dyDescent="0.2">
      <c r="A2345" t="s">
        <v>18</v>
      </c>
      <c r="B2345" s="9" t="str">
        <f>VLOOKUP(A2345,'item cost'!A:D,2,FALSE)</f>
        <v>group 21</v>
      </c>
      <c r="C2345" s="9" t="str">
        <f>VLOOKUP(D2345,items!A:B,2,FALSE)</f>
        <v>item 21</v>
      </c>
      <c r="D2345" t="s">
        <v>853</v>
      </c>
      <c r="E2345" s="10"/>
      <c r="F2345" s="10">
        <v>44970</v>
      </c>
      <c r="G2345" t="s">
        <v>594</v>
      </c>
      <c r="I2345">
        <v>10</v>
      </c>
      <c r="J2345" s="2">
        <v>2600</v>
      </c>
      <c r="K2345" s="2">
        <f>IF(OR(B2345="متنوع",B2345="قطع غيار"),J2345,IF(AND(B2345="ceiling fan",J2345&gt;500),_xlfn.MAXIFS('m cost'!$E$3:$E$1062,'m cost'!$B$3:$B$1062,C2345,'m cost'!$C$3:$C$1062,"&lt;="&amp;O2345,'m cost'!$D$3:$D$1062,"&lt;="&amp;N2345)*3,_xlfn.MAXIFS('m cost'!$E$3:$E$1062,'m cost'!$B$3:$B$1062,C2345,'m cost'!$C$3:$C$1062,"&lt;="&amp;O2345,'m cost'!$D$3:$D$1062,"&lt;="&amp;N2345)))</f>
        <v>122.78968253968254</v>
      </c>
      <c r="L2345" s="2">
        <f t="shared" si="222"/>
        <v>1227.8968253968255</v>
      </c>
      <c r="M2345" s="2">
        <f t="shared" si="223"/>
        <v>26000</v>
      </c>
      <c r="N2345">
        <f t="shared" si="224"/>
        <v>2</v>
      </c>
      <c r="O2345">
        <f t="shared" si="225"/>
        <v>2023</v>
      </c>
      <c r="P2345" s="9">
        <f>IF(I2345&gt;0,VLOOKUP(B2345,'m cost'!A:G,6,FALSE)*I2345,0)</f>
        <v>0</v>
      </c>
      <c r="Q2345" t="str">
        <f t="shared" si="226"/>
        <v>p</v>
      </c>
      <c r="R2345" s="2">
        <f t="shared" si="227"/>
        <v>24772.103174603173</v>
      </c>
    </row>
    <row r="2346" spans="1:18" x14ac:dyDescent="0.2">
      <c r="A2346" t="s">
        <v>24</v>
      </c>
      <c r="B2346" s="9" t="str">
        <f>VLOOKUP(A2346,'item cost'!A:D,2,FALSE)</f>
        <v>group 22</v>
      </c>
      <c r="C2346" s="9" t="str">
        <f>VLOOKUP(D2346,items!A:B,2,FALSE)</f>
        <v>item 22</v>
      </c>
      <c r="D2346" t="s">
        <v>854</v>
      </c>
      <c r="E2346" s="10"/>
      <c r="F2346" s="10">
        <v>44970</v>
      </c>
      <c r="G2346" t="s">
        <v>594</v>
      </c>
      <c r="I2346">
        <v>10</v>
      </c>
      <c r="J2346" s="2">
        <v>2700</v>
      </c>
      <c r="K2346" s="2">
        <f>IF(OR(B2346="متنوع",B2346="قطع غيار"),J2346,IF(AND(B2346="ceiling fan",J2346&gt;500),_xlfn.MAXIFS('m cost'!$E$3:$E$1062,'m cost'!$B$3:$B$1062,C2346,'m cost'!$C$3:$C$1062,"&lt;="&amp;O2346,'m cost'!$D$3:$D$1062,"&lt;="&amp;N2346)*3,_xlfn.MAXIFS('m cost'!$E$3:$E$1062,'m cost'!$B$3:$B$1062,C2346,'m cost'!$C$3:$C$1062,"&lt;="&amp;O2346,'m cost'!$D$3:$D$1062,"&lt;="&amp;N2346)))</f>
        <v>588</v>
      </c>
      <c r="L2346" s="2">
        <f t="shared" si="222"/>
        <v>5880</v>
      </c>
      <c r="M2346" s="2">
        <f t="shared" si="223"/>
        <v>27000</v>
      </c>
      <c r="N2346">
        <f t="shared" si="224"/>
        <v>2</v>
      </c>
      <c r="O2346">
        <f t="shared" si="225"/>
        <v>2023</v>
      </c>
      <c r="P2346" s="9">
        <f>IF(I2346&gt;0,VLOOKUP(B2346,'m cost'!A:G,6,FALSE)*I2346,0)</f>
        <v>10</v>
      </c>
      <c r="Q2346" t="str">
        <f t="shared" si="226"/>
        <v>p</v>
      </c>
      <c r="R2346" s="2">
        <f t="shared" si="227"/>
        <v>21110</v>
      </c>
    </row>
    <row r="2347" spans="1:18" x14ac:dyDescent="0.2">
      <c r="A2347" t="s">
        <v>60</v>
      </c>
      <c r="B2347" s="9" t="str">
        <f>VLOOKUP(A2347,'item cost'!A:D,2,FALSE)</f>
        <v>group 23</v>
      </c>
      <c r="C2347" s="9" t="str">
        <f>VLOOKUP(D2347,items!A:B,2,FALSE)</f>
        <v>item 23</v>
      </c>
      <c r="D2347" t="s">
        <v>855</v>
      </c>
      <c r="E2347" s="10"/>
      <c r="F2347" s="10">
        <v>44970</v>
      </c>
      <c r="G2347" t="s">
        <v>594</v>
      </c>
      <c r="I2347">
        <v>10</v>
      </c>
      <c r="J2347" s="2">
        <v>1475</v>
      </c>
      <c r="K2347" s="2">
        <f>IF(OR(B2347="متنوع",B2347="قطع غيار"),J2347,IF(AND(B2347="ceiling fan",J2347&gt;500),_xlfn.MAXIFS('m cost'!$E$3:$E$1062,'m cost'!$B$3:$B$1062,C2347,'m cost'!$C$3:$C$1062,"&lt;="&amp;O2347,'m cost'!$D$3:$D$1062,"&lt;="&amp;N2347)*3,_xlfn.MAXIFS('m cost'!$E$3:$E$1062,'m cost'!$B$3:$B$1062,C2347,'m cost'!$C$3:$C$1062,"&lt;="&amp;O2347,'m cost'!$D$3:$D$1062,"&lt;="&amp;N2347)))</f>
        <v>3666.8121693121693</v>
      </c>
      <c r="L2347" s="2">
        <f t="shared" si="222"/>
        <v>36668.121693121691</v>
      </c>
      <c r="M2347" s="2">
        <f t="shared" si="223"/>
        <v>14750</v>
      </c>
      <c r="N2347">
        <f t="shared" si="224"/>
        <v>2</v>
      </c>
      <c r="O2347">
        <f t="shared" si="225"/>
        <v>2023</v>
      </c>
      <c r="P2347" s="9">
        <f>IF(I2347&gt;0,VLOOKUP(B2347,'m cost'!A:G,6,FALSE)*I2347,0)</f>
        <v>20</v>
      </c>
      <c r="Q2347" t="str">
        <f t="shared" si="226"/>
        <v>l</v>
      </c>
      <c r="R2347" s="2">
        <f t="shared" si="227"/>
        <v>-21938.121693121691</v>
      </c>
    </row>
    <row r="2348" spans="1:18" x14ac:dyDescent="0.2">
      <c r="A2348" t="s">
        <v>43</v>
      </c>
      <c r="B2348" s="9" t="str">
        <f>VLOOKUP(A2348,'item cost'!A:D,2,FALSE)</f>
        <v>group 24</v>
      </c>
      <c r="C2348" s="9" t="str">
        <f>VLOOKUP(D2348,items!A:B,2,FALSE)</f>
        <v>item 24</v>
      </c>
      <c r="D2348" t="s">
        <v>856</v>
      </c>
      <c r="E2348" s="10"/>
      <c r="F2348" s="10">
        <v>44970</v>
      </c>
      <c r="G2348" t="s">
        <v>594</v>
      </c>
      <c r="I2348">
        <v>10</v>
      </c>
      <c r="J2348" s="2">
        <v>1375</v>
      </c>
      <c r="K2348" s="2">
        <f>IF(OR(B2348="متنوع",B2348="قطع غيار"),J2348,IF(AND(B2348="ceiling fan",J2348&gt;500),_xlfn.MAXIFS('m cost'!$E$3:$E$1062,'m cost'!$B$3:$B$1062,C2348,'m cost'!$C$3:$C$1062,"&lt;="&amp;O2348,'m cost'!$D$3:$D$1062,"&lt;="&amp;N2348)*3,_xlfn.MAXIFS('m cost'!$E$3:$E$1062,'m cost'!$B$3:$B$1062,C2348,'m cost'!$C$3:$C$1062,"&lt;="&amp;O2348,'m cost'!$D$3:$D$1062,"&lt;="&amp;N2348)))</f>
        <v>570</v>
      </c>
      <c r="L2348" s="2">
        <f t="shared" si="222"/>
        <v>5700</v>
      </c>
      <c r="M2348" s="2">
        <f t="shared" si="223"/>
        <v>13750</v>
      </c>
      <c r="N2348">
        <f t="shared" si="224"/>
        <v>2</v>
      </c>
      <c r="O2348">
        <f t="shared" si="225"/>
        <v>2023</v>
      </c>
      <c r="P2348" s="9">
        <f>IF(I2348&gt;0,VLOOKUP(B2348,'m cost'!A:G,6,FALSE)*I2348,0)</f>
        <v>5</v>
      </c>
      <c r="Q2348" t="str">
        <f t="shared" si="226"/>
        <v>p</v>
      </c>
      <c r="R2348" s="2">
        <f t="shared" si="227"/>
        <v>8045</v>
      </c>
    </row>
    <row r="2349" spans="1:18" x14ac:dyDescent="0.2">
      <c r="A2349" t="s">
        <v>278</v>
      </c>
      <c r="B2349" s="9" t="str">
        <f>VLOOKUP(A2349,'item cost'!A:D,2,FALSE)</f>
        <v>group 25</v>
      </c>
      <c r="C2349" s="9" t="str">
        <f>VLOOKUP(D2349,items!A:B,2,FALSE)</f>
        <v>item 25</v>
      </c>
      <c r="D2349" t="s">
        <v>857</v>
      </c>
      <c r="E2349" s="10"/>
      <c r="F2349" s="10">
        <v>44970</v>
      </c>
      <c r="G2349" t="s">
        <v>594</v>
      </c>
      <c r="I2349">
        <v>12</v>
      </c>
      <c r="J2349" s="2">
        <v>250</v>
      </c>
      <c r="K2349" s="2">
        <f>IF(OR(B2349="متنوع",B2349="قطع غيار"),J2349,IF(AND(B2349="ceiling fan",J2349&gt;500),_xlfn.MAXIFS('m cost'!$E$3:$E$1062,'m cost'!$B$3:$B$1062,C2349,'m cost'!$C$3:$C$1062,"&lt;="&amp;O2349,'m cost'!$D$3:$D$1062,"&lt;="&amp;N2349)*3,_xlfn.MAXIFS('m cost'!$E$3:$E$1062,'m cost'!$B$3:$B$1062,C2349,'m cost'!$C$3:$C$1062,"&lt;="&amp;O2349,'m cost'!$D$3:$D$1062,"&lt;="&amp;N2349)))</f>
        <v>223.50174851190479</v>
      </c>
      <c r="L2349" s="2">
        <f t="shared" si="222"/>
        <v>2682.0209821428575</v>
      </c>
      <c r="M2349" s="2">
        <f t="shared" si="223"/>
        <v>3000</v>
      </c>
      <c r="N2349">
        <f t="shared" si="224"/>
        <v>2</v>
      </c>
      <c r="O2349">
        <f t="shared" si="225"/>
        <v>2023</v>
      </c>
      <c r="P2349" s="9">
        <f>IF(I2349&gt;0,VLOOKUP(B2349,'m cost'!A:G,6,FALSE)*I2349,0)</f>
        <v>353.46</v>
      </c>
      <c r="Q2349" t="str">
        <f t="shared" si="226"/>
        <v>l</v>
      </c>
      <c r="R2349" s="2">
        <f t="shared" si="227"/>
        <v>-35.480982142857499</v>
      </c>
    </row>
    <row r="2350" spans="1:18" x14ac:dyDescent="0.2">
      <c r="A2350" t="s">
        <v>279</v>
      </c>
      <c r="B2350" s="9" t="str">
        <f>VLOOKUP(A2350,'item cost'!A:D,2,FALSE)</f>
        <v>group 26</v>
      </c>
      <c r="C2350" s="9" t="str">
        <f>VLOOKUP(D2350,items!A:B,2,FALSE)</f>
        <v>item 26</v>
      </c>
      <c r="D2350" t="s">
        <v>858</v>
      </c>
      <c r="E2350" s="10"/>
      <c r="F2350" s="10">
        <v>44970</v>
      </c>
      <c r="G2350" t="s">
        <v>594</v>
      </c>
      <c r="I2350">
        <v>50</v>
      </c>
      <c r="J2350" s="2">
        <v>390</v>
      </c>
      <c r="K2350" s="2">
        <f>IF(OR(B2350="متنوع",B2350="قطع غيار"),J2350,IF(AND(B2350="ceiling fan",J2350&gt;500),_xlfn.MAXIFS('m cost'!$E$3:$E$1062,'m cost'!$B$3:$B$1062,C2350,'m cost'!$C$3:$C$1062,"&lt;="&amp;O2350,'m cost'!$D$3:$D$1062,"&lt;="&amp;N2350)*3,_xlfn.MAXIFS('m cost'!$E$3:$E$1062,'m cost'!$B$3:$B$1062,C2350,'m cost'!$C$3:$C$1062,"&lt;="&amp;O2350,'m cost'!$D$3:$D$1062,"&lt;="&amp;N2350)))</f>
        <v>2270</v>
      </c>
      <c r="L2350" s="2">
        <f t="shared" si="222"/>
        <v>113500</v>
      </c>
      <c r="M2350" s="2">
        <f t="shared" si="223"/>
        <v>19500</v>
      </c>
      <c r="N2350">
        <f t="shared" si="224"/>
        <v>2</v>
      </c>
      <c r="O2350">
        <f t="shared" si="225"/>
        <v>2023</v>
      </c>
      <c r="P2350" s="9">
        <f>IF(I2350&gt;0,VLOOKUP(B2350,'m cost'!A:G,6,FALSE)*I2350,0)</f>
        <v>250</v>
      </c>
      <c r="Q2350" t="str">
        <f t="shared" si="226"/>
        <v>l</v>
      </c>
      <c r="R2350" s="2">
        <f t="shared" si="227"/>
        <v>-94250</v>
      </c>
    </row>
    <row r="2351" spans="1:18" x14ac:dyDescent="0.2">
      <c r="A2351" t="s">
        <v>46</v>
      </c>
      <c r="B2351" s="9" t="str">
        <f>VLOOKUP(A2351,'item cost'!A:D,2,FALSE)</f>
        <v>group 27</v>
      </c>
      <c r="C2351" s="9" t="str">
        <f>VLOOKUP(D2351,items!A:B,2,FALSE)</f>
        <v>item 27</v>
      </c>
      <c r="D2351" t="s">
        <v>859</v>
      </c>
      <c r="E2351" s="10"/>
      <c r="F2351" s="10">
        <v>44970</v>
      </c>
      <c r="G2351" t="s">
        <v>594</v>
      </c>
      <c r="I2351">
        <v>10</v>
      </c>
      <c r="J2351" s="2">
        <v>1475</v>
      </c>
      <c r="K2351" s="2">
        <f>IF(OR(B2351="متنوع",B2351="قطع غيار"),J2351,IF(AND(B2351="ceiling fan",J2351&gt;500),_xlfn.MAXIFS('m cost'!$E$3:$E$1062,'m cost'!$B$3:$B$1062,C2351,'m cost'!$C$3:$C$1062,"&lt;="&amp;O2351,'m cost'!$D$3:$D$1062,"&lt;="&amp;N2351)*3,_xlfn.MAXIFS('m cost'!$E$3:$E$1062,'m cost'!$B$3:$B$1062,C2351,'m cost'!$C$3:$C$1062,"&lt;="&amp;O2351,'m cost'!$D$3:$D$1062,"&lt;="&amp;N2351)))</f>
        <v>383</v>
      </c>
      <c r="L2351" s="2">
        <f t="shared" si="222"/>
        <v>3830</v>
      </c>
      <c r="M2351" s="2">
        <f t="shared" si="223"/>
        <v>14750</v>
      </c>
      <c r="N2351">
        <f t="shared" si="224"/>
        <v>2</v>
      </c>
      <c r="O2351">
        <f t="shared" si="225"/>
        <v>2023</v>
      </c>
      <c r="P2351" s="9">
        <f>IF(I2351&gt;0,VLOOKUP(B2351,'m cost'!A:G,6,FALSE)*I2351,0)</f>
        <v>0</v>
      </c>
      <c r="Q2351" t="str">
        <f t="shared" si="226"/>
        <v>p</v>
      </c>
      <c r="R2351" s="2">
        <f t="shared" si="227"/>
        <v>10920</v>
      </c>
    </row>
    <row r="2352" spans="1:18" x14ac:dyDescent="0.2">
      <c r="A2352" t="s">
        <v>37</v>
      </c>
      <c r="B2352" s="9" t="str">
        <f>VLOOKUP(A2352,'item cost'!A:D,2,FALSE)</f>
        <v>group 28</v>
      </c>
      <c r="C2352" s="9" t="str">
        <f>VLOOKUP(D2352,items!A:B,2,FALSE)</f>
        <v>item 28</v>
      </c>
      <c r="D2352" t="s">
        <v>860</v>
      </c>
      <c r="E2352" s="10"/>
      <c r="F2352" s="10">
        <v>44980</v>
      </c>
      <c r="G2352" t="s">
        <v>595</v>
      </c>
      <c r="I2352">
        <v>400</v>
      </c>
      <c r="J2352" s="2">
        <v>500</v>
      </c>
      <c r="K2352" s="2">
        <f>IF(OR(B2352="متنوع",B2352="قطع غيار"),J2352,IF(AND(B2352="ceiling fan",J2352&gt;500),_xlfn.MAXIFS('m cost'!$E$3:$E$1062,'m cost'!$B$3:$B$1062,C2352,'m cost'!$C$3:$C$1062,"&lt;="&amp;O2352,'m cost'!$D$3:$D$1062,"&lt;="&amp;N2352)*3,_xlfn.MAXIFS('m cost'!$E$3:$E$1062,'m cost'!$B$3:$B$1062,C2352,'m cost'!$C$3:$C$1062,"&lt;="&amp;O2352,'m cost'!$D$3:$D$1062,"&lt;="&amp;N2352)))</f>
        <v>1229</v>
      </c>
      <c r="L2352" s="2">
        <f t="shared" si="222"/>
        <v>491600</v>
      </c>
      <c r="M2352" s="2">
        <f t="shared" si="223"/>
        <v>200000</v>
      </c>
      <c r="N2352">
        <f t="shared" si="224"/>
        <v>2</v>
      </c>
      <c r="O2352">
        <f t="shared" si="225"/>
        <v>2023</v>
      </c>
      <c r="P2352" s="9">
        <f>IF(I2352&gt;0,VLOOKUP(B2352,'m cost'!A:G,6,FALSE)*I2352,0)</f>
        <v>200</v>
      </c>
      <c r="Q2352" t="str">
        <f t="shared" si="226"/>
        <v>l</v>
      </c>
      <c r="R2352" s="2">
        <f t="shared" si="227"/>
        <v>-291800</v>
      </c>
    </row>
    <row r="2353" spans="1:18" x14ac:dyDescent="0.2">
      <c r="A2353" t="s">
        <v>44</v>
      </c>
      <c r="B2353" s="9" t="str">
        <f>VLOOKUP(A2353,'item cost'!A:D,2,FALSE)</f>
        <v>group 29</v>
      </c>
      <c r="C2353" s="9" t="str">
        <f>VLOOKUP(D2353,items!A:B,2,FALSE)</f>
        <v>item 29</v>
      </c>
      <c r="D2353" t="s">
        <v>861</v>
      </c>
      <c r="E2353" s="10"/>
      <c r="F2353" s="10">
        <v>44980</v>
      </c>
      <c r="G2353" t="s">
        <v>595</v>
      </c>
      <c r="I2353">
        <v>40</v>
      </c>
      <c r="J2353" s="2">
        <v>270</v>
      </c>
      <c r="K2353" s="2">
        <f>IF(OR(B2353="متنوع",B2353="قطع غيار"),J2353,IF(AND(B2353="ceiling fan",J2353&gt;500),_xlfn.MAXIFS('m cost'!$E$3:$E$1062,'m cost'!$B$3:$B$1062,C2353,'m cost'!$C$3:$C$1062,"&lt;="&amp;O2353,'m cost'!$D$3:$D$1062,"&lt;="&amp;N2353)*3,_xlfn.MAXIFS('m cost'!$E$3:$E$1062,'m cost'!$B$3:$B$1062,C2353,'m cost'!$C$3:$C$1062,"&lt;="&amp;O2353,'m cost'!$D$3:$D$1062,"&lt;="&amp;N2353)))</f>
        <v>139.5625</v>
      </c>
      <c r="L2353" s="2">
        <f t="shared" si="222"/>
        <v>5582.5</v>
      </c>
      <c r="M2353" s="2">
        <f t="shared" si="223"/>
        <v>10800</v>
      </c>
      <c r="N2353">
        <f t="shared" si="224"/>
        <v>2</v>
      </c>
      <c r="O2353">
        <f t="shared" si="225"/>
        <v>2023</v>
      </c>
      <c r="P2353" s="9">
        <f>IF(I2353&gt;0,VLOOKUP(B2353,'m cost'!A:G,6,FALSE)*I2353,0)</f>
        <v>200</v>
      </c>
      <c r="Q2353" t="str">
        <f t="shared" si="226"/>
        <v>p</v>
      </c>
      <c r="R2353" s="2">
        <f t="shared" si="227"/>
        <v>5017.5</v>
      </c>
    </row>
    <row r="2354" spans="1:18" x14ac:dyDescent="0.2">
      <c r="A2354" t="s">
        <v>280</v>
      </c>
      <c r="B2354" s="9" t="str">
        <f>VLOOKUP(A2354,'item cost'!A:D,2,FALSE)</f>
        <v>group 30</v>
      </c>
      <c r="C2354" s="9" t="str">
        <f>VLOOKUP(D2354,items!A:B,2,FALSE)</f>
        <v>item 30</v>
      </c>
      <c r="D2354" t="s">
        <v>862</v>
      </c>
      <c r="E2354" s="10"/>
      <c r="F2354" s="10">
        <v>44980</v>
      </c>
      <c r="G2354" t="s">
        <v>595</v>
      </c>
      <c r="I2354">
        <v>15</v>
      </c>
      <c r="J2354" s="2">
        <v>2600</v>
      </c>
      <c r="K2354" s="2">
        <f>IF(OR(B2354="متنوع",B2354="قطع غيار"),J2354,IF(AND(B2354="ceiling fan",J2354&gt;500),_xlfn.MAXIFS('m cost'!$E$3:$E$1062,'m cost'!$B$3:$B$1062,C2354,'m cost'!$C$3:$C$1062,"&lt;="&amp;O2354,'m cost'!$D$3:$D$1062,"&lt;="&amp;N2354)*3,_xlfn.MAXIFS('m cost'!$E$3:$E$1062,'m cost'!$B$3:$B$1062,C2354,'m cost'!$C$3:$C$1062,"&lt;="&amp;O2354,'m cost'!$D$3:$D$1062,"&lt;="&amp;N2354)))</f>
        <v>350.54555555555561</v>
      </c>
      <c r="L2354" s="2">
        <f t="shared" si="222"/>
        <v>5258.1833333333343</v>
      </c>
      <c r="M2354" s="2">
        <f t="shared" si="223"/>
        <v>39000</v>
      </c>
      <c r="N2354">
        <f t="shared" si="224"/>
        <v>2</v>
      </c>
      <c r="O2354">
        <f t="shared" si="225"/>
        <v>2023</v>
      </c>
      <c r="P2354" s="9">
        <f>IF(I2354&gt;0,VLOOKUP(B2354,'m cost'!A:G,6,FALSE)*I2354,0)</f>
        <v>75</v>
      </c>
      <c r="Q2354" t="str">
        <f t="shared" si="226"/>
        <v>p</v>
      </c>
      <c r="R2354" s="2">
        <f t="shared" si="227"/>
        <v>33666.816666666666</v>
      </c>
    </row>
    <row r="2355" spans="1:18" x14ac:dyDescent="0.2">
      <c r="A2355" t="s">
        <v>50</v>
      </c>
      <c r="B2355" s="9" t="str">
        <f>VLOOKUP(A2355,'item cost'!A:D,2,FALSE)</f>
        <v>group 31</v>
      </c>
      <c r="C2355" s="9" t="str">
        <f>VLOOKUP(D2355,items!A:B,2,FALSE)</f>
        <v>item 31</v>
      </c>
      <c r="D2355" t="s">
        <v>863</v>
      </c>
      <c r="E2355" s="10"/>
      <c r="F2355" s="10">
        <v>44980</v>
      </c>
      <c r="G2355" t="s">
        <v>595</v>
      </c>
      <c r="I2355">
        <v>10</v>
      </c>
      <c r="J2355" s="2">
        <v>1200</v>
      </c>
      <c r="K2355" s="2">
        <f>IF(OR(B2355="متنوع",B2355="قطع غيار"),J2355,IF(AND(B2355="ceiling fan",J2355&gt;500),_xlfn.MAXIFS('m cost'!$E$3:$E$1062,'m cost'!$B$3:$B$1062,C2355,'m cost'!$C$3:$C$1062,"&lt;="&amp;O2355,'m cost'!$D$3:$D$1062,"&lt;="&amp;N2355)*3,_xlfn.MAXIFS('m cost'!$E$3:$E$1062,'m cost'!$B$3:$B$1062,C2355,'m cost'!$C$3:$C$1062,"&lt;="&amp;O2355,'m cost'!$D$3:$D$1062,"&lt;="&amp;N2355)))</f>
        <v>891.17460317460325</v>
      </c>
      <c r="L2355" s="2">
        <f t="shared" si="222"/>
        <v>8911.7460317460318</v>
      </c>
      <c r="M2355" s="2">
        <f t="shared" si="223"/>
        <v>12000</v>
      </c>
      <c r="N2355">
        <f t="shared" si="224"/>
        <v>2</v>
      </c>
      <c r="O2355">
        <f t="shared" si="225"/>
        <v>2023</v>
      </c>
      <c r="P2355" s="9">
        <f>IF(I2355&gt;0,VLOOKUP(B2355,'m cost'!A:G,6,FALSE)*I2355,0)</f>
        <v>50</v>
      </c>
      <c r="Q2355" t="str">
        <f t="shared" si="226"/>
        <v>p</v>
      </c>
      <c r="R2355" s="2">
        <f t="shared" si="227"/>
        <v>3038.2539682539682</v>
      </c>
    </row>
    <row r="2356" spans="1:18" x14ac:dyDescent="0.2">
      <c r="A2356" t="s">
        <v>20</v>
      </c>
      <c r="B2356" s="9" t="str">
        <f>VLOOKUP(A2356,'item cost'!A:D,2,FALSE)</f>
        <v>group 32</v>
      </c>
      <c r="C2356" s="9" t="str">
        <f>VLOOKUP(D2356,items!A:B,2,FALSE)</f>
        <v>item 32</v>
      </c>
      <c r="D2356" t="s">
        <v>864</v>
      </c>
      <c r="E2356" s="10"/>
      <c r="F2356" s="10">
        <v>44980</v>
      </c>
      <c r="G2356" t="s">
        <v>595</v>
      </c>
      <c r="I2356">
        <v>42</v>
      </c>
      <c r="J2356" s="2">
        <v>530</v>
      </c>
      <c r="K2356" s="2">
        <f>IF(OR(B2356="متنوع",B2356="قطع غيار"),J2356,IF(AND(B2356="ceiling fan",J2356&gt;500),_xlfn.MAXIFS('m cost'!$E$3:$E$1062,'m cost'!$B$3:$B$1062,C2356,'m cost'!$C$3:$C$1062,"&lt;="&amp;O2356,'m cost'!$D$3:$D$1062,"&lt;="&amp;N2356)*3,_xlfn.MAXIFS('m cost'!$E$3:$E$1062,'m cost'!$B$3:$B$1062,C2356,'m cost'!$C$3:$C$1062,"&lt;="&amp;O2356,'m cost'!$D$3:$D$1062,"&lt;="&amp;N2356)))</f>
        <v>480</v>
      </c>
      <c r="L2356" s="2">
        <f t="shared" si="222"/>
        <v>20160</v>
      </c>
      <c r="M2356" s="2">
        <f t="shared" si="223"/>
        <v>22260</v>
      </c>
      <c r="N2356">
        <f t="shared" si="224"/>
        <v>2</v>
      </c>
      <c r="O2356">
        <f t="shared" si="225"/>
        <v>2023</v>
      </c>
      <c r="P2356" s="9">
        <f>IF(I2356&gt;0,VLOOKUP(B2356,'m cost'!A:G,6,FALSE)*I2356,0)</f>
        <v>210</v>
      </c>
      <c r="Q2356" t="str">
        <f t="shared" si="226"/>
        <v>p</v>
      </c>
      <c r="R2356" s="2">
        <f t="shared" si="227"/>
        <v>1890</v>
      </c>
    </row>
    <row r="2357" spans="1:18" x14ac:dyDescent="0.2">
      <c r="A2357" t="s">
        <v>33</v>
      </c>
      <c r="B2357" s="9" t="str">
        <f>VLOOKUP(A2357,'item cost'!A:D,2,FALSE)</f>
        <v>group 33</v>
      </c>
      <c r="C2357" s="9" t="str">
        <f>VLOOKUP(D2357,items!A:B,2,FALSE)</f>
        <v>item 33</v>
      </c>
      <c r="D2357" t="s">
        <v>865</v>
      </c>
      <c r="E2357" s="10"/>
      <c r="F2357" s="10">
        <v>44980</v>
      </c>
      <c r="G2357" t="s">
        <v>595</v>
      </c>
      <c r="I2357">
        <v>45</v>
      </c>
      <c r="J2357" s="2">
        <v>480</v>
      </c>
      <c r="K2357" s="2">
        <f>IF(OR(B2357="متنوع",B2357="قطع غيار"),J2357,IF(AND(B2357="ceiling fan",J2357&gt;500),_xlfn.MAXIFS('m cost'!$E$3:$E$1062,'m cost'!$B$3:$B$1062,C2357,'m cost'!$C$3:$C$1062,"&lt;="&amp;O2357,'m cost'!$D$3:$D$1062,"&lt;="&amp;N2357)*3,_xlfn.MAXIFS('m cost'!$E$3:$E$1062,'m cost'!$B$3:$B$1062,C2357,'m cost'!$C$3:$C$1062,"&lt;="&amp;O2357,'m cost'!$D$3:$D$1062,"&lt;="&amp;N2357)))</f>
        <v>960</v>
      </c>
      <c r="L2357" s="2">
        <f t="shared" si="222"/>
        <v>43200</v>
      </c>
      <c r="M2357" s="2">
        <f t="shared" si="223"/>
        <v>21600</v>
      </c>
      <c r="N2357">
        <f t="shared" si="224"/>
        <v>2</v>
      </c>
      <c r="O2357">
        <f t="shared" si="225"/>
        <v>2023</v>
      </c>
      <c r="P2357" s="9">
        <f>IF(I2357&gt;0,VLOOKUP(B2357,'m cost'!A:G,6,FALSE)*I2357,0)</f>
        <v>225</v>
      </c>
      <c r="Q2357" t="str">
        <f t="shared" si="226"/>
        <v>l</v>
      </c>
      <c r="R2357" s="2">
        <f t="shared" si="227"/>
        <v>-21825</v>
      </c>
    </row>
    <row r="2358" spans="1:18" x14ac:dyDescent="0.2">
      <c r="A2358" t="s">
        <v>48</v>
      </c>
      <c r="B2358" s="9" t="str">
        <f>VLOOKUP(A2358,'item cost'!A:D,2,FALSE)</f>
        <v>group 34</v>
      </c>
      <c r="C2358" s="9" t="str">
        <f>VLOOKUP(D2358,items!A:B,2,FALSE)</f>
        <v>item 34</v>
      </c>
      <c r="D2358" t="s">
        <v>866</v>
      </c>
      <c r="E2358" s="10"/>
      <c r="F2358" s="10">
        <v>44980</v>
      </c>
      <c r="G2358" t="s">
        <v>595</v>
      </c>
      <c r="I2358">
        <v>150</v>
      </c>
      <c r="J2358" s="2">
        <v>230</v>
      </c>
      <c r="K2358" s="2">
        <f>IF(OR(B2358="متنوع",B2358="قطع غيار"),J2358,IF(AND(B2358="ceiling fan",J2358&gt;500),_xlfn.MAXIFS('m cost'!$E$3:$E$1062,'m cost'!$B$3:$B$1062,C2358,'m cost'!$C$3:$C$1062,"&lt;="&amp;O2358,'m cost'!$D$3:$D$1062,"&lt;="&amp;N2358)*3,_xlfn.MAXIFS('m cost'!$E$3:$E$1062,'m cost'!$B$3:$B$1062,C2358,'m cost'!$C$3:$C$1062,"&lt;="&amp;O2358,'m cost'!$D$3:$D$1062,"&lt;="&amp;N2358)))</f>
        <v>1445</v>
      </c>
      <c r="L2358" s="2">
        <f t="shared" ref="L2358:L2421" si="228">I2358*K2358</f>
        <v>216750</v>
      </c>
      <c r="M2358" s="2">
        <f t="shared" ref="M2358:M2421" si="229">J2358*I2358</f>
        <v>34500</v>
      </c>
      <c r="N2358">
        <f t="shared" ref="N2358:N2421" si="230">MONTH(F2358)</f>
        <v>2</v>
      </c>
      <c r="O2358">
        <f t="shared" ref="O2358:O2421" si="231">YEAR(F2358)</f>
        <v>2023</v>
      </c>
      <c r="P2358" s="9">
        <f>IF(I2358&gt;0,VLOOKUP(B2358,'m cost'!A:G,6,FALSE)*I2358,0)</f>
        <v>750</v>
      </c>
      <c r="Q2358" t="str">
        <f t="shared" ref="Q2358:Q2421" si="232">IF(M2358-L2358-P2358&gt;0,"p","l")</f>
        <v>l</v>
      </c>
      <c r="R2358" s="2">
        <f t="shared" ref="R2358:R2421" si="233">M2358-L2358-P2358</f>
        <v>-183000</v>
      </c>
    </row>
    <row r="2359" spans="1:18" x14ac:dyDescent="0.2">
      <c r="A2359" t="s">
        <v>28</v>
      </c>
      <c r="B2359" s="9" t="str">
        <f>VLOOKUP(A2359,'item cost'!A:D,2,FALSE)</f>
        <v>group 35</v>
      </c>
      <c r="C2359" s="9" t="str">
        <f>VLOOKUP(D2359,items!A:B,2,FALSE)</f>
        <v>item 35</v>
      </c>
      <c r="D2359" t="s">
        <v>867</v>
      </c>
      <c r="E2359" s="10"/>
      <c r="F2359" s="10">
        <v>44980</v>
      </c>
      <c r="G2359" t="s">
        <v>250</v>
      </c>
      <c r="I2359">
        <v>-22</v>
      </c>
      <c r="J2359" s="2">
        <v>265</v>
      </c>
      <c r="K2359" s="2">
        <f>IF(OR(B2359="متنوع",B2359="قطع غيار"),J2359,IF(AND(B2359="ceiling fan",J2359&gt;500),_xlfn.MAXIFS('m cost'!$E$3:$E$1062,'m cost'!$B$3:$B$1062,C2359,'m cost'!$C$3:$C$1062,"&lt;="&amp;O2359,'m cost'!$D$3:$D$1062,"&lt;="&amp;N2359)*3,_xlfn.MAXIFS('m cost'!$E$3:$E$1062,'m cost'!$B$3:$B$1062,C2359,'m cost'!$C$3:$C$1062,"&lt;="&amp;O2359,'m cost'!$D$3:$D$1062,"&lt;="&amp;N2359)))</f>
        <v>1445</v>
      </c>
      <c r="L2359" s="2">
        <f t="shared" si="228"/>
        <v>-31790</v>
      </c>
      <c r="M2359" s="2">
        <f t="shared" si="229"/>
        <v>-5830</v>
      </c>
      <c r="N2359">
        <f t="shared" si="230"/>
        <v>2</v>
      </c>
      <c r="O2359">
        <f t="shared" si="231"/>
        <v>2023</v>
      </c>
      <c r="P2359" s="9">
        <f>IF(I2359&gt;0,VLOOKUP(B2359,'m cost'!A:G,6,FALSE)*I2359,0)</f>
        <v>0</v>
      </c>
      <c r="Q2359" t="str">
        <f t="shared" si="232"/>
        <v>p</v>
      </c>
      <c r="R2359" s="2">
        <f t="shared" si="233"/>
        <v>25960</v>
      </c>
    </row>
    <row r="2360" spans="1:18" x14ac:dyDescent="0.2">
      <c r="A2360" t="s">
        <v>274</v>
      </c>
      <c r="B2360" s="9" t="str">
        <f>VLOOKUP(A2360,'item cost'!A:D,2,FALSE)</f>
        <v>group 36</v>
      </c>
      <c r="C2360" s="9" t="str">
        <f>VLOOKUP(D2360,items!A:B,2,FALSE)</f>
        <v>item 36</v>
      </c>
      <c r="D2360" t="s">
        <v>868</v>
      </c>
      <c r="E2360" s="10"/>
      <c r="F2360" s="10">
        <v>44980</v>
      </c>
      <c r="G2360" t="s">
        <v>250</v>
      </c>
      <c r="I2360">
        <v>-6</v>
      </c>
      <c r="J2360" s="2">
        <v>360</v>
      </c>
      <c r="K2360" s="2">
        <f>IF(OR(B2360="متنوع",B2360="قطع غيار"),J2360,IF(AND(B2360="ceiling fan",J2360&gt;500),_xlfn.MAXIFS('m cost'!$E$3:$E$1062,'m cost'!$B$3:$B$1062,C2360,'m cost'!$C$3:$C$1062,"&lt;="&amp;O2360,'m cost'!$D$3:$D$1062,"&lt;="&amp;N2360)*3,_xlfn.MAXIFS('m cost'!$E$3:$E$1062,'m cost'!$B$3:$B$1062,C2360,'m cost'!$C$3:$C$1062,"&lt;="&amp;O2360,'m cost'!$D$3:$D$1062,"&lt;="&amp;N2360)))</f>
        <v>440</v>
      </c>
      <c r="L2360" s="2">
        <f t="shared" si="228"/>
        <v>-2640</v>
      </c>
      <c r="M2360" s="2">
        <f t="shared" si="229"/>
        <v>-2160</v>
      </c>
      <c r="N2360">
        <f t="shared" si="230"/>
        <v>2</v>
      </c>
      <c r="O2360">
        <f t="shared" si="231"/>
        <v>2023</v>
      </c>
      <c r="P2360" s="9">
        <f>IF(I2360&gt;0,VLOOKUP(B2360,'m cost'!A:G,6,FALSE)*I2360,0)</f>
        <v>0</v>
      </c>
      <c r="Q2360" t="str">
        <f t="shared" si="232"/>
        <v>p</v>
      </c>
      <c r="R2360" s="2">
        <f t="shared" si="233"/>
        <v>480</v>
      </c>
    </row>
    <row r="2361" spans="1:18" x14ac:dyDescent="0.2">
      <c r="A2361" t="s">
        <v>52</v>
      </c>
      <c r="B2361" s="9" t="str">
        <f>VLOOKUP(A2361,'item cost'!A:D,2,FALSE)</f>
        <v>group 37</v>
      </c>
      <c r="C2361" s="9" t="str">
        <f>VLOOKUP(D2361,items!A:B,2,FALSE)</f>
        <v>item 37</v>
      </c>
      <c r="D2361" t="s">
        <v>869</v>
      </c>
      <c r="E2361" s="10"/>
      <c r="F2361" s="10">
        <v>44980</v>
      </c>
      <c r="G2361" t="s">
        <v>250</v>
      </c>
      <c r="I2361">
        <v>-5</v>
      </c>
      <c r="J2361" s="2">
        <v>480</v>
      </c>
      <c r="K2361" s="2">
        <f>IF(OR(B2361="متنوع",B2361="قطع غيار"),J2361,IF(AND(B2361="ceiling fan",J2361&gt;500),_xlfn.MAXIFS('m cost'!$E$3:$E$1062,'m cost'!$B$3:$B$1062,C2361,'m cost'!$C$3:$C$1062,"&lt;="&amp;O2361,'m cost'!$D$3:$D$1062,"&lt;="&amp;N2361)*3,_xlfn.MAXIFS('m cost'!$E$3:$E$1062,'m cost'!$B$3:$B$1062,C2361,'m cost'!$C$3:$C$1062,"&lt;="&amp;O2361,'m cost'!$D$3:$D$1062,"&lt;="&amp;N2361)))</f>
        <v>1486.2500000000002</v>
      </c>
      <c r="L2361" s="2">
        <f t="shared" si="228"/>
        <v>-7431.2500000000009</v>
      </c>
      <c r="M2361" s="2">
        <f t="shared" si="229"/>
        <v>-2400</v>
      </c>
      <c r="N2361">
        <f t="shared" si="230"/>
        <v>2</v>
      </c>
      <c r="O2361">
        <f t="shared" si="231"/>
        <v>2023</v>
      </c>
      <c r="P2361" s="9">
        <f>IF(I2361&gt;0,VLOOKUP(B2361,'m cost'!A:G,6,FALSE)*I2361,0)</f>
        <v>0</v>
      </c>
      <c r="Q2361" t="str">
        <f t="shared" si="232"/>
        <v>p</v>
      </c>
      <c r="R2361" s="2">
        <f t="shared" si="233"/>
        <v>5031.2500000000009</v>
      </c>
    </row>
    <row r="2362" spans="1:18" x14ac:dyDescent="0.2">
      <c r="A2362" t="s">
        <v>65</v>
      </c>
      <c r="B2362" s="9" t="str">
        <f>VLOOKUP(A2362,'item cost'!A:D,2,FALSE)</f>
        <v>group 38</v>
      </c>
      <c r="C2362" s="9" t="str">
        <f>VLOOKUP(D2362,items!A:B,2,FALSE)</f>
        <v>item 38</v>
      </c>
      <c r="D2362" t="s">
        <v>870</v>
      </c>
      <c r="E2362" s="10"/>
      <c r="F2362" s="10">
        <v>44980</v>
      </c>
      <c r="G2362" t="s">
        <v>250</v>
      </c>
      <c r="I2362">
        <v>-2</v>
      </c>
      <c r="J2362" s="2">
        <v>385</v>
      </c>
      <c r="K2362" s="2">
        <f>IF(OR(B2362="متنوع",B2362="قطع غيار"),J2362,IF(AND(B2362="ceiling fan",J2362&gt;500),_xlfn.MAXIFS('m cost'!$E$3:$E$1062,'m cost'!$B$3:$B$1062,C2362,'m cost'!$C$3:$C$1062,"&lt;="&amp;O2362,'m cost'!$D$3:$D$1062,"&lt;="&amp;N2362)*3,_xlfn.MAXIFS('m cost'!$E$3:$E$1062,'m cost'!$B$3:$B$1062,C2362,'m cost'!$C$3:$C$1062,"&lt;="&amp;O2362,'m cost'!$D$3:$D$1062,"&lt;="&amp;N2362)))</f>
        <v>1954.814814814815</v>
      </c>
      <c r="L2362" s="2">
        <f t="shared" si="228"/>
        <v>-3909.62962962963</v>
      </c>
      <c r="M2362" s="2">
        <f t="shared" si="229"/>
        <v>-770</v>
      </c>
      <c r="N2362">
        <f t="shared" si="230"/>
        <v>2</v>
      </c>
      <c r="O2362">
        <f t="shared" si="231"/>
        <v>2023</v>
      </c>
      <c r="P2362" s="9">
        <f>IF(I2362&gt;0,VLOOKUP(B2362,'m cost'!A:G,6,FALSE)*I2362,0)</f>
        <v>0</v>
      </c>
      <c r="Q2362" t="str">
        <f t="shared" si="232"/>
        <v>p</v>
      </c>
      <c r="R2362" s="2">
        <f t="shared" si="233"/>
        <v>3139.62962962963</v>
      </c>
    </row>
    <row r="2363" spans="1:18" x14ac:dyDescent="0.2">
      <c r="A2363" t="s">
        <v>62</v>
      </c>
      <c r="B2363" s="9" t="str">
        <f>VLOOKUP(A2363,'item cost'!A:D,2,FALSE)</f>
        <v>group 39</v>
      </c>
      <c r="C2363" s="9" t="str">
        <f>VLOOKUP(D2363,items!A:B,2,FALSE)</f>
        <v>item 39</v>
      </c>
      <c r="D2363" t="s">
        <v>871</v>
      </c>
      <c r="E2363" s="10"/>
      <c r="F2363" s="10">
        <v>44980</v>
      </c>
      <c r="G2363" t="s">
        <v>250</v>
      </c>
      <c r="I2363">
        <v>-1</v>
      </c>
      <c r="J2363" s="2">
        <v>530</v>
      </c>
      <c r="K2363" s="2">
        <f>IF(OR(B2363="متنوع",B2363="قطع غيار"),J2363,IF(AND(B2363="ceiling fan",J2363&gt;500),_xlfn.MAXIFS('m cost'!$E$3:$E$1062,'m cost'!$B$3:$B$1062,C2363,'m cost'!$C$3:$C$1062,"&lt;="&amp;O2363,'m cost'!$D$3:$D$1062,"&lt;="&amp;N2363)*3,_xlfn.MAXIFS('m cost'!$E$3:$E$1062,'m cost'!$B$3:$B$1062,C2363,'m cost'!$C$3:$C$1062,"&lt;="&amp;O2363,'m cost'!$D$3:$D$1062,"&lt;="&amp;N2363)))</f>
        <v>1020</v>
      </c>
      <c r="L2363" s="2">
        <f t="shared" si="228"/>
        <v>-1020</v>
      </c>
      <c r="M2363" s="2">
        <f t="shared" si="229"/>
        <v>-530</v>
      </c>
      <c r="N2363">
        <f t="shared" si="230"/>
        <v>2</v>
      </c>
      <c r="O2363">
        <f t="shared" si="231"/>
        <v>2023</v>
      </c>
      <c r="P2363" s="9">
        <f>IF(I2363&gt;0,VLOOKUP(B2363,'m cost'!A:G,6,FALSE)*I2363,0)</f>
        <v>0</v>
      </c>
      <c r="Q2363" t="str">
        <f t="shared" si="232"/>
        <v>p</v>
      </c>
      <c r="R2363" s="2">
        <f t="shared" si="233"/>
        <v>490</v>
      </c>
    </row>
    <row r="2364" spans="1:18" x14ac:dyDescent="0.2">
      <c r="A2364" t="s">
        <v>25</v>
      </c>
      <c r="B2364" s="9" t="str">
        <f>VLOOKUP(A2364,'item cost'!A:D,2,FALSE)</f>
        <v>group 40</v>
      </c>
      <c r="C2364" s="9" t="str">
        <f>VLOOKUP(D2364,items!A:B,2,FALSE)</f>
        <v>item 40</v>
      </c>
      <c r="D2364" t="s">
        <v>872</v>
      </c>
      <c r="E2364" s="10"/>
      <c r="F2364" s="10">
        <v>44980</v>
      </c>
      <c r="G2364" t="s">
        <v>250</v>
      </c>
      <c r="I2364">
        <v>-1</v>
      </c>
      <c r="J2364" s="2">
        <v>180</v>
      </c>
      <c r="K2364" s="2">
        <f>IF(OR(B2364="متنوع",B2364="قطع غيار"),J2364,IF(AND(B2364="ceiling fan",J2364&gt;500),_xlfn.MAXIFS('m cost'!$E$3:$E$1062,'m cost'!$B$3:$B$1062,C2364,'m cost'!$C$3:$C$1062,"&lt;="&amp;O2364,'m cost'!$D$3:$D$1062,"&lt;="&amp;N2364)*3,_xlfn.MAXIFS('m cost'!$E$3:$E$1062,'m cost'!$B$3:$B$1062,C2364,'m cost'!$C$3:$C$1062,"&lt;="&amp;O2364,'m cost'!$D$3:$D$1062,"&lt;="&amp;N2364)))</f>
        <v>514</v>
      </c>
      <c r="L2364" s="2">
        <f t="shared" si="228"/>
        <v>-514</v>
      </c>
      <c r="M2364" s="2">
        <f t="shared" si="229"/>
        <v>-180</v>
      </c>
      <c r="N2364">
        <f t="shared" si="230"/>
        <v>2</v>
      </c>
      <c r="O2364">
        <f t="shared" si="231"/>
        <v>2023</v>
      </c>
      <c r="P2364" s="9">
        <f>IF(I2364&gt;0,VLOOKUP(B2364,'m cost'!A:G,6,FALSE)*I2364,0)</f>
        <v>0</v>
      </c>
      <c r="Q2364" t="str">
        <f t="shared" si="232"/>
        <v>p</v>
      </c>
      <c r="R2364" s="2">
        <f t="shared" si="233"/>
        <v>334</v>
      </c>
    </row>
    <row r="2365" spans="1:18" x14ac:dyDescent="0.2">
      <c r="A2365" t="s">
        <v>51</v>
      </c>
      <c r="B2365" s="9" t="str">
        <f>VLOOKUP(A2365,'item cost'!A:D,2,FALSE)</f>
        <v>group 41</v>
      </c>
      <c r="C2365" s="9" t="str">
        <f>VLOOKUP(D2365,items!A:B,2,FALSE)</f>
        <v>item 41</v>
      </c>
      <c r="D2365" t="s">
        <v>873</v>
      </c>
      <c r="E2365" s="10"/>
      <c r="F2365" s="10">
        <v>44980</v>
      </c>
      <c r="G2365" t="s">
        <v>250</v>
      </c>
      <c r="I2365">
        <v>-2</v>
      </c>
      <c r="J2365" s="2">
        <v>340</v>
      </c>
      <c r="K2365" s="2">
        <f>IF(OR(B2365="متنوع",B2365="قطع غيار"),J2365,IF(AND(B2365="ceiling fan",J2365&gt;500),_xlfn.MAXIFS('m cost'!$E$3:$E$1062,'m cost'!$B$3:$B$1062,C2365,'m cost'!$C$3:$C$1062,"&lt;="&amp;O2365,'m cost'!$D$3:$D$1062,"&lt;="&amp;N2365)*3,_xlfn.MAXIFS('m cost'!$E$3:$E$1062,'m cost'!$B$3:$B$1062,C2365,'m cost'!$C$3:$C$1062,"&lt;="&amp;O2365,'m cost'!$D$3:$D$1062,"&lt;="&amp;N2365)))</f>
        <v>367</v>
      </c>
      <c r="L2365" s="2">
        <f t="shared" si="228"/>
        <v>-734</v>
      </c>
      <c r="M2365" s="2">
        <f t="shared" si="229"/>
        <v>-680</v>
      </c>
      <c r="N2365">
        <f t="shared" si="230"/>
        <v>2</v>
      </c>
      <c r="O2365">
        <f t="shared" si="231"/>
        <v>2023</v>
      </c>
      <c r="P2365" s="9">
        <f>IF(I2365&gt;0,VLOOKUP(B2365,'m cost'!A:G,6,FALSE)*I2365,0)</f>
        <v>0</v>
      </c>
      <c r="Q2365" t="str">
        <f t="shared" si="232"/>
        <v>p</v>
      </c>
      <c r="R2365" s="2">
        <f t="shared" si="233"/>
        <v>54</v>
      </c>
    </row>
    <row r="2366" spans="1:18" x14ac:dyDescent="0.2">
      <c r="A2366" t="s">
        <v>276</v>
      </c>
      <c r="B2366" s="9" t="str">
        <f>VLOOKUP(A2366,'item cost'!A:D,2,FALSE)</f>
        <v>group 42</v>
      </c>
      <c r="C2366" s="9" t="str">
        <f>VLOOKUP(D2366,items!A:B,2,FALSE)</f>
        <v>item 42</v>
      </c>
      <c r="D2366" t="s">
        <v>874</v>
      </c>
      <c r="E2366" s="10"/>
      <c r="F2366" s="10">
        <v>44959</v>
      </c>
      <c r="G2366" t="s">
        <v>596</v>
      </c>
      <c r="I2366">
        <v>60</v>
      </c>
      <c r="J2366" s="2">
        <v>2550</v>
      </c>
      <c r="K2366" s="2">
        <f>IF(OR(B2366="متنوع",B2366="قطع غيار"),J2366,IF(AND(B2366="ceiling fan",J2366&gt;500),_xlfn.MAXIFS('m cost'!$E$3:$E$1062,'m cost'!$B$3:$B$1062,C2366,'m cost'!$C$3:$C$1062,"&lt;="&amp;O2366,'m cost'!$D$3:$D$1062,"&lt;="&amp;N2366)*3,_xlfn.MAXIFS('m cost'!$E$3:$E$1062,'m cost'!$B$3:$B$1062,C2366,'m cost'!$C$3:$C$1062,"&lt;="&amp;O2366,'m cost'!$D$3:$D$1062,"&lt;="&amp;N2366)))</f>
        <v>244.81481481481484</v>
      </c>
      <c r="L2366" s="2">
        <f t="shared" si="228"/>
        <v>14688.888888888891</v>
      </c>
      <c r="M2366" s="2">
        <f t="shared" si="229"/>
        <v>153000</v>
      </c>
      <c r="N2366">
        <f t="shared" si="230"/>
        <v>2</v>
      </c>
      <c r="O2366">
        <f t="shared" si="231"/>
        <v>2023</v>
      </c>
      <c r="P2366" s="9">
        <f>IF(I2366&gt;0,VLOOKUP(B2366,'m cost'!A:G,6,FALSE)*I2366,0)</f>
        <v>0</v>
      </c>
      <c r="Q2366" t="str">
        <f t="shared" si="232"/>
        <v>p</v>
      </c>
      <c r="R2366" s="2">
        <f t="shared" si="233"/>
        <v>138311.11111111112</v>
      </c>
    </row>
    <row r="2367" spans="1:18" x14ac:dyDescent="0.2">
      <c r="A2367" t="s">
        <v>70</v>
      </c>
      <c r="B2367" s="9" t="str">
        <f>VLOOKUP(A2367,'item cost'!A:D,2,FALSE)</f>
        <v>group 43</v>
      </c>
      <c r="C2367" s="9" t="str">
        <f>VLOOKUP(D2367,items!A:B,2,FALSE)</f>
        <v>item 43</v>
      </c>
      <c r="D2367" t="s">
        <v>875</v>
      </c>
      <c r="E2367" s="10"/>
      <c r="F2367" s="10">
        <v>44959</v>
      </c>
      <c r="G2367" t="s">
        <v>596</v>
      </c>
      <c r="I2367">
        <v>150</v>
      </c>
      <c r="J2367" s="2">
        <v>520</v>
      </c>
      <c r="K2367" s="2">
        <f>IF(OR(B2367="متنوع",B2367="قطع غيار"),J2367,IF(AND(B2367="ceiling fan",J2367&gt;500),_xlfn.MAXIFS('m cost'!$E$3:$E$1062,'m cost'!$B$3:$B$1062,C2367,'m cost'!$C$3:$C$1062,"&lt;="&amp;O2367,'m cost'!$D$3:$D$1062,"&lt;="&amp;N2367)*3,_xlfn.MAXIFS('m cost'!$E$3:$E$1062,'m cost'!$B$3:$B$1062,C2367,'m cost'!$C$3:$C$1062,"&lt;="&amp;O2367,'m cost'!$D$3:$D$1062,"&lt;="&amp;N2367)))</f>
        <v>193</v>
      </c>
      <c r="L2367" s="2">
        <f t="shared" si="228"/>
        <v>28950</v>
      </c>
      <c r="M2367" s="2">
        <f t="shared" si="229"/>
        <v>78000</v>
      </c>
      <c r="N2367">
        <f t="shared" si="230"/>
        <v>2</v>
      </c>
      <c r="O2367">
        <f t="shared" si="231"/>
        <v>2023</v>
      </c>
      <c r="P2367" s="9">
        <f>IF(I2367&gt;0,VLOOKUP(B2367,'m cost'!A:G,6,FALSE)*I2367,0)</f>
        <v>0</v>
      </c>
      <c r="Q2367" t="str">
        <f t="shared" si="232"/>
        <v>p</v>
      </c>
      <c r="R2367" s="2">
        <f t="shared" si="233"/>
        <v>49050</v>
      </c>
    </row>
    <row r="2368" spans="1:18" x14ac:dyDescent="0.2">
      <c r="A2368" t="s">
        <v>22</v>
      </c>
      <c r="B2368" s="9" t="str">
        <f>VLOOKUP(A2368,'item cost'!A:D,2,FALSE)</f>
        <v>group 44</v>
      </c>
      <c r="C2368" s="9" t="str">
        <f>VLOOKUP(D2368,items!A:B,2,FALSE)</f>
        <v>item 44</v>
      </c>
      <c r="D2368" t="s">
        <v>876</v>
      </c>
      <c r="E2368" s="10"/>
      <c r="F2368" s="10">
        <v>44959</v>
      </c>
      <c r="G2368" t="s">
        <v>596</v>
      </c>
      <c r="I2368">
        <v>40</v>
      </c>
      <c r="J2368" s="2">
        <v>1200</v>
      </c>
      <c r="K2368" s="2">
        <f>IF(OR(B2368="متنوع",B2368="قطع غيار"),J2368,IF(AND(B2368="ceiling fan",J2368&gt;500),_xlfn.MAXIFS('m cost'!$E$3:$E$1062,'m cost'!$B$3:$B$1062,C2368,'m cost'!$C$3:$C$1062,"&lt;="&amp;O2368,'m cost'!$D$3:$D$1062,"&lt;="&amp;N2368)*3,_xlfn.MAXIFS('m cost'!$E$3:$E$1062,'m cost'!$B$3:$B$1062,C2368,'m cost'!$C$3:$C$1062,"&lt;="&amp;O2368,'m cost'!$D$3:$D$1062,"&lt;="&amp;N2368)))</f>
        <v>187.96296296296299</v>
      </c>
      <c r="L2368" s="2">
        <f t="shared" si="228"/>
        <v>7518.5185185185201</v>
      </c>
      <c r="M2368" s="2">
        <f t="shared" si="229"/>
        <v>48000</v>
      </c>
      <c r="N2368">
        <f t="shared" si="230"/>
        <v>2</v>
      </c>
      <c r="O2368">
        <f t="shared" si="231"/>
        <v>2023</v>
      </c>
      <c r="P2368" s="9">
        <f>IF(I2368&gt;0,VLOOKUP(B2368,'m cost'!A:G,6,FALSE)*I2368,0)</f>
        <v>0</v>
      </c>
      <c r="Q2368" t="str">
        <f t="shared" si="232"/>
        <v>p</v>
      </c>
      <c r="R2368" s="2">
        <f t="shared" si="233"/>
        <v>40481.481481481482</v>
      </c>
    </row>
    <row r="2369" spans="1:18" x14ac:dyDescent="0.2">
      <c r="A2369" t="s">
        <v>27</v>
      </c>
      <c r="B2369" s="9" t="str">
        <f>VLOOKUP(A2369,'item cost'!A:D,2,FALSE)</f>
        <v>group 45</v>
      </c>
      <c r="C2369" s="9" t="str">
        <f>VLOOKUP(D2369,items!A:B,2,FALSE)</f>
        <v>item 45</v>
      </c>
      <c r="D2369" t="s">
        <v>877</v>
      </c>
      <c r="E2369" s="10"/>
      <c r="F2369" s="10">
        <v>44973</v>
      </c>
      <c r="G2369" t="s">
        <v>597</v>
      </c>
      <c r="I2369">
        <v>150</v>
      </c>
      <c r="J2369" s="2">
        <v>525</v>
      </c>
      <c r="K2369" s="2">
        <f>IF(OR(B2369="متنوع",B2369="قطع غيار"),J2369,IF(AND(B2369="ceiling fan",J2369&gt;500),_xlfn.MAXIFS('m cost'!$E$3:$E$1062,'m cost'!$B$3:$B$1062,C2369,'m cost'!$C$3:$C$1062,"&lt;="&amp;O2369,'m cost'!$D$3:$D$1062,"&lt;="&amp;N2369)*3,_xlfn.MAXIFS('m cost'!$E$3:$E$1062,'m cost'!$B$3:$B$1062,C2369,'m cost'!$C$3:$C$1062,"&lt;="&amp;O2369,'m cost'!$D$3:$D$1062,"&lt;="&amp;N2369)))</f>
        <v>187.96296296296299</v>
      </c>
      <c r="L2369" s="2">
        <f t="shared" si="228"/>
        <v>28194.444444444449</v>
      </c>
      <c r="M2369" s="2">
        <f t="shared" si="229"/>
        <v>78750</v>
      </c>
      <c r="N2369">
        <f t="shared" si="230"/>
        <v>2</v>
      </c>
      <c r="O2369">
        <f t="shared" si="231"/>
        <v>2023</v>
      </c>
      <c r="P2369" s="9">
        <f>IF(I2369&gt;0,VLOOKUP(B2369,'m cost'!A:G,6,FALSE)*I2369,0)</f>
        <v>0</v>
      </c>
      <c r="Q2369" t="str">
        <f t="shared" si="232"/>
        <v>p</v>
      </c>
      <c r="R2369" s="2">
        <f t="shared" si="233"/>
        <v>50555.555555555547</v>
      </c>
    </row>
    <row r="2370" spans="1:18" x14ac:dyDescent="0.2">
      <c r="A2370" t="s">
        <v>19</v>
      </c>
      <c r="B2370" s="9" t="str">
        <f>VLOOKUP(A2370,'item cost'!A:D,2,FALSE)</f>
        <v>group 46</v>
      </c>
      <c r="C2370" s="9" t="str">
        <f>VLOOKUP(D2370,items!A:B,2,FALSE)</f>
        <v>item 46</v>
      </c>
      <c r="D2370" t="s">
        <v>878</v>
      </c>
      <c r="E2370" s="10"/>
      <c r="F2370" s="10">
        <v>44973</v>
      </c>
      <c r="G2370" t="s">
        <v>597</v>
      </c>
      <c r="I2370">
        <v>150</v>
      </c>
      <c r="J2370" s="2">
        <v>475</v>
      </c>
      <c r="K2370" s="2">
        <f>IF(OR(B2370="متنوع",B2370="قطع غيار"),J2370,IF(AND(B2370="ceiling fan",J2370&gt;500),_xlfn.MAXIFS('m cost'!$E$3:$E$1062,'m cost'!$B$3:$B$1062,C2370,'m cost'!$C$3:$C$1062,"&lt;="&amp;O2370,'m cost'!$D$3:$D$1062,"&lt;="&amp;N2370)*3,_xlfn.MAXIFS('m cost'!$E$3:$E$1062,'m cost'!$B$3:$B$1062,C2370,'m cost'!$C$3:$C$1062,"&lt;="&amp;O2370,'m cost'!$D$3:$D$1062,"&lt;="&amp;N2370)))</f>
        <v>775</v>
      </c>
      <c r="L2370" s="2">
        <f t="shared" si="228"/>
        <v>116250</v>
      </c>
      <c r="M2370" s="2">
        <f t="shared" si="229"/>
        <v>71250</v>
      </c>
      <c r="N2370">
        <f t="shared" si="230"/>
        <v>2</v>
      </c>
      <c r="O2370">
        <f t="shared" si="231"/>
        <v>2023</v>
      </c>
      <c r="P2370" s="9">
        <f>IF(I2370&gt;0,VLOOKUP(B2370,'m cost'!A:G,6,FALSE)*I2370,0)</f>
        <v>0</v>
      </c>
      <c r="Q2370" t="str">
        <f t="shared" si="232"/>
        <v>l</v>
      </c>
      <c r="R2370" s="2">
        <f t="shared" si="233"/>
        <v>-45000</v>
      </c>
    </row>
    <row r="2371" spans="1:18" x14ac:dyDescent="0.2">
      <c r="A2371" t="s">
        <v>29</v>
      </c>
      <c r="B2371" s="9" t="str">
        <f>VLOOKUP(A2371,'item cost'!A:D,2,FALSE)</f>
        <v>group 47</v>
      </c>
      <c r="C2371" s="9" t="str">
        <f>VLOOKUP(D2371,items!A:B,2,FALSE)</f>
        <v>item 47</v>
      </c>
      <c r="D2371" t="s">
        <v>879</v>
      </c>
      <c r="E2371" s="10"/>
      <c r="F2371" s="10">
        <v>44973</v>
      </c>
      <c r="G2371" t="s">
        <v>597</v>
      </c>
      <c r="I2371">
        <v>100</v>
      </c>
      <c r="J2371" s="2">
        <v>470</v>
      </c>
      <c r="K2371" s="2">
        <f>IF(OR(B2371="متنوع",B2371="قطع غيار"),J2371,IF(AND(B2371="ceiling fan",J2371&gt;500),_xlfn.MAXIFS('m cost'!$E$3:$E$1062,'m cost'!$B$3:$B$1062,C2371,'m cost'!$C$3:$C$1062,"&lt;="&amp;O2371,'m cost'!$D$3:$D$1062,"&lt;="&amp;N2371)*3,_xlfn.MAXIFS('m cost'!$E$3:$E$1062,'m cost'!$B$3:$B$1062,C2371,'m cost'!$C$3:$C$1062,"&lt;="&amp;O2371,'m cost'!$D$3:$D$1062,"&lt;="&amp;N2371)))</f>
        <v>205</v>
      </c>
      <c r="L2371" s="2">
        <f t="shared" si="228"/>
        <v>20500</v>
      </c>
      <c r="M2371" s="2">
        <f t="shared" si="229"/>
        <v>47000</v>
      </c>
      <c r="N2371">
        <f t="shared" si="230"/>
        <v>2</v>
      </c>
      <c r="O2371">
        <f t="shared" si="231"/>
        <v>2023</v>
      </c>
      <c r="P2371" s="9">
        <f>IF(I2371&gt;0,VLOOKUP(B2371,'m cost'!A:G,6,FALSE)*I2371,0)</f>
        <v>0</v>
      </c>
      <c r="Q2371" t="str">
        <f t="shared" si="232"/>
        <v>p</v>
      </c>
      <c r="R2371" s="2">
        <f t="shared" si="233"/>
        <v>26500</v>
      </c>
    </row>
    <row r="2372" spans="1:18" x14ac:dyDescent="0.2">
      <c r="A2372" t="s">
        <v>272</v>
      </c>
      <c r="B2372" s="9" t="str">
        <f>VLOOKUP(A2372,'item cost'!A:D,2,FALSE)</f>
        <v>group 48</v>
      </c>
      <c r="C2372" s="9" t="str">
        <f>VLOOKUP(D2372,items!A:B,2,FALSE)</f>
        <v>item 48</v>
      </c>
      <c r="D2372" t="s">
        <v>880</v>
      </c>
      <c r="E2372" s="10"/>
      <c r="F2372" s="10">
        <v>44973</v>
      </c>
      <c r="G2372" t="s">
        <v>597</v>
      </c>
      <c r="I2372">
        <v>50</v>
      </c>
      <c r="J2372" s="2">
        <v>1200</v>
      </c>
      <c r="K2372" s="2">
        <f>IF(OR(B2372="متنوع",B2372="قطع غيار"),J2372,IF(AND(B2372="ceiling fan",J2372&gt;500),_xlfn.MAXIFS('m cost'!$E$3:$E$1062,'m cost'!$B$3:$B$1062,C2372,'m cost'!$C$3:$C$1062,"&lt;="&amp;O2372,'m cost'!$D$3:$D$1062,"&lt;="&amp;N2372)*3,_xlfn.MAXIFS('m cost'!$E$3:$E$1062,'m cost'!$B$3:$B$1062,C2372,'m cost'!$C$3:$C$1062,"&lt;="&amp;O2372,'m cost'!$D$3:$D$1062,"&lt;="&amp;N2372)))</f>
        <v>640</v>
      </c>
      <c r="L2372" s="2">
        <f t="shared" si="228"/>
        <v>32000</v>
      </c>
      <c r="M2372" s="2">
        <f t="shared" si="229"/>
        <v>60000</v>
      </c>
      <c r="N2372">
        <f t="shared" si="230"/>
        <v>2</v>
      </c>
      <c r="O2372">
        <f t="shared" si="231"/>
        <v>2023</v>
      </c>
      <c r="P2372" s="9">
        <f>IF(I2372&gt;0,VLOOKUP(B2372,'m cost'!A:G,6,FALSE)*I2372,0)</f>
        <v>0</v>
      </c>
      <c r="Q2372" t="str">
        <f t="shared" si="232"/>
        <v>p</v>
      </c>
      <c r="R2372" s="2">
        <f t="shared" si="233"/>
        <v>28000</v>
      </c>
    </row>
    <row r="2373" spans="1:18" x14ac:dyDescent="0.2">
      <c r="A2373" t="s">
        <v>41</v>
      </c>
      <c r="B2373" s="9" t="str">
        <f>VLOOKUP(A2373,'item cost'!A:D,2,FALSE)</f>
        <v>group 49</v>
      </c>
      <c r="C2373" s="9" t="str">
        <f>VLOOKUP(D2373,items!A:B,2,FALSE)</f>
        <v>item 49</v>
      </c>
      <c r="D2373" t="s">
        <v>881</v>
      </c>
      <c r="E2373" s="10"/>
      <c r="F2373" s="10">
        <v>44973</v>
      </c>
      <c r="G2373" t="s">
        <v>597</v>
      </c>
      <c r="I2373">
        <v>50</v>
      </c>
      <c r="J2373" s="2">
        <v>400</v>
      </c>
      <c r="K2373" s="2">
        <f>IF(OR(B2373="متنوع",B2373="قطع غيار"),J2373,IF(AND(B2373="ceiling fan",J2373&gt;500),_xlfn.MAXIFS('m cost'!$E$3:$E$1062,'m cost'!$B$3:$B$1062,C2373,'m cost'!$C$3:$C$1062,"&lt;="&amp;O2373,'m cost'!$D$3:$D$1062,"&lt;="&amp;N2373)*3,_xlfn.MAXIFS('m cost'!$E$3:$E$1062,'m cost'!$B$3:$B$1062,C2373,'m cost'!$C$3:$C$1062,"&lt;="&amp;O2373,'m cost'!$D$3:$D$1062,"&lt;="&amp;N2373)))</f>
        <v>237</v>
      </c>
      <c r="L2373" s="2">
        <f t="shared" si="228"/>
        <v>11850</v>
      </c>
      <c r="M2373" s="2">
        <f t="shared" si="229"/>
        <v>20000</v>
      </c>
      <c r="N2373">
        <f t="shared" si="230"/>
        <v>2</v>
      </c>
      <c r="O2373">
        <f t="shared" si="231"/>
        <v>2023</v>
      </c>
      <c r="P2373" s="9">
        <f>IF(I2373&gt;0,VLOOKUP(B2373,'m cost'!A:G,6,FALSE)*I2373,0)</f>
        <v>0</v>
      </c>
      <c r="Q2373" t="str">
        <f t="shared" si="232"/>
        <v>p</v>
      </c>
      <c r="R2373" s="2">
        <f t="shared" si="233"/>
        <v>8150</v>
      </c>
    </row>
    <row r="2374" spans="1:18" x14ac:dyDescent="0.2">
      <c r="A2374" t="s">
        <v>73</v>
      </c>
      <c r="B2374" s="9" t="str">
        <f>VLOOKUP(A2374,'item cost'!A:D,2,FALSE)</f>
        <v>group 50</v>
      </c>
      <c r="C2374" s="9" t="str">
        <f>VLOOKUP(D2374,items!A:B,2,FALSE)</f>
        <v>item 50</v>
      </c>
      <c r="D2374" t="s">
        <v>882</v>
      </c>
      <c r="E2374" s="10"/>
      <c r="F2374" s="10">
        <v>44973</v>
      </c>
      <c r="G2374" t="s">
        <v>597</v>
      </c>
      <c r="I2374">
        <v>50</v>
      </c>
      <c r="J2374" s="2">
        <v>390</v>
      </c>
      <c r="K2374" s="2">
        <f>IF(OR(B2374="متنوع",B2374="قطع غيار"),J2374,IF(AND(B2374="ceiling fan",J2374&gt;500),_xlfn.MAXIFS('m cost'!$E$3:$E$1062,'m cost'!$B$3:$B$1062,C2374,'m cost'!$C$3:$C$1062,"&lt;="&amp;O2374,'m cost'!$D$3:$D$1062,"&lt;="&amp;N2374)*3,_xlfn.MAXIFS('m cost'!$E$3:$E$1062,'m cost'!$B$3:$B$1062,C2374,'m cost'!$C$3:$C$1062,"&lt;="&amp;O2374,'m cost'!$D$3:$D$1062,"&lt;="&amp;N2374)))</f>
        <v>2128</v>
      </c>
      <c r="L2374" s="2">
        <f t="shared" si="228"/>
        <v>106400</v>
      </c>
      <c r="M2374" s="2">
        <f t="shared" si="229"/>
        <v>19500</v>
      </c>
      <c r="N2374">
        <f t="shared" si="230"/>
        <v>2</v>
      </c>
      <c r="O2374">
        <f t="shared" si="231"/>
        <v>2023</v>
      </c>
      <c r="P2374" s="9">
        <f>IF(I2374&gt;0,VLOOKUP(B2374,'m cost'!A:G,6,FALSE)*I2374,0)</f>
        <v>0</v>
      </c>
      <c r="Q2374" t="str">
        <f t="shared" si="232"/>
        <v>l</v>
      </c>
      <c r="R2374" s="2">
        <f t="shared" si="233"/>
        <v>-86900</v>
      </c>
    </row>
    <row r="2375" spans="1:18" x14ac:dyDescent="0.2">
      <c r="A2375" t="s">
        <v>35</v>
      </c>
      <c r="B2375" s="9" t="str">
        <f>VLOOKUP(A2375,'item cost'!A:D,2,FALSE)</f>
        <v>group 51</v>
      </c>
      <c r="C2375" s="9" t="str">
        <f>VLOOKUP(D2375,items!A:B,2,FALSE)</f>
        <v>item 51</v>
      </c>
      <c r="D2375" t="s">
        <v>883</v>
      </c>
      <c r="E2375" s="10"/>
      <c r="F2375" s="10">
        <v>44973</v>
      </c>
      <c r="G2375" t="s">
        <v>597</v>
      </c>
      <c r="I2375">
        <v>40</v>
      </c>
      <c r="J2375" s="2">
        <v>725</v>
      </c>
      <c r="K2375" s="2">
        <f>IF(OR(B2375="متنوع",B2375="قطع غيار"),J2375,IF(AND(B2375="ceiling fan",J2375&gt;500),_xlfn.MAXIFS('m cost'!$E$3:$E$1062,'m cost'!$B$3:$B$1062,C2375,'m cost'!$C$3:$C$1062,"&lt;="&amp;O2375,'m cost'!$D$3:$D$1062,"&lt;="&amp;N2375)*3,_xlfn.MAXIFS('m cost'!$E$3:$E$1062,'m cost'!$B$3:$B$1062,C2375,'m cost'!$C$3:$C$1062,"&lt;="&amp;O2375,'m cost'!$D$3:$D$1062,"&lt;="&amp;N2375)))</f>
        <v>2247</v>
      </c>
      <c r="L2375" s="2">
        <f t="shared" si="228"/>
        <v>89880</v>
      </c>
      <c r="M2375" s="2">
        <f t="shared" si="229"/>
        <v>29000</v>
      </c>
      <c r="N2375">
        <f t="shared" si="230"/>
        <v>2</v>
      </c>
      <c r="O2375">
        <f t="shared" si="231"/>
        <v>2023</v>
      </c>
      <c r="P2375" s="9">
        <f>IF(I2375&gt;0,VLOOKUP(B2375,'m cost'!A:G,6,FALSE)*I2375,0)</f>
        <v>0</v>
      </c>
      <c r="Q2375" t="str">
        <f t="shared" si="232"/>
        <v>l</v>
      </c>
      <c r="R2375" s="2">
        <f t="shared" si="233"/>
        <v>-60880</v>
      </c>
    </row>
    <row r="2376" spans="1:18" x14ac:dyDescent="0.2">
      <c r="A2376" t="s">
        <v>49</v>
      </c>
      <c r="B2376" s="9" t="str">
        <f>VLOOKUP(A2376,'item cost'!A:D,2,FALSE)</f>
        <v>group 52</v>
      </c>
      <c r="C2376" s="9" t="str">
        <f>VLOOKUP(D2376,items!A:B,2,FALSE)</f>
        <v>item 52</v>
      </c>
      <c r="D2376" t="s">
        <v>884</v>
      </c>
      <c r="E2376" s="10"/>
      <c r="F2376" s="10">
        <v>44973</v>
      </c>
      <c r="G2376" t="s">
        <v>238</v>
      </c>
      <c r="I2376">
        <v>-24</v>
      </c>
      <c r="J2376" s="2">
        <v>280</v>
      </c>
      <c r="K2376" s="2">
        <f>IF(OR(B2376="متنوع",B2376="قطع غيار"),J2376,IF(AND(B2376="ceiling fan",J2376&gt;500),_xlfn.MAXIFS('m cost'!$E$3:$E$1062,'m cost'!$B$3:$B$1062,C2376,'m cost'!$C$3:$C$1062,"&lt;="&amp;O2376,'m cost'!$D$3:$D$1062,"&lt;="&amp;N2376)*3,_xlfn.MAXIFS('m cost'!$E$3:$E$1062,'m cost'!$B$3:$B$1062,C2376,'m cost'!$C$3:$C$1062,"&lt;="&amp;O2376,'m cost'!$D$3:$D$1062,"&lt;="&amp;N2376)))</f>
        <v>306</v>
      </c>
      <c r="L2376" s="2">
        <f t="shared" si="228"/>
        <v>-7344</v>
      </c>
      <c r="M2376" s="2">
        <f t="shared" si="229"/>
        <v>-6720</v>
      </c>
      <c r="N2376">
        <f t="shared" si="230"/>
        <v>2</v>
      </c>
      <c r="O2376">
        <f t="shared" si="231"/>
        <v>2023</v>
      </c>
      <c r="P2376" s="9">
        <f>IF(I2376&gt;0,VLOOKUP(B2376,'m cost'!A:G,6,FALSE)*I2376,0)</f>
        <v>0</v>
      </c>
      <c r="Q2376" t="str">
        <f t="shared" si="232"/>
        <v>p</v>
      </c>
      <c r="R2376" s="2">
        <f t="shared" si="233"/>
        <v>624</v>
      </c>
    </row>
    <row r="2377" spans="1:18" x14ac:dyDescent="0.2">
      <c r="A2377" t="s">
        <v>42</v>
      </c>
      <c r="B2377" s="9" t="str">
        <f>VLOOKUP(A2377,'item cost'!A:D,2,FALSE)</f>
        <v>group 53</v>
      </c>
      <c r="C2377" s="9" t="str">
        <f>VLOOKUP(D2377,items!A:B,2,FALSE)</f>
        <v>item 53</v>
      </c>
      <c r="D2377" t="s">
        <v>885</v>
      </c>
      <c r="E2377" s="10"/>
      <c r="F2377" s="10">
        <v>44973</v>
      </c>
      <c r="G2377" t="s">
        <v>238</v>
      </c>
      <c r="I2377">
        <v>-9</v>
      </c>
      <c r="J2377" s="2">
        <v>310</v>
      </c>
      <c r="K2377" s="2">
        <f>IF(OR(B2377="متنوع",B2377="قطع غيار"),J2377,IF(AND(B2377="ceiling fan",J2377&gt;500),_xlfn.MAXIFS('m cost'!$E$3:$E$1062,'m cost'!$B$3:$B$1062,C2377,'m cost'!$C$3:$C$1062,"&lt;="&amp;O2377,'m cost'!$D$3:$D$1062,"&lt;="&amp;N2377)*3,_xlfn.MAXIFS('m cost'!$E$3:$E$1062,'m cost'!$B$3:$B$1062,C2377,'m cost'!$C$3:$C$1062,"&lt;="&amp;O2377,'m cost'!$D$3:$D$1062,"&lt;="&amp;N2377)))</f>
        <v>253</v>
      </c>
      <c r="L2377" s="2">
        <f t="shared" si="228"/>
        <v>-2277</v>
      </c>
      <c r="M2377" s="2">
        <f t="shared" si="229"/>
        <v>-2790</v>
      </c>
      <c r="N2377">
        <f t="shared" si="230"/>
        <v>2</v>
      </c>
      <c r="O2377">
        <f t="shared" si="231"/>
        <v>2023</v>
      </c>
      <c r="P2377" s="9">
        <f>IF(I2377&gt;0,VLOOKUP(B2377,'m cost'!A:G,6,FALSE)*I2377,0)</f>
        <v>0</v>
      </c>
      <c r="Q2377" t="str">
        <f t="shared" si="232"/>
        <v>l</v>
      </c>
      <c r="R2377" s="2">
        <f t="shared" si="233"/>
        <v>-513</v>
      </c>
    </row>
    <row r="2378" spans="1:18" x14ac:dyDescent="0.2">
      <c r="A2378" t="s">
        <v>63</v>
      </c>
      <c r="B2378" s="9" t="str">
        <f>VLOOKUP(A2378,'item cost'!A:D,2,FALSE)</f>
        <v>group 54</v>
      </c>
      <c r="C2378" s="9" t="str">
        <f>VLOOKUP(D2378,items!A:B,2,FALSE)</f>
        <v>item 54</v>
      </c>
      <c r="D2378" t="s">
        <v>886</v>
      </c>
      <c r="E2378" s="10"/>
      <c r="F2378" s="10">
        <v>44973</v>
      </c>
      <c r="G2378" t="s">
        <v>238</v>
      </c>
      <c r="I2378">
        <v>-1</v>
      </c>
      <c r="J2378" s="2">
        <v>260</v>
      </c>
      <c r="K2378" s="2">
        <f>IF(OR(B2378="متنوع",B2378="قطع غيار"),J2378,IF(AND(B2378="ceiling fan",J2378&gt;500),_xlfn.MAXIFS('m cost'!$E$3:$E$1062,'m cost'!$B$3:$B$1062,C2378,'m cost'!$C$3:$C$1062,"&lt;="&amp;O2378,'m cost'!$D$3:$D$1062,"&lt;="&amp;N2378)*3,_xlfn.MAXIFS('m cost'!$E$3:$E$1062,'m cost'!$B$3:$B$1062,C2378,'m cost'!$C$3:$C$1062,"&lt;="&amp;O2378,'m cost'!$D$3:$D$1062,"&lt;="&amp;N2378)))</f>
        <v>540</v>
      </c>
      <c r="L2378" s="2">
        <f t="shared" si="228"/>
        <v>-540</v>
      </c>
      <c r="M2378" s="2">
        <f t="shared" si="229"/>
        <v>-260</v>
      </c>
      <c r="N2378">
        <f t="shared" si="230"/>
        <v>2</v>
      </c>
      <c r="O2378">
        <f t="shared" si="231"/>
        <v>2023</v>
      </c>
      <c r="P2378" s="9">
        <f>IF(I2378&gt;0,VLOOKUP(B2378,'m cost'!A:G,6,FALSE)*I2378,0)</f>
        <v>0</v>
      </c>
      <c r="Q2378" t="str">
        <f t="shared" si="232"/>
        <v>p</v>
      </c>
      <c r="R2378" s="2">
        <f t="shared" si="233"/>
        <v>280</v>
      </c>
    </row>
    <row r="2379" spans="1:18" x14ac:dyDescent="0.2">
      <c r="A2379" t="s">
        <v>32</v>
      </c>
      <c r="B2379" s="9" t="str">
        <f>VLOOKUP(A2379,'item cost'!A:D,2,FALSE)</f>
        <v>group 1</v>
      </c>
      <c r="C2379" s="9" t="str">
        <f>VLOOKUP(D2379,items!A:B,2,FALSE)</f>
        <v>item 1</v>
      </c>
      <c r="D2379" t="s">
        <v>833</v>
      </c>
      <c r="E2379" s="10"/>
      <c r="F2379" s="10">
        <v>44973</v>
      </c>
      <c r="G2379" t="s">
        <v>238</v>
      </c>
      <c r="I2379">
        <v>-9</v>
      </c>
      <c r="J2379" s="2">
        <v>325</v>
      </c>
      <c r="K2379" s="2">
        <f>IF(OR(B2379="متنوع",B2379="قطع غيار"),J2379,IF(AND(B2379="ceiling fan",J2379&gt;500),_xlfn.MAXIFS('m cost'!$E$3:$E$1062,'m cost'!$B$3:$B$1062,C2379,'m cost'!$C$3:$C$1062,"&lt;="&amp;O2379,'m cost'!$D$3:$D$1062,"&lt;="&amp;N2379)*3,_xlfn.MAXIFS('m cost'!$E$3:$E$1062,'m cost'!$B$3:$B$1062,C2379,'m cost'!$C$3:$C$1062,"&lt;="&amp;O2379,'m cost'!$D$3:$D$1062,"&lt;="&amp;N2379)))</f>
        <v>1490</v>
      </c>
      <c r="L2379" s="2">
        <f t="shared" si="228"/>
        <v>-13410</v>
      </c>
      <c r="M2379" s="2">
        <f t="shared" si="229"/>
        <v>-2925</v>
      </c>
      <c r="N2379">
        <f t="shared" si="230"/>
        <v>2</v>
      </c>
      <c r="O2379">
        <f t="shared" si="231"/>
        <v>2023</v>
      </c>
      <c r="P2379" s="9">
        <f>IF(I2379&gt;0,VLOOKUP(B2379,'m cost'!A:G,6,FALSE)*I2379,0)</f>
        <v>0</v>
      </c>
      <c r="Q2379" t="str">
        <f t="shared" si="232"/>
        <v>p</v>
      </c>
      <c r="R2379" s="2">
        <f t="shared" si="233"/>
        <v>10485</v>
      </c>
    </row>
    <row r="2380" spans="1:18" x14ac:dyDescent="0.2">
      <c r="A2380" t="s">
        <v>58</v>
      </c>
      <c r="B2380" s="9" t="str">
        <f>VLOOKUP(A2380,'item cost'!A:D,2,FALSE)</f>
        <v>group 2</v>
      </c>
      <c r="C2380" s="9" t="str">
        <f>VLOOKUP(D2380,items!A:B,2,FALSE)</f>
        <v>item 2</v>
      </c>
      <c r="D2380" t="s">
        <v>834</v>
      </c>
      <c r="E2380" s="10"/>
      <c r="F2380" s="10">
        <v>44973</v>
      </c>
      <c r="G2380" t="s">
        <v>238</v>
      </c>
      <c r="I2380">
        <v>-3</v>
      </c>
      <c r="J2380" s="2">
        <v>475</v>
      </c>
      <c r="K2380" s="2">
        <f>IF(OR(B2380="متنوع",B2380="قطع غيار"),J2380,IF(AND(B2380="ceiling fan",J2380&gt;500),_xlfn.MAXIFS('m cost'!$E$3:$E$1062,'m cost'!$B$3:$B$1062,C2380,'m cost'!$C$3:$C$1062,"&lt;="&amp;O2380,'m cost'!$D$3:$D$1062,"&lt;="&amp;N2380)*3,_xlfn.MAXIFS('m cost'!$E$3:$E$1062,'m cost'!$B$3:$B$1062,C2380,'m cost'!$C$3:$C$1062,"&lt;="&amp;O2380,'m cost'!$D$3:$D$1062,"&lt;="&amp;N2380)))</f>
        <v>257.64999999999998</v>
      </c>
      <c r="L2380" s="2">
        <f t="shared" si="228"/>
        <v>-772.94999999999993</v>
      </c>
      <c r="M2380" s="2">
        <f t="shared" si="229"/>
        <v>-1425</v>
      </c>
      <c r="N2380">
        <f t="shared" si="230"/>
        <v>2</v>
      </c>
      <c r="O2380">
        <f t="shared" si="231"/>
        <v>2023</v>
      </c>
      <c r="P2380" s="9">
        <f>IF(I2380&gt;0,VLOOKUP(B2380,'m cost'!A:G,6,FALSE)*I2380,0)</f>
        <v>0</v>
      </c>
      <c r="Q2380" t="str">
        <f t="shared" si="232"/>
        <v>l</v>
      </c>
      <c r="R2380" s="2">
        <f t="shared" si="233"/>
        <v>-652.05000000000007</v>
      </c>
    </row>
    <row r="2381" spans="1:18" x14ac:dyDescent="0.2">
      <c r="A2381" t="s">
        <v>23</v>
      </c>
      <c r="B2381" s="9" t="str">
        <f>VLOOKUP(A2381,'item cost'!A:D,2,FALSE)</f>
        <v>group 3</v>
      </c>
      <c r="C2381" s="9" t="str">
        <f>VLOOKUP(D2381,items!A:B,2,FALSE)</f>
        <v>item 3</v>
      </c>
      <c r="D2381" t="s">
        <v>835</v>
      </c>
      <c r="E2381" s="10"/>
      <c r="F2381" s="10">
        <v>44973</v>
      </c>
      <c r="G2381" t="s">
        <v>238</v>
      </c>
      <c r="I2381">
        <v>-3</v>
      </c>
      <c r="J2381" s="2">
        <v>525</v>
      </c>
      <c r="K2381" s="2">
        <f>IF(OR(B2381="متنوع",B2381="قطع غيار"),J2381,IF(AND(B2381="ceiling fan",J2381&gt;500),_xlfn.MAXIFS('m cost'!$E$3:$E$1062,'m cost'!$B$3:$B$1062,C2381,'m cost'!$C$3:$C$1062,"&lt;="&amp;O2381,'m cost'!$D$3:$D$1062,"&lt;="&amp;N2381)*3,_xlfn.MAXIFS('m cost'!$E$3:$E$1062,'m cost'!$B$3:$B$1062,C2381,'m cost'!$C$3:$C$1062,"&lt;="&amp;O2381,'m cost'!$D$3:$D$1062,"&lt;="&amp;N2381)))</f>
        <v>424.87</v>
      </c>
      <c r="L2381" s="2">
        <f t="shared" si="228"/>
        <v>-1274.6100000000001</v>
      </c>
      <c r="M2381" s="2">
        <f t="shared" si="229"/>
        <v>-1575</v>
      </c>
      <c r="N2381">
        <f t="shared" si="230"/>
        <v>2</v>
      </c>
      <c r="O2381">
        <f t="shared" si="231"/>
        <v>2023</v>
      </c>
      <c r="P2381" s="9">
        <f>IF(I2381&gt;0,VLOOKUP(B2381,'m cost'!A:G,6,FALSE)*I2381,0)</f>
        <v>0</v>
      </c>
      <c r="Q2381" t="str">
        <f t="shared" si="232"/>
        <v>l</v>
      </c>
      <c r="R2381" s="2">
        <f t="shared" si="233"/>
        <v>-300.38999999999987</v>
      </c>
    </row>
    <row r="2382" spans="1:18" x14ac:dyDescent="0.2">
      <c r="A2382" t="s">
        <v>271</v>
      </c>
      <c r="B2382" s="9" t="str">
        <f>VLOOKUP(A2382,'item cost'!A:D,2,FALSE)</f>
        <v>group 4</v>
      </c>
      <c r="C2382" s="9" t="str">
        <f>VLOOKUP(D2382,items!A:B,2,FALSE)</f>
        <v>item 4</v>
      </c>
      <c r="D2382" t="s">
        <v>836</v>
      </c>
      <c r="E2382" s="10"/>
      <c r="F2382" s="10">
        <v>44973</v>
      </c>
      <c r="G2382" t="s">
        <v>238</v>
      </c>
      <c r="I2382">
        <v>-3</v>
      </c>
      <c r="J2382" s="2">
        <v>180</v>
      </c>
      <c r="K2382" s="2">
        <f>IF(OR(B2382="متنوع",B2382="قطع غيار"),J2382,IF(AND(B2382="ceiling fan",J2382&gt;500),_xlfn.MAXIFS('m cost'!$E$3:$E$1062,'m cost'!$B$3:$B$1062,C2382,'m cost'!$C$3:$C$1062,"&lt;="&amp;O2382,'m cost'!$D$3:$D$1062,"&lt;="&amp;N2382)*3,_xlfn.MAXIFS('m cost'!$E$3:$E$1062,'m cost'!$B$3:$B$1062,C2382,'m cost'!$C$3:$C$1062,"&lt;="&amp;O2382,'m cost'!$D$3:$D$1062,"&lt;="&amp;N2382)))</f>
        <v>1793</v>
      </c>
      <c r="L2382" s="2">
        <f t="shared" si="228"/>
        <v>-5379</v>
      </c>
      <c r="M2382" s="2">
        <f t="shared" si="229"/>
        <v>-540</v>
      </c>
      <c r="N2382">
        <f t="shared" si="230"/>
        <v>2</v>
      </c>
      <c r="O2382">
        <f t="shared" si="231"/>
        <v>2023</v>
      </c>
      <c r="P2382" s="9">
        <f>IF(I2382&gt;0,VLOOKUP(B2382,'m cost'!A:G,6,FALSE)*I2382,0)</f>
        <v>0</v>
      </c>
      <c r="Q2382" t="str">
        <f t="shared" si="232"/>
        <v>p</v>
      </c>
      <c r="R2382" s="2">
        <f t="shared" si="233"/>
        <v>4839</v>
      </c>
    </row>
    <row r="2383" spans="1:18" x14ac:dyDescent="0.2">
      <c r="A2383" t="s">
        <v>26</v>
      </c>
      <c r="B2383" s="9" t="str">
        <f>VLOOKUP(A2383,'item cost'!A:D,2,FALSE)</f>
        <v>group 5</v>
      </c>
      <c r="C2383" s="9" t="str">
        <f>VLOOKUP(D2383,items!A:B,2,FALSE)</f>
        <v>item 5</v>
      </c>
      <c r="D2383" t="s">
        <v>837</v>
      </c>
      <c r="E2383" s="10"/>
      <c r="F2383" s="10">
        <v>44973</v>
      </c>
      <c r="G2383" t="s">
        <v>238</v>
      </c>
      <c r="I2383">
        <v>-1</v>
      </c>
      <c r="J2383" s="2">
        <v>300</v>
      </c>
      <c r="K2383" s="2">
        <f>IF(OR(B2383="متنوع",B2383="قطع غيار"),J2383,IF(AND(B2383="ceiling fan",J2383&gt;500),_xlfn.MAXIFS('m cost'!$E$3:$E$1062,'m cost'!$B$3:$B$1062,C2383,'m cost'!$C$3:$C$1062,"&lt;="&amp;O2383,'m cost'!$D$3:$D$1062,"&lt;="&amp;N2383)*3,_xlfn.MAXIFS('m cost'!$E$3:$E$1062,'m cost'!$B$3:$B$1062,C2383,'m cost'!$C$3:$C$1062,"&lt;="&amp;O2383,'m cost'!$D$3:$D$1062,"&lt;="&amp;N2383)))</f>
        <v>2220</v>
      </c>
      <c r="L2383" s="2">
        <f t="shared" si="228"/>
        <v>-2220</v>
      </c>
      <c r="M2383" s="2">
        <f t="shared" si="229"/>
        <v>-300</v>
      </c>
      <c r="N2383">
        <f t="shared" si="230"/>
        <v>2</v>
      </c>
      <c r="O2383">
        <f t="shared" si="231"/>
        <v>2023</v>
      </c>
      <c r="P2383" s="9">
        <f>IF(I2383&gt;0,VLOOKUP(B2383,'m cost'!A:G,6,FALSE)*I2383,0)</f>
        <v>0</v>
      </c>
      <c r="Q2383" t="str">
        <f t="shared" si="232"/>
        <v>p</v>
      </c>
      <c r="R2383" s="2">
        <f t="shared" si="233"/>
        <v>1920</v>
      </c>
    </row>
    <row r="2384" spans="1:18" x14ac:dyDescent="0.2">
      <c r="A2384" t="s">
        <v>66</v>
      </c>
      <c r="B2384" s="9" t="str">
        <f>VLOOKUP(A2384,'item cost'!A:D,2,FALSE)</f>
        <v>group 6</v>
      </c>
      <c r="C2384" s="9" t="str">
        <f>VLOOKUP(D2384,items!A:B,2,FALSE)</f>
        <v>item 6</v>
      </c>
      <c r="D2384" t="s">
        <v>838</v>
      </c>
      <c r="E2384" s="10"/>
      <c r="F2384" s="10">
        <v>44973</v>
      </c>
      <c r="G2384" t="s">
        <v>238</v>
      </c>
      <c r="I2384">
        <v>-2</v>
      </c>
      <c r="J2384" s="2">
        <v>2650</v>
      </c>
      <c r="K2384" s="2">
        <f>IF(OR(B2384="متنوع",B2384="قطع غيار"),J2384,IF(AND(B2384="ceiling fan",J2384&gt;500),_xlfn.MAXIFS('m cost'!$E$3:$E$1062,'m cost'!$B$3:$B$1062,C2384,'m cost'!$C$3:$C$1062,"&lt;="&amp;O2384,'m cost'!$D$3:$D$1062,"&lt;="&amp;N2384)*3,_xlfn.MAXIFS('m cost'!$E$3:$E$1062,'m cost'!$B$3:$B$1062,C2384,'m cost'!$C$3:$C$1062,"&lt;="&amp;O2384,'m cost'!$D$3:$D$1062,"&lt;="&amp;N2384)))</f>
        <v>190</v>
      </c>
      <c r="L2384" s="2">
        <f t="shared" si="228"/>
        <v>-380</v>
      </c>
      <c r="M2384" s="2">
        <f t="shared" si="229"/>
        <v>-5300</v>
      </c>
      <c r="N2384">
        <f t="shared" si="230"/>
        <v>2</v>
      </c>
      <c r="O2384">
        <f t="shared" si="231"/>
        <v>2023</v>
      </c>
      <c r="P2384" s="9">
        <f>IF(I2384&gt;0,VLOOKUP(B2384,'m cost'!A:G,6,FALSE)*I2384,0)</f>
        <v>0</v>
      </c>
      <c r="Q2384" t="str">
        <f t="shared" si="232"/>
        <v>l</v>
      </c>
      <c r="R2384" s="2">
        <f t="shared" si="233"/>
        <v>-4920</v>
      </c>
    </row>
    <row r="2385" spans="1:18" x14ac:dyDescent="0.2">
      <c r="A2385" t="s">
        <v>40</v>
      </c>
      <c r="B2385" s="9" t="str">
        <f>VLOOKUP(A2385,'item cost'!A:D,2,FALSE)</f>
        <v>group 7</v>
      </c>
      <c r="C2385" s="9" t="str">
        <f>VLOOKUP(D2385,items!A:B,2,FALSE)</f>
        <v>item 7</v>
      </c>
      <c r="D2385" t="s">
        <v>839</v>
      </c>
      <c r="E2385" s="10"/>
      <c r="F2385" s="10">
        <v>44973</v>
      </c>
      <c r="G2385" t="s">
        <v>238</v>
      </c>
      <c r="I2385">
        <v>-5</v>
      </c>
      <c r="J2385" s="2">
        <v>1200</v>
      </c>
      <c r="K2385" s="2">
        <f>IF(OR(B2385="متنوع",B2385="قطع غيار"),J2385,IF(AND(B2385="ceiling fan",J2385&gt;500),_xlfn.MAXIFS('m cost'!$E$3:$E$1062,'m cost'!$B$3:$B$1062,C2385,'m cost'!$C$3:$C$1062,"&lt;="&amp;O2385,'m cost'!$D$3:$D$1062,"&lt;="&amp;N2385)*3,_xlfn.MAXIFS('m cost'!$E$3:$E$1062,'m cost'!$B$3:$B$1062,C2385,'m cost'!$C$3:$C$1062,"&lt;="&amp;O2385,'m cost'!$D$3:$D$1062,"&lt;="&amp;N2385)))</f>
        <v>260</v>
      </c>
      <c r="L2385" s="2">
        <f t="shared" si="228"/>
        <v>-1300</v>
      </c>
      <c r="M2385" s="2">
        <f t="shared" si="229"/>
        <v>-6000</v>
      </c>
      <c r="N2385">
        <f t="shared" si="230"/>
        <v>2</v>
      </c>
      <c r="O2385">
        <f t="shared" si="231"/>
        <v>2023</v>
      </c>
      <c r="P2385" s="9">
        <f>IF(I2385&gt;0,VLOOKUP(B2385,'m cost'!A:G,6,FALSE)*I2385,0)</f>
        <v>0</v>
      </c>
      <c r="Q2385" t="str">
        <f t="shared" si="232"/>
        <v>l</v>
      </c>
      <c r="R2385" s="2">
        <f t="shared" si="233"/>
        <v>-4700</v>
      </c>
    </row>
    <row r="2386" spans="1:18" x14ac:dyDescent="0.2">
      <c r="A2386" t="s">
        <v>61</v>
      </c>
      <c r="B2386" s="9" t="str">
        <f>VLOOKUP(A2386,'item cost'!A:D,2,FALSE)</f>
        <v>group 8</v>
      </c>
      <c r="C2386" s="9" t="str">
        <f>VLOOKUP(D2386,items!A:B,2,FALSE)</f>
        <v>item 8</v>
      </c>
      <c r="D2386" t="s">
        <v>840</v>
      </c>
      <c r="E2386" s="10"/>
      <c r="F2386" s="10">
        <v>44984</v>
      </c>
      <c r="G2386" t="s">
        <v>598</v>
      </c>
      <c r="I2386">
        <v>150</v>
      </c>
      <c r="J2386" s="2">
        <v>525</v>
      </c>
      <c r="K2386" s="2">
        <f>IF(OR(B2386="متنوع",B2386="قطع غيار"),J2386,IF(AND(B2386="ceiling fan",J2386&gt;500),_xlfn.MAXIFS('m cost'!$E$3:$E$1062,'m cost'!$B$3:$B$1062,C2386,'m cost'!$C$3:$C$1062,"&lt;="&amp;O2386,'m cost'!$D$3:$D$1062,"&lt;="&amp;N2386)*3,_xlfn.MAXIFS('m cost'!$E$3:$E$1062,'m cost'!$B$3:$B$1062,C2386,'m cost'!$C$3:$C$1062,"&lt;="&amp;O2386,'m cost'!$D$3:$D$1062,"&lt;="&amp;N2386)))</f>
        <v>1630</v>
      </c>
      <c r="L2386" s="2">
        <f t="shared" si="228"/>
        <v>244500</v>
      </c>
      <c r="M2386" s="2">
        <f t="shared" si="229"/>
        <v>78750</v>
      </c>
      <c r="N2386">
        <f t="shared" si="230"/>
        <v>2</v>
      </c>
      <c r="O2386">
        <f t="shared" si="231"/>
        <v>2023</v>
      </c>
      <c r="P2386" s="9">
        <f>IF(I2386&gt;0,VLOOKUP(B2386,'m cost'!A:G,6,FALSE)*I2386,0)</f>
        <v>9426</v>
      </c>
      <c r="Q2386" t="str">
        <f t="shared" si="232"/>
        <v>l</v>
      </c>
      <c r="R2386" s="2">
        <f t="shared" si="233"/>
        <v>-175176</v>
      </c>
    </row>
    <row r="2387" spans="1:18" x14ac:dyDescent="0.2">
      <c r="A2387" t="s">
        <v>39</v>
      </c>
      <c r="B2387" s="9" t="str">
        <f>VLOOKUP(A2387,'item cost'!A:D,2,FALSE)</f>
        <v>group 9</v>
      </c>
      <c r="C2387" s="9" t="str">
        <f>VLOOKUP(D2387,items!A:B,2,FALSE)</f>
        <v>item 9</v>
      </c>
      <c r="D2387" t="s">
        <v>841</v>
      </c>
      <c r="E2387" s="10"/>
      <c r="F2387" s="10">
        <v>44984</v>
      </c>
      <c r="G2387" t="s">
        <v>598</v>
      </c>
      <c r="I2387">
        <v>150</v>
      </c>
      <c r="J2387" s="2">
        <v>475</v>
      </c>
      <c r="K2387" s="2">
        <f>IF(OR(B2387="متنوع",B2387="قطع غيار"),J2387,IF(AND(B2387="ceiling fan",J2387&gt;500),_xlfn.MAXIFS('m cost'!$E$3:$E$1062,'m cost'!$B$3:$B$1062,C2387,'m cost'!$C$3:$C$1062,"&lt;="&amp;O2387,'m cost'!$D$3:$D$1062,"&lt;="&amp;N2387)*3,_xlfn.MAXIFS('m cost'!$E$3:$E$1062,'m cost'!$B$3:$B$1062,C2387,'m cost'!$C$3:$C$1062,"&lt;="&amp;O2387,'m cost'!$D$3:$D$1062,"&lt;="&amp;N2387)))</f>
        <v>2007</v>
      </c>
      <c r="L2387" s="2">
        <f t="shared" si="228"/>
        <v>301050</v>
      </c>
      <c r="M2387" s="2">
        <f t="shared" si="229"/>
        <v>71250</v>
      </c>
      <c r="N2387">
        <f t="shared" si="230"/>
        <v>2</v>
      </c>
      <c r="O2387">
        <f t="shared" si="231"/>
        <v>2023</v>
      </c>
      <c r="P2387" s="9">
        <f>IF(I2387&gt;0,VLOOKUP(B2387,'m cost'!A:G,6,FALSE)*I2387,0)</f>
        <v>3373.4999999999995</v>
      </c>
      <c r="Q2387" t="str">
        <f t="shared" si="232"/>
        <v>l</v>
      </c>
      <c r="R2387" s="2">
        <f t="shared" si="233"/>
        <v>-233173.5</v>
      </c>
    </row>
    <row r="2388" spans="1:18" x14ac:dyDescent="0.2">
      <c r="A2388" t="s">
        <v>277</v>
      </c>
      <c r="B2388" s="9" t="str">
        <f>VLOOKUP(A2388,'item cost'!A:D,2,FALSE)</f>
        <v>group 10</v>
      </c>
      <c r="C2388" s="9" t="str">
        <f>VLOOKUP(D2388,items!A:B,2,FALSE)</f>
        <v>item 10</v>
      </c>
      <c r="D2388" t="s">
        <v>842</v>
      </c>
      <c r="E2388" s="10"/>
      <c r="F2388" s="10">
        <v>44984</v>
      </c>
      <c r="G2388" t="s">
        <v>598</v>
      </c>
      <c r="I2388">
        <v>50</v>
      </c>
      <c r="J2388" s="2">
        <v>2650</v>
      </c>
      <c r="K2388" s="2">
        <f>IF(OR(B2388="متنوع",B2388="قطع غيار"),J2388,IF(AND(B2388="ceiling fan",J2388&gt;500),_xlfn.MAXIFS('m cost'!$E$3:$E$1062,'m cost'!$B$3:$B$1062,C2388,'m cost'!$C$3:$C$1062,"&lt;="&amp;O2388,'m cost'!$D$3:$D$1062,"&lt;="&amp;N2388)*3,_xlfn.MAXIFS('m cost'!$E$3:$E$1062,'m cost'!$B$3:$B$1062,C2388,'m cost'!$C$3:$C$1062,"&lt;="&amp;O2388,'m cost'!$D$3:$D$1062,"&lt;="&amp;N2388)))</f>
        <v>370</v>
      </c>
      <c r="L2388" s="2">
        <f t="shared" si="228"/>
        <v>18500</v>
      </c>
      <c r="M2388" s="2">
        <f t="shared" si="229"/>
        <v>132500</v>
      </c>
      <c r="N2388">
        <f t="shared" si="230"/>
        <v>2</v>
      </c>
      <c r="O2388">
        <f t="shared" si="231"/>
        <v>2023</v>
      </c>
      <c r="P2388" s="9">
        <f>IF(I2388&gt;0,VLOOKUP(B2388,'m cost'!A:G,6,FALSE)*I2388,0)</f>
        <v>3121.5</v>
      </c>
      <c r="Q2388" t="str">
        <f t="shared" si="232"/>
        <v>p</v>
      </c>
      <c r="R2388" s="2">
        <f t="shared" si="233"/>
        <v>110878.5</v>
      </c>
    </row>
    <row r="2389" spans="1:18" x14ac:dyDescent="0.2">
      <c r="A2389" t="s">
        <v>53</v>
      </c>
      <c r="B2389" s="9" t="str">
        <f>VLOOKUP(A2389,'item cost'!A:D,2,FALSE)</f>
        <v>group 11</v>
      </c>
      <c r="C2389" s="9" t="str">
        <f>VLOOKUP(D2389,items!A:B,2,FALSE)</f>
        <v>item 11</v>
      </c>
      <c r="D2389" t="s">
        <v>843</v>
      </c>
      <c r="E2389" s="10"/>
      <c r="F2389" s="10">
        <v>44984</v>
      </c>
      <c r="G2389" t="s">
        <v>598</v>
      </c>
      <c r="I2389">
        <v>50</v>
      </c>
      <c r="J2389" s="2">
        <v>1200</v>
      </c>
      <c r="K2389" s="2">
        <f>IF(OR(B2389="متنوع",B2389="قطع غيار"),J2389,IF(AND(B2389="ceiling fan",J2389&gt;500),_xlfn.MAXIFS('m cost'!$E$3:$E$1062,'m cost'!$B$3:$B$1062,C2389,'m cost'!$C$3:$C$1062,"&lt;="&amp;O2389,'m cost'!$D$3:$D$1062,"&lt;="&amp;N2389)*3,_xlfn.MAXIFS('m cost'!$E$3:$E$1062,'m cost'!$B$3:$B$1062,C2389,'m cost'!$C$3:$C$1062,"&lt;="&amp;O2389,'m cost'!$D$3:$D$1062,"&lt;="&amp;N2389)))</f>
        <v>339.00000000000006</v>
      </c>
      <c r="L2389" s="2">
        <f t="shared" si="228"/>
        <v>16950.000000000004</v>
      </c>
      <c r="M2389" s="2">
        <f t="shared" si="229"/>
        <v>60000</v>
      </c>
      <c r="N2389">
        <f t="shared" si="230"/>
        <v>2</v>
      </c>
      <c r="O2389">
        <f t="shared" si="231"/>
        <v>2023</v>
      </c>
      <c r="P2389" s="9">
        <f>IF(I2389&gt;0,VLOOKUP(B2389,'m cost'!A:G,6,FALSE)*I2389,0)</f>
        <v>1100.5</v>
      </c>
      <c r="Q2389" t="str">
        <f t="shared" si="232"/>
        <v>p</v>
      </c>
      <c r="R2389" s="2">
        <f t="shared" si="233"/>
        <v>41949.5</v>
      </c>
    </row>
    <row r="2390" spans="1:18" x14ac:dyDescent="0.2">
      <c r="A2390" t="s">
        <v>54</v>
      </c>
      <c r="B2390" s="9" t="str">
        <f>VLOOKUP(A2390,'item cost'!A:D,2,FALSE)</f>
        <v>group 12</v>
      </c>
      <c r="C2390" s="9" t="str">
        <f>VLOOKUP(D2390,items!A:B,2,FALSE)</f>
        <v>item 12</v>
      </c>
      <c r="D2390" t="s">
        <v>844</v>
      </c>
      <c r="E2390" s="10"/>
      <c r="F2390" s="10">
        <v>44984</v>
      </c>
      <c r="G2390" t="s">
        <v>270</v>
      </c>
      <c r="I2390">
        <v>-11</v>
      </c>
      <c r="J2390" s="2">
        <v>280</v>
      </c>
      <c r="K2390" s="2">
        <f>IF(OR(B2390="متنوع",B2390="قطع غيار"),J2390,IF(AND(B2390="ceiling fan",J2390&gt;500),_xlfn.MAXIFS('m cost'!$E$3:$E$1062,'m cost'!$B$3:$B$1062,C2390,'m cost'!$C$3:$C$1062,"&lt;="&amp;O2390,'m cost'!$D$3:$D$1062,"&lt;="&amp;N2390)*3,_xlfn.MAXIFS('m cost'!$E$3:$E$1062,'m cost'!$B$3:$B$1062,C2390,'m cost'!$C$3:$C$1062,"&lt;="&amp;O2390,'m cost'!$D$3:$D$1062,"&lt;="&amp;N2390)))</f>
        <v>900</v>
      </c>
      <c r="L2390" s="2">
        <f t="shared" si="228"/>
        <v>-9900</v>
      </c>
      <c r="M2390" s="2">
        <f t="shared" si="229"/>
        <v>-3080</v>
      </c>
      <c r="N2390">
        <f t="shared" si="230"/>
        <v>2</v>
      </c>
      <c r="O2390">
        <f t="shared" si="231"/>
        <v>2023</v>
      </c>
      <c r="P2390" s="9">
        <f>IF(I2390&gt;0,VLOOKUP(B2390,'m cost'!A:G,6,FALSE)*I2390,0)</f>
        <v>0</v>
      </c>
      <c r="Q2390" t="str">
        <f t="shared" si="232"/>
        <v>p</v>
      </c>
      <c r="R2390" s="2">
        <f t="shared" si="233"/>
        <v>6820</v>
      </c>
    </row>
    <row r="2391" spans="1:18" x14ac:dyDescent="0.2">
      <c r="A2391" t="s">
        <v>72</v>
      </c>
      <c r="B2391" s="9" t="str">
        <f>VLOOKUP(A2391,'item cost'!A:D,2,FALSE)</f>
        <v>group 13</v>
      </c>
      <c r="C2391" s="9" t="str">
        <f>VLOOKUP(D2391,items!A:B,2,FALSE)</f>
        <v>item 13</v>
      </c>
      <c r="D2391" t="s">
        <v>845</v>
      </c>
      <c r="E2391" s="10"/>
      <c r="F2391" s="10">
        <v>44984</v>
      </c>
      <c r="G2391" t="s">
        <v>270</v>
      </c>
      <c r="I2391">
        <v>-6</v>
      </c>
      <c r="J2391" s="2">
        <v>325</v>
      </c>
      <c r="K2391" s="2">
        <f>IF(OR(B2391="متنوع",B2391="قطع غيار"),J2391,IF(AND(B2391="ceiling fan",J2391&gt;500),_xlfn.MAXIFS('m cost'!$E$3:$E$1062,'m cost'!$B$3:$B$1062,C2391,'m cost'!$C$3:$C$1062,"&lt;="&amp;O2391,'m cost'!$D$3:$D$1062,"&lt;="&amp;N2391)*3,_xlfn.MAXIFS('m cost'!$E$3:$E$1062,'m cost'!$B$3:$B$1062,C2391,'m cost'!$C$3:$C$1062,"&lt;="&amp;O2391,'m cost'!$D$3:$D$1062,"&lt;="&amp;N2391)))</f>
        <v>450</v>
      </c>
      <c r="L2391" s="2">
        <f t="shared" si="228"/>
        <v>-2700</v>
      </c>
      <c r="M2391" s="2">
        <f t="shared" si="229"/>
        <v>-1950</v>
      </c>
      <c r="N2391">
        <f t="shared" si="230"/>
        <v>2</v>
      </c>
      <c r="O2391">
        <f t="shared" si="231"/>
        <v>2023</v>
      </c>
      <c r="P2391" s="9">
        <f>IF(I2391&gt;0,VLOOKUP(B2391,'m cost'!A:G,6,FALSE)*I2391,0)</f>
        <v>0</v>
      </c>
      <c r="Q2391" t="str">
        <f t="shared" si="232"/>
        <v>p</v>
      </c>
      <c r="R2391" s="2">
        <f t="shared" si="233"/>
        <v>750</v>
      </c>
    </row>
    <row r="2392" spans="1:18" x14ac:dyDescent="0.2">
      <c r="A2392" t="s">
        <v>38</v>
      </c>
      <c r="B2392" s="9" t="str">
        <f>VLOOKUP(A2392,'item cost'!A:D,2,FALSE)</f>
        <v>group 14</v>
      </c>
      <c r="C2392" s="9" t="str">
        <f>VLOOKUP(D2392,items!A:B,2,FALSE)</f>
        <v>item 14</v>
      </c>
      <c r="D2392" t="s">
        <v>846</v>
      </c>
      <c r="E2392" s="10"/>
      <c r="F2392" s="10">
        <v>44984</v>
      </c>
      <c r="G2392" t="s">
        <v>270</v>
      </c>
      <c r="I2392">
        <v>-3</v>
      </c>
      <c r="J2392" s="2">
        <v>180</v>
      </c>
      <c r="K2392" s="2">
        <f>IF(OR(B2392="متنوع",B2392="قطع غيار"),J2392,IF(AND(B2392="ceiling fan",J2392&gt;500),_xlfn.MAXIFS('m cost'!$E$3:$E$1062,'m cost'!$B$3:$B$1062,C2392,'m cost'!$C$3:$C$1062,"&lt;="&amp;O2392,'m cost'!$D$3:$D$1062,"&lt;="&amp;N2392)*3,_xlfn.MAXIFS('m cost'!$E$3:$E$1062,'m cost'!$B$3:$B$1062,C2392,'m cost'!$C$3:$C$1062,"&lt;="&amp;O2392,'m cost'!$D$3:$D$1062,"&lt;="&amp;N2392)))</f>
        <v>2060</v>
      </c>
      <c r="L2392" s="2">
        <f t="shared" si="228"/>
        <v>-6180</v>
      </c>
      <c r="M2392" s="2">
        <f t="shared" si="229"/>
        <v>-540</v>
      </c>
      <c r="N2392">
        <f t="shared" si="230"/>
        <v>2</v>
      </c>
      <c r="O2392">
        <f t="shared" si="231"/>
        <v>2023</v>
      </c>
      <c r="P2392" s="9">
        <f>IF(I2392&gt;0,VLOOKUP(B2392,'m cost'!A:G,6,FALSE)*I2392,0)</f>
        <v>0</v>
      </c>
      <c r="Q2392" t="str">
        <f t="shared" si="232"/>
        <v>p</v>
      </c>
      <c r="R2392" s="2">
        <f t="shared" si="233"/>
        <v>5640</v>
      </c>
    </row>
    <row r="2393" spans="1:18" x14ac:dyDescent="0.2">
      <c r="A2393" t="s">
        <v>36</v>
      </c>
      <c r="B2393" s="9" t="str">
        <f>VLOOKUP(A2393,'item cost'!A:D,2,FALSE)</f>
        <v>group 15</v>
      </c>
      <c r="C2393" s="9" t="str">
        <f>VLOOKUP(D2393,items!A:B,2,FALSE)</f>
        <v>item 15</v>
      </c>
      <c r="D2393" t="s">
        <v>847</v>
      </c>
      <c r="E2393" s="10"/>
      <c r="F2393" s="10">
        <v>44984</v>
      </c>
      <c r="G2393" t="s">
        <v>270</v>
      </c>
      <c r="I2393">
        <v>-5</v>
      </c>
      <c r="J2393" s="2">
        <v>400</v>
      </c>
      <c r="K2393" s="2">
        <f>IF(OR(B2393="متنوع",B2393="قطع غيار"),J2393,IF(AND(B2393="ceiling fan",J2393&gt;500),_xlfn.MAXIFS('m cost'!$E$3:$E$1062,'m cost'!$B$3:$B$1062,C2393,'m cost'!$C$3:$C$1062,"&lt;="&amp;O2393,'m cost'!$D$3:$D$1062,"&lt;="&amp;N2393)*3,_xlfn.MAXIFS('m cost'!$E$3:$E$1062,'m cost'!$B$3:$B$1062,C2393,'m cost'!$C$3:$C$1062,"&lt;="&amp;O2393,'m cost'!$D$3:$D$1062,"&lt;="&amp;N2393)))</f>
        <v>1928</v>
      </c>
      <c r="L2393" s="2">
        <f t="shared" si="228"/>
        <v>-9640</v>
      </c>
      <c r="M2393" s="2">
        <f t="shared" si="229"/>
        <v>-2000</v>
      </c>
      <c r="N2393">
        <f t="shared" si="230"/>
        <v>2</v>
      </c>
      <c r="O2393">
        <f t="shared" si="231"/>
        <v>2023</v>
      </c>
      <c r="P2393" s="9">
        <f>IF(I2393&gt;0,VLOOKUP(B2393,'m cost'!A:G,6,FALSE)*I2393,0)</f>
        <v>0</v>
      </c>
      <c r="Q2393" t="str">
        <f t="shared" si="232"/>
        <v>p</v>
      </c>
      <c r="R2393" s="2">
        <f t="shared" si="233"/>
        <v>7640</v>
      </c>
    </row>
    <row r="2394" spans="1:18" x14ac:dyDescent="0.2">
      <c r="A2394" t="s">
        <v>30</v>
      </c>
      <c r="B2394" s="9" t="str">
        <f>VLOOKUP(A2394,'item cost'!A:D,2,FALSE)</f>
        <v>group 16</v>
      </c>
      <c r="C2394" s="9" t="str">
        <f>VLOOKUP(D2394,items!A:B,2,FALSE)</f>
        <v>item 16</v>
      </c>
      <c r="D2394" t="s">
        <v>848</v>
      </c>
      <c r="E2394" s="10"/>
      <c r="F2394" s="10">
        <v>44984</v>
      </c>
      <c r="G2394" t="s">
        <v>270</v>
      </c>
      <c r="I2394">
        <v>-1</v>
      </c>
      <c r="J2394" s="2">
        <v>390</v>
      </c>
      <c r="K2394" s="2">
        <f>IF(OR(B2394="متنوع",B2394="قطع غيار"),J2394,IF(AND(B2394="ceiling fan",J2394&gt;500),_xlfn.MAXIFS('m cost'!$E$3:$E$1062,'m cost'!$B$3:$B$1062,C2394,'m cost'!$C$3:$C$1062,"&lt;="&amp;O2394,'m cost'!$D$3:$D$1062,"&lt;="&amp;N2394)*3,_xlfn.MAXIFS('m cost'!$E$3:$E$1062,'m cost'!$B$3:$B$1062,C2394,'m cost'!$C$3:$C$1062,"&lt;="&amp;O2394,'m cost'!$D$3:$D$1062,"&lt;="&amp;N2394)))</f>
        <v>340.26666666666671</v>
      </c>
      <c r="L2394" s="2">
        <f t="shared" si="228"/>
        <v>-340.26666666666671</v>
      </c>
      <c r="M2394" s="2">
        <f t="shared" si="229"/>
        <v>-390</v>
      </c>
      <c r="N2394">
        <f t="shared" si="230"/>
        <v>2</v>
      </c>
      <c r="O2394">
        <f t="shared" si="231"/>
        <v>2023</v>
      </c>
      <c r="P2394" s="9">
        <f>IF(I2394&gt;0,VLOOKUP(B2394,'m cost'!A:G,6,FALSE)*I2394,0)</f>
        <v>0</v>
      </c>
      <c r="Q2394" t="str">
        <f t="shared" si="232"/>
        <v>l</v>
      </c>
      <c r="R2394" s="2">
        <f t="shared" si="233"/>
        <v>-49.733333333333292</v>
      </c>
    </row>
    <row r="2395" spans="1:18" x14ac:dyDescent="0.2">
      <c r="A2395" t="s">
        <v>45</v>
      </c>
      <c r="B2395" s="9" t="str">
        <f>VLOOKUP(A2395,'item cost'!A:D,2,FALSE)</f>
        <v>group 17</v>
      </c>
      <c r="C2395" s="9" t="str">
        <f>VLOOKUP(D2395,items!A:B,2,FALSE)</f>
        <v>item 17</v>
      </c>
      <c r="D2395" t="s">
        <v>849</v>
      </c>
      <c r="E2395" s="10"/>
      <c r="F2395" s="10">
        <v>44984</v>
      </c>
      <c r="G2395" t="s">
        <v>270</v>
      </c>
      <c r="I2395">
        <v>-1</v>
      </c>
      <c r="J2395" s="2">
        <v>230</v>
      </c>
      <c r="K2395" s="2">
        <f>IF(OR(B2395="متنوع",B2395="قطع غيار"),J2395,IF(AND(B2395="ceiling fan",J2395&gt;500),_xlfn.MAXIFS('m cost'!$E$3:$E$1062,'m cost'!$B$3:$B$1062,C2395,'m cost'!$C$3:$C$1062,"&lt;="&amp;O2395,'m cost'!$D$3:$D$1062,"&lt;="&amp;N2395)*3,_xlfn.MAXIFS('m cost'!$E$3:$E$1062,'m cost'!$B$3:$B$1062,C2395,'m cost'!$C$3:$C$1062,"&lt;="&amp;O2395,'m cost'!$D$3:$D$1062,"&lt;="&amp;N2395)))</f>
        <v>350.54555555555561</v>
      </c>
      <c r="L2395" s="2">
        <f t="shared" si="228"/>
        <v>-350.54555555555561</v>
      </c>
      <c r="M2395" s="2">
        <f t="shared" si="229"/>
        <v>-230</v>
      </c>
      <c r="N2395">
        <f t="shared" si="230"/>
        <v>2</v>
      </c>
      <c r="O2395">
        <f t="shared" si="231"/>
        <v>2023</v>
      </c>
      <c r="P2395" s="9">
        <f>IF(I2395&gt;0,VLOOKUP(B2395,'m cost'!A:G,6,FALSE)*I2395,0)</f>
        <v>0</v>
      </c>
      <c r="Q2395" t="str">
        <f t="shared" si="232"/>
        <v>p</v>
      </c>
      <c r="R2395" s="2">
        <f t="shared" si="233"/>
        <v>120.54555555555561</v>
      </c>
    </row>
    <row r="2396" spans="1:18" x14ac:dyDescent="0.2">
      <c r="A2396" t="s">
        <v>21</v>
      </c>
      <c r="B2396" s="9" t="str">
        <f>VLOOKUP(A2396,'item cost'!A:D,2,FALSE)</f>
        <v>group 18</v>
      </c>
      <c r="C2396" s="9" t="str">
        <f>VLOOKUP(D2396,items!A:B,2,FALSE)</f>
        <v>item 18</v>
      </c>
      <c r="D2396" t="s">
        <v>850</v>
      </c>
      <c r="E2396" s="10"/>
      <c r="F2396" s="10">
        <v>44984</v>
      </c>
      <c r="G2396" t="s">
        <v>270</v>
      </c>
      <c r="I2396">
        <v>-1</v>
      </c>
      <c r="J2396" s="2">
        <v>310</v>
      </c>
      <c r="K2396" s="2">
        <f>IF(OR(B2396="متنوع",B2396="قطع غيار"),J2396,IF(AND(B2396="ceiling fan",J2396&gt;500),_xlfn.MAXIFS('m cost'!$E$3:$E$1062,'m cost'!$B$3:$B$1062,C2396,'m cost'!$C$3:$C$1062,"&lt;="&amp;O2396,'m cost'!$D$3:$D$1062,"&lt;="&amp;N2396)*3,_xlfn.MAXIFS('m cost'!$E$3:$E$1062,'m cost'!$B$3:$B$1062,C2396,'m cost'!$C$3:$C$1062,"&lt;="&amp;O2396,'m cost'!$D$3:$D$1062,"&lt;="&amp;N2396)))</f>
        <v>329.32952380952389</v>
      </c>
      <c r="L2396" s="2">
        <f t="shared" si="228"/>
        <v>-329.32952380952389</v>
      </c>
      <c r="M2396" s="2">
        <f t="shared" si="229"/>
        <v>-310</v>
      </c>
      <c r="N2396">
        <f t="shared" si="230"/>
        <v>2</v>
      </c>
      <c r="O2396">
        <f t="shared" si="231"/>
        <v>2023</v>
      </c>
      <c r="P2396" s="9">
        <f>IF(I2396&gt;0,VLOOKUP(B2396,'m cost'!A:G,6,FALSE)*I2396,0)</f>
        <v>0</v>
      </c>
      <c r="Q2396" t="str">
        <f t="shared" si="232"/>
        <v>p</v>
      </c>
      <c r="R2396" s="2">
        <f t="shared" si="233"/>
        <v>19.329523809523891</v>
      </c>
    </row>
    <row r="2397" spans="1:18" x14ac:dyDescent="0.2">
      <c r="A2397" t="s">
        <v>275</v>
      </c>
      <c r="B2397" s="9" t="str">
        <f>VLOOKUP(A2397,'item cost'!A:D,2,FALSE)</f>
        <v>group 19</v>
      </c>
      <c r="C2397" s="9" t="str">
        <f>VLOOKUP(D2397,items!A:B,2,FALSE)</f>
        <v>item 19</v>
      </c>
      <c r="D2397" t="s">
        <v>851</v>
      </c>
      <c r="E2397" s="10"/>
      <c r="F2397" s="10">
        <v>44984</v>
      </c>
      <c r="G2397" t="s">
        <v>270</v>
      </c>
      <c r="I2397">
        <v>-1</v>
      </c>
      <c r="J2397" s="2">
        <v>1200</v>
      </c>
      <c r="K2397" s="2">
        <f>IF(OR(B2397="متنوع",B2397="قطع غيار"),J2397,IF(AND(B2397="ceiling fan",J2397&gt;500),_xlfn.MAXIFS('m cost'!$E$3:$E$1062,'m cost'!$B$3:$B$1062,C2397,'m cost'!$C$3:$C$1062,"&lt;="&amp;O2397,'m cost'!$D$3:$D$1062,"&lt;="&amp;N2397)*3,_xlfn.MAXIFS('m cost'!$E$3:$E$1062,'m cost'!$B$3:$B$1062,C2397,'m cost'!$C$3:$C$1062,"&lt;="&amp;O2397,'m cost'!$D$3:$D$1062,"&lt;="&amp;N2397)))</f>
        <v>1400</v>
      </c>
      <c r="L2397" s="2">
        <f t="shared" si="228"/>
        <v>-1400</v>
      </c>
      <c r="M2397" s="2">
        <f t="shared" si="229"/>
        <v>-1200</v>
      </c>
      <c r="N2397">
        <f t="shared" si="230"/>
        <v>2</v>
      </c>
      <c r="O2397">
        <f t="shared" si="231"/>
        <v>2023</v>
      </c>
      <c r="P2397" s="9">
        <f>IF(I2397&gt;0,VLOOKUP(B2397,'m cost'!A:G,6,FALSE)*I2397,0)</f>
        <v>0</v>
      </c>
      <c r="Q2397" t="str">
        <f t="shared" si="232"/>
        <v>p</v>
      </c>
      <c r="R2397" s="2">
        <f t="shared" si="233"/>
        <v>200</v>
      </c>
    </row>
    <row r="2398" spans="1:18" x14ac:dyDescent="0.2">
      <c r="A2398" t="s">
        <v>17</v>
      </c>
      <c r="B2398" s="9" t="str">
        <f>VLOOKUP(A2398,'item cost'!A:D,2,FALSE)</f>
        <v>group 20</v>
      </c>
      <c r="C2398" s="9" t="str">
        <f>VLOOKUP(D2398,items!A:B,2,FALSE)</f>
        <v>item 20</v>
      </c>
      <c r="D2398" t="s">
        <v>852</v>
      </c>
      <c r="E2398" s="10"/>
      <c r="F2398" s="10">
        <v>44984</v>
      </c>
      <c r="G2398" t="s">
        <v>270</v>
      </c>
      <c r="I2398">
        <v>-1</v>
      </c>
      <c r="J2398" s="2">
        <v>525</v>
      </c>
      <c r="K2398" s="2">
        <f>IF(OR(B2398="متنوع",B2398="قطع غيار"),J2398,IF(AND(B2398="ceiling fan",J2398&gt;500),_xlfn.MAXIFS('m cost'!$E$3:$E$1062,'m cost'!$B$3:$B$1062,C2398,'m cost'!$C$3:$C$1062,"&lt;="&amp;O2398,'m cost'!$D$3:$D$1062,"&lt;="&amp;N2398)*3,_xlfn.MAXIFS('m cost'!$E$3:$E$1062,'m cost'!$B$3:$B$1062,C2398,'m cost'!$C$3:$C$1062,"&lt;="&amp;O2398,'m cost'!$D$3:$D$1062,"&lt;="&amp;N2398)))</f>
        <v>1544</v>
      </c>
      <c r="L2398" s="2">
        <f t="shared" si="228"/>
        <v>-1544</v>
      </c>
      <c r="M2398" s="2">
        <f t="shared" si="229"/>
        <v>-525</v>
      </c>
      <c r="N2398">
        <f t="shared" si="230"/>
        <v>2</v>
      </c>
      <c r="O2398">
        <f t="shared" si="231"/>
        <v>2023</v>
      </c>
      <c r="P2398" s="9">
        <f>IF(I2398&gt;0,VLOOKUP(B2398,'m cost'!A:G,6,FALSE)*I2398,0)</f>
        <v>0</v>
      </c>
      <c r="Q2398" t="str">
        <f t="shared" si="232"/>
        <v>p</v>
      </c>
      <c r="R2398" s="2">
        <f t="shared" si="233"/>
        <v>1019</v>
      </c>
    </row>
    <row r="2399" spans="1:18" x14ac:dyDescent="0.2">
      <c r="A2399" t="s">
        <v>18</v>
      </c>
      <c r="B2399" s="9" t="str">
        <f>VLOOKUP(A2399,'item cost'!A:D,2,FALSE)</f>
        <v>group 21</v>
      </c>
      <c r="C2399" s="9" t="str">
        <f>VLOOKUP(D2399,items!A:B,2,FALSE)</f>
        <v>item 21</v>
      </c>
      <c r="D2399" t="s">
        <v>853</v>
      </c>
      <c r="E2399" s="10"/>
      <c r="F2399" s="10">
        <v>44984</v>
      </c>
      <c r="G2399" t="s">
        <v>270</v>
      </c>
      <c r="I2399">
        <v>-1</v>
      </c>
      <c r="J2399" s="2">
        <v>2550</v>
      </c>
      <c r="K2399" s="2">
        <f>IF(OR(B2399="متنوع",B2399="قطع غيار"),J2399,IF(AND(B2399="ceiling fan",J2399&gt;500),_xlfn.MAXIFS('m cost'!$E$3:$E$1062,'m cost'!$B$3:$B$1062,C2399,'m cost'!$C$3:$C$1062,"&lt;="&amp;O2399,'m cost'!$D$3:$D$1062,"&lt;="&amp;N2399)*3,_xlfn.MAXIFS('m cost'!$E$3:$E$1062,'m cost'!$B$3:$B$1062,C2399,'m cost'!$C$3:$C$1062,"&lt;="&amp;O2399,'m cost'!$D$3:$D$1062,"&lt;="&amp;N2399)))</f>
        <v>122.78968253968254</v>
      </c>
      <c r="L2399" s="2">
        <f t="shared" si="228"/>
        <v>-122.78968253968254</v>
      </c>
      <c r="M2399" s="2">
        <f t="shared" si="229"/>
        <v>-2550</v>
      </c>
      <c r="N2399">
        <f t="shared" si="230"/>
        <v>2</v>
      </c>
      <c r="O2399">
        <f t="shared" si="231"/>
        <v>2023</v>
      </c>
      <c r="P2399" s="9">
        <f>IF(I2399&gt;0,VLOOKUP(B2399,'m cost'!A:G,6,FALSE)*I2399,0)</f>
        <v>0</v>
      </c>
      <c r="Q2399" t="str">
        <f t="shared" si="232"/>
        <v>l</v>
      </c>
      <c r="R2399" s="2">
        <f t="shared" si="233"/>
        <v>-2427.2103174603176</v>
      </c>
    </row>
    <row r="2400" spans="1:18" x14ac:dyDescent="0.2">
      <c r="A2400" t="s">
        <v>24</v>
      </c>
      <c r="B2400" s="9" t="str">
        <f>VLOOKUP(A2400,'item cost'!A:D,2,FALSE)</f>
        <v>group 22</v>
      </c>
      <c r="C2400" s="9" t="str">
        <f>VLOOKUP(D2400,items!A:B,2,FALSE)</f>
        <v>item 22</v>
      </c>
      <c r="D2400" t="s">
        <v>854</v>
      </c>
      <c r="E2400" s="10"/>
      <c r="F2400" s="10">
        <v>44976</v>
      </c>
      <c r="G2400" t="s">
        <v>599</v>
      </c>
      <c r="I2400">
        <v>125</v>
      </c>
      <c r="J2400" s="2">
        <v>1475</v>
      </c>
      <c r="K2400" s="2">
        <f>IF(OR(B2400="متنوع",B2400="قطع غيار"),J2400,IF(AND(B2400="ceiling fan",J2400&gt;500),_xlfn.MAXIFS('m cost'!$E$3:$E$1062,'m cost'!$B$3:$B$1062,C2400,'m cost'!$C$3:$C$1062,"&lt;="&amp;O2400,'m cost'!$D$3:$D$1062,"&lt;="&amp;N2400)*3,_xlfn.MAXIFS('m cost'!$E$3:$E$1062,'m cost'!$B$3:$B$1062,C2400,'m cost'!$C$3:$C$1062,"&lt;="&amp;O2400,'m cost'!$D$3:$D$1062,"&lt;="&amp;N2400)))</f>
        <v>588</v>
      </c>
      <c r="L2400" s="2">
        <f t="shared" si="228"/>
        <v>73500</v>
      </c>
      <c r="M2400" s="2">
        <f t="shared" si="229"/>
        <v>184375</v>
      </c>
      <c r="N2400">
        <f t="shared" si="230"/>
        <v>2</v>
      </c>
      <c r="O2400">
        <f t="shared" si="231"/>
        <v>2023</v>
      </c>
      <c r="P2400" s="9">
        <f>IF(I2400&gt;0,VLOOKUP(B2400,'m cost'!A:G,6,FALSE)*I2400,0)</f>
        <v>125</v>
      </c>
      <c r="Q2400" t="str">
        <f t="shared" si="232"/>
        <v>p</v>
      </c>
      <c r="R2400" s="2">
        <f t="shared" si="233"/>
        <v>110750</v>
      </c>
    </row>
    <row r="2401" spans="1:18" x14ac:dyDescent="0.2">
      <c r="A2401" t="s">
        <v>60</v>
      </c>
      <c r="B2401" s="9" t="str">
        <f>VLOOKUP(A2401,'item cost'!A:D,2,FALSE)</f>
        <v>group 23</v>
      </c>
      <c r="C2401" s="9" t="str">
        <f>VLOOKUP(D2401,items!A:B,2,FALSE)</f>
        <v>item 23</v>
      </c>
      <c r="D2401" t="s">
        <v>855</v>
      </c>
      <c r="E2401" s="10"/>
      <c r="F2401" s="10">
        <v>44976</v>
      </c>
      <c r="G2401" t="s">
        <v>599</v>
      </c>
      <c r="I2401">
        <v>50</v>
      </c>
      <c r="J2401" s="2">
        <v>490</v>
      </c>
      <c r="K2401" s="2">
        <f>IF(OR(B2401="متنوع",B2401="قطع غيار"),J2401,IF(AND(B2401="ceiling fan",J2401&gt;500),_xlfn.MAXIFS('m cost'!$E$3:$E$1062,'m cost'!$B$3:$B$1062,C2401,'m cost'!$C$3:$C$1062,"&lt;="&amp;O2401,'m cost'!$D$3:$D$1062,"&lt;="&amp;N2401)*3,_xlfn.MAXIFS('m cost'!$E$3:$E$1062,'m cost'!$B$3:$B$1062,C2401,'m cost'!$C$3:$C$1062,"&lt;="&amp;O2401,'m cost'!$D$3:$D$1062,"&lt;="&amp;N2401)))</f>
        <v>3666.8121693121693</v>
      </c>
      <c r="L2401" s="2">
        <f t="shared" si="228"/>
        <v>183340.60846560847</v>
      </c>
      <c r="M2401" s="2">
        <f t="shared" si="229"/>
        <v>24500</v>
      </c>
      <c r="N2401">
        <f t="shared" si="230"/>
        <v>2</v>
      </c>
      <c r="O2401">
        <f t="shared" si="231"/>
        <v>2023</v>
      </c>
      <c r="P2401" s="9">
        <f>IF(I2401&gt;0,VLOOKUP(B2401,'m cost'!A:G,6,FALSE)*I2401,0)</f>
        <v>100</v>
      </c>
      <c r="Q2401" t="str">
        <f t="shared" si="232"/>
        <v>l</v>
      </c>
      <c r="R2401" s="2">
        <f t="shared" si="233"/>
        <v>-158940.60846560847</v>
      </c>
    </row>
    <row r="2402" spans="1:18" x14ac:dyDescent="0.2">
      <c r="A2402" t="s">
        <v>43</v>
      </c>
      <c r="B2402" s="9" t="str">
        <f>VLOOKUP(A2402,'item cost'!A:D,2,FALSE)</f>
        <v>group 24</v>
      </c>
      <c r="C2402" s="9" t="str">
        <f>VLOOKUP(D2402,items!A:B,2,FALSE)</f>
        <v>item 24</v>
      </c>
      <c r="D2402" t="s">
        <v>856</v>
      </c>
      <c r="E2402" s="10"/>
      <c r="F2402" s="10">
        <v>44976</v>
      </c>
      <c r="G2402" t="s">
        <v>599</v>
      </c>
      <c r="I2402">
        <v>25</v>
      </c>
      <c r="J2402" s="2">
        <v>540</v>
      </c>
      <c r="K2402" s="2">
        <f>IF(OR(B2402="متنوع",B2402="قطع غيار"),J2402,IF(AND(B2402="ceiling fan",J2402&gt;500),_xlfn.MAXIFS('m cost'!$E$3:$E$1062,'m cost'!$B$3:$B$1062,C2402,'m cost'!$C$3:$C$1062,"&lt;="&amp;O2402,'m cost'!$D$3:$D$1062,"&lt;="&amp;N2402)*3,_xlfn.MAXIFS('m cost'!$E$3:$E$1062,'m cost'!$B$3:$B$1062,C2402,'m cost'!$C$3:$C$1062,"&lt;="&amp;O2402,'m cost'!$D$3:$D$1062,"&lt;="&amp;N2402)))</f>
        <v>570</v>
      </c>
      <c r="L2402" s="2">
        <f t="shared" si="228"/>
        <v>14250</v>
      </c>
      <c r="M2402" s="2">
        <f t="shared" si="229"/>
        <v>13500</v>
      </c>
      <c r="N2402">
        <f t="shared" si="230"/>
        <v>2</v>
      </c>
      <c r="O2402">
        <f t="shared" si="231"/>
        <v>2023</v>
      </c>
      <c r="P2402" s="9">
        <f>IF(I2402&gt;0,VLOOKUP(B2402,'m cost'!A:G,6,FALSE)*I2402,0)</f>
        <v>12.5</v>
      </c>
      <c r="Q2402" t="str">
        <f t="shared" si="232"/>
        <v>l</v>
      </c>
      <c r="R2402" s="2">
        <f t="shared" si="233"/>
        <v>-762.5</v>
      </c>
    </row>
    <row r="2403" spans="1:18" x14ac:dyDescent="0.2">
      <c r="A2403" t="s">
        <v>278</v>
      </c>
      <c r="B2403" s="9" t="str">
        <f>VLOOKUP(A2403,'item cost'!A:D,2,FALSE)</f>
        <v>group 25</v>
      </c>
      <c r="C2403" s="9" t="str">
        <f>VLOOKUP(D2403,items!A:B,2,FALSE)</f>
        <v>item 25</v>
      </c>
      <c r="D2403" t="s">
        <v>857</v>
      </c>
      <c r="E2403" s="10"/>
      <c r="F2403" s="10">
        <v>44976</v>
      </c>
      <c r="G2403" t="s">
        <v>599</v>
      </c>
      <c r="I2403">
        <v>50</v>
      </c>
      <c r="J2403" s="2">
        <v>540</v>
      </c>
      <c r="K2403" s="2">
        <f>IF(OR(B2403="متنوع",B2403="قطع غيار"),J2403,IF(AND(B2403="ceiling fan",J2403&gt;500),_xlfn.MAXIFS('m cost'!$E$3:$E$1062,'m cost'!$B$3:$B$1062,C2403,'m cost'!$C$3:$C$1062,"&lt;="&amp;O2403,'m cost'!$D$3:$D$1062,"&lt;="&amp;N2403)*3,_xlfn.MAXIFS('m cost'!$E$3:$E$1062,'m cost'!$B$3:$B$1062,C2403,'m cost'!$C$3:$C$1062,"&lt;="&amp;O2403,'m cost'!$D$3:$D$1062,"&lt;="&amp;N2403)))</f>
        <v>223.50174851190479</v>
      </c>
      <c r="L2403" s="2">
        <f t="shared" si="228"/>
        <v>11175.08742559524</v>
      </c>
      <c r="M2403" s="2">
        <f t="shared" si="229"/>
        <v>27000</v>
      </c>
      <c r="N2403">
        <f t="shared" si="230"/>
        <v>2</v>
      </c>
      <c r="O2403">
        <f t="shared" si="231"/>
        <v>2023</v>
      </c>
      <c r="P2403" s="9">
        <f>IF(I2403&gt;0,VLOOKUP(B2403,'m cost'!A:G,6,FALSE)*I2403,0)</f>
        <v>1472.75</v>
      </c>
      <c r="Q2403" t="str">
        <f t="shared" si="232"/>
        <v>p</v>
      </c>
      <c r="R2403" s="2">
        <f t="shared" si="233"/>
        <v>14352.16257440476</v>
      </c>
    </row>
    <row r="2404" spans="1:18" x14ac:dyDescent="0.2">
      <c r="A2404" t="s">
        <v>279</v>
      </c>
      <c r="B2404" s="9" t="str">
        <f>VLOOKUP(A2404,'item cost'!A:D,2,FALSE)</f>
        <v>group 26</v>
      </c>
      <c r="C2404" s="9" t="str">
        <f>VLOOKUP(D2404,items!A:B,2,FALSE)</f>
        <v>item 26</v>
      </c>
      <c r="D2404" t="s">
        <v>858</v>
      </c>
      <c r="E2404" s="10"/>
      <c r="F2404" s="10">
        <v>44976</v>
      </c>
      <c r="G2404" t="s">
        <v>599</v>
      </c>
      <c r="I2404">
        <v>100</v>
      </c>
      <c r="J2404" s="2">
        <v>275</v>
      </c>
      <c r="K2404" s="2">
        <f>IF(OR(B2404="متنوع",B2404="قطع غيار"),J2404,IF(AND(B2404="ceiling fan",J2404&gt;500),_xlfn.MAXIFS('m cost'!$E$3:$E$1062,'m cost'!$B$3:$B$1062,C2404,'m cost'!$C$3:$C$1062,"&lt;="&amp;O2404,'m cost'!$D$3:$D$1062,"&lt;="&amp;N2404)*3,_xlfn.MAXIFS('m cost'!$E$3:$E$1062,'m cost'!$B$3:$B$1062,C2404,'m cost'!$C$3:$C$1062,"&lt;="&amp;O2404,'m cost'!$D$3:$D$1062,"&lt;="&amp;N2404)))</f>
        <v>2270</v>
      </c>
      <c r="L2404" s="2">
        <f t="shared" si="228"/>
        <v>227000</v>
      </c>
      <c r="M2404" s="2">
        <f t="shared" si="229"/>
        <v>27500</v>
      </c>
      <c r="N2404">
        <f t="shared" si="230"/>
        <v>2</v>
      </c>
      <c r="O2404">
        <f t="shared" si="231"/>
        <v>2023</v>
      </c>
      <c r="P2404" s="9">
        <f>IF(I2404&gt;0,VLOOKUP(B2404,'m cost'!A:G,6,FALSE)*I2404,0)</f>
        <v>500</v>
      </c>
      <c r="Q2404" t="str">
        <f t="shared" si="232"/>
        <v>l</v>
      </c>
      <c r="R2404" s="2">
        <f t="shared" si="233"/>
        <v>-200000</v>
      </c>
    </row>
    <row r="2405" spans="1:18" x14ac:dyDescent="0.2">
      <c r="A2405" t="s">
        <v>46</v>
      </c>
      <c r="B2405" s="9" t="str">
        <f>VLOOKUP(A2405,'item cost'!A:D,2,FALSE)</f>
        <v>group 27</v>
      </c>
      <c r="C2405" s="9" t="str">
        <f>VLOOKUP(D2405,items!A:B,2,FALSE)</f>
        <v>item 27</v>
      </c>
      <c r="D2405" t="s">
        <v>859</v>
      </c>
      <c r="E2405" s="10"/>
      <c r="F2405" s="10">
        <v>44976</v>
      </c>
      <c r="G2405" t="s">
        <v>599</v>
      </c>
      <c r="I2405">
        <v>5</v>
      </c>
      <c r="J2405" s="2">
        <v>1225</v>
      </c>
      <c r="K2405" s="2">
        <f>IF(OR(B2405="متنوع",B2405="قطع غيار"),J2405,IF(AND(B2405="ceiling fan",J2405&gt;500),_xlfn.MAXIFS('m cost'!$E$3:$E$1062,'m cost'!$B$3:$B$1062,C2405,'m cost'!$C$3:$C$1062,"&lt;="&amp;O2405,'m cost'!$D$3:$D$1062,"&lt;="&amp;N2405)*3,_xlfn.MAXIFS('m cost'!$E$3:$E$1062,'m cost'!$B$3:$B$1062,C2405,'m cost'!$C$3:$C$1062,"&lt;="&amp;O2405,'m cost'!$D$3:$D$1062,"&lt;="&amp;N2405)))</f>
        <v>383</v>
      </c>
      <c r="L2405" s="2">
        <f t="shared" si="228"/>
        <v>1915</v>
      </c>
      <c r="M2405" s="2">
        <f t="shared" si="229"/>
        <v>6125</v>
      </c>
      <c r="N2405">
        <f t="shared" si="230"/>
        <v>2</v>
      </c>
      <c r="O2405">
        <f t="shared" si="231"/>
        <v>2023</v>
      </c>
      <c r="P2405" s="9">
        <f>IF(I2405&gt;0,VLOOKUP(B2405,'m cost'!A:G,6,FALSE)*I2405,0)</f>
        <v>0</v>
      </c>
      <c r="Q2405" t="str">
        <f t="shared" si="232"/>
        <v>p</v>
      </c>
      <c r="R2405" s="2">
        <f t="shared" si="233"/>
        <v>4210</v>
      </c>
    </row>
    <row r="2406" spans="1:18" x14ac:dyDescent="0.2">
      <c r="A2406" t="s">
        <v>37</v>
      </c>
      <c r="B2406" s="9" t="str">
        <f>VLOOKUP(A2406,'item cost'!A:D,2,FALSE)</f>
        <v>group 28</v>
      </c>
      <c r="C2406" s="9" t="str">
        <f>VLOOKUP(D2406,items!A:B,2,FALSE)</f>
        <v>item 28</v>
      </c>
      <c r="D2406" t="s">
        <v>860</v>
      </c>
      <c r="E2406" s="10"/>
      <c r="F2406" s="10">
        <v>44976</v>
      </c>
      <c r="G2406" t="s">
        <v>599</v>
      </c>
      <c r="I2406">
        <v>8</v>
      </c>
      <c r="J2406" s="2">
        <v>730</v>
      </c>
      <c r="K2406" s="2">
        <f>IF(OR(B2406="متنوع",B2406="قطع غيار"),J2406,IF(AND(B2406="ceiling fan",J2406&gt;500),_xlfn.MAXIFS('m cost'!$E$3:$E$1062,'m cost'!$B$3:$B$1062,C2406,'m cost'!$C$3:$C$1062,"&lt;="&amp;O2406,'m cost'!$D$3:$D$1062,"&lt;="&amp;N2406)*3,_xlfn.MAXIFS('m cost'!$E$3:$E$1062,'m cost'!$B$3:$B$1062,C2406,'m cost'!$C$3:$C$1062,"&lt;="&amp;O2406,'m cost'!$D$3:$D$1062,"&lt;="&amp;N2406)))</f>
        <v>1229</v>
      </c>
      <c r="L2406" s="2">
        <f t="shared" si="228"/>
        <v>9832</v>
      </c>
      <c r="M2406" s="2">
        <f t="shared" si="229"/>
        <v>5840</v>
      </c>
      <c r="N2406">
        <f t="shared" si="230"/>
        <v>2</v>
      </c>
      <c r="O2406">
        <f t="shared" si="231"/>
        <v>2023</v>
      </c>
      <c r="P2406" s="9">
        <f>IF(I2406&gt;0,VLOOKUP(B2406,'m cost'!A:G,6,FALSE)*I2406,0)</f>
        <v>4</v>
      </c>
      <c r="Q2406" t="str">
        <f t="shared" si="232"/>
        <v>l</v>
      </c>
      <c r="R2406" s="2">
        <f t="shared" si="233"/>
        <v>-3996</v>
      </c>
    </row>
    <row r="2407" spans="1:18" x14ac:dyDescent="0.2">
      <c r="A2407" t="s">
        <v>44</v>
      </c>
      <c r="B2407" s="9" t="str">
        <f>VLOOKUP(A2407,'item cost'!A:D,2,FALSE)</f>
        <v>group 29</v>
      </c>
      <c r="C2407" s="9" t="str">
        <f>VLOOKUP(D2407,items!A:B,2,FALSE)</f>
        <v>item 29</v>
      </c>
      <c r="D2407" t="s">
        <v>861</v>
      </c>
      <c r="E2407" s="10"/>
      <c r="F2407" s="10">
        <v>44976</v>
      </c>
      <c r="G2407" t="s">
        <v>599</v>
      </c>
      <c r="I2407">
        <v>26</v>
      </c>
      <c r="J2407" s="2">
        <v>530</v>
      </c>
      <c r="K2407" s="2">
        <f>IF(OR(B2407="متنوع",B2407="قطع غيار"),J2407,IF(AND(B2407="ceiling fan",J2407&gt;500),_xlfn.MAXIFS('m cost'!$E$3:$E$1062,'m cost'!$B$3:$B$1062,C2407,'m cost'!$C$3:$C$1062,"&lt;="&amp;O2407,'m cost'!$D$3:$D$1062,"&lt;="&amp;N2407)*3,_xlfn.MAXIFS('m cost'!$E$3:$E$1062,'m cost'!$B$3:$B$1062,C2407,'m cost'!$C$3:$C$1062,"&lt;="&amp;O2407,'m cost'!$D$3:$D$1062,"&lt;="&amp;N2407)))</f>
        <v>139.5625</v>
      </c>
      <c r="L2407" s="2">
        <f t="shared" si="228"/>
        <v>3628.625</v>
      </c>
      <c r="M2407" s="2">
        <f t="shared" si="229"/>
        <v>13780</v>
      </c>
      <c r="N2407">
        <f t="shared" si="230"/>
        <v>2</v>
      </c>
      <c r="O2407">
        <f t="shared" si="231"/>
        <v>2023</v>
      </c>
      <c r="P2407" s="9">
        <f>IF(I2407&gt;0,VLOOKUP(B2407,'m cost'!A:G,6,FALSE)*I2407,0)</f>
        <v>130</v>
      </c>
      <c r="Q2407" t="str">
        <f t="shared" si="232"/>
        <v>p</v>
      </c>
      <c r="R2407" s="2">
        <f t="shared" si="233"/>
        <v>10021.375</v>
      </c>
    </row>
    <row r="2408" spans="1:18" x14ac:dyDescent="0.2">
      <c r="A2408" t="s">
        <v>280</v>
      </c>
      <c r="B2408" s="9" t="str">
        <f>VLOOKUP(A2408,'item cost'!A:D,2,FALSE)</f>
        <v>group 30</v>
      </c>
      <c r="C2408" s="9" t="str">
        <f>VLOOKUP(D2408,items!A:B,2,FALSE)</f>
        <v>item 30</v>
      </c>
      <c r="D2408" t="s">
        <v>862</v>
      </c>
      <c r="E2408" s="10"/>
      <c r="F2408" s="10">
        <v>44976</v>
      </c>
      <c r="G2408" t="s">
        <v>599</v>
      </c>
      <c r="I2408">
        <v>20</v>
      </c>
      <c r="J2408" s="2">
        <v>170</v>
      </c>
      <c r="K2408" s="2">
        <f>IF(OR(B2408="متنوع",B2408="قطع غيار"),J2408,IF(AND(B2408="ceiling fan",J2408&gt;500),_xlfn.MAXIFS('m cost'!$E$3:$E$1062,'m cost'!$B$3:$B$1062,C2408,'m cost'!$C$3:$C$1062,"&lt;="&amp;O2408,'m cost'!$D$3:$D$1062,"&lt;="&amp;N2408)*3,_xlfn.MAXIFS('m cost'!$E$3:$E$1062,'m cost'!$B$3:$B$1062,C2408,'m cost'!$C$3:$C$1062,"&lt;="&amp;O2408,'m cost'!$D$3:$D$1062,"&lt;="&amp;N2408)))</f>
        <v>350.54555555555561</v>
      </c>
      <c r="L2408" s="2">
        <f t="shared" si="228"/>
        <v>7010.9111111111124</v>
      </c>
      <c r="M2408" s="2">
        <f t="shared" si="229"/>
        <v>3400</v>
      </c>
      <c r="N2408">
        <f t="shared" si="230"/>
        <v>2</v>
      </c>
      <c r="O2408">
        <f t="shared" si="231"/>
        <v>2023</v>
      </c>
      <c r="P2408" s="9">
        <f>IF(I2408&gt;0,VLOOKUP(B2408,'m cost'!A:G,6,FALSE)*I2408,0)</f>
        <v>100</v>
      </c>
      <c r="Q2408" t="str">
        <f t="shared" si="232"/>
        <v>l</v>
      </c>
      <c r="R2408" s="2">
        <f t="shared" si="233"/>
        <v>-3710.9111111111124</v>
      </c>
    </row>
    <row r="2409" spans="1:18" x14ac:dyDescent="0.2">
      <c r="A2409" t="s">
        <v>50</v>
      </c>
      <c r="B2409" s="9" t="str">
        <f>VLOOKUP(A2409,'item cost'!A:D,2,FALSE)</f>
        <v>group 31</v>
      </c>
      <c r="C2409" s="9" t="str">
        <f>VLOOKUP(D2409,items!A:B,2,FALSE)</f>
        <v>item 31</v>
      </c>
      <c r="D2409" t="s">
        <v>863</v>
      </c>
      <c r="E2409" s="10"/>
      <c r="F2409" s="10">
        <v>44976</v>
      </c>
      <c r="G2409" t="s">
        <v>599</v>
      </c>
      <c r="I2409">
        <v>25</v>
      </c>
      <c r="J2409" s="2">
        <v>470</v>
      </c>
      <c r="K2409" s="2">
        <f>IF(OR(B2409="متنوع",B2409="قطع غيار"),J2409,IF(AND(B2409="ceiling fan",J2409&gt;500),_xlfn.MAXIFS('m cost'!$E$3:$E$1062,'m cost'!$B$3:$B$1062,C2409,'m cost'!$C$3:$C$1062,"&lt;="&amp;O2409,'m cost'!$D$3:$D$1062,"&lt;="&amp;N2409)*3,_xlfn.MAXIFS('m cost'!$E$3:$E$1062,'m cost'!$B$3:$B$1062,C2409,'m cost'!$C$3:$C$1062,"&lt;="&amp;O2409,'m cost'!$D$3:$D$1062,"&lt;="&amp;N2409)))</f>
        <v>891.17460317460325</v>
      </c>
      <c r="L2409" s="2">
        <f t="shared" si="228"/>
        <v>22279.365079365081</v>
      </c>
      <c r="M2409" s="2">
        <f t="shared" si="229"/>
        <v>11750</v>
      </c>
      <c r="N2409">
        <f t="shared" si="230"/>
        <v>2</v>
      </c>
      <c r="O2409">
        <f t="shared" si="231"/>
        <v>2023</v>
      </c>
      <c r="P2409" s="9">
        <f>IF(I2409&gt;0,VLOOKUP(B2409,'m cost'!A:G,6,FALSE)*I2409,0)</f>
        <v>125</v>
      </c>
      <c r="Q2409" t="str">
        <f t="shared" si="232"/>
        <v>l</v>
      </c>
      <c r="R2409" s="2">
        <f t="shared" si="233"/>
        <v>-10654.365079365081</v>
      </c>
    </row>
    <row r="2410" spans="1:18" x14ac:dyDescent="0.2">
      <c r="A2410" t="s">
        <v>20</v>
      </c>
      <c r="B2410" s="9" t="str">
        <f>VLOOKUP(A2410,'item cost'!A:D,2,FALSE)</f>
        <v>group 32</v>
      </c>
      <c r="C2410" s="9" t="str">
        <f>VLOOKUP(D2410,items!A:B,2,FALSE)</f>
        <v>item 32</v>
      </c>
      <c r="D2410" t="s">
        <v>864</v>
      </c>
      <c r="E2410" s="10"/>
      <c r="F2410" s="10">
        <v>44976</v>
      </c>
      <c r="G2410" t="s">
        <v>599</v>
      </c>
      <c r="I2410">
        <v>10</v>
      </c>
      <c r="J2410" s="2">
        <v>1375</v>
      </c>
      <c r="K2410" s="2">
        <f>IF(OR(B2410="متنوع",B2410="قطع غيار"),J2410,IF(AND(B2410="ceiling fan",J2410&gt;500),_xlfn.MAXIFS('m cost'!$E$3:$E$1062,'m cost'!$B$3:$B$1062,C2410,'m cost'!$C$3:$C$1062,"&lt;="&amp;O2410,'m cost'!$D$3:$D$1062,"&lt;="&amp;N2410)*3,_xlfn.MAXIFS('m cost'!$E$3:$E$1062,'m cost'!$B$3:$B$1062,C2410,'m cost'!$C$3:$C$1062,"&lt;="&amp;O2410,'m cost'!$D$3:$D$1062,"&lt;="&amp;N2410)))</f>
        <v>480</v>
      </c>
      <c r="L2410" s="2">
        <f t="shared" si="228"/>
        <v>4800</v>
      </c>
      <c r="M2410" s="2">
        <f t="shared" si="229"/>
        <v>13750</v>
      </c>
      <c r="N2410">
        <f t="shared" si="230"/>
        <v>2</v>
      </c>
      <c r="O2410">
        <f t="shared" si="231"/>
        <v>2023</v>
      </c>
      <c r="P2410" s="9">
        <f>IF(I2410&gt;0,VLOOKUP(B2410,'m cost'!A:G,6,FALSE)*I2410,0)</f>
        <v>50</v>
      </c>
      <c r="Q2410" t="str">
        <f t="shared" si="232"/>
        <v>p</v>
      </c>
      <c r="R2410" s="2">
        <f t="shared" si="233"/>
        <v>8900</v>
      </c>
    </row>
    <row r="2411" spans="1:18" x14ac:dyDescent="0.2">
      <c r="A2411" t="s">
        <v>33</v>
      </c>
      <c r="B2411" s="9" t="str">
        <f>VLOOKUP(A2411,'item cost'!A:D,2,FALSE)</f>
        <v>group 33</v>
      </c>
      <c r="C2411" s="9" t="str">
        <f>VLOOKUP(D2411,items!A:B,2,FALSE)</f>
        <v>item 33</v>
      </c>
      <c r="D2411" t="s">
        <v>865</v>
      </c>
      <c r="E2411" s="10"/>
      <c r="F2411" s="10">
        <v>44976</v>
      </c>
      <c r="G2411" t="s">
        <v>599</v>
      </c>
      <c r="I2411">
        <v>5</v>
      </c>
      <c r="J2411" s="2">
        <v>1475</v>
      </c>
      <c r="K2411" s="2">
        <f>IF(OR(B2411="متنوع",B2411="قطع غيار"),J2411,IF(AND(B2411="ceiling fan",J2411&gt;500),_xlfn.MAXIFS('m cost'!$E$3:$E$1062,'m cost'!$B$3:$B$1062,C2411,'m cost'!$C$3:$C$1062,"&lt;="&amp;O2411,'m cost'!$D$3:$D$1062,"&lt;="&amp;N2411)*3,_xlfn.MAXIFS('m cost'!$E$3:$E$1062,'m cost'!$B$3:$B$1062,C2411,'m cost'!$C$3:$C$1062,"&lt;="&amp;O2411,'m cost'!$D$3:$D$1062,"&lt;="&amp;N2411)))</f>
        <v>960</v>
      </c>
      <c r="L2411" s="2">
        <f t="shared" si="228"/>
        <v>4800</v>
      </c>
      <c r="M2411" s="2">
        <f t="shared" si="229"/>
        <v>7375</v>
      </c>
      <c r="N2411">
        <f t="shared" si="230"/>
        <v>2</v>
      </c>
      <c r="O2411">
        <f t="shared" si="231"/>
        <v>2023</v>
      </c>
      <c r="P2411" s="9">
        <f>IF(I2411&gt;0,VLOOKUP(B2411,'m cost'!A:G,6,FALSE)*I2411,0)</f>
        <v>25</v>
      </c>
      <c r="Q2411" t="str">
        <f t="shared" si="232"/>
        <v>p</v>
      </c>
      <c r="R2411" s="2">
        <f t="shared" si="233"/>
        <v>2550</v>
      </c>
    </row>
    <row r="2412" spans="1:18" x14ac:dyDescent="0.2">
      <c r="A2412" t="s">
        <v>48</v>
      </c>
      <c r="B2412" s="9" t="str">
        <f>VLOOKUP(A2412,'item cost'!A:D,2,FALSE)</f>
        <v>group 34</v>
      </c>
      <c r="C2412" s="9" t="str">
        <f>VLOOKUP(D2412,items!A:B,2,FALSE)</f>
        <v>item 34</v>
      </c>
      <c r="D2412" t="s">
        <v>866</v>
      </c>
      <c r="E2412" s="10"/>
      <c r="F2412" s="10">
        <v>44976</v>
      </c>
      <c r="G2412" t="s">
        <v>599</v>
      </c>
      <c r="I2412">
        <v>5</v>
      </c>
      <c r="J2412" s="2">
        <v>2500</v>
      </c>
      <c r="K2412" s="2">
        <f>IF(OR(B2412="متنوع",B2412="قطع غيار"),J2412,IF(AND(B2412="ceiling fan",J2412&gt;500),_xlfn.MAXIFS('m cost'!$E$3:$E$1062,'m cost'!$B$3:$B$1062,C2412,'m cost'!$C$3:$C$1062,"&lt;="&amp;O2412,'m cost'!$D$3:$D$1062,"&lt;="&amp;N2412)*3,_xlfn.MAXIFS('m cost'!$E$3:$E$1062,'m cost'!$B$3:$B$1062,C2412,'m cost'!$C$3:$C$1062,"&lt;="&amp;O2412,'m cost'!$D$3:$D$1062,"&lt;="&amp;N2412)))</f>
        <v>1445</v>
      </c>
      <c r="L2412" s="2">
        <f t="shared" si="228"/>
        <v>7225</v>
      </c>
      <c r="M2412" s="2">
        <f t="shared" si="229"/>
        <v>12500</v>
      </c>
      <c r="N2412">
        <f t="shared" si="230"/>
        <v>2</v>
      </c>
      <c r="O2412">
        <f t="shared" si="231"/>
        <v>2023</v>
      </c>
      <c r="P2412" s="9">
        <f>IF(I2412&gt;0,VLOOKUP(B2412,'m cost'!A:G,6,FALSE)*I2412,0)</f>
        <v>25</v>
      </c>
      <c r="Q2412" t="str">
        <f t="shared" si="232"/>
        <v>p</v>
      </c>
      <c r="R2412" s="2">
        <f t="shared" si="233"/>
        <v>5250</v>
      </c>
    </row>
    <row r="2413" spans="1:18" x14ac:dyDescent="0.2">
      <c r="A2413" t="s">
        <v>28</v>
      </c>
      <c r="B2413" s="9" t="str">
        <f>VLOOKUP(A2413,'item cost'!A:D,2,FALSE)</f>
        <v>group 35</v>
      </c>
      <c r="C2413" s="9" t="str">
        <f>VLOOKUP(D2413,items!A:B,2,FALSE)</f>
        <v>item 35</v>
      </c>
      <c r="D2413" t="s">
        <v>867</v>
      </c>
      <c r="E2413" s="10"/>
      <c r="F2413" s="10">
        <v>44970</v>
      </c>
      <c r="G2413" t="s">
        <v>600</v>
      </c>
      <c r="I2413">
        <v>100</v>
      </c>
      <c r="J2413" s="2">
        <v>265</v>
      </c>
      <c r="K2413" s="2">
        <f>IF(OR(B2413="متنوع",B2413="قطع غيار"),J2413,IF(AND(B2413="ceiling fan",J2413&gt;500),_xlfn.MAXIFS('m cost'!$E$3:$E$1062,'m cost'!$B$3:$B$1062,C2413,'m cost'!$C$3:$C$1062,"&lt;="&amp;O2413,'m cost'!$D$3:$D$1062,"&lt;="&amp;N2413)*3,_xlfn.MAXIFS('m cost'!$E$3:$E$1062,'m cost'!$B$3:$B$1062,C2413,'m cost'!$C$3:$C$1062,"&lt;="&amp;O2413,'m cost'!$D$3:$D$1062,"&lt;="&amp;N2413)))</f>
        <v>1445</v>
      </c>
      <c r="L2413" s="2">
        <f t="shared" si="228"/>
        <v>144500</v>
      </c>
      <c r="M2413" s="2">
        <f t="shared" si="229"/>
        <v>26500</v>
      </c>
      <c r="N2413">
        <f t="shared" si="230"/>
        <v>2</v>
      </c>
      <c r="O2413">
        <f t="shared" si="231"/>
        <v>2023</v>
      </c>
      <c r="P2413" s="9">
        <f>IF(I2413&gt;0,VLOOKUP(B2413,'m cost'!A:G,6,FALSE)*I2413,0)</f>
        <v>500</v>
      </c>
      <c r="Q2413" t="str">
        <f t="shared" si="232"/>
        <v>l</v>
      </c>
      <c r="R2413" s="2">
        <f t="shared" si="233"/>
        <v>-118500</v>
      </c>
    </row>
    <row r="2414" spans="1:18" x14ac:dyDescent="0.2">
      <c r="A2414" t="s">
        <v>274</v>
      </c>
      <c r="B2414" s="9" t="str">
        <f>VLOOKUP(A2414,'item cost'!A:D,2,FALSE)</f>
        <v>group 36</v>
      </c>
      <c r="C2414" s="9" t="str">
        <f>VLOOKUP(D2414,items!A:B,2,FALSE)</f>
        <v>item 36</v>
      </c>
      <c r="D2414" t="s">
        <v>868</v>
      </c>
      <c r="E2414" s="10"/>
      <c r="F2414" s="10">
        <v>44970</v>
      </c>
      <c r="G2414" t="s">
        <v>600</v>
      </c>
      <c r="I2414">
        <v>30</v>
      </c>
      <c r="J2414" s="2">
        <v>310</v>
      </c>
      <c r="K2414" s="2">
        <f>IF(OR(B2414="متنوع",B2414="قطع غيار"),J2414,IF(AND(B2414="ceiling fan",J2414&gt;500),_xlfn.MAXIFS('m cost'!$E$3:$E$1062,'m cost'!$B$3:$B$1062,C2414,'m cost'!$C$3:$C$1062,"&lt;="&amp;O2414,'m cost'!$D$3:$D$1062,"&lt;="&amp;N2414)*3,_xlfn.MAXIFS('m cost'!$E$3:$E$1062,'m cost'!$B$3:$B$1062,C2414,'m cost'!$C$3:$C$1062,"&lt;="&amp;O2414,'m cost'!$D$3:$D$1062,"&lt;="&amp;N2414)))</f>
        <v>440</v>
      </c>
      <c r="L2414" s="2">
        <f t="shared" si="228"/>
        <v>13200</v>
      </c>
      <c r="M2414" s="2">
        <f t="shared" si="229"/>
        <v>9300</v>
      </c>
      <c r="N2414">
        <f t="shared" si="230"/>
        <v>2</v>
      </c>
      <c r="O2414">
        <f t="shared" si="231"/>
        <v>2023</v>
      </c>
      <c r="P2414" s="9">
        <f>IF(I2414&gt;0,VLOOKUP(B2414,'m cost'!A:G,6,FALSE)*I2414,0)</f>
        <v>150</v>
      </c>
      <c r="Q2414" t="str">
        <f t="shared" si="232"/>
        <v>l</v>
      </c>
      <c r="R2414" s="2">
        <f t="shared" si="233"/>
        <v>-4050</v>
      </c>
    </row>
    <row r="2415" spans="1:18" x14ac:dyDescent="0.2">
      <c r="A2415" t="s">
        <v>52</v>
      </c>
      <c r="B2415" s="9" t="str">
        <f>VLOOKUP(A2415,'item cost'!A:D,2,FALSE)</f>
        <v>group 37</v>
      </c>
      <c r="C2415" s="9" t="str">
        <f>VLOOKUP(D2415,items!A:B,2,FALSE)</f>
        <v>item 37</v>
      </c>
      <c r="D2415" t="s">
        <v>869</v>
      </c>
      <c r="E2415" s="10"/>
      <c r="F2415" s="10">
        <v>44970</v>
      </c>
      <c r="G2415" t="s">
        <v>600</v>
      </c>
      <c r="I2415">
        <v>5</v>
      </c>
      <c r="J2415" s="2">
        <v>1350</v>
      </c>
      <c r="K2415" s="2">
        <f>IF(OR(B2415="متنوع",B2415="قطع غيار"),J2415,IF(AND(B2415="ceiling fan",J2415&gt;500),_xlfn.MAXIFS('m cost'!$E$3:$E$1062,'m cost'!$B$3:$B$1062,C2415,'m cost'!$C$3:$C$1062,"&lt;="&amp;O2415,'m cost'!$D$3:$D$1062,"&lt;="&amp;N2415)*3,_xlfn.MAXIFS('m cost'!$E$3:$E$1062,'m cost'!$B$3:$B$1062,C2415,'m cost'!$C$3:$C$1062,"&lt;="&amp;O2415,'m cost'!$D$3:$D$1062,"&lt;="&amp;N2415)))</f>
        <v>1486.2500000000002</v>
      </c>
      <c r="L2415" s="2">
        <f t="shared" si="228"/>
        <v>7431.2500000000009</v>
      </c>
      <c r="M2415" s="2">
        <f t="shared" si="229"/>
        <v>6750</v>
      </c>
      <c r="N2415">
        <f t="shared" si="230"/>
        <v>2</v>
      </c>
      <c r="O2415">
        <f t="shared" si="231"/>
        <v>2023</v>
      </c>
      <c r="P2415" s="9">
        <f>IF(I2415&gt;0,VLOOKUP(B2415,'m cost'!A:G,6,FALSE)*I2415,0)</f>
        <v>25</v>
      </c>
      <c r="Q2415" t="str">
        <f t="shared" si="232"/>
        <v>l</v>
      </c>
      <c r="R2415" s="2">
        <f t="shared" si="233"/>
        <v>-706.25000000000091</v>
      </c>
    </row>
    <row r="2416" spans="1:18" x14ac:dyDescent="0.2">
      <c r="A2416" t="s">
        <v>65</v>
      </c>
      <c r="B2416" s="9" t="str">
        <f>VLOOKUP(A2416,'item cost'!A:D,2,FALSE)</f>
        <v>group 38</v>
      </c>
      <c r="C2416" s="9" t="str">
        <f>VLOOKUP(D2416,items!A:B,2,FALSE)</f>
        <v>item 38</v>
      </c>
      <c r="D2416" t="s">
        <v>870</v>
      </c>
      <c r="E2416" s="10"/>
      <c r="F2416" s="10">
        <v>44970</v>
      </c>
      <c r="G2416" t="s">
        <v>600</v>
      </c>
      <c r="I2416">
        <v>20</v>
      </c>
      <c r="J2416" s="2">
        <v>365</v>
      </c>
      <c r="K2416" s="2">
        <f>IF(OR(B2416="متنوع",B2416="قطع غيار"),J2416,IF(AND(B2416="ceiling fan",J2416&gt;500),_xlfn.MAXIFS('m cost'!$E$3:$E$1062,'m cost'!$B$3:$B$1062,C2416,'m cost'!$C$3:$C$1062,"&lt;="&amp;O2416,'m cost'!$D$3:$D$1062,"&lt;="&amp;N2416)*3,_xlfn.MAXIFS('m cost'!$E$3:$E$1062,'m cost'!$B$3:$B$1062,C2416,'m cost'!$C$3:$C$1062,"&lt;="&amp;O2416,'m cost'!$D$3:$D$1062,"&lt;="&amp;N2416)))</f>
        <v>1954.814814814815</v>
      </c>
      <c r="L2416" s="2">
        <f t="shared" si="228"/>
        <v>39096.296296296299</v>
      </c>
      <c r="M2416" s="2">
        <f t="shared" si="229"/>
        <v>7300</v>
      </c>
      <c r="N2416">
        <f t="shared" si="230"/>
        <v>2</v>
      </c>
      <c r="O2416">
        <f t="shared" si="231"/>
        <v>2023</v>
      </c>
      <c r="P2416" s="9">
        <f>IF(I2416&gt;0,VLOOKUP(B2416,'m cost'!A:G,6,FALSE)*I2416,0)</f>
        <v>0</v>
      </c>
      <c r="Q2416" t="str">
        <f t="shared" si="232"/>
        <v>l</v>
      </c>
      <c r="R2416" s="2">
        <f t="shared" si="233"/>
        <v>-31796.296296296299</v>
      </c>
    </row>
    <row r="2417" spans="1:18" x14ac:dyDescent="0.2">
      <c r="A2417" t="s">
        <v>62</v>
      </c>
      <c r="B2417" s="9" t="str">
        <f>VLOOKUP(A2417,'item cost'!A:D,2,FALSE)</f>
        <v>group 39</v>
      </c>
      <c r="C2417" s="9" t="str">
        <f>VLOOKUP(D2417,items!A:B,2,FALSE)</f>
        <v>item 39</v>
      </c>
      <c r="D2417" t="s">
        <v>871</v>
      </c>
      <c r="E2417" s="10"/>
      <c r="F2417" s="10">
        <v>44970</v>
      </c>
      <c r="G2417" t="s">
        <v>600</v>
      </c>
      <c r="I2417">
        <v>5</v>
      </c>
      <c r="J2417" s="2">
        <v>360</v>
      </c>
      <c r="K2417" s="2">
        <f>IF(OR(B2417="متنوع",B2417="قطع غيار"),J2417,IF(AND(B2417="ceiling fan",J2417&gt;500),_xlfn.MAXIFS('m cost'!$E$3:$E$1062,'m cost'!$B$3:$B$1062,C2417,'m cost'!$C$3:$C$1062,"&lt;="&amp;O2417,'m cost'!$D$3:$D$1062,"&lt;="&amp;N2417)*3,_xlfn.MAXIFS('m cost'!$E$3:$E$1062,'m cost'!$B$3:$B$1062,C2417,'m cost'!$C$3:$C$1062,"&lt;="&amp;O2417,'m cost'!$D$3:$D$1062,"&lt;="&amp;N2417)))</f>
        <v>1020</v>
      </c>
      <c r="L2417" s="2">
        <f t="shared" si="228"/>
        <v>5100</v>
      </c>
      <c r="M2417" s="2">
        <f t="shared" si="229"/>
        <v>1800</v>
      </c>
      <c r="N2417">
        <f t="shared" si="230"/>
        <v>2</v>
      </c>
      <c r="O2417">
        <f t="shared" si="231"/>
        <v>2023</v>
      </c>
      <c r="P2417" s="9">
        <f>IF(I2417&gt;0,VLOOKUP(B2417,'m cost'!A:G,6,FALSE)*I2417,0)</f>
        <v>0</v>
      </c>
      <c r="Q2417" t="str">
        <f t="shared" si="232"/>
        <v>l</v>
      </c>
      <c r="R2417" s="2">
        <f t="shared" si="233"/>
        <v>-3300</v>
      </c>
    </row>
    <row r="2418" spans="1:18" x14ac:dyDescent="0.2">
      <c r="A2418" t="s">
        <v>25</v>
      </c>
      <c r="B2418" s="9" t="str">
        <f>VLOOKUP(A2418,'item cost'!A:D,2,FALSE)</f>
        <v>group 40</v>
      </c>
      <c r="C2418" s="9" t="str">
        <f>VLOOKUP(D2418,items!A:B,2,FALSE)</f>
        <v>item 40</v>
      </c>
      <c r="D2418" t="s">
        <v>872</v>
      </c>
      <c r="E2418" s="10"/>
      <c r="F2418" s="10">
        <v>44970</v>
      </c>
      <c r="G2418" t="s">
        <v>600</v>
      </c>
      <c r="I2418">
        <v>5</v>
      </c>
      <c r="J2418" s="2">
        <v>280</v>
      </c>
      <c r="K2418" s="2">
        <f>IF(OR(B2418="متنوع",B2418="قطع غيار"),J2418,IF(AND(B2418="ceiling fan",J2418&gt;500),_xlfn.MAXIFS('m cost'!$E$3:$E$1062,'m cost'!$B$3:$B$1062,C2418,'m cost'!$C$3:$C$1062,"&lt;="&amp;O2418,'m cost'!$D$3:$D$1062,"&lt;="&amp;N2418)*3,_xlfn.MAXIFS('m cost'!$E$3:$E$1062,'m cost'!$B$3:$B$1062,C2418,'m cost'!$C$3:$C$1062,"&lt;="&amp;O2418,'m cost'!$D$3:$D$1062,"&lt;="&amp;N2418)))</f>
        <v>514</v>
      </c>
      <c r="L2418" s="2">
        <f t="shared" si="228"/>
        <v>2570</v>
      </c>
      <c r="M2418" s="2">
        <f t="shared" si="229"/>
        <v>1400</v>
      </c>
      <c r="N2418">
        <f t="shared" si="230"/>
        <v>2</v>
      </c>
      <c r="O2418">
        <f t="shared" si="231"/>
        <v>2023</v>
      </c>
      <c r="P2418" s="9">
        <f>IF(I2418&gt;0,VLOOKUP(B2418,'m cost'!A:G,6,FALSE)*I2418,0)</f>
        <v>0</v>
      </c>
      <c r="Q2418" t="str">
        <f t="shared" si="232"/>
        <v>l</v>
      </c>
      <c r="R2418" s="2">
        <f t="shared" si="233"/>
        <v>-1170</v>
      </c>
    </row>
    <row r="2419" spans="1:18" x14ac:dyDescent="0.2">
      <c r="A2419" t="s">
        <v>51</v>
      </c>
      <c r="B2419" s="9" t="str">
        <f>VLOOKUP(A2419,'item cost'!A:D,2,FALSE)</f>
        <v>group 41</v>
      </c>
      <c r="C2419" s="9" t="str">
        <f>VLOOKUP(D2419,items!A:B,2,FALSE)</f>
        <v>item 41</v>
      </c>
      <c r="D2419" t="s">
        <v>873</v>
      </c>
      <c r="E2419" s="10"/>
      <c r="F2419" s="10">
        <v>44970</v>
      </c>
      <c r="G2419" t="s">
        <v>600</v>
      </c>
      <c r="I2419">
        <v>10</v>
      </c>
      <c r="J2419" s="2">
        <v>185</v>
      </c>
      <c r="K2419" s="2">
        <f>IF(OR(B2419="متنوع",B2419="قطع غيار"),J2419,IF(AND(B2419="ceiling fan",J2419&gt;500),_xlfn.MAXIFS('m cost'!$E$3:$E$1062,'m cost'!$B$3:$B$1062,C2419,'m cost'!$C$3:$C$1062,"&lt;="&amp;O2419,'m cost'!$D$3:$D$1062,"&lt;="&amp;N2419)*3,_xlfn.MAXIFS('m cost'!$E$3:$E$1062,'m cost'!$B$3:$B$1062,C2419,'m cost'!$C$3:$C$1062,"&lt;="&amp;O2419,'m cost'!$D$3:$D$1062,"&lt;="&amp;N2419)))</f>
        <v>367</v>
      </c>
      <c r="L2419" s="2">
        <f t="shared" si="228"/>
        <v>3670</v>
      </c>
      <c r="M2419" s="2">
        <f t="shared" si="229"/>
        <v>1850</v>
      </c>
      <c r="N2419">
        <f t="shared" si="230"/>
        <v>2</v>
      </c>
      <c r="O2419">
        <f t="shared" si="231"/>
        <v>2023</v>
      </c>
      <c r="P2419" s="9">
        <f>IF(I2419&gt;0,VLOOKUP(B2419,'m cost'!A:G,6,FALSE)*I2419,0)</f>
        <v>0</v>
      </c>
      <c r="Q2419" t="str">
        <f t="shared" si="232"/>
        <v>l</v>
      </c>
      <c r="R2419" s="2">
        <f t="shared" si="233"/>
        <v>-1820</v>
      </c>
    </row>
    <row r="2420" spans="1:18" x14ac:dyDescent="0.2">
      <c r="A2420" t="s">
        <v>276</v>
      </c>
      <c r="B2420" s="9" t="str">
        <f>VLOOKUP(A2420,'item cost'!A:D,2,FALSE)</f>
        <v>group 42</v>
      </c>
      <c r="C2420" s="9" t="str">
        <f>VLOOKUP(D2420,items!A:B,2,FALSE)</f>
        <v>item 42</v>
      </c>
      <c r="D2420" t="s">
        <v>874</v>
      </c>
      <c r="E2420" s="10"/>
      <c r="F2420" s="10">
        <v>44970</v>
      </c>
      <c r="G2420" t="s">
        <v>600</v>
      </c>
      <c r="I2420">
        <v>10</v>
      </c>
      <c r="J2420" s="2">
        <v>370</v>
      </c>
      <c r="K2420" s="2">
        <f>IF(OR(B2420="متنوع",B2420="قطع غيار"),J2420,IF(AND(B2420="ceiling fan",J2420&gt;500),_xlfn.MAXIFS('m cost'!$E$3:$E$1062,'m cost'!$B$3:$B$1062,C2420,'m cost'!$C$3:$C$1062,"&lt;="&amp;O2420,'m cost'!$D$3:$D$1062,"&lt;="&amp;N2420)*3,_xlfn.MAXIFS('m cost'!$E$3:$E$1062,'m cost'!$B$3:$B$1062,C2420,'m cost'!$C$3:$C$1062,"&lt;="&amp;O2420,'m cost'!$D$3:$D$1062,"&lt;="&amp;N2420)))</f>
        <v>244.81481481481484</v>
      </c>
      <c r="L2420" s="2">
        <f t="shared" si="228"/>
        <v>2448.1481481481483</v>
      </c>
      <c r="M2420" s="2">
        <f t="shared" si="229"/>
        <v>3700</v>
      </c>
      <c r="N2420">
        <f t="shared" si="230"/>
        <v>2</v>
      </c>
      <c r="O2420">
        <f t="shared" si="231"/>
        <v>2023</v>
      </c>
      <c r="P2420" s="9">
        <f>IF(I2420&gt;0,VLOOKUP(B2420,'m cost'!A:G,6,FALSE)*I2420,0)</f>
        <v>0</v>
      </c>
      <c r="Q2420" t="str">
        <f t="shared" si="232"/>
        <v>p</v>
      </c>
      <c r="R2420" s="2">
        <f t="shared" si="233"/>
        <v>1251.8518518518517</v>
      </c>
    </row>
    <row r="2421" spans="1:18" x14ac:dyDescent="0.2">
      <c r="A2421" t="s">
        <v>70</v>
      </c>
      <c r="B2421" s="9" t="str">
        <f>VLOOKUP(A2421,'item cost'!A:D,2,FALSE)</f>
        <v>group 43</v>
      </c>
      <c r="C2421" s="9" t="str">
        <f>VLOOKUP(D2421,items!A:B,2,FALSE)</f>
        <v>item 43</v>
      </c>
      <c r="D2421" t="s">
        <v>875</v>
      </c>
      <c r="E2421" s="10"/>
      <c r="F2421" s="10">
        <v>44970</v>
      </c>
      <c r="G2421" t="s">
        <v>600</v>
      </c>
      <c r="I2421">
        <v>10</v>
      </c>
      <c r="J2421" s="2">
        <v>390</v>
      </c>
      <c r="K2421" s="2">
        <f>IF(OR(B2421="متنوع",B2421="قطع غيار"),J2421,IF(AND(B2421="ceiling fan",J2421&gt;500),_xlfn.MAXIFS('m cost'!$E$3:$E$1062,'m cost'!$B$3:$B$1062,C2421,'m cost'!$C$3:$C$1062,"&lt;="&amp;O2421,'m cost'!$D$3:$D$1062,"&lt;="&amp;N2421)*3,_xlfn.MAXIFS('m cost'!$E$3:$E$1062,'m cost'!$B$3:$B$1062,C2421,'m cost'!$C$3:$C$1062,"&lt;="&amp;O2421,'m cost'!$D$3:$D$1062,"&lt;="&amp;N2421)))</f>
        <v>193</v>
      </c>
      <c r="L2421" s="2">
        <f t="shared" si="228"/>
        <v>1930</v>
      </c>
      <c r="M2421" s="2">
        <f t="shared" si="229"/>
        <v>3900</v>
      </c>
      <c r="N2421">
        <f t="shared" si="230"/>
        <v>2</v>
      </c>
      <c r="O2421">
        <f t="shared" si="231"/>
        <v>2023</v>
      </c>
      <c r="P2421" s="9">
        <f>IF(I2421&gt;0,VLOOKUP(B2421,'m cost'!A:G,6,FALSE)*I2421,0)</f>
        <v>0</v>
      </c>
      <c r="Q2421" t="str">
        <f t="shared" si="232"/>
        <v>p</v>
      </c>
      <c r="R2421" s="2">
        <f t="shared" si="233"/>
        <v>1970</v>
      </c>
    </row>
    <row r="2422" spans="1:18" x14ac:dyDescent="0.2">
      <c r="A2422" t="s">
        <v>22</v>
      </c>
      <c r="B2422" s="9" t="str">
        <f>VLOOKUP(A2422,'item cost'!A:D,2,FALSE)</f>
        <v>group 44</v>
      </c>
      <c r="C2422" s="9" t="str">
        <f>VLOOKUP(D2422,items!A:B,2,FALSE)</f>
        <v>item 44</v>
      </c>
      <c r="D2422" t="s">
        <v>876</v>
      </c>
      <c r="E2422" s="10"/>
      <c r="F2422" s="10">
        <v>44970</v>
      </c>
      <c r="G2422" t="s">
        <v>162</v>
      </c>
      <c r="I2422">
        <v>-1</v>
      </c>
      <c r="J2422" s="2">
        <v>480</v>
      </c>
      <c r="K2422" s="2">
        <f>IF(OR(B2422="متنوع",B2422="قطع غيار"),J2422,IF(AND(B2422="ceiling fan",J2422&gt;500),_xlfn.MAXIFS('m cost'!$E$3:$E$1062,'m cost'!$B$3:$B$1062,C2422,'m cost'!$C$3:$C$1062,"&lt;="&amp;O2422,'m cost'!$D$3:$D$1062,"&lt;="&amp;N2422)*3,_xlfn.MAXIFS('m cost'!$E$3:$E$1062,'m cost'!$B$3:$B$1062,C2422,'m cost'!$C$3:$C$1062,"&lt;="&amp;O2422,'m cost'!$D$3:$D$1062,"&lt;="&amp;N2422)))</f>
        <v>187.96296296296299</v>
      </c>
      <c r="L2422" s="2">
        <f t="shared" ref="L2422:L2485" si="234">I2422*K2422</f>
        <v>-187.96296296296299</v>
      </c>
      <c r="M2422" s="2">
        <f t="shared" ref="M2422:M2485" si="235">J2422*I2422</f>
        <v>-480</v>
      </c>
      <c r="N2422">
        <f t="shared" ref="N2422:N2485" si="236">MONTH(F2422)</f>
        <v>2</v>
      </c>
      <c r="O2422">
        <f t="shared" ref="O2422:O2485" si="237">YEAR(F2422)</f>
        <v>2023</v>
      </c>
      <c r="P2422" s="9">
        <f>IF(I2422&gt;0,VLOOKUP(B2422,'m cost'!A:G,6,FALSE)*I2422,0)</f>
        <v>0</v>
      </c>
      <c r="Q2422" t="str">
        <f t="shared" ref="Q2422:Q2485" si="238">IF(M2422-L2422-P2422&gt;0,"p","l")</f>
        <v>l</v>
      </c>
      <c r="R2422" s="2">
        <f t="shared" ref="R2422:R2485" si="239">M2422-L2422-P2422</f>
        <v>-292.03703703703701</v>
      </c>
    </row>
    <row r="2423" spans="1:18" x14ac:dyDescent="0.2">
      <c r="A2423" t="s">
        <v>27</v>
      </c>
      <c r="B2423" s="9" t="str">
        <f>VLOOKUP(A2423,'item cost'!A:D,2,FALSE)</f>
        <v>group 45</v>
      </c>
      <c r="C2423" s="9" t="str">
        <f>VLOOKUP(D2423,items!A:B,2,FALSE)</f>
        <v>item 45</v>
      </c>
      <c r="D2423" t="s">
        <v>877</v>
      </c>
      <c r="E2423" s="10"/>
      <c r="F2423" s="10">
        <v>44970</v>
      </c>
      <c r="G2423" t="s">
        <v>162</v>
      </c>
      <c r="I2423">
        <v>-1</v>
      </c>
      <c r="J2423" s="2">
        <v>310</v>
      </c>
      <c r="K2423" s="2">
        <f>IF(OR(B2423="متنوع",B2423="قطع غيار"),J2423,IF(AND(B2423="ceiling fan",J2423&gt;500),_xlfn.MAXIFS('m cost'!$E$3:$E$1062,'m cost'!$B$3:$B$1062,C2423,'m cost'!$C$3:$C$1062,"&lt;="&amp;O2423,'m cost'!$D$3:$D$1062,"&lt;="&amp;N2423)*3,_xlfn.MAXIFS('m cost'!$E$3:$E$1062,'m cost'!$B$3:$B$1062,C2423,'m cost'!$C$3:$C$1062,"&lt;="&amp;O2423,'m cost'!$D$3:$D$1062,"&lt;="&amp;N2423)))</f>
        <v>187.96296296296299</v>
      </c>
      <c r="L2423" s="2">
        <f t="shared" si="234"/>
        <v>-187.96296296296299</v>
      </c>
      <c r="M2423" s="2">
        <f t="shared" si="235"/>
        <v>-310</v>
      </c>
      <c r="N2423">
        <f t="shared" si="236"/>
        <v>2</v>
      </c>
      <c r="O2423">
        <f t="shared" si="237"/>
        <v>2023</v>
      </c>
      <c r="P2423" s="9">
        <f>IF(I2423&gt;0,VLOOKUP(B2423,'m cost'!A:G,6,FALSE)*I2423,0)</f>
        <v>0</v>
      </c>
      <c r="Q2423" t="str">
        <f t="shared" si="238"/>
        <v>l</v>
      </c>
      <c r="R2423" s="2">
        <f t="shared" si="239"/>
        <v>-122.03703703703701</v>
      </c>
    </row>
    <row r="2424" spans="1:18" x14ac:dyDescent="0.2">
      <c r="A2424" t="s">
        <v>19</v>
      </c>
      <c r="B2424" s="9" t="str">
        <f>VLOOKUP(A2424,'item cost'!A:D,2,FALSE)</f>
        <v>group 46</v>
      </c>
      <c r="C2424" s="9" t="str">
        <f>VLOOKUP(D2424,items!A:B,2,FALSE)</f>
        <v>item 46</v>
      </c>
      <c r="D2424" t="s">
        <v>878</v>
      </c>
      <c r="E2424" s="10"/>
      <c r="F2424" s="10">
        <v>44970</v>
      </c>
      <c r="G2424" t="s">
        <v>162</v>
      </c>
      <c r="I2424">
        <v>-2</v>
      </c>
      <c r="J2424" s="2">
        <v>330</v>
      </c>
      <c r="K2424" s="2">
        <f>IF(OR(B2424="متنوع",B2424="قطع غيار"),J2424,IF(AND(B2424="ceiling fan",J2424&gt;500),_xlfn.MAXIFS('m cost'!$E$3:$E$1062,'m cost'!$B$3:$B$1062,C2424,'m cost'!$C$3:$C$1062,"&lt;="&amp;O2424,'m cost'!$D$3:$D$1062,"&lt;="&amp;N2424)*3,_xlfn.MAXIFS('m cost'!$E$3:$E$1062,'m cost'!$B$3:$B$1062,C2424,'m cost'!$C$3:$C$1062,"&lt;="&amp;O2424,'m cost'!$D$3:$D$1062,"&lt;="&amp;N2424)))</f>
        <v>775</v>
      </c>
      <c r="L2424" s="2">
        <f t="shared" si="234"/>
        <v>-1550</v>
      </c>
      <c r="M2424" s="2">
        <f t="shared" si="235"/>
        <v>-660</v>
      </c>
      <c r="N2424">
        <f t="shared" si="236"/>
        <v>2</v>
      </c>
      <c r="O2424">
        <f t="shared" si="237"/>
        <v>2023</v>
      </c>
      <c r="P2424" s="9">
        <f>IF(I2424&gt;0,VLOOKUP(B2424,'m cost'!A:G,6,FALSE)*I2424,0)</f>
        <v>0</v>
      </c>
      <c r="Q2424" t="str">
        <f t="shared" si="238"/>
        <v>p</v>
      </c>
      <c r="R2424" s="2">
        <f t="shared" si="239"/>
        <v>890</v>
      </c>
    </row>
    <row r="2425" spans="1:18" x14ac:dyDescent="0.2">
      <c r="A2425" t="s">
        <v>29</v>
      </c>
      <c r="B2425" s="9" t="str">
        <f>VLOOKUP(A2425,'item cost'!A:D,2,FALSE)</f>
        <v>group 47</v>
      </c>
      <c r="C2425" s="9" t="str">
        <f>VLOOKUP(D2425,items!A:B,2,FALSE)</f>
        <v>item 47</v>
      </c>
      <c r="D2425" t="s">
        <v>879</v>
      </c>
      <c r="E2425" s="10"/>
      <c r="F2425" s="10">
        <v>44970</v>
      </c>
      <c r="G2425" t="s">
        <v>162</v>
      </c>
      <c r="I2425">
        <v>-1</v>
      </c>
      <c r="J2425" s="2">
        <v>265</v>
      </c>
      <c r="K2425" s="2">
        <f>IF(OR(B2425="متنوع",B2425="قطع غيار"),J2425,IF(AND(B2425="ceiling fan",J2425&gt;500),_xlfn.MAXIFS('m cost'!$E$3:$E$1062,'m cost'!$B$3:$B$1062,C2425,'m cost'!$C$3:$C$1062,"&lt;="&amp;O2425,'m cost'!$D$3:$D$1062,"&lt;="&amp;N2425)*3,_xlfn.MAXIFS('m cost'!$E$3:$E$1062,'m cost'!$B$3:$B$1062,C2425,'m cost'!$C$3:$C$1062,"&lt;="&amp;O2425,'m cost'!$D$3:$D$1062,"&lt;="&amp;N2425)))</f>
        <v>205</v>
      </c>
      <c r="L2425" s="2">
        <f t="shared" si="234"/>
        <v>-205</v>
      </c>
      <c r="M2425" s="2">
        <f t="shared" si="235"/>
        <v>-265</v>
      </c>
      <c r="N2425">
        <f t="shared" si="236"/>
        <v>2</v>
      </c>
      <c r="O2425">
        <f t="shared" si="237"/>
        <v>2023</v>
      </c>
      <c r="P2425" s="9">
        <f>IF(I2425&gt;0,VLOOKUP(B2425,'m cost'!A:G,6,FALSE)*I2425,0)</f>
        <v>0</v>
      </c>
      <c r="Q2425" t="str">
        <f t="shared" si="238"/>
        <v>l</v>
      </c>
      <c r="R2425" s="2">
        <f t="shared" si="239"/>
        <v>-60</v>
      </c>
    </row>
    <row r="2426" spans="1:18" x14ac:dyDescent="0.2">
      <c r="A2426" t="s">
        <v>272</v>
      </c>
      <c r="B2426" s="9" t="str">
        <f>VLOOKUP(A2426,'item cost'!A:D,2,FALSE)</f>
        <v>group 48</v>
      </c>
      <c r="C2426" s="9" t="str">
        <f>VLOOKUP(D2426,items!A:B,2,FALSE)</f>
        <v>item 48</v>
      </c>
      <c r="D2426" t="s">
        <v>880</v>
      </c>
      <c r="E2426" s="10"/>
      <c r="F2426" s="10">
        <v>44963</v>
      </c>
      <c r="G2426" t="s">
        <v>601</v>
      </c>
      <c r="I2426">
        <v>20</v>
      </c>
      <c r="J2426" s="2">
        <v>2600</v>
      </c>
      <c r="K2426" s="2">
        <f>IF(OR(B2426="متنوع",B2426="قطع غيار"),J2426,IF(AND(B2426="ceiling fan",J2426&gt;500),_xlfn.MAXIFS('m cost'!$E$3:$E$1062,'m cost'!$B$3:$B$1062,C2426,'m cost'!$C$3:$C$1062,"&lt;="&amp;O2426,'m cost'!$D$3:$D$1062,"&lt;="&amp;N2426)*3,_xlfn.MAXIFS('m cost'!$E$3:$E$1062,'m cost'!$B$3:$B$1062,C2426,'m cost'!$C$3:$C$1062,"&lt;="&amp;O2426,'m cost'!$D$3:$D$1062,"&lt;="&amp;N2426)))</f>
        <v>640</v>
      </c>
      <c r="L2426" s="2">
        <f t="shared" si="234"/>
        <v>12800</v>
      </c>
      <c r="M2426" s="2">
        <f t="shared" si="235"/>
        <v>52000</v>
      </c>
      <c r="N2426">
        <f t="shared" si="236"/>
        <v>2</v>
      </c>
      <c r="O2426">
        <f t="shared" si="237"/>
        <v>2023</v>
      </c>
      <c r="P2426" s="9">
        <f>IF(I2426&gt;0,VLOOKUP(B2426,'m cost'!A:G,6,FALSE)*I2426,0)</f>
        <v>0</v>
      </c>
      <c r="Q2426" t="str">
        <f t="shared" si="238"/>
        <v>p</v>
      </c>
      <c r="R2426" s="2">
        <f t="shared" si="239"/>
        <v>39200</v>
      </c>
    </row>
    <row r="2427" spans="1:18" x14ac:dyDescent="0.2">
      <c r="A2427" t="s">
        <v>41</v>
      </c>
      <c r="B2427" s="9" t="str">
        <f>VLOOKUP(A2427,'item cost'!A:D,2,FALSE)</f>
        <v>group 49</v>
      </c>
      <c r="C2427" s="9" t="str">
        <f>VLOOKUP(D2427,items!A:B,2,FALSE)</f>
        <v>item 49</v>
      </c>
      <c r="D2427" t="s">
        <v>881</v>
      </c>
      <c r="E2427" s="10"/>
      <c r="F2427" s="10">
        <v>44963</v>
      </c>
      <c r="G2427" t="s">
        <v>601</v>
      </c>
      <c r="I2427">
        <v>10</v>
      </c>
      <c r="J2427" s="2">
        <v>2600</v>
      </c>
      <c r="K2427" s="2">
        <f>IF(OR(B2427="متنوع",B2427="قطع غيار"),J2427,IF(AND(B2427="ceiling fan",J2427&gt;500),_xlfn.MAXIFS('m cost'!$E$3:$E$1062,'m cost'!$B$3:$B$1062,C2427,'m cost'!$C$3:$C$1062,"&lt;="&amp;O2427,'m cost'!$D$3:$D$1062,"&lt;="&amp;N2427)*3,_xlfn.MAXIFS('m cost'!$E$3:$E$1062,'m cost'!$B$3:$B$1062,C2427,'m cost'!$C$3:$C$1062,"&lt;="&amp;O2427,'m cost'!$D$3:$D$1062,"&lt;="&amp;N2427)))</f>
        <v>237</v>
      </c>
      <c r="L2427" s="2">
        <f t="shared" si="234"/>
        <v>2370</v>
      </c>
      <c r="M2427" s="2">
        <f t="shared" si="235"/>
        <v>26000</v>
      </c>
      <c r="N2427">
        <f t="shared" si="236"/>
        <v>2</v>
      </c>
      <c r="O2427">
        <f t="shared" si="237"/>
        <v>2023</v>
      </c>
      <c r="P2427" s="9">
        <f>IF(I2427&gt;0,VLOOKUP(B2427,'m cost'!A:G,6,FALSE)*I2427,0)</f>
        <v>0</v>
      </c>
      <c r="Q2427" t="str">
        <f t="shared" si="238"/>
        <v>p</v>
      </c>
      <c r="R2427" s="2">
        <f t="shared" si="239"/>
        <v>23630</v>
      </c>
    </row>
    <row r="2428" spans="1:18" x14ac:dyDescent="0.2">
      <c r="A2428" t="s">
        <v>73</v>
      </c>
      <c r="B2428" s="9" t="str">
        <f>VLOOKUP(A2428,'item cost'!A:D,2,FALSE)</f>
        <v>group 50</v>
      </c>
      <c r="C2428" s="9" t="str">
        <f>VLOOKUP(D2428,items!A:B,2,FALSE)</f>
        <v>item 50</v>
      </c>
      <c r="D2428" t="s">
        <v>882</v>
      </c>
      <c r="E2428" s="10"/>
      <c r="F2428" s="10">
        <v>44963</v>
      </c>
      <c r="G2428" t="s">
        <v>601</v>
      </c>
      <c r="I2428">
        <v>10</v>
      </c>
      <c r="J2428" s="2">
        <v>2800</v>
      </c>
      <c r="K2428" s="2">
        <f>IF(OR(B2428="متنوع",B2428="قطع غيار"),J2428,IF(AND(B2428="ceiling fan",J2428&gt;500),_xlfn.MAXIFS('m cost'!$E$3:$E$1062,'m cost'!$B$3:$B$1062,C2428,'m cost'!$C$3:$C$1062,"&lt;="&amp;O2428,'m cost'!$D$3:$D$1062,"&lt;="&amp;N2428)*3,_xlfn.MAXIFS('m cost'!$E$3:$E$1062,'m cost'!$B$3:$B$1062,C2428,'m cost'!$C$3:$C$1062,"&lt;="&amp;O2428,'m cost'!$D$3:$D$1062,"&lt;="&amp;N2428)))</f>
        <v>2128</v>
      </c>
      <c r="L2428" s="2">
        <f t="shared" si="234"/>
        <v>21280</v>
      </c>
      <c r="M2428" s="2">
        <f t="shared" si="235"/>
        <v>28000</v>
      </c>
      <c r="N2428">
        <f t="shared" si="236"/>
        <v>2</v>
      </c>
      <c r="O2428">
        <f t="shared" si="237"/>
        <v>2023</v>
      </c>
      <c r="P2428" s="9">
        <f>IF(I2428&gt;0,VLOOKUP(B2428,'m cost'!A:G,6,FALSE)*I2428,0)</f>
        <v>0</v>
      </c>
      <c r="Q2428" t="str">
        <f t="shared" si="238"/>
        <v>p</v>
      </c>
      <c r="R2428" s="2">
        <f t="shared" si="239"/>
        <v>6720</v>
      </c>
    </row>
    <row r="2429" spans="1:18" x14ac:dyDescent="0.2">
      <c r="A2429" t="s">
        <v>35</v>
      </c>
      <c r="B2429" s="9" t="str">
        <f>VLOOKUP(A2429,'item cost'!A:D,2,FALSE)</f>
        <v>group 51</v>
      </c>
      <c r="C2429" s="9" t="str">
        <f>VLOOKUP(D2429,items!A:B,2,FALSE)</f>
        <v>item 51</v>
      </c>
      <c r="D2429" t="s">
        <v>883</v>
      </c>
      <c r="E2429" s="10"/>
      <c r="F2429" s="10">
        <v>44963</v>
      </c>
      <c r="G2429" t="s">
        <v>96</v>
      </c>
      <c r="I2429">
        <v>-6</v>
      </c>
      <c r="J2429" s="2">
        <v>325</v>
      </c>
      <c r="K2429" s="2">
        <f>IF(OR(B2429="متنوع",B2429="قطع غيار"),J2429,IF(AND(B2429="ceiling fan",J2429&gt;500),_xlfn.MAXIFS('m cost'!$E$3:$E$1062,'m cost'!$B$3:$B$1062,C2429,'m cost'!$C$3:$C$1062,"&lt;="&amp;O2429,'m cost'!$D$3:$D$1062,"&lt;="&amp;N2429)*3,_xlfn.MAXIFS('m cost'!$E$3:$E$1062,'m cost'!$B$3:$B$1062,C2429,'m cost'!$C$3:$C$1062,"&lt;="&amp;O2429,'m cost'!$D$3:$D$1062,"&lt;="&amp;N2429)))</f>
        <v>2247</v>
      </c>
      <c r="L2429" s="2">
        <f t="shared" si="234"/>
        <v>-13482</v>
      </c>
      <c r="M2429" s="2">
        <f t="shared" si="235"/>
        <v>-1950</v>
      </c>
      <c r="N2429">
        <f t="shared" si="236"/>
        <v>2</v>
      </c>
      <c r="O2429">
        <f t="shared" si="237"/>
        <v>2023</v>
      </c>
      <c r="P2429" s="9">
        <f>IF(I2429&gt;0,VLOOKUP(B2429,'m cost'!A:G,6,FALSE)*I2429,0)</f>
        <v>0</v>
      </c>
      <c r="Q2429" t="str">
        <f t="shared" si="238"/>
        <v>p</v>
      </c>
      <c r="R2429" s="2">
        <f t="shared" si="239"/>
        <v>11532</v>
      </c>
    </row>
    <row r="2430" spans="1:18" x14ac:dyDescent="0.2">
      <c r="A2430" t="s">
        <v>49</v>
      </c>
      <c r="B2430" s="9" t="str">
        <f>VLOOKUP(A2430,'item cost'!A:D,2,FALSE)</f>
        <v>group 52</v>
      </c>
      <c r="C2430" s="9" t="str">
        <f>VLOOKUP(D2430,items!A:B,2,FALSE)</f>
        <v>item 52</v>
      </c>
      <c r="D2430" t="s">
        <v>884</v>
      </c>
      <c r="E2430" s="10"/>
      <c r="F2430" s="10">
        <v>44968</v>
      </c>
      <c r="G2430" t="s">
        <v>602</v>
      </c>
      <c r="I2430">
        <v>220</v>
      </c>
      <c r="J2430" s="2">
        <v>485</v>
      </c>
      <c r="K2430" s="2">
        <f>IF(OR(B2430="متنوع",B2430="قطع غيار"),J2430,IF(AND(B2430="ceiling fan",J2430&gt;500),_xlfn.MAXIFS('m cost'!$E$3:$E$1062,'m cost'!$B$3:$B$1062,C2430,'m cost'!$C$3:$C$1062,"&lt;="&amp;O2430,'m cost'!$D$3:$D$1062,"&lt;="&amp;N2430)*3,_xlfn.MAXIFS('m cost'!$E$3:$E$1062,'m cost'!$B$3:$B$1062,C2430,'m cost'!$C$3:$C$1062,"&lt;="&amp;O2430,'m cost'!$D$3:$D$1062,"&lt;="&amp;N2430)))</f>
        <v>306</v>
      </c>
      <c r="L2430" s="2">
        <f t="shared" si="234"/>
        <v>67320</v>
      </c>
      <c r="M2430" s="2">
        <f t="shared" si="235"/>
        <v>106700</v>
      </c>
      <c r="N2430">
        <f t="shared" si="236"/>
        <v>2</v>
      </c>
      <c r="O2430">
        <f t="shared" si="237"/>
        <v>2023</v>
      </c>
      <c r="P2430" s="9">
        <f>IF(I2430&gt;0,VLOOKUP(B2430,'m cost'!A:G,6,FALSE)*I2430,0)</f>
        <v>0</v>
      </c>
      <c r="Q2430" t="str">
        <f t="shared" si="238"/>
        <v>p</v>
      </c>
      <c r="R2430" s="2">
        <f t="shared" si="239"/>
        <v>39380</v>
      </c>
    </row>
    <row r="2431" spans="1:18" x14ac:dyDescent="0.2">
      <c r="A2431" t="s">
        <v>42</v>
      </c>
      <c r="B2431" s="9" t="str">
        <f>VLOOKUP(A2431,'item cost'!A:D,2,FALSE)</f>
        <v>group 53</v>
      </c>
      <c r="C2431" s="9" t="str">
        <f>VLOOKUP(D2431,items!A:B,2,FALSE)</f>
        <v>item 53</v>
      </c>
      <c r="D2431" t="s">
        <v>885</v>
      </c>
      <c r="E2431" s="10"/>
      <c r="F2431" s="10">
        <v>44968</v>
      </c>
      <c r="G2431" t="s">
        <v>602</v>
      </c>
      <c r="I2431">
        <v>220</v>
      </c>
      <c r="J2431" s="2">
        <v>535</v>
      </c>
      <c r="K2431" s="2">
        <f>IF(OR(B2431="متنوع",B2431="قطع غيار"),J2431,IF(AND(B2431="ceiling fan",J2431&gt;500),_xlfn.MAXIFS('m cost'!$E$3:$E$1062,'m cost'!$B$3:$B$1062,C2431,'m cost'!$C$3:$C$1062,"&lt;="&amp;O2431,'m cost'!$D$3:$D$1062,"&lt;="&amp;N2431)*3,_xlfn.MAXIFS('m cost'!$E$3:$E$1062,'m cost'!$B$3:$B$1062,C2431,'m cost'!$C$3:$C$1062,"&lt;="&amp;O2431,'m cost'!$D$3:$D$1062,"&lt;="&amp;N2431)))</f>
        <v>253</v>
      </c>
      <c r="L2431" s="2">
        <f t="shared" si="234"/>
        <v>55660</v>
      </c>
      <c r="M2431" s="2">
        <f t="shared" si="235"/>
        <v>117700</v>
      </c>
      <c r="N2431">
        <f t="shared" si="236"/>
        <v>2</v>
      </c>
      <c r="O2431">
        <f t="shared" si="237"/>
        <v>2023</v>
      </c>
      <c r="P2431" s="9">
        <f>IF(I2431&gt;0,VLOOKUP(B2431,'m cost'!A:G,6,FALSE)*I2431,0)</f>
        <v>0</v>
      </c>
      <c r="Q2431" t="str">
        <f t="shared" si="238"/>
        <v>p</v>
      </c>
      <c r="R2431" s="2">
        <f t="shared" si="239"/>
        <v>62040</v>
      </c>
    </row>
    <row r="2432" spans="1:18" x14ac:dyDescent="0.2">
      <c r="A2432" t="s">
        <v>63</v>
      </c>
      <c r="B2432" s="9" t="str">
        <f>VLOOKUP(A2432,'item cost'!A:D,2,FALSE)</f>
        <v>group 54</v>
      </c>
      <c r="C2432" s="9" t="str">
        <f>VLOOKUP(D2432,items!A:B,2,FALSE)</f>
        <v>item 54</v>
      </c>
      <c r="D2432" t="s">
        <v>886</v>
      </c>
      <c r="E2432" s="10"/>
      <c r="F2432" s="10">
        <v>44969</v>
      </c>
      <c r="G2432" t="s">
        <v>141</v>
      </c>
      <c r="I2432">
        <v>-7</v>
      </c>
      <c r="J2432" s="2">
        <v>360</v>
      </c>
      <c r="K2432" s="2">
        <f>IF(OR(B2432="متنوع",B2432="قطع غيار"),J2432,IF(AND(B2432="ceiling fan",J2432&gt;500),_xlfn.MAXIFS('m cost'!$E$3:$E$1062,'m cost'!$B$3:$B$1062,C2432,'m cost'!$C$3:$C$1062,"&lt;="&amp;O2432,'m cost'!$D$3:$D$1062,"&lt;="&amp;N2432)*3,_xlfn.MAXIFS('m cost'!$E$3:$E$1062,'m cost'!$B$3:$B$1062,C2432,'m cost'!$C$3:$C$1062,"&lt;="&amp;O2432,'m cost'!$D$3:$D$1062,"&lt;="&amp;N2432)))</f>
        <v>540</v>
      </c>
      <c r="L2432" s="2">
        <f t="shared" si="234"/>
        <v>-3780</v>
      </c>
      <c r="M2432" s="2">
        <f t="shared" si="235"/>
        <v>-2520</v>
      </c>
      <c r="N2432">
        <f t="shared" si="236"/>
        <v>2</v>
      </c>
      <c r="O2432">
        <f t="shared" si="237"/>
        <v>2023</v>
      </c>
      <c r="P2432" s="9">
        <f>IF(I2432&gt;0,VLOOKUP(B2432,'m cost'!A:G,6,FALSE)*I2432,0)</f>
        <v>0</v>
      </c>
      <c r="Q2432" t="str">
        <f t="shared" si="238"/>
        <v>p</v>
      </c>
      <c r="R2432" s="2">
        <f t="shared" si="239"/>
        <v>1260</v>
      </c>
    </row>
    <row r="2433" spans="1:18" x14ac:dyDescent="0.2">
      <c r="A2433" t="s">
        <v>32</v>
      </c>
      <c r="B2433" s="9" t="str">
        <f>VLOOKUP(A2433,'item cost'!A:D,2,FALSE)</f>
        <v>group 1</v>
      </c>
      <c r="C2433" s="9" t="str">
        <f>VLOOKUP(D2433,items!A:B,2,FALSE)</f>
        <v>item 1</v>
      </c>
      <c r="D2433" t="s">
        <v>833</v>
      </c>
      <c r="E2433" s="10"/>
      <c r="F2433" s="10">
        <v>44969</v>
      </c>
      <c r="G2433" t="s">
        <v>141</v>
      </c>
      <c r="I2433">
        <v>-1</v>
      </c>
      <c r="J2433" s="2">
        <v>950</v>
      </c>
      <c r="K2433" s="2">
        <f>IF(OR(B2433="متنوع",B2433="قطع غيار"),J2433,IF(AND(B2433="ceiling fan",J2433&gt;500),_xlfn.MAXIFS('m cost'!$E$3:$E$1062,'m cost'!$B$3:$B$1062,C2433,'m cost'!$C$3:$C$1062,"&lt;="&amp;O2433,'m cost'!$D$3:$D$1062,"&lt;="&amp;N2433)*3,_xlfn.MAXIFS('m cost'!$E$3:$E$1062,'m cost'!$B$3:$B$1062,C2433,'m cost'!$C$3:$C$1062,"&lt;="&amp;O2433,'m cost'!$D$3:$D$1062,"&lt;="&amp;N2433)))</f>
        <v>1490</v>
      </c>
      <c r="L2433" s="2">
        <f t="shared" si="234"/>
        <v>-1490</v>
      </c>
      <c r="M2433" s="2">
        <f t="shared" si="235"/>
        <v>-950</v>
      </c>
      <c r="N2433">
        <f t="shared" si="236"/>
        <v>2</v>
      </c>
      <c r="O2433">
        <f t="shared" si="237"/>
        <v>2023</v>
      </c>
      <c r="P2433" s="9">
        <f>IF(I2433&gt;0,VLOOKUP(B2433,'m cost'!A:G,6,FALSE)*I2433,0)</f>
        <v>0</v>
      </c>
      <c r="Q2433" t="str">
        <f t="shared" si="238"/>
        <v>p</v>
      </c>
      <c r="R2433" s="2">
        <f t="shared" si="239"/>
        <v>540</v>
      </c>
    </row>
    <row r="2434" spans="1:18" x14ac:dyDescent="0.2">
      <c r="A2434" t="s">
        <v>58</v>
      </c>
      <c r="B2434" s="9" t="str">
        <f>VLOOKUP(A2434,'item cost'!A:D,2,FALSE)</f>
        <v>group 2</v>
      </c>
      <c r="C2434" s="9" t="str">
        <f>VLOOKUP(D2434,items!A:B,2,FALSE)</f>
        <v>item 2</v>
      </c>
      <c r="D2434" t="s">
        <v>834</v>
      </c>
      <c r="E2434" s="10"/>
      <c r="F2434" s="10">
        <v>44969</v>
      </c>
      <c r="G2434" t="s">
        <v>141</v>
      </c>
      <c r="I2434">
        <v>-4</v>
      </c>
      <c r="J2434" s="2">
        <v>280</v>
      </c>
      <c r="K2434" s="2">
        <f>IF(OR(B2434="متنوع",B2434="قطع غيار"),J2434,IF(AND(B2434="ceiling fan",J2434&gt;500),_xlfn.MAXIFS('m cost'!$E$3:$E$1062,'m cost'!$B$3:$B$1062,C2434,'m cost'!$C$3:$C$1062,"&lt;="&amp;O2434,'m cost'!$D$3:$D$1062,"&lt;="&amp;N2434)*3,_xlfn.MAXIFS('m cost'!$E$3:$E$1062,'m cost'!$B$3:$B$1062,C2434,'m cost'!$C$3:$C$1062,"&lt;="&amp;O2434,'m cost'!$D$3:$D$1062,"&lt;="&amp;N2434)))</f>
        <v>257.64999999999998</v>
      </c>
      <c r="L2434" s="2">
        <f t="shared" si="234"/>
        <v>-1030.5999999999999</v>
      </c>
      <c r="M2434" s="2">
        <f t="shared" si="235"/>
        <v>-1120</v>
      </c>
      <c r="N2434">
        <f t="shared" si="236"/>
        <v>2</v>
      </c>
      <c r="O2434">
        <f t="shared" si="237"/>
        <v>2023</v>
      </c>
      <c r="P2434" s="9">
        <f>IF(I2434&gt;0,VLOOKUP(B2434,'m cost'!A:G,6,FALSE)*I2434,0)</f>
        <v>0</v>
      </c>
      <c r="Q2434" t="str">
        <f t="shared" si="238"/>
        <v>l</v>
      </c>
      <c r="R2434" s="2">
        <f t="shared" si="239"/>
        <v>-89.400000000000091</v>
      </c>
    </row>
    <row r="2435" spans="1:18" x14ac:dyDescent="0.2">
      <c r="A2435" t="s">
        <v>23</v>
      </c>
      <c r="B2435" s="9" t="str">
        <f>VLOOKUP(A2435,'item cost'!A:D,2,FALSE)</f>
        <v>group 3</v>
      </c>
      <c r="C2435" s="9" t="str">
        <f>VLOOKUP(D2435,items!A:B,2,FALSE)</f>
        <v>item 3</v>
      </c>
      <c r="D2435" t="s">
        <v>835</v>
      </c>
      <c r="E2435" s="10"/>
      <c r="F2435" s="10">
        <v>44969</v>
      </c>
      <c r="G2435" t="s">
        <v>141</v>
      </c>
      <c r="I2435">
        <v>-2</v>
      </c>
      <c r="J2435" s="2">
        <v>180</v>
      </c>
      <c r="K2435" s="2">
        <f>IF(OR(B2435="متنوع",B2435="قطع غيار"),J2435,IF(AND(B2435="ceiling fan",J2435&gt;500),_xlfn.MAXIFS('m cost'!$E$3:$E$1062,'m cost'!$B$3:$B$1062,C2435,'m cost'!$C$3:$C$1062,"&lt;="&amp;O2435,'m cost'!$D$3:$D$1062,"&lt;="&amp;N2435)*3,_xlfn.MAXIFS('m cost'!$E$3:$E$1062,'m cost'!$B$3:$B$1062,C2435,'m cost'!$C$3:$C$1062,"&lt;="&amp;O2435,'m cost'!$D$3:$D$1062,"&lt;="&amp;N2435)))</f>
        <v>424.87</v>
      </c>
      <c r="L2435" s="2">
        <f t="shared" si="234"/>
        <v>-849.74</v>
      </c>
      <c r="M2435" s="2">
        <f t="shared" si="235"/>
        <v>-360</v>
      </c>
      <c r="N2435">
        <f t="shared" si="236"/>
        <v>2</v>
      </c>
      <c r="O2435">
        <f t="shared" si="237"/>
        <v>2023</v>
      </c>
      <c r="P2435" s="9">
        <f>IF(I2435&gt;0,VLOOKUP(B2435,'m cost'!A:G,6,FALSE)*I2435,0)</f>
        <v>0</v>
      </c>
      <c r="Q2435" t="str">
        <f t="shared" si="238"/>
        <v>p</v>
      </c>
      <c r="R2435" s="2">
        <f t="shared" si="239"/>
        <v>489.74</v>
      </c>
    </row>
    <row r="2436" spans="1:18" x14ac:dyDescent="0.2">
      <c r="A2436" t="s">
        <v>271</v>
      </c>
      <c r="B2436" s="9" t="str">
        <f>VLOOKUP(A2436,'item cost'!A:D,2,FALSE)</f>
        <v>group 4</v>
      </c>
      <c r="C2436" s="9" t="str">
        <f>VLOOKUP(D2436,items!A:B,2,FALSE)</f>
        <v>item 4</v>
      </c>
      <c r="D2436" t="s">
        <v>836</v>
      </c>
      <c r="E2436" s="10"/>
      <c r="F2436" s="10">
        <v>44969</v>
      </c>
      <c r="G2436" t="s">
        <v>141</v>
      </c>
      <c r="I2436">
        <v>-2</v>
      </c>
      <c r="J2436" s="2">
        <v>2600</v>
      </c>
      <c r="K2436" s="2">
        <f>IF(OR(B2436="متنوع",B2436="قطع غيار"),J2436,IF(AND(B2436="ceiling fan",J2436&gt;500),_xlfn.MAXIFS('m cost'!$E$3:$E$1062,'m cost'!$B$3:$B$1062,C2436,'m cost'!$C$3:$C$1062,"&lt;="&amp;O2436,'m cost'!$D$3:$D$1062,"&lt;="&amp;N2436)*3,_xlfn.MAXIFS('m cost'!$E$3:$E$1062,'m cost'!$B$3:$B$1062,C2436,'m cost'!$C$3:$C$1062,"&lt;="&amp;O2436,'m cost'!$D$3:$D$1062,"&lt;="&amp;N2436)))</f>
        <v>1793</v>
      </c>
      <c r="L2436" s="2">
        <f t="shared" si="234"/>
        <v>-3586</v>
      </c>
      <c r="M2436" s="2">
        <f t="shared" si="235"/>
        <v>-5200</v>
      </c>
      <c r="N2436">
        <f t="shared" si="236"/>
        <v>2</v>
      </c>
      <c r="O2436">
        <f t="shared" si="237"/>
        <v>2023</v>
      </c>
      <c r="P2436" s="9">
        <f>IF(I2436&gt;0,VLOOKUP(B2436,'m cost'!A:G,6,FALSE)*I2436,0)</f>
        <v>0</v>
      </c>
      <c r="Q2436" t="str">
        <f t="shared" si="238"/>
        <v>l</v>
      </c>
      <c r="R2436" s="2">
        <f t="shared" si="239"/>
        <v>-1614</v>
      </c>
    </row>
    <row r="2437" spans="1:18" x14ac:dyDescent="0.2">
      <c r="A2437" t="s">
        <v>26</v>
      </c>
      <c r="B2437" s="9" t="str">
        <f>VLOOKUP(A2437,'item cost'!A:D,2,FALSE)</f>
        <v>group 5</v>
      </c>
      <c r="C2437" s="9" t="str">
        <f>VLOOKUP(D2437,items!A:B,2,FALSE)</f>
        <v>item 5</v>
      </c>
      <c r="D2437" t="s">
        <v>837</v>
      </c>
      <c r="E2437" s="10"/>
      <c r="F2437" s="10">
        <v>44970</v>
      </c>
      <c r="G2437" t="s">
        <v>603</v>
      </c>
      <c r="I2437">
        <v>40</v>
      </c>
      <c r="J2437" s="2">
        <v>2600</v>
      </c>
      <c r="K2437" s="2">
        <f>IF(OR(B2437="متنوع",B2437="قطع غيار"),J2437,IF(AND(B2437="ceiling fan",J2437&gt;500),_xlfn.MAXIFS('m cost'!$E$3:$E$1062,'m cost'!$B$3:$B$1062,C2437,'m cost'!$C$3:$C$1062,"&lt;="&amp;O2437,'m cost'!$D$3:$D$1062,"&lt;="&amp;N2437)*3,_xlfn.MAXIFS('m cost'!$E$3:$E$1062,'m cost'!$B$3:$B$1062,C2437,'m cost'!$C$3:$C$1062,"&lt;="&amp;O2437,'m cost'!$D$3:$D$1062,"&lt;="&amp;N2437)))</f>
        <v>2220</v>
      </c>
      <c r="L2437" s="2">
        <f t="shared" si="234"/>
        <v>88800</v>
      </c>
      <c r="M2437" s="2">
        <f t="shared" si="235"/>
        <v>104000</v>
      </c>
      <c r="N2437">
        <f t="shared" si="236"/>
        <v>2</v>
      </c>
      <c r="O2437">
        <f t="shared" si="237"/>
        <v>2023</v>
      </c>
      <c r="P2437" s="9">
        <f>IF(I2437&gt;0,VLOOKUP(B2437,'m cost'!A:G,6,FALSE)*I2437,0)</f>
        <v>1281.5999999999999</v>
      </c>
      <c r="Q2437" t="str">
        <f t="shared" si="238"/>
        <v>p</v>
      </c>
      <c r="R2437" s="2">
        <f t="shared" si="239"/>
        <v>13918.4</v>
      </c>
    </row>
    <row r="2438" spans="1:18" x14ac:dyDescent="0.2">
      <c r="A2438" t="s">
        <v>66</v>
      </c>
      <c r="B2438" s="9" t="str">
        <f>VLOOKUP(A2438,'item cost'!A:D,2,FALSE)</f>
        <v>group 6</v>
      </c>
      <c r="C2438" s="9" t="str">
        <f>VLOOKUP(D2438,items!A:B,2,FALSE)</f>
        <v>item 6</v>
      </c>
      <c r="D2438" t="s">
        <v>838</v>
      </c>
      <c r="E2438" s="10"/>
      <c r="F2438" s="10">
        <v>44970</v>
      </c>
      <c r="G2438" t="s">
        <v>603</v>
      </c>
      <c r="I2438">
        <v>50</v>
      </c>
      <c r="J2438" s="2">
        <v>2600</v>
      </c>
      <c r="K2438" s="2">
        <f>IF(OR(B2438="متنوع",B2438="قطع غيار"),J2438,IF(AND(B2438="ceiling fan",J2438&gt;500),_xlfn.MAXIFS('m cost'!$E$3:$E$1062,'m cost'!$B$3:$B$1062,C2438,'m cost'!$C$3:$C$1062,"&lt;="&amp;O2438,'m cost'!$D$3:$D$1062,"&lt;="&amp;N2438)*3,_xlfn.MAXIFS('m cost'!$E$3:$E$1062,'m cost'!$B$3:$B$1062,C2438,'m cost'!$C$3:$C$1062,"&lt;="&amp;O2438,'m cost'!$D$3:$D$1062,"&lt;="&amp;N2438)))</f>
        <v>190</v>
      </c>
      <c r="L2438" s="2">
        <f t="shared" si="234"/>
        <v>9500</v>
      </c>
      <c r="M2438" s="2">
        <f t="shared" si="235"/>
        <v>130000</v>
      </c>
      <c r="N2438">
        <f t="shared" si="236"/>
        <v>2</v>
      </c>
      <c r="O2438">
        <f t="shared" si="237"/>
        <v>2023</v>
      </c>
      <c r="P2438" s="9">
        <f>IF(I2438&gt;0,VLOOKUP(B2438,'m cost'!A:G,6,FALSE)*I2438,0)</f>
        <v>7473.9999999999991</v>
      </c>
      <c r="Q2438" t="str">
        <f t="shared" si="238"/>
        <v>p</v>
      </c>
      <c r="R2438" s="2">
        <f t="shared" si="239"/>
        <v>113026</v>
      </c>
    </row>
    <row r="2439" spans="1:18" x14ac:dyDescent="0.2">
      <c r="A2439" t="s">
        <v>40</v>
      </c>
      <c r="B2439" s="9" t="str">
        <f>VLOOKUP(A2439,'item cost'!A:D,2,FALSE)</f>
        <v>group 7</v>
      </c>
      <c r="C2439" s="9" t="str">
        <f>VLOOKUP(D2439,items!A:B,2,FALSE)</f>
        <v>item 7</v>
      </c>
      <c r="D2439" t="s">
        <v>839</v>
      </c>
      <c r="E2439" s="10"/>
      <c r="F2439" s="10">
        <v>44970</v>
      </c>
      <c r="G2439" t="s">
        <v>603</v>
      </c>
      <c r="I2439">
        <v>50</v>
      </c>
      <c r="J2439" s="2">
        <v>2800</v>
      </c>
      <c r="K2439" s="2">
        <f>IF(OR(B2439="متنوع",B2439="قطع غيار"),J2439,IF(AND(B2439="ceiling fan",J2439&gt;500),_xlfn.MAXIFS('m cost'!$E$3:$E$1062,'m cost'!$B$3:$B$1062,C2439,'m cost'!$C$3:$C$1062,"&lt;="&amp;O2439,'m cost'!$D$3:$D$1062,"&lt;="&amp;N2439)*3,_xlfn.MAXIFS('m cost'!$E$3:$E$1062,'m cost'!$B$3:$B$1062,C2439,'m cost'!$C$3:$C$1062,"&lt;="&amp;O2439,'m cost'!$D$3:$D$1062,"&lt;="&amp;N2439)))</f>
        <v>260</v>
      </c>
      <c r="L2439" s="2">
        <f t="shared" si="234"/>
        <v>13000</v>
      </c>
      <c r="M2439" s="2">
        <f t="shared" si="235"/>
        <v>140000</v>
      </c>
      <c r="N2439">
        <f t="shared" si="236"/>
        <v>2</v>
      </c>
      <c r="O2439">
        <f t="shared" si="237"/>
        <v>2023</v>
      </c>
      <c r="P2439" s="9">
        <f>IF(I2439&gt;0,VLOOKUP(B2439,'m cost'!A:G,6,FALSE)*I2439,0)</f>
        <v>1107</v>
      </c>
      <c r="Q2439" t="str">
        <f t="shared" si="238"/>
        <v>p</v>
      </c>
      <c r="R2439" s="2">
        <f t="shared" si="239"/>
        <v>125893</v>
      </c>
    </row>
    <row r="2440" spans="1:18" x14ac:dyDescent="0.2">
      <c r="A2440" t="s">
        <v>61</v>
      </c>
      <c r="B2440" s="9" t="str">
        <f>VLOOKUP(A2440,'item cost'!A:D,2,FALSE)</f>
        <v>group 8</v>
      </c>
      <c r="C2440" s="9" t="str">
        <f>VLOOKUP(D2440,items!A:B,2,FALSE)</f>
        <v>item 8</v>
      </c>
      <c r="D2440" t="s">
        <v>840</v>
      </c>
      <c r="E2440" s="10"/>
      <c r="F2440" s="10">
        <v>44970</v>
      </c>
      <c r="G2440" t="s">
        <v>220</v>
      </c>
      <c r="I2440">
        <v>-1</v>
      </c>
      <c r="J2440" s="2">
        <v>280</v>
      </c>
      <c r="K2440" s="2">
        <f>IF(OR(B2440="متنوع",B2440="قطع غيار"),J2440,IF(AND(B2440="ceiling fan",J2440&gt;500),_xlfn.MAXIFS('m cost'!$E$3:$E$1062,'m cost'!$B$3:$B$1062,C2440,'m cost'!$C$3:$C$1062,"&lt;="&amp;O2440,'m cost'!$D$3:$D$1062,"&lt;="&amp;N2440)*3,_xlfn.MAXIFS('m cost'!$E$3:$E$1062,'m cost'!$B$3:$B$1062,C2440,'m cost'!$C$3:$C$1062,"&lt;="&amp;O2440,'m cost'!$D$3:$D$1062,"&lt;="&amp;N2440)))</f>
        <v>1630</v>
      </c>
      <c r="L2440" s="2">
        <f t="shared" si="234"/>
        <v>-1630</v>
      </c>
      <c r="M2440" s="2">
        <f t="shared" si="235"/>
        <v>-280</v>
      </c>
      <c r="N2440">
        <f t="shared" si="236"/>
        <v>2</v>
      </c>
      <c r="O2440">
        <f t="shared" si="237"/>
        <v>2023</v>
      </c>
      <c r="P2440" s="9">
        <f>IF(I2440&gt;0,VLOOKUP(B2440,'m cost'!A:G,6,FALSE)*I2440,0)</f>
        <v>0</v>
      </c>
      <c r="Q2440" t="str">
        <f t="shared" si="238"/>
        <v>p</v>
      </c>
      <c r="R2440" s="2">
        <f t="shared" si="239"/>
        <v>1350</v>
      </c>
    </row>
    <row r="2441" spans="1:18" x14ac:dyDescent="0.2">
      <c r="A2441" t="s">
        <v>39</v>
      </c>
      <c r="B2441" s="9" t="str">
        <f>VLOOKUP(A2441,'item cost'!A:D,2,FALSE)</f>
        <v>group 9</v>
      </c>
      <c r="C2441" s="9" t="str">
        <f>VLOOKUP(D2441,items!A:B,2,FALSE)</f>
        <v>item 9</v>
      </c>
      <c r="D2441" t="s">
        <v>841</v>
      </c>
      <c r="E2441" s="10"/>
      <c r="F2441" s="10">
        <v>44971</v>
      </c>
      <c r="G2441" t="s">
        <v>604</v>
      </c>
      <c r="I2441">
        <v>75</v>
      </c>
      <c r="J2441" s="2">
        <v>360</v>
      </c>
      <c r="K2441" s="2">
        <f>IF(OR(B2441="متنوع",B2441="قطع غيار"),J2441,IF(AND(B2441="ceiling fan",J2441&gt;500),_xlfn.MAXIFS('m cost'!$E$3:$E$1062,'m cost'!$B$3:$B$1062,C2441,'m cost'!$C$3:$C$1062,"&lt;="&amp;O2441,'m cost'!$D$3:$D$1062,"&lt;="&amp;N2441)*3,_xlfn.MAXIFS('m cost'!$E$3:$E$1062,'m cost'!$B$3:$B$1062,C2441,'m cost'!$C$3:$C$1062,"&lt;="&amp;O2441,'m cost'!$D$3:$D$1062,"&lt;="&amp;N2441)))</f>
        <v>2007</v>
      </c>
      <c r="L2441" s="2">
        <f t="shared" si="234"/>
        <v>150525</v>
      </c>
      <c r="M2441" s="2">
        <f t="shared" si="235"/>
        <v>27000</v>
      </c>
      <c r="N2441">
        <f t="shared" si="236"/>
        <v>2</v>
      </c>
      <c r="O2441">
        <f t="shared" si="237"/>
        <v>2023</v>
      </c>
      <c r="P2441" s="9">
        <f>IF(I2441&gt;0,VLOOKUP(B2441,'m cost'!A:G,6,FALSE)*I2441,0)</f>
        <v>1686.7499999999998</v>
      </c>
      <c r="Q2441" t="str">
        <f t="shared" si="238"/>
        <v>l</v>
      </c>
      <c r="R2441" s="2">
        <f t="shared" si="239"/>
        <v>-125211.75</v>
      </c>
    </row>
    <row r="2442" spans="1:18" x14ac:dyDescent="0.2">
      <c r="A2442" t="s">
        <v>277</v>
      </c>
      <c r="B2442" s="9" t="str">
        <f>VLOOKUP(A2442,'item cost'!A:D,2,FALSE)</f>
        <v>group 10</v>
      </c>
      <c r="C2442" s="9" t="str">
        <f>VLOOKUP(D2442,items!A:B,2,FALSE)</f>
        <v>item 10</v>
      </c>
      <c r="D2442" t="s">
        <v>842</v>
      </c>
      <c r="E2442" s="10"/>
      <c r="F2442" s="10">
        <v>44971</v>
      </c>
      <c r="G2442" t="s">
        <v>604</v>
      </c>
      <c r="I2442">
        <v>75</v>
      </c>
      <c r="J2442" s="2">
        <v>280</v>
      </c>
      <c r="K2442" s="2">
        <f>IF(OR(B2442="متنوع",B2442="قطع غيار"),J2442,IF(AND(B2442="ceiling fan",J2442&gt;500),_xlfn.MAXIFS('m cost'!$E$3:$E$1062,'m cost'!$B$3:$B$1062,C2442,'m cost'!$C$3:$C$1062,"&lt;="&amp;O2442,'m cost'!$D$3:$D$1062,"&lt;="&amp;N2442)*3,_xlfn.MAXIFS('m cost'!$E$3:$E$1062,'m cost'!$B$3:$B$1062,C2442,'m cost'!$C$3:$C$1062,"&lt;="&amp;O2442,'m cost'!$D$3:$D$1062,"&lt;="&amp;N2442)))</f>
        <v>370</v>
      </c>
      <c r="L2442" s="2">
        <f t="shared" si="234"/>
        <v>27750</v>
      </c>
      <c r="M2442" s="2">
        <f t="shared" si="235"/>
        <v>21000</v>
      </c>
      <c r="N2442">
        <f t="shared" si="236"/>
        <v>2</v>
      </c>
      <c r="O2442">
        <f t="shared" si="237"/>
        <v>2023</v>
      </c>
      <c r="P2442" s="9">
        <f>IF(I2442&gt;0,VLOOKUP(B2442,'m cost'!A:G,6,FALSE)*I2442,0)</f>
        <v>4682.25</v>
      </c>
      <c r="Q2442" t="str">
        <f t="shared" si="238"/>
        <v>l</v>
      </c>
      <c r="R2442" s="2">
        <f t="shared" si="239"/>
        <v>-11432.25</v>
      </c>
    </row>
    <row r="2443" spans="1:18" x14ac:dyDescent="0.2">
      <c r="A2443" t="s">
        <v>53</v>
      </c>
      <c r="B2443" s="9" t="str">
        <f>VLOOKUP(A2443,'item cost'!A:D,2,FALSE)</f>
        <v>group 11</v>
      </c>
      <c r="C2443" s="9" t="str">
        <f>VLOOKUP(D2443,items!A:B,2,FALSE)</f>
        <v>item 11</v>
      </c>
      <c r="D2443" t="s">
        <v>843</v>
      </c>
      <c r="E2443" s="10"/>
      <c r="F2443" s="10">
        <v>44971</v>
      </c>
      <c r="G2443" t="s">
        <v>604</v>
      </c>
      <c r="I2443">
        <v>50</v>
      </c>
      <c r="J2443" s="2">
        <v>2800</v>
      </c>
      <c r="K2443" s="2">
        <f>IF(OR(B2443="متنوع",B2443="قطع غيار"),J2443,IF(AND(B2443="ceiling fan",J2443&gt;500),_xlfn.MAXIFS('m cost'!$E$3:$E$1062,'m cost'!$B$3:$B$1062,C2443,'m cost'!$C$3:$C$1062,"&lt;="&amp;O2443,'m cost'!$D$3:$D$1062,"&lt;="&amp;N2443)*3,_xlfn.MAXIFS('m cost'!$E$3:$E$1062,'m cost'!$B$3:$B$1062,C2443,'m cost'!$C$3:$C$1062,"&lt;="&amp;O2443,'m cost'!$D$3:$D$1062,"&lt;="&amp;N2443)))</f>
        <v>339.00000000000006</v>
      </c>
      <c r="L2443" s="2">
        <f t="shared" si="234"/>
        <v>16950.000000000004</v>
      </c>
      <c r="M2443" s="2">
        <f t="shared" si="235"/>
        <v>140000</v>
      </c>
      <c r="N2443">
        <f t="shared" si="236"/>
        <v>2</v>
      </c>
      <c r="O2443">
        <f t="shared" si="237"/>
        <v>2023</v>
      </c>
      <c r="P2443" s="9">
        <f>IF(I2443&gt;0,VLOOKUP(B2443,'m cost'!A:G,6,FALSE)*I2443,0)</f>
        <v>1100.5</v>
      </c>
      <c r="Q2443" t="str">
        <f t="shared" si="238"/>
        <v>p</v>
      </c>
      <c r="R2443" s="2">
        <f t="shared" si="239"/>
        <v>121949.5</v>
      </c>
    </row>
    <row r="2444" spans="1:18" x14ac:dyDescent="0.2">
      <c r="A2444" t="s">
        <v>54</v>
      </c>
      <c r="B2444" s="9" t="str">
        <f>VLOOKUP(A2444,'item cost'!A:D,2,FALSE)</f>
        <v>group 12</v>
      </c>
      <c r="C2444" s="9" t="str">
        <f>VLOOKUP(D2444,items!A:B,2,FALSE)</f>
        <v>item 12</v>
      </c>
      <c r="D2444" t="s">
        <v>844</v>
      </c>
      <c r="E2444" s="10"/>
      <c r="F2444" s="10">
        <v>44975</v>
      </c>
      <c r="G2444" t="s">
        <v>605</v>
      </c>
      <c r="I2444">
        <v>100</v>
      </c>
      <c r="J2444" s="2">
        <v>1475</v>
      </c>
      <c r="K2444" s="2">
        <f>IF(OR(B2444="متنوع",B2444="قطع غيار"),J2444,IF(AND(B2444="ceiling fan",J2444&gt;500),_xlfn.MAXIFS('m cost'!$E$3:$E$1062,'m cost'!$B$3:$B$1062,C2444,'m cost'!$C$3:$C$1062,"&lt;="&amp;O2444,'m cost'!$D$3:$D$1062,"&lt;="&amp;N2444)*3,_xlfn.MAXIFS('m cost'!$E$3:$E$1062,'m cost'!$B$3:$B$1062,C2444,'m cost'!$C$3:$C$1062,"&lt;="&amp;O2444,'m cost'!$D$3:$D$1062,"&lt;="&amp;N2444)))</f>
        <v>900</v>
      </c>
      <c r="L2444" s="2">
        <f t="shared" si="234"/>
        <v>90000</v>
      </c>
      <c r="M2444" s="2">
        <f t="shared" si="235"/>
        <v>147500</v>
      </c>
      <c r="N2444">
        <f t="shared" si="236"/>
        <v>2</v>
      </c>
      <c r="O2444">
        <f t="shared" si="237"/>
        <v>2023</v>
      </c>
      <c r="P2444" s="9">
        <f>IF(I2444&gt;0,VLOOKUP(B2444,'m cost'!A:G,6,FALSE)*I2444,0)</f>
        <v>2578</v>
      </c>
      <c r="Q2444" t="str">
        <f t="shared" si="238"/>
        <v>p</v>
      </c>
      <c r="R2444" s="2">
        <f t="shared" si="239"/>
        <v>54922</v>
      </c>
    </row>
    <row r="2445" spans="1:18" x14ac:dyDescent="0.2">
      <c r="A2445" t="s">
        <v>72</v>
      </c>
      <c r="B2445" s="9" t="str">
        <f>VLOOKUP(A2445,'item cost'!A:D,2,FALSE)</f>
        <v>group 13</v>
      </c>
      <c r="C2445" s="9" t="str">
        <f>VLOOKUP(D2445,items!A:B,2,FALSE)</f>
        <v>item 13</v>
      </c>
      <c r="D2445" t="s">
        <v>845</v>
      </c>
      <c r="E2445" s="10"/>
      <c r="F2445" s="10">
        <v>44975</v>
      </c>
      <c r="G2445" t="s">
        <v>605</v>
      </c>
      <c r="I2445">
        <v>50</v>
      </c>
      <c r="J2445" s="2">
        <v>165</v>
      </c>
      <c r="K2445" s="2">
        <f>IF(OR(B2445="متنوع",B2445="قطع غيار"),J2445,IF(AND(B2445="ceiling fan",J2445&gt;500),_xlfn.MAXIFS('m cost'!$E$3:$E$1062,'m cost'!$B$3:$B$1062,C2445,'m cost'!$C$3:$C$1062,"&lt;="&amp;O2445,'m cost'!$D$3:$D$1062,"&lt;="&amp;N2445)*3,_xlfn.MAXIFS('m cost'!$E$3:$E$1062,'m cost'!$B$3:$B$1062,C2445,'m cost'!$C$3:$C$1062,"&lt;="&amp;O2445,'m cost'!$D$3:$D$1062,"&lt;="&amp;N2445)))</f>
        <v>450</v>
      </c>
      <c r="L2445" s="2">
        <f t="shared" si="234"/>
        <v>22500</v>
      </c>
      <c r="M2445" s="2">
        <f t="shared" si="235"/>
        <v>8250</v>
      </c>
      <c r="N2445">
        <f t="shared" si="236"/>
        <v>2</v>
      </c>
      <c r="O2445">
        <f t="shared" si="237"/>
        <v>2023</v>
      </c>
      <c r="P2445" s="9">
        <f>IF(I2445&gt;0,VLOOKUP(B2445,'m cost'!A:G,6,FALSE)*I2445,0)</f>
        <v>2083.5</v>
      </c>
      <c r="Q2445" t="str">
        <f t="shared" si="238"/>
        <v>l</v>
      </c>
      <c r="R2445" s="2">
        <f t="shared" si="239"/>
        <v>-16333.5</v>
      </c>
    </row>
    <row r="2446" spans="1:18" x14ac:dyDescent="0.2">
      <c r="A2446" t="s">
        <v>38</v>
      </c>
      <c r="B2446" s="9" t="str">
        <f>VLOOKUP(A2446,'item cost'!A:D,2,FALSE)</f>
        <v>group 14</v>
      </c>
      <c r="C2446" s="9" t="str">
        <f>VLOOKUP(D2446,items!A:B,2,FALSE)</f>
        <v>item 14</v>
      </c>
      <c r="D2446" t="s">
        <v>846</v>
      </c>
      <c r="E2446" s="10"/>
      <c r="F2446" s="10">
        <v>44975</v>
      </c>
      <c r="G2446" t="s">
        <v>605</v>
      </c>
      <c r="I2446">
        <v>50</v>
      </c>
      <c r="J2446" s="2">
        <v>1390</v>
      </c>
      <c r="K2446" s="2">
        <f>IF(OR(B2446="متنوع",B2446="قطع غيار"),J2446,IF(AND(B2446="ceiling fan",J2446&gt;500),_xlfn.MAXIFS('m cost'!$E$3:$E$1062,'m cost'!$B$3:$B$1062,C2446,'m cost'!$C$3:$C$1062,"&lt;="&amp;O2446,'m cost'!$D$3:$D$1062,"&lt;="&amp;N2446)*3,_xlfn.MAXIFS('m cost'!$E$3:$E$1062,'m cost'!$B$3:$B$1062,C2446,'m cost'!$C$3:$C$1062,"&lt;="&amp;O2446,'m cost'!$D$3:$D$1062,"&lt;="&amp;N2446)))</f>
        <v>2060</v>
      </c>
      <c r="L2446" s="2">
        <f t="shared" si="234"/>
        <v>103000</v>
      </c>
      <c r="M2446" s="2">
        <f t="shared" si="235"/>
        <v>69500</v>
      </c>
      <c r="N2446">
        <f t="shared" si="236"/>
        <v>2</v>
      </c>
      <c r="O2446">
        <f t="shared" si="237"/>
        <v>2023</v>
      </c>
      <c r="P2446" s="9">
        <f>IF(I2446&gt;0,VLOOKUP(B2446,'m cost'!A:G,6,FALSE)*I2446,0)</f>
        <v>1659.5</v>
      </c>
      <c r="Q2446" t="str">
        <f t="shared" si="238"/>
        <v>l</v>
      </c>
      <c r="R2446" s="2">
        <f t="shared" si="239"/>
        <v>-35159.5</v>
      </c>
    </row>
    <row r="2447" spans="1:18" x14ac:dyDescent="0.2">
      <c r="A2447" t="s">
        <v>36</v>
      </c>
      <c r="B2447" s="9" t="str">
        <f>VLOOKUP(A2447,'item cost'!A:D,2,FALSE)</f>
        <v>group 15</v>
      </c>
      <c r="C2447" s="9" t="str">
        <f>VLOOKUP(D2447,items!A:B,2,FALSE)</f>
        <v>item 15</v>
      </c>
      <c r="D2447" t="s">
        <v>847</v>
      </c>
      <c r="E2447" s="10"/>
      <c r="F2447" s="10">
        <v>44975</v>
      </c>
      <c r="G2447" t="s">
        <v>605</v>
      </c>
      <c r="I2447">
        <v>100</v>
      </c>
      <c r="J2447" s="2">
        <v>535</v>
      </c>
      <c r="K2447" s="2">
        <f>IF(OR(B2447="متنوع",B2447="قطع غيار"),J2447,IF(AND(B2447="ceiling fan",J2447&gt;500),_xlfn.MAXIFS('m cost'!$E$3:$E$1062,'m cost'!$B$3:$B$1062,C2447,'m cost'!$C$3:$C$1062,"&lt;="&amp;O2447,'m cost'!$D$3:$D$1062,"&lt;="&amp;N2447)*3,_xlfn.MAXIFS('m cost'!$E$3:$E$1062,'m cost'!$B$3:$B$1062,C2447,'m cost'!$C$3:$C$1062,"&lt;="&amp;O2447,'m cost'!$D$3:$D$1062,"&lt;="&amp;N2447)))</f>
        <v>1928</v>
      </c>
      <c r="L2447" s="2">
        <f t="shared" si="234"/>
        <v>192800</v>
      </c>
      <c r="M2447" s="2">
        <f t="shared" si="235"/>
        <v>53500</v>
      </c>
      <c r="N2447">
        <f t="shared" si="236"/>
        <v>2</v>
      </c>
      <c r="O2447">
        <f t="shared" si="237"/>
        <v>2023</v>
      </c>
      <c r="P2447" s="9">
        <f>IF(I2447&gt;0,VLOOKUP(B2447,'m cost'!A:G,6,FALSE)*I2447,0)</f>
        <v>2652</v>
      </c>
      <c r="Q2447" t="str">
        <f t="shared" si="238"/>
        <v>l</v>
      </c>
      <c r="R2447" s="2">
        <f t="shared" si="239"/>
        <v>-141952</v>
      </c>
    </row>
    <row r="2448" spans="1:18" x14ac:dyDescent="0.2">
      <c r="A2448" t="s">
        <v>30</v>
      </c>
      <c r="B2448" s="9" t="str">
        <f>VLOOKUP(A2448,'item cost'!A:D,2,FALSE)</f>
        <v>group 16</v>
      </c>
      <c r="C2448" s="9" t="str">
        <f>VLOOKUP(D2448,items!A:B,2,FALSE)</f>
        <v>item 16</v>
      </c>
      <c r="D2448" t="s">
        <v>848</v>
      </c>
      <c r="E2448" s="10"/>
      <c r="F2448" s="10">
        <v>44975</v>
      </c>
      <c r="G2448" t="s">
        <v>605</v>
      </c>
      <c r="I2448">
        <v>100</v>
      </c>
      <c r="J2448" s="2">
        <v>485</v>
      </c>
      <c r="K2448" s="2">
        <f>IF(OR(B2448="متنوع",B2448="قطع غيار"),J2448,IF(AND(B2448="ceiling fan",J2448&gt;500),_xlfn.MAXIFS('m cost'!$E$3:$E$1062,'m cost'!$B$3:$B$1062,C2448,'m cost'!$C$3:$C$1062,"&lt;="&amp;O2448,'m cost'!$D$3:$D$1062,"&lt;="&amp;N2448)*3,_xlfn.MAXIFS('m cost'!$E$3:$E$1062,'m cost'!$B$3:$B$1062,C2448,'m cost'!$C$3:$C$1062,"&lt;="&amp;O2448,'m cost'!$D$3:$D$1062,"&lt;="&amp;N2448)))</f>
        <v>340.26666666666671</v>
      </c>
      <c r="L2448" s="2">
        <f t="shared" si="234"/>
        <v>34026.666666666672</v>
      </c>
      <c r="M2448" s="2">
        <f t="shared" si="235"/>
        <v>48500</v>
      </c>
      <c r="N2448">
        <f t="shared" si="236"/>
        <v>2</v>
      </c>
      <c r="O2448">
        <f t="shared" si="237"/>
        <v>2023</v>
      </c>
      <c r="P2448" s="9">
        <f>IF(I2448&gt;0,VLOOKUP(B2448,'m cost'!A:G,6,FALSE)*I2448,0)</f>
        <v>2868</v>
      </c>
      <c r="Q2448" t="str">
        <f t="shared" si="238"/>
        <v>p</v>
      </c>
      <c r="R2448" s="2">
        <f t="shared" si="239"/>
        <v>11605.333333333328</v>
      </c>
    </row>
    <row r="2449" spans="1:18" x14ac:dyDescent="0.2">
      <c r="A2449" t="s">
        <v>45</v>
      </c>
      <c r="B2449" s="9" t="str">
        <f>VLOOKUP(A2449,'item cost'!A:D,2,FALSE)</f>
        <v>group 17</v>
      </c>
      <c r="C2449" s="9" t="str">
        <f>VLOOKUP(D2449,items!A:B,2,FALSE)</f>
        <v>item 17</v>
      </c>
      <c r="D2449" t="s">
        <v>849</v>
      </c>
      <c r="E2449" s="10"/>
      <c r="F2449" s="10">
        <v>44977</v>
      </c>
      <c r="G2449" t="s">
        <v>606</v>
      </c>
      <c r="I2449">
        <v>100</v>
      </c>
      <c r="J2449" s="2">
        <v>1475</v>
      </c>
      <c r="K2449" s="2">
        <f>IF(OR(B2449="متنوع",B2449="قطع غيار"),J2449,IF(AND(B2449="ceiling fan",J2449&gt;500),_xlfn.MAXIFS('m cost'!$E$3:$E$1062,'m cost'!$B$3:$B$1062,C2449,'m cost'!$C$3:$C$1062,"&lt;="&amp;O2449,'m cost'!$D$3:$D$1062,"&lt;="&amp;N2449)*3,_xlfn.MAXIFS('m cost'!$E$3:$E$1062,'m cost'!$B$3:$B$1062,C2449,'m cost'!$C$3:$C$1062,"&lt;="&amp;O2449,'m cost'!$D$3:$D$1062,"&lt;="&amp;N2449)))</f>
        <v>350.54555555555561</v>
      </c>
      <c r="L2449" s="2">
        <f t="shared" si="234"/>
        <v>35054.555555555562</v>
      </c>
      <c r="M2449" s="2">
        <f t="shared" si="235"/>
        <v>147500</v>
      </c>
      <c r="N2449">
        <f t="shared" si="236"/>
        <v>2</v>
      </c>
      <c r="O2449">
        <f t="shared" si="237"/>
        <v>2023</v>
      </c>
      <c r="P2449" s="9">
        <f>IF(I2449&gt;0,VLOOKUP(B2449,'m cost'!A:G,6,FALSE)*I2449,0)</f>
        <v>4825</v>
      </c>
      <c r="Q2449" t="str">
        <f t="shared" si="238"/>
        <v>p</v>
      </c>
      <c r="R2449" s="2">
        <f t="shared" si="239"/>
        <v>107620.44444444444</v>
      </c>
    </row>
    <row r="2450" spans="1:18" x14ac:dyDescent="0.2">
      <c r="A2450" t="s">
        <v>21</v>
      </c>
      <c r="B2450" s="9" t="str">
        <f>VLOOKUP(A2450,'item cost'!A:D,2,FALSE)</f>
        <v>group 18</v>
      </c>
      <c r="C2450" s="9" t="str">
        <f>VLOOKUP(D2450,items!A:B,2,FALSE)</f>
        <v>item 18</v>
      </c>
      <c r="D2450" t="s">
        <v>850</v>
      </c>
      <c r="E2450" s="10"/>
      <c r="F2450" s="10">
        <v>44977</v>
      </c>
      <c r="G2450" t="s">
        <v>606</v>
      </c>
      <c r="I2450">
        <v>100</v>
      </c>
      <c r="J2450" s="2">
        <v>535</v>
      </c>
      <c r="K2450" s="2">
        <f>IF(OR(B2450="متنوع",B2450="قطع غيار"),J2450,IF(AND(B2450="ceiling fan",J2450&gt;500),_xlfn.MAXIFS('m cost'!$E$3:$E$1062,'m cost'!$B$3:$B$1062,C2450,'m cost'!$C$3:$C$1062,"&lt;="&amp;O2450,'m cost'!$D$3:$D$1062,"&lt;="&amp;N2450)*3,_xlfn.MAXIFS('m cost'!$E$3:$E$1062,'m cost'!$B$3:$B$1062,C2450,'m cost'!$C$3:$C$1062,"&lt;="&amp;O2450,'m cost'!$D$3:$D$1062,"&lt;="&amp;N2450)))</f>
        <v>329.32952380952389</v>
      </c>
      <c r="L2450" s="2">
        <f t="shared" si="234"/>
        <v>32932.952380952389</v>
      </c>
      <c r="M2450" s="2">
        <f t="shared" si="235"/>
        <v>53500</v>
      </c>
      <c r="N2450">
        <f t="shared" si="236"/>
        <v>2</v>
      </c>
      <c r="O2450">
        <f t="shared" si="237"/>
        <v>2023</v>
      </c>
      <c r="P2450" s="9">
        <f>IF(I2450&gt;0,VLOOKUP(B2450,'m cost'!A:G,6,FALSE)*I2450,0)</f>
        <v>13816</v>
      </c>
      <c r="Q2450" t="str">
        <f t="shared" si="238"/>
        <v>p</v>
      </c>
      <c r="R2450" s="2">
        <f t="shared" si="239"/>
        <v>6751.0476190476111</v>
      </c>
    </row>
    <row r="2451" spans="1:18" x14ac:dyDescent="0.2">
      <c r="A2451" t="s">
        <v>275</v>
      </c>
      <c r="B2451" s="9" t="str">
        <f>VLOOKUP(A2451,'item cost'!A:D,2,FALSE)</f>
        <v>group 19</v>
      </c>
      <c r="C2451" s="9" t="str">
        <f>VLOOKUP(D2451,items!A:B,2,FALSE)</f>
        <v>item 19</v>
      </c>
      <c r="D2451" t="s">
        <v>851</v>
      </c>
      <c r="E2451" s="10"/>
      <c r="F2451" s="10">
        <v>44977</v>
      </c>
      <c r="G2451" t="s">
        <v>606</v>
      </c>
      <c r="I2451">
        <v>100</v>
      </c>
      <c r="J2451" s="2">
        <v>485</v>
      </c>
      <c r="K2451" s="2">
        <f>IF(OR(B2451="متنوع",B2451="قطع غيار"),J2451,IF(AND(B2451="ceiling fan",J2451&gt;500),_xlfn.MAXIFS('m cost'!$E$3:$E$1062,'m cost'!$B$3:$B$1062,C2451,'m cost'!$C$3:$C$1062,"&lt;="&amp;O2451,'m cost'!$D$3:$D$1062,"&lt;="&amp;N2451)*3,_xlfn.MAXIFS('m cost'!$E$3:$E$1062,'m cost'!$B$3:$B$1062,C2451,'m cost'!$C$3:$C$1062,"&lt;="&amp;O2451,'m cost'!$D$3:$D$1062,"&lt;="&amp;N2451)))</f>
        <v>1400</v>
      </c>
      <c r="L2451" s="2">
        <f t="shared" si="234"/>
        <v>140000</v>
      </c>
      <c r="M2451" s="2">
        <f t="shared" si="235"/>
        <v>48500</v>
      </c>
      <c r="N2451">
        <f t="shared" si="236"/>
        <v>2</v>
      </c>
      <c r="O2451">
        <f t="shared" si="237"/>
        <v>2023</v>
      </c>
      <c r="P2451" s="9">
        <f>IF(I2451&gt;0,VLOOKUP(B2451,'m cost'!A:G,6,FALSE)*I2451,0)</f>
        <v>2197</v>
      </c>
      <c r="Q2451" t="str">
        <f t="shared" si="238"/>
        <v>l</v>
      </c>
      <c r="R2451" s="2">
        <f t="shared" si="239"/>
        <v>-93697</v>
      </c>
    </row>
    <row r="2452" spans="1:18" x14ac:dyDescent="0.2">
      <c r="A2452" t="s">
        <v>17</v>
      </c>
      <c r="B2452" s="9" t="str">
        <f>VLOOKUP(A2452,'item cost'!A:D,2,FALSE)</f>
        <v>group 20</v>
      </c>
      <c r="C2452" s="9" t="str">
        <f>VLOOKUP(D2452,items!A:B,2,FALSE)</f>
        <v>item 20</v>
      </c>
      <c r="D2452" t="s">
        <v>852</v>
      </c>
      <c r="E2452" s="10"/>
      <c r="F2452" s="10">
        <v>44977</v>
      </c>
      <c r="G2452" t="s">
        <v>191</v>
      </c>
      <c r="I2452">
        <v>-3</v>
      </c>
      <c r="J2452" s="2">
        <v>1475</v>
      </c>
      <c r="K2452" s="2">
        <f>IF(OR(B2452="متنوع",B2452="قطع غيار"),J2452,IF(AND(B2452="ceiling fan",J2452&gt;500),_xlfn.MAXIFS('m cost'!$E$3:$E$1062,'m cost'!$B$3:$B$1062,C2452,'m cost'!$C$3:$C$1062,"&lt;="&amp;O2452,'m cost'!$D$3:$D$1062,"&lt;="&amp;N2452)*3,_xlfn.MAXIFS('m cost'!$E$3:$E$1062,'m cost'!$B$3:$B$1062,C2452,'m cost'!$C$3:$C$1062,"&lt;="&amp;O2452,'m cost'!$D$3:$D$1062,"&lt;="&amp;N2452)))</f>
        <v>1544</v>
      </c>
      <c r="L2452" s="2">
        <f t="shared" si="234"/>
        <v>-4632</v>
      </c>
      <c r="M2452" s="2">
        <f t="shared" si="235"/>
        <v>-4425</v>
      </c>
      <c r="N2452">
        <f t="shared" si="236"/>
        <v>2</v>
      </c>
      <c r="O2452">
        <f t="shared" si="237"/>
        <v>2023</v>
      </c>
      <c r="P2452" s="9">
        <f>IF(I2452&gt;0,VLOOKUP(B2452,'m cost'!A:G,6,FALSE)*I2452,0)</f>
        <v>0</v>
      </c>
      <c r="Q2452" t="str">
        <f t="shared" si="238"/>
        <v>p</v>
      </c>
      <c r="R2452" s="2">
        <f t="shared" si="239"/>
        <v>207</v>
      </c>
    </row>
    <row r="2453" spans="1:18" x14ac:dyDescent="0.2">
      <c r="A2453" t="s">
        <v>18</v>
      </c>
      <c r="B2453" s="9" t="str">
        <f>VLOOKUP(A2453,'item cost'!A:D,2,FALSE)</f>
        <v>group 21</v>
      </c>
      <c r="C2453" s="9" t="str">
        <f>VLOOKUP(D2453,items!A:B,2,FALSE)</f>
        <v>item 21</v>
      </c>
      <c r="D2453" t="s">
        <v>853</v>
      </c>
      <c r="E2453" s="10"/>
      <c r="F2453" s="10">
        <v>44959</v>
      </c>
      <c r="G2453" t="s">
        <v>607</v>
      </c>
      <c r="I2453">
        <v>100</v>
      </c>
      <c r="J2453" s="2">
        <v>2650</v>
      </c>
      <c r="K2453" s="2">
        <f>IF(OR(B2453="متنوع",B2453="قطع غيار"),J2453,IF(AND(B2453="ceiling fan",J2453&gt;500),_xlfn.MAXIFS('m cost'!$E$3:$E$1062,'m cost'!$B$3:$B$1062,C2453,'m cost'!$C$3:$C$1062,"&lt;="&amp;O2453,'m cost'!$D$3:$D$1062,"&lt;="&amp;N2453)*3,_xlfn.MAXIFS('m cost'!$E$3:$E$1062,'m cost'!$B$3:$B$1062,C2453,'m cost'!$C$3:$C$1062,"&lt;="&amp;O2453,'m cost'!$D$3:$D$1062,"&lt;="&amp;N2453)))</f>
        <v>122.78968253968254</v>
      </c>
      <c r="L2453" s="2">
        <f t="shared" si="234"/>
        <v>12278.968253968254</v>
      </c>
      <c r="M2453" s="2">
        <f t="shared" si="235"/>
        <v>265000</v>
      </c>
      <c r="N2453">
        <f t="shared" si="236"/>
        <v>2</v>
      </c>
      <c r="O2453">
        <f t="shared" si="237"/>
        <v>2023</v>
      </c>
      <c r="P2453" s="9">
        <f>IF(I2453&gt;0,VLOOKUP(B2453,'m cost'!A:G,6,FALSE)*I2453,0)</f>
        <v>0</v>
      </c>
      <c r="Q2453" t="str">
        <f t="shared" si="238"/>
        <v>p</v>
      </c>
      <c r="R2453" s="2">
        <f t="shared" si="239"/>
        <v>252721.03174603175</v>
      </c>
    </row>
    <row r="2454" spans="1:18" x14ac:dyDescent="0.2">
      <c r="A2454" t="s">
        <v>24</v>
      </c>
      <c r="B2454" s="9" t="str">
        <f>VLOOKUP(A2454,'item cost'!A:D,2,FALSE)</f>
        <v>group 22</v>
      </c>
      <c r="C2454" s="9" t="str">
        <f>VLOOKUP(D2454,items!A:B,2,FALSE)</f>
        <v>item 22</v>
      </c>
      <c r="D2454" t="s">
        <v>854</v>
      </c>
      <c r="E2454" s="10"/>
      <c r="F2454" s="10">
        <v>44959</v>
      </c>
      <c r="G2454" t="s">
        <v>607</v>
      </c>
      <c r="I2454">
        <v>100</v>
      </c>
      <c r="J2454" s="2">
        <v>1350</v>
      </c>
      <c r="K2454" s="2">
        <f>IF(OR(B2454="متنوع",B2454="قطع غيار"),J2454,IF(AND(B2454="ceiling fan",J2454&gt;500),_xlfn.MAXIFS('m cost'!$E$3:$E$1062,'m cost'!$B$3:$B$1062,C2454,'m cost'!$C$3:$C$1062,"&lt;="&amp;O2454,'m cost'!$D$3:$D$1062,"&lt;="&amp;N2454)*3,_xlfn.MAXIFS('m cost'!$E$3:$E$1062,'m cost'!$B$3:$B$1062,C2454,'m cost'!$C$3:$C$1062,"&lt;="&amp;O2454,'m cost'!$D$3:$D$1062,"&lt;="&amp;N2454)))</f>
        <v>588</v>
      </c>
      <c r="L2454" s="2">
        <f t="shared" si="234"/>
        <v>58800</v>
      </c>
      <c r="M2454" s="2">
        <f t="shared" si="235"/>
        <v>135000</v>
      </c>
      <c r="N2454">
        <f t="shared" si="236"/>
        <v>2</v>
      </c>
      <c r="O2454">
        <f t="shared" si="237"/>
        <v>2023</v>
      </c>
      <c r="P2454" s="9">
        <f>IF(I2454&gt;0,VLOOKUP(B2454,'m cost'!A:G,6,FALSE)*I2454,0)</f>
        <v>100</v>
      </c>
      <c r="Q2454" t="str">
        <f t="shared" si="238"/>
        <v>p</v>
      </c>
      <c r="R2454" s="2">
        <f t="shared" si="239"/>
        <v>76100</v>
      </c>
    </row>
    <row r="2455" spans="1:18" x14ac:dyDescent="0.2">
      <c r="A2455" t="s">
        <v>60</v>
      </c>
      <c r="B2455" s="9" t="str">
        <f>VLOOKUP(A2455,'item cost'!A:D,2,FALSE)</f>
        <v>group 23</v>
      </c>
      <c r="C2455" s="9" t="str">
        <f>VLOOKUP(D2455,items!A:B,2,FALSE)</f>
        <v>item 23</v>
      </c>
      <c r="D2455" t="s">
        <v>855</v>
      </c>
      <c r="E2455" s="10"/>
      <c r="F2455" s="10">
        <v>44965</v>
      </c>
      <c r="G2455" t="s">
        <v>608</v>
      </c>
      <c r="I2455">
        <v>20</v>
      </c>
      <c r="J2455" s="2">
        <v>2550</v>
      </c>
      <c r="K2455" s="2">
        <f>IF(OR(B2455="متنوع",B2455="قطع غيار"),J2455,IF(AND(B2455="ceiling fan",J2455&gt;500),_xlfn.MAXIFS('m cost'!$E$3:$E$1062,'m cost'!$B$3:$B$1062,C2455,'m cost'!$C$3:$C$1062,"&lt;="&amp;O2455,'m cost'!$D$3:$D$1062,"&lt;="&amp;N2455)*3,_xlfn.MAXIFS('m cost'!$E$3:$E$1062,'m cost'!$B$3:$B$1062,C2455,'m cost'!$C$3:$C$1062,"&lt;="&amp;O2455,'m cost'!$D$3:$D$1062,"&lt;="&amp;N2455)))</f>
        <v>3666.8121693121693</v>
      </c>
      <c r="L2455" s="2">
        <f t="shared" si="234"/>
        <v>73336.243386243383</v>
      </c>
      <c r="M2455" s="2">
        <f t="shared" si="235"/>
        <v>51000</v>
      </c>
      <c r="N2455">
        <f t="shared" si="236"/>
        <v>2</v>
      </c>
      <c r="O2455">
        <f t="shared" si="237"/>
        <v>2023</v>
      </c>
      <c r="P2455" s="9">
        <f>IF(I2455&gt;0,VLOOKUP(B2455,'m cost'!A:G,6,FALSE)*I2455,0)</f>
        <v>40</v>
      </c>
      <c r="Q2455" t="str">
        <f t="shared" si="238"/>
        <v>l</v>
      </c>
      <c r="R2455" s="2">
        <f t="shared" si="239"/>
        <v>-22376.243386243383</v>
      </c>
    </row>
    <row r="2456" spans="1:18" x14ac:dyDescent="0.2">
      <c r="A2456" t="s">
        <v>43</v>
      </c>
      <c r="B2456" s="9" t="str">
        <f>VLOOKUP(A2456,'item cost'!A:D,2,FALSE)</f>
        <v>group 24</v>
      </c>
      <c r="C2456" s="9" t="str">
        <f>VLOOKUP(D2456,items!A:B,2,FALSE)</f>
        <v>item 24</v>
      </c>
      <c r="D2456" t="s">
        <v>856</v>
      </c>
      <c r="E2456" s="10"/>
      <c r="F2456" s="10">
        <v>44965</v>
      </c>
      <c r="G2456" t="s">
        <v>608</v>
      </c>
      <c r="I2456">
        <v>25</v>
      </c>
      <c r="J2456" s="2">
        <v>2550</v>
      </c>
      <c r="K2456" s="2">
        <f>IF(OR(B2456="متنوع",B2456="قطع غيار"),J2456,IF(AND(B2456="ceiling fan",J2456&gt;500),_xlfn.MAXIFS('m cost'!$E$3:$E$1062,'m cost'!$B$3:$B$1062,C2456,'m cost'!$C$3:$C$1062,"&lt;="&amp;O2456,'m cost'!$D$3:$D$1062,"&lt;="&amp;N2456)*3,_xlfn.MAXIFS('m cost'!$E$3:$E$1062,'m cost'!$B$3:$B$1062,C2456,'m cost'!$C$3:$C$1062,"&lt;="&amp;O2456,'m cost'!$D$3:$D$1062,"&lt;="&amp;N2456)))</f>
        <v>570</v>
      </c>
      <c r="L2456" s="2">
        <f t="shared" si="234"/>
        <v>14250</v>
      </c>
      <c r="M2456" s="2">
        <f t="shared" si="235"/>
        <v>63750</v>
      </c>
      <c r="N2456">
        <f t="shared" si="236"/>
        <v>2</v>
      </c>
      <c r="O2456">
        <f t="shared" si="237"/>
        <v>2023</v>
      </c>
      <c r="P2456" s="9">
        <f>IF(I2456&gt;0,VLOOKUP(B2456,'m cost'!A:G,6,FALSE)*I2456,0)</f>
        <v>12.5</v>
      </c>
      <c r="Q2456" t="str">
        <f t="shared" si="238"/>
        <v>p</v>
      </c>
      <c r="R2456" s="2">
        <f t="shared" si="239"/>
        <v>49487.5</v>
      </c>
    </row>
    <row r="2457" spans="1:18" x14ac:dyDescent="0.2">
      <c r="A2457" t="s">
        <v>278</v>
      </c>
      <c r="B2457" s="9" t="str">
        <f>VLOOKUP(A2457,'item cost'!A:D,2,FALSE)</f>
        <v>group 25</v>
      </c>
      <c r="C2457" s="9" t="str">
        <f>VLOOKUP(D2457,items!A:B,2,FALSE)</f>
        <v>item 25</v>
      </c>
      <c r="D2457" t="s">
        <v>857</v>
      </c>
      <c r="E2457" s="10"/>
      <c r="F2457" s="10">
        <v>44965</v>
      </c>
      <c r="G2457" t="s">
        <v>608</v>
      </c>
      <c r="I2457">
        <v>25</v>
      </c>
      <c r="J2457" s="2">
        <v>2750</v>
      </c>
      <c r="K2457" s="2">
        <f>IF(OR(B2457="متنوع",B2457="قطع غيار"),J2457,IF(AND(B2457="ceiling fan",J2457&gt;500),_xlfn.MAXIFS('m cost'!$E$3:$E$1062,'m cost'!$B$3:$B$1062,C2457,'m cost'!$C$3:$C$1062,"&lt;="&amp;O2457,'m cost'!$D$3:$D$1062,"&lt;="&amp;N2457)*3,_xlfn.MAXIFS('m cost'!$E$3:$E$1062,'m cost'!$B$3:$B$1062,C2457,'m cost'!$C$3:$C$1062,"&lt;="&amp;O2457,'m cost'!$D$3:$D$1062,"&lt;="&amp;N2457)))</f>
        <v>223.50174851190479</v>
      </c>
      <c r="L2457" s="2">
        <f t="shared" si="234"/>
        <v>5587.5437127976202</v>
      </c>
      <c r="M2457" s="2">
        <f t="shared" si="235"/>
        <v>68750</v>
      </c>
      <c r="N2457">
        <f t="shared" si="236"/>
        <v>2</v>
      </c>
      <c r="O2457">
        <f t="shared" si="237"/>
        <v>2023</v>
      </c>
      <c r="P2457" s="9">
        <f>IF(I2457&gt;0,VLOOKUP(B2457,'m cost'!A:G,6,FALSE)*I2457,0)</f>
        <v>736.375</v>
      </c>
      <c r="Q2457" t="str">
        <f t="shared" si="238"/>
        <v>p</v>
      </c>
      <c r="R2457" s="2">
        <f t="shared" si="239"/>
        <v>62426.081287202382</v>
      </c>
    </row>
    <row r="2458" spans="1:18" x14ac:dyDescent="0.2">
      <c r="A2458" t="s">
        <v>279</v>
      </c>
      <c r="B2458" s="9" t="str">
        <f>VLOOKUP(A2458,'item cost'!A:D,2,FALSE)</f>
        <v>group 26</v>
      </c>
      <c r="C2458" s="9" t="str">
        <f>VLOOKUP(D2458,items!A:B,2,FALSE)</f>
        <v>item 26</v>
      </c>
      <c r="D2458" t="s">
        <v>858</v>
      </c>
      <c r="E2458" s="10"/>
      <c r="F2458" s="10">
        <v>44965</v>
      </c>
      <c r="G2458" t="s">
        <v>608</v>
      </c>
      <c r="I2458">
        <v>41</v>
      </c>
      <c r="J2458" s="2">
        <v>1400</v>
      </c>
      <c r="K2458" s="2">
        <f>IF(OR(B2458="متنوع",B2458="قطع غيار"),J2458,IF(AND(B2458="ceiling fan",J2458&gt;500),_xlfn.MAXIFS('m cost'!$E$3:$E$1062,'m cost'!$B$3:$B$1062,C2458,'m cost'!$C$3:$C$1062,"&lt;="&amp;O2458,'m cost'!$D$3:$D$1062,"&lt;="&amp;N2458)*3,_xlfn.MAXIFS('m cost'!$E$3:$E$1062,'m cost'!$B$3:$B$1062,C2458,'m cost'!$C$3:$C$1062,"&lt;="&amp;O2458,'m cost'!$D$3:$D$1062,"&lt;="&amp;N2458)))</f>
        <v>2270</v>
      </c>
      <c r="L2458" s="2">
        <f t="shared" si="234"/>
        <v>93070</v>
      </c>
      <c r="M2458" s="2">
        <f t="shared" si="235"/>
        <v>57400</v>
      </c>
      <c r="N2458">
        <f t="shared" si="236"/>
        <v>2</v>
      </c>
      <c r="O2458">
        <f t="shared" si="237"/>
        <v>2023</v>
      </c>
      <c r="P2458" s="9">
        <f>IF(I2458&gt;0,VLOOKUP(B2458,'m cost'!A:G,6,FALSE)*I2458,0)</f>
        <v>205</v>
      </c>
      <c r="Q2458" t="str">
        <f t="shared" si="238"/>
        <v>l</v>
      </c>
      <c r="R2458" s="2">
        <f t="shared" si="239"/>
        <v>-35875</v>
      </c>
    </row>
    <row r="2459" spans="1:18" x14ac:dyDescent="0.2">
      <c r="A2459" t="s">
        <v>46</v>
      </c>
      <c r="B2459" s="9" t="str">
        <f>VLOOKUP(A2459,'item cost'!A:D,2,FALSE)</f>
        <v>group 27</v>
      </c>
      <c r="C2459" s="9" t="str">
        <f>VLOOKUP(D2459,items!A:B,2,FALSE)</f>
        <v>item 27</v>
      </c>
      <c r="D2459" t="s">
        <v>859</v>
      </c>
      <c r="E2459" s="10"/>
      <c r="F2459" s="10">
        <v>44965</v>
      </c>
      <c r="G2459" t="s">
        <v>608</v>
      </c>
      <c r="I2459">
        <v>59</v>
      </c>
      <c r="J2459" s="2">
        <v>1350</v>
      </c>
      <c r="K2459" s="2">
        <f>IF(OR(B2459="متنوع",B2459="قطع غيار"),J2459,IF(AND(B2459="ceiling fan",J2459&gt;500),_xlfn.MAXIFS('m cost'!$E$3:$E$1062,'m cost'!$B$3:$B$1062,C2459,'m cost'!$C$3:$C$1062,"&lt;="&amp;O2459,'m cost'!$D$3:$D$1062,"&lt;="&amp;N2459)*3,_xlfn.MAXIFS('m cost'!$E$3:$E$1062,'m cost'!$B$3:$B$1062,C2459,'m cost'!$C$3:$C$1062,"&lt;="&amp;O2459,'m cost'!$D$3:$D$1062,"&lt;="&amp;N2459)))</f>
        <v>383</v>
      </c>
      <c r="L2459" s="2">
        <f t="shared" si="234"/>
        <v>22597</v>
      </c>
      <c r="M2459" s="2">
        <f t="shared" si="235"/>
        <v>79650</v>
      </c>
      <c r="N2459">
        <f t="shared" si="236"/>
        <v>2</v>
      </c>
      <c r="O2459">
        <f t="shared" si="237"/>
        <v>2023</v>
      </c>
      <c r="P2459" s="9">
        <f>IF(I2459&gt;0,VLOOKUP(B2459,'m cost'!A:G,6,FALSE)*I2459,0)</f>
        <v>0</v>
      </c>
      <c r="Q2459" t="str">
        <f t="shared" si="238"/>
        <v>p</v>
      </c>
      <c r="R2459" s="2">
        <f t="shared" si="239"/>
        <v>57053</v>
      </c>
    </row>
    <row r="2460" spans="1:18" x14ac:dyDescent="0.2">
      <c r="A2460" t="s">
        <v>37</v>
      </c>
      <c r="B2460" s="9" t="str">
        <f>VLOOKUP(A2460,'item cost'!A:D,2,FALSE)</f>
        <v>group 28</v>
      </c>
      <c r="C2460" s="9" t="str">
        <f>VLOOKUP(D2460,items!A:B,2,FALSE)</f>
        <v>item 28</v>
      </c>
      <c r="D2460" t="s">
        <v>860</v>
      </c>
      <c r="E2460" s="10"/>
      <c r="F2460" s="10">
        <v>44982</v>
      </c>
      <c r="G2460" t="s">
        <v>609</v>
      </c>
      <c r="I2460">
        <v>80</v>
      </c>
      <c r="J2460" s="2">
        <v>2650</v>
      </c>
      <c r="K2460" s="2">
        <f>IF(OR(B2460="متنوع",B2460="قطع غيار"),J2460,IF(AND(B2460="ceiling fan",J2460&gt;500),_xlfn.MAXIFS('m cost'!$E$3:$E$1062,'m cost'!$B$3:$B$1062,C2460,'m cost'!$C$3:$C$1062,"&lt;="&amp;O2460,'m cost'!$D$3:$D$1062,"&lt;="&amp;N2460)*3,_xlfn.MAXIFS('m cost'!$E$3:$E$1062,'m cost'!$B$3:$B$1062,C2460,'m cost'!$C$3:$C$1062,"&lt;="&amp;O2460,'m cost'!$D$3:$D$1062,"&lt;="&amp;N2460)))</f>
        <v>1229</v>
      </c>
      <c r="L2460" s="2">
        <f t="shared" si="234"/>
        <v>98320</v>
      </c>
      <c r="M2460" s="2">
        <f t="shared" si="235"/>
        <v>212000</v>
      </c>
      <c r="N2460">
        <f t="shared" si="236"/>
        <v>2</v>
      </c>
      <c r="O2460">
        <f t="shared" si="237"/>
        <v>2023</v>
      </c>
      <c r="P2460" s="9">
        <f>IF(I2460&gt;0,VLOOKUP(B2460,'m cost'!A:G,6,FALSE)*I2460,0)</f>
        <v>40</v>
      </c>
      <c r="Q2460" t="str">
        <f t="shared" si="238"/>
        <v>p</v>
      </c>
      <c r="R2460" s="2">
        <f t="shared" si="239"/>
        <v>113640</v>
      </c>
    </row>
    <row r="2461" spans="1:18" x14ac:dyDescent="0.2">
      <c r="A2461" t="s">
        <v>44</v>
      </c>
      <c r="B2461" s="9" t="str">
        <f>VLOOKUP(A2461,'item cost'!A:D,2,FALSE)</f>
        <v>group 29</v>
      </c>
      <c r="C2461" s="9" t="str">
        <f>VLOOKUP(D2461,items!A:B,2,FALSE)</f>
        <v>item 29</v>
      </c>
      <c r="D2461" t="s">
        <v>861</v>
      </c>
      <c r="E2461" s="10"/>
      <c r="F2461" s="10">
        <v>44982</v>
      </c>
      <c r="G2461" t="s">
        <v>609</v>
      </c>
      <c r="I2461">
        <v>46</v>
      </c>
      <c r="J2461" s="2">
        <v>2750</v>
      </c>
      <c r="K2461" s="2">
        <f>IF(OR(B2461="متنوع",B2461="قطع غيار"),J2461,IF(AND(B2461="ceiling fan",J2461&gt;500),_xlfn.MAXIFS('m cost'!$E$3:$E$1062,'m cost'!$B$3:$B$1062,C2461,'m cost'!$C$3:$C$1062,"&lt;="&amp;O2461,'m cost'!$D$3:$D$1062,"&lt;="&amp;N2461)*3,_xlfn.MAXIFS('m cost'!$E$3:$E$1062,'m cost'!$B$3:$B$1062,C2461,'m cost'!$C$3:$C$1062,"&lt;="&amp;O2461,'m cost'!$D$3:$D$1062,"&lt;="&amp;N2461)))</f>
        <v>139.5625</v>
      </c>
      <c r="L2461" s="2">
        <f t="shared" si="234"/>
        <v>6419.875</v>
      </c>
      <c r="M2461" s="2">
        <f t="shared" si="235"/>
        <v>126500</v>
      </c>
      <c r="N2461">
        <f t="shared" si="236"/>
        <v>2</v>
      </c>
      <c r="O2461">
        <f t="shared" si="237"/>
        <v>2023</v>
      </c>
      <c r="P2461" s="9">
        <f>IF(I2461&gt;0,VLOOKUP(B2461,'m cost'!A:G,6,FALSE)*I2461,0)</f>
        <v>230</v>
      </c>
      <c r="Q2461" t="str">
        <f t="shared" si="238"/>
        <v>p</v>
      </c>
      <c r="R2461" s="2">
        <f t="shared" si="239"/>
        <v>119850.125</v>
      </c>
    </row>
    <row r="2462" spans="1:18" x14ac:dyDescent="0.2">
      <c r="A2462" t="s">
        <v>280</v>
      </c>
      <c r="B2462" s="9" t="str">
        <f>VLOOKUP(A2462,'item cost'!A:D,2,FALSE)</f>
        <v>group 30</v>
      </c>
      <c r="C2462" s="9" t="str">
        <f>VLOOKUP(D2462,items!A:B,2,FALSE)</f>
        <v>item 30</v>
      </c>
      <c r="D2462" t="s">
        <v>862</v>
      </c>
      <c r="E2462" s="10"/>
      <c r="F2462" s="10">
        <v>44982</v>
      </c>
      <c r="G2462" t="s">
        <v>609</v>
      </c>
      <c r="I2462">
        <v>50</v>
      </c>
      <c r="J2462" s="2">
        <v>1350</v>
      </c>
      <c r="K2462" s="2">
        <f>IF(OR(B2462="متنوع",B2462="قطع غيار"),J2462,IF(AND(B2462="ceiling fan",J2462&gt;500),_xlfn.MAXIFS('m cost'!$E$3:$E$1062,'m cost'!$B$3:$B$1062,C2462,'m cost'!$C$3:$C$1062,"&lt;="&amp;O2462,'m cost'!$D$3:$D$1062,"&lt;="&amp;N2462)*3,_xlfn.MAXIFS('m cost'!$E$3:$E$1062,'m cost'!$B$3:$B$1062,C2462,'m cost'!$C$3:$C$1062,"&lt;="&amp;O2462,'m cost'!$D$3:$D$1062,"&lt;="&amp;N2462)))</f>
        <v>350.54555555555561</v>
      </c>
      <c r="L2462" s="2">
        <f t="shared" si="234"/>
        <v>17527.277777777781</v>
      </c>
      <c r="M2462" s="2">
        <f t="shared" si="235"/>
        <v>67500</v>
      </c>
      <c r="N2462">
        <f t="shared" si="236"/>
        <v>2</v>
      </c>
      <c r="O2462">
        <f t="shared" si="237"/>
        <v>2023</v>
      </c>
      <c r="P2462" s="9">
        <f>IF(I2462&gt;0,VLOOKUP(B2462,'m cost'!A:G,6,FALSE)*I2462,0)</f>
        <v>250</v>
      </c>
      <c r="Q2462" t="str">
        <f t="shared" si="238"/>
        <v>p</v>
      </c>
      <c r="R2462" s="2">
        <f t="shared" si="239"/>
        <v>49722.722222222219</v>
      </c>
    </row>
    <row r="2463" spans="1:18" x14ac:dyDescent="0.2">
      <c r="A2463" t="s">
        <v>50</v>
      </c>
      <c r="B2463" s="9" t="str">
        <f>VLOOKUP(A2463,'item cost'!A:D,2,FALSE)</f>
        <v>group 31</v>
      </c>
      <c r="C2463" s="9" t="str">
        <f>VLOOKUP(D2463,items!A:B,2,FALSE)</f>
        <v>item 31</v>
      </c>
      <c r="D2463" t="s">
        <v>863</v>
      </c>
      <c r="E2463" s="10"/>
      <c r="F2463" s="10">
        <v>44958</v>
      </c>
      <c r="G2463" t="s">
        <v>610</v>
      </c>
      <c r="I2463">
        <v>41</v>
      </c>
      <c r="J2463" s="2">
        <v>1550</v>
      </c>
      <c r="K2463" s="2">
        <f>IF(OR(B2463="متنوع",B2463="قطع غيار"),J2463,IF(AND(B2463="ceiling fan",J2463&gt;500),_xlfn.MAXIFS('m cost'!$E$3:$E$1062,'m cost'!$B$3:$B$1062,C2463,'m cost'!$C$3:$C$1062,"&lt;="&amp;O2463,'m cost'!$D$3:$D$1062,"&lt;="&amp;N2463)*3,_xlfn.MAXIFS('m cost'!$E$3:$E$1062,'m cost'!$B$3:$B$1062,C2463,'m cost'!$C$3:$C$1062,"&lt;="&amp;O2463,'m cost'!$D$3:$D$1062,"&lt;="&amp;N2463)))</f>
        <v>891.17460317460325</v>
      </c>
      <c r="L2463" s="2">
        <f t="shared" si="234"/>
        <v>36538.158730158735</v>
      </c>
      <c r="M2463" s="2">
        <f t="shared" si="235"/>
        <v>63550</v>
      </c>
      <c r="N2463">
        <f t="shared" si="236"/>
        <v>2</v>
      </c>
      <c r="O2463">
        <f t="shared" si="237"/>
        <v>2023</v>
      </c>
      <c r="P2463" s="9">
        <f>IF(I2463&gt;0,VLOOKUP(B2463,'m cost'!A:G,6,FALSE)*I2463,0)</f>
        <v>205</v>
      </c>
      <c r="Q2463" t="str">
        <f t="shared" si="238"/>
        <v>p</v>
      </c>
      <c r="R2463" s="2">
        <f t="shared" si="239"/>
        <v>26806.841269841265</v>
      </c>
    </row>
    <row r="2464" spans="1:18" x14ac:dyDescent="0.2">
      <c r="A2464" t="s">
        <v>20</v>
      </c>
      <c r="B2464" s="9" t="str">
        <f>VLOOKUP(A2464,'item cost'!A:D,2,FALSE)</f>
        <v>group 32</v>
      </c>
      <c r="C2464" s="9" t="str">
        <f>VLOOKUP(D2464,items!A:B,2,FALSE)</f>
        <v>item 32</v>
      </c>
      <c r="D2464" t="s">
        <v>864</v>
      </c>
      <c r="E2464" s="10"/>
      <c r="F2464" s="10">
        <v>44958</v>
      </c>
      <c r="G2464" t="s">
        <v>610</v>
      </c>
      <c r="I2464">
        <v>1</v>
      </c>
      <c r="J2464" s="2">
        <v>1550</v>
      </c>
      <c r="K2464" s="2">
        <f>IF(OR(B2464="متنوع",B2464="قطع غيار"),J2464,IF(AND(B2464="ceiling fan",J2464&gt;500),_xlfn.MAXIFS('m cost'!$E$3:$E$1062,'m cost'!$B$3:$B$1062,C2464,'m cost'!$C$3:$C$1062,"&lt;="&amp;O2464,'m cost'!$D$3:$D$1062,"&lt;="&amp;N2464)*3,_xlfn.MAXIFS('m cost'!$E$3:$E$1062,'m cost'!$B$3:$B$1062,C2464,'m cost'!$C$3:$C$1062,"&lt;="&amp;O2464,'m cost'!$D$3:$D$1062,"&lt;="&amp;N2464)))</f>
        <v>480</v>
      </c>
      <c r="L2464" s="2">
        <f t="shared" si="234"/>
        <v>480</v>
      </c>
      <c r="M2464" s="2">
        <f t="shared" si="235"/>
        <v>1550</v>
      </c>
      <c r="N2464">
        <f t="shared" si="236"/>
        <v>2</v>
      </c>
      <c r="O2464">
        <f t="shared" si="237"/>
        <v>2023</v>
      </c>
      <c r="P2464" s="9">
        <f>IF(I2464&gt;0,VLOOKUP(B2464,'m cost'!A:G,6,FALSE)*I2464,0)</f>
        <v>5</v>
      </c>
      <c r="Q2464" t="str">
        <f t="shared" si="238"/>
        <v>p</v>
      </c>
      <c r="R2464" s="2">
        <f t="shared" si="239"/>
        <v>1065</v>
      </c>
    </row>
    <row r="2465" spans="1:18" x14ac:dyDescent="0.2">
      <c r="A2465" t="s">
        <v>33</v>
      </c>
      <c r="B2465" s="9" t="str">
        <f>VLOOKUP(A2465,'item cost'!A:D,2,FALSE)</f>
        <v>group 33</v>
      </c>
      <c r="C2465" s="9" t="str">
        <f>VLOOKUP(D2465,items!A:B,2,FALSE)</f>
        <v>item 33</v>
      </c>
      <c r="D2465" t="s">
        <v>865</v>
      </c>
      <c r="E2465" s="10"/>
      <c r="F2465" s="10">
        <v>44958</v>
      </c>
      <c r="G2465" t="s">
        <v>610</v>
      </c>
      <c r="I2465">
        <v>4</v>
      </c>
      <c r="J2465" s="2">
        <v>1325</v>
      </c>
      <c r="K2465" s="2">
        <f>IF(OR(B2465="متنوع",B2465="قطع غيار"),J2465,IF(AND(B2465="ceiling fan",J2465&gt;500),_xlfn.MAXIFS('m cost'!$E$3:$E$1062,'m cost'!$B$3:$B$1062,C2465,'m cost'!$C$3:$C$1062,"&lt;="&amp;O2465,'m cost'!$D$3:$D$1062,"&lt;="&amp;N2465)*3,_xlfn.MAXIFS('m cost'!$E$3:$E$1062,'m cost'!$B$3:$B$1062,C2465,'m cost'!$C$3:$C$1062,"&lt;="&amp;O2465,'m cost'!$D$3:$D$1062,"&lt;="&amp;N2465)))</f>
        <v>960</v>
      </c>
      <c r="L2465" s="2">
        <f t="shared" si="234"/>
        <v>3840</v>
      </c>
      <c r="M2465" s="2">
        <f t="shared" si="235"/>
        <v>5300</v>
      </c>
      <c r="N2465">
        <f t="shared" si="236"/>
        <v>2</v>
      </c>
      <c r="O2465">
        <f t="shared" si="237"/>
        <v>2023</v>
      </c>
      <c r="P2465" s="9">
        <f>IF(I2465&gt;0,VLOOKUP(B2465,'m cost'!A:G,6,FALSE)*I2465,0)</f>
        <v>20</v>
      </c>
      <c r="Q2465" t="str">
        <f t="shared" si="238"/>
        <v>p</v>
      </c>
      <c r="R2465" s="2">
        <f t="shared" si="239"/>
        <v>1440</v>
      </c>
    </row>
    <row r="2466" spans="1:18" x14ac:dyDescent="0.2">
      <c r="A2466" t="s">
        <v>48</v>
      </c>
      <c r="B2466" s="9" t="str">
        <f>VLOOKUP(A2466,'item cost'!A:D,2,FALSE)</f>
        <v>group 34</v>
      </c>
      <c r="C2466" s="9" t="str">
        <f>VLOOKUP(D2466,items!A:B,2,FALSE)</f>
        <v>item 34</v>
      </c>
      <c r="D2466" t="s">
        <v>866</v>
      </c>
      <c r="E2466" s="10"/>
      <c r="F2466" s="10">
        <v>44958</v>
      </c>
      <c r="G2466" t="s">
        <v>610</v>
      </c>
      <c r="I2466">
        <v>5</v>
      </c>
      <c r="J2466" s="2">
        <v>490</v>
      </c>
      <c r="K2466" s="2">
        <f>IF(OR(B2466="متنوع",B2466="قطع غيار"),J2466,IF(AND(B2466="ceiling fan",J2466&gt;500),_xlfn.MAXIFS('m cost'!$E$3:$E$1062,'m cost'!$B$3:$B$1062,C2466,'m cost'!$C$3:$C$1062,"&lt;="&amp;O2466,'m cost'!$D$3:$D$1062,"&lt;="&amp;N2466)*3,_xlfn.MAXIFS('m cost'!$E$3:$E$1062,'m cost'!$B$3:$B$1062,C2466,'m cost'!$C$3:$C$1062,"&lt;="&amp;O2466,'m cost'!$D$3:$D$1062,"&lt;="&amp;N2466)))</f>
        <v>1445</v>
      </c>
      <c r="L2466" s="2">
        <f t="shared" si="234"/>
        <v>7225</v>
      </c>
      <c r="M2466" s="2">
        <f t="shared" si="235"/>
        <v>2450</v>
      </c>
      <c r="N2466">
        <f t="shared" si="236"/>
        <v>2</v>
      </c>
      <c r="O2466">
        <f t="shared" si="237"/>
        <v>2023</v>
      </c>
      <c r="P2466" s="9">
        <f>IF(I2466&gt;0,VLOOKUP(B2466,'m cost'!A:G,6,FALSE)*I2466,0)</f>
        <v>25</v>
      </c>
      <c r="Q2466" t="str">
        <f t="shared" si="238"/>
        <v>l</v>
      </c>
      <c r="R2466" s="2">
        <f t="shared" si="239"/>
        <v>-4800</v>
      </c>
    </row>
    <row r="2467" spans="1:18" x14ac:dyDescent="0.2">
      <c r="A2467" t="s">
        <v>28</v>
      </c>
      <c r="B2467" s="9" t="str">
        <f>VLOOKUP(A2467,'item cost'!A:D,2,FALSE)</f>
        <v>group 35</v>
      </c>
      <c r="C2467" s="9" t="str">
        <f>VLOOKUP(D2467,items!A:B,2,FALSE)</f>
        <v>item 35</v>
      </c>
      <c r="D2467" t="s">
        <v>867</v>
      </c>
      <c r="E2467" s="10"/>
      <c r="F2467" s="10">
        <v>44958</v>
      </c>
      <c r="G2467" t="s">
        <v>610</v>
      </c>
      <c r="I2467">
        <v>87</v>
      </c>
      <c r="J2467" s="2">
        <v>535</v>
      </c>
      <c r="K2467" s="2">
        <f>IF(OR(B2467="متنوع",B2467="قطع غيار"),J2467,IF(AND(B2467="ceiling fan",J2467&gt;500),_xlfn.MAXIFS('m cost'!$E$3:$E$1062,'m cost'!$B$3:$B$1062,C2467,'m cost'!$C$3:$C$1062,"&lt;="&amp;O2467,'m cost'!$D$3:$D$1062,"&lt;="&amp;N2467)*3,_xlfn.MAXIFS('m cost'!$E$3:$E$1062,'m cost'!$B$3:$B$1062,C2467,'m cost'!$C$3:$C$1062,"&lt;="&amp;O2467,'m cost'!$D$3:$D$1062,"&lt;="&amp;N2467)))</f>
        <v>1445</v>
      </c>
      <c r="L2467" s="2">
        <f t="shared" si="234"/>
        <v>125715</v>
      </c>
      <c r="M2467" s="2">
        <f t="shared" si="235"/>
        <v>46545</v>
      </c>
      <c r="N2467">
        <f t="shared" si="236"/>
        <v>2</v>
      </c>
      <c r="O2467">
        <f t="shared" si="237"/>
        <v>2023</v>
      </c>
      <c r="P2467" s="9">
        <f>IF(I2467&gt;0,VLOOKUP(B2467,'m cost'!A:G,6,FALSE)*I2467,0)</f>
        <v>435</v>
      </c>
      <c r="Q2467" t="str">
        <f t="shared" si="238"/>
        <v>l</v>
      </c>
      <c r="R2467" s="2">
        <f t="shared" si="239"/>
        <v>-79605</v>
      </c>
    </row>
    <row r="2468" spans="1:18" x14ac:dyDescent="0.2">
      <c r="A2468" t="s">
        <v>274</v>
      </c>
      <c r="B2468" s="9" t="str">
        <f>VLOOKUP(A2468,'item cost'!A:D,2,FALSE)</f>
        <v>group 36</v>
      </c>
      <c r="C2468" s="9" t="str">
        <f>VLOOKUP(D2468,items!A:B,2,FALSE)</f>
        <v>item 36</v>
      </c>
      <c r="D2468" t="s">
        <v>868</v>
      </c>
      <c r="E2468" s="10"/>
      <c r="F2468" s="10">
        <v>44958</v>
      </c>
      <c r="G2468" t="s">
        <v>610</v>
      </c>
      <c r="I2468">
        <v>3</v>
      </c>
      <c r="J2468" s="2">
        <v>625</v>
      </c>
      <c r="K2468" s="2">
        <f>IF(OR(B2468="متنوع",B2468="قطع غيار"),J2468,IF(AND(B2468="ceiling fan",J2468&gt;500),_xlfn.MAXIFS('m cost'!$E$3:$E$1062,'m cost'!$B$3:$B$1062,C2468,'m cost'!$C$3:$C$1062,"&lt;="&amp;O2468,'m cost'!$D$3:$D$1062,"&lt;="&amp;N2468)*3,_xlfn.MAXIFS('m cost'!$E$3:$E$1062,'m cost'!$B$3:$B$1062,C2468,'m cost'!$C$3:$C$1062,"&lt;="&amp;O2468,'m cost'!$D$3:$D$1062,"&lt;="&amp;N2468)))</f>
        <v>440</v>
      </c>
      <c r="L2468" s="2">
        <f t="shared" si="234"/>
        <v>1320</v>
      </c>
      <c r="M2468" s="2">
        <f t="shared" si="235"/>
        <v>1875</v>
      </c>
      <c r="N2468">
        <f t="shared" si="236"/>
        <v>2</v>
      </c>
      <c r="O2468">
        <f t="shared" si="237"/>
        <v>2023</v>
      </c>
      <c r="P2468" s="9">
        <f>IF(I2468&gt;0,VLOOKUP(B2468,'m cost'!A:G,6,FALSE)*I2468,0)</f>
        <v>15</v>
      </c>
      <c r="Q2468" t="str">
        <f t="shared" si="238"/>
        <v>p</v>
      </c>
      <c r="R2468" s="2">
        <f t="shared" si="239"/>
        <v>540</v>
      </c>
    </row>
    <row r="2469" spans="1:18" x14ac:dyDescent="0.2">
      <c r="A2469" t="s">
        <v>52</v>
      </c>
      <c r="B2469" s="9" t="str">
        <f>VLOOKUP(A2469,'item cost'!A:D,2,FALSE)</f>
        <v>group 37</v>
      </c>
      <c r="C2469" s="9" t="str">
        <f>VLOOKUP(D2469,items!A:B,2,FALSE)</f>
        <v>item 37</v>
      </c>
      <c r="D2469" t="s">
        <v>869</v>
      </c>
      <c r="E2469" s="10"/>
      <c r="F2469" s="10">
        <v>44965</v>
      </c>
      <c r="G2469" t="s">
        <v>611</v>
      </c>
      <c r="I2469">
        <v>75</v>
      </c>
      <c r="J2469" s="2">
        <v>2625</v>
      </c>
      <c r="K2469" s="2">
        <f>IF(OR(B2469="متنوع",B2469="قطع غيار"),J2469,IF(AND(B2469="ceiling fan",J2469&gt;500),_xlfn.MAXIFS('m cost'!$E$3:$E$1062,'m cost'!$B$3:$B$1062,C2469,'m cost'!$C$3:$C$1062,"&lt;="&amp;O2469,'m cost'!$D$3:$D$1062,"&lt;="&amp;N2469)*3,_xlfn.MAXIFS('m cost'!$E$3:$E$1062,'m cost'!$B$3:$B$1062,C2469,'m cost'!$C$3:$C$1062,"&lt;="&amp;O2469,'m cost'!$D$3:$D$1062,"&lt;="&amp;N2469)))</f>
        <v>1486.2500000000002</v>
      </c>
      <c r="L2469" s="2">
        <f t="shared" si="234"/>
        <v>111468.75000000001</v>
      </c>
      <c r="M2469" s="2">
        <f t="shared" si="235"/>
        <v>196875</v>
      </c>
      <c r="N2469">
        <f t="shared" si="236"/>
        <v>2</v>
      </c>
      <c r="O2469">
        <f t="shared" si="237"/>
        <v>2023</v>
      </c>
      <c r="P2469" s="9">
        <f>IF(I2469&gt;0,VLOOKUP(B2469,'m cost'!A:G,6,FALSE)*I2469,0)</f>
        <v>375</v>
      </c>
      <c r="Q2469" t="str">
        <f t="shared" si="238"/>
        <v>p</v>
      </c>
      <c r="R2469" s="2">
        <f t="shared" si="239"/>
        <v>85031.249999999985</v>
      </c>
    </row>
    <row r="2470" spans="1:18" x14ac:dyDescent="0.2">
      <c r="A2470" t="s">
        <v>65</v>
      </c>
      <c r="B2470" s="9" t="str">
        <f>VLOOKUP(A2470,'item cost'!A:D,2,FALSE)</f>
        <v>group 38</v>
      </c>
      <c r="C2470" s="9" t="str">
        <f>VLOOKUP(D2470,items!A:B,2,FALSE)</f>
        <v>item 38</v>
      </c>
      <c r="D2470" t="s">
        <v>870</v>
      </c>
      <c r="E2470" s="10"/>
      <c r="F2470" s="10">
        <v>44965</v>
      </c>
      <c r="G2470" t="s">
        <v>611</v>
      </c>
      <c r="I2470">
        <v>75</v>
      </c>
      <c r="J2470" s="2">
        <v>2725</v>
      </c>
      <c r="K2470" s="2">
        <f>IF(OR(B2470="متنوع",B2470="قطع غيار"),J2470,IF(AND(B2470="ceiling fan",J2470&gt;500),_xlfn.MAXIFS('m cost'!$E$3:$E$1062,'m cost'!$B$3:$B$1062,C2470,'m cost'!$C$3:$C$1062,"&lt;="&amp;O2470,'m cost'!$D$3:$D$1062,"&lt;="&amp;N2470)*3,_xlfn.MAXIFS('m cost'!$E$3:$E$1062,'m cost'!$B$3:$B$1062,C2470,'m cost'!$C$3:$C$1062,"&lt;="&amp;O2470,'m cost'!$D$3:$D$1062,"&lt;="&amp;N2470)))</f>
        <v>1954.814814814815</v>
      </c>
      <c r="L2470" s="2">
        <f t="shared" si="234"/>
        <v>146611.11111111112</v>
      </c>
      <c r="M2470" s="2">
        <f t="shared" si="235"/>
        <v>204375</v>
      </c>
      <c r="N2470">
        <f t="shared" si="236"/>
        <v>2</v>
      </c>
      <c r="O2470">
        <f t="shared" si="237"/>
        <v>2023</v>
      </c>
      <c r="P2470" s="9">
        <f>IF(I2470&gt;0,VLOOKUP(B2470,'m cost'!A:G,6,FALSE)*I2470,0)</f>
        <v>0</v>
      </c>
      <c r="Q2470" t="str">
        <f t="shared" si="238"/>
        <v>p</v>
      </c>
      <c r="R2470" s="2">
        <f t="shared" si="239"/>
        <v>57763.888888888876</v>
      </c>
    </row>
    <row r="2471" spans="1:18" x14ac:dyDescent="0.2">
      <c r="A2471" t="s">
        <v>62</v>
      </c>
      <c r="B2471" s="9" t="str">
        <f>VLOOKUP(A2471,'item cost'!A:D,2,FALSE)</f>
        <v>group 39</v>
      </c>
      <c r="C2471" s="9" t="str">
        <f>VLOOKUP(D2471,items!A:B,2,FALSE)</f>
        <v>item 39</v>
      </c>
      <c r="D2471" t="s">
        <v>871</v>
      </c>
      <c r="E2471" s="10"/>
      <c r="F2471" s="10">
        <v>44965</v>
      </c>
      <c r="G2471" t="s">
        <v>611</v>
      </c>
      <c r="I2471">
        <v>17</v>
      </c>
      <c r="J2471" s="2">
        <v>1550</v>
      </c>
      <c r="K2471" s="2">
        <f>IF(OR(B2471="متنوع",B2471="قطع غيار"),J2471,IF(AND(B2471="ceiling fan",J2471&gt;500),_xlfn.MAXIFS('m cost'!$E$3:$E$1062,'m cost'!$B$3:$B$1062,C2471,'m cost'!$C$3:$C$1062,"&lt;="&amp;O2471,'m cost'!$D$3:$D$1062,"&lt;="&amp;N2471)*3,_xlfn.MAXIFS('m cost'!$E$3:$E$1062,'m cost'!$B$3:$B$1062,C2471,'m cost'!$C$3:$C$1062,"&lt;="&amp;O2471,'m cost'!$D$3:$D$1062,"&lt;="&amp;N2471)))</f>
        <v>1020</v>
      </c>
      <c r="L2471" s="2">
        <f t="shared" si="234"/>
        <v>17340</v>
      </c>
      <c r="M2471" s="2">
        <f t="shared" si="235"/>
        <v>26350</v>
      </c>
      <c r="N2471">
        <f t="shared" si="236"/>
        <v>2</v>
      </c>
      <c r="O2471">
        <f t="shared" si="237"/>
        <v>2023</v>
      </c>
      <c r="P2471" s="9">
        <f>IF(I2471&gt;0,VLOOKUP(B2471,'m cost'!A:G,6,FALSE)*I2471,0)</f>
        <v>0</v>
      </c>
      <c r="Q2471" t="str">
        <f t="shared" si="238"/>
        <v>p</v>
      </c>
      <c r="R2471" s="2">
        <f t="shared" si="239"/>
        <v>9010</v>
      </c>
    </row>
    <row r="2472" spans="1:18" x14ac:dyDescent="0.2">
      <c r="A2472" t="s">
        <v>25</v>
      </c>
      <c r="B2472" s="9" t="str">
        <f>VLOOKUP(A2472,'item cost'!A:D,2,FALSE)</f>
        <v>group 40</v>
      </c>
      <c r="C2472" s="9" t="str">
        <f>VLOOKUP(D2472,items!A:B,2,FALSE)</f>
        <v>item 40</v>
      </c>
      <c r="D2472" t="s">
        <v>872</v>
      </c>
      <c r="E2472" s="10"/>
      <c r="F2472" s="10">
        <v>44965</v>
      </c>
      <c r="G2472" t="s">
        <v>611</v>
      </c>
      <c r="I2472">
        <v>7</v>
      </c>
      <c r="J2472" s="2">
        <v>1550</v>
      </c>
      <c r="K2472" s="2">
        <f>IF(OR(B2472="متنوع",B2472="قطع غيار"),J2472,IF(AND(B2472="ceiling fan",J2472&gt;500),_xlfn.MAXIFS('m cost'!$E$3:$E$1062,'m cost'!$B$3:$B$1062,C2472,'m cost'!$C$3:$C$1062,"&lt;="&amp;O2472,'m cost'!$D$3:$D$1062,"&lt;="&amp;N2472)*3,_xlfn.MAXIFS('m cost'!$E$3:$E$1062,'m cost'!$B$3:$B$1062,C2472,'m cost'!$C$3:$C$1062,"&lt;="&amp;O2472,'m cost'!$D$3:$D$1062,"&lt;="&amp;N2472)))</f>
        <v>514</v>
      </c>
      <c r="L2472" s="2">
        <f t="shared" si="234"/>
        <v>3598</v>
      </c>
      <c r="M2472" s="2">
        <f t="shared" si="235"/>
        <v>10850</v>
      </c>
      <c r="N2472">
        <f t="shared" si="236"/>
        <v>2</v>
      </c>
      <c r="O2472">
        <f t="shared" si="237"/>
        <v>2023</v>
      </c>
      <c r="P2472" s="9">
        <f>IF(I2472&gt;0,VLOOKUP(B2472,'m cost'!A:G,6,FALSE)*I2472,0)</f>
        <v>0</v>
      </c>
      <c r="Q2472" t="str">
        <f t="shared" si="238"/>
        <v>p</v>
      </c>
      <c r="R2472" s="2">
        <f t="shared" si="239"/>
        <v>7252</v>
      </c>
    </row>
    <row r="2473" spans="1:18" x14ac:dyDescent="0.2">
      <c r="A2473" t="s">
        <v>51</v>
      </c>
      <c r="B2473" s="9" t="str">
        <f>VLOOKUP(A2473,'item cost'!A:D,2,FALSE)</f>
        <v>group 41</v>
      </c>
      <c r="C2473" s="9" t="str">
        <f>VLOOKUP(D2473,items!A:B,2,FALSE)</f>
        <v>item 41</v>
      </c>
      <c r="D2473" t="s">
        <v>873</v>
      </c>
      <c r="E2473" s="10"/>
      <c r="F2473" s="10">
        <v>44965</v>
      </c>
      <c r="G2473" t="s">
        <v>611</v>
      </c>
      <c r="I2473">
        <v>4</v>
      </c>
      <c r="J2473" s="2">
        <v>1325</v>
      </c>
      <c r="K2473" s="2">
        <f>IF(OR(B2473="متنوع",B2473="قطع غيار"),J2473,IF(AND(B2473="ceiling fan",J2473&gt;500),_xlfn.MAXIFS('m cost'!$E$3:$E$1062,'m cost'!$B$3:$B$1062,C2473,'m cost'!$C$3:$C$1062,"&lt;="&amp;O2473,'m cost'!$D$3:$D$1062,"&lt;="&amp;N2473)*3,_xlfn.MAXIFS('m cost'!$E$3:$E$1062,'m cost'!$B$3:$B$1062,C2473,'m cost'!$C$3:$C$1062,"&lt;="&amp;O2473,'m cost'!$D$3:$D$1062,"&lt;="&amp;N2473)))</f>
        <v>367</v>
      </c>
      <c r="L2473" s="2">
        <f t="shared" si="234"/>
        <v>1468</v>
      </c>
      <c r="M2473" s="2">
        <f t="shared" si="235"/>
        <v>5300</v>
      </c>
      <c r="N2473">
        <f t="shared" si="236"/>
        <v>2</v>
      </c>
      <c r="O2473">
        <f t="shared" si="237"/>
        <v>2023</v>
      </c>
      <c r="P2473" s="9">
        <f>IF(I2473&gt;0,VLOOKUP(B2473,'m cost'!A:G,6,FALSE)*I2473,0)</f>
        <v>0</v>
      </c>
      <c r="Q2473" t="str">
        <f t="shared" si="238"/>
        <v>p</v>
      </c>
      <c r="R2473" s="2">
        <f t="shared" si="239"/>
        <v>3832</v>
      </c>
    </row>
    <row r="2474" spans="1:18" x14ac:dyDescent="0.2">
      <c r="A2474" t="s">
        <v>276</v>
      </c>
      <c r="B2474" s="9" t="str">
        <f>VLOOKUP(A2474,'item cost'!A:D,2,FALSE)</f>
        <v>group 42</v>
      </c>
      <c r="C2474" s="9" t="str">
        <f>VLOOKUP(D2474,items!A:B,2,FALSE)</f>
        <v>item 42</v>
      </c>
      <c r="D2474" t="s">
        <v>874</v>
      </c>
      <c r="E2474" s="10"/>
      <c r="F2474" s="10">
        <v>44965</v>
      </c>
      <c r="G2474" t="s">
        <v>611</v>
      </c>
      <c r="I2474">
        <v>4</v>
      </c>
      <c r="J2474" s="2">
        <v>1775</v>
      </c>
      <c r="K2474" s="2">
        <f>IF(OR(B2474="متنوع",B2474="قطع غيار"),J2474,IF(AND(B2474="ceiling fan",J2474&gt;500),_xlfn.MAXIFS('m cost'!$E$3:$E$1062,'m cost'!$B$3:$B$1062,C2474,'m cost'!$C$3:$C$1062,"&lt;="&amp;O2474,'m cost'!$D$3:$D$1062,"&lt;="&amp;N2474)*3,_xlfn.MAXIFS('m cost'!$E$3:$E$1062,'m cost'!$B$3:$B$1062,C2474,'m cost'!$C$3:$C$1062,"&lt;="&amp;O2474,'m cost'!$D$3:$D$1062,"&lt;="&amp;N2474)))</f>
        <v>244.81481481481484</v>
      </c>
      <c r="L2474" s="2">
        <f t="shared" si="234"/>
        <v>979.25925925925935</v>
      </c>
      <c r="M2474" s="2">
        <f t="shared" si="235"/>
        <v>7100</v>
      </c>
      <c r="N2474">
        <f t="shared" si="236"/>
        <v>2</v>
      </c>
      <c r="O2474">
        <f t="shared" si="237"/>
        <v>2023</v>
      </c>
      <c r="P2474" s="9">
        <f>IF(I2474&gt;0,VLOOKUP(B2474,'m cost'!A:G,6,FALSE)*I2474,0)</f>
        <v>0</v>
      </c>
      <c r="Q2474" t="str">
        <f t="shared" si="238"/>
        <v>p</v>
      </c>
      <c r="R2474" s="2">
        <f t="shared" si="239"/>
        <v>6120.7407407407409</v>
      </c>
    </row>
    <row r="2475" spans="1:18" x14ac:dyDescent="0.2">
      <c r="A2475" t="s">
        <v>70</v>
      </c>
      <c r="B2475" s="9" t="str">
        <f>VLOOKUP(A2475,'item cost'!A:D,2,FALSE)</f>
        <v>group 43</v>
      </c>
      <c r="C2475" s="9" t="str">
        <f>VLOOKUP(D2475,items!A:B,2,FALSE)</f>
        <v>item 43</v>
      </c>
      <c r="D2475" t="s">
        <v>875</v>
      </c>
      <c r="E2475" s="10"/>
      <c r="F2475" s="10">
        <v>44966</v>
      </c>
      <c r="G2475" t="s">
        <v>137</v>
      </c>
      <c r="I2475">
        <v>-1</v>
      </c>
      <c r="J2475" s="2">
        <v>415</v>
      </c>
      <c r="K2475" s="2">
        <f>IF(OR(B2475="متنوع",B2475="قطع غيار"),J2475,IF(AND(B2475="ceiling fan",J2475&gt;500),_xlfn.MAXIFS('m cost'!$E$3:$E$1062,'m cost'!$B$3:$B$1062,C2475,'m cost'!$C$3:$C$1062,"&lt;="&amp;O2475,'m cost'!$D$3:$D$1062,"&lt;="&amp;N2475)*3,_xlfn.MAXIFS('m cost'!$E$3:$E$1062,'m cost'!$B$3:$B$1062,C2475,'m cost'!$C$3:$C$1062,"&lt;="&amp;O2475,'m cost'!$D$3:$D$1062,"&lt;="&amp;N2475)))</f>
        <v>193</v>
      </c>
      <c r="L2475" s="2">
        <f t="shared" si="234"/>
        <v>-193</v>
      </c>
      <c r="M2475" s="2">
        <f t="shared" si="235"/>
        <v>-415</v>
      </c>
      <c r="N2475">
        <f t="shared" si="236"/>
        <v>2</v>
      </c>
      <c r="O2475">
        <f t="shared" si="237"/>
        <v>2023</v>
      </c>
      <c r="P2475" s="9">
        <f>IF(I2475&gt;0,VLOOKUP(B2475,'m cost'!A:G,6,FALSE)*I2475,0)</f>
        <v>0</v>
      </c>
      <c r="Q2475" t="str">
        <f t="shared" si="238"/>
        <v>l</v>
      </c>
      <c r="R2475" s="2">
        <f t="shared" si="239"/>
        <v>-222</v>
      </c>
    </row>
    <row r="2476" spans="1:18" x14ac:dyDescent="0.2">
      <c r="A2476" t="s">
        <v>22</v>
      </c>
      <c r="B2476" s="9" t="str">
        <f>VLOOKUP(A2476,'item cost'!A:D,2,FALSE)</f>
        <v>group 44</v>
      </c>
      <c r="C2476" s="9" t="str">
        <f>VLOOKUP(D2476,items!A:B,2,FALSE)</f>
        <v>item 44</v>
      </c>
      <c r="D2476" t="s">
        <v>876</v>
      </c>
      <c r="E2476" s="10"/>
      <c r="F2476" s="10">
        <v>44966</v>
      </c>
      <c r="G2476" t="s">
        <v>137</v>
      </c>
      <c r="I2476">
        <v>-3</v>
      </c>
      <c r="J2476" s="2">
        <v>360</v>
      </c>
      <c r="K2476" s="2">
        <f>IF(OR(B2476="متنوع",B2476="قطع غيار"),J2476,IF(AND(B2476="ceiling fan",J2476&gt;500),_xlfn.MAXIFS('m cost'!$E$3:$E$1062,'m cost'!$B$3:$B$1062,C2476,'m cost'!$C$3:$C$1062,"&lt;="&amp;O2476,'m cost'!$D$3:$D$1062,"&lt;="&amp;N2476)*3,_xlfn.MAXIFS('m cost'!$E$3:$E$1062,'m cost'!$B$3:$B$1062,C2476,'m cost'!$C$3:$C$1062,"&lt;="&amp;O2476,'m cost'!$D$3:$D$1062,"&lt;="&amp;N2476)))</f>
        <v>187.96296296296299</v>
      </c>
      <c r="L2476" s="2">
        <f t="shared" si="234"/>
        <v>-563.88888888888891</v>
      </c>
      <c r="M2476" s="2">
        <f t="shared" si="235"/>
        <v>-1080</v>
      </c>
      <c r="N2476">
        <f t="shared" si="236"/>
        <v>2</v>
      </c>
      <c r="O2476">
        <f t="shared" si="237"/>
        <v>2023</v>
      </c>
      <c r="P2476" s="9">
        <f>IF(I2476&gt;0,VLOOKUP(B2476,'m cost'!A:G,6,FALSE)*I2476,0)</f>
        <v>0</v>
      </c>
      <c r="Q2476" t="str">
        <f t="shared" si="238"/>
        <v>l</v>
      </c>
      <c r="R2476" s="2">
        <f t="shared" si="239"/>
        <v>-516.11111111111109</v>
      </c>
    </row>
    <row r="2477" spans="1:18" x14ac:dyDescent="0.2">
      <c r="A2477" t="s">
        <v>27</v>
      </c>
      <c r="B2477" s="9" t="str">
        <f>VLOOKUP(A2477,'item cost'!A:D,2,FALSE)</f>
        <v>group 45</v>
      </c>
      <c r="C2477" s="9" t="str">
        <f>VLOOKUP(D2477,items!A:B,2,FALSE)</f>
        <v>item 45</v>
      </c>
      <c r="D2477" t="s">
        <v>877</v>
      </c>
      <c r="E2477" s="10"/>
      <c r="F2477" s="10">
        <v>44966</v>
      </c>
      <c r="G2477" t="s">
        <v>137</v>
      </c>
      <c r="I2477">
        <v>-3</v>
      </c>
      <c r="J2477" s="2">
        <v>285</v>
      </c>
      <c r="K2477" s="2">
        <f>IF(OR(B2477="متنوع",B2477="قطع غيار"),J2477,IF(AND(B2477="ceiling fan",J2477&gt;500),_xlfn.MAXIFS('m cost'!$E$3:$E$1062,'m cost'!$B$3:$B$1062,C2477,'m cost'!$C$3:$C$1062,"&lt;="&amp;O2477,'m cost'!$D$3:$D$1062,"&lt;="&amp;N2477)*3,_xlfn.MAXIFS('m cost'!$E$3:$E$1062,'m cost'!$B$3:$B$1062,C2477,'m cost'!$C$3:$C$1062,"&lt;="&amp;O2477,'m cost'!$D$3:$D$1062,"&lt;="&amp;N2477)))</f>
        <v>187.96296296296299</v>
      </c>
      <c r="L2477" s="2">
        <f t="shared" si="234"/>
        <v>-563.88888888888891</v>
      </c>
      <c r="M2477" s="2">
        <f t="shared" si="235"/>
        <v>-855</v>
      </c>
      <c r="N2477">
        <f t="shared" si="236"/>
        <v>2</v>
      </c>
      <c r="O2477">
        <f t="shared" si="237"/>
        <v>2023</v>
      </c>
      <c r="P2477" s="9">
        <f>IF(I2477&gt;0,VLOOKUP(B2477,'m cost'!A:G,6,FALSE)*I2477,0)</f>
        <v>0</v>
      </c>
      <c r="Q2477" t="str">
        <f t="shared" si="238"/>
        <v>l</v>
      </c>
      <c r="R2477" s="2">
        <f t="shared" si="239"/>
        <v>-291.11111111111109</v>
      </c>
    </row>
    <row r="2478" spans="1:18" x14ac:dyDescent="0.2">
      <c r="A2478" t="s">
        <v>19</v>
      </c>
      <c r="B2478" s="9" t="str">
        <f>VLOOKUP(A2478,'item cost'!A:D,2,FALSE)</f>
        <v>group 46</v>
      </c>
      <c r="C2478" s="9" t="str">
        <f>VLOOKUP(D2478,items!A:B,2,FALSE)</f>
        <v>item 46</v>
      </c>
      <c r="D2478" t="s">
        <v>878</v>
      </c>
      <c r="E2478" s="10"/>
      <c r="F2478" s="10">
        <v>44966</v>
      </c>
      <c r="G2478" t="s">
        <v>137</v>
      </c>
      <c r="I2478">
        <v>-1</v>
      </c>
      <c r="J2478" s="2">
        <v>2700</v>
      </c>
      <c r="K2478" s="2">
        <f>IF(OR(B2478="متنوع",B2478="قطع غيار"),J2478,IF(AND(B2478="ceiling fan",J2478&gt;500),_xlfn.MAXIFS('m cost'!$E$3:$E$1062,'m cost'!$B$3:$B$1062,C2478,'m cost'!$C$3:$C$1062,"&lt;="&amp;O2478,'m cost'!$D$3:$D$1062,"&lt;="&amp;N2478)*3,_xlfn.MAXIFS('m cost'!$E$3:$E$1062,'m cost'!$B$3:$B$1062,C2478,'m cost'!$C$3:$C$1062,"&lt;="&amp;O2478,'m cost'!$D$3:$D$1062,"&lt;="&amp;N2478)))</f>
        <v>775</v>
      </c>
      <c r="L2478" s="2">
        <f t="shared" si="234"/>
        <v>-775</v>
      </c>
      <c r="M2478" s="2">
        <f t="shared" si="235"/>
        <v>-2700</v>
      </c>
      <c r="N2478">
        <f t="shared" si="236"/>
        <v>2</v>
      </c>
      <c r="O2478">
        <f t="shared" si="237"/>
        <v>2023</v>
      </c>
      <c r="P2478" s="9">
        <f>IF(I2478&gt;0,VLOOKUP(B2478,'m cost'!A:G,6,FALSE)*I2478,0)</f>
        <v>0</v>
      </c>
      <c r="Q2478" t="str">
        <f t="shared" si="238"/>
        <v>l</v>
      </c>
      <c r="R2478" s="2">
        <f t="shared" si="239"/>
        <v>-1925</v>
      </c>
    </row>
    <row r="2479" spans="1:18" x14ac:dyDescent="0.2">
      <c r="A2479" t="s">
        <v>29</v>
      </c>
      <c r="B2479" s="9" t="str">
        <f>VLOOKUP(A2479,'item cost'!A:D,2,FALSE)</f>
        <v>group 47</v>
      </c>
      <c r="C2479" s="9" t="str">
        <f>VLOOKUP(D2479,items!A:B,2,FALSE)</f>
        <v>item 47</v>
      </c>
      <c r="D2479" t="s">
        <v>879</v>
      </c>
      <c r="E2479" s="10"/>
      <c r="F2479" s="10">
        <v>44966</v>
      </c>
      <c r="G2479" t="s">
        <v>137</v>
      </c>
      <c r="I2479">
        <v>-2</v>
      </c>
      <c r="J2479" s="2">
        <v>1325</v>
      </c>
      <c r="K2479" s="2">
        <f>IF(OR(B2479="متنوع",B2479="قطع غيار"),J2479,IF(AND(B2479="ceiling fan",J2479&gt;500),_xlfn.MAXIFS('m cost'!$E$3:$E$1062,'m cost'!$B$3:$B$1062,C2479,'m cost'!$C$3:$C$1062,"&lt;="&amp;O2479,'m cost'!$D$3:$D$1062,"&lt;="&amp;N2479)*3,_xlfn.MAXIFS('m cost'!$E$3:$E$1062,'m cost'!$B$3:$B$1062,C2479,'m cost'!$C$3:$C$1062,"&lt;="&amp;O2479,'m cost'!$D$3:$D$1062,"&lt;="&amp;N2479)))</f>
        <v>205</v>
      </c>
      <c r="L2479" s="2">
        <f t="shared" si="234"/>
        <v>-410</v>
      </c>
      <c r="M2479" s="2">
        <f t="shared" si="235"/>
        <v>-2650</v>
      </c>
      <c r="N2479">
        <f t="shared" si="236"/>
        <v>2</v>
      </c>
      <c r="O2479">
        <f t="shared" si="237"/>
        <v>2023</v>
      </c>
      <c r="P2479" s="9">
        <f>IF(I2479&gt;0,VLOOKUP(B2479,'m cost'!A:G,6,FALSE)*I2479,0)</f>
        <v>0</v>
      </c>
      <c r="Q2479" t="str">
        <f t="shared" si="238"/>
        <v>l</v>
      </c>
      <c r="R2479" s="2">
        <f t="shared" si="239"/>
        <v>-2240</v>
      </c>
    </row>
    <row r="2480" spans="1:18" x14ac:dyDescent="0.2">
      <c r="A2480" t="s">
        <v>272</v>
      </c>
      <c r="B2480" s="9" t="str">
        <f>VLOOKUP(A2480,'item cost'!A:D,2,FALSE)</f>
        <v>group 48</v>
      </c>
      <c r="C2480" s="9" t="str">
        <f>VLOOKUP(D2480,items!A:B,2,FALSE)</f>
        <v>item 48</v>
      </c>
      <c r="D2480" t="s">
        <v>880</v>
      </c>
      <c r="E2480" s="10"/>
      <c r="F2480" s="10">
        <v>44966</v>
      </c>
      <c r="G2480" t="s">
        <v>137</v>
      </c>
      <c r="I2480">
        <v>-1</v>
      </c>
      <c r="J2480" s="2">
        <v>490</v>
      </c>
      <c r="K2480" s="2">
        <f>IF(OR(B2480="متنوع",B2480="قطع غيار"),J2480,IF(AND(B2480="ceiling fan",J2480&gt;500),_xlfn.MAXIFS('m cost'!$E$3:$E$1062,'m cost'!$B$3:$B$1062,C2480,'m cost'!$C$3:$C$1062,"&lt;="&amp;O2480,'m cost'!$D$3:$D$1062,"&lt;="&amp;N2480)*3,_xlfn.MAXIFS('m cost'!$E$3:$E$1062,'m cost'!$B$3:$B$1062,C2480,'m cost'!$C$3:$C$1062,"&lt;="&amp;O2480,'m cost'!$D$3:$D$1062,"&lt;="&amp;N2480)))</f>
        <v>640</v>
      </c>
      <c r="L2480" s="2">
        <f t="shared" si="234"/>
        <v>-640</v>
      </c>
      <c r="M2480" s="2">
        <f t="shared" si="235"/>
        <v>-490</v>
      </c>
      <c r="N2480">
        <f t="shared" si="236"/>
        <v>2</v>
      </c>
      <c r="O2480">
        <f t="shared" si="237"/>
        <v>2023</v>
      </c>
      <c r="P2480" s="9">
        <f>IF(I2480&gt;0,VLOOKUP(B2480,'m cost'!A:G,6,FALSE)*I2480,0)</f>
        <v>0</v>
      </c>
      <c r="Q2480" t="str">
        <f t="shared" si="238"/>
        <v>p</v>
      </c>
      <c r="R2480" s="2">
        <f t="shared" si="239"/>
        <v>150</v>
      </c>
    </row>
    <row r="2481" spans="1:18" x14ac:dyDescent="0.2">
      <c r="A2481" t="s">
        <v>41</v>
      </c>
      <c r="B2481" s="9" t="str">
        <f>VLOOKUP(A2481,'item cost'!A:D,2,FALSE)</f>
        <v>group 49</v>
      </c>
      <c r="C2481" s="9" t="str">
        <f>VLOOKUP(D2481,items!A:B,2,FALSE)</f>
        <v>item 49</v>
      </c>
      <c r="D2481" t="s">
        <v>881</v>
      </c>
      <c r="E2481" s="10"/>
      <c r="F2481" s="10">
        <v>44966</v>
      </c>
      <c r="G2481" t="s">
        <v>137</v>
      </c>
      <c r="I2481">
        <v>-1</v>
      </c>
      <c r="J2481" s="2">
        <v>1550</v>
      </c>
      <c r="K2481" s="2">
        <f>IF(OR(B2481="متنوع",B2481="قطع غيار"),J2481,IF(AND(B2481="ceiling fan",J2481&gt;500),_xlfn.MAXIFS('m cost'!$E$3:$E$1062,'m cost'!$B$3:$B$1062,C2481,'m cost'!$C$3:$C$1062,"&lt;="&amp;O2481,'m cost'!$D$3:$D$1062,"&lt;="&amp;N2481)*3,_xlfn.MAXIFS('m cost'!$E$3:$E$1062,'m cost'!$B$3:$B$1062,C2481,'m cost'!$C$3:$C$1062,"&lt;="&amp;O2481,'m cost'!$D$3:$D$1062,"&lt;="&amp;N2481)))</f>
        <v>237</v>
      </c>
      <c r="L2481" s="2">
        <f t="shared" si="234"/>
        <v>-237</v>
      </c>
      <c r="M2481" s="2">
        <f t="shared" si="235"/>
        <v>-1550</v>
      </c>
      <c r="N2481">
        <f t="shared" si="236"/>
        <v>2</v>
      </c>
      <c r="O2481">
        <f t="shared" si="237"/>
        <v>2023</v>
      </c>
      <c r="P2481" s="9">
        <f>IF(I2481&gt;0,VLOOKUP(B2481,'m cost'!A:G,6,FALSE)*I2481,0)</f>
        <v>0</v>
      </c>
      <c r="Q2481" t="str">
        <f t="shared" si="238"/>
        <v>l</v>
      </c>
      <c r="R2481" s="2">
        <f t="shared" si="239"/>
        <v>-1313</v>
      </c>
    </row>
    <row r="2482" spans="1:18" x14ac:dyDescent="0.2">
      <c r="A2482" t="s">
        <v>73</v>
      </c>
      <c r="B2482" s="9" t="str">
        <f>VLOOKUP(A2482,'item cost'!A:D,2,FALSE)</f>
        <v>group 50</v>
      </c>
      <c r="C2482" s="9" t="str">
        <f>VLOOKUP(D2482,items!A:B,2,FALSE)</f>
        <v>item 50</v>
      </c>
      <c r="D2482" t="s">
        <v>882</v>
      </c>
      <c r="E2482" s="10"/>
      <c r="F2482" s="10">
        <v>44976</v>
      </c>
      <c r="G2482" t="s">
        <v>612</v>
      </c>
      <c r="I2482">
        <v>6</v>
      </c>
      <c r="J2482" s="2">
        <v>1550</v>
      </c>
      <c r="K2482" s="2">
        <f>IF(OR(B2482="متنوع",B2482="قطع غيار"),J2482,IF(AND(B2482="ceiling fan",J2482&gt;500),_xlfn.MAXIFS('m cost'!$E$3:$E$1062,'m cost'!$B$3:$B$1062,C2482,'m cost'!$C$3:$C$1062,"&lt;="&amp;O2482,'m cost'!$D$3:$D$1062,"&lt;="&amp;N2482)*3,_xlfn.MAXIFS('m cost'!$E$3:$E$1062,'m cost'!$B$3:$B$1062,C2482,'m cost'!$C$3:$C$1062,"&lt;="&amp;O2482,'m cost'!$D$3:$D$1062,"&lt;="&amp;N2482)))</f>
        <v>2128</v>
      </c>
      <c r="L2482" s="2">
        <f t="shared" si="234"/>
        <v>12768</v>
      </c>
      <c r="M2482" s="2">
        <f t="shared" si="235"/>
        <v>9300</v>
      </c>
      <c r="N2482">
        <f t="shared" si="236"/>
        <v>2</v>
      </c>
      <c r="O2482">
        <f t="shared" si="237"/>
        <v>2023</v>
      </c>
      <c r="P2482" s="9">
        <f>IF(I2482&gt;0,VLOOKUP(B2482,'m cost'!A:G,6,FALSE)*I2482,0)</f>
        <v>0</v>
      </c>
      <c r="Q2482" t="str">
        <f t="shared" si="238"/>
        <v>l</v>
      </c>
      <c r="R2482" s="2">
        <f t="shared" si="239"/>
        <v>-3468</v>
      </c>
    </row>
    <row r="2483" spans="1:18" x14ac:dyDescent="0.2">
      <c r="A2483" t="s">
        <v>35</v>
      </c>
      <c r="B2483" s="9" t="str">
        <f>VLOOKUP(A2483,'item cost'!A:D,2,FALSE)</f>
        <v>group 51</v>
      </c>
      <c r="C2483" s="9" t="str">
        <f>VLOOKUP(D2483,items!A:B,2,FALSE)</f>
        <v>item 51</v>
      </c>
      <c r="D2483" t="s">
        <v>883</v>
      </c>
      <c r="E2483" s="10"/>
      <c r="F2483" s="10">
        <v>44976</v>
      </c>
      <c r="G2483" t="s">
        <v>612</v>
      </c>
      <c r="I2483">
        <v>5</v>
      </c>
      <c r="J2483" s="2">
        <v>1550</v>
      </c>
      <c r="K2483" s="2">
        <f>IF(OR(B2483="متنوع",B2483="قطع غيار"),J2483,IF(AND(B2483="ceiling fan",J2483&gt;500),_xlfn.MAXIFS('m cost'!$E$3:$E$1062,'m cost'!$B$3:$B$1062,C2483,'m cost'!$C$3:$C$1062,"&lt;="&amp;O2483,'m cost'!$D$3:$D$1062,"&lt;="&amp;N2483)*3,_xlfn.MAXIFS('m cost'!$E$3:$E$1062,'m cost'!$B$3:$B$1062,C2483,'m cost'!$C$3:$C$1062,"&lt;="&amp;O2483,'m cost'!$D$3:$D$1062,"&lt;="&amp;N2483)))</f>
        <v>2247</v>
      </c>
      <c r="L2483" s="2">
        <f t="shared" si="234"/>
        <v>11235</v>
      </c>
      <c r="M2483" s="2">
        <f t="shared" si="235"/>
        <v>7750</v>
      </c>
      <c r="N2483">
        <f t="shared" si="236"/>
        <v>2</v>
      </c>
      <c r="O2483">
        <f t="shared" si="237"/>
        <v>2023</v>
      </c>
      <c r="P2483" s="9">
        <f>IF(I2483&gt;0,VLOOKUP(B2483,'m cost'!A:G,6,FALSE)*I2483,0)</f>
        <v>0</v>
      </c>
      <c r="Q2483" t="str">
        <f t="shared" si="238"/>
        <v>l</v>
      </c>
      <c r="R2483" s="2">
        <f t="shared" si="239"/>
        <v>-3485</v>
      </c>
    </row>
    <row r="2484" spans="1:18" x14ac:dyDescent="0.2">
      <c r="A2484" t="s">
        <v>49</v>
      </c>
      <c r="B2484" s="9" t="str">
        <f>VLOOKUP(A2484,'item cost'!A:D,2,FALSE)</f>
        <v>group 52</v>
      </c>
      <c r="C2484" s="9" t="str">
        <f>VLOOKUP(D2484,items!A:B,2,FALSE)</f>
        <v>item 52</v>
      </c>
      <c r="D2484" t="s">
        <v>884</v>
      </c>
      <c r="E2484" s="10"/>
      <c r="F2484" s="10">
        <v>44976</v>
      </c>
      <c r="G2484" t="s">
        <v>612</v>
      </c>
      <c r="I2484">
        <v>3</v>
      </c>
      <c r="J2484" s="2">
        <v>1325</v>
      </c>
      <c r="K2484" s="2">
        <f>IF(OR(B2484="متنوع",B2484="قطع غيار"),J2484,IF(AND(B2484="ceiling fan",J2484&gt;500),_xlfn.MAXIFS('m cost'!$E$3:$E$1062,'m cost'!$B$3:$B$1062,C2484,'m cost'!$C$3:$C$1062,"&lt;="&amp;O2484,'m cost'!$D$3:$D$1062,"&lt;="&amp;N2484)*3,_xlfn.MAXIFS('m cost'!$E$3:$E$1062,'m cost'!$B$3:$B$1062,C2484,'m cost'!$C$3:$C$1062,"&lt;="&amp;O2484,'m cost'!$D$3:$D$1062,"&lt;="&amp;N2484)))</f>
        <v>306</v>
      </c>
      <c r="L2484" s="2">
        <f t="shared" si="234"/>
        <v>918</v>
      </c>
      <c r="M2484" s="2">
        <f t="shared" si="235"/>
        <v>3975</v>
      </c>
      <c r="N2484">
        <f t="shared" si="236"/>
        <v>2</v>
      </c>
      <c r="O2484">
        <f t="shared" si="237"/>
        <v>2023</v>
      </c>
      <c r="P2484" s="9">
        <f>IF(I2484&gt;0,VLOOKUP(B2484,'m cost'!A:G,6,FALSE)*I2484,0)</f>
        <v>0</v>
      </c>
      <c r="Q2484" t="str">
        <f t="shared" si="238"/>
        <v>p</v>
      </c>
      <c r="R2484" s="2">
        <f t="shared" si="239"/>
        <v>3057</v>
      </c>
    </row>
    <row r="2485" spans="1:18" x14ac:dyDescent="0.2">
      <c r="A2485" t="s">
        <v>42</v>
      </c>
      <c r="B2485" s="9" t="str">
        <f>VLOOKUP(A2485,'item cost'!A:D,2,FALSE)</f>
        <v>group 53</v>
      </c>
      <c r="C2485" s="9" t="str">
        <f>VLOOKUP(D2485,items!A:B,2,FALSE)</f>
        <v>item 53</v>
      </c>
      <c r="D2485" t="s">
        <v>885</v>
      </c>
      <c r="E2485" s="10"/>
      <c r="F2485" s="10">
        <v>44976</v>
      </c>
      <c r="G2485" t="s">
        <v>612</v>
      </c>
      <c r="I2485">
        <v>15</v>
      </c>
      <c r="J2485" s="2">
        <v>625</v>
      </c>
      <c r="K2485" s="2">
        <f>IF(OR(B2485="متنوع",B2485="قطع غيار"),J2485,IF(AND(B2485="ceiling fan",J2485&gt;500),_xlfn.MAXIFS('m cost'!$E$3:$E$1062,'m cost'!$B$3:$B$1062,C2485,'m cost'!$C$3:$C$1062,"&lt;="&amp;O2485,'m cost'!$D$3:$D$1062,"&lt;="&amp;N2485)*3,_xlfn.MAXIFS('m cost'!$E$3:$E$1062,'m cost'!$B$3:$B$1062,C2485,'m cost'!$C$3:$C$1062,"&lt;="&amp;O2485,'m cost'!$D$3:$D$1062,"&lt;="&amp;N2485)))</f>
        <v>253</v>
      </c>
      <c r="L2485" s="2">
        <f t="shared" si="234"/>
        <v>3795</v>
      </c>
      <c r="M2485" s="2">
        <f t="shared" si="235"/>
        <v>9375</v>
      </c>
      <c r="N2485">
        <f t="shared" si="236"/>
        <v>2</v>
      </c>
      <c r="O2485">
        <f t="shared" si="237"/>
        <v>2023</v>
      </c>
      <c r="P2485" s="9">
        <f>IF(I2485&gt;0,VLOOKUP(B2485,'m cost'!A:G,6,FALSE)*I2485,0)</f>
        <v>0</v>
      </c>
      <c r="Q2485" t="str">
        <f t="shared" si="238"/>
        <v>p</v>
      </c>
      <c r="R2485" s="2">
        <f t="shared" si="239"/>
        <v>5580</v>
      </c>
    </row>
    <row r="2486" spans="1:18" x14ac:dyDescent="0.2">
      <c r="A2486" t="s">
        <v>63</v>
      </c>
      <c r="B2486" s="9" t="str">
        <f>VLOOKUP(A2486,'item cost'!A:D,2,FALSE)</f>
        <v>group 54</v>
      </c>
      <c r="C2486" s="9" t="str">
        <f>VLOOKUP(D2486,items!A:B,2,FALSE)</f>
        <v>item 54</v>
      </c>
      <c r="D2486" t="s">
        <v>886</v>
      </c>
      <c r="E2486" s="10"/>
      <c r="F2486" s="10">
        <v>44976</v>
      </c>
      <c r="G2486" t="s">
        <v>612</v>
      </c>
      <c r="I2486">
        <v>25</v>
      </c>
      <c r="J2486" s="2">
        <v>2725</v>
      </c>
      <c r="K2486" s="2">
        <f>IF(OR(B2486="متنوع",B2486="قطع غيار"),J2486,IF(AND(B2486="ceiling fan",J2486&gt;500),_xlfn.MAXIFS('m cost'!$E$3:$E$1062,'m cost'!$B$3:$B$1062,C2486,'m cost'!$C$3:$C$1062,"&lt;="&amp;O2486,'m cost'!$D$3:$D$1062,"&lt;="&amp;N2486)*3,_xlfn.MAXIFS('m cost'!$E$3:$E$1062,'m cost'!$B$3:$B$1062,C2486,'m cost'!$C$3:$C$1062,"&lt;="&amp;O2486,'m cost'!$D$3:$D$1062,"&lt;="&amp;N2486)))</f>
        <v>540</v>
      </c>
      <c r="L2486" s="2">
        <f t="shared" ref="L2486:L2549" si="240">I2486*K2486</f>
        <v>13500</v>
      </c>
      <c r="M2486" s="2">
        <f t="shared" ref="M2486:M2549" si="241">J2486*I2486</f>
        <v>68125</v>
      </c>
      <c r="N2486">
        <f t="shared" ref="N2486:N2549" si="242">MONTH(F2486)</f>
        <v>2</v>
      </c>
      <c r="O2486">
        <f t="shared" ref="O2486:O2549" si="243">YEAR(F2486)</f>
        <v>2023</v>
      </c>
      <c r="P2486" s="9">
        <f>IF(I2486&gt;0,VLOOKUP(B2486,'m cost'!A:G,6,FALSE)*I2486,0)</f>
        <v>0</v>
      </c>
      <c r="Q2486" t="str">
        <f t="shared" ref="Q2486:Q2549" si="244">IF(M2486-L2486-P2486&gt;0,"p","l")</f>
        <v>p</v>
      </c>
      <c r="R2486" s="2">
        <f t="shared" ref="R2486:R2549" si="245">M2486-L2486-P2486</f>
        <v>54625</v>
      </c>
    </row>
    <row r="2487" spans="1:18" x14ac:dyDescent="0.2">
      <c r="A2487" t="s">
        <v>32</v>
      </c>
      <c r="B2487" s="9" t="str">
        <f>VLOOKUP(A2487,'item cost'!A:D,2,FALSE)</f>
        <v>group 1</v>
      </c>
      <c r="C2487" s="9" t="str">
        <f>VLOOKUP(D2487,items!A:B,2,FALSE)</f>
        <v>item 1</v>
      </c>
      <c r="D2487" t="s">
        <v>833</v>
      </c>
      <c r="E2487" s="10"/>
      <c r="F2487" s="10">
        <v>44976</v>
      </c>
      <c r="G2487" t="s">
        <v>98</v>
      </c>
      <c r="I2487">
        <v>-1</v>
      </c>
      <c r="J2487" s="2">
        <v>485</v>
      </c>
      <c r="K2487" s="2">
        <f>IF(OR(B2487="متنوع",B2487="قطع غيار"),J2487,IF(AND(B2487="ceiling fan",J2487&gt;500),_xlfn.MAXIFS('m cost'!$E$3:$E$1062,'m cost'!$B$3:$B$1062,C2487,'m cost'!$C$3:$C$1062,"&lt;="&amp;O2487,'m cost'!$D$3:$D$1062,"&lt;="&amp;N2487)*3,_xlfn.MAXIFS('m cost'!$E$3:$E$1062,'m cost'!$B$3:$B$1062,C2487,'m cost'!$C$3:$C$1062,"&lt;="&amp;O2487,'m cost'!$D$3:$D$1062,"&lt;="&amp;N2487)))</f>
        <v>1490</v>
      </c>
      <c r="L2487" s="2">
        <f t="shared" si="240"/>
        <v>-1490</v>
      </c>
      <c r="M2487" s="2">
        <f t="shared" si="241"/>
        <v>-485</v>
      </c>
      <c r="N2487">
        <f t="shared" si="242"/>
        <v>2</v>
      </c>
      <c r="O2487">
        <f t="shared" si="243"/>
        <v>2023</v>
      </c>
      <c r="P2487" s="9">
        <f>IF(I2487&gt;0,VLOOKUP(B2487,'m cost'!A:G,6,FALSE)*I2487,0)</f>
        <v>0</v>
      </c>
      <c r="Q2487" t="str">
        <f t="shared" si="244"/>
        <v>p</v>
      </c>
      <c r="R2487" s="2">
        <f t="shared" si="245"/>
        <v>1005</v>
      </c>
    </row>
    <row r="2488" spans="1:18" x14ac:dyDescent="0.2">
      <c r="A2488" t="s">
        <v>58</v>
      </c>
      <c r="B2488" s="9" t="str">
        <f>VLOOKUP(A2488,'item cost'!A:D,2,FALSE)</f>
        <v>group 2</v>
      </c>
      <c r="C2488" s="9" t="str">
        <f>VLOOKUP(D2488,items!A:B,2,FALSE)</f>
        <v>item 2</v>
      </c>
      <c r="D2488" t="s">
        <v>834</v>
      </c>
      <c r="E2488" s="10"/>
      <c r="F2488" s="10">
        <v>44976</v>
      </c>
      <c r="G2488" t="s">
        <v>98</v>
      </c>
      <c r="I2488">
        <v>-4</v>
      </c>
      <c r="J2488" s="2">
        <v>185</v>
      </c>
      <c r="K2488" s="2">
        <f>IF(OR(B2488="متنوع",B2488="قطع غيار"),J2488,IF(AND(B2488="ceiling fan",J2488&gt;500),_xlfn.MAXIFS('m cost'!$E$3:$E$1062,'m cost'!$B$3:$B$1062,C2488,'m cost'!$C$3:$C$1062,"&lt;="&amp;O2488,'m cost'!$D$3:$D$1062,"&lt;="&amp;N2488)*3,_xlfn.MAXIFS('m cost'!$E$3:$E$1062,'m cost'!$B$3:$B$1062,C2488,'m cost'!$C$3:$C$1062,"&lt;="&amp;O2488,'m cost'!$D$3:$D$1062,"&lt;="&amp;N2488)))</f>
        <v>257.64999999999998</v>
      </c>
      <c r="L2488" s="2">
        <f t="shared" si="240"/>
        <v>-1030.5999999999999</v>
      </c>
      <c r="M2488" s="2">
        <f t="shared" si="241"/>
        <v>-740</v>
      </c>
      <c r="N2488">
        <f t="shared" si="242"/>
        <v>2</v>
      </c>
      <c r="O2488">
        <f t="shared" si="243"/>
        <v>2023</v>
      </c>
      <c r="P2488" s="9">
        <f>IF(I2488&gt;0,VLOOKUP(B2488,'m cost'!A:G,6,FALSE)*I2488,0)</f>
        <v>0</v>
      </c>
      <c r="Q2488" t="str">
        <f t="shared" si="244"/>
        <v>p</v>
      </c>
      <c r="R2488" s="2">
        <f t="shared" si="245"/>
        <v>290.59999999999991</v>
      </c>
    </row>
    <row r="2489" spans="1:18" x14ac:dyDescent="0.2">
      <c r="A2489" t="s">
        <v>23</v>
      </c>
      <c r="B2489" s="9" t="str">
        <f>VLOOKUP(A2489,'item cost'!A:D,2,FALSE)</f>
        <v>group 3</v>
      </c>
      <c r="C2489" s="9" t="str">
        <f>VLOOKUP(D2489,items!A:B,2,FALSE)</f>
        <v>item 3</v>
      </c>
      <c r="D2489" t="s">
        <v>835</v>
      </c>
      <c r="E2489" s="10"/>
      <c r="F2489" s="10">
        <v>44976</v>
      </c>
      <c r="G2489" t="s">
        <v>98</v>
      </c>
      <c r="I2489">
        <v>-4</v>
      </c>
      <c r="J2489" s="2">
        <v>415</v>
      </c>
      <c r="K2489" s="2">
        <f>IF(OR(B2489="متنوع",B2489="قطع غيار"),J2489,IF(AND(B2489="ceiling fan",J2489&gt;500),_xlfn.MAXIFS('m cost'!$E$3:$E$1062,'m cost'!$B$3:$B$1062,C2489,'m cost'!$C$3:$C$1062,"&lt;="&amp;O2489,'m cost'!$D$3:$D$1062,"&lt;="&amp;N2489)*3,_xlfn.MAXIFS('m cost'!$E$3:$E$1062,'m cost'!$B$3:$B$1062,C2489,'m cost'!$C$3:$C$1062,"&lt;="&amp;O2489,'m cost'!$D$3:$D$1062,"&lt;="&amp;N2489)))</f>
        <v>424.87</v>
      </c>
      <c r="L2489" s="2">
        <f t="shared" si="240"/>
        <v>-1699.48</v>
      </c>
      <c r="M2489" s="2">
        <f t="shared" si="241"/>
        <v>-1660</v>
      </c>
      <c r="N2489">
        <f t="shared" si="242"/>
        <v>2</v>
      </c>
      <c r="O2489">
        <f t="shared" si="243"/>
        <v>2023</v>
      </c>
      <c r="P2489" s="9">
        <f>IF(I2489&gt;0,VLOOKUP(B2489,'m cost'!A:G,6,FALSE)*I2489,0)</f>
        <v>0</v>
      </c>
      <c r="Q2489" t="str">
        <f t="shared" si="244"/>
        <v>p</v>
      </c>
      <c r="R2489" s="2">
        <f t="shared" si="245"/>
        <v>39.480000000000018</v>
      </c>
    </row>
    <row r="2490" spans="1:18" x14ac:dyDescent="0.2">
      <c r="A2490" t="s">
        <v>271</v>
      </c>
      <c r="B2490" s="9" t="str">
        <f>VLOOKUP(A2490,'item cost'!A:D,2,FALSE)</f>
        <v>group 4</v>
      </c>
      <c r="C2490" s="9" t="str">
        <f>VLOOKUP(D2490,items!A:B,2,FALSE)</f>
        <v>item 4</v>
      </c>
      <c r="D2490" t="s">
        <v>836</v>
      </c>
      <c r="E2490" s="10"/>
      <c r="F2490" s="10">
        <v>44976</v>
      </c>
      <c r="G2490" t="s">
        <v>98</v>
      </c>
      <c r="I2490">
        <v>-10</v>
      </c>
      <c r="J2490" s="2">
        <v>340</v>
      </c>
      <c r="K2490" s="2">
        <f>IF(OR(B2490="متنوع",B2490="قطع غيار"),J2490,IF(AND(B2490="ceiling fan",J2490&gt;500),_xlfn.MAXIFS('m cost'!$E$3:$E$1062,'m cost'!$B$3:$B$1062,C2490,'m cost'!$C$3:$C$1062,"&lt;="&amp;O2490,'m cost'!$D$3:$D$1062,"&lt;="&amp;N2490)*3,_xlfn.MAXIFS('m cost'!$E$3:$E$1062,'m cost'!$B$3:$B$1062,C2490,'m cost'!$C$3:$C$1062,"&lt;="&amp;O2490,'m cost'!$D$3:$D$1062,"&lt;="&amp;N2490)))</f>
        <v>1793</v>
      </c>
      <c r="L2490" s="2">
        <f t="shared" si="240"/>
        <v>-17930</v>
      </c>
      <c r="M2490" s="2">
        <f t="shared" si="241"/>
        <v>-3400</v>
      </c>
      <c r="N2490">
        <f t="shared" si="242"/>
        <v>2</v>
      </c>
      <c r="O2490">
        <f t="shared" si="243"/>
        <v>2023</v>
      </c>
      <c r="P2490" s="9">
        <f>IF(I2490&gt;0,VLOOKUP(B2490,'m cost'!A:G,6,FALSE)*I2490,0)</f>
        <v>0</v>
      </c>
      <c r="Q2490" t="str">
        <f t="shared" si="244"/>
        <v>p</v>
      </c>
      <c r="R2490" s="2">
        <f t="shared" si="245"/>
        <v>14530</v>
      </c>
    </row>
    <row r="2491" spans="1:18" x14ac:dyDescent="0.2">
      <c r="A2491" t="s">
        <v>26</v>
      </c>
      <c r="B2491" s="9" t="str">
        <f>VLOOKUP(A2491,'item cost'!A:D,2,FALSE)</f>
        <v>group 5</v>
      </c>
      <c r="C2491" s="9" t="str">
        <f>VLOOKUP(D2491,items!A:B,2,FALSE)</f>
        <v>item 5</v>
      </c>
      <c r="D2491" t="s">
        <v>837</v>
      </c>
      <c r="E2491" s="10"/>
      <c r="F2491" s="10">
        <v>44976</v>
      </c>
      <c r="G2491" t="s">
        <v>98</v>
      </c>
      <c r="I2491">
        <v>-3</v>
      </c>
      <c r="J2491" s="2">
        <v>360</v>
      </c>
      <c r="K2491" s="2">
        <f>IF(OR(B2491="متنوع",B2491="قطع غيار"),J2491,IF(AND(B2491="ceiling fan",J2491&gt;500),_xlfn.MAXIFS('m cost'!$E$3:$E$1062,'m cost'!$B$3:$B$1062,C2491,'m cost'!$C$3:$C$1062,"&lt;="&amp;O2491,'m cost'!$D$3:$D$1062,"&lt;="&amp;N2491)*3,_xlfn.MAXIFS('m cost'!$E$3:$E$1062,'m cost'!$B$3:$B$1062,C2491,'m cost'!$C$3:$C$1062,"&lt;="&amp;O2491,'m cost'!$D$3:$D$1062,"&lt;="&amp;N2491)))</f>
        <v>2220</v>
      </c>
      <c r="L2491" s="2">
        <f t="shared" si="240"/>
        <v>-6660</v>
      </c>
      <c r="M2491" s="2">
        <f t="shared" si="241"/>
        <v>-1080</v>
      </c>
      <c r="N2491">
        <f t="shared" si="242"/>
        <v>2</v>
      </c>
      <c r="O2491">
        <f t="shared" si="243"/>
        <v>2023</v>
      </c>
      <c r="P2491" s="9">
        <f>IF(I2491&gt;0,VLOOKUP(B2491,'m cost'!A:G,6,FALSE)*I2491,0)</f>
        <v>0</v>
      </c>
      <c r="Q2491" t="str">
        <f t="shared" si="244"/>
        <v>p</v>
      </c>
      <c r="R2491" s="2">
        <f t="shared" si="245"/>
        <v>5580</v>
      </c>
    </row>
    <row r="2492" spans="1:18" x14ac:dyDescent="0.2">
      <c r="A2492" t="s">
        <v>66</v>
      </c>
      <c r="B2492" s="9" t="str">
        <f>VLOOKUP(A2492,'item cost'!A:D,2,FALSE)</f>
        <v>group 6</v>
      </c>
      <c r="C2492" s="9" t="str">
        <f>VLOOKUP(D2492,items!A:B,2,FALSE)</f>
        <v>item 6</v>
      </c>
      <c r="D2492" t="s">
        <v>838</v>
      </c>
      <c r="E2492" s="10"/>
      <c r="F2492" s="10">
        <v>44976</v>
      </c>
      <c r="G2492" t="s">
        <v>98</v>
      </c>
      <c r="I2492">
        <v>-7</v>
      </c>
      <c r="J2492" s="2">
        <v>285</v>
      </c>
      <c r="K2492" s="2">
        <f>IF(OR(B2492="متنوع",B2492="قطع غيار"),J2492,IF(AND(B2492="ceiling fan",J2492&gt;500),_xlfn.MAXIFS('m cost'!$E$3:$E$1062,'m cost'!$B$3:$B$1062,C2492,'m cost'!$C$3:$C$1062,"&lt;="&amp;O2492,'m cost'!$D$3:$D$1062,"&lt;="&amp;N2492)*3,_xlfn.MAXIFS('m cost'!$E$3:$E$1062,'m cost'!$B$3:$B$1062,C2492,'m cost'!$C$3:$C$1062,"&lt;="&amp;O2492,'m cost'!$D$3:$D$1062,"&lt;="&amp;N2492)))</f>
        <v>190</v>
      </c>
      <c r="L2492" s="2">
        <f t="shared" si="240"/>
        <v>-1330</v>
      </c>
      <c r="M2492" s="2">
        <f t="shared" si="241"/>
        <v>-1995</v>
      </c>
      <c r="N2492">
        <f t="shared" si="242"/>
        <v>2</v>
      </c>
      <c r="O2492">
        <f t="shared" si="243"/>
        <v>2023</v>
      </c>
      <c r="P2492" s="9">
        <f>IF(I2492&gt;0,VLOOKUP(B2492,'m cost'!A:G,6,FALSE)*I2492,0)</f>
        <v>0</v>
      </c>
      <c r="Q2492" t="str">
        <f t="shared" si="244"/>
        <v>l</v>
      </c>
      <c r="R2492" s="2">
        <f t="shared" si="245"/>
        <v>-665</v>
      </c>
    </row>
    <row r="2493" spans="1:18" x14ac:dyDescent="0.2">
      <c r="A2493" t="s">
        <v>40</v>
      </c>
      <c r="B2493" s="9" t="str">
        <f>VLOOKUP(A2493,'item cost'!A:D,2,FALSE)</f>
        <v>group 7</v>
      </c>
      <c r="C2493" s="9" t="str">
        <f>VLOOKUP(D2493,items!A:B,2,FALSE)</f>
        <v>item 7</v>
      </c>
      <c r="D2493" t="s">
        <v>839</v>
      </c>
      <c r="E2493" s="10"/>
      <c r="F2493" s="10">
        <v>44976</v>
      </c>
      <c r="G2493" t="s">
        <v>98</v>
      </c>
      <c r="I2493">
        <v>-2</v>
      </c>
      <c r="J2493" s="2">
        <v>2700</v>
      </c>
      <c r="K2493" s="2">
        <f>IF(OR(B2493="متنوع",B2493="قطع غيار"),J2493,IF(AND(B2493="ceiling fan",J2493&gt;500),_xlfn.MAXIFS('m cost'!$E$3:$E$1062,'m cost'!$B$3:$B$1062,C2493,'m cost'!$C$3:$C$1062,"&lt;="&amp;O2493,'m cost'!$D$3:$D$1062,"&lt;="&amp;N2493)*3,_xlfn.MAXIFS('m cost'!$E$3:$E$1062,'m cost'!$B$3:$B$1062,C2493,'m cost'!$C$3:$C$1062,"&lt;="&amp;O2493,'m cost'!$D$3:$D$1062,"&lt;="&amp;N2493)))</f>
        <v>260</v>
      </c>
      <c r="L2493" s="2">
        <f t="shared" si="240"/>
        <v>-520</v>
      </c>
      <c r="M2493" s="2">
        <f t="shared" si="241"/>
        <v>-5400</v>
      </c>
      <c r="N2493">
        <f t="shared" si="242"/>
        <v>2</v>
      </c>
      <c r="O2493">
        <f t="shared" si="243"/>
        <v>2023</v>
      </c>
      <c r="P2493" s="9">
        <f>IF(I2493&gt;0,VLOOKUP(B2493,'m cost'!A:G,6,FALSE)*I2493,0)</f>
        <v>0</v>
      </c>
      <c r="Q2493" t="str">
        <f t="shared" si="244"/>
        <v>l</v>
      </c>
      <c r="R2493" s="2">
        <f t="shared" si="245"/>
        <v>-4880</v>
      </c>
    </row>
    <row r="2494" spans="1:18" x14ac:dyDescent="0.2">
      <c r="A2494" t="s">
        <v>61</v>
      </c>
      <c r="B2494" s="9" t="str">
        <f>VLOOKUP(A2494,'item cost'!A:D,2,FALSE)</f>
        <v>group 8</v>
      </c>
      <c r="C2494" s="9" t="str">
        <f>VLOOKUP(D2494,items!A:B,2,FALSE)</f>
        <v>item 8</v>
      </c>
      <c r="D2494" t="s">
        <v>840</v>
      </c>
      <c r="E2494" s="10"/>
      <c r="F2494" s="10">
        <v>44976</v>
      </c>
      <c r="G2494" t="s">
        <v>98</v>
      </c>
      <c r="I2494">
        <v>-1</v>
      </c>
      <c r="J2494" s="2">
        <v>535</v>
      </c>
      <c r="K2494" s="2">
        <f>IF(OR(B2494="متنوع",B2494="قطع غيار"),J2494,IF(AND(B2494="ceiling fan",J2494&gt;500),_xlfn.MAXIFS('m cost'!$E$3:$E$1062,'m cost'!$B$3:$B$1062,C2494,'m cost'!$C$3:$C$1062,"&lt;="&amp;O2494,'m cost'!$D$3:$D$1062,"&lt;="&amp;N2494)*3,_xlfn.MAXIFS('m cost'!$E$3:$E$1062,'m cost'!$B$3:$B$1062,C2494,'m cost'!$C$3:$C$1062,"&lt;="&amp;O2494,'m cost'!$D$3:$D$1062,"&lt;="&amp;N2494)))</f>
        <v>1630</v>
      </c>
      <c r="L2494" s="2">
        <f t="shared" si="240"/>
        <v>-1630</v>
      </c>
      <c r="M2494" s="2">
        <f t="shared" si="241"/>
        <v>-535</v>
      </c>
      <c r="N2494">
        <f t="shared" si="242"/>
        <v>2</v>
      </c>
      <c r="O2494">
        <f t="shared" si="243"/>
        <v>2023</v>
      </c>
      <c r="P2494" s="9">
        <f>IF(I2494&gt;0,VLOOKUP(B2494,'m cost'!A:G,6,FALSE)*I2494,0)</f>
        <v>0</v>
      </c>
      <c r="Q2494" t="str">
        <f t="shared" si="244"/>
        <v>p</v>
      </c>
      <c r="R2494" s="2">
        <f t="shared" si="245"/>
        <v>1095</v>
      </c>
    </row>
    <row r="2495" spans="1:18" x14ac:dyDescent="0.2">
      <c r="A2495" t="s">
        <v>39</v>
      </c>
      <c r="B2495" s="9" t="str">
        <f>VLOOKUP(A2495,'item cost'!A:D,2,FALSE)</f>
        <v>group 9</v>
      </c>
      <c r="C2495" s="9" t="str">
        <f>VLOOKUP(D2495,items!A:B,2,FALSE)</f>
        <v>item 9</v>
      </c>
      <c r="D2495" t="s">
        <v>841</v>
      </c>
      <c r="E2495" s="10"/>
      <c r="F2495" s="10">
        <v>44977</v>
      </c>
      <c r="G2495" t="s">
        <v>613</v>
      </c>
      <c r="I2495">
        <v>60</v>
      </c>
      <c r="J2495" s="2">
        <v>2600</v>
      </c>
      <c r="K2495" s="2">
        <f>IF(OR(B2495="متنوع",B2495="قطع غيار"),J2495,IF(AND(B2495="ceiling fan",J2495&gt;500),_xlfn.MAXIFS('m cost'!$E$3:$E$1062,'m cost'!$B$3:$B$1062,C2495,'m cost'!$C$3:$C$1062,"&lt;="&amp;O2495,'m cost'!$D$3:$D$1062,"&lt;="&amp;N2495)*3,_xlfn.MAXIFS('m cost'!$E$3:$E$1062,'m cost'!$B$3:$B$1062,C2495,'m cost'!$C$3:$C$1062,"&lt;="&amp;O2495,'m cost'!$D$3:$D$1062,"&lt;="&amp;N2495)))</f>
        <v>2007</v>
      </c>
      <c r="L2495" s="2">
        <f t="shared" si="240"/>
        <v>120420</v>
      </c>
      <c r="M2495" s="2">
        <f t="shared" si="241"/>
        <v>156000</v>
      </c>
      <c r="N2495">
        <f t="shared" si="242"/>
        <v>2</v>
      </c>
      <c r="O2495">
        <f t="shared" si="243"/>
        <v>2023</v>
      </c>
      <c r="P2495" s="9">
        <f>IF(I2495&gt;0,VLOOKUP(B2495,'m cost'!A:G,6,FALSE)*I2495,0)</f>
        <v>1349.3999999999999</v>
      </c>
      <c r="Q2495" t="str">
        <f t="shared" si="244"/>
        <v>p</v>
      </c>
      <c r="R2495" s="2">
        <f t="shared" si="245"/>
        <v>34230.6</v>
      </c>
    </row>
    <row r="2496" spans="1:18" x14ac:dyDescent="0.2">
      <c r="A2496" t="s">
        <v>277</v>
      </c>
      <c r="B2496" s="9" t="str">
        <f>VLOOKUP(A2496,'item cost'!A:D,2,FALSE)</f>
        <v>group 10</v>
      </c>
      <c r="C2496" s="9" t="str">
        <f>VLOOKUP(D2496,items!A:B,2,FALSE)</f>
        <v>item 10</v>
      </c>
      <c r="D2496" t="s">
        <v>842</v>
      </c>
      <c r="E2496" s="10"/>
      <c r="F2496" s="10">
        <v>44977</v>
      </c>
      <c r="G2496" t="s">
        <v>614</v>
      </c>
      <c r="I2496">
        <v>60</v>
      </c>
      <c r="J2496" s="2">
        <v>2600</v>
      </c>
      <c r="K2496" s="2">
        <f>IF(OR(B2496="متنوع",B2496="قطع غيار"),J2496,IF(AND(B2496="ceiling fan",J2496&gt;500),_xlfn.MAXIFS('m cost'!$E$3:$E$1062,'m cost'!$B$3:$B$1062,C2496,'m cost'!$C$3:$C$1062,"&lt;="&amp;O2496,'m cost'!$D$3:$D$1062,"&lt;="&amp;N2496)*3,_xlfn.MAXIFS('m cost'!$E$3:$E$1062,'m cost'!$B$3:$B$1062,C2496,'m cost'!$C$3:$C$1062,"&lt;="&amp;O2496,'m cost'!$D$3:$D$1062,"&lt;="&amp;N2496)))</f>
        <v>370</v>
      </c>
      <c r="L2496" s="2">
        <f t="shared" si="240"/>
        <v>22200</v>
      </c>
      <c r="M2496" s="2">
        <f t="shared" si="241"/>
        <v>156000</v>
      </c>
      <c r="N2496">
        <f t="shared" si="242"/>
        <v>2</v>
      </c>
      <c r="O2496">
        <f t="shared" si="243"/>
        <v>2023</v>
      </c>
      <c r="P2496" s="9">
        <f>IF(I2496&gt;0,VLOOKUP(B2496,'m cost'!A:G,6,FALSE)*I2496,0)</f>
        <v>3745.8</v>
      </c>
      <c r="Q2496" t="str">
        <f t="shared" si="244"/>
        <v>p</v>
      </c>
      <c r="R2496" s="2">
        <f t="shared" si="245"/>
        <v>130054.2</v>
      </c>
    </row>
    <row r="2497" spans="1:18" x14ac:dyDescent="0.2">
      <c r="A2497" t="s">
        <v>53</v>
      </c>
      <c r="B2497" s="9" t="str">
        <f>VLOOKUP(A2497,'item cost'!A:D,2,FALSE)</f>
        <v>group 11</v>
      </c>
      <c r="C2497" s="9" t="str">
        <f>VLOOKUP(D2497,items!A:B,2,FALSE)</f>
        <v>item 11</v>
      </c>
      <c r="D2497" t="s">
        <v>843</v>
      </c>
      <c r="E2497" s="10"/>
      <c r="F2497" s="10">
        <v>44977</v>
      </c>
      <c r="G2497" t="s">
        <v>615</v>
      </c>
      <c r="I2497">
        <v>24</v>
      </c>
      <c r="J2497" s="2">
        <v>2600</v>
      </c>
      <c r="K2497" s="2">
        <f>IF(OR(B2497="متنوع",B2497="قطع غيار"),J2497,IF(AND(B2497="ceiling fan",J2497&gt;500),_xlfn.MAXIFS('m cost'!$E$3:$E$1062,'m cost'!$B$3:$B$1062,C2497,'m cost'!$C$3:$C$1062,"&lt;="&amp;O2497,'m cost'!$D$3:$D$1062,"&lt;="&amp;N2497)*3,_xlfn.MAXIFS('m cost'!$E$3:$E$1062,'m cost'!$B$3:$B$1062,C2497,'m cost'!$C$3:$C$1062,"&lt;="&amp;O2497,'m cost'!$D$3:$D$1062,"&lt;="&amp;N2497)))</f>
        <v>339.00000000000006</v>
      </c>
      <c r="L2497" s="2">
        <f t="shared" si="240"/>
        <v>8136.0000000000018</v>
      </c>
      <c r="M2497" s="2">
        <f t="shared" si="241"/>
        <v>62400</v>
      </c>
      <c r="N2497">
        <f t="shared" si="242"/>
        <v>2</v>
      </c>
      <c r="O2497">
        <f t="shared" si="243"/>
        <v>2023</v>
      </c>
      <c r="P2497" s="9">
        <f>IF(I2497&gt;0,VLOOKUP(B2497,'m cost'!A:G,6,FALSE)*I2497,0)</f>
        <v>528.24</v>
      </c>
      <c r="Q2497" t="str">
        <f t="shared" si="244"/>
        <v>p</v>
      </c>
      <c r="R2497" s="2">
        <f t="shared" si="245"/>
        <v>53735.76</v>
      </c>
    </row>
    <row r="2498" spans="1:18" x14ac:dyDescent="0.2">
      <c r="A2498" t="s">
        <v>54</v>
      </c>
      <c r="B2498" s="9" t="str">
        <f>VLOOKUP(A2498,'item cost'!A:D,2,FALSE)</f>
        <v>group 12</v>
      </c>
      <c r="C2498" s="9" t="str">
        <f>VLOOKUP(D2498,items!A:B,2,FALSE)</f>
        <v>item 12</v>
      </c>
      <c r="D2498" t="s">
        <v>844</v>
      </c>
      <c r="E2498" s="10"/>
      <c r="F2498" s="10">
        <v>44977</v>
      </c>
      <c r="G2498" t="s">
        <v>615</v>
      </c>
      <c r="I2498">
        <v>36</v>
      </c>
      <c r="J2498" s="2">
        <v>2700</v>
      </c>
      <c r="K2498" s="2">
        <f>IF(OR(B2498="متنوع",B2498="قطع غيار"),J2498,IF(AND(B2498="ceiling fan",J2498&gt;500),_xlfn.MAXIFS('m cost'!$E$3:$E$1062,'m cost'!$B$3:$B$1062,C2498,'m cost'!$C$3:$C$1062,"&lt;="&amp;O2498,'m cost'!$D$3:$D$1062,"&lt;="&amp;N2498)*3,_xlfn.MAXIFS('m cost'!$E$3:$E$1062,'m cost'!$B$3:$B$1062,C2498,'m cost'!$C$3:$C$1062,"&lt;="&amp;O2498,'m cost'!$D$3:$D$1062,"&lt;="&amp;N2498)))</f>
        <v>900</v>
      </c>
      <c r="L2498" s="2">
        <f t="shared" si="240"/>
        <v>32400</v>
      </c>
      <c r="M2498" s="2">
        <f t="shared" si="241"/>
        <v>97200</v>
      </c>
      <c r="N2498">
        <f t="shared" si="242"/>
        <v>2</v>
      </c>
      <c r="O2498">
        <f t="shared" si="243"/>
        <v>2023</v>
      </c>
      <c r="P2498" s="9">
        <f>IF(I2498&gt;0,VLOOKUP(B2498,'m cost'!A:G,6,FALSE)*I2498,0)</f>
        <v>928.08</v>
      </c>
      <c r="Q2498" t="str">
        <f t="shared" si="244"/>
        <v>p</v>
      </c>
      <c r="R2498" s="2">
        <f t="shared" si="245"/>
        <v>63871.92</v>
      </c>
    </row>
    <row r="2499" spans="1:18" x14ac:dyDescent="0.2">
      <c r="A2499" t="s">
        <v>72</v>
      </c>
      <c r="B2499" s="9" t="str">
        <f>VLOOKUP(A2499,'item cost'!A:D,2,FALSE)</f>
        <v>group 13</v>
      </c>
      <c r="C2499" s="9" t="str">
        <f>VLOOKUP(D2499,items!A:B,2,FALSE)</f>
        <v>item 13</v>
      </c>
      <c r="D2499" t="s">
        <v>845</v>
      </c>
      <c r="E2499" s="10"/>
      <c r="F2499" s="10">
        <v>44977</v>
      </c>
      <c r="G2499" t="s">
        <v>146</v>
      </c>
      <c r="I2499">
        <v>-2</v>
      </c>
      <c r="J2499" s="2">
        <v>1275</v>
      </c>
      <c r="K2499" s="2">
        <f>IF(OR(B2499="متنوع",B2499="قطع غيار"),J2499,IF(AND(B2499="ceiling fan",J2499&gt;500),_xlfn.MAXIFS('m cost'!$E$3:$E$1062,'m cost'!$B$3:$B$1062,C2499,'m cost'!$C$3:$C$1062,"&lt;="&amp;O2499,'m cost'!$D$3:$D$1062,"&lt;="&amp;N2499)*3,_xlfn.MAXIFS('m cost'!$E$3:$E$1062,'m cost'!$B$3:$B$1062,C2499,'m cost'!$C$3:$C$1062,"&lt;="&amp;O2499,'m cost'!$D$3:$D$1062,"&lt;="&amp;N2499)))</f>
        <v>450</v>
      </c>
      <c r="L2499" s="2">
        <f t="shared" si="240"/>
        <v>-900</v>
      </c>
      <c r="M2499" s="2">
        <f t="shared" si="241"/>
        <v>-2550</v>
      </c>
      <c r="N2499">
        <f t="shared" si="242"/>
        <v>2</v>
      </c>
      <c r="O2499">
        <f t="shared" si="243"/>
        <v>2023</v>
      </c>
      <c r="P2499" s="9">
        <f>IF(I2499&gt;0,VLOOKUP(B2499,'m cost'!A:G,6,FALSE)*I2499,0)</f>
        <v>0</v>
      </c>
      <c r="Q2499" t="str">
        <f t="shared" si="244"/>
        <v>l</v>
      </c>
      <c r="R2499" s="2">
        <f t="shared" si="245"/>
        <v>-1650</v>
      </c>
    </row>
    <row r="2500" spans="1:18" x14ac:dyDescent="0.2">
      <c r="A2500" t="s">
        <v>38</v>
      </c>
      <c r="B2500" s="9" t="str">
        <f>VLOOKUP(A2500,'item cost'!A:D,2,FALSE)</f>
        <v>group 14</v>
      </c>
      <c r="C2500" s="9" t="str">
        <f>VLOOKUP(D2500,items!A:B,2,FALSE)</f>
        <v>item 14</v>
      </c>
      <c r="D2500" t="s">
        <v>846</v>
      </c>
      <c r="E2500" s="10"/>
      <c r="F2500" s="10">
        <v>44977</v>
      </c>
      <c r="G2500" t="s">
        <v>146</v>
      </c>
      <c r="I2500">
        <v>-1</v>
      </c>
      <c r="J2500" s="2">
        <v>1325</v>
      </c>
      <c r="K2500" s="2">
        <f>IF(OR(B2500="متنوع",B2500="قطع غيار"),J2500,IF(AND(B2500="ceiling fan",J2500&gt;500),_xlfn.MAXIFS('m cost'!$E$3:$E$1062,'m cost'!$B$3:$B$1062,C2500,'m cost'!$C$3:$C$1062,"&lt;="&amp;O2500,'m cost'!$D$3:$D$1062,"&lt;="&amp;N2500)*3,_xlfn.MAXIFS('m cost'!$E$3:$E$1062,'m cost'!$B$3:$B$1062,C2500,'m cost'!$C$3:$C$1062,"&lt;="&amp;O2500,'m cost'!$D$3:$D$1062,"&lt;="&amp;N2500)))</f>
        <v>2060</v>
      </c>
      <c r="L2500" s="2">
        <f t="shared" si="240"/>
        <v>-2060</v>
      </c>
      <c r="M2500" s="2">
        <f t="shared" si="241"/>
        <v>-1325</v>
      </c>
      <c r="N2500">
        <f t="shared" si="242"/>
        <v>2</v>
      </c>
      <c r="O2500">
        <f t="shared" si="243"/>
        <v>2023</v>
      </c>
      <c r="P2500" s="9">
        <f>IF(I2500&gt;0,VLOOKUP(B2500,'m cost'!A:G,6,FALSE)*I2500,0)</f>
        <v>0</v>
      </c>
      <c r="Q2500" t="str">
        <f t="shared" si="244"/>
        <v>p</v>
      </c>
      <c r="R2500" s="2">
        <f t="shared" si="245"/>
        <v>735</v>
      </c>
    </row>
    <row r="2501" spans="1:18" x14ac:dyDescent="0.2">
      <c r="A2501" t="s">
        <v>36</v>
      </c>
      <c r="B2501" s="9" t="str">
        <f>VLOOKUP(A2501,'item cost'!A:D,2,FALSE)</f>
        <v>group 15</v>
      </c>
      <c r="C2501" s="9" t="str">
        <f>VLOOKUP(D2501,items!A:B,2,FALSE)</f>
        <v>item 15</v>
      </c>
      <c r="D2501" t="s">
        <v>847</v>
      </c>
      <c r="E2501" s="10"/>
      <c r="F2501" s="10">
        <v>44977</v>
      </c>
      <c r="G2501" t="s">
        <v>146</v>
      </c>
      <c r="I2501">
        <v>-1</v>
      </c>
      <c r="J2501" s="2">
        <v>415</v>
      </c>
      <c r="K2501" s="2">
        <f>IF(OR(B2501="متنوع",B2501="قطع غيار"),J2501,IF(AND(B2501="ceiling fan",J2501&gt;500),_xlfn.MAXIFS('m cost'!$E$3:$E$1062,'m cost'!$B$3:$B$1062,C2501,'m cost'!$C$3:$C$1062,"&lt;="&amp;O2501,'m cost'!$D$3:$D$1062,"&lt;="&amp;N2501)*3,_xlfn.MAXIFS('m cost'!$E$3:$E$1062,'m cost'!$B$3:$B$1062,C2501,'m cost'!$C$3:$C$1062,"&lt;="&amp;O2501,'m cost'!$D$3:$D$1062,"&lt;="&amp;N2501)))</f>
        <v>1928</v>
      </c>
      <c r="L2501" s="2">
        <f t="shared" si="240"/>
        <v>-1928</v>
      </c>
      <c r="M2501" s="2">
        <f t="shared" si="241"/>
        <v>-415</v>
      </c>
      <c r="N2501">
        <f t="shared" si="242"/>
        <v>2</v>
      </c>
      <c r="O2501">
        <f t="shared" si="243"/>
        <v>2023</v>
      </c>
      <c r="P2501" s="9">
        <f>IF(I2501&gt;0,VLOOKUP(B2501,'m cost'!A:G,6,FALSE)*I2501,0)</f>
        <v>0</v>
      </c>
      <c r="Q2501" t="str">
        <f t="shared" si="244"/>
        <v>p</v>
      </c>
      <c r="R2501" s="2">
        <f t="shared" si="245"/>
        <v>1513</v>
      </c>
    </row>
    <row r="2502" spans="1:18" x14ac:dyDescent="0.2">
      <c r="A2502" t="s">
        <v>30</v>
      </c>
      <c r="B2502" s="9" t="str">
        <f>VLOOKUP(A2502,'item cost'!A:D,2,FALSE)</f>
        <v>group 16</v>
      </c>
      <c r="C2502" s="9" t="str">
        <f>VLOOKUP(D2502,items!A:B,2,FALSE)</f>
        <v>item 16</v>
      </c>
      <c r="D2502" t="s">
        <v>848</v>
      </c>
      <c r="E2502" s="10"/>
      <c r="F2502" s="10">
        <v>44977</v>
      </c>
      <c r="G2502" t="s">
        <v>146</v>
      </c>
      <c r="I2502">
        <v>-1</v>
      </c>
      <c r="J2502" s="2">
        <v>360</v>
      </c>
      <c r="K2502" s="2">
        <f>IF(OR(B2502="متنوع",B2502="قطع غيار"),J2502,IF(AND(B2502="ceiling fan",J2502&gt;500),_xlfn.MAXIFS('m cost'!$E$3:$E$1062,'m cost'!$B$3:$B$1062,C2502,'m cost'!$C$3:$C$1062,"&lt;="&amp;O2502,'m cost'!$D$3:$D$1062,"&lt;="&amp;N2502)*3,_xlfn.MAXIFS('m cost'!$E$3:$E$1062,'m cost'!$B$3:$B$1062,C2502,'m cost'!$C$3:$C$1062,"&lt;="&amp;O2502,'m cost'!$D$3:$D$1062,"&lt;="&amp;N2502)))</f>
        <v>340.26666666666671</v>
      </c>
      <c r="L2502" s="2">
        <f t="shared" si="240"/>
        <v>-340.26666666666671</v>
      </c>
      <c r="M2502" s="2">
        <f t="shared" si="241"/>
        <v>-360</v>
      </c>
      <c r="N2502">
        <f t="shared" si="242"/>
        <v>2</v>
      </c>
      <c r="O2502">
        <f t="shared" si="243"/>
        <v>2023</v>
      </c>
      <c r="P2502" s="9">
        <f>IF(I2502&gt;0,VLOOKUP(B2502,'m cost'!A:G,6,FALSE)*I2502,0)</f>
        <v>0</v>
      </c>
      <c r="Q2502" t="str">
        <f t="shared" si="244"/>
        <v>l</v>
      </c>
      <c r="R2502" s="2">
        <f t="shared" si="245"/>
        <v>-19.733333333333292</v>
      </c>
    </row>
    <row r="2503" spans="1:18" x14ac:dyDescent="0.2">
      <c r="A2503" t="s">
        <v>45</v>
      </c>
      <c r="B2503" s="9" t="str">
        <f>VLOOKUP(A2503,'item cost'!A:D,2,FALSE)</f>
        <v>group 17</v>
      </c>
      <c r="C2503" s="9" t="str">
        <f>VLOOKUP(D2503,items!A:B,2,FALSE)</f>
        <v>item 17</v>
      </c>
      <c r="D2503" t="s">
        <v>849</v>
      </c>
      <c r="E2503" s="10"/>
      <c r="F2503" s="10">
        <v>44978</v>
      </c>
      <c r="G2503" t="s">
        <v>616</v>
      </c>
      <c r="I2503">
        <v>114</v>
      </c>
      <c r="J2503" s="2">
        <v>2700</v>
      </c>
      <c r="K2503" s="2">
        <f>IF(OR(B2503="متنوع",B2503="قطع غيار"),J2503,IF(AND(B2503="ceiling fan",J2503&gt;500),_xlfn.MAXIFS('m cost'!$E$3:$E$1062,'m cost'!$B$3:$B$1062,C2503,'m cost'!$C$3:$C$1062,"&lt;="&amp;O2503,'m cost'!$D$3:$D$1062,"&lt;="&amp;N2503)*3,_xlfn.MAXIFS('m cost'!$E$3:$E$1062,'m cost'!$B$3:$B$1062,C2503,'m cost'!$C$3:$C$1062,"&lt;="&amp;O2503,'m cost'!$D$3:$D$1062,"&lt;="&amp;N2503)))</f>
        <v>350.54555555555561</v>
      </c>
      <c r="L2503" s="2">
        <f t="shared" si="240"/>
        <v>39962.193333333336</v>
      </c>
      <c r="M2503" s="2">
        <f t="shared" si="241"/>
        <v>307800</v>
      </c>
      <c r="N2503">
        <f t="shared" si="242"/>
        <v>2</v>
      </c>
      <c r="O2503">
        <f t="shared" si="243"/>
        <v>2023</v>
      </c>
      <c r="P2503" s="9">
        <f>IF(I2503&gt;0,VLOOKUP(B2503,'m cost'!A:G,6,FALSE)*I2503,0)</f>
        <v>5500.5</v>
      </c>
      <c r="Q2503" t="str">
        <f t="shared" si="244"/>
        <v>p</v>
      </c>
      <c r="R2503" s="2">
        <f t="shared" si="245"/>
        <v>262337.30666666664</v>
      </c>
    </row>
    <row r="2504" spans="1:18" x14ac:dyDescent="0.2">
      <c r="A2504" t="s">
        <v>21</v>
      </c>
      <c r="B2504" s="9" t="str">
        <f>VLOOKUP(A2504,'item cost'!A:D,2,FALSE)</f>
        <v>group 18</v>
      </c>
      <c r="C2504" s="9" t="str">
        <f>VLOOKUP(D2504,items!A:B,2,FALSE)</f>
        <v>item 18</v>
      </c>
      <c r="D2504" t="s">
        <v>850</v>
      </c>
      <c r="E2504" s="10"/>
      <c r="F2504" s="10">
        <v>44978</v>
      </c>
      <c r="G2504" t="s">
        <v>616</v>
      </c>
      <c r="I2504">
        <v>56</v>
      </c>
      <c r="J2504" s="2">
        <v>2600</v>
      </c>
      <c r="K2504" s="2">
        <f>IF(OR(B2504="متنوع",B2504="قطع غيار"),J2504,IF(AND(B2504="ceiling fan",J2504&gt;500),_xlfn.MAXIFS('m cost'!$E$3:$E$1062,'m cost'!$B$3:$B$1062,C2504,'m cost'!$C$3:$C$1062,"&lt;="&amp;O2504,'m cost'!$D$3:$D$1062,"&lt;="&amp;N2504)*3,_xlfn.MAXIFS('m cost'!$E$3:$E$1062,'m cost'!$B$3:$B$1062,C2504,'m cost'!$C$3:$C$1062,"&lt;="&amp;O2504,'m cost'!$D$3:$D$1062,"&lt;="&amp;N2504)))</f>
        <v>329.32952380952389</v>
      </c>
      <c r="L2504" s="2">
        <f t="shared" si="240"/>
        <v>18442.453333333338</v>
      </c>
      <c r="M2504" s="2">
        <f t="shared" si="241"/>
        <v>145600</v>
      </c>
      <c r="N2504">
        <f t="shared" si="242"/>
        <v>2</v>
      </c>
      <c r="O2504">
        <f t="shared" si="243"/>
        <v>2023</v>
      </c>
      <c r="P2504" s="9">
        <f>IF(I2504&gt;0,VLOOKUP(B2504,'m cost'!A:G,6,FALSE)*I2504,0)</f>
        <v>7736.96</v>
      </c>
      <c r="Q2504" t="str">
        <f t="shared" si="244"/>
        <v>p</v>
      </c>
      <c r="R2504" s="2">
        <f t="shared" si="245"/>
        <v>119420.58666666666</v>
      </c>
    </row>
    <row r="2505" spans="1:18" x14ac:dyDescent="0.2">
      <c r="A2505" t="s">
        <v>275</v>
      </c>
      <c r="B2505" s="9" t="str">
        <f>VLOOKUP(A2505,'item cost'!A:D,2,FALSE)</f>
        <v>group 19</v>
      </c>
      <c r="C2505" s="9" t="str">
        <f>VLOOKUP(D2505,items!A:B,2,FALSE)</f>
        <v>item 19</v>
      </c>
      <c r="D2505" t="s">
        <v>851</v>
      </c>
      <c r="E2505" s="10"/>
      <c r="F2505" s="10">
        <v>44978</v>
      </c>
      <c r="G2505" t="s">
        <v>616</v>
      </c>
      <c r="I2505">
        <v>2</v>
      </c>
      <c r="J2505" s="2">
        <v>1550</v>
      </c>
      <c r="K2505" s="2">
        <f>IF(OR(B2505="متنوع",B2505="قطع غيار"),J2505,IF(AND(B2505="ceiling fan",J2505&gt;500),_xlfn.MAXIFS('m cost'!$E$3:$E$1062,'m cost'!$B$3:$B$1062,C2505,'m cost'!$C$3:$C$1062,"&lt;="&amp;O2505,'m cost'!$D$3:$D$1062,"&lt;="&amp;N2505)*3,_xlfn.MAXIFS('m cost'!$E$3:$E$1062,'m cost'!$B$3:$B$1062,C2505,'m cost'!$C$3:$C$1062,"&lt;="&amp;O2505,'m cost'!$D$3:$D$1062,"&lt;="&amp;N2505)))</f>
        <v>1400</v>
      </c>
      <c r="L2505" s="2">
        <f t="shared" si="240"/>
        <v>2800</v>
      </c>
      <c r="M2505" s="2">
        <f t="shared" si="241"/>
        <v>3100</v>
      </c>
      <c r="N2505">
        <f t="shared" si="242"/>
        <v>2</v>
      </c>
      <c r="O2505">
        <f t="shared" si="243"/>
        <v>2023</v>
      </c>
      <c r="P2505" s="9">
        <f>IF(I2505&gt;0,VLOOKUP(B2505,'m cost'!A:G,6,FALSE)*I2505,0)</f>
        <v>43.94</v>
      </c>
      <c r="Q2505" t="str">
        <f t="shared" si="244"/>
        <v>p</v>
      </c>
      <c r="R2505" s="2">
        <f t="shared" si="245"/>
        <v>256.06</v>
      </c>
    </row>
    <row r="2506" spans="1:18" x14ac:dyDescent="0.2">
      <c r="A2506" t="s">
        <v>17</v>
      </c>
      <c r="B2506" s="9" t="str">
        <f>VLOOKUP(A2506,'item cost'!A:D,2,FALSE)</f>
        <v>group 20</v>
      </c>
      <c r="C2506" s="9" t="str">
        <f>VLOOKUP(D2506,items!A:B,2,FALSE)</f>
        <v>item 20</v>
      </c>
      <c r="D2506" t="s">
        <v>852</v>
      </c>
      <c r="E2506" s="10"/>
      <c r="F2506" s="10">
        <v>44966</v>
      </c>
      <c r="G2506" t="s">
        <v>617</v>
      </c>
      <c r="I2506">
        <v>20</v>
      </c>
      <c r="J2506" s="2">
        <v>1425</v>
      </c>
      <c r="K2506" s="2">
        <f>IF(OR(B2506="متنوع",B2506="قطع غيار"),J2506,IF(AND(B2506="ceiling fan",J2506&gt;500),_xlfn.MAXIFS('m cost'!$E$3:$E$1062,'m cost'!$B$3:$B$1062,C2506,'m cost'!$C$3:$C$1062,"&lt;="&amp;O2506,'m cost'!$D$3:$D$1062,"&lt;="&amp;N2506)*3,_xlfn.MAXIFS('m cost'!$E$3:$E$1062,'m cost'!$B$3:$B$1062,C2506,'m cost'!$C$3:$C$1062,"&lt;="&amp;O2506,'m cost'!$D$3:$D$1062,"&lt;="&amp;N2506)))</f>
        <v>1544</v>
      </c>
      <c r="L2506" s="2">
        <f t="shared" si="240"/>
        <v>30880</v>
      </c>
      <c r="M2506" s="2">
        <f t="shared" si="241"/>
        <v>28500</v>
      </c>
      <c r="N2506">
        <f t="shared" si="242"/>
        <v>2</v>
      </c>
      <c r="O2506">
        <f t="shared" si="243"/>
        <v>2023</v>
      </c>
      <c r="P2506" s="9">
        <f>IF(I2506&gt;0,VLOOKUP(B2506,'m cost'!A:G,6,FALSE)*I2506,0)</f>
        <v>100</v>
      </c>
      <c r="Q2506" t="str">
        <f t="shared" si="244"/>
        <v>l</v>
      </c>
      <c r="R2506" s="2">
        <f t="shared" si="245"/>
        <v>-2480</v>
      </c>
    </row>
    <row r="2507" spans="1:18" x14ac:dyDescent="0.2">
      <c r="A2507" t="s">
        <v>18</v>
      </c>
      <c r="B2507" s="9" t="str">
        <f>VLOOKUP(A2507,'item cost'!A:D,2,FALSE)</f>
        <v>group 21</v>
      </c>
      <c r="C2507" s="9" t="str">
        <f>VLOOKUP(D2507,items!A:B,2,FALSE)</f>
        <v>item 21</v>
      </c>
      <c r="D2507" t="s">
        <v>853</v>
      </c>
      <c r="E2507" s="10"/>
      <c r="F2507" s="10">
        <v>44966</v>
      </c>
      <c r="G2507" t="s">
        <v>617</v>
      </c>
      <c r="I2507">
        <v>6</v>
      </c>
      <c r="J2507" s="2">
        <v>370</v>
      </c>
      <c r="K2507" s="2">
        <f>IF(OR(B2507="متنوع",B2507="قطع غيار"),J2507,IF(AND(B2507="ceiling fan",J2507&gt;500),_xlfn.MAXIFS('m cost'!$E$3:$E$1062,'m cost'!$B$3:$B$1062,C2507,'m cost'!$C$3:$C$1062,"&lt;="&amp;O2507,'m cost'!$D$3:$D$1062,"&lt;="&amp;N2507)*3,_xlfn.MAXIFS('m cost'!$E$3:$E$1062,'m cost'!$B$3:$B$1062,C2507,'m cost'!$C$3:$C$1062,"&lt;="&amp;O2507,'m cost'!$D$3:$D$1062,"&lt;="&amp;N2507)))</f>
        <v>122.78968253968254</v>
      </c>
      <c r="L2507" s="2">
        <f t="shared" si="240"/>
        <v>736.7380952380953</v>
      </c>
      <c r="M2507" s="2">
        <f t="shared" si="241"/>
        <v>2220</v>
      </c>
      <c r="N2507">
        <f t="shared" si="242"/>
        <v>2</v>
      </c>
      <c r="O2507">
        <f t="shared" si="243"/>
        <v>2023</v>
      </c>
      <c r="P2507" s="9">
        <f>IF(I2507&gt;0,VLOOKUP(B2507,'m cost'!A:G,6,FALSE)*I2507,0)</f>
        <v>0</v>
      </c>
      <c r="Q2507" t="str">
        <f t="shared" si="244"/>
        <v>p</v>
      </c>
      <c r="R2507" s="2">
        <f t="shared" si="245"/>
        <v>1483.2619047619046</v>
      </c>
    </row>
    <row r="2508" spans="1:18" x14ac:dyDescent="0.2">
      <c r="A2508" t="s">
        <v>24</v>
      </c>
      <c r="B2508" s="9" t="str">
        <f>VLOOKUP(A2508,'item cost'!A:D,2,FALSE)</f>
        <v>group 22</v>
      </c>
      <c r="C2508" s="9" t="str">
        <f>VLOOKUP(D2508,items!A:B,2,FALSE)</f>
        <v>item 22</v>
      </c>
      <c r="D2508" t="s">
        <v>854</v>
      </c>
      <c r="E2508" s="10"/>
      <c r="F2508" s="10">
        <v>44966</v>
      </c>
      <c r="G2508" t="s">
        <v>617</v>
      </c>
      <c r="I2508">
        <v>1</v>
      </c>
      <c r="J2508" s="2">
        <v>450</v>
      </c>
      <c r="K2508" s="2">
        <f>IF(OR(B2508="متنوع",B2508="قطع غيار"),J2508,IF(AND(B2508="ceiling fan",J2508&gt;500),_xlfn.MAXIFS('m cost'!$E$3:$E$1062,'m cost'!$B$3:$B$1062,C2508,'m cost'!$C$3:$C$1062,"&lt;="&amp;O2508,'m cost'!$D$3:$D$1062,"&lt;="&amp;N2508)*3,_xlfn.MAXIFS('m cost'!$E$3:$E$1062,'m cost'!$B$3:$B$1062,C2508,'m cost'!$C$3:$C$1062,"&lt;="&amp;O2508,'m cost'!$D$3:$D$1062,"&lt;="&amp;N2508)))</f>
        <v>588</v>
      </c>
      <c r="L2508" s="2">
        <f t="shared" si="240"/>
        <v>588</v>
      </c>
      <c r="M2508" s="2">
        <f t="shared" si="241"/>
        <v>450</v>
      </c>
      <c r="N2508">
        <f t="shared" si="242"/>
        <v>2</v>
      </c>
      <c r="O2508">
        <f t="shared" si="243"/>
        <v>2023</v>
      </c>
      <c r="P2508" s="9">
        <f>IF(I2508&gt;0,VLOOKUP(B2508,'m cost'!A:G,6,FALSE)*I2508,0)</f>
        <v>1</v>
      </c>
      <c r="Q2508" t="str">
        <f t="shared" si="244"/>
        <v>l</v>
      </c>
      <c r="R2508" s="2">
        <f t="shared" si="245"/>
        <v>-139</v>
      </c>
    </row>
    <row r="2509" spans="1:18" x14ac:dyDescent="0.2">
      <c r="A2509" t="s">
        <v>60</v>
      </c>
      <c r="B2509" s="9" t="str">
        <f>VLOOKUP(A2509,'item cost'!A:D,2,FALSE)</f>
        <v>group 23</v>
      </c>
      <c r="C2509" s="9" t="str">
        <f>VLOOKUP(D2509,items!A:B,2,FALSE)</f>
        <v>item 23</v>
      </c>
      <c r="D2509" t="s">
        <v>855</v>
      </c>
      <c r="E2509" s="10"/>
      <c r="F2509" s="10">
        <v>44958</v>
      </c>
      <c r="G2509" t="s">
        <v>618</v>
      </c>
      <c r="I2509">
        <v>3</v>
      </c>
      <c r="J2509" s="2">
        <v>520</v>
      </c>
      <c r="K2509" s="2">
        <f>IF(OR(B2509="متنوع",B2509="قطع غيار"),J2509,IF(AND(B2509="ceiling fan",J2509&gt;500),_xlfn.MAXIFS('m cost'!$E$3:$E$1062,'m cost'!$B$3:$B$1062,C2509,'m cost'!$C$3:$C$1062,"&lt;="&amp;O2509,'m cost'!$D$3:$D$1062,"&lt;="&amp;N2509)*3,_xlfn.MAXIFS('m cost'!$E$3:$E$1062,'m cost'!$B$3:$B$1062,C2509,'m cost'!$C$3:$C$1062,"&lt;="&amp;O2509,'m cost'!$D$3:$D$1062,"&lt;="&amp;N2509)))</f>
        <v>3666.8121693121693</v>
      </c>
      <c r="L2509" s="2">
        <f t="shared" si="240"/>
        <v>11000.436507936509</v>
      </c>
      <c r="M2509" s="2">
        <f t="shared" si="241"/>
        <v>1560</v>
      </c>
      <c r="N2509">
        <f t="shared" si="242"/>
        <v>2</v>
      </c>
      <c r="O2509">
        <f t="shared" si="243"/>
        <v>2023</v>
      </c>
      <c r="P2509" s="9">
        <f>IF(I2509&gt;0,VLOOKUP(B2509,'m cost'!A:G,6,FALSE)*I2509,0)</f>
        <v>6</v>
      </c>
      <c r="Q2509" t="str">
        <f t="shared" si="244"/>
        <v>l</v>
      </c>
      <c r="R2509" s="2">
        <f t="shared" si="245"/>
        <v>-9446.4365079365089</v>
      </c>
    </row>
    <row r="2510" spans="1:18" x14ac:dyDescent="0.2">
      <c r="A2510" t="s">
        <v>43</v>
      </c>
      <c r="B2510" s="9" t="str">
        <f>VLOOKUP(A2510,'item cost'!A:D,2,FALSE)</f>
        <v>group 24</v>
      </c>
      <c r="C2510" s="9" t="str">
        <f>VLOOKUP(D2510,items!A:B,2,FALSE)</f>
        <v>item 24</v>
      </c>
      <c r="D2510" t="s">
        <v>856</v>
      </c>
      <c r="E2510" s="10"/>
      <c r="F2510" s="10">
        <v>44958</v>
      </c>
      <c r="G2510" t="s">
        <v>618</v>
      </c>
      <c r="I2510">
        <v>3</v>
      </c>
      <c r="J2510" s="2">
        <v>470</v>
      </c>
      <c r="K2510" s="2">
        <f>IF(OR(B2510="متنوع",B2510="قطع غيار"),J2510,IF(AND(B2510="ceiling fan",J2510&gt;500),_xlfn.MAXIFS('m cost'!$E$3:$E$1062,'m cost'!$B$3:$B$1062,C2510,'m cost'!$C$3:$C$1062,"&lt;="&amp;O2510,'m cost'!$D$3:$D$1062,"&lt;="&amp;N2510)*3,_xlfn.MAXIFS('m cost'!$E$3:$E$1062,'m cost'!$B$3:$B$1062,C2510,'m cost'!$C$3:$C$1062,"&lt;="&amp;O2510,'m cost'!$D$3:$D$1062,"&lt;="&amp;N2510)))</f>
        <v>570</v>
      </c>
      <c r="L2510" s="2">
        <f t="shared" si="240"/>
        <v>1710</v>
      </c>
      <c r="M2510" s="2">
        <f t="shared" si="241"/>
        <v>1410</v>
      </c>
      <c r="N2510">
        <f t="shared" si="242"/>
        <v>2</v>
      </c>
      <c r="O2510">
        <f t="shared" si="243"/>
        <v>2023</v>
      </c>
      <c r="P2510" s="9">
        <f>IF(I2510&gt;0,VLOOKUP(B2510,'m cost'!A:G,6,FALSE)*I2510,0)</f>
        <v>1.5</v>
      </c>
      <c r="Q2510" t="str">
        <f t="shared" si="244"/>
        <v>l</v>
      </c>
      <c r="R2510" s="2">
        <f t="shared" si="245"/>
        <v>-301.5</v>
      </c>
    </row>
    <row r="2511" spans="1:18" x14ac:dyDescent="0.2">
      <c r="A2511" t="s">
        <v>278</v>
      </c>
      <c r="B2511" s="9" t="str">
        <f>VLOOKUP(A2511,'item cost'!A:D,2,FALSE)</f>
        <v>group 25</v>
      </c>
      <c r="C2511" s="9" t="str">
        <f>VLOOKUP(D2511,items!A:B,2,FALSE)</f>
        <v>item 25</v>
      </c>
      <c r="D2511" t="s">
        <v>857</v>
      </c>
      <c r="E2511" s="10"/>
      <c r="F2511" s="10">
        <v>44958</v>
      </c>
      <c r="G2511" t="s">
        <v>618</v>
      </c>
      <c r="I2511">
        <v>1</v>
      </c>
      <c r="J2511" s="2">
        <v>1000</v>
      </c>
      <c r="K2511" s="2">
        <f>IF(OR(B2511="متنوع",B2511="قطع غيار"),J2511,IF(AND(B2511="ceiling fan",J2511&gt;500),_xlfn.MAXIFS('m cost'!$E$3:$E$1062,'m cost'!$B$3:$B$1062,C2511,'m cost'!$C$3:$C$1062,"&lt;="&amp;O2511,'m cost'!$D$3:$D$1062,"&lt;="&amp;N2511)*3,_xlfn.MAXIFS('m cost'!$E$3:$E$1062,'m cost'!$B$3:$B$1062,C2511,'m cost'!$C$3:$C$1062,"&lt;="&amp;O2511,'m cost'!$D$3:$D$1062,"&lt;="&amp;N2511)))</f>
        <v>223.50174851190479</v>
      </c>
      <c r="L2511" s="2">
        <f t="shared" si="240"/>
        <v>223.50174851190479</v>
      </c>
      <c r="M2511" s="2">
        <f t="shared" si="241"/>
        <v>1000</v>
      </c>
      <c r="N2511">
        <f t="shared" si="242"/>
        <v>2</v>
      </c>
      <c r="O2511">
        <f t="shared" si="243"/>
        <v>2023</v>
      </c>
      <c r="P2511" s="9">
        <f>IF(I2511&gt;0,VLOOKUP(B2511,'m cost'!A:G,6,FALSE)*I2511,0)</f>
        <v>29.454999999999998</v>
      </c>
      <c r="Q2511" t="str">
        <f t="shared" si="244"/>
        <v>p</v>
      </c>
      <c r="R2511" s="2">
        <f t="shared" si="245"/>
        <v>747.04325148809517</v>
      </c>
    </row>
    <row r="2512" spans="1:18" x14ac:dyDescent="0.2">
      <c r="A2512" t="s">
        <v>279</v>
      </c>
      <c r="B2512" s="9" t="str">
        <f>VLOOKUP(A2512,'item cost'!A:D,2,FALSE)</f>
        <v>group 26</v>
      </c>
      <c r="C2512" s="9" t="str">
        <f>VLOOKUP(D2512,items!A:B,2,FALSE)</f>
        <v>item 26</v>
      </c>
      <c r="D2512" t="s">
        <v>858</v>
      </c>
      <c r="E2512" s="10"/>
      <c r="F2512" s="10">
        <v>44959</v>
      </c>
      <c r="G2512" t="s">
        <v>251</v>
      </c>
      <c r="I2512">
        <v>-1</v>
      </c>
      <c r="J2512" s="2">
        <v>1500</v>
      </c>
      <c r="K2512" s="2">
        <f>IF(OR(B2512="متنوع",B2512="قطع غيار"),J2512,IF(AND(B2512="ceiling fan",J2512&gt;500),_xlfn.MAXIFS('m cost'!$E$3:$E$1062,'m cost'!$B$3:$B$1062,C2512,'m cost'!$C$3:$C$1062,"&lt;="&amp;O2512,'m cost'!$D$3:$D$1062,"&lt;="&amp;N2512)*3,_xlfn.MAXIFS('m cost'!$E$3:$E$1062,'m cost'!$B$3:$B$1062,C2512,'m cost'!$C$3:$C$1062,"&lt;="&amp;O2512,'m cost'!$D$3:$D$1062,"&lt;="&amp;N2512)))</f>
        <v>2270</v>
      </c>
      <c r="L2512" s="2">
        <f t="shared" si="240"/>
        <v>-2270</v>
      </c>
      <c r="M2512" s="2">
        <f t="shared" si="241"/>
        <v>-1500</v>
      </c>
      <c r="N2512">
        <f t="shared" si="242"/>
        <v>2</v>
      </c>
      <c r="O2512">
        <f t="shared" si="243"/>
        <v>2023</v>
      </c>
      <c r="P2512" s="9">
        <f>IF(I2512&gt;0,VLOOKUP(B2512,'m cost'!A:G,6,FALSE)*I2512,0)</f>
        <v>0</v>
      </c>
      <c r="Q2512" t="str">
        <f t="shared" si="244"/>
        <v>p</v>
      </c>
      <c r="R2512" s="2">
        <f t="shared" si="245"/>
        <v>770</v>
      </c>
    </row>
    <row r="2513" spans="1:18" x14ac:dyDescent="0.2">
      <c r="A2513" t="s">
        <v>46</v>
      </c>
      <c r="B2513" s="9" t="str">
        <f>VLOOKUP(A2513,'item cost'!A:D,2,FALSE)</f>
        <v>group 27</v>
      </c>
      <c r="C2513" s="9" t="str">
        <f>VLOOKUP(D2513,items!A:B,2,FALSE)</f>
        <v>item 27</v>
      </c>
      <c r="D2513" t="s">
        <v>859</v>
      </c>
      <c r="E2513" s="10"/>
      <c r="F2513" s="10">
        <v>44959</v>
      </c>
      <c r="G2513" t="s">
        <v>251</v>
      </c>
      <c r="I2513">
        <v>-1</v>
      </c>
      <c r="J2513" s="2">
        <v>750</v>
      </c>
      <c r="K2513" s="2">
        <f>IF(OR(B2513="متنوع",B2513="قطع غيار"),J2513,IF(AND(B2513="ceiling fan",J2513&gt;500),_xlfn.MAXIFS('m cost'!$E$3:$E$1062,'m cost'!$B$3:$B$1062,C2513,'m cost'!$C$3:$C$1062,"&lt;="&amp;O2513,'m cost'!$D$3:$D$1062,"&lt;="&amp;N2513)*3,_xlfn.MAXIFS('m cost'!$E$3:$E$1062,'m cost'!$B$3:$B$1062,C2513,'m cost'!$C$3:$C$1062,"&lt;="&amp;O2513,'m cost'!$D$3:$D$1062,"&lt;="&amp;N2513)))</f>
        <v>383</v>
      </c>
      <c r="L2513" s="2">
        <f t="shared" si="240"/>
        <v>-383</v>
      </c>
      <c r="M2513" s="2">
        <f t="shared" si="241"/>
        <v>-750</v>
      </c>
      <c r="N2513">
        <f t="shared" si="242"/>
        <v>2</v>
      </c>
      <c r="O2513">
        <f t="shared" si="243"/>
        <v>2023</v>
      </c>
      <c r="P2513" s="9">
        <f>IF(I2513&gt;0,VLOOKUP(B2513,'m cost'!A:G,6,FALSE)*I2513,0)</f>
        <v>0</v>
      </c>
      <c r="Q2513" t="str">
        <f t="shared" si="244"/>
        <v>l</v>
      </c>
      <c r="R2513" s="2">
        <f t="shared" si="245"/>
        <v>-367</v>
      </c>
    </row>
    <row r="2514" spans="1:18" x14ac:dyDescent="0.2">
      <c r="A2514" t="s">
        <v>37</v>
      </c>
      <c r="B2514" s="9" t="str">
        <f>VLOOKUP(A2514,'item cost'!A:D,2,FALSE)</f>
        <v>group 28</v>
      </c>
      <c r="C2514" s="9" t="str">
        <f>VLOOKUP(D2514,items!A:B,2,FALSE)</f>
        <v>item 28</v>
      </c>
      <c r="D2514" t="s">
        <v>860</v>
      </c>
      <c r="E2514" s="10"/>
      <c r="F2514" s="10">
        <v>44961</v>
      </c>
      <c r="G2514" t="s">
        <v>619</v>
      </c>
      <c r="I2514">
        <v>1</v>
      </c>
      <c r="J2514" s="2">
        <v>125</v>
      </c>
      <c r="K2514" s="2">
        <f>IF(OR(B2514="متنوع",B2514="قطع غيار"),J2514,IF(AND(B2514="ceiling fan",J2514&gt;500),_xlfn.MAXIFS('m cost'!$E$3:$E$1062,'m cost'!$B$3:$B$1062,C2514,'m cost'!$C$3:$C$1062,"&lt;="&amp;O2514,'m cost'!$D$3:$D$1062,"&lt;="&amp;N2514)*3,_xlfn.MAXIFS('m cost'!$E$3:$E$1062,'m cost'!$B$3:$B$1062,C2514,'m cost'!$C$3:$C$1062,"&lt;="&amp;O2514,'m cost'!$D$3:$D$1062,"&lt;="&amp;N2514)))</f>
        <v>1229</v>
      </c>
      <c r="L2514" s="2">
        <f t="shared" si="240"/>
        <v>1229</v>
      </c>
      <c r="M2514" s="2">
        <f t="shared" si="241"/>
        <v>125</v>
      </c>
      <c r="N2514">
        <f t="shared" si="242"/>
        <v>2</v>
      </c>
      <c r="O2514">
        <f t="shared" si="243"/>
        <v>2023</v>
      </c>
      <c r="P2514" s="9">
        <f>IF(I2514&gt;0,VLOOKUP(B2514,'m cost'!A:G,6,FALSE)*I2514,0)</f>
        <v>0.5</v>
      </c>
      <c r="Q2514" t="str">
        <f t="shared" si="244"/>
        <v>l</v>
      </c>
      <c r="R2514" s="2">
        <f t="shared" si="245"/>
        <v>-1104.5</v>
      </c>
    </row>
    <row r="2515" spans="1:18" x14ac:dyDescent="0.2">
      <c r="A2515" t="s">
        <v>44</v>
      </c>
      <c r="B2515" s="9" t="str">
        <f>VLOOKUP(A2515,'item cost'!A:D,2,FALSE)</f>
        <v>group 29</v>
      </c>
      <c r="C2515" s="9" t="str">
        <f>VLOOKUP(D2515,items!A:B,2,FALSE)</f>
        <v>item 29</v>
      </c>
      <c r="D2515" t="s">
        <v>861</v>
      </c>
      <c r="E2515" s="10"/>
      <c r="F2515" s="10">
        <v>44962</v>
      </c>
      <c r="G2515" t="s">
        <v>620</v>
      </c>
      <c r="I2515">
        <v>2</v>
      </c>
      <c r="J2515" s="2">
        <v>1050</v>
      </c>
      <c r="K2515" s="2">
        <f>IF(OR(B2515="متنوع",B2515="قطع غيار"),J2515,IF(AND(B2515="ceiling fan",J2515&gt;500),_xlfn.MAXIFS('m cost'!$E$3:$E$1062,'m cost'!$B$3:$B$1062,C2515,'m cost'!$C$3:$C$1062,"&lt;="&amp;O2515,'m cost'!$D$3:$D$1062,"&lt;="&amp;N2515)*3,_xlfn.MAXIFS('m cost'!$E$3:$E$1062,'m cost'!$B$3:$B$1062,C2515,'m cost'!$C$3:$C$1062,"&lt;="&amp;O2515,'m cost'!$D$3:$D$1062,"&lt;="&amp;N2515)))</f>
        <v>139.5625</v>
      </c>
      <c r="L2515" s="2">
        <f t="shared" si="240"/>
        <v>279.125</v>
      </c>
      <c r="M2515" s="2">
        <f t="shared" si="241"/>
        <v>2100</v>
      </c>
      <c r="N2515">
        <f t="shared" si="242"/>
        <v>2</v>
      </c>
      <c r="O2515">
        <f t="shared" si="243"/>
        <v>2023</v>
      </c>
      <c r="P2515" s="9">
        <f>IF(I2515&gt;0,VLOOKUP(B2515,'m cost'!A:G,6,FALSE)*I2515,0)</f>
        <v>10</v>
      </c>
      <c r="Q2515" t="str">
        <f t="shared" si="244"/>
        <v>p</v>
      </c>
      <c r="R2515" s="2">
        <f t="shared" si="245"/>
        <v>1810.875</v>
      </c>
    </row>
    <row r="2516" spans="1:18" x14ac:dyDescent="0.2">
      <c r="A2516" t="s">
        <v>280</v>
      </c>
      <c r="B2516" s="9" t="str">
        <f>VLOOKUP(A2516,'item cost'!A:D,2,FALSE)</f>
        <v>group 30</v>
      </c>
      <c r="C2516" s="9" t="str">
        <f>VLOOKUP(D2516,items!A:B,2,FALSE)</f>
        <v>item 30</v>
      </c>
      <c r="D2516" t="s">
        <v>862</v>
      </c>
      <c r="E2516" s="10"/>
      <c r="F2516" s="10">
        <v>44962</v>
      </c>
      <c r="G2516" t="s">
        <v>620</v>
      </c>
      <c r="I2516">
        <v>1</v>
      </c>
      <c r="J2516" s="2">
        <v>300</v>
      </c>
      <c r="K2516" s="2">
        <f>IF(OR(B2516="متنوع",B2516="قطع غيار"),J2516,IF(AND(B2516="ceiling fan",J2516&gt;500),_xlfn.MAXIFS('m cost'!$E$3:$E$1062,'m cost'!$B$3:$B$1062,C2516,'m cost'!$C$3:$C$1062,"&lt;="&amp;O2516,'m cost'!$D$3:$D$1062,"&lt;="&amp;N2516)*3,_xlfn.MAXIFS('m cost'!$E$3:$E$1062,'m cost'!$B$3:$B$1062,C2516,'m cost'!$C$3:$C$1062,"&lt;="&amp;O2516,'m cost'!$D$3:$D$1062,"&lt;="&amp;N2516)))</f>
        <v>350.54555555555561</v>
      </c>
      <c r="L2516" s="2">
        <f t="shared" si="240"/>
        <v>350.54555555555561</v>
      </c>
      <c r="M2516" s="2">
        <f t="shared" si="241"/>
        <v>300</v>
      </c>
      <c r="N2516">
        <f t="shared" si="242"/>
        <v>2</v>
      </c>
      <c r="O2516">
        <f t="shared" si="243"/>
        <v>2023</v>
      </c>
      <c r="P2516" s="9">
        <f>IF(I2516&gt;0,VLOOKUP(B2516,'m cost'!A:G,6,FALSE)*I2516,0)</f>
        <v>5</v>
      </c>
      <c r="Q2516" t="str">
        <f t="shared" si="244"/>
        <v>l</v>
      </c>
      <c r="R2516" s="2">
        <f t="shared" si="245"/>
        <v>-55.545555555555609</v>
      </c>
    </row>
    <row r="2517" spans="1:18" x14ac:dyDescent="0.2">
      <c r="A2517" t="s">
        <v>50</v>
      </c>
      <c r="B2517" s="9" t="str">
        <f>VLOOKUP(A2517,'item cost'!A:D,2,FALSE)</f>
        <v>group 31</v>
      </c>
      <c r="C2517" s="9" t="str">
        <f>VLOOKUP(D2517,items!A:B,2,FALSE)</f>
        <v>item 31</v>
      </c>
      <c r="D2517" t="s">
        <v>863</v>
      </c>
      <c r="E2517" s="10"/>
      <c r="F2517" s="10">
        <v>44962</v>
      </c>
      <c r="G2517" t="s">
        <v>621</v>
      </c>
      <c r="I2517">
        <v>1</v>
      </c>
      <c r="J2517" s="2">
        <v>2850</v>
      </c>
      <c r="K2517" s="2">
        <f>IF(OR(B2517="متنوع",B2517="قطع غيار"),J2517,IF(AND(B2517="ceiling fan",J2517&gt;500),_xlfn.MAXIFS('m cost'!$E$3:$E$1062,'m cost'!$B$3:$B$1062,C2517,'m cost'!$C$3:$C$1062,"&lt;="&amp;O2517,'m cost'!$D$3:$D$1062,"&lt;="&amp;N2517)*3,_xlfn.MAXIFS('m cost'!$E$3:$E$1062,'m cost'!$B$3:$B$1062,C2517,'m cost'!$C$3:$C$1062,"&lt;="&amp;O2517,'m cost'!$D$3:$D$1062,"&lt;="&amp;N2517)))</f>
        <v>891.17460317460325</v>
      </c>
      <c r="L2517" s="2">
        <f t="shared" si="240"/>
        <v>891.17460317460325</v>
      </c>
      <c r="M2517" s="2">
        <f t="shared" si="241"/>
        <v>2850</v>
      </c>
      <c r="N2517">
        <f t="shared" si="242"/>
        <v>2</v>
      </c>
      <c r="O2517">
        <f t="shared" si="243"/>
        <v>2023</v>
      </c>
      <c r="P2517" s="9">
        <f>IF(I2517&gt;0,VLOOKUP(B2517,'m cost'!A:G,6,FALSE)*I2517,0)</f>
        <v>5</v>
      </c>
      <c r="Q2517" t="str">
        <f t="shared" si="244"/>
        <v>p</v>
      </c>
      <c r="R2517" s="2">
        <f t="shared" si="245"/>
        <v>1953.8253968253966</v>
      </c>
    </row>
    <row r="2518" spans="1:18" x14ac:dyDescent="0.2">
      <c r="A2518" t="s">
        <v>20</v>
      </c>
      <c r="B2518" s="9" t="str">
        <f>VLOOKUP(A2518,'item cost'!A:D,2,FALSE)</f>
        <v>group 32</v>
      </c>
      <c r="C2518" s="9" t="str">
        <f>VLOOKUP(D2518,items!A:B,2,FALSE)</f>
        <v>item 32</v>
      </c>
      <c r="D2518" t="s">
        <v>864</v>
      </c>
      <c r="E2518" s="10"/>
      <c r="F2518" s="10">
        <v>44969</v>
      </c>
      <c r="G2518" t="s">
        <v>622</v>
      </c>
      <c r="I2518">
        <v>2</v>
      </c>
      <c r="J2518" s="2">
        <v>500</v>
      </c>
      <c r="K2518" s="2">
        <f>IF(OR(B2518="متنوع",B2518="قطع غيار"),J2518,IF(AND(B2518="ceiling fan",J2518&gt;500),_xlfn.MAXIFS('m cost'!$E$3:$E$1062,'m cost'!$B$3:$B$1062,C2518,'m cost'!$C$3:$C$1062,"&lt;="&amp;O2518,'m cost'!$D$3:$D$1062,"&lt;="&amp;N2518)*3,_xlfn.MAXIFS('m cost'!$E$3:$E$1062,'m cost'!$B$3:$B$1062,C2518,'m cost'!$C$3:$C$1062,"&lt;="&amp;O2518,'m cost'!$D$3:$D$1062,"&lt;="&amp;N2518)))</f>
        <v>480</v>
      </c>
      <c r="L2518" s="2">
        <f t="shared" si="240"/>
        <v>960</v>
      </c>
      <c r="M2518" s="2">
        <f t="shared" si="241"/>
        <v>1000</v>
      </c>
      <c r="N2518">
        <f t="shared" si="242"/>
        <v>2</v>
      </c>
      <c r="O2518">
        <f t="shared" si="243"/>
        <v>2023</v>
      </c>
      <c r="P2518" s="9">
        <f>IF(I2518&gt;0,VLOOKUP(B2518,'m cost'!A:G,6,FALSE)*I2518,0)</f>
        <v>10</v>
      </c>
      <c r="Q2518" t="str">
        <f t="shared" si="244"/>
        <v>p</v>
      </c>
      <c r="R2518" s="2">
        <f t="shared" si="245"/>
        <v>30</v>
      </c>
    </row>
    <row r="2519" spans="1:18" x14ac:dyDescent="0.2">
      <c r="A2519" t="s">
        <v>33</v>
      </c>
      <c r="B2519" s="9" t="str">
        <f>VLOOKUP(A2519,'item cost'!A:D,2,FALSE)</f>
        <v>group 33</v>
      </c>
      <c r="C2519" s="9" t="str">
        <f>VLOOKUP(D2519,items!A:B,2,FALSE)</f>
        <v>item 33</v>
      </c>
      <c r="D2519" t="s">
        <v>865</v>
      </c>
      <c r="E2519" s="10"/>
      <c r="F2519" s="10">
        <v>44970</v>
      </c>
      <c r="G2519" t="s">
        <v>623</v>
      </c>
      <c r="I2519">
        <v>1</v>
      </c>
      <c r="J2519" s="2">
        <v>300</v>
      </c>
      <c r="K2519" s="2">
        <f>IF(OR(B2519="متنوع",B2519="قطع غيار"),J2519,IF(AND(B2519="ceiling fan",J2519&gt;500),_xlfn.MAXIFS('m cost'!$E$3:$E$1062,'m cost'!$B$3:$B$1062,C2519,'m cost'!$C$3:$C$1062,"&lt;="&amp;O2519,'m cost'!$D$3:$D$1062,"&lt;="&amp;N2519)*3,_xlfn.MAXIFS('m cost'!$E$3:$E$1062,'m cost'!$B$3:$B$1062,C2519,'m cost'!$C$3:$C$1062,"&lt;="&amp;O2519,'m cost'!$D$3:$D$1062,"&lt;="&amp;N2519)))</f>
        <v>960</v>
      </c>
      <c r="L2519" s="2">
        <f t="shared" si="240"/>
        <v>960</v>
      </c>
      <c r="M2519" s="2">
        <f t="shared" si="241"/>
        <v>300</v>
      </c>
      <c r="N2519">
        <f t="shared" si="242"/>
        <v>2</v>
      </c>
      <c r="O2519">
        <f t="shared" si="243"/>
        <v>2023</v>
      </c>
      <c r="P2519" s="9">
        <f>IF(I2519&gt;0,VLOOKUP(B2519,'m cost'!A:G,6,FALSE)*I2519,0)</f>
        <v>5</v>
      </c>
      <c r="Q2519" t="str">
        <f t="shared" si="244"/>
        <v>l</v>
      </c>
      <c r="R2519" s="2">
        <f t="shared" si="245"/>
        <v>-665</v>
      </c>
    </row>
    <row r="2520" spans="1:18" x14ac:dyDescent="0.2">
      <c r="A2520" t="s">
        <v>48</v>
      </c>
      <c r="B2520" s="9" t="str">
        <f>VLOOKUP(A2520,'item cost'!A:D,2,FALSE)</f>
        <v>group 34</v>
      </c>
      <c r="C2520" s="9" t="str">
        <f>VLOOKUP(D2520,items!A:B,2,FALSE)</f>
        <v>item 34</v>
      </c>
      <c r="D2520" t="s">
        <v>866</v>
      </c>
      <c r="E2520" s="10"/>
      <c r="F2520" s="10">
        <v>44971</v>
      </c>
      <c r="G2520" t="s">
        <v>624</v>
      </c>
      <c r="I2520">
        <v>1</v>
      </c>
      <c r="J2520" s="2">
        <v>290</v>
      </c>
      <c r="K2520" s="2">
        <f>IF(OR(B2520="متنوع",B2520="قطع غيار"),J2520,IF(AND(B2520="ceiling fan",J2520&gt;500),_xlfn.MAXIFS('m cost'!$E$3:$E$1062,'m cost'!$B$3:$B$1062,C2520,'m cost'!$C$3:$C$1062,"&lt;="&amp;O2520,'m cost'!$D$3:$D$1062,"&lt;="&amp;N2520)*3,_xlfn.MAXIFS('m cost'!$E$3:$E$1062,'m cost'!$B$3:$B$1062,C2520,'m cost'!$C$3:$C$1062,"&lt;="&amp;O2520,'m cost'!$D$3:$D$1062,"&lt;="&amp;N2520)))</f>
        <v>1445</v>
      </c>
      <c r="L2520" s="2">
        <f t="shared" si="240"/>
        <v>1445</v>
      </c>
      <c r="M2520" s="2">
        <f t="shared" si="241"/>
        <v>290</v>
      </c>
      <c r="N2520">
        <f t="shared" si="242"/>
        <v>2</v>
      </c>
      <c r="O2520">
        <f t="shared" si="243"/>
        <v>2023</v>
      </c>
      <c r="P2520" s="9">
        <f>IF(I2520&gt;0,VLOOKUP(B2520,'m cost'!A:G,6,FALSE)*I2520,0)</f>
        <v>5</v>
      </c>
      <c r="Q2520" t="str">
        <f t="shared" si="244"/>
        <v>l</v>
      </c>
      <c r="R2520" s="2">
        <f t="shared" si="245"/>
        <v>-1160</v>
      </c>
    </row>
    <row r="2521" spans="1:18" x14ac:dyDescent="0.2">
      <c r="A2521" t="s">
        <v>28</v>
      </c>
      <c r="B2521" s="9" t="str">
        <f>VLOOKUP(A2521,'item cost'!A:D,2,FALSE)</f>
        <v>group 35</v>
      </c>
      <c r="C2521" s="9" t="str">
        <f>VLOOKUP(D2521,items!A:B,2,FALSE)</f>
        <v>item 35</v>
      </c>
      <c r="D2521" t="s">
        <v>867</v>
      </c>
      <c r="E2521" s="10"/>
      <c r="F2521" s="10">
        <v>44971</v>
      </c>
      <c r="G2521" t="s">
        <v>624</v>
      </c>
      <c r="I2521">
        <v>1</v>
      </c>
      <c r="J2521" s="2">
        <v>760</v>
      </c>
      <c r="K2521" s="2">
        <f>IF(OR(B2521="متنوع",B2521="قطع غيار"),J2521,IF(AND(B2521="ceiling fan",J2521&gt;500),_xlfn.MAXIFS('m cost'!$E$3:$E$1062,'m cost'!$B$3:$B$1062,C2521,'m cost'!$C$3:$C$1062,"&lt;="&amp;O2521,'m cost'!$D$3:$D$1062,"&lt;="&amp;N2521)*3,_xlfn.MAXIFS('m cost'!$E$3:$E$1062,'m cost'!$B$3:$B$1062,C2521,'m cost'!$C$3:$C$1062,"&lt;="&amp;O2521,'m cost'!$D$3:$D$1062,"&lt;="&amp;N2521)))</f>
        <v>1445</v>
      </c>
      <c r="L2521" s="2">
        <f t="shared" si="240"/>
        <v>1445</v>
      </c>
      <c r="M2521" s="2">
        <f t="shared" si="241"/>
        <v>760</v>
      </c>
      <c r="N2521">
        <f t="shared" si="242"/>
        <v>2</v>
      </c>
      <c r="O2521">
        <f t="shared" si="243"/>
        <v>2023</v>
      </c>
      <c r="P2521" s="9">
        <f>IF(I2521&gt;0,VLOOKUP(B2521,'m cost'!A:G,6,FALSE)*I2521,0)</f>
        <v>5</v>
      </c>
      <c r="Q2521" t="str">
        <f t="shared" si="244"/>
        <v>l</v>
      </c>
      <c r="R2521" s="2">
        <f t="shared" si="245"/>
        <v>-690</v>
      </c>
    </row>
    <row r="2522" spans="1:18" x14ac:dyDescent="0.2">
      <c r="A2522" t="s">
        <v>274</v>
      </c>
      <c r="B2522" s="9" t="str">
        <f>VLOOKUP(A2522,'item cost'!A:D,2,FALSE)</f>
        <v>group 36</v>
      </c>
      <c r="C2522" s="9" t="str">
        <f>VLOOKUP(D2522,items!A:B,2,FALSE)</f>
        <v>item 36</v>
      </c>
      <c r="D2522" t="s">
        <v>868</v>
      </c>
      <c r="E2522" s="10"/>
      <c r="F2522" s="10">
        <v>44971</v>
      </c>
      <c r="G2522" t="s">
        <v>624</v>
      </c>
      <c r="I2522">
        <v>1</v>
      </c>
      <c r="J2522" s="2">
        <v>600</v>
      </c>
      <c r="K2522" s="2">
        <f>IF(OR(B2522="متنوع",B2522="قطع غيار"),J2522,IF(AND(B2522="ceiling fan",J2522&gt;500),_xlfn.MAXIFS('m cost'!$E$3:$E$1062,'m cost'!$B$3:$B$1062,C2522,'m cost'!$C$3:$C$1062,"&lt;="&amp;O2522,'m cost'!$D$3:$D$1062,"&lt;="&amp;N2522)*3,_xlfn.MAXIFS('m cost'!$E$3:$E$1062,'m cost'!$B$3:$B$1062,C2522,'m cost'!$C$3:$C$1062,"&lt;="&amp;O2522,'m cost'!$D$3:$D$1062,"&lt;="&amp;N2522)))</f>
        <v>440</v>
      </c>
      <c r="L2522" s="2">
        <f t="shared" si="240"/>
        <v>440</v>
      </c>
      <c r="M2522" s="2">
        <f t="shared" si="241"/>
        <v>600</v>
      </c>
      <c r="N2522">
        <f t="shared" si="242"/>
        <v>2</v>
      </c>
      <c r="O2522">
        <f t="shared" si="243"/>
        <v>2023</v>
      </c>
      <c r="P2522" s="9">
        <f>IF(I2522&gt;0,VLOOKUP(B2522,'m cost'!A:G,6,FALSE)*I2522,0)</f>
        <v>5</v>
      </c>
      <c r="Q2522" t="str">
        <f t="shared" si="244"/>
        <v>p</v>
      </c>
      <c r="R2522" s="2">
        <f t="shared" si="245"/>
        <v>155</v>
      </c>
    </row>
    <row r="2523" spans="1:18" x14ac:dyDescent="0.2">
      <c r="A2523" t="s">
        <v>52</v>
      </c>
      <c r="B2523" s="9" t="str">
        <f>VLOOKUP(A2523,'item cost'!A:D,2,FALSE)</f>
        <v>group 37</v>
      </c>
      <c r="C2523" s="9" t="str">
        <f>VLOOKUP(D2523,items!A:B,2,FALSE)</f>
        <v>item 37</v>
      </c>
      <c r="D2523" t="s">
        <v>869</v>
      </c>
      <c r="E2523" s="10"/>
      <c r="F2523" s="10">
        <v>44971</v>
      </c>
      <c r="G2523" t="s">
        <v>624</v>
      </c>
      <c r="I2523">
        <v>1</v>
      </c>
      <c r="J2523" s="2">
        <v>750</v>
      </c>
      <c r="K2523" s="2">
        <f>IF(OR(B2523="متنوع",B2523="قطع غيار"),J2523,IF(AND(B2523="ceiling fan",J2523&gt;500),_xlfn.MAXIFS('m cost'!$E$3:$E$1062,'m cost'!$B$3:$B$1062,C2523,'m cost'!$C$3:$C$1062,"&lt;="&amp;O2523,'m cost'!$D$3:$D$1062,"&lt;="&amp;N2523)*3,_xlfn.MAXIFS('m cost'!$E$3:$E$1062,'m cost'!$B$3:$B$1062,C2523,'m cost'!$C$3:$C$1062,"&lt;="&amp;O2523,'m cost'!$D$3:$D$1062,"&lt;="&amp;N2523)))</f>
        <v>1486.2500000000002</v>
      </c>
      <c r="L2523" s="2">
        <f t="shared" si="240"/>
        <v>1486.2500000000002</v>
      </c>
      <c r="M2523" s="2">
        <f t="shared" si="241"/>
        <v>750</v>
      </c>
      <c r="N2523">
        <f t="shared" si="242"/>
        <v>2</v>
      </c>
      <c r="O2523">
        <f t="shared" si="243"/>
        <v>2023</v>
      </c>
      <c r="P2523" s="9">
        <f>IF(I2523&gt;0,VLOOKUP(B2523,'m cost'!A:G,6,FALSE)*I2523,0)</f>
        <v>5</v>
      </c>
      <c r="Q2523" t="str">
        <f t="shared" si="244"/>
        <v>l</v>
      </c>
      <c r="R2523" s="2">
        <f t="shared" si="245"/>
        <v>-741.25000000000023</v>
      </c>
    </row>
    <row r="2524" spans="1:18" x14ac:dyDescent="0.2">
      <c r="A2524" t="s">
        <v>65</v>
      </c>
      <c r="B2524" s="9" t="str">
        <f>VLOOKUP(A2524,'item cost'!A:D,2,FALSE)</f>
        <v>group 38</v>
      </c>
      <c r="C2524" s="9" t="str">
        <f>VLOOKUP(D2524,items!A:B,2,FALSE)</f>
        <v>item 38</v>
      </c>
      <c r="D2524" t="s">
        <v>870</v>
      </c>
      <c r="E2524" s="10"/>
      <c r="F2524" s="10">
        <v>44972</v>
      </c>
      <c r="G2524" t="s">
        <v>625</v>
      </c>
      <c r="I2524">
        <v>1</v>
      </c>
      <c r="J2524" s="2">
        <v>550</v>
      </c>
      <c r="K2524" s="2">
        <f>IF(OR(B2524="متنوع",B2524="قطع غيار"),J2524,IF(AND(B2524="ceiling fan",J2524&gt;500),_xlfn.MAXIFS('m cost'!$E$3:$E$1062,'m cost'!$B$3:$B$1062,C2524,'m cost'!$C$3:$C$1062,"&lt;="&amp;O2524,'m cost'!$D$3:$D$1062,"&lt;="&amp;N2524)*3,_xlfn.MAXIFS('m cost'!$E$3:$E$1062,'m cost'!$B$3:$B$1062,C2524,'m cost'!$C$3:$C$1062,"&lt;="&amp;O2524,'m cost'!$D$3:$D$1062,"&lt;="&amp;N2524)))</f>
        <v>1954.814814814815</v>
      </c>
      <c r="L2524" s="2">
        <f t="shared" si="240"/>
        <v>1954.814814814815</v>
      </c>
      <c r="M2524" s="2">
        <f t="shared" si="241"/>
        <v>550</v>
      </c>
      <c r="N2524">
        <f t="shared" si="242"/>
        <v>2</v>
      </c>
      <c r="O2524">
        <f t="shared" si="243"/>
        <v>2023</v>
      </c>
      <c r="P2524" s="9">
        <f>IF(I2524&gt;0,VLOOKUP(B2524,'m cost'!A:G,6,FALSE)*I2524,0)</f>
        <v>0</v>
      </c>
      <c r="Q2524" t="str">
        <f t="shared" si="244"/>
        <v>l</v>
      </c>
      <c r="R2524" s="2">
        <f t="shared" si="245"/>
        <v>-1404.814814814815</v>
      </c>
    </row>
    <row r="2525" spans="1:18" x14ac:dyDescent="0.2">
      <c r="A2525" t="s">
        <v>62</v>
      </c>
      <c r="B2525" s="9" t="str">
        <f>VLOOKUP(A2525,'item cost'!A:D,2,FALSE)</f>
        <v>group 39</v>
      </c>
      <c r="C2525" s="9" t="str">
        <f>VLOOKUP(D2525,items!A:B,2,FALSE)</f>
        <v>item 39</v>
      </c>
      <c r="D2525" t="s">
        <v>871</v>
      </c>
      <c r="E2525" s="10"/>
      <c r="F2525" s="10">
        <v>44972</v>
      </c>
      <c r="G2525" t="s">
        <v>626</v>
      </c>
      <c r="I2525">
        <v>1</v>
      </c>
      <c r="J2525" s="2">
        <v>380</v>
      </c>
      <c r="K2525" s="2">
        <f>IF(OR(B2525="متنوع",B2525="قطع غيار"),J2525,IF(AND(B2525="ceiling fan",J2525&gt;500),_xlfn.MAXIFS('m cost'!$E$3:$E$1062,'m cost'!$B$3:$B$1062,C2525,'m cost'!$C$3:$C$1062,"&lt;="&amp;O2525,'m cost'!$D$3:$D$1062,"&lt;="&amp;N2525)*3,_xlfn.MAXIFS('m cost'!$E$3:$E$1062,'m cost'!$B$3:$B$1062,C2525,'m cost'!$C$3:$C$1062,"&lt;="&amp;O2525,'m cost'!$D$3:$D$1062,"&lt;="&amp;N2525)))</f>
        <v>1020</v>
      </c>
      <c r="L2525" s="2">
        <f t="shared" si="240"/>
        <v>1020</v>
      </c>
      <c r="M2525" s="2">
        <f t="shared" si="241"/>
        <v>380</v>
      </c>
      <c r="N2525">
        <f t="shared" si="242"/>
        <v>2</v>
      </c>
      <c r="O2525">
        <f t="shared" si="243"/>
        <v>2023</v>
      </c>
      <c r="P2525" s="9">
        <f>IF(I2525&gt;0,VLOOKUP(B2525,'m cost'!A:G,6,FALSE)*I2525,0)</f>
        <v>0</v>
      </c>
      <c r="Q2525" t="str">
        <f t="shared" si="244"/>
        <v>l</v>
      </c>
      <c r="R2525" s="2">
        <f t="shared" si="245"/>
        <v>-640</v>
      </c>
    </row>
    <row r="2526" spans="1:18" x14ac:dyDescent="0.2">
      <c r="A2526" t="s">
        <v>25</v>
      </c>
      <c r="B2526" s="9" t="str">
        <f>VLOOKUP(A2526,'item cost'!A:D,2,FALSE)</f>
        <v>group 40</v>
      </c>
      <c r="C2526" s="9" t="str">
        <f>VLOOKUP(D2526,items!A:B,2,FALSE)</f>
        <v>item 40</v>
      </c>
      <c r="D2526" t="s">
        <v>872</v>
      </c>
      <c r="E2526" s="10"/>
      <c r="F2526" s="10">
        <v>44973</v>
      </c>
      <c r="G2526" t="s">
        <v>627</v>
      </c>
      <c r="I2526">
        <v>1</v>
      </c>
      <c r="J2526" s="2">
        <v>360</v>
      </c>
      <c r="K2526" s="2">
        <f>IF(OR(B2526="متنوع",B2526="قطع غيار"),J2526,IF(AND(B2526="ceiling fan",J2526&gt;500),_xlfn.MAXIFS('m cost'!$E$3:$E$1062,'m cost'!$B$3:$B$1062,C2526,'m cost'!$C$3:$C$1062,"&lt;="&amp;O2526,'m cost'!$D$3:$D$1062,"&lt;="&amp;N2526)*3,_xlfn.MAXIFS('m cost'!$E$3:$E$1062,'m cost'!$B$3:$B$1062,C2526,'m cost'!$C$3:$C$1062,"&lt;="&amp;O2526,'m cost'!$D$3:$D$1062,"&lt;="&amp;N2526)))</f>
        <v>514</v>
      </c>
      <c r="L2526" s="2">
        <f t="shared" si="240"/>
        <v>514</v>
      </c>
      <c r="M2526" s="2">
        <f t="shared" si="241"/>
        <v>360</v>
      </c>
      <c r="N2526">
        <f t="shared" si="242"/>
        <v>2</v>
      </c>
      <c r="O2526">
        <f t="shared" si="243"/>
        <v>2023</v>
      </c>
      <c r="P2526" s="9">
        <f>IF(I2526&gt;0,VLOOKUP(B2526,'m cost'!A:G,6,FALSE)*I2526,0)</f>
        <v>0</v>
      </c>
      <c r="Q2526" t="str">
        <f t="shared" si="244"/>
        <v>l</v>
      </c>
      <c r="R2526" s="2">
        <f t="shared" si="245"/>
        <v>-154</v>
      </c>
    </row>
    <row r="2527" spans="1:18" x14ac:dyDescent="0.2">
      <c r="A2527" t="s">
        <v>51</v>
      </c>
      <c r="B2527" s="9" t="str">
        <f>VLOOKUP(A2527,'item cost'!A:D,2,FALSE)</f>
        <v>group 41</v>
      </c>
      <c r="C2527" s="9" t="str">
        <f>VLOOKUP(D2527,items!A:B,2,FALSE)</f>
        <v>item 41</v>
      </c>
      <c r="D2527" t="s">
        <v>873</v>
      </c>
      <c r="E2527" s="10"/>
      <c r="F2527" s="10">
        <v>44973</v>
      </c>
      <c r="G2527" t="s">
        <v>627</v>
      </c>
      <c r="I2527">
        <v>1</v>
      </c>
      <c r="J2527" s="2">
        <v>180</v>
      </c>
      <c r="K2527" s="2">
        <f>IF(OR(B2527="متنوع",B2527="قطع غيار"),J2527,IF(AND(B2527="ceiling fan",J2527&gt;500),_xlfn.MAXIFS('m cost'!$E$3:$E$1062,'m cost'!$B$3:$B$1062,C2527,'m cost'!$C$3:$C$1062,"&lt;="&amp;O2527,'m cost'!$D$3:$D$1062,"&lt;="&amp;N2527)*3,_xlfn.MAXIFS('m cost'!$E$3:$E$1062,'m cost'!$B$3:$B$1062,C2527,'m cost'!$C$3:$C$1062,"&lt;="&amp;O2527,'m cost'!$D$3:$D$1062,"&lt;="&amp;N2527)))</f>
        <v>367</v>
      </c>
      <c r="L2527" s="2">
        <f t="shared" si="240"/>
        <v>367</v>
      </c>
      <c r="M2527" s="2">
        <f t="shared" si="241"/>
        <v>180</v>
      </c>
      <c r="N2527">
        <f t="shared" si="242"/>
        <v>2</v>
      </c>
      <c r="O2527">
        <f t="shared" si="243"/>
        <v>2023</v>
      </c>
      <c r="P2527" s="9">
        <f>IF(I2527&gt;0,VLOOKUP(B2527,'m cost'!A:G,6,FALSE)*I2527,0)</f>
        <v>0</v>
      </c>
      <c r="Q2527" t="str">
        <f t="shared" si="244"/>
        <v>l</v>
      </c>
      <c r="R2527" s="2">
        <f t="shared" si="245"/>
        <v>-187</v>
      </c>
    </row>
    <row r="2528" spans="1:18" x14ac:dyDescent="0.2">
      <c r="A2528" t="s">
        <v>276</v>
      </c>
      <c r="B2528" s="9" t="str">
        <f>VLOOKUP(A2528,'item cost'!A:D,2,FALSE)</f>
        <v>group 42</v>
      </c>
      <c r="C2528" s="9" t="str">
        <f>VLOOKUP(D2528,items!A:B,2,FALSE)</f>
        <v>item 42</v>
      </c>
      <c r="D2528" t="s">
        <v>874</v>
      </c>
      <c r="E2528" s="10"/>
      <c r="F2528" s="10">
        <v>44973</v>
      </c>
      <c r="G2528" t="s">
        <v>627</v>
      </c>
      <c r="I2528">
        <v>1</v>
      </c>
      <c r="J2528" s="2">
        <v>280</v>
      </c>
      <c r="K2528" s="2">
        <f>IF(OR(B2528="متنوع",B2528="قطع غيار"),J2528,IF(AND(B2528="ceiling fan",J2528&gt;500),_xlfn.MAXIFS('m cost'!$E$3:$E$1062,'m cost'!$B$3:$B$1062,C2528,'m cost'!$C$3:$C$1062,"&lt;="&amp;O2528,'m cost'!$D$3:$D$1062,"&lt;="&amp;N2528)*3,_xlfn.MAXIFS('m cost'!$E$3:$E$1062,'m cost'!$B$3:$B$1062,C2528,'m cost'!$C$3:$C$1062,"&lt;="&amp;O2528,'m cost'!$D$3:$D$1062,"&lt;="&amp;N2528)))</f>
        <v>244.81481481481484</v>
      </c>
      <c r="L2528" s="2">
        <f t="shared" si="240"/>
        <v>244.81481481481484</v>
      </c>
      <c r="M2528" s="2">
        <f t="shared" si="241"/>
        <v>280</v>
      </c>
      <c r="N2528">
        <f t="shared" si="242"/>
        <v>2</v>
      </c>
      <c r="O2528">
        <f t="shared" si="243"/>
        <v>2023</v>
      </c>
      <c r="P2528" s="9">
        <f>IF(I2528&gt;0,VLOOKUP(B2528,'m cost'!A:G,6,FALSE)*I2528,0)</f>
        <v>0</v>
      </c>
      <c r="Q2528" t="str">
        <f t="shared" si="244"/>
        <v>p</v>
      </c>
      <c r="R2528" s="2">
        <f t="shared" si="245"/>
        <v>35.185185185185162</v>
      </c>
    </row>
    <row r="2529" spans="1:18" x14ac:dyDescent="0.2">
      <c r="A2529" t="s">
        <v>70</v>
      </c>
      <c r="B2529" s="9" t="str">
        <f>VLOOKUP(A2529,'item cost'!A:D,2,FALSE)</f>
        <v>group 43</v>
      </c>
      <c r="C2529" s="9" t="str">
        <f>VLOOKUP(D2529,items!A:B,2,FALSE)</f>
        <v>item 43</v>
      </c>
      <c r="D2529" t="s">
        <v>875</v>
      </c>
      <c r="E2529" s="10"/>
      <c r="F2529" s="10">
        <v>44978</v>
      </c>
      <c r="G2529" t="s">
        <v>628</v>
      </c>
      <c r="I2529">
        <v>1</v>
      </c>
      <c r="J2529" s="2">
        <v>400</v>
      </c>
      <c r="K2529" s="2">
        <f>IF(OR(B2529="متنوع",B2529="قطع غيار"),J2529,IF(AND(B2529="ceiling fan",J2529&gt;500),_xlfn.MAXIFS('m cost'!$E$3:$E$1062,'m cost'!$B$3:$B$1062,C2529,'m cost'!$C$3:$C$1062,"&lt;="&amp;O2529,'m cost'!$D$3:$D$1062,"&lt;="&amp;N2529)*3,_xlfn.MAXIFS('m cost'!$E$3:$E$1062,'m cost'!$B$3:$B$1062,C2529,'m cost'!$C$3:$C$1062,"&lt;="&amp;O2529,'m cost'!$D$3:$D$1062,"&lt;="&amp;N2529)))</f>
        <v>193</v>
      </c>
      <c r="L2529" s="2">
        <f t="shared" si="240"/>
        <v>193</v>
      </c>
      <c r="M2529" s="2">
        <f t="shared" si="241"/>
        <v>400</v>
      </c>
      <c r="N2529">
        <f t="shared" si="242"/>
        <v>2</v>
      </c>
      <c r="O2529">
        <f t="shared" si="243"/>
        <v>2023</v>
      </c>
      <c r="P2529" s="9">
        <f>IF(I2529&gt;0,VLOOKUP(B2529,'m cost'!A:G,6,FALSE)*I2529,0)</f>
        <v>0</v>
      </c>
      <c r="Q2529" t="str">
        <f t="shared" si="244"/>
        <v>p</v>
      </c>
      <c r="R2529" s="2">
        <f t="shared" si="245"/>
        <v>207</v>
      </c>
    </row>
    <row r="2530" spans="1:18" x14ac:dyDescent="0.2">
      <c r="A2530" t="s">
        <v>22</v>
      </c>
      <c r="B2530" s="9" t="str">
        <f>VLOOKUP(A2530,'item cost'!A:D,2,FALSE)</f>
        <v>group 44</v>
      </c>
      <c r="C2530" s="9" t="str">
        <f>VLOOKUP(D2530,items!A:B,2,FALSE)</f>
        <v>item 44</v>
      </c>
      <c r="D2530" t="s">
        <v>876</v>
      </c>
      <c r="E2530" s="10"/>
      <c r="F2530" s="10">
        <v>44978</v>
      </c>
      <c r="G2530" t="s">
        <v>628</v>
      </c>
      <c r="I2530">
        <v>1</v>
      </c>
      <c r="J2530" s="2">
        <v>400</v>
      </c>
      <c r="K2530" s="2">
        <f>IF(OR(B2530="متنوع",B2530="قطع غيار"),J2530,IF(AND(B2530="ceiling fan",J2530&gt;500),_xlfn.MAXIFS('m cost'!$E$3:$E$1062,'m cost'!$B$3:$B$1062,C2530,'m cost'!$C$3:$C$1062,"&lt;="&amp;O2530,'m cost'!$D$3:$D$1062,"&lt;="&amp;N2530)*3,_xlfn.MAXIFS('m cost'!$E$3:$E$1062,'m cost'!$B$3:$B$1062,C2530,'m cost'!$C$3:$C$1062,"&lt;="&amp;O2530,'m cost'!$D$3:$D$1062,"&lt;="&amp;N2530)))</f>
        <v>187.96296296296299</v>
      </c>
      <c r="L2530" s="2">
        <f t="shared" si="240"/>
        <v>187.96296296296299</v>
      </c>
      <c r="M2530" s="2">
        <f t="shared" si="241"/>
        <v>400</v>
      </c>
      <c r="N2530">
        <f t="shared" si="242"/>
        <v>2</v>
      </c>
      <c r="O2530">
        <f t="shared" si="243"/>
        <v>2023</v>
      </c>
      <c r="P2530" s="9">
        <f>IF(I2530&gt;0,VLOOKUP(B2530,'m cost'!A:G,6,FALSE)*I2530,0)</f>
        <v>0</v>
      </c>
      <c r="Q2530" t="str">
        <f t="shared" si="244"/>
        <v>p</v>
      </c>
      <c r="R2530" s="2">
        <f t="shared" si="245"/>
        <v>212.03703703703701</v>
      </c>
    </row>
    <row r="2531" spans="1:18" x14ac:dyDescent="0.2">
      <c r="A2531" t="s">
        <v>27</v>
      </c>
      <c r="B2531" s="9" t="str">
        <f>VLOOKUP(A2531,'item cost'!A:D,2,FALSE)</f>
        <v>group 45</v>
      </c>
      <c r="C2531" s="9" t="str">
        <f>VLOOKUP(D2531,items!A:B,2,FALSE)</f>
        <v>item 45</v>
      </c>
      <c r="D2531" t="s">
        <v>877</v>
      </c>
      <c r="E2531" s="10"/>
      <c r="F2531" s="10">
        <v>44982</v>
      </c>
      <c r="G2531" t="s">
        <v>629</v>
      </c>
      <c r="I2531">
        <v>1</v>
      </c>
      <c r="J2531" s="2">
        <v>360</v>
      </c>
      <c r="K2531" s="2">
        <f>IF(OR(B2531="متنوع",B2531="قطع غيار"),J2531,IF(AND(B2531="ceiling fan",J2531&gt;500),_xlfn.MAXIFS('m cost'!$E$3:$E$1062,'m cost'!$B$3:$B$1062,C2531,'m cost'!$C$3:$C$1062,"&lt;="&amp;O2531,'m cost'!$D$3:$D$1062,"&lt;="&amp;N2531)*3,_xlfn.MAXIFS('m cost'!$E$3:$E$1062,'m cost'!$B$3:$B$1062,C2531,'m cost'!$C$3:$C$1062,"&lt;="&amp;O2531,'m cost'!$D$3:$D$1062,"&lt;="&amp;N2531)))</f>
        <v>187.96296296296299</v>
      </c>
      <c r="L2531" s="2">
        <f t="shared" si="240"/>
        <v>187.96296296296299</v>
      </c>
      <c r="M2531" s="2">
        <f t="shared" si="241"/>
        <v>360</v>
      </c>
      <c r="N2531">
        <f t="shared" si="242"/>
        <v>2</v>
      </c>
      <c r="O2531">
        <f t="shared" si="243"/>
        <v>2023</v>
      </c>
      <c r="P2531" s="9">
        <f>IF(I2531&gt;0,VLOOKUP(B2531,'m cost'!A:G,6,FALSE)*I2531,0)</f>
        <v>0</v>
      </c>
      <c r="Q2531" t="str">
        <f t="shared" si="244"/>
        <v>p</v>
      </c>
      <c r="R2531" s="2">
        <f t="shared" si="245"/>
        <v>172.03703703703701</v>
      </c>
    </row>
    <row r="2532" spans="1:18" x14ac:dyDescent="0.2">
      <c r="A2532" t="s">
        <v>19</v>
      </c>
      <c r="B2532" s="9" t="str">
        <f>VLOOKUP(A2532,'item cost'!A:D,2,FALSE)</f>
        <v>group 46</v>
      </c>
      <c r="C2532" s="9" t="str">
        <f>VLOOKUP(D2532,items!A:B,2,FALSE)</f>
        <v>item 46</v>
      </c>
      <c r="D2532" t="s">
        <v>878</v>
      </c>
      <c r="E2532" s="10"/>
      <c r="F2532" s="10">
        <v>44983</v>
      </c>
      <c r="G2532" t="s">
        <v>630</v>
      </c>
      <c r="I2532">
        <v>2</v>
      </c>
      <c r="J2532" s="2">
        <v>50</v>
      </c>
      <c r="K2532" s="2">
        <f>IF(OR(B2532="متنوع",B2532="قطع غيار"),J2532,IF(AND(B2532="ceiling fan",J2532&gt;500),_xlfn.MAXIFS('m cost'!$E$3:$E$1062,'m cost'!$B$3:$B$1062,C2532,'m cost'!$C$3:$C$1062,"&lt;="&amp;O2532,'m cost'!$D$3:$D$1062,"&lt;="&amp;N2532)*3,_xlfn.MAXIFS('m cost'!$E$3:$E$1062,'m cost'!$B$3:$B$1062,C2532,'m cost'!$C$3:$C$1062,"&lt;="&amp;O2532,'m cost'!$D$3:$D$1062,"&lt;="&amp;N2532)))</f>
        <v>775</v>
      </c>
      <c r="L2532" s="2">
        <f t="shared" si="240"/>
        <v>1550</v>
      </c>
      <c r="M2532" s="2">
        <f t="shared" si="241"/>
        <v>100</v>
      </c>
      <c r="N2532">
        <f t="shared" si="242"/>
        <v>2</v>
      </c>
      <c r="O2532">
        <f t="shared" si="243"/>
        <v>2023</v>
      </c>
      <c r="P2532" s="9">
        <f>IF(I2532&gt;0,VLOOKUP(B2532,'m cost'!A:G,6,FALSE)*I2532,0)</f>
        <v>0</v>
      </c>
      <c r="Q2532" t="str">
        <f t="shared" si="244"/>
        <v>l</v>
      </c>
      <c r="R2532" s="2">
        <f t="shared" si="245"/>
        <v>-1450</v>
      </c>
    </row>
    <row r="2533" spans="1:18" x14ac:dyDescent="0.2">
      <c r="A2533" t="s">
        <v>29</v>
      </c>
      <c r="B2533" s="9" t="str">
        <f>VLOOKUP(A2533,'item cost'!A:D,2,FALSE)</f>
        <v>group 47</v>
      </c>
      <c r="C2533" s="9" t="str">
        <f>VLOOKUP(D2533,items!A:B,2,FALSE)</f>
        <v>item 47</v>
      </c>
      <c r="D2533" t="s">
        <v>879</v>
      </c>
      <c r="E2533" s="10"/>
      <c r="F2533" s="10">
        <v>44983</v>
      </c>
      <c r="G2533" t="s">
        <v>630</v>
      </c>
      <c r="I2533">
        <v>2</v>
      </c>
      <c r="J2533" s="2">
        <v>25</v>
      </c>
      <c r="K2533" s="2">
        <f>IF(OR(B2533="متنوع",B2533="قطع غيار"),J2533,IF(AND(B2533="ceiling fan",J2533&gt;500),_xlfn.MAXIFS('m cost'!$E$3:$E$1062,'m cost'!$B$3:$B$1062,C2533,'m cost'!$C$3:$C$1062,"&lt;="&amp;O2533,'m cost'!$D$3:$D$1062,"&lt;="&amp;N2533)*3,_xlfn.MAXIFS('m cost'!$E$3:$E$1062,'m cost'!$B$3:$B$1062,C2533,'m cost'!$C$3:$C$1062,"&lt;="&amp;O2533,'m cost'!$D$3:$D$1062,"&lt;="&amp;N2533)))</f>
        <v>205</v>
      </c>
      <c r="L2533" s="2">
        <f t="shared" si="240"/>
        <v>410</v>
      </c>
      <c r="M2533" s="2">
        <f t="shared" si="241"/>
        <v>50</v>
      </c>
      <c r="N2533">
        <f t="shared" si="242"/>
        <v>2</v>
      </c>
      <c r="O2533">
        <f t="shared" si="243"/>
        <v>2023</v>
      </c>
      <c r="P2533" s="9">
        <f>IF(I2533&gt;0,VLOOKUP(B2533,'m cost'!A:G,6,FALSE)*I2533,0)</f>
        <v>0</v>
      </c>
      <c r="Q2533" t="str">
        <f t="shared" si="244"/>
        <v>l</v>
      </c>
      <c r="R2533" s="2">
        <f t="shared" si="245"/>
        <v>-360</v>
      </c>
    </row>
    <row r="2534" spans="1:18" x14ac:dyDescent="0.2">
      <c r="A2534" t="s">
        <v>272</v>
      </c>
      <c r="B2534" s="9" t="str">
        <f>VLOOKUP(A2534,'item cost'!A:D,2,FALSE)</f>
        <v>group 48</v>
      </c>
      <c r="C2534" s="9" t="str">
        <f>VLOOKUP(D2534,items!A:B,2,FALSE)</f>
        <v>item 48</v>
      </c>
      <c r="D2534" t="s">
        <v>880</v>
      </c>
      <c r="E2534" s="10"/>
      <c r="F2534" s="10">
        <v>44973</v>
      </c>
      <c r="G2534" t="s">
        <v>631</v>
      </c>
      <c r="I2534">
        <v>10</v>
      </c>
      <c r="J2534" s="2">
        <v>300</v>
      </c>
      <c r="K2534" s="2">
        <f>IF(OR(B2534="متنوع",B2534="قطع غيار"),J2534,IF(AND(B2534="ceiling fan",J2534&gt;500),_xlfn.MAXIFS('m cost'!$E$3:$E$1062,'m cost'!$B$3:$B$1062,C2534,'m cost'!$C$3:$C$1062,"&lt;="&amp;O2534,'m cost'!$D$3:$D$1062,"&lt;="&amp;N2534)*3,_xlfn.MAXIFS('m cost'!$E$3:$E$1062,'m cost'!$B$3:$B$1062,C2534,'m cost'!$C$3:$C$1062,"&lt;="&amp;O2534,'m cost'!$D$3:$D$1062,"&lt;="&amp;N2534)))</f>
        <v>640</v>
      </c>
      <c r="L2534" s="2">
        <f t="shared" si="240"/>
        <v>6400</v>
      </c>
      <c r="M2534" s="2">
        <f t="shared" si="241"/>
        <v>3000</v>
      </c>
      <c r="N2534">
        <f t="shared" si="242"/>
        <v>2</v>
      </c>
      <c r="O2534">
        <f t="shared" si="243"/>
        <v>2023</v>
      </c>
      <c r="P2534" s="9">
        <f>IF(I2534&gt;0,VLOOKUP(B2534,'m cost'!A:G,6,FALSE)*I2534,0)</f>
        <v>0</v>
      </c>
      <c r="Q2534" t="str">
        <f t="shared" si="244"/>
        <v>l</v>
      </c>
      <c r="R2534" s="2">
        <f t="shared" si="245"/>
        <v>-3400</v>
      </c>
    </row>
    <row r="2535" spans="1:18" x14ac:dyDescent="0.2">
      <c r="A2535" t="s">
        <v>41</v>
      </c>
      <c r="B2535" s="9" t="str">
        <f>VLOOKUP(A2535,'item cost'!A:D,2,FALSE)</f>
        <v>group 49</v>
      </c>
      <c r="C2535" s="9" t="str">
        <f>VLOOKUP(D2535,items!A:B,2,FALSE)</f>
        <v>item 49</v>
      </c>
      <c r="D2535" t="s">
        <v>881</v>
      </c>
      <c r="E2535" s="10"/>
      <c r="F2535" s="10">
        <v>44983</v>
      </c>
      <c r="G2535" t="s">
        <v>632</v>
      </c>
      <c r="I2535">
        <v>1</v>
      </c>
      <c r="J2535" s="2">
        <v>200</v>
      </c>
      <c r="K2535" s="2">
        <f>IF(OR(B2535="متنوع",B2535="قطع غيار"),J2535,IF(AND(B2535="ceiling fan",J2535&gt;500),_xlfn.MAXIFS('m cost'!$E$3:$E$1062,'m cost'!$B$3:$B$1062,C2535,'m cost'!$C$3:$C$1062,"&lt;="&amp;O2535,'m cost'!$D$3:$D$1062,"&lt;="&amp;N2535)*3,_xlfn.MAXIFS('m cost'!$E$3:$E$1062,'m cost'!$B$3:$B$1062,C2535,'m cost'!$C$3:$C$1062,"&lt;="&amp;O2535,'m cost'!$D$3:$D$1062,"&lt;="&amp;N2535)))</f>
        <v>237</v>
      </c>
      <c r="L2535" s="2">
        <f t="shared" si="240"/>
        <v>237</v>
      </c>
      <c r="M2535" s="2">
        <f t="shared" si="241"/>
        <v>200</v>
      </c>
      <c r="N2535">
        <f t="shared" si="242"/>
        <v>2</v>
      </c>
      <c r="O2535">
        <f t="shared" si="243"/>
        <v>2023</v>
      </c>
      <c r="P2535" s="9">
        <f>IF(I2535&gt;0,VLOOKUP(B2535,'m cost'!A:G,6,FALSE)*I2535,0)</f>
        <v>0</v>
      </c>
      <c r="Q2535" t="str">
        <f t="shared" si="244"/>
        <v>l</v>
      </c>
      <c r="R2535" s="2">
        <f t="shared" si="245"/>
        <v>-37</v>
      </c>
    </row>
    <row r="2536" spans="1:18" x14ac:dyDescent="0.2">
      <c r="A2536" t="s">
        <v>73</v>
      </c>
      <c r="B2536" s="9" t="str">
        <f>VLOOKUP(A2536,'item cost'!A:D,2,FALSE)</f>
        <v>group 50</v>
      </c>
      <c r="C2536" s="9" t="str">
        <f>VLOOKUP(D2536,items!A:B,2,FALSE)</f>
        <v>item 50</v>
      </c>
      <c r="D2536" t="s">
        <v>882</v>
      </c>
      <c r="E2536" s="10"/>
      <c r="F2536" s="10">
        <v>44965</v>
      </c>
      <c r="G2536" t="s">
        <v>633</v>
      </c>
      <c r="I2536">
        <v>25</v>
      </c>
      <c r="J2536" s="2">
        <v>2800</v>
      </c>
      <c r="K2536" s="2">
        <f>IF(OR(B2536="متنوع",B2536="قطع غيار"),J2536,IF(AND(B2536="ceiling fan",J2536&gt;500),_xlfn.MAXIFS('m cost'!$E$3:$E$1062,'m cost'!$B$3:$B$1062,C2536,'m cost'!$C$3:$C$1062,"&lt;="&amp;O2536,'m cost'!$D$3:$D$1062,"&lt;="&amp;N2536)*3,_xlfn.MAXIFS('m cost'!$E$3:$E$1062,'m cost'!$B$3:$B$1062,C2536,'m cost'!$C$3:$C$1062,"&lt;="&amp;O2536,'m cost'!$D$3:$D$1062,"&lt;="&amp;N2536)))</f>
        <v>2128</v>
      </c>
      <c r="L2536" s="2">
        <f t="shared" si="240"/>
        <v>53200</v>
      </c>
      <c r="M2536" s="2">
        <f t="shared" si="241"/>
        <v>70000</v>
      </c>
      <c r="N2536">
        <f t="shared" si="242"/>
        <v>2</v>
      </c>
      <c r="O2536">
        <f t="shared" si="243"/>
        <v>2023</v>
      </c>
      <c r="P2536" s="9">
        <f>IF(I2536&gt;0,VLOOKUP(B2536,'m cost'!A:G,6,FALSE)*I2536,0)</f>
        <v>0</v>
      </c>
      <c r="Q2536" t="str">
        <f t="shared" si="244"/>
        <v>p</v>
      </c>
      <c r="R2536" s="2">
        <f t="shared" si="245"/>
        <v>16800</v>
      </c>
    </row>
    <row r="2537" spans="1:18" x14ac:dyDescent="0.2">
      <c r="A2537" t="s">
        <v>35</v>
      </c>
      <c r="B2537" s="9" t="str">
        <f>VLOOKUP(A2537,'item cost'!A:D,2,FALSE)</f>
        <v>group 51</v>
      </c>
      <c r="C2537" s="9" t="str">
        <f>VLOOKUP(D2537,items!A:B,2,FALSE)</f>
        <v>item 51</v>
      </c>
      <c r="D2537" t="s">
        <v>883</v>
      </c>
      <c r="E2537" s="10"/>
      <c r="F2537" s="10">
        <v>44965</v>
      </c>
      <c r="G2537" t="s">
        <v>633</v>
      </c>
      <c r="I2537">
        <v>100</v>
      </c>
      <c r="J2537" s="2">
        <v>2600</v>
      </c>
      <c r="K2537" s="2">
        <f>IF(OR(B2537="متنوع",B2537="قطع غيار"),J2537,IF(AND(B2537="ceiling fan",J2537&gt;500),_xlfn.MAXIFS('m cost'!$E$3:$E$1062,'m cost'!$B$3:$B$1062,C2537,'m cost'!$C$3:$C$1062,"&lt;="&amp;O2537,'m cost'!$D$3:$D$1062,"&lt;="&amp;N2537)*3,_xlfn.MAXIFS('m cost'!$E$3:$E$1062,'m cost'!$B$3:$B$1062,C2537,'m cost'!$C$3:$C$1062,"&lt;="&amp;O2537,'m cost'!$D$3:$D$1062,"&lt;="&amp;N2537)))</f>
        <v>2247</v>
      </c>
      <c r="L2537" s="2">
        <f t="shared" si="240"/>
        <v>224700</v>
      </c>
      <c r="M2537" s="2">
        <f t="shared" si="241"/>
        <v>260000</v>
      </c>
      <c r="N2537">
        <f t="shared" si="242"/>
        <v>2</v>
      </c>
      <c r="O2537">
        <f t="shared" si="243"/>
        <v>2023</v>
      </c>
      <c r="P2537" s="9">
        <f>IF(I2537&gt;0,VLOOKUP(B2537,'m cost'!A:G,6,FALSE)*I2537,0)</f>
        <v>0</v>
      </c>
      <c r="Q2537" t="str">
        <f t="shared" si="244"/>
        <v>p</v>
      </c>
      <c r="R2537" s="2">
        <f t="shared" si="245"/>
        <v>35300</v>
      </c>
    </row>
    <row r="2538" spans="1:18" x14ac:dyDescent="0.2">
      <c r="A2538" t="s">
        <v>49</v>
      </c>
      <c r="B2538" s="9" t="str">
        <f>VLOOKUP(A2538,'item cost'!A:D,2,FALSE)</f>
        <v>group 52</v>
      </c>
      <c r="C2538" s="9" t="str">
        <f>VLOOKUP(D2538,items!A:B,2,FALSE)</f>
        <v>item 52</v>
      </c>
      <c r="D2538" t="s">
        <v>884</v>
      </c>
      <c r="E2538" s="10"/>
      <c r="F2538" s="10">
        <v>44965</v>
      </c>
      <c r="G2538" t="s">
        <v>261</v>
      </c>
      <c r="I2538">
        <v>-1</v>
      </c>
      <c r="J2538" s="2">
        <v>250</v>
      </c>
      <c r="K2538" s="2">
        <f>IF(OR(B2538="متنوع",B2538="قطع غيار"),J2538,IF(AND(B2538="ceiling fan",J2538&gt;500),_xlfn.MAXIFS('m cost'!$E$3:$E$1062,'m cost'!$B$3:$B$1062,C2538,'m cost'!$C$3:$C$1062,"&lt;="&amp;O2538,'m cost'!$D$3:$D$1062,"&lt;="&amp;N2538)*3,_xlfn.MAXIFS('m cost'!$E$3:$E$1062,'m cost'!$B$3:$B$1062,C2538,'m cost'!$C$3:$C$1062,"&lt;="&amp;O2538,'m cost'!$D$3:$D$1062,"&lt;="&amp;N2538)))</f>
        <v>306</v>
      </c>
      <c r="L2538" s="2">
        <f t="shared" si="240"/>
        <v>-306</v>
      </c>
      <c r="M2538" s="2">
        <f t="shared" si="241"/>
        <v>-250</v>
      </c>
      <c r="N2538">
        <f t="shared" si="242"/>
        <v>2</v>
      </c>
      <c r="O2538">
        <f t="shared" si="243"/>
        <v>2023</v>
      </c>
      <c r="P2538" s="9">
        <f>IF(I2538&gt;0,VLOOKUP(B2538,'m cost'!A:G,6,FALSE)*I2538,0)</f>
        <v>0</v>
      </c>
      <c r="Q2538" t="str">
        <f t="shared" si="244"/>
        <v>p</v>
      </c>
      <c r="R2538" s="2">
        <f t="shared" si="245"/>
        <v>56</v>
      </c>
    </row>
    <row r="2539" spans="1:18" x14ac:dyDescent="0.2">
      <c r="A2539" t="s">
        <v>42</v>
      </c>
      <c r="B2539" s="9" t="str">
        <f>VLOOKUP(A2539,'item cost'!A:D,2,FALSE)</f>
        <v>group 53</v>
      </c>
      <c r="C2539" s="9" t="str">
        <f>VLOOKUP(D2539,items!A:B,2,FALSE)</f>
        <v>item 53</v>
      </c>
      <c r="D2539" t="s">
        <v>885</v>
      </c>
      <c r="E2539" s="10"/>
      <c r="F2539" s="10">
        <v>44984</v>
      </c>
      <c r="G2539" t="s">
        <v>634</v>
      </c>
      <c r="I2539">
        <v>140</v>
      </c>
      <c r="J2539" s="2">
        <v>2500</v>
      </c>
      <c r="K2539" s="2">
        <f>IF(OR(B2539="متنوع",B2539="قطع غيار"),J2539,IF(AND(B2539="ceiling fan",J2539&gt;500),_xlfn.MAXIFS('m cost'!$E$3:$E$1062,'m cost'!$B$3:$B$1062,C2539,'m cost'!$C$3:$C$1062,"&lt;="&amp;O2539,'m cost'!$D$3:$D$1062,"&lt;="&amp;N2539)*3,_xlfn.MAXIFS('m cost'!$E$3:$E$1062,'m cost'!$B$3:$B$1062,C2539,'m cost'!$C$3:$C$1062,"&lt;="&amp;O2539,'m cost'!$D$3:$D$1062,"&lt;="&amp;N2539)))</f>
        <v>253</v>
      </c>
      <c r="L2539" s="2">
        <f t="shared" si="240"/>
        <v>35420</v>
      </c>
      <c r="M2539" s="2">
        <f t="shared" si="241"/>
        <v>350000</v>
      </c>
      <c r="N2539">
        <f t="shared" si="242"/>
        <v>2</v>
      </c>
      <c r="O2539">
        <f t="shared" si="243"/>
        <v>2023</v>
      </c>
      <c r="P2539" s="9">
        <f>IF(I2539&gt;0,VLOOKUP(B2539,'m cost'!A:G,6,FALSE)*I2539,0)</f>
        <v>0</v>
      </c>
      <c r="Q2539" t="str">
        <f t="shared" si="244"/>
        <v>p</v>
      </c>
      <c r="R2539" s="2">
        <f t="shared" si="245"/>
        <v>314580</v>
      </c>
    </row>
    <row r="2540" spans="1:18" x14ac:dyDescent="0.2">
      <c r="A2540" t="s">
        <v>63</v>
      </c>
      <c r="B2540" s="9" t="str">
        <f>VLOOKUP(A2540,'item cost'!A:D,2,FALSE)</f>
        <v>group 54</v>
      </c>
      <c r="C2540" s="9" t="str">
        <f>VLOOKUP(D2540,items!A:B,2,FALSE)</f>
        <v>item 54</v>
      </c>
      <c r="D2540" t="s">
        <v>886</v>
      </c>
      <c r="E2540" s="10"/>
      <c r="F2540" s="10">
        <v>44984</v>
      </c>
      <c r="G2540" t="s">
        <v>149</v>
      </c>
      <c r="I2540">
        <v>-1</v>
      </c>
      <c r="J2540" s="2">
        <v>1250</v>
      </c>
      <c r="K2540" s="2">
        <f>IF(OR(B2540="متنوع",B2540="قطع غيار"),J2540,IF(AND(B2540="ceiling fan",J2540&gt;500),_xlfn.MAXIFS('m cost'!$E$3:$E$1062,'m cost'!$B$3:$B$1062,C2540,'m cost'!$C$3:$C$1062,"&lt;="&amp;O2540,'m cost'!$D$3:$D$1062,"&lt;="&amp;N2540)*3,_xlfn.MAXIFS('m cost'!$E$3:$E$1062,'m cost'!$B$3:$B$1062,C2540,'m cost'!$C$3:$C$1062,"&lt;="&amp;O2540,'m cost'!$D$3:$D$1062,"&lt;="&amp;N2540)))</f>
        <v>540</v>
      </c>
      <c r="L2540" s="2">
        <f t="shared" si="240"/>
        <v>-540</v>
      </c>
      <c r="M2540" s="2">
        <f t="shared" si="241"/>
        <v>-1250</v>
      </c>
      <c r="N2540">
        <f t="shared" si="242"/>
        <v>2</v>
      </c>
      <c r="O2540">
        <f t="shared" si="243"/>
        <v>2023</v>
      </c>
      <c r="P2540" s="9">
        <f>IF(I2540&gt;0,VLOOKUP(B2540,'m cost'!A:G,6,FALSE)*I2540,0)</f>
        <v>0</v>
      </c>
      <c r="Q2540" t="str">
        <f t="shared" si="244"/>
        <v>l</v>
      </c>
      <c r="R2540" s="2">
        <f t="shared" si="245"/>
        <v>-710</v>
      </c>
    </row>
    <row r="2541" spans="1:18" x14ac:dyDescent="0.2">
      <c r="A2541" t="s">
        <v>32</v>
      </c>
      <c r="B2541" s="9" t="str">
        <f>VLOOKUP(A2541,'item cost'!A:D,2,FALSE)</f>
        <v>group 1</v>
      </c>
      <c r="C2541" s="9" t="str">
        <f>VLOOKUP(D2541,items!A:B,2,FALSE)</f>
        <v>item 1</v>
      </c>
      <c r="D2541" t="s">
        <v>833</v>
      </c>
      <c r="E2541" s="10"/>
      <c r="F2541" s="10">
        <v>44984</v>
      </c>
      <c r="G2541" t="s">
        <v>149</v>
      </c>
      <c r="I2541">
        <v>-1</v>
      </c>
      <c r="J2541" s="2">
        <v>2600</v>
      </c>
      <c r="K2541" s="2">
        <f>IF(OR(B2541="متنوع",B2541="قطع غيار"),J2541,IF(AND(B2541="ceiling fan",J2541&gt;500),_xlfn.MAXIFS('m cost'!$E$3:$E$1062,'m cost'!$B$3:$B$1062,C2541,'m cost'!$C$3:$C$1062,"&lt;="&amp;O2541,'m cost'!$D$3:$D$1062,"&lt;="&amp;N2541)*3,_xlfn.MAXIFS('m cost'!$E$3:$E$1062,'m cost'!$B$3:$B$1062,C2541,'m cost'!$C$3:$C$1062,"&lt;="&amp;O2541,'m cost'!$D$3:$D$1062,"&lt;="&amp;N2541)))</f>
        <v>1490</v>
      </c>
      <c r="L2541" s="2">
        <f t="shared" si="240"/>
        <v>-1490</v>
      </c>
      <c r="M2541" s="2">
        <f t="shared" si="241"/>
        <v>-2600</v>
      </c>
      <c r="N2541">
        <f t="shared" si="242"/>
        <v>2</v>
      </c>
      <c r="O2541">
        <f t="shared" si="243"/>
        <v>2023</v>
      </c>
      <c r="P2541" s="9">
        <f>IF(I2541&gt;0,VLOOKUP(B2541,'m cost'!A:G,6,FALSE)*I2541,0)</f>
        <v>0</v>
      </c>
      <c r="Q2541" t="str">
        <f t="shared" si="244"/>
        <v>l</v>
      </c>
      <c r="R2541" s="2">
        <f t="shared" si="245"/>
        <v>-1110</v>
      </c>
    </row>
    <row r="2542" spans="1:18" x14ac:dyDescent="0.2">
      <c r="A2542" t="s">
        <v>58</v>
      </c>
      <c r="B2542" s="9" t="str">
        <f>VLOOKUP(A2542,'item cost'!A:D,2,FALSE)</f>
        <v>group 2</v>
      </c>
      <c r="C2542" s="9" t="str">
        <f>VLOOKUP(D2542,items!A:B,2,FALSE)</f>
        <v>item 2</v>
      </c>
      <c r="D2542" t="s">
        <v>834</v>
      </c>
      <c r="E2542" s="10"/>
      <c r="F2542" s="10">
        <v>44984</v>
      </c>
      <c r="G2542" t="s">
        <v>149</v>
      </c>
      <c r="I2542">
        <v>-1</v>
      </c>
      <c r="J2542" s="2">
        <v>2700</v>
      </c>
      <c r="K2542" s="2">
        <f>IF(OR(B2542="متنوع",B2542="قطع غيار"),J2542,IF(AND(B2542="ceiling fan",J2542&gt;500),_xlfn.MAXIFS('m cost'!$E$3:$E$1062,'m cost'!$B$3:$B$1062,C2542,'m cost'!$C$3:$C$1062,"&lt;="&amp;O2542,'m cost'!$D$3:$D$1062,"&lt;="&amp;N2542)*3,_xlfn.MAXIFS('m cost'!$E$3:$E$1062,'m cost'!$B$3:$B$1062,C2542,'m cost'!$C$3:$C$1062,"&lt;="&amp;O2542,'m cost'!$D$3:$D$1062,"&lt;="&amp;N2542)))</f>
        <v>257.64999999999998</v>
      </c>
      <c r="L2542" s="2">
        <f t="shared" si="240"/>
        <v>-257.64999999999998</v>
      </c>
      <c r="M2542" s="2">
        <f t="shared" si="241"/>
        <v>-2700</v>
      </c>
      <c r="N2542">
        <f t="shared" si="242"/>
        <v>2</v>
      </c>
      <c r="O2542">
        <f t="shared" si="243"/>
        <v>2023</v>
      </c>
      <c r="P2542" s="9">
        <f>IF(I2542&gt;0,VLOOKUP(B2542,'m cost'!A:G,6,FALSE)*I2542,0)</f>
        <v>0</v>
      </c>
      <c r="Q2542" t="str">
        <f t="shared" si="244"/>
        <v>l</v>
      </c>
      <c r="R2542" s="2">
        <f t="shared" si="245"/>
        <v>-2442.35</v>
      </c>
    </row>
    <row r="2543" spans="1:18" x14ac:dyDescent="0.2">
      <c r="A2543" t="s">
        <v>23</v>
      </c>
      <c r="B2543" s="9" t="str">
        <f>VLOOKUP(A2543,'item cost'!A:D,2,FALSE)</f>
        <v>group 3</v>
      </c>
      <c r="C2543" s="9" t="str">
        <f>VLOOKUP(D2543,items!A:B,2,FALSE)</f>
        <v>item 3</v>
      </c>
      <c r="D2543" t="s">
        <v>835</v>
      </c>
      <c r="E2543" s="10"/>
      <c r="F2543" s="10">
        <v>44984</v>
      </c>
      <c r="G2543" t="s">
        <v>149</v>
      </c>
      <c r="I2543">
        <v>-3</v>
      </c>
      <c r="J2543" s="2">
        <v>325</v>
      </c>
      <c r="K2543" s="2">
        <f>IF(OR(B2543="متنوع",B2543="قطع غيار"),J2543,IF(AND(B2543="ceiling fan",J2543&gt;500),_xlfn.MAXIFS('m cost'!$E$3:$E$1062,'m cost'!$B$3:$B$1062,C2543,'m cost'!$C$3:$C$1062,"&lt;="&amp;O2543,'m cost'!$D$3:$D$1062,"&lt;="&amp;N2543)*3,_xlfn.MAXIFS('m cost'!$E$3:$E$1062,'m cost'!$B$3:$B$1062,C2543,'m cost'!$C$3:$C$1062,"&lt;="&amp;O2543,'m cost'!$D$3:$D$1062,"&lt;="&amp;N2543)))</f>
        <v>424.87</v>
      </c>
      <c r="L2543" s="2">
        <f t="shared" si="240"/>
        <v>-1274.6100000000001</v>
      </c>
      <c r="M2543" s="2">
        <f t="shared" si="241"/>
        <v>-975</v>
      </c>
      <c r="N2543">
        <f t="shared" si="242"/>
        <v>2</v>
      </c>
      <c r="O2543">
        <f t="shared" si="243"/>
        <v>2023</v>
      </c>
      <c r="P2543" s="9">
        <f>IF(I2543&gt;0,VLOOKUP(B2543,'m cost'!A:G,6,FALSE)*I2543,0)</f>
        <v>0</v>
      </c>
      <c r="Q2543" t="str">
        <f t="shared" si="244"/>
        <v>p</v>
      </c>
      <c r="R2543" s="2">
        <f t="shared" si="245"/>
        <v>299.61000000000013</v>
      </c>
    </row>
    <row r="2544" spans="1:18" x14ac:dyDescent="0.2">
      <c r="A2544" t="s">
        <v>271</v>
      </c>
      <c r="B2544" s="9" t="str">
        <f>VLOOKUP(A2544,'item cost'!A:D,2,FALSE)</f>
        <v>group 4</v>
      </c>
      <c r="C2544" s="9" t="str">
        <f>VLOOKUP(D2544,items!A:B,2,FALSE)</f>
        <v>item 4</v>
      </c>
      <c r="D2544" t="s">
        <v>836</v>
      </c>
      <c r="E2544" s="10"/>
      <c r="F2544" s="10">
        <v>44984</v>
      </c>
      <c r="G2544" t="s">
        <v>149</v>
      </c>
      <c r="I2544">
        <v>-1</v>
      </c>
      <c r="J2544" s="2">
        <v>250</v>
      </c>
      <c r="K2544" s="2">
        <f>IF(OR(B2544="متنوع",B2544="قطع غيار"),J2544,IF(AND(B2544="ceiling fan",J2544&gt;500),_xlfn.MAXIFS('m cost'!$E$3:$E$1062,'m cost'!$B$3:$B$1062,C2544,'m cost'!$C$3:$C$1062,"&lt;="&amp;O2544,'m cost'!$D$3:$D$1062,"&lt;="&amp;N2544)*3,_xlfn.MAXIFS('m cost'!$E$3:$E$1062,'m cost'!$B$3:$B$1062,C2544,'m cost'!$C$3:$C$1062,"&lt;="&amp;O2544,'m cost'!$D$3:$D$1062,"&lt;="&amp;N2544)))</f>
        <v>1793</v>
      </c>
      <c r="L2544" s="2">
        <f t="shared" si="240"/>
        <v>-1793</v>
      </c>
      <c r="M2544" s="2">
        <f t="shared" si="241"/>
        <v>-250</v>
      </c>
      <c r="N2544">
        <f t="shared" si="242"/>
        <v>2</v>
      </c>
      <c r="O2544">
        <f t="shared" si="243"/>
        <v>2023</v>
      </c>
      <c r="P2544" s="9">
        <f>IF(I2544&gt;0,VLOOKUP(B2544,'m cost'!A:G,6,FALSE)*I2544,0)</f>
        <v>0</v>
      </c>
      <c r="Q2544" t="str">
        <f t="shared" si="244"/>
        <v>p</v>
      </c>
      <c r="R2544" s="2">
        <f t="shared" si="245"/>
        <v>1543</v>
      </c>
    </row>
    <row r="2545" spans="1:18" x14ac:dyDescent="0.2">
      <c r="A2545" t="s">
        <v>26</v>
      </c>
      <c r="B2545" s="9" t="str">
        <f>VLOOKUP(A2545,'item cost'!A:D,2,FALSE)</f>
        <v>group 5</v>
      </c>
      <c r="C2545" s="9" t="str">
        <f>VLOOKUP(D2545,items!A:B,2,FALSE)</f>
        <v>item 5</v>
      </c>
      <c r="D2545" t="s">
        <v>837</v>
      </c>
      <c r="E2545" s="10"/>
      <c r="F2545" s="10">
        <v>44984</v>
      </c>
      <c r="G2545" t="s">
        <v>149</v>
      </c>
      <c r="I2545">
        <v>-1</v>
      </c>
      <c r="J2545" s="2">
        <v>180</v>
      </c>
      <c r="K2545" s="2">
        <f>IF(OR(B2545="متنوع",B2545="قطع غيار"),J2545,IF(AND(B2545="ceiling fan",J2545&gt;500),_xlfn.MAXIFS('m cost'!$E$3:$E$1062,'m cost'!$B$3:$B$1062,C2545,'m cost'!$C$3:$C$1062,"&lt;="&amp;O2545,'m cost'!$D$3:$D$1062,"&lt;="&amp;N2545)*3,_xlfn.MAXIFS('m cost'!$E$3:$E$1062,'m cost'!$B$3:$B$1062,C2545,'m cost'!$C$3:$C$1062,"&lt;="&amp;O2545,'m cost'!$D$3:$D$1062,"&lt;="&amp;N2545)))</f>
        <v>2220</v>
      </c>
      <c r="L2545" s="2">
        <f t="shared" si="240"/>
        <v>-2220</v>
      </c>
      <c r="M2545" s="2">
        <f t="shared" si="241"/>
        <v>-180</v>
      </c>
      <c r="N2545">
        <f t="shared" si="242"/>
        <v>2</v>
      </c>
      <c r="O2545">
        <f t="shared" si="243"/>
        <v>2023</v>
      </c>
      <c r="P2545" s="9">
        <f>IF(I2545&gt;0,VLOOKUP(B2545,'m cost'!A:G,6,FALSE)*I2545,0)</f>
        <v>0</v>
      </c>
      <c r="Q2545" t="str">
        <f t="shared" si="244"/>
        <v>p</v>
      </c>
      <c r="R2545" s="2">
        <f t="shared" si="245"/>
        <v>2040</v>
      </c>
    </row>
    <row r="2546" spans="1:18" x14ac:dyDescent="0.2">
      <c r="A2546" t="s">
        <v>66</v>
      </c>
      <c r="B2546" s="9" t="str">
        <f>VLOOKUP(A2546,'item cost'!A:D,2,FALSE)</f>
        <v>group 6</v>
      </c>
      <c r="C2546" s="9" t="str">
        <f>VLOOKUP(D2546,items!A:B,2,FALSE)</f>
        <v>item 6</v>
      </c>
      <c r="D2546" t="s">
        <v>838</v>
      </c>
      <c r="E2546" s="10"/>
      <c r="F2546" s="10">
        <v>44966</v>
      </c>
      <c r="G2546" t="s">
        <v>635</v>
      </c>
      <c r="I2546">
        <v>80</v>
      </c>
      <c r="J2546" s="2">
        <v>1475</v>
      </c>
      <c r="K2546" s="2">
        <f>IF(OR(B2546="متنوع",B2546="قطع غيار"),J2546,IF(AND(B2546="ceiling fan",J2546&gt;500),_xlfn.MAXIFS('m cost'!$E$3:$E$1062,'m cost'!$B$3:$B$1062,C2546,'m cost'!$C$3:$C$1062,"&lt;="&amp;O2546,'m cost'!$D$3:$D$1062,"&lt;="&amp;N2546)*3,_xlfn.MAXIFS('m cost'!$E$3:$E$1062,'m cost'!$B$3:$B$1062,C2546,'m cost'!$C$3:$C$1062,"&lt;="&amp;O2546,'m cost'!$D$3:$D$1062,"&lt;="&amp;N2546)))</f>
        <v>190</v>
      </c>
      <c r="L2546" s="2">
        <f t="shared" si="240"/>
        <v>15200</v>
      </c>
      <c r="M2546" s="2">
        <f t="shared" si="241"/>
        <v>118000</v>
      </c>
      <c r="N2546">
        <f t="shared" si="242"/>
        <v>2</v>
      </c>
      <c r="O2546">
        <f t="shared" si="243"/>
        <v>2023</v>
      </c>
      <c r="P2546" s="9">
        <f>IF(I2546&gt;0,VLOOKUP(B2546,'m cost'!A:G,6,FALSE)*I2546,0)</f>
        <v>11958.4</v>
      </c>
      <c r="Q2546" t="str">
        <f t="shared" si="244"/>
        <v>p</v>
      </c>
      <c r="R2546" s="2">
        <f t="shared" si="245"/>
        <v>90841.600000000006</v>
      </c>
    </row>
    <row r="2547" spans="1:18" x14ac:dyDescent="0.2">
      <c r="A2547" t="s">
        <v>40</v>
      </c>
      <c r="B2547" s="9" t="str">
        <f>VLOOKUP(A2547,'item cost'!A:D,2,FALSE)</f>
        <v>group 7</v>
      </c>
      <c r="C2547" s="9" t="str">
        <f>VLOOKUP(D2547,items!A:B,2,FALSE)</f>
        <v>item 7</v>
      </c>
      <c r="D2547" t="s">
        <v>839</v>
      </c>
      <c r="E2547" s="10"/>
      <c r="F2547" s="10">
        <v>44966</v>
      </c>
      <c r="G2547" t="s">
        <v>635</v>
      </c>
      <c r="I2547">
        <v>40</v>
      </c>
      <c r="J2547" s="2">
        <v>1375</v>
      </c>
      <c r="K2547" s="2">
        <f>IF(OR(B2547="متنوع",B2547="قطع غيار"),J2547,IF(AND(B2547="ceiling fan",J2547&gt;500),_xlfn.MAXIFS('m cost'!$E$3:$E$1062,'m cost'!$B$3:$B$1062,C2547,'m cost'!$C$3:$C$1062,"&lt;="&amp;O2547,'m cost'!$D$3:$D$1062,"&lt;="&amp;N2547)*3,_xlfn.MAXIFS('m cost'!$E$3:$E$1062,'m cost'!$B$3:$B$1062,C2547,'m cost'!$C$3:$C$1062,"&lt;="&amp;O2547,'m cost'!$D$3:$D$1062,"&lt;="&amp;N2547)))</f>
        <v>260</v>
      </c>
      <c r="L2547" s="2">
        <f t="shared" si="240"/>
        <v>10400</v>
      </c>
      <c r="M2547" s="2">
        <f t="shared" si="241"/>
        <v>55000</v>
      </c>
      <c r="N2547">
        <f t="shared" si="242"/>
        <v>2</v>
      </c>
      <c r="O2547">
        <f t="shared" si="243"/>
        <v>2023</v>
      </c>
      <c r="P2547" s="9">
        <f>IF(I2547&gt;0,VLOOKUP(B2547,'m cost'!A:G,6,FALSE)*I2547,0)</f>
        <v>885.6</v>
      </c>
      <c r="Q2547" t="str">
        <f t="shared" si="244"/>
        <v>p</v>
      </c>
      <c r="R2547" s="2">
        <f t="shared" si="245"/>
        <v>43714.400000000001</v>
      </c>
    </row>
    <row r="2548" spans="1:18" x14ac:dyDescent="0.2">
      <c r="A2548" t="s">
        <v>61</v>
      </c>
      <c r="B2548" s="9" t="str">
        <f>VLOOKUP(A2548,'item cost'!A:D,2,FALSE)</f>
        <v>group 8</v>
      </c>
      <c r="C2548" s="9" t="str">
        <f>VLOOKUP(D2548,items!A:B,2,FALSE)</f>
        <v>item 8</v>
      </c>
      <c r="D2548" t="s">
        <v>840</v>
      </c>
      <c r="E2548" s="10"/>
      <c r="F2548" s="10">
        <v>44966</v>
      </c>
      <c r="G2548" t="s">
        <v>635</v>
      </c>
      <c r="I2548">
        <v>25</v>
      </c>
      <c r="J2548" s="2">
        <v>540</v>
      </c>
      <c r="K2548" s="2">
        <f>IF(OR(B2548="متنوع",B2548="قطع غيار"),J2548,IF(AND(B2548="ceiling fan",J2548&gt;500),_xlfn.MAXIFS('m cost'!$E$3:$E$1062,'m cost'!$B$3:$B$1062,C2548,'m cost'!$C$3:$C$1062,"&lt;="&amp;O2548,'m cost'!$D$3:$D$1062,"&lt;="&amp;N2548)*3,_xlfn.MAXIFS('m cost'!$E$3:$E$1062,'m cost'!$B$3:$B$1062,C2548,'m cost'!$C$3:$C$1062,"&lt;="&amp;O2548,'m cost'!$D$3:$D$1062,"&lt;="&amp;N2548)))</f>
        <v>1630</v>
      </c>
      <c r="L2548" s="2">
        <f t="shared" si="240"/>
        <v>40750</v>
      </c>
      <c r="M2548" s="2">
        <f t="shared" si="241"/>
        <v>13500</v>
      </c>
      <c r="N2548">
        <f t="shared" si="242"/>
        <v>2</v>
      </c>
      <c r="O2548">
        <f t="shared" si="243"/>
        <v>2023</v>
      </c>
      <c r="P2548" s="9">
        <f>IF(I2548&gt;0,VLOOKUP(B2548,'m cost'!A:G,6,FALSE)*I2548,0)</f>
        <v>1571</v>
      </c>
      <c r="Q2548" t="str">
        <f t="shared" si="244"/>
        <v>l</v>
      </c>
      <c r="R2548" s="2">
        <f t="shared" si="245"/>
        <v>-28821</v>
      </c>
    </row>
    <row r="2549" spans="1:18" x14ac:dyDescent="0.2">
      <c r="A2549" t="s">
        <v>39</v>
      </c>
      <c r="B2549" s="9" t="str">
        <f>VLOOKUP(A2549,'item cost'!A:D,2,FALSE)</f>
        <v>group 9</v>
      </c>
      <c r="C2549" s="9" t="str">
        <f>VLOOKUP(D2549,items!A:B,2,FALSE)</f>
        <v>item 9</v>
      </c>
      <c r="D2549" t="s">
        <v>841</v>
      </c>
      <c r="E2549" s="10"/>
      <c r="F2549" s="10">
        <v>44966</v>
      </c>
      <c r="G2549" t="s">
        <v>635</v>
      </c>
      <c r="I2549">
        <v>10</v>
      </c>
      <c r="J2549" s="2">
        <v>1250</v>
      </c>
      <c r="K2549" s="2">
        <f>IF(OR(B2549="متنوع",B2549="قطع غيار"),J2549,IF(AND(B2549="ceiling fan",J2549&gt;500),_xlfn.MAXIFS('m cost'!$E$3:$E$1062,'m cost'!$B$3:$B$1062,C2549,'m cost'!$C$3:$C$1062,"&lt;="&amp;O2549,'m cost'!$D$3:$D$1062,"&lt;="&amp;N2549)*3,_xlfn.MAXIFS('m cost'!$E$3:$E$1062,'m cost'!$B$3:$B$1062,C2549,'m cost'!$C$3:$C$1062,"&lt;="&amp;O2549,'m cost'!$D$3:$D$1062,"&lt;="&amp;N2549)))</f>
        <v>2007</v>
      </c>
      <c r="L2549" s="2">
        <f t="shared" si="240"/>
        <v>20070</v>
      </c>
      <c r="M2549" s="2">
        <f t="shared" si="241"/>
        <v>12500</v>
      </c>
      <c r="N2549">
        <f t="shared" si="242"/>
        <v>2</v>
      </c>
      <c r="O2549">
        <f t="shared" si="243"/>
        <v>2023</v>
      </c>
      <c r="P2549" s="9">
        <f>IF(I2549&gt;0,VLOOKUP(B2549,'m cost'!A:G,6,FALSE)*I2549,0)</f>
        <v>224.89999999999998</v>
      </c>
      <c r="Q2549" t="str">
        <f t="shared" si="244"/>
        <v>l</v>
      </c>
      <c r="R2549" s="2">
        <f t="shared" si="245"/>
        <v>-7794.9</v>
      </c>
    </row>
    <row r="2550" spans="1:18" x14ac:dyDescent="0.2">
      <c r="A2550" t="s">
        <v>277</v>
      </c>
      <c r="B2550" s="9" t="str">
        <f>VLOOKUP(A2550,'item cost'!A:D,2,FALSE)</f>
        <v>group 10</v>
      </c>
      <c r="C2550" s="9" t="str">
        <f>VLOOKUP(D2550,items!A:B,2,FALSE)</f>
        <v>item 10</v>
      </c>
      <c r="D2550" t="s">
        <v>842</v>
      </c>
      <c r="E2550" s="10"/>
      <c r="F2550" s="10">
        <v>44966</v>
      </c>
      <c r="G2550" t="s">
        <v>635</v>
      </c>
      <c r="I2550">
        <v>5</v>
      </c>
      <c r="J2550" s="2">
        <v>1100</v>
      </c>
      <c r="K2550" s="2">
        <f>IF(OR(B2550="متنوع",B2550="قطع غيار"),J2550,IF(AND(B2550="ceiling fan",J2550&gt;500),_xlfn.MAXIFS('m cost'!$E$3:$E$1062,'m cost'!$B$3:$B$1062,C2550,'m cost'!$C$3:$C$1062,"&lt;="&amp;O2550,'m cost'!$D$3:$D$1062,"&lt;="&amp;N2550)*3,_xlfn.MAXIFS('m cost'!$E$3:$E$1062,'m cost'!$B$3:$B$1062,C2550,'m cost'!$C$3:$C$1062,"&lt;="&amp;O2550,'m cost'!$D$3:$D$1062,"&lt;="&amp;N2550)))</f>
        <v>370</v>
      </c>
      <c r="L2550" s="2">
        <f t="shared" ref="L2550:L2581" si="246">I2550*K2550</f>
        <v>1850</v>
      </c>
      <c r="M2550" s="2">
        <f t="shared" ref="M2550:M2581" si="247">J2550*I2550</f>
        <v>5500</v>
      </c>
      <c r="N2550">
        <f t="shared" ref="N2550:N2581" si="248">MONTH(F2550)</f>
        <v>2</v>
      </c>
      <c r="O2550">
        <f t="shared" ref="O2550:O2581" si="249">YEAR(F2550)</f>
        <v>2023</v>
      </c>
      <c r="P2550" s="9">
        <f>IF(I2550&gt;0,VLOOKUP(B2550,'m cost'!A:G,6,FALSE)*I2550,0)</f>
        <v>312.14999999999998</v>
      </c>
      <c r="Q2550" t="str">
        <f t="shared" ref="Q2550:Q2581" si="250">IF(M2550-L2550-P2550&gt;0,"p","l")</f>
        <v>p</v>
      </c>
      <c r="R2550" s="2">
        <f t="shared" ref="R2550:R2581" si="251">M2550-L2550-P2550</f>
        <v>3337.85</v>
      </c>
    </row>
    <row r="2551" spans="1:18" x14ac:dyDescent="0.2">
      <c r="A2551" t="s">
        <v>53</v>
      </c>
      <c r="B2551" s="9" t="str">
        <f>VLOOKUP(A2551,'item cost'!A:D,2,FALSE)</f>
        <v>group 11</v>
      </c>
      <c r="C2551" s="9" t="str">
        <f>VLOOKUP(D2551,items!A:B,2,FALSE)</f>
        <v>item 11</v>
      </c>
      <c r="D2551" t="s">
        <v>843</v>
      </c>
      <c r="E2551" s="10"/>
      <c r="F2551" s="10">
        <v>44966</v>
      </c>
      <c r="G2551" t="s">
        <v>635</v>
      </c>
      <c r="I2551">
        <v>20</v>
      </c>
      <c r="J2551" s="2">
        <v>2500</v>
      </c>
      <c r="K2551" s="2">
        <f>IF(OR(B2551="متنوع",B2551="قطع غيار"),J2551,IF(AND(B2551="ceiling fan",J2551&gt;500),_xlfn.MAXIFS('m cost'!$E$3:$E$1062,'m cost'!$B$3:$B$1062,C2551,'m cost'!$C$3:$C$1062,"&lt;="&amp;O2551,'m cost'!$D$3:$D$1062,"&lt;="&amp;N2551)*3,_xlfn.MAXIFS('m cost'!$E$3:$E$1062,'m cost'!$B$3:$B$1062,C2551,'m cost'!$C$3:$C$1062,"&lt;="&amp;O2551,'m cost'!$D$3:$D$1062,"&lt;="&amp;N2551)))</f>
        <v>339.00000000000006</v>
      </c>
      <c r="L2551" s="2">
        <f t="shared" si="246"/>
        <v>6780.0000000000009</v>
      </c>
      <c r="M2551" s="2">
        <f t="shared" si="247"/>
        <v>50000</v>
      </c>
      <c r="N2551">
        <f t="shared" si="248"/>
        <v>2</v>
      </c>
      <c r="O2551">
        <f t="shared" si="249"/>
        <v>2023</v>
      </c>
      <c r="P2551" s="9">
        <f>IF(I2551&gt;0,VLOOKUP(B2551,'m cost'!A:G,6,FALSE)*I2551,0)</f>
        <v>440.20000000000005</v>
      </c>
      <c r="Q2551" t="str">
        <f t="shared" si="250"/>
        <v>p</v>
      </c>
      <c r="R2551" s="2">
        <f t="shared" si="251"/>
        <v>42779.8</v>
      </c>
    </row>
    <row r="2552" spans="1:18" x14ac:dyDescent="0.2">
      <c r="A2552" t="s">
        <v>54</v>
      </c>
      <c r="B2552" s="9" t="str">
        <f>VLOOKUP(A2552,'item cost'!A:D,2,FALSE)</f>
        <v>group 12</v>
      </c>
      <c r="C2552" s="9" t="str">
        <f>VLOOKUP(D2552,items!A:B,2,FALSE)</f>
        <v>item 12</v>
      </c>
      <c r="D2552" t="s">
        <v>844</v>
      </c>
      <c r="E2552" s="10"/>
      <c r="F2552" s="10">
        <v>44966</v>
      </c>
      <c r="G2552" t="s">
        <v>635</v>
      </c>
      <c r="I2552">
        <v>5</v>
      </c>
      <c r="J2552" s="2">
        <v>1300</v>
      </c>
      <c r="K2552" s="2">
        <f>IF(OR(B2552="متنوع",B2552="قطع غيار"),J2552,IF(AND(B2552="ceiling fan",J2552&gt;500),_xlfn.MAXIFS('m cost'!$E$3:$E$1062,'m cost'!$B$3:$B$1062,C2552,'m cost'!$C$3:$C$1062,"&lt;="&amp;O2552,'m cost'!$D$3:$D$1062,"&lt;="&amp;N2552)*3,_xlfn.MAXIFS('m cost'!$E$3:$E$1062,'m cost'!$B$3:$B$1062,C2552,'m cost'!$C$3:$C$1062,"&lt;="&amp;O2552,'m cost'!$D$3:$D$1062,"&lt;="&amp;N2552)))</f>
        <v>900</v>
      </c>
      <c r="L2552" s="2">
        <f t="shared" si="246"/>
        <v>4500</v>
      </c>
      <c r="M2552" s="2">
        <f t="shared" si="247"/>
        <v>6500</v>
      </c>
      <c r="N2552">
        <f t="shared" si="248"/>
        <v>2</v>
      </c>
      <c r="O2552">
        <f t="shared" si="249"/>
        <v>2023</v>
      </c>
      <c r="P2552" s="9">
        <f>IF(I2552&gt;0,VLOOKUP(B2552,'m cost'!A:G,6,FALSE)*I2552,0)</f>
        <v>128.9</v>
      </c>
      <c r="Q2552" t="str">
        <f t="shared" si="250"/>
        <v>p</v>
      </c>
      <c r="R2552" s="2">
        <f t="shared" si="251"/>
        <v>1871.1</v>
      </c>
    </row>
    <row r="2553" spans="1:18" x14ac:dyDescent="0.2">
      <c r="A2553" t="s">
        <v>72</v>
      </c>
      <c r="B2553" s="9" t="str">
        <f>VLOOKUP(A2553,'item cost'!A:D,2,FALSE)</f>
        <v>group 13</v>
      </c>
      <c r="C2553" s="9" t="str">
        <f>VLOOKUP(D2553,items!A:B,2,FALSE)</f>
        <v>item 13</v>
      </c>
      <c r="D2553" t="s">
        <v>845</v>
      </c>
      <c r="E2553" s="10"/>
      <c r="F2553" s="10">
        <v>44958</v>
      </c>
      <c r="G2553" t="s">
        <v>636</v>
      </c>
      <c r="I2553">
        <v>100</v>
      </c>
      <c r="J2553" s="2">
        <v>520</v>
      </c>
      <c r="K2553" s="2">
        <f>IF(OR(B2553="متنوع",B2553="قطع غيار"),J2553,IF(AND(B2553="ceiling fan",J2553&gt;500),_xlfn.MAXIFS('m cost'!$E$3:$E$1062,'m cost'!$B$3:$B$1062,C2553,'m cost'!$C$3:$C$1062,"&lt;="&amp;O2553,'m cost'!$D$3:$D$1062,"&lt;="&amp;N2553)*3,_xlfn.MAXIFS('m cost'!$E$3:$E$1062,'m cost'!$B$3:$B$1062,C2553,'m cost'!$C$3:$C$1062,"&lt;="&amp;O2553,'m cost'!$D$3:$D$1062,"&lt;="&amp;N2553)))</f>
        <v>450</v>
      </c>
      <c r="L2553" s="2">
        <f t="shared" si="246"/>
        <v>45000</v>
      </c>
      <c r="M2553" s="2">
        <f t="shared" si="247"/>
        <v>52000</v>
      </c>
      <c r="N2553">
        <f t="shared" si="248"/>
        <v>2</v>
      </c>
      <c r="O2553">
        <f t="shared" si="249"/>
        <v>2023</v>
      </c>
      <c r="P2553" s="9">
        <f>IF(I2553&gt;0,VLOOKUP(B2553,'m cost'!A:G,6,FALSE)*I2553,0)</f>
        <v>4167</v>
      </c>
      <c r="Q2553" t="str">
        <f t="shared" si="250"/>
        <v>p</v>
      </c>
      <c r="R2553" s="2">
        <f t="shared" si="251"/>
        <v>2833</v>
      </c>
    </row>
    <row r="2554" spans="1:18" x14ac:dyDescent="0.2">
      <c r="A2554" t="s">
        <v>38</v>
      </c>
      <c r="B2554" s="9" t="str">
        <f>VLOOKUP(A2554,'item cost'!A:D,2,FALSE)</f>
        <v>group 14</v>
      </c>
      <c r="C2554" s="9" t="str">
        <f>VLOOKUP(D2554,items!A:B,2,FALSE)</f>
        <v>item 14</v>
      </c>
      <c r="D2554" t="s">
        <v>846</v>
      </c>
      <c r="E2554" s="10"/>
      <c r="F2554" s="10">
        <v>44958</v>
      </c>
      <c r="G2554" t="s">
        <v>636</v>
      </c>
      <c r="I2554">
        <v>50</v>
      </c>
      <c r="J2554" s="2">
        <v>470</v>
      </c>
      <c r="K2554" s="2">
        <f>IF(OR(B2554="متنوع",B2554="قطع غيار"),J2554,IF(AND(B2554="ceiling fan",J2554&gt;500),_xlfn.MAXIFS('m cost'!$E$3:$E$1062,'m cost'!$B$3:$B$1062,C2554,'m cost'!$C$3:$C$1062,"&lt;="&amp;O2554,'m cost'!$D$3:$D$1062,"&lt;="&amp;N2554)*3,_xlfn.MAXIFS('m cost'!$E$3:$E$1062,'m cost'!$B$3:$B$1062,C2554,'m cost'!$C$3:$C$1062,"&lt;="&amp;O2554,'m cost'!$D$3:$D$1062,"&lt;="&amp;N2554)))</f>
        <v>2060</v>
      </c>
      <c r="L2554" s="2">
        <f t="shared" si="246"/>
        <v>103000</v>
      </c>
      <c r="M2554" s="2">
        <f t="shared" si="247"/>
        <v>23500</v>
      </c>
      <c r="N2554">
        <f t="shared" si="248"/>
        <v>2</v>
      </c>
      <c r="O2554">
        <f t="shared" si="249"/>
        <v>2023</v>
      </c>
      <c r="P2554" s="9">
        <f>IF(I2554&gt;0,VLOOKUP(B2554,'m cost'!A:G,6,FALSE)*I2554,0)</f>
        <v>1659.5</v>
      </c>
      <c r="Q2554" t="str">
        <f t="shared" si="250"/>
        <v>l</v>
      </c>
      <c r="R2554" s="2">
        <f t="shared" si="251"/>
        <v>-81159.5</v>
      </c>
    </row>
    <row r="2555" spans="1:18" x14ac:dyDescent="0.2">
      <c r="A2555" t="s">
        <v>36</v>
      </c>
      <c r="B2555" s="9" t="str">
        <f>VLOOKUP(A2555,'item cost'!A:D,2,FALSE)</f>
        <v>group 15</v>
      </c>
      <c r="C2555" s="9" t="str">
        <f>VLOOKUP(D2555,items!A:B,2,FALSE)</f>
        <v>item 15</v>
      </c>
      <c r="D2555" t="s">
        <v>847</v>
      </c>
      <c r="E2555" s="10"/>
      <c r="F2555" s="10">
        <v>44977</v>
      </c>
      <c r="G2555" t="s">
        <v>637</v>
      </c>
      <c r="I2555">
        <v>50</v>
      </c>
      <c r="J2555" s="2">
        <v>1300</v>
      </c>
      <c r="K2555" s="2">
        <f>IF(OR(B2555="متنوع",B2555="قطع غيار"),J2555,IF(AND(B2555="ceiling fan",J2555&gt;500),_xlfn.MAXIFS('m cost'!$E$3:$E$1062,'m cost'!$B$3:$B$1062,C2555,'m cost'!$C$3:$C$1062,"&lt;="&amp;O2555,'m cost'!$D$3:$D$1062,"&lt;="&amp;N2555)*3,_xlfn.MAXIFS('m cost'!$E$3:$E$1062,'m cost'!$B$3:$B$1062,C2555,'m cost'!$C$3:$C$1062,"&lt;="&amp;O2555,'m cost'!$D$3:$D$1062,"&lt;="&amp;N2555)))</f>
        <v>1928</v>
      </c>
      <c r="L2555" s="2">
        <f t="shared" si="246"/>
        <v>96400</v>
      </c>
      <c r="M2555" s="2">
        <f t="shared" si="247"/>
        <v>65000</v>
      </c>
      <c r="N2555">
        <f t="shared" si="248"/>
        <v>2</v>
      </c>
      <c r="O2555">
        <f t="shared" si="249"/>
        <v>2023</v>
      </c>
      <c r="P2555" s="9">
        <f>IF(I2555&gt;0,VLOOKUP(B2555,'m cost'!A:G,6,FALSE)*I2555,0)</f>
        <v>1326</v>
      </c>
      <c r="Q2555" t="str">
        <f t="shared" si="250"/>
        <v>l</v>
      </c>
      <c r="R2555" s="2">
        <f t="shared" si="251"/>
        <v>-32726</v>
      </c>
    </row>
    <row r="2556" spans="1:18" x14ac:dyDescent="0.2">
      <c r="A2556" t="s">
        <v>30</v>
      </c>
      <c r="B2556" s="9" t="str">
        <f>VLOOKUP(A2556,'item cost'!A:D,2,FALSE)</f>
        <v>group 16</v>
      </c>
      <c r="C2556" s="9" t="str">
        <f>VLOOKUP(D2556,items!A:B,2,FALSE)</f>
        <v>item 16</v>
      </c>
      <c r="D2556" t="s">
        <v>848</v>
      </c>
      <c r="E2556" s="10"/>
      <c r="F2556" s="10">
        <v>44959</v>
      </c>
      <c r="G2556" t="s">
        <v>638</v>
      </c>
      <c r="I2556">
        <v>1</v>
      </c>
      <c r="J2556" s="2">
        <v>1</v>
      </c>
      <c r="K2556" s="2">
        <f>IF(OR(B2556="متنوع",B2556="قطع غيار"),J2556,IF(AND(B2556="ceiling fan",J2556&gt;500),_xlfn.MAXIFS('m cost'!$E$3:$E$1062,'m cost'!$B$3:$B$1062,C2556,'m cost'!$C$3:$C$1062,"&lt;="&amp;O2556,'m cost'!$D$3:$D$1062,"&lt;="&amp;N2556)*3,_xlfn.MAXIFS('m cost'!$E$3:$E$1062,'m cost'!$B$3:$B$1062,C2556,'m cost'!$C$3:$C$1062,"&lt;="&amp;O2556,'m cost'!$D$3:$D$1062,"&lt;="&amp;N2556)))</f>
        <v>340.26666666666671</v>
      </c>
      <c r="L2556" s="2">
        <f t="shared" si="246"/>
        <v>340.26666666666671</v>
      </c>
      <c r="M2556" s="2">
        <f t="shared" si="247"/>
        <v>1</v>
      </c>
      <c r="N2556">
        <f t="shared" si="248"/>
        <v>2</v>
      </c>
      <c r="O2556">
        <f t="shared" si="249"/>
        <v>2023</v>
      </c>
      <c r="P2556" s="9">
        <f>IF(I2556&gt;0,VLOOKUP(B2556,'m cost'!A:G,6,FALSE)*I2556,0)</f>
        <v>28.68</v>
      </c>
      <c r="Q2556" t="str">
        <f t="shared" si="250"/>
        <v>l</v>
      </c>
      <c r="R2556" s="2">
        <f t="shared" si="251"/>
        <v>-367.94666666666672</v>
      </c>
    </row>
    <row r="2557" spans="1:18" x14ac:dyDescent="0.2">
      <c r="A2557" t="s">
        <v>45</v>
      </c>
      <c r="B2557" s="9" t="str">
        <f>VLOOKUP(A2557,'item cost'!A:D,2,FALSE)</f>
        <v>group 17</v>
      </c>
      <c r="C2557" s="9" t="str">
        <f>VLOOKUP(D2557,items!A:B,2,FALSE)</f>
        <v>item 17</v>
      </c>
      <c r="D2557" t="s">
        <v>849</v>
      </c>
      <c r="E2557" s="10"/>
      <c r="F2557" s="10">
        <v>44959</v>
      </c>
      <c r="G2557" t="s">
        <v>638</v>
      </c>
      <c r="I2557">
        <v>1</v>
      </c>
      <c r="J2557" s="2">
        <v>1</v>
      </c>
      <c r="K2557" s="2">
        <f>IF(OR(B2557="متنوع",B2557="قطع غيار"),J2557,IF(AND(B2557="ceiling fan",J2557&gt;500),_xlfn.MAXIFS('m cost'!$E$3:$E$1062,'m cost'!$B$3:$B$1062,C2557,'m cost'!$C$3:$C$1062,"&lt;="&amp;O2557,'m cost'!$D$3:$D$1062,"&lt;="&amp;N2557)*3,_xlfn.MAXIFS('m cost'!$E$3:$E$1062,'m cost'!$B$3:$B$1062,C2557,'m cost'!$C$3:$C$1062,"&lt;="&amp;O2557,'m cost'!$D$3:$D$1062,"&lt;="&amp;N2557)))</f>
        <v>350.54555555555561</v>
      </c>
      <c r="L2557" s="2">
        <f t="shared" si="246"/>
        <v>350.54555555555561</v>
      </c>
      <c r="M2557" s="2">
        <f t="shared" si="247"/>
        <v>1</v>
      </c>
      <c r="N2557">
        <f t="shared" si="248"/>
        <v>2</v>
      </c>
      <c r="O2557">
        <f t="shared" si="249"/>
        <v>2023</v>
      </c>
      <c r="P2557" s="9">
        <f>IF(I2557&gt;0,VLOOKUP(B2557,'m cost'!A:G,6,FALSE)*I2557,0)</f>
        <v>48.25</v>
      </c>
      <c r="Q2557" t="str">
        <f t="shared" si="250"/>
        <v>l</v>
      </c>
      <c r="R2557" s="2">
        <f t="shared" si="251"/>
        <v>-397.79555555555561</v>
      </c>
    </row>
    <row r="2558" spans="1:18" x14ac:dyDescent="0.2">
      <c r="A2558" t="s">
        <v>21</v>
      </c>
      <c r="B2558" s="9" t="str">
        <f>VLOOKUP(A2558,'item cost'!A:D,2,FALSE)</f>
        <v>group 18</v>
      </c>
      <c r="C2558" s="9" t="str">
        <f>VLOOKUP(D2558,items!A:B,2,FALSE)</f>
        <v>item 18</v>
      </c>
      <c r="D2558" t="s">
        <v>850</v>
      </c>
      <c r="E2558" s="10"/>
      <c r="F2558" s="10">
        <v>44959</v>
      </c>
      <c r="G2558" t="s">
        <v>638</v>
      </c>
      <c r="I2558">
        <v>1</v>
      </c>
      <c r="J2558" s="2">
        <v>1</v>
      </c>
      <c r="K2558" s="2">
        <f>IF(OR(B2558="متنوع",B2558="قطع غيار"),J2558,IF(AND(B2558="ceiling fan",J2558&gt;500),_xlfn.MAXIFS('m cost'!$E$3:$E$1062,'m cost'!$B$3:$B$1062,C2558,'m cost'!$C$3:$C$1062,"&lt;="&amp;O2558,'m cost'!$D$3:$D$1062,"&lt;="&amp;N2558)*3,_xlfn.MAXIFS('m cost'!$E$3:$E$1062,'m cost'!$B$3:$B$1062,C2558,'m cost'!$C$3:$C$1062,"&lt;="&amp;O2558,'m cost'!$D$3:$D$1062,"&lt;="&amp;N2558)))</f>
        <v>329.32952380952389</v>
      </c>
      <c r="L2558" s="2">
        <f t="shared" si="246"/>
        <v>329.32952380952389</v>
      </c>
      <c r="M2558" s="2">
        <f t="shared" si="247"/>
        <v>1</v>
      </c>
      <c r="N2558">
        <f t="shared" si="248"/>
        <v>2</v>
      </c>
      <c r="O2558">
        <f t="shared" si="249"/>
        <v>2023</v>
      </c>
      <c r="P2558" s="9">
        <f>IF(I2558&gt;0,VLOOKUP(B2558,'m cost'!A:G,6,FALSE)*I2558,0)</f>
        <v>138.16</v>
      </c>
      <c r="Q2558" t="str">
        <f t="shared" si="250"/>
        <v>l</v>
      </c>
      <c r="R2558" s="2">
        <f t="shared" si="251"/>
        <v>-466.48952380952392</v>
      </c>
    </row>
    <row r="2559" spans="1:18" x14ac:dyDescent="0.2">
      <c r="A2559" t="s">
        <v>275</v>
      </c>
      <c r="B2559" s="9" t="str">
        <f>VLOOKUP(A2559,'item cost'!A:D,2,FALSE)</f>
        <v>group 19</v>
      </c>
      <c r="C2559" s="9" t="str">
        <f>VLOOKUP(D2559,items!A:B,2,FALSE)</f>
        <v>item 19</v>
      </c>
      <c r="D2559" t="s">
        <v>851</v>
      </c>
      <c r="E2559" s="10"/>
      <c r="F2559" s="10">
        <v>44959</v>
      </c>
      <c r="G2559" t="s">
        <v>638</v>
      </c>
      <c r="I2559">
        <v>1</v>
      </c>
      <c r="J2559" s="2">
        <v>1</v>
      </c>
      <c r="K2559" s="2">
        <f>IF(OR(B2559="متنوع",B2559="قطع غيار"),J2559,IF(AND(B2559="ceiling fan",J2559&gt;500),_xlfn.MAXIFS('m cost'!$E$3:$E$1062,'m cost'!$B$3:$B$1062,C2559,'m cost'!$C$3:$C$1062,"&lt;="&amp;O2559,'m cost'!$D$3:$D$1062,"&lt;="&amp;N2559)*3,_xlfn.MAXIFS('m cost'!$E$3:$E$1062,'m cost'!$B$3:$B$1062,C2559,'m cost'!$C$3:$C$1062,"&lt;="&amp;O2559,'m cost'!$D$3:$D$1062,"&lt;="&amp;N2559)))</f>
        <v>1400</v>
      </c>
      <c r="L2559" s="2">
        <f t="shared" si="246"/>
        <v>1400</v>
      </c>
      <c r="M2559" s="2">
        <f t="shared" si="247"/>
        <v>1</v>
      </c>
      <c r="N2559">
        <f t="shared" si="248"/>
        <v>2</v>
      </c>
      <c r="O2559">
        <f t="shared" si="249"/>
        <v>2023</v>
      </c>
      <c r="P2559" s="9">
        <f>IF(I2559&gt;0,VLOOKUP(B2559,'m cost'!A:G,6,FALSE)*I2559,0)</f>
        <v>21.97</v>
      </c>
      <c r="Q2559" t="str">
        <f t="shared" si="250"/>
        <v>l</v>
      </c>
      <c r="R2559" s="2">
        <f t="shared" si="251"/>
        <v>-1420.97</v>
      </c>
    </row>
    <row r="2560" spans="1:18" x14ac:dyDescent="0.2">
      <c r="A2560" t="s">
        <v>17</v>
      </c>
      <c r="B2560" s="9" t="str">
        <f>VLOOKUP(A2560,'item cost'!A:D,2,FALSE)</f>
        <v>group 20</v>
      </c>
      <c r="C2560" s="9" t="str">
        <f>VLOOKUP(D2560,items!A:B,2,FALSE)</f>
        <v>item 20</v>
      </c>
      <c r="D2560" t="s">
        <v>852</v>
      </c>
      <c r="E2560" s="10"/>
      <c r="F2560" s="10">
        <v>44959</v>
      </c>
      <c r="G2560" t="s">
        <v>638</v>
      </c>
      <c r="I2560">
        <v>1</v>
      </c>
      <c r="J2560" s="2">
        <v>1</v>
      </c>
      <c r="K2560" s="2">
        <f>IF(OR(B2560="متنوع",B2560="قطع غيار"),J2560,IF(AND(B2560="ceiling fan",J2560&gt;500),_xlfn.MAXIFS('m cost'!$E$3:$E$1062,'m cost'!$B$3:$B$1062,C2560,'m cost'!$C$3:$C$1062,"&lt;="&amp;O2560,'m cost'!$D$3:$D$1062,"&lt;="&amp;N2560)*3,_xlfn.MAXIFS('m cost'!$E$3:$E$1062,'m cost'!$B$3:$B$1062,C2560,'m cost'!$C$3:$C$1062,"&lt;="&amp;O2560,'m cost'!$D$3:$D$1062,"&lt;="&amp;N2560)))</f>
        <v>1544</v>
      </c>
      <c r="L2560" s="2">
        <f t="shared" si="246"/>
        <v>1544</v>
      </c>
      <c r="M2560" s="2">
        <f t="shared" si="247"/>
        <v>1</v>
      </c>
      <c r="N2560">
        <f t="shared" si="248"/>
        <v>2</v>
      </c>
      <c r="O2560">
        <f t="shared" si="249"/>
        <v>2023</v>
      </c>
      <c r="P2560" s="9">
        <f>IF(I2560&gt;0,VLOOKUP(B2560,'m cost'!A:G,6,FALSE)*I2560,0)</f>
        <v>5</v>
      </c>
      <c r="Q2560" t="str">
        <f t="shared" si="250"/>
        <v>l</v>
      </c>
      <c r="R2560" s="2">
        <f t="shared" si="251"/>
        <v>-1548</v>
      </c>
    </row>
    <row r="2561" spans="1:18" x14ac:dyDescent="0.2">
      <c r="A2561" t="s">
        <v>18</v>
      </c>
      <c r="B2561" s="9" t="str">
        <f>VLOOKUP(A2561,'item cost'!A:D,2,FALSE)</f>
        <v>group 21</v>
      </c>
      <c r="C2561" s="9" t="str">
        <f>VLOOKUP(D2561,items!A:B,2,FALSE)</f>
        <v>item 21</v>
      </c>
      <c r="D2561" t="s">
        <v>853</v>
      </c>
      <c r="E2561" s="10"/>
      <c r="F2561" s="10">
        <v>44959</v>
      </c>
      <c r="G2561" t="s">
        <v>638</v>
      </c>
      <c r="I2561">
        <v>1</v>
      </c>
      <c r="J2561" s="2">
        <v>1</v>
      </c>
      <c r="K2561" s="2">
        <f>IF(OR(B2561="متنوع",B2561="قطع غيار"),J2561,IF(AND(B2561="ceiling fan",J2561&gt;500),_xlfn.MAXIFS('m cost'!$E$3:$E$1062,'m cost'!$B$3:$B$1062,C2561,'m cost'!$C$3:$C$1062,"&lt;="&amp;O2561,'m cost'!$D$3:$D$1062,"&lt;="&amp;N2561)*3,_xlfn.MAXIFS('m cost'!$E$3:$E$1062,'m cost'!$B$3:$B$1062,C2561,'m cost'!$C$3:$C$1062,"&lt;="&amp;O2561,'m cost'!$D$3:$D$1062,"&lt;="&amp;N2561)))</f>
        <v>122.78968253968254</v>
      </c>
      <c r="L2561" s="2">
        <f t="shared" si="246"/>
        <v>122.78968253968254</v>
      </c>
      <c r="M2561" s="2">
        <f t="shared" si="247"/>
        <v>1</v>
      </c>
      <c r="N2561">
        <f t="shared" si="248"/>
        <v>2</v>
      </c>
      <c r="O2561">
        <f t="shared" si="249"/>
        <v>2023</v>
      </c>
      <c r="P2561" s="9">
        <f>IF(I2561&gt;0,VLOOKUP(B2561,'m cost'!A:G,6,FALSE)*I2561,0)</f>
        <v>0</v>
      </c>
      <c r="Q2561" t="str">
        <f t="shared" si="250"/>
        <v>l</v>
      </c>
      <c r="R2561" s="2">
        <f t="shared" si="251"/>
        <v>-121.78968253968254</v>
      </c>
    </row>
    <row r="2562" spans="1:18" x14ac:dyDescent="0.2">
      <c r="A2562" t="s">
        <v>24</v>
      </c>
      <c r="B2562" s="9" t="str">
        <f>VLOOKUP(A2562,'item cost'!A:D,2,FALSE)</f>
        <v>group 22</v>
      </c>
      <c r="C2562" s="9" t="str">
        <f>VLOOKUP(D2562,items!A:B,2,FALSE)</f>
        <v>item 22</v>
      </c>
      <c r="D2562" t="s">
        <v>854</v>
      </c>
      <c r="E2562" s="10"/>
      <c r="F2562" s="10">
        <v>44959</v>
      </c>
      <c r="G2562" t="s">
        <v>638</v>
      </c>
      <c r="I2562">
        <v>1</v>
      </c>
      <c r="J2562" s="2">
        <v>1</v>
      </c>
      <c r="K2562" s="2">
        <f>IF(OR(B2562="متنوع",B2562="قطع غيار"),J2562,IF(AND(B2562="ceiling fan",J2562&gt;500),_xlfn.MAXIFS('m cost'!$E$3:$E$1062,'m cost'!$B$3:$B$1062,C2562,'m cost'!$C$3:$C$1062,"&lt;="&amp;O2562,'m cost'!$D$3:$D$1062,"&lt;="&amp;N2562)*3,_xlfn.MAXIFS('m cost'!$E$3:$E$1062,'m cost'!$B$3:$B$1062,C2562,'m cost'!$C$3:$C$1062,"&lt;="&amp;O2562,'m cost'!$D$3:$D$1062,"&lt;="&amp;N2562)))</f>
        <v>588</v>
      </c>
      <c r="L2562" s="2">
        <f t="shared" si="246"/>
        <v>588</v>
      </c>
      <c r="M2562" s="2">
        <f t="shared" si="247"/>
        <v>1</v>
      </c>
      <c r="N2562">
        <f t="shared" si="248"/>
        <v>2</v>
      </c>
      <c r="O2562">
        <f t="shared" si="249"/>
        <v>2023</v>
      </c>
      <c r="P2562" s="9">
        <f>IF(I2562&gt;0,VLOOKUP(B2562,'m cost'!A:G,6,FALSE)*I2562,0)</f>
        <v>1</v>
      </c>
      <c r="Q2562" t="str">
        <f t="shared" si="250"/>
        <v>l</v>
      </c>
      <c r="R2562" s="2">
        <f t="shared" si="251"/>
        <v>-588</v>
      </c>
    </row>
    <row r="2563" spans="1:18" x14ac:dyDescent="0.2">
      <c r="A2563" t="s">
        <v>60</v>
      </c>
      <c r="B2563" s="9" t="str">
        <f>VLOOKUP(A2563,'item cost'!A:D,2,FALSE)</f>
        <v>group 23</v>
      </c>
      <c r="C2563" s="9" t="str">
        <f>VLOOKUP(D2563,items!A:B,2,FALSE)</f>
        <v>item 23</v>
      </c>
      <c r="D2563" t="s">
        <v>855</v>
      </c>
      <c r="E2563" s="10"/>
      <c r="F2563" s="10">
        <v>44959</v>
      </c>
      <c r="G2563" t="s">
        <v>638</v>
      </c>
      <c r="I2563">
        <v>1</v>
      </c>
      <c r="J2563" s="2">
        <v>1</v>
      </c>
      <c r="K2563" s="2">
        <f>IF(OR(B2563="متنوع",B2563="قطع غيار"),J2563,IF(AND(B2563="ceiling fan",J2563&gt;500),_xlfn.MAXIFS('m cost'!$E$3:$E$1062,'m cost'!$B$3:$B$1062,C2563,'m cost'!$C$3:$C$1062,"&lt;="&amp;O2563,'m cost'!$D$3:$D$1062,"&lt;="&amp;N2563)*3,_xlfn.MAXIFS('m cost'!$E$3:$E$1062,'m cost'!$B$3:$B$1062,C2563,'m cost'!$C$3:$C$1062,"&lt;="&amp;O2563,'m cost'!$D$3:$D$1062,"&lt;="&amp;N2563)))</f>
        <v>3666.8121693121693</v>
      </c>
      <c r="L2563" s="2">
        <f t="shared" si="246"/>
        <v>3666.8121693121693</v>
      </c>
      <c r="M2563" s="2">
        <f t="shared" si="247"/>
        <v>1</v>
      </c>
      <c r="N2563">
        <f t="shared" si="248"/>
        <v>2</v>
      </c>
      <c r="O2563">
        <f t="shared" si="249"/>
        <v>2023</v>
      </c>
      <c r="P2563" s="9">
        <f>IF(I2563&gt;0,VLOOKUP(B2563,'m cost'!A:G,6,FALSE)*I2563,0)</f>
        <v>2</v>
      </c>
      <c r="Q2563" t="str">
        <f t="shared" si="250"/>
        <v>l</v>
      </c>
      <c r="R2563" s="2">
        <f t="shared" si="251"/>
        <v>-3667.8121693121693</v>
      </c>
    </row>
    <row r="2564" spans="1:18" x14ac:dyDescent="0.2">
      <c r="A2564" t="s">
        <v>43</v>
      </c>
      <c r="B2564" s="9" t="str">
        <f>VLOOKUP(A2564,'item cost'!A:D,2,FALSE)</f>
        <v>group 24</v>
      </c>
      <c r="C2564" s="9" t="str">
        <f>VLOOKUP(D2564,items!A:B,2,FALSE)</f>
        <v>item 24</v>
      </c>
      <c r="D2564" t="s">
        <v>856</v>
      </c>
      <c r="E2564" s="10"/>
      <c r="F2564" s="10">
        <v>44962</v>
      </c>
      <c r="G2564" t="s">
        <v>639</v>
      </c>
      <c r="I2564">
        <v>123</v>
      </c>
      <c r="J2564" s="2">
        <v>2100</v>
      </c>
      <c r="K2564" s="2">
        <f>IF(OR(B2564="متنوع",B2564="قطع غيار"),J2564,IF(AND(B2564="ceiling fan",J2564&gt;500),_xlfn.MAXIFS('m cost'!$E$3:$E$1062,'m cost'!$B$3:$B$1062,C2564,'m cost'!$C$3:$C$1062,"&lt;="&amp;O2564,'m cost'!$D$3:$D$1062,"&lt;="&amp;N2564)*3,_xlfn.MAXIFS('m cost'!$E$3:$E$1062,'m cost'!$B$3:$B$1062,C2564,'m cost'!$C$3:$C$1062,"&lt;="&amp;O2564,'m cost'!$D$3:$D$1062,"&lt;="&amp;N2564)))</f>
        <v>570</v>
      </c>
      <c r="L2564" s="2">
        <f t="shared" si="246"/>
        <v>70110</v>
      </c>
      <c r="M2564" s="2">
        <f t="shared" si="247"/>
        <v>258300</v>
      </c>
      <c r="N2564">
        <f t="shared" si="248"/>
        <v>2</v>
      </c>
      <c r="O2564">
        <f t="shared" si="249"/>
        <v>2023</v>
      </c>
      <c r="P2564" s="9">
        <f>IF(I2564&gt;0,VLOOKUP(B2564,'m cost'!A:G,6,FALSE)*I2564,0)</f>
        <v>61.5</v>
      </c>
      <c r="Q2564" t="str">
        <f t="shared" si="250"/>
        <v>p</v>
      </c>
      <c r="R2564" s="2">
        <f t="shared" si="251"/>
        <v>188128.5</v>
      </c>
    </row>
    <row r="2565" spans="1:18" x14ac:dyDescent="0.2">
      <c r="A2565" t="s">
        <v>278</v>
      </c>
      <c r="B2565" s="9" t="str">
        <f>VLOOKUP(A2565,'item cost'!A:D,2,FALSE)</f>
        <v>group 25</v>
      </c>
      <c r="C2565" s="9" t="str">
        <f>VLOOKUP(D2565,items!A:B,2,FALSE)</f>
        <v>item 25</v>
      </c>
      <c r="D2565" t="s">
        <v>857</v>
      </c>
      <c r="E2565" s="10"/>
      <c r="F2565" s="10">
        <v>44971</v>
      </c>
      <c r="G2565" t="s">
        <v>640</v>
      </c>
      <c r="I2565">
        <v>100</v>
      </c>
      <c r="J2565" s="2">
        <v>2100</v>
      </c>
      <c r="K2565" s="2">
        <f>IF(OR(B2565="متنوع",B2565="قطع غيار"),J2565,IF(AND(B2565="ceiling fan",J2565&gt;500),_xlfn.MAXIFS('m cost'!$E$3:$E$1062,'m cost'!$B$3:$B$1062,C2565,'m cost'!$C$3:$C$1062,"&lt;="&amp;O2565,'m cost'!$D$3:$D$1062,"&lt;="&amp;N2565)*3,_xlfn.MAXIFS('m cost'!$E$3:$E$1062,'m cost'!$B$3:$B$1062,C2565,'m cost'!$C$3:$C$1062,"&lt;="&amp;O2565,'m cost'!$D$3:$D$1062,"&lt;="&amp;N2565)))</f>
        <v>223.50174851190479</v>
      </c>
      <c r="L2565" s="2">
        <f t="shared" si="246"/>
        <v>22350.174851190481</v>
      </c>
      <c r="M2565" s="2">
        <f t="shared" si="247"/>
        <v>210000</v>
      </c>
      <c r="N2565">
        <f t="shared" si="248"/>
        <v>2</v>
      </c>
      <c r="O2565">
        <f t="shared" si="249"/>
        <v>2023</v>
      </c>
      <c r="P2565" s="9">
        <f>IF(I2565&gt;0,VLOOKUP(B2565,'m cost'!A:G,6,FALSE)*I2565,0)</f>
        <v>2945.5</v>
      </c>
      <c r="Q2565" t="str">
        <f t="shared" si="250"/>
        <v>p</v>
      </c>
      <c r="R2565" s="2">
        <f t="shared" si="251"/>
        <v>184704.32514880953</v>
      </c>
    </row>
    <row r="2566" spans="1:18" x14ac:dyDescent="0.2">
      <c r="A2566" t="s">
        <v>279</v>
      </c>
      <c r="B2566" s="9" t="str">
        <f>VLOOKUP(A2566,'item cost'!A:D,2,FALSE)</f>
        <v>group 26</v>
      </c>
      <c r="C2566" s="9" t="str">
        <f>VLOOKUP(D2566,items!A:B,2,FALSE)</f>
        <v>item 26</v>
      </c>
      <c r="D2566" t="s">
        <v>858</v>
      </c>
      <c r="E2566" s="10"/>
      <c r="F2566" s="10">
        <v>44973</v>
      </c>
      <c r="G2566" t="s">
        <v>641</v>
      </c>
      <c r="I2566">
        <v>100</v>
      </c>
      <c r="J2566" s="2">
        <v>2100</v>
      </c>
      <c r="K2566" s="2">
        <f>IF(OR(B2566="متنوع",B2566="قطع غيار"),J2566,IF(AND(B2566="ceiling fan",J2566&gt;500),_xlfn.MAXIFS('m cost'!$E$3:$E$1062,'m cost'!$B$3:$B$1062,C2566,'m cost'!$C$3:$C$1062,"&lt;="&amp;O2566,'m cost'!$D$3:$D$1062,"&lt;="&amp;N2566)*3,_xlfn.MAXIFS('m cost'!$E$3:$E$1062,'m cost'!$B$3:$B$1062,C2566,'m cost'!$C$3:$C$1062,"&lt;="&amp;O2566,'m cost'!$D$3:$D$1062,"&lt;="&amp;N2566)))</f>
        <v>2270</v>
      </c>
      <c r="L2566" s="2">
        <f t="shared" si="246"/>
        <v>227000</v>
      </c>
      <c r="M2566" s="2">
        <f t="shared" si="247"/>
        <v>210000</v>
      </c>
      <c r="N2566">
        <f t="shared" si="248"/>
        <v>2</v>
      </c>
      <c r="O2566">
        <f t="shared" si="249"/>
        <v>2023</v>
      </c>
      <c r="P2566" s="9">
        <f>IF(I2566&gt;0,VLOOKUP(B2566,'m cost'!A:G,6,FALSE)*I2566,0)</f>
        <v>500</v>
      </c>
      <c r="Q2566" t="str">
        <f t="shared" si="250"/>
        <v>l</v>
      </c>
      <c r="R2566" s="2">
        <f t="shared" si="251"/>
        <v>-17500</v>
      </c>
    </row>
    <row r="2567" spans="1:18" x14ac:dyDescent="0.2">
      <c r="A2567" t="s">
        <v>46</v>
      </c>
      <c r="B2567" s="9" t="str">
        <f>VLOOKUP(A2567,'item cost'!A:D,2,FALSE)</f>
        <v>group 27</v>
      </c>
      <c r="C2567" s="9" t="str">
        <f>VLOOKUP(D2567,items!A:B,2,FALSE)</f>
        <v>item 27</v>
      </c>
      <c r="D2567" t="s">
        <v>859</v>
      </c>
      <c r="E2567" s="10"/>
      <c r="F2567" s="10">
        <v>44984</v>
      </c>
      <c r="G2567" t="s">
        <v>642</v>
      </c>
      <c r="I2567">
        <v>10</v>
      </c>
      <c r="J2567" s="2">
        <v>2600</v>
      </c>
      <c r="K2567" s="2">
        <f>IF(OR(B2567="متنوع",B2567="قطع غيار"),J2567,IF(AND(B2567="ceiling fan",J2567&gt;500),_xlfn.MAXIFS('m cost'!$E$3:$E$1062,'m cost'!$B$3:$B$1062,C2567,'m cost'!$C$3:$C$1062,"&lt;="&amp;O2567,'m cost'!$D$3:$D$1062,"&lt;="&amp;N2567)*3,_xlfn.MAXIFS('m cost'!$E$3:$E$1062,'m cost'!$B$3:$B$1062,C2567,'m cost'!$C$3:$C$1062,"&lt;="&amp;O2567,'m cost'!$D$3:$D$1062,"&lt;="&amp;N2567)))</f>
        <v>383</v>
      </c>
      <c r="L2567" s="2">
        <f t="shared" si="246"/>
        <v>3830</v>
      </c>
      <c r="M2567" s="2">
        <f t="shared" si="247"/>
        <v>26000</v>
      </c>
      <c r="N2567">
        <f t="shared" si="248"/>
        <v>2</v>
      </c>
      <c r="O2567">
        <f t="shared" si="249"/>
        <v>2023</v>
      </c>
      <c r="P2567" s="9">
        <f>IF(I2567&gt;0,VLOOKUP(B2567,'m cost'!A:G,6,FALSE)*I2567,0)</f>
        <v>0</v>
      </c>
      <c r="Q2567" t="str">
        <f t="shared" si="250"/>
        <v>p</v>
      </c>
      <c r="R2567" s="2">
        <f t="shared" si="251"/>
        <v>22170</v>
      </c>
    </row>
    <row r="2568" spans="1:18" x14ac:dyDescent="0.2">
      <c r="A2568" t="s">
        <v>37</v>
      </c>
      <c r="B2568" s="9" t="str">
        <f>VLOOKUP(A2568,'item cost'!A:D,2,FALSE)</f>
        <v>group 28</v>
      </c>
      <c r="C2568" s="9" t="str">
        <f>VLOOKUP(D2568,items!A:B,2,FALSE)</f>
        <v>item 28</v>
      </c>
      <c r="D2568" t="s">
        <v>860</v>
      </c>
      <c r="E2568" s="10"/>
      <c r="F2568" s="10">
        <v>44984</v>
      </c>
      <c r="G2568" t="s">
        <v>642</v>
      </c>
      <c r="I2568">
        <v>10</v>
      </c>
      <c r="J2568" s="2">
        <v>390</v>
      </c>
      <c r="K2568" s="2">
        <f>IF(OR(B2568="متنوع",B2568="قطع غيار"),J2568,IF(AND(B2568="ceiling fan",J2568&gt;500),_xlfn.MAXIFS('m cost'!$E$3:$E$1062,'m cost'!$B$3:$B$1062,C2568,'m cost'!$C$3:$C$1062,"&lt;="&amp;O2568,'m cost'!$D$3:$D$1062,"&lt;="&amp;N2568)*3,_xlfn.MAXIFS('m cost'!$E$3:$E$1062,'m cost'!$B$3:$B$1062,C2568,'m cost'!$C$3:$C$1062,"&lt;="&amp;O2568,'m cost'!$D$3:$D$1062,"&lt;="&amp;N2568)))</f>
        <v>1229</v>
      </c>
      <c r="L2568" s="2">
        <f t="shared" si="246"/>
        <v>12290</v>
      </c>
      <c r="M2568" s="2">
        <f t="shared" si="247"/>
        <v>3900</v>
      </c>
      <c r="N2568">
        <f t="shared" si="248"/>
        <v>2</v>
      </c>
      <c r="O2568">
        <f t="shared" si="249"/>
        <v>2023</v>
      </c>
      <c r="P2568" s="9">
        <f>IF(I2568&gt;0,VLOOKUP(B2568,'m cost'!A:G,6,FALSE)*I2568,0)</f>
        <v>5</v>
      </c>
      <c r="Q2568" t="str">
        <f t="shared" si="250"/>
        <v>l</v>
      </c>
      <c r="R2568" s="2">
        <f t="shared" si="251"/>
        <v>-8395</v>
      </c>
    </row>
    <row r="2569" spans="1:18" x14ac:dyDescent="0.2">
      <c r="A2569" t="s">
        <v>44</v>
      </c>
      <c r="B2569" s="9" t="str">
        <f>VLOOKUP(A2569,'item cost'!A:D,2,FALSE)</f>
        <v>group 29</v>
      </c>
      <c r="C2569" s="9" t="str">
        <f>VLOOKUP(D2569,items!A:B,2,FALSE)</f>
        <v>item 29</v>
      </c>
      <c r="D2569" t="s">
        <v>861</v>
      </c>
      <c r="E2569" s="10"/>
      <c r="F2569" s="10">
        <v>44977</v>
      </c>
      <c r="G2569" t="s">
        <v>643</v>
      </c>
      <c r="I2569">
        <v>100</v>
      </c>
      <c r="J2569" s="2">
        <v>1550</v>
      </c>
      <c r="K2569" s="2">
        <f>IF(OR(B2569="متنوع",B2569="قطع غيار"),J2569,IF(AND(B2569="ceiling fan",J2569&gt;500),_xlfn.MAXIFS('m cost'!$E$3:$E$1062,'m cost'!$B$3:$B$1062,C2569,'m cost'!$C$3:$C$1062,"&lt;="&amp;O2569,'m cost'!$D$3:$D$1062,"&lt;="&amp;N2569)*3,_xlfn.MAXIFS('m cost'!$E$3:$E$1062,'m cost'!$B$3:$B$1062,C2569,'m cost'!$C$3:$C$1062,"&lt;="&amp;O2569,'m cost'!$D$3:$D$1062,"&lt;="&amp;N2569)))</f>
        <v>139.5625</v>
      </c>
      <c r="L2569" s="2">
        <f t="shared" si="246"/>
        <v>13956.25</v>
      </c>
      <c r="M2569" s="2">
        <f t="shared" si="247"/>
        <v>155000</v>
      </c>
      <c r="N2569">
        <f t="shared" si="248"/>
        <v>2</v>
      </c>
      <c r="O2569">
        <f t="shared" si="249"/>
        <v>2023</v>
      </c>
      <c r="P2569" s="9">
        <f>IF(I2569&gt;0,VLOOKUP(B2569,'m cost'!A:G,6,FALSE)*I2569,0)</f>
        <v>500</v>
      </c>
      <c r="Q2569" t="str">
        <f t="shared" si="250"/>
        <v>p</v>
      </c>
      <c r="R2569" s="2">
        <f t="shared" si="251"/>
        <v>140543.75</v>
      </c>
    </row>
    <row r="2570" spans="1:18" x14ac:dyDescent="0.2">
      <c r="A2570" t="s">
        <v>280</v>
      </c>
      <c r="B2570" s="9" t="str">
        <f>VLOOKUP(A2570,'item cost'!A:D,2,FALSE)</f>
        <v>group 30</v>
      </c>
      <c r="C2570" s="9" t="str">
        <f>VLOOKUP(D2570,items!A:B,2,FALSE)</f>
        <v>item 30</v>
      </c>
      <c r="D2570" t="s">
        <v>862</v>
      </c>
      <c r="E2570" s="10"/>
      <c r="F2570" s="10">
        <v>44977</v>
      </c>
      <c r="G2570" t="s">
        <v>643</v>
      </c>
      <c r="I2570">
        <v>20</v>
      </c>
      <c r="J2570" s="2">
        <v>410</v>
      </c>
      <c r="K2570" s="2">
        <f>IF(OR(B2570="متنوع",B2570="قطع غيار"),J2570,IF(AND(B2570="ceiling fan",J2570&gt;500),_xlfn.MAXIFS('m cost'!$E$3:$E$1062,'m cost'!$B$3:$B$1062,C2570,'m cost'!$C$3:$C$1062,"&lt;="&amp;O2570,'m cost'!$D$3:$D$1062,"&lt;="&amp;N2570)*3,_xlfn.MAXIFS('m cost'!$E$3:$E$1062,'m cost'!$B$3:$B$1062,C2570,'m cost'!$C$3:$C$1062,"&lt;="&amp;O2570,'m cost'!$D$3:$D$1062,"&lt;="&amp;N2570)))</f>
        <v>350.54555555555561</v>
      </c>
      <c r="L2570" s="2">
        <f t="shared" si="246"/>
        <v>7010.9111111111124</v>
      </c>
      <c r="M2570" s="2">
        <f t="shared" si="247"/>
        <v>8200</v>
      </c>
      <c r="N2570">
        <f t="shared" si="248"/>
        <v>2</v>
      </c>
      <c r="O2570">
        <f t="shared" si="249"/>
        <v>2023</v>
      </c>
      <c r="P2570" s="9">
        <f>IF(I2570&gt;0,VLOOKUP(B2570,'m cost'!A:G,6,FALSE)*I2570,0)</f>
        <v>100</v>
      </c>
      <c r="Q2570" t="str">
        <f t="shared" si="250"/>
        <v>p</v>
      </c>
      <c r="R2570" s="2">
        <f t="shared" si="251"/>
        <v>1089.0888888888876</v>
      </c>
    </row>
    <row r="2571" spans="1:18" x14ac:dyDescent="0.2">
      <c r="A2571" t="s">
        <v>50</v>
      </c>
      <c r="B2571" s="9" t="str">
        <f>VLOOKUP(A2571,'item cost'!A:D,2,FALSE)</f>
        <v>group 31</v>
      </c>
      <c r="C2571" s="9" t="str">
        <f>VLOOKUP(D2571,items!A:B,2,FALSE)</f>
        <v>item 31</v>
      </c>
      <c r="D2571" t="s">
        <v>863</v>
      </c>
      <c r="E2571" s="10"/>
      <c r="F2571" s="10">
        <v>44977</v>
      </c>
      <c r="G2571" t="s">
        <v>643</v>
      </c>
      <c r="I2571">
        <v>20</v>
      </c>
      <c r="J2571" s="2">
        <v>420</v>
      </c>
      <c r="K2571" s="2">
        <f>IF(OR(B2571="متنوع",B2571="قطع غيار"),J2571,IF(AND(B2571="ceiling fan",J2571&gt;500),_xlfn.MAXIFS('m cost'!$E$3:$E$1062,'m cost'!$B$3:$B$1062,C2571,'m cost'!$C$3:$C$1062,"&lt;="&amp;O2571,'m cost'!$D$3:$D$1062,"&lt;="&amp;N2571)*3,_xlfn.MAXIFS('m cost'!$E$3:$E$1062,'m cost'!$B$3:$B$1062,C2571,'m cost'!$C$3:$C$1062,"&lt;="&amp;O2571,'m cost'!$D$3:$D$1062,"&lt;="&amp;N2571)))</f>
        <v>891.17460317460325</v>
      </c>
      <c r="L2571" s="2">
        <f t="shared" si="246"/>
        <v>17823.492063492064</v>
      </c>
      <c r="M2571" s="2">
        <f t="shared" si="247"/>
        <v>8400</v>
      </c>
      <c r="N2571">
        <f t="shared" si="248"/>
        <v>2</v>
      </c>
      <c r="O2571">
        <f t="shared" si="249"/>
        <v>2023</v>
      </c>
      <c r="P2571" s="9">
        <f>IF(I2571&gt;0,VLOOKUP(B2571,'m cost'!A:G,6,FALSE)*I2571,0)</f>
        <v>100</v>
      </c>
      <c r="Q2571" t="str">
        <f t="shared" si="250"/>
        <v>l</v>
      </c>
      <c r="R2571" s="2">
        <f t="shared" si="251"/>
        <v>-9523.4920634920636</v>
      </c>
    </row>
    <row r="2572" spans="1:18" x14ac:dyDescent="0.2">
      <c r="A2572" t="s">
        <v>20</v>
      </c>
      <c r="B2572" s="9" t="str">
        <f>VLOOKUP(A2572,'item cost'!A:D,2,FALSE)</f>
        <v>group 32</v>
      </c>
      <c r="C2572" s="9" t="str">
        <f>VLOOKUP(D2572,items!A:B,2,FALSE)</f>
        <v>item 32</v>
      </c>
      <c r="D2572" t="s">
        <v>864</v>
      </c>
      <c r="E2572" s="10"/>
      <c r="F2572" s="10">
        <v>44978</v>
      </c>
      <c r="G2572" t="s">
        <v>99</v>
      </c>
      <c r="I2572">
        <v>-3</v>
      </c>
      <c r="J2572" s="2">
        <v>250</v>
      </c>
      <c r="K2572" s="2">
        <f>IF(OR(B2572="متنوع",B2572="قطع غيار"),J2572,IF(AND(B2572="ceiling fan",J2572&gt;500),_xlfn.MAXIFS('m cost'!$E$3:$E$1062,'m cost'!$B$3:$B$1062,C2572,'m cost'!$C$3:$C$1062,"&lt;="&amp;O2572,'m cost'!$D$3:$D$1062,"&lt;="&amp;N2572)*3,_xlfn.MAXIFS('m cost'!$E$3:$E$1062,'m cost'!$B$3:$B$1062,C2572,'m cost'!$C$3:$C$1062,"&lt;="&amp;O2572,'m cost'!$D$3:$D$1062,"&lt;="&amp;N2572)))</f>
        <v>480</v>
      </c>
      <c r="L2572" s="2">
        <f t="shared" si="246"/>
        <v>-1440</v>
      </c>
      <c r="M2572" s="2">
        <f t="shared" si="247"/>
        <v>-750</v>
      </c>
      <c r="N2572">
        <f t="shared" si="248"/>
        <v>2</v>
      </c>
      <c r="O2572">
        <f t="shared" si="249"/>
        <v>2023</v>
      </c>
      <c r="P2572" s="9">
        <f>IF(I2572&gt;0,VLOOKUP(B2572,'m cost'!A:G,6,FALSE)*I2572,0)</f>
        <v>0</v>
      </c>
      <c r="Q2572" t="str">
        <f t="shared" si="250"/>
        <v>p</v>
      </c>
      <c r="R2572" s="2">
        <f t="shared" si="251"/>
        <v>690</v>
      </c>
    </row>
    <row r="2573" spans="1:18" x14ac:dyDescent="0.2">
      <c r="A2573" t="s">
        <v>33</v>
      </c>
      <c r="B2573" s="9" t="str">
        <f>VLOOKUP(A2573,'item cost'!A:D,2,FALSE)</f>
        <v>group 33</v>
      </c>
      <c r="C2573" s="9" t="str">
        <f>VLOOKUP(D2573,items!A:B,2,FALSE)</f>
        <v>item 33</v>
      </c>
      <c r="D2573" t="s">
        <v>865</v>
      </c>
      <c r="E2573" s="10"/>
      <c r="F2573" s="10">
        <v>44978</v>
      </c>
      <c r="G2573" t="s">
        <v>99</v>
      </c>
      <c r="I2573">
        <v>-1</v>
      </c>
      <c r="J2573" s="2">
        <v>390</v>
      </c>
      <c r="K2573" s="2">
        <f>IF(OR(B2573="متنوع",B2573="قطع غيار"),J2573,IF(AND(B2573="ceiling fan",J2573&gt;500),_xlfn.MAXIFS('m cost'!$E$3:$E$1062,'m cost'!$B$3:$B$1062,C2573,'m cost'!$C$3:$C$1062,"&lt;="&amp;O2573,'m cost'!$D$3:$D$1062,"&lt;="&amp;N2573)*3,_xlfn.MAXIFS('m cost'!$E$3:$E$1062,'m cost'!$B$3:$B$1062,C2573,'m cost'!$C$3:$C$1062,"&lt;="&amp;O2573,'m cost'!$D$3:$D$1062,"&lt;="&amp;N2573)))</f>
        <v>960</v>
      </c>
      <c r="L2573" s="2">
        <f t="shared" si="246"/>
        <v>-960</v>
      </c>
      <c r="M2573" s="2">
        <f t="shared" si="247"/>
        <v>-390</v>
      </c>
      <c r="N2573">
        <f t="shared" si="248"/>
        <v>2</v>
      </c>
      <c r="O2573">
        <f t="shared" si="249"/>
        <v>2023</v>
      </c>
      <c r="P2573" s="9">
        <f>IF(I2573&gt;0,VLOOKUP(B2573,'m cost'!A:G,6,FALSE)*I2573,0)</f>
        <v>0</v>
      </c>
      <c r="Q2573" t="str">
        <f t="shared" si="250"/>
        <v>p</v>
      </c>
      <c r="R2573" s="2">
        <f t="shared" si="251"/>
        <v>570</v>
      </c>
    </row>
    <row r="2574" spans="1:18" x14ac:dyDescent="0.2">
      <c r="A2574" t="s">
        <v>48</v>
      </c>
      <c r="B2574" s="9" t="str">
        <f>VLOOKUP(A2574,'item cost'!A:D,2,FALSE)</f>
        <v>group 34</v>
      </c>
      <c r="C2574" s="9" t="str">
        <f>VLOOKUP(D2574,items!A:B,2,FALSE)</f>
        <v>item 34</v>
      </c>
      <c r="D2574" t="s">
        <v>866</v>
      </c>
      <c r="E2574" s="10"/>
      <c r="F2574" s="10">
        <v>44978</v>
      </c>
      <c r="G2574" t="s">
        <v>99</v>
      </c>
      <c r="I2574">
        <v>-1</v>
      </c>
      <c r="J2574" s="2">
        <v>860</v>
      </c>
      <c r="K2574" s="2">
        <f>IF(OR(B2574="متنوع",B2574="قطع غيار"),J2574,IF(AND(B2574="ceiling fan",J2574&gt;500),_xlfn.MAXIFS('m cost'!$E$3:$E$1062,'m cost'!$B$3:$B$1062,C2574,'m cost'!$C$3:$C$1062,"&lt;="&amp;O2574,'m cost'!$D$3:$D$1062,"&lt;="&amp;N2574)*3,_xlfn.MAXIFS('m cost'!$E$3:$E$1062,'m cost'!$B$3:$B$1062,C2574,'m cost'!$C$3:$C$1062,"&lt;="&amp;O2574,'m cost'!$D$3:$D$1062,"&lt;="&amp;N2574)))</f>
        <v>1445</v>
      </c>
      <c r="L2574" s="2">
        <f t="shared" si="246"/>
        <v>-1445</v>
      </c>
      <c r="M2574" s="2">
        <f t="shared" si="247"/>
        <v>-860</v>
      </c>
      <c r="N2574">
        <f t="shared" si="248"/>
        <v>2</v>
      </c>
      <c r="O2574">
        <f t="shared" si="249"/>
        <v>2023</v>
      </c>
      <c r="P2574" s="9">
        <f>IF(I2574&gt;0,VLOOKUP(B2574,'m cost'!A:G,6,FALSE)*I2574,0)</f>
        <v>0</v>
      </c>
      <c r="Q2574" t="str">
        <f t="shared" si="250"/>
        <v>p</v>
      </c>
      <c r="R2574" s="2">
        <f t="shared" si="251"/>
        <v>585</v>
      </c>
    </row>
    <row r="2575" spans="1:18" x14ac:dyDescent="0.2">
      <c r="A2575" t="s">
        <v>28</v>
      </c>
      <c r="B2575" s="9" t="str">
        <f>VLOOKUP(A2575,'item cost'!A:D,2,FALSE)</f>
        <v>group 35</v>
      </c>
      <c r="C2575" s="9" t="str">
        <f>VLOOKUP(D2575,items!A:B,2,FALSE)</f>
        <v>item 35</v>
      </c>
      <c r="D2575" t="s">
        <v>867</v>
      </c>
      <c r="E2575" s="10"/>
      <c r="F2575" s="10">
        <v>44978</v>
      </c>
      <c r="G2575" t="s">
        <v>99</v>
      </c>
      <c r="I2575">
        <v>-3</v>
      </c>
      <c r="J2575" s="2">
        <v>315</v>
      </c>
      <c r="K2575" s="2">
        <f>IF(OR(B2575="متنوع",B2575="قطع غيار"),J2575,IF(AND(B2575="ceiling fan",J2575&gt;500),_xlfn.MAXIFS('m cost'!$E$3:$E$1062,'m cost'!$B$3:$B$1062,C2575,'m cost'!$C$3:$C$1062,"&lt;="&amp;O2575,'m cost'!$D$3:$D$1062,"&lt;="&amp;N2575)*3,_xlfn.MAXIFS('m cost'!$E$3:$E$1062,'m cost'!$B$3:$B$1062,C2575,'m cost'!$C$3:$C$1062,"&lt;="&amp;O2575,'m cost'!$D$3:$D$1062,"&lt;="&amp;N2575)))</f>
        <v>1445</v>
      </c>
      <c r="L2575" s="2">
        <f t="shared" si="246"/>
        <v>-4335</v>
      </c>
      <c r="M2575" s="2">
        <f t="shared" si="247"/>
        <v>-945</v>
      </c>
      <c r="N2575">
        <f t="shared" si="248"/>
        <v>2</v>
      </c>
      <c r="O2575">
        <f t="shared" si="249"/>
        <v>2023</v>
      </c>
      <c r="P2575" s="9">
        <f>IF(I2575&gt;0,VLOOKUP(B2575,'m cost'!A:G,6,FALSE)*I2575,0)</f>
        <v>0</v>
      </c>
      <c r="Q2575" t="str">
        <f t="shared" si="250"/>
        <v>p</v>
      </c>
      <c r="R2575" s="2">
        <f t="shared" si="251"/>
        <v>3390</v>
      </c>
    </row>
    <row r="2576" spans="1:18" x14ac:dyDescent="0.2">
      <c r="A2576" t="s">
        <v>274</v>
      </c>
      <c r="B2576" s="9" t="str">
        <f>VLOOKUP(A2576,'item cost'!A:D,2,FALSE)</f>
        <v>group 36</v>
      </c>
      <c r="C2576" s="9" t="str">
        <f>VLOOKUP(D2576,items!A:B,2,FALSE)</f>
        <v>item 36</v>
      </c>
      <c r="D2576" t="s">
        <v>868</v>
      </c>
      <c r="E2576" s="10"/>
      <c r="F2576" s="10">
        <v>44978</v>
      </c>
      <c r="G2576" t="s">
        <v>99</v>
      </c>
      <c r="I2576">
        <v>-2</v>
      </c>
      <c r="J2576" s="2">
        <v>350</v>
      </c>
      <c r="K2576" s="2">
        <f>IF(OR(B2576="متنوع",B2576="قطع غيار"),J2576,IF(AND(B2576="ceiling fan",J2576&gt;500),_xlfn.MAXIFS('m cost'!$E$3:$E$1062,'m cost'!$B$3:$B$1062,C2576,'m cost'!$C$3:$C$1062,"&lt;="&amp;O2576,'m cost'!$D$3:$D$1062,"&lt;="&amp;N2576)*3,_xlfn.MAXIFS('m cost'!$E$3:$E$1062,'m cost'!$B$3:$B$1062,C2576,'m cost'!$C$3:$C$1062,"&lt;="&amp;O2576,'m cost'!$D$3:$D$1062,"&lt;="&amp;N2576)))</f>
        <v>440</v>
      </c>
      <c r="L2576" s="2">
        <f t="shared" si="246"/>
        <v>-880</v>
      </c>
      <c r="M2576" s="2">
        <f t="shared" si="247"/>
        <v>-700</v>
      </c>
      <c r="N2576">
        <f t="shared" si="248"/>
        <v>2</v>
      </c>
      <c r="O2576">
        <f t="shared" si="249"/>
        <v>2023</v>
      </c>
      <c r="P2576" s="9">
        <f>IF(I2576&gt;0,VLOOKUP(B2576,'m cost'!A:G,6,FALSE)*I2576,0)</f>
        <v>0</v>
      </c>
      <c r="Q2576" t="str">
        <f t="shared" si="250"/>
        <v>p</v>
      </c>
      <c r="R2576" s="2">
        <f t="shared" si="251"/>
        <v>180</v>
      </c>
    </row>
    <row r="2577" spans="1:18" x14ac:dyDescent="0.2">
      <c r="A2577" t="s">
        <v>52</v>
      </c>
      <c r="B2577" s="9" t="str">
        <f>VLOOKUP(A2577,'item cost'!A:D,2,FALSE)</f>
        <v>group 37</v>
      </c>
      <c r="C2577" s="9" t="str">
        <f>VLOOKUP(D2577,items!A:B,2,FALSE)</f>
        <v>item 37</v>
      </c>
      <c r="D2577" t="s">
        <v>869</v>
      </c>
      <c r="E2577" s="10"/>
      <c r="F2577" s="10">
        <v>44978</v>
      </c>
      <c r="G2577" t="s">
        <v>644</v>
      </c>
      <c r="I2577">
        <v>3</v>
      </c>
      <c r="J2577" s="2">
        <v>250</v>
      </c>
      <c r="K2577" s="2">
        <f>IF(OR(B2577="متنوع",B2577="قطع غيار"),J2577,IF(AND(B2577="ceiling fan",J2577&gt;500),_xlfn.MAXIFS('m cost'!$E$3:$E$1062,'m cost'!$B$3:$B$1062,C2577,'m cost'!$C$3:$C$1062,"&lt;="&amp;O2577,'m cost'!$D$3:$D$1062,"&lt;="&amp;N2577)*3,_xlfn.MAXIFS('m cost'!$E$3:$E$1062,'m cost'!$B$3:$B$1062,C2577,'m cost'!$C$3:$C$1062,"&lt;="&amp;O2577,'m cost'!$D$3:$D$1062,"&lt;="&amp;N2577)))</f>
        <v>1486.2500000000002</v>
      </c>
      <c r="L2577" s="2">
        <f t="shared" si="246"/>
        <v>4458.7500000000009</v>
      </c>
      <c r="M2577" s="2">
        <f t="shared" si="247"/>
        <v>750</v>
      </c>
      <c r="N2577">
        <f t="shared" si="248"/>
        <v>2</v>
      </c>
      <c r="O2577">
        <f t="shared" si="249"/>
        <v>2023</v>
      </c>
      <c r="P2577" s="9">
        <f>IF(I2577&gt;0,VLOOKUP(B2577,'m cost'!A:G,6,FALSE)*I2577,0)</f>
        <v>15</v>
      </c>
      <c r="Q2577" t="str">
        <f t="shared" si="250"/>
        <v>l</v>
      </c>
      <c r="R2577" s="2">
        <f t="shared" si="251"/>
        <v>-3723.7500000000009</v>
      </c>
    </row>
    <row r="2578" spans="1:18" x14ac:dyDescent="0.2">
      <c r="A2578" t="s">
        <v>65</v>
      </c>
      <c r="B2578" s="9" t="str">
        <f>VLOOKUP(A2578,'item cost'!A:D,2,FALSE)</f>
        <v>group 38</v>
      </c>
      <c r="C2578" s="9" t="str">
        <f>VLOOKUP(D2578,items!A:B,2,FALSE)</f>
        <v>item 38</v>
      </c>
      <c r="D2578" t="s">
        <v>870</v>
      </c>
      <c r="E2578" s="10"/>
      <c r="F2578" s="10">
        <v>44978</v>
      </c>
      <c r="G2578" t="s">
        <v>644</v>
      </c>
      <c r="I2578">
        <v>1</v>
      </c>
      <c r="J2578" s="2">
        <v>390</v>
      </c>
      <c r="K2578" s="2">
        <f>IF(OR(B2578="متنوع",B2578="قطع غيار"),J2578,IF(AND(B2578="ceiling fan",J2578&gt;500),_xlfn.MAXIFS('m cost'!$E$3:$E$1062,'m cost'!$B$3:$B$1062,C2578,'m cost'!$C$3:$C$1062,"&lt;="&amp;O2578,'m cost'!$D$3:$D$1062,"&lt;="&amp;N2578)*3,_xlfn.MAXIFS('m cost'!$E$3:$E$1062,'m cost'!$B$3:$B$1062,C2578,'m cost'!$C$3:$C$1062,"&lt;="&amp;O2578,'m cost'!$D$3:$D$1062,"&lt;="&amp;N2578)))</f>
        <v>1954.814814814815</v>
      </c>
      <c r="L2578" s="2">
        <f t="shared" si="246"/>
        <v>1954.814814814815</v>
      </c>
      <c r="M2578" s="2">
        <f t="shared" si="247"/>
        <v>390</v>
      </c>
      <c r="N2578">
        <f t="shared" si="248"/>
        <v>2</v>
      </c>
      <c r="O2578">
        <f t="shared" si="249"/>
        <v>2023</v>
      </c>
      <c r="P2578" s="9">
        <f>IF(I2578&gt;0,VLOOKUP(B2578,'m cost'!A:G,6,FALSE)*I2578,0)</f>
        <v>0</v>
      </c>
      <c r="Q2578" t="str">
        <f t="shared" si="250"/>
        <v>l</v>
      </c>
      <c r="R2578" s="2">
        <f t="shared" si="251"/>
        <v>-1564.814814814815</v>
      </c>
    </row>
    <row r="2579" spans="1:18" x14ac:dyDescent="0.2">
      <c r="A2579" t="s">
        <v>62</v>
      </c>
      <c r="B2579" s="9" t="str">
        <f>VLOOKUP(A2579,'item cost'!A:D,2,FALSE)</f>
        <v>group 39</v>
      </c>
      <c r="C2579" s="9" t="str">
        <f>VLOOKUP(D2579,items!A:B,2,FALSE)</f>
        <v>item 39</v>
      </c>
      <c r="D2579" t="s">
        <v>871</v>
      </c>
      <c r="E2579" s="10"/>
      <c r="F2579" s="10">
        <v>44978</v>
      </c>
      <c r="G2579" t="s">
        <v>644</v>
      </c>
      <c r="I2579">
        <v>1</v>
      </c>
      <c r="J2579" s="2">
        <v>860</v>
      </c>
      <c r="K2579" s="2">
        <f>IF(OR(B2579="متنوع",B2579="قطع غيار"),J2579,IF(AND(B2579="ceiling fan",J2579&gt;500),_xlfn.MAXIFS('m cost'!$E$3:$E$1062,'m cost'!$B$3:$B$1062,C2579,'m cost'!$C$3:$C$1062,"&lt;="&amp;O2579,'m cost'!$D$3:$D$1062,"&lt;="&amp;N2579)*3,_xlfn.MAXIFS('m cost'!$E$3:$E$1062,'m cost'!$B$3:$B$1062,C2579,'m cost'!$C$3:$C$1062,"&lt;="&amp;O2579,'m cost'!$D$3:$D$1062,"&lt;="&amp;N2579)))</f>
        <v>1020</v>
      </c>
      <c r="L2579" s="2">
        <f t="shared" si="246"/>
        <v>1020</v>
      </c>
      <c r="M2579" s="2">
        <f t="shared" si="247"/>
        <v>860</v>
      </c>
      <c r="N2579">
        <f t="shared" si="248"/>
        <v>2</v>
      </c>
      <c r="O2579">
        <f t="shared" si="249"/>
        <v>2023</v>
      </c>
      <c r="P2579" s="9">
        <f>IF(I2579&gt;0,VLOOKUP(B2579,'m cost'!A:G,6,FALSE)*I2579,0)</f>
        <v>0</v>
      </c>
      <c r="Q2579" t="str">
        <f t="shared" si="250"/>
        <v>l</v>
      </c>
      <c r="R2579" s="2">
        <f t="shared" si="251"/>
        <v>-160</v>
      </c>
    </row>
    <row r="2580" spans="1:18" x14ac:dyDescent="0.2">
      <c r="A2580" t="s">
        <v>25</v>
      </c>
      <c r="B2580" s="9" t="str">
        <f>VLOOKUP(A2580,'item cost'!A:D,2,FALSE)</f>
        <v>group 40</v>
      </c>
      <c r="C2580" s="9" t="str">
        <f>VLOOKUP(D2580,items!A:B,2,FALSE)</f>
        <v>item 40</v>
      </c>
      <c r="D2580" t="s">
        <v>872</v>
      </c>
      <c r="E2580" s="10"/>
      <c r="F2580" s="10">
        <v>44978</v>
      </c>
      <c r="G2580" t="s">
        <v>644</v>
      </c>
      <c r="I2580">
        <v>3</v>
      </c>
      <c r="J2580" s="2">
        <v>315</v>
      </c>
      <c r="K2580" s="2">
        <f>IF(OR(B2580="متنوع",B2580="قطع غيار"),J2580,IF(AND(B2580="ceiling fan",J2580&gt;500),_xlfn.MAXIFS('m cost'!$E$3:$E$1062,'m cost'!$B$3:$B$1062,C2580,'m cost'!$C$3:$C$1062,"&lt;="&amp;O2580,'m cost'!$D$3:$D$1062,"&lt;="&amp;N2580)*3,_xlfn.MAXIFS('m cost'!$E$3:$E$1062,'m cost'!$B$3:$B$1062,C2580,'m cost'!$C$3:$C$1062,"&lt;="&amp;O2580,'m cost'!$D$3:$D$1062,"&lt;="&amp;N2580)))</f>
        <v>514</v>
      </c>
      <c r="L2580" s="2">
        <f t="shared" si="246"/>
        <v>1542</v>
      </c>
      <c r="M2580" s="2">
        <f t="shared" si="247"/>
        <v>945</v>
      </c>
      <c r="N2580">
        <f t="shared" si="248"/>
        <v>2</v>
      </c>
      <c r="O2580">
        <f t="shared" si="249"/>
        <v>2023</v>
      </c>
      <c r="P2580" s="9">
        <f>IF(I2580&gt;0,VLOOKUP(B2580,'m cost'!A:G,6,FALSE)*I2580,0)</f>
        <v>0</v>
      </c>
      <c r="Q2580" t="str">
        <f t="shared" si="250"/>
        <v>l</v>
      </c>
      <c r="R2580" s="2">
        <f t="shared" si="251"/>
        <v>-597</v>
      </c>
    </row>
    <row r="2581" spans="1:18" x14ac:dyDescent="0.2">
      <c r="A2581" t="s">
        <v>51</v>
      </c>
      <c r="B2581" s="9" t="str">
        <f>VLOOKUP(A2581,'item cost'!A:D,2,FALSE)</f>
        <v>group 41</v>
      </c>
      <c r="C2581" s="9" t="str">
        <f>VLOOKUP(D2581,items!A:B,2,FALSE)</f>
        <v>item 41</v>
      </c>
      <c r="D2581" t="s">
        <v>873</v>
      </c>
      <c r="E2581" s="10"/>
      <c r="F2581" s="10">
        <v>44978</v>
      </c>
      <c r="G2581" t="s">
        <v>644</v>
      </c>
      <c r="I2581">
        <v>2</v>
      </c>
      <c r="J2581" s="2">
        <v>350</v>
      </c>
      <c r="K2581" s="2">
        <f>IF(OR(B2581="متنوع",B2581="قطع غيار"),J2581,IF(AND(B2581="ceiling fan",J2581&gt;500),_xlfn.MAXIFS('m cost'!$E$3:$E$1062,'m cost'!$B$3:$B$1062,C2581,'m cost'!$C$3:$C$1062,"&lt;="&amp;O2581,'m cost'!$D$3:$D$1062,"&lt;="&amp;N2581)*3,_xlfn.MAXIFS('m cost'!$E$3:$E$1062,'m cost'!$B$3:$B$1062,C2581,'m cost'!$C$3:$C$1062,"&lt;="&amp;O2581,'m cost'!$D$3:$D$1062,"&lt;="&amp;N2581)))</f>
        <v>367</v>
      </c>
      <c r="L2581" s="2">
        <f t="shared" si="246"/>
        <v>734</v>
      </c>
      <c r="M2581" s="2">
        <f t="shared" si="247"/>
        <v>700</v>
      </c>
      <c r="N2581">
        <f t="shared" si="248"/>
        <v>2</v>
      </c>
      <c r="O2581">
        <f t="shared" si="249"/>
        <v>2023</v>
      </c>
      <c r="P2581" s="9">
        <f>IF(I2581&gt;0,VLOOKUP(B2581,'m cost'!A:G,6,FALSE)*I2581,0)</f>
        <v>0</v>
      </c>
      <c r="Q2581" t="str">
        <f t="shared" si="250"/>
        <v>l</v>
      </c>
      <c r="R2581" s="2">
        <f t="shared" si="251"/>
        <v>-34</v>
      </c>
    </row>
    <row r="2582" spans="1:18" x14ac:dyDescent="0.2">
      <c r="A2582" t="s">
        <v>276</v>
      </c>
      <c r="B2582" s="9" t="str">
        <f>VLOOKUP(A2582,'item cost'!A:D,2,FALSE)</f>
        <v>group 42</v>
      </c>
      <c r="C2582" s="9" t="str">
        <f>VLOOKUP(D2582,items!A:B,2,FALSE)</f>
        <v>item 42</v>
      </c>
      <c r="D2582" t="s">
        <v>874</v>
      </c>
      <c r="E2582" s="10"/>
      <c r="F2582" s="10">
        <v>44996</v>
      </c>
      <c r="G2582" t="s">
        <v>649</v>
      </c>
      <c r="I2582">
        <v>20</v>
      </c>
      <c r="J2582" s="2">
        <v>2725</v>
      </c>
      <c r="K2582" s="2">
        <f>IF(OR(B2582="متنوع",B2582="قطع غيار"),J2582,IF(AND(B2582="ceiling fan",J2582&gt;500),_xlfn.MAXIFS('m cost'!$E$3:$E$1062,'m cost'!$B$3:$B$1062,C2582,'m cost'!$C$3:$C$1062,"&lt;="&amp;O2582,'m cost'!$D$3:$D$1062,"&lt;="&amp;N2582)*3,_xlfn.MAXIFS('m cost'!$E$3:$E$1062,'m cost'!$B$3:$B$1062,C2582,'m cost'!$C$3:$C$1062,"&lt;="&amp;O2582,'m cost'!$D$3:$D$1062,"&lt;="&amp;N2582)))</f>
        <v>269</v>
      </c>
      <c r="L2582" s="2">
        <f t="shared" ref="L2582:L2643" si="252">I2582*K2582</f>
        <v>5380</v>
      </c>
      <c r="M2582" s="2">
        <f t="shared" ref="M2582:M2643" si="253">J2582*I2582</f>
        <v>54500</v>
      </c>
      <c r="N2582">
        <f t="shared" ref="N2582:N2643" si="254">MONTH(F2582)</f>
        <v>3</v>
      </c>
      <c r="O2582">
        <f t="shared" ref="O2582:O2643" si="255">YEAR(F2582)</f>
        <v>2023</v>
      </c>
      <c r="P2582" s="9">
        <f>IF(I2582&gt;0,VLOOKUP(B2582,'m cost'!A:G,6,FALSE)*I2582,0)</f>
        <v>0</v>
      </c>
      <c r="Q2582" t="str">
        <f t="shared" ref="Q2582:Q2643" si="256">IF(M2582-L2582-P2582&gt;0,"p","l")</f>
        <v>p</v>
      </c>
      <c r="R2582" s="2">
        <f t="shared" ref="R2582:R2643" si="257">M2582-L2582-P2582</f>
        <v>49120</v>
      </c>
    </row>
    <row r="2583" spans="1:18" x14ac:dyDescent="0.2">
      <c r="A2583" t="s">
        <v>70</v>
      </c>
      <c r="B2583" s="9" t="str">
        <f>VLOOKUP(A2583,'item cost'!A:D,2,FALSE)</f>
        <v>group 43</v>
      </c>
      <c r="C2583" s="9" t="str">
        <f>VLOOKUP(D2583,items!A:B,2,FALSE)</f>
        <v>item 43</v>
      </c>
      <c r="D2583" t="s">
        <v>875</v>
      </c>
      <c r="E2583" s="10"/>
      <c r="F2583" s="10">
        <v>44996</v>
      </c>
      <c r="G2583" t="s">
        <v>649</v>
      </c>
      <c r="I2583">
        <v>18</v>
      </c>
      <c r="J2583" s="2">
        <v>2625</v>
      </c>
      <c r="K2583" s="2">
        <f>IF(OR(B2583="متنوع",B2583="قطع غيار"),J2583,IF(AND(B2583="ceiling fan",J2583&gt;500),_xlfn.MAXIFS('m cost'!$E$3:$E$1062,'m cost'!$B$3:$B$1062,C2583,'m cost'!$C$3:$C$1062,"&lt;="&amp;O2583,'m cost'!$D$3:$D$1062,"&lt;="&amp;N2583)*3,_xlfn.MAXIFS('m cost'!$E$3:$E$1062,'m cost'!$B$3:$B$1062,C2583,'m cost'!$C$3:$C$1062,"&lt;="&amp;O2583,'m cost'!$D$3:$D$1062,"&lt;="&amp;N2583)))</f>
        <v>2215</v>
      </c>
      <c r="L2583" s="2">
        <f t="shared" si="252"/>
        <v>39870</v>
      </c>
      <c r="M2583" s="2">
        <f t="shared" si="253"/>
        <v>47250</v>
      </c>
      <c r="N2583">
        <f t="shared" si="254"/>
        <v>3</v>
      </c>
      <c r="O2583">
        <f t="shared" si="255"/>
        <v>2023</v>
      </c>
      <c r="P2583" s="9">
        <f>IF(I2583&gt;0,VLOOKUP(B2583,'m cost'!A:G,6,FALSE)*I2583,0)</f>
        <v>0</v>
      </c>
      <c r="Q2583" t="str">
        <f t="shared" si="256"/>
        <v>p</v>
      </c>
      <c r="R2583" s="2">
        <f t="shared" si="257"/>
        <v>7380</v>
      </c>
    </row>
    <row r="2584" spans="1:18" x14ac:dyDescent="0.2">
      <c r="A2584" t="s">
        <v>22</v>
      </c>
      <c r="B2584" s="9" t="str">
        <f>VLOOKUP(A2584,'item cost'!A:D,2,FALSE)</f>
        <v>group 44</v>
      </c>
      <c r="C2584" s="9" t="str">
        <f>VLOOKUP(D2584,items!A:B,2,FALSE)</f>
        <v>item 44</v>
      </c>
      <c r="D2584" t="s">
        <v>876</v>
      </c>
      <c r="E2584" s="10"/>
      <c r="F2584" s="10">
        <v>44996</v>
      </c>
      <c r="G2584" t="s">
        <v>649</v>
      </c>
      <c r="I2584">
        <v>10</v>
      </c>
      <c r="J2584" s="2">
        <v>2825</v>
      </c>
      <c r="K2584" s="2">
        <f>IF(OR(B2584="متنوع",B2584="قطع غيار"),J2584,IF(AND(B2584="ceiling fan",J2584&gt;500),_xlfn.MAXIFS('m cost'!$E$3:$E$1062,'m cost'!$B$3:$B$1062,C2584,'m cost'!$C$3:$C$1062,"&lt;="&amp;O2584,'m cost'!$D$3:$D$1062,"&lt;="&amp;N2584)*3,_xlfn.MAXIFS('m cost'!$E$3:$E$1062,'m cost'!$B$3:$B$1062,C2584,'m cost'!$C$3:$C$1062,"&lt;="&amp;O2584,'m cost'!$D$3:$D$1062,"&lt;="&amp;N2584)))</f>
        <v>2300</v>
      </c>
      <c r="L2584" s="2">
        <f t="shared" si="252"/>
        <v>23000</v>
      </c>
      <c r="M2584" s="2">
        <f t="shared" si="253"/>
        <v>28250</v>
      </c>
      <c r="N2584">
        <f t="shared" si="254"/>
        <v>3</v>
      </c>
      <c r="O2584">
        <f t="shared" si="255"/>
        <v>2023</v>
      </c>
      <c r="P2584" s="9">
        <f>IF(I2584&gt;0,VLOOKUP(B2584,'m cost'!A:G,6,FALSE)*I2584,0)</f>
        <v>0</v>
      </c>
      <c r="Q2584" t="str">
        <f t="shared" si="256"/>
        <v>p</v>
      </c>
      <c r="R2584" s="2">
        <f t="shared" si="257"/>
        <v>5250</v>
      </c>
    </row>
    <row r="2585" spans="1:18" x14ac:dyDescent="0.2">
      <c r="A2585" t="s">
        <v>27</v>
      </c>
      <c r="B2585" s="9" t="str">
        <f>VLOOKUP(A2585,'item cost'!A:D,2,FALSE)</f>
        <v>group 45</v>
      </c>
      <c r="C2585" s="9" t="str">
        <f>VLOOKUP(D2585,items!A:B,2,FALSE)</f>
        <v>item 45</v>
      </c>
      <c r="D2585" t="s">
        <v>877</v>
      </c>
      <c r="E2585" s="10"/>
      <c r="F2585" s="10">
        <v>44996</v>
      </c>
      <c r="G2585" t="s">
        <v>649</v>
      </c>
      <c r="I2585">
        <v>50</v>
      </c>
      <c r="J2585" s="2">
        <v>660</v>
      </c>
      <c r="K2585" s="2">
        <f>IF(OR(B2585="متنوع",B2585="قطع غيار"),J2585,IF(AND(B2585="ceiling fan",J2585&gt;500),_xlfn.MAXIFS('m cost'!$E$3:$E$1062,'m cost'!$B$3:$B$1062,C2585,'m cost'!$C$3:$C$1062,"&lt;="&amp;O2585,'m cost'!$D$3:$D$1062,"&lt;="&amp;N2585)*3,_xlfn.MAXIFS('m cost'!$E$3:$E$1062,'m cost'!$B$3:$B$1062,C2585,'m cost'!$C$3:$C$1062,"&lt;="&amp;O2585,'m cost'!$D$3:$D$1062,"&lt;="&amp;N2585)))</f>
        <v>326</v>
      </c>
      <c r="L2585" s="2">
        <f t="shared" si="252"/>
        <v>16300</v>
      </c>
      <c r="M2585" s="2">
        <f t="shared" si="253"/>
        <v>33000</v>
      </c>
      <c r="N2585">
        <f t="shared" si="254"/>
        <v>3</v>
      </c>
      <c r="O2585">
        <f t="shared" si="255"/>
        <v>2023</v>
      </c>
      <c r="P2585" s="9">
        <f>IF(I2585&gt;0,VLOOKUP(B2585,'m cost'!A:G,6,FALSE)*I2585,0)</f>
        <v>0</v>
      </c>
      <c r="Q2585" t="str">
        <f t="shared" si="256"/>
        <v>p</v>
      </c>
      <c r="R2585" s="2">
        <f t="shared" si="257"/>
        <v>16700</v>
      </c>
    </row>
    <row r="2586" spans="1:18" x14ac:dyDescent="0.2">
      <c r="A2586" t="s">
        <v>19</v>
      </c>
      <c r="B2586" s="9" t="str">
        <f>VLOOKUP(A2586,'item cost'!A:D,2,FALSE)</f>
        <v>group 46</v>
      </c>
      <c r="C2586" s="9" t="str">
        <f>VLOOKUP(D2586,items!A:B,2,FALSE)</f>
        <v>item 46</v>
      </c>
      <c r="D2586" t="s">
        <v>878</v>
      </c>
      <c r="E2586" s="10"/>
      <c r="F2586" s="10">
        <v>44996</v>
      </c>
      <c r="G2586" t="s">
        <v>649</v>
      </c>
      <c r="I2586">
        <v>30</v>
      </c>
      <c r="J2586" s="2">
        <v>280</v>
      </c>
      <c r="K2586" s="2">
        <f>IF(OR(B2586="متنوع",B2586="قطع غيار"),J2586,IF(AND(B2586="ceiling fan",J2586&gt;500),_xlfn.MAXIFS('m cost'!$E$3:$E$1062,'m cost'!$B$3:$B$1062,C2586,'m cost'!$C$3:$C$1062,"&lt;="&amp;O2586,'m cost'!$D$3:$D$1062,"&lt;="&amp;N2586)*3,_xlfn.MAXIFS('m cost'!$E$3:$E$1062,'m cost'!$B$3:$B$1062,C2586,'m cost'!$C$3:$C$1062,"&lt;="&amp;O2586,'m cost'!$D$3:$D$1062,"&lt;="&amp;N2586)))</f>
        <v>775</v>
      </c>
      <c r="L2586" s="2">
        <f t="shared" si="252"/>
        <v>23250</v>
      </c>
      <c r="M2586" s="2">
        <f t="shared" si="253"/>
        <v>8400</v>
      </c>
      <c r="N2586">
        <f t="shared" si="254"/>
        <v>3</v>
      </c>
      <c r="O2586">
        <f t="shared" si="255"/>
        <v>2023</v>
      </c>
      <c r="P2586" s="9">
        <f>IF(I2586&gt;0,VLOOKUP(B2586,'m cost'!A:G,6,FALSE)*I2586,0)</f>
        <v>0</v>
      </c>
      <c r="Q2586" t="str">
        <f t="shared" si="256"/>
        <v>l</v>
      </c>
      <c r="R2586" s="2">
        <f t="shared" si="257"/>
        <v>-14850</v>
      </c>
    </row>
    <row r="2587" spans="1:18" x14ac:dyDescent="0.2">
      <c r="A2587" t="s">
        <v>29</v>
      </c>
      <c r="B2587" s="9" t="str">
        <f>VLOOKUP(A2587,'item cost'!A:D,2,FALSE)</f>
        <v>group 47</v>
      </c>
      <c r="C2587" s="9" t="str">
        <f>VLOOKUP(D2587,items!A:B,2,FALSE)</f>
        <v>item 47</v>
      </c>
      <c r="D2587" t="s">
        <v>879</v>
      </c>
      <c r="E2587" s="10"/>
      <c r="F2587" s="10">
        <v>44996</v>
      </c>
      <c r="G2587" t="s">
        <v>649</v>
      </c>
      <c r="I2587">
        <v>50</v>
      </c>
      <c r="J2587" s="2">
        <v>480</v>
      </c>
      <c r="K2587" s="2">
        <f>IF(OR(B2587="متنوع",B2587="قطع غيار"),J2587,IF(AND(B2587="ceiling fan",J2587&gt;500),_xlfn.MAXIFS('m cost'!$E$3:$E$1062,'m cost'!$B$3:$B$1062,C2587,'m cost'!$C$3:$C$1062,"&lt;="&amp;O2587,'m cost'!$D$3:$D$1062,"&lt;="&amp;N2587)*3,_xlfn.MAXIFS('m cost'!$E$3:$E$1062,'m cost'!$B$3:$B$1062,C2587,'m cost'!$C$3:$C$1062,"&lt;="&amp;O2587,'m cost'!$D$3:$D$1062,"&lt;="&amp;N2587)))</f>
        <v>855</v>
      </c>
      <c r="L2587" s="2">
        <f t="shared" si="252"/>
        <v>42750</v>
      </c>
      <c r="M2587" s="2">
        <f t="shared" si="253"/>
        <v>24000</v>
      </c>
      <c r="N2587">
        <f t="shared" si="254"/>
        <v>3</v>
      </c>
      <c r="O2587">
        <f t="shared" si="255"/>
        <v>2023</v>
      </c>
      <c r="P2587" s="9">
        <f>IF(I2587&gt;0,VLOOKUP(B2587,'m cost'!A:G,6,FALSE)*I2587,0)</f>
        <v>0</v>
      </c>
      <c r="Q2587" t="str">
        <f t="shared" si="256"/>
        <v>l</v>
      </c>
      <c r="R2587" s="2">
        <f t="shared" si="257"/>
        <v>-18750</v>
      </c>
    </row>
    <row r="2588" spans="1:18" x14ac:dyDescent="0.2">
      <c r="A2588" t="s">
        <v>272</v>
      </c>
      <c r="B2588" s="9" t="str">
        <f>VLOOKUP(A2588,'item cost'!A:D,2,FALSE)</f>
        <v>group 48</v>
      </c>
      <c r="C2588" s="9" t="str">
        <f>VLOOKUP(D2588,items!A:B,2,FALSE)</f>
        <v>item 48</v>
      </c>
      <c r="D2588" t="s">
        <v>880</v>
      </c>
      <c r="E2588" s="10"/>
      <c r="F2588" s="10">
        <v>45013</v>
      </c>
      <c r="G2588" t="s">
        <v>650</v>
      </c>
      <c r="I2588">
        <v>30</v>
      </c>
      <c r="J2588" s="2">
        <v>2775</v>
      </c>
      <c r="K2588" s="2">
        <f>IF(OR(B2588="متنوع",B2588="قطع غيار"),J2588,IF(AND(B2588="ceiling fan",J2588&gt;500),_xlfn.MAXIFS('m cost'!$E$3:$E$1062,'m cost'!$B$3:$B$1062,C2588,'m cost'!$C$3:$C$1062,"&lt;="&amp;O2588,'m cost'!$D$3:$D$1062,"&lt;="&amp;N2588)*3,_xlfn.MAXIFS('m cost'!$E$3:$E$1062,'m cost'!$B$3:$B$1062,C2588,'m cost'!$C$3:$C$1062,"&lt;="&amp;O2588,'m cost'!$D$3:$D$1062,"&lt;="&amp;N2588)))</f>
        <v>1273</v>
      </c>
      <c r="L2588" s="2">
        <f t="shared" si="252"/>
        <v>38190</v>
      </c>
      <c r="M2588" s="2">
        <f t="shared" si="253"/>
        <v>83250</v>
      </c>
      <c r="N2588">
        <f t="shared" si="254"/>
        <v>3</v>
      </c>
      <c r="O2588">
        <f t="shared" si="255"/>
        <v>2023</v>
      </c>
      <c r="P2588" s="9">
        <f>IF(I2588&gt;0,VLOOKUP(B2588,'m cost'!A:G,6,FALSE)*I2588,0)</f>
        <v>0</v>
      </c>
      <c r="Q2588" t="str">
        <f t="shared" si="256"/>
        <v>p</v>
      </c>
      <c r="R2588" s="2">
        <f t="shared" si="257"/>
        <v>45060</v>
      </c>
    </row>
    <row r="2589" spans="1:18" x14ac:dyDescent="0.2">
      <c r="A2589" t="s">
        <v>41</v>
      </c>
      <c r="B2589" s="9" t="str">
        <f>VLOOKUP(A2589,'item cost'!A:D,2,FALSE)</f>
        <v>group 49</v>
      </c>
      <c r="C2589" s="9" t="str">
        <f>VLOOKUP(D2589,items!A:B,2,FALSE)</f>
        <v>item 49</v>
      </c>
      <c r="D2589" t="s">
        <v>881</v>
      </c>
      <c r="E2589" s="10"/>
      <c r="F2589" s="10">
        <v>45013</v>
      </c>
      <c r="G2589" t="s">
        <v>650</v>
      </c>
      <c r="I2589">
        <v>50</v>
      </c>
      <c r="J2589" s="2">
        <v>540</v>
      </c>
      <c r="K2589" s="2">
        <f>IF(OR(B2589="متنوع",B2589="قطع غيار"),J2589,IF(AND(B2589="ceiling fan",J2589&gt;500),_xlfn.MAXIFS('m cost'!$E$3:$E$1062,'m cost'!$B$3:$B$1062,C2589,'m cost'!$C$3:$C$1062,"&lt;="&amp;O2589,'m cost'!$D$3:$D$1062,"&lt;="&amp;N2589)*3,_xlfn.MAXIFS('m cost'!$E$3:$E$1062,'m cost'!$B$3:$B$1062,C2589,'m cost'!$C$3:$C$1062,"&lt;="&amp;O2589,'m cost'!$D$3:$D$1062,"&lt;="&amp;N2589)))</f>
        <v>877</v>
      </c>
      <c r="L2589" s="2">
        <f t="shared" si="252"/>
        <v>43850</v>
      </c>
      <c r="M2589" s="2">
        <f t="shared" si="253"/>
        <v>27000</v>
      </c>
      <c r="N2589">
        <f t="shared" si="254"/>
        <v>3</v>
      </c>
      <c r="O2589">
        <f t="shared" si="255"/>
        <v>2023</v>
      </c>
      <c r="P2589" s="9">
        <f>IF(I2589&gt;0,VLOOKUP(B2589,'m cost'!A:G,6,FALSE)*I2589,0)</f>
        <v>0</v>
      </c>
      <c r="Q2589" t="str">
        <f t="shared" si="256"/>
        <v>l</v>
      </c>
      <c r="R2589" s="2">
        <f t="shared" si="257"/>
        <v>-16850</v>
      </c>
    </row>
    <row r="2590" spans="1:18" x14ac:dyDescent="0.2">
      <c r="A2590" t="s">
        <v>73</v>
      </c>
      <c r="B2590" s="9" t="str">
        <f>VLOOKUP(A2590,'item cost'!A:D,2,FALSE)</f>
        <v>group 50</v>
      </c>
      <c r="C2590" s="9" t="str">
        <f>VLOOKUP(D2590,items!A:B,2,FALSE)</f>
        <v>item 50</v>
      </c>
      <c r="D2590" t="s">
        <v>882</v>
      </c>
      <c r="E2590" s="10"/>
      <c r="F2590" s="10">
        <v>45013</v>
      </c>
      <c r="G2590" t="s">
        <v>650</v>
      </c>
      <c r="I2590">
        <v>50</v>
      </c>
      <c r="J2590" s="2">
        <v>285</v>
      </c>
      <c r="K2590" s="2">
        <f>IF(OR(B2590="متنوع",B2590="قطع غيار"),J2590,IF(AND(B2590="ceiling fan",J2590&gt;500),_xlfn.MAXIFS('m cost'!$E$3:$E$1062,'m cost'!$B$3:$B$1062,C2590,'m cost'!$C$3:$C$1062,"&lt;="&amp;O2590,'m cost'!$D$3:$D$1062,"&lt;="&amp;N2590)*3,_xlfn.MAXIFS('m cost'!$E$3:$E$1062,'m cost'!$B$3:$B$1062,C2590,'m cost'!$C$3:$C$1062,"&lt;="&amp;O2590,'m cost'!$D$3:$D$1062,"&lt;="&amp;N2590)))</f>
        <v>2128</v>
      </c>
      <c r="L2590" s="2">
        <f t="shared" si="252"/>
        <v>106400</v>
      </c>
      <c r="M2590" s="2">
        <f t="shared" si="253"/>
        <v>14250</v>
      </c>
      <c r="N2590">
        <f t="shared" si="254"/>
        <v>3</v>
      </c>
      <c r="O2590">
        <f t="shared" si="255"/>
        <v>2023</v>
      </c>
      <c r="P2590" s="9">
        <f>IF(I2590&gt;0,VLOOKUP(B2590,'m cost'!A:G,6,FALSE)*I2590,0)</f>
        <v>0</v>
      </c>
      <c r="Q2590" t="str">
        <f t="shared" si="256"/>
        <v>l</v>
      </c>
      <c r="R2590" s="2">
        <f t="shared" si="257"/>
        <v>-92150</v>
      </c>
    </row>
    <row r="2591" spans="1:18" x14ac:dyDescent="0.2">
      <c r="A2591" t="s">
        <v>35</v>
      </c>
      <c r="B2591" s="9" t="str">
        <f>VLOOKUP(A2591,'item cost'!A:D,2,FALSE)</f>
        <v>group 51</v>
      </c>
      <c r="C2591" s="9" t="str">
        <f>VLOOKUP(D2591,items!A:B,2,FALSE)</f>
        <v>item 51</v>
      </c>
      <c r="D2591" t="s">
        <v>883</v>
      </c>
      <c r="E2591" s="10"/>
      <c r="F2591" s="10">
        <v>45013</v>
      </c>
      <c r="G2591" t="s">
        <v>650</v>
      </c>
      <c r="I2591">
        <v>2</v>
      </c>
      <c r="J2591" s="2">
        <v>1050</v>
      </c>
      <c r="K2591" s="2">
        <f>IF(OR(B2591="متنوع",B2591="قطع غيار"),J2591,IF(AND(B2591="ceiling fan",J2591&gt;500),_xlfn.MAXIFS('m cost'!$E$3:$E$1062,'m cost'!$B$3:$B$1062,C2591,'m cost'!$C$3:$C$1062,"&lt;="&amp;O2591,'m cost'!$D$3:$D$1062,"&lt;="&amp;N2591)*3,_xlfn.MAXIFS('m cost'!$E$3:$E$1062,'m cost'!$B$3:$B$1062,C2591,'m cost'!$C$3:$C$1062,"&lt;="&amp;O2591,'m cost'!$D$3:$D$1062,"&lt;="&amp;N2591)))</f>
        <v>2247</v>
      </c>
      <c r="L2591" s="2">
        <f t="shared" si="252"/>
        <v>4494</v>
      </c>
      <c r="M2591" s="2">
        <f t="shared" si="253"/>
        <v>2100</v>
      </c>
      <c r="N2591">
        <f t="shared" si="254"/>
        <v>3</v>
      </c>
      <c r="O2591">
        <f t="shared" si="255"/>
        <v>2023</v>
      </c>
      <c r="P2591" s="9">
        <f>IF(I2591&gt;0,VLOOKUP(B2591,'m cost'!A:G,6,FALSE)*I2591,0)</f>
        <v>0</v>
      </c>
      <c r="Q2591" t="str">
        <f t="shared" si="256"/>
        <v>l</v>
      </c>
      <c r="R2591" s="2">
        <f t="shared" si="257"/>
        <v>-2394</v>
      </c>
    </row>
    <row r="2592" spans="1:18" x14ac:dyDescent="0.2">
      <c r="A2592" t="s">
        <v>49</v>
      </c>
      <c r="B2592" s="9" t="str">
        <f>VLOOKUP(A2592,'item cost'!A:D,2,FALSE)</f>
        <v>group 52</v>
      </c>
      <c r="C2592" s="9" t="str">
        <f>VLOOKUP(D2592,items!A:B,2,FALSE)</f>
        <v>item 52</v>
      </c>
      <c r="D2592" t="s">
        <v>884</v>
      </c>
      <c r="E2592" s="10"/>
      <c r="F2592" s="10">
        <v>45013</v>
      </c>
      <c r="G2592" t="s">
        <v>650</v>
      </c>
      <c r="I2592">
        <v>50</v>
      </c>
      <c r="J2592" s="2">
        <v>400</v>
      </c>
      <c r="K2592" s="2">
        <f>IF(OR(B2592="متنوع",B2592="قطع غيار"),J2592,IF(AND(B2592="ceiling fan",J2592&gt;500),_xlfn.MAXIFS('m cost'!$E$3:$E$1062,'m cost'!$B$3:$B$1062,C2592,'m cost'!$C$3:$C$1062,"&lt;="&amp;O2592,'m cost'!$D$3:$D$1062,"&lt;="&amp;N2592)*3,_xlfn.MAXIFS('m cost'!$E$3:$E$1062,'m cost'!$B$3:$B$1062,C2592,'m cost'!$C$3:$C$1062,"&lt;="&amp;O2592,'m cost'!$D$3:$D$1062,"&lt;="&amp;N2592)))</f>
        <v>1330</v>
      </c>
      <c r="L2592" s="2">
        <f t="shared" si="252"/>
        <v>66500</v>
      </c>
      <c r="M2592" s="2">
        <f t="shared" si="253"/>
        <v>20000</v>
      </c>
      <c r="N2592">
        <f t="shared" si="254"/>
        <v>3</v>
      </c>
      <c r="O2592">
        <f t="shared" si="255"/>
        <v>2023</v>
      </c>
      <c r="P2592" s="9">
        <f>IF(I2592&gt;0,VLOOKUP(B2592,'m cost'!A:G,6,FALSE)*I2592,0)</f>
        <v>0</v>
      </c>
      <c r="Q2592" t="str">
        <f t="shared" si="256"/>
        <v>l</v>
      </c>
      <c r="R2592" s="2">
        <f t="shared" si="257"/>
        <v>-46500</v>
      </c>
    </row>
    <row r="2593" spans="1:18" x14ac:dyDescent="0.2">
      <c r="A2593" t="s">
        <v>42</v>
      </c>
      <c r="B2593" s="9" t="str">
        <f>VLOOKUP(A2593,'item cost'!A:D,2,FALSE)</f>
        <v>group 53</v>
      </c>
      <c r="C2593" s="9" t="str">
        <f>VLOOKUP(D2593,items!A:B,2,FALSE)</f>
        <v>item 53</v>
      </c>
      <c r="D2593" t="s">
        <v>885</v>
      </c>
      <c r="E2593" s="10"/>
      <c r="F2593" s="10">
        <v>45013</v>
      </c>
      <c r="G2593" t="s">
        <v>650</v>
      </c>
      <c r="I2593">
        <v>10</v>
      </c>
      <c r="J2593" s="2">
        <v>2875</v>
      </c>
      <c r="K2593" s="2">
        <f>IF(OR(B2593="متنوع",B2593="قطع غيار"),J2593,IF(AND(B2593="ceiling fan",J2593&gt;500),_xlfn.MAXIFS('m cost'!$E$3:$E$1062,'m cost'!$B$3:$B$1062,C2593,'m cost'!$C$3:$C$1062,"&lt;="&amp;O2593,'m cost'!$D$3:$D$1062,"&lt;="&amp;N2593)*3,_xlfn.MAXIFS('m cost'!$E$3:$E$1062,'m cost'!$B$3:$B$1062,C2593,'m cost'!$C$3:$C$1062,"&lt;="&amp;O2593,'m cost'!$D$3:$D$1062,"&lt;="&amp;N2593)))</f>
        <v>254</v>
      </c>
      <c r="L2593" s="2">
        <f t="shared" si="252"/>
        <v>2540</v>
      </c>
      <c r="M2593" s="2">
        <f t="shared" si="253"/>
        <v>28750</v>
      </c>
      <c r="N2593">
        <f t="shared" si="254"/>
        <v>3</v>
      </c>
      <c r="O2593">
        <f t="shared" si="255"/>
        <v>2023</v>
      </c>
      <c r="P2593" s="9">
        <f>IF(I2593&gt;0,VLOOKUP(B2593,'m cost'!A:G,6,FALSE)*I2593,0)</f>
        <v>0</v>
      </c>
      <c r="Q2593" t="str">
        <f t="shared" si="256"/>
        <v>p</v>
      </c>
      <c r="R2593" s="2">
        <f t="shared" si="257"/>
        <v>26210</v>
      </c>
    </row>
    <row r="2594" spans="1:18" x14ac:dyDescent="0.2">
      <c r="A2594" t="s">
        <v>63</v>
      </c>
      <c r="B2594" s="9" t="str">
        <f>VLOOKUP(A2594,'item cost'!A:D,2,FALSE)</f>
        <v>group 54</v>
      </c>
      <c r="C2594" s="9" t="str">
        <f>VLOOKUP(D2594,items!A:B,2,FALSE)</f>
        <v>item 54</v>
      </c>
      <c r="D2594" t="s">
        <v>886</v>
      </c>
      <c r="E2594" s="10"/>
      <c r="F2594" s="10">
        <v>45013</v>
      </c>
      <c r="G2594" t="s">
        <v>650</v>
      </c>
      <c r="I2594">
        <v>30</v>
      </c>
      <c r="J2594" s="2">
        <v>680</v>
      </c>
      <c r="K2594" s="2">
        <f>IF(OR(B2594="متنوع",B2594="قطع غيار"),J2594,IF(AND(B2594="ceiling fan",J2594&gt;500),_xlfn.MAXIFS('m cost'!$E$3:$E$1062,'m cost'!$B$3:$B$1062,C2594,'m cost'!$C$3:$C$1062,"&lt;="&amp;O2594,'m cost'!$D$3:$D$1062,"&lt;="&amp;N2594)*3,_xlfn.MAXIFS('m cost'!$E$3:$E$1062,'m cost'!$B$3:$B$1062,C2594,'m cost'!$C$3:$C$1062,"&lt;="&amp;O2594,'m cost'!$D$3:$D$1062,"&lt;="&amp;N2594)))</f>
        <v>540</v>
      </c>
      <c r="L2594" s="2">
        <f t="shared" si="252"/>
        <v>16200</v>
      </c>
      <c r="M2594" s="2">
        <f t="shared" si="253"/>
        <v>20400</v>
      </c>
      <c r="N2594">
        <f t="shared" si="254"/>
        <v>3</v>
      </c>
      <c r="O2594">
        <f t="shared" si="255"/>
        <v>2023</v>
      </c>
      <c r="P2594" s="9">
        <f>IF(I2594&gt;0,VLOOKUP(B2594,'m cost'!A:G,6,FALSE)*I2594,0)</f>
        <v>0</v>
      </c>
      <c r="Q2594" t="str">
        <f t="shared" si="256"/>
        <v>p</v>
      </c>
      <c r="R2594" s="2">
        <f t="shared" si="257"/>
        <v>4200</v>
      </c>
    </row>
    <row r="2595" spans="1:18" x14ac:dyDescent="0.2">
      <c r="A2595" t="s">
        <v>32</v>
      </c>
      <c r="B2595" s="9" t="str">
        <f>VLOOKUP(A2595,'item cost'!A:D,2,FALSE)</f>
        <v>group 1</v>
      </c>
      <c r="C2595" s="9" t="str">
        <f>VLOOKUP(D2595,items!A:B,2,FALSE)</f>
        <v>item 1</v>
      </c>
      <c r="D2595" t="s">
        <v>833</v>
      </c>
      <c r="E2595" s="10"/>
      <c r="F2595" s="10">
        <v>45013</v>
      </c>
      <c r="G2595" t="s">
        <v>153</v>
      </c>
      <c r="I2595">
        <v>-1</v>
      </c>
      <c r="J2595" s="2">
        <v>2775</v>
      </c>
      <c r="K2595" s="2">
        <f>IF(OR(B2595="متنوع",B2595="قطع غيار"),J2595,IF(AND(B2595="ceiling fan",J2595&gt;500),_xlfn.MAXIFS('m cost'!$E$3:$E$1062,'m cost'!$B$3:$B$1062,C2595,'m cost'!$C$3:$C$1062,"&lt;="&amp;O2595,'m cost'!$D$3:$D$1062,"&lt;="&amp;N2595)*3,_xlfn.MAXIFS('m cost'!$E$3:$E$1062,'m cost'!$B$3:$B$1062,C2595,'m cost'!$C$3:$C$1062,"&lt;="&amp;O2595,'m cost'!$D$3:$D$1062,"&lt;="&amp;N2595)))</f>
        <v>2125</v>
      </c>
      <c r="L2595" s="2">
        <f t="shared" si="252"/>
        <v>-2125</v>
      </c>
      <c r="M2595" s="2">
        <f t="shared" si="253"/>
        <v>-2775</v>
      </c>
      <c r="N2595">
        <f t="shared" si="254"/>
        <v>3</v>
      </c>
      <c r="O2595">
        <f t="shared" si="255"/>
        <v>2023</v>
      </c>
      <c r="P2595" s="9">
        <f>IF(I2595&gt;0,VLOOKUP(B2595,'m cost'!A:G,6,FALSE)*I2595,0)</f>
        <v>0</v>
      </c>
      <c r="Q2595" t="str">
        <f t="shared" si="256"/>
        <v>l</v>
      </c>
      <c r="R2595" s="2">
        <f t="shared" si="257"/>
        <v>-650</v>
      </c>
    </row>
    <row r="2596" spans="1:18" x14ac:dyDescent="0.2">
      <c r="A2596" t="s">
        <v>58</v>
      </c>
      <c r="B2596" s="9" t="str">
        <f>VLOOKUP(A2596,'item cost'!A:D,2,FALSE)</f>
        <v>group 2</v>
      </c>
      <c r="C2596" s="9" t="str">
        <f>VLOOKUP(D2596,items!A:B,2,FALSE)</f>
        <v>item 2</v>
      </c>
      <c r="D2596" t="s">
        <v>834</v>
      </c>
      <c r="E2596" s="10"/>
      <c r="F2596" s="10">
        <v>45013</v>
      </c>
      <c r="G2596" t="s">
        <v>153</v>
      </c>
      <c r="I2596">
        <v>-1</v>
      </c>
      <c r="J2596" s="2">
        <v>300</v>
      </c>
      <c r="K2596" s="2">
        <f>IF(OR(B2596="متنوع",B2596="قطع غيار"),J2596,IF(AND(B2596="ceiling fan",J2596&gt;500),_xlfn.MAXIFS('m cost'!$E$3:$E$1062,'m cost'!$B$3:$B$1062,C2596,'m cost'!$C$3:$C$1062,"&lt;="&amp;O2596,'m cost'!$D$3:$D$1062,"&lt;="&amp;N2596)*3,_xlfn.MAXIFS('m cost'!$E$3:$E$1062,'m cost'!$B$3:$B$1062,C2596,'m cost'!$C$3:$C$1062,"&lt;="&amp;O2596,'m cost'!$D$3:$D$1062,"&lt;="&amp;N2596)))</f>
        <v>1970</v>
      </c>
      <c r="L2596" s="2">
        <f t="shared" si="252"/>
        <v>-1970</v>
      </c>
      <c r="M2596" s="2">
        <f t="shared" si="253"/>
        <v>-300</v>
      </c>
      <c r="N2596">
        <f t="shared" si="254"/>
        <v>3</v>
      </c>
      <c r="O2596">
        <f t="shared" si="255"/>
        <v>2023</v>
      </c>
      <c r="P2596" s="9">
        <f>IF(I2596&gt;0,VLOOKUP(B2596,'m cost'!A:G,6,FALSE)*I2596,0)</f>
        <v>0</v>
      </c>
      <c r="Q2596" t="str">
        <f t="shared" si="256"/>
        <v>p</v>
      </c>
      <c r="R2596" s="2">
        <f t="shared" si="257"/>
        <v>1670</v>
      </c>
    </row>
    <row r="2597" spans="1:18" x14ac:dyDescent="0.2">
      <c r="A2597" t="s">
        <v>23</v>
      </c>
      <c r="B2597" s="9" t="str">
        <f>VLOOKUP(A2597,'item cost'!A:D,2,FALSE)</f>
        <v>group 3</v>
      </c>
      <c r="C2597" s="9" t="str">
        <f>VLOOKUP(D2597,items!A:B,2,FALSE)</f>
        <v>item 3</v>
      </c>
      <c r="D2597" t="s">
        <v>835</v>
      </c>
      <c r="E2597" s="10"/>
      <c r="F2597" s="10">
        <v>45013</v>
      </c>
      <c r="G2597" t="s">
        <v>153</v>
      </c>
      <c r="I2597">
        <v>-1</v>
      </c>
      <c r="J2597" s="2">
        <v>180</v>
      </c>
      <c r="K2597" s="2">
        <f>IF(OR(B2597="متنوع",B2597="قطع غيار"),J2597,IF(AND(B2597="ceiling fan",J2597&gt;500),_xlfn.MAXIFS('m cost'!$E$3:$E$1062,'m cost'!$B$3:$B$1062,C2597,'m cost'!$C$3:$C$1062,"&lt;="&amp;O2597,'m cost'!$D$3:$D$1062,"&lt;="&amp;N2597)*3,_xlfn.MAXIFS('m cost'!$E$3:$E$1062,'m cost'!$B$3:$B$1062,C2597,'m cost'!$C$3:$C$1062,"&lt;="&amp;O2597,'m cost'!$D$3:$D$1062,"&lt;="&amp;N2597)))</f>
        <v>2436</v>
      </c>
      <c r="L2597" s="2">
        <f t="shared" si="252"/>
        <v>-2436</v>
      </c>
      <c r="M2597" s="2">
        <f t="shared" si="253"/>
        <v>-180</v>
      </c>
      <c r="N2597">
        <f t="shared" si="254"/>
        <v>3</v>
      </c>
      <c r="O2597">
        <f t="shared" si="255"/>
        <v>2023</v>
      </c>
      <c r="P2597" s="9">
        <f>IF(I2597&gt;0,VLOOKUP(B2597,'m cost'!A:G,6,FALSE)*I2597,0)</f>
        <v>0</v>
      </c>
      <c r="Q2597" t="str">
        <f t="shared" si="256"/>
        <v>p</v>
      </c>
      <c r="R2597" s="2">
        <f t="shared" si="257"/>
        <v>2256</v>
      </c>
    </row>
    <row r="2598" spans="1:18" x14ac:dyDescent="0.2">
      <c r="A2598" t="s">
        <v>271</v>
      </c>
      <c r="B2598" s="9" t="str">
        <f>VLOOKUP(A2598,'item cost'!A:D,2,FALSE)</f>
        <v>group 4</v>
      </c>
      <c r="C2598" s="9" t="str">
        <f>VLOOKUP(D2598,items!A:B,2,FALSE)</f>
        <v>item 4</v>
      </c>
      <c r="D2598" t="s">
        <v>836</v>
      </c>
      <c r="E2598" s="10"/>
      <c r="F2598" s="10">
        <v>45013</v>
      </c>
      <c r="G2598" t="s">
        <v>153</v>
      </c>
      <c r="I2598">
        <v>-2</v>
      </c>
      <c r="J2598" s="2">
        <v>400</v>
      </c>
      <c r="K2598" s="2">
        <f>IF(OR(B2598="متنوع",B2598="قطع غيار"),J2598,IF(AND(B2598="ceiling fan",J2598&gt;500),_xlfn.MAXIFS('m cost'!$E$3:$E$1062,'m cost'!$B$3:$B$1062,C2598,'m cost'!$C$3:$C$1062,"&lt;="&amp;O2598,'m cost'!$D$3:$D$1062,"&lt;="&amp;N2598)*3,_xlfn.MAXIFS('m cost'!$E$3:$E$1062,'m cost'!$B$3:$B$1062,C2598,'m cost'!$C$3:$C$1062,"&lt;="&amp;O2598,'m cost'!$D$3:$D$1062,"&lt;="&amp;N2598)))</f>
        <v>1793</v>
      </c>
      <c r="L2598" s="2">
        <f t="shared" si="252"/>
        <v>-3586</v>
      </c>
      <c r="M2598" s="2">
        <f t="shared" si="253"/>
        <v>-800</v>
      </c>
      <c r="N2598">
        <f t="shared" si="254"/>
        <v>3</v>
      </c>
      <c r="O2598">
        <f t="shared" si="255"/>
        <v>2023</v>
      </c>
      <c r="P2598" s="9">
        <f>IF(I2598&gt;0,VLOOKUP(B2598,'m cost'!A:G,6,FALSE)*I2598,0)</f>
        <v>0</v>
      </c>
      <c r="Q2598" t="str">
        <f t="shared" si="256"/>
        <v>p</v>
      </c>
      <c r="R2598" s="2">
        <f t="shared" si="257"/>
        <v>2786</v>
      </c>
    </row>
    <row r="2599" spans="1:18" x14ac:dyDescent="0.2">
      <c r="A2599" t="s">
        <v>26</v>
      </c>
      <c r="B2599" s="9" t="str">
        <f>VLOOKUP(A2599,'item cost'!A:D,2,FALSE)</f>
        <v>group 5</v>
      </c>
      <c r="C2599" s="9" t="str">
        <f>VLOOKUP(D2599,items!A:B,2,FALSE)</f>
        <v>item 5</v>
      </c>
      <c r="D2599" t="s">
        <v>837</v>
      </c>
      <c r="E2599" s="10"/>
      <c r="F2599" s="10">
        <v>45013</v>
      </c>
      <c r="G2599" t="s">
        <v>153</v>
      </c>
      <c r="I2599">
        <v>-3</v>
      </c>
      <c r="J2599" s="2">
        <v>280</v>
      </c>
      <c r="K2599" s="2">
        <f>IF(OR(B2599="متنوع",B2599="قطع غيار"),J2599,IF(AND(B2599="ceiling fan",J2599&gt;500),_xlfn.MAXIFS('m cost'!$E$3:$E$1062,'m cost'!$B$3:$B$1062,C2599,'m cost'!$C$3:$C$1062,"&lt;="&amp;O2599,'m cost'!$D$3:$D$1062,"&lt;="&amp;N2599)*3,_xlfn.MAXIFS('m cost'!$E$3:$E$1062,'m cost'!$B$3:$B$1062,C2599,'m cost'!$C$3:$C$1062,"&lt;="&amp;O2599,'m cost'!$D$3:$D$1062,"&lt;="&amp;N2599)))</f>
        <v>2220</v>
      </c>
      <c r="L2599" s="2">
        <f t="shared" si="252"/>
        <v>-6660</v>
      </c>
      <c r="M2599" s="2">
        <f t="shared" si="253"/>
        <v>-840</v>
      </c>
      <c r="N2599">
        <f t="shared" si="254"/>
        <v>3</v>
      </c>
      <c r="O2599">
        <f t="shared" si="255"/>
        <v>2023</v>
      </c>
      <c r="P2599" s="9">
        <f>IF(I2599&gt;0,VLOOKUP(B2599,'m cost'!A:G,6,FALSE)*I2599,0)</f>
        <v>0</v>
      </c>
      <c r="Q2599" t="str">
        <f t="shared" si="256"/>
        <v>p</v>
      </c>
      <c r="R2599" s="2">
        <f t="shared" si="257"/>
        <v>5820</v>
      </c>
    </row>
    <row r="2600" spans="1:18" x14ac:dyDescent="0.2">
      <c r="A2600" t="s">
        <v>66</v>
      </c>
      <c r="B2600" s="9" t="str">
        <f>VLOOKUP(A2600,'item cost'!A:D,2,FALSE)</f>
        <v>group 6</v>
      </c>
      <c r="C2600" s="9" t="str">
        <f>VLOOKUP(D2600,items!A:B,2,FALSE)</f>
        <v>item 6</v>
      </c>
      <c r="D2600" t="s">
        <v>838</v>
      </c>
      <c r="E2600" s="10"/>
      <c r="F2600" s="10">
        <v>45013</v>
      </c>
      <c r="G2600" t="s">
        <v>153</v>
      </c>
      <c r="I2600">
        <v>-6</v>
      </c>
      <c r="J2600" s="2">
        <v>360</v>
      </c>
      <c r="K2600" s="2">
        <f>IF(OR(B2600="متنوع",B2600="قطع غيار"),J2600,IF(AND(B2600="ceiling fan",J2600&gt;500),_xlfn.MAXIFS('m cost'!$E$3:$E$1062,'m cost'!$B$3:$B$1062,C2600,'m cost'!$C$3:$C$1062,"&lt;="&amp;O2600,'m cost'!$D$3:$D$1062,"&lt;="&amp;N2600)*3,_xlfn.MAXIFS('m cost'!$E$3:$E$1062,'m cost'!$B$3:$B$1062,C2600,'m cost'!$C$3:$C$1062,"&lt;="&amp;O2600,'m cost'!$D$3:$D$1062,"&lt;="&amp;N2600)))</f>
        <v>410</v>
      </c>
      <c r="L2600" s="2">
        <f t="shared" si="252"/>
        <v>-2460</v>
      </c>
      <c r="M2600" s="2">
        <f t="shared" si="253"/>
        <v>-2160</v>
      </c>
      <c r="N2600">
        <f t="shared" si="254"/>
        <v>3</v>
      </c>
      <c r="O2600">
        <f t="shared" si="255"/>
        <v>2023</v>
      </c>
      <c r="P2600" s="9">
        <f>IF(I2600&gt;0,VLOOKUP(B2600,'m cost'!A:G,6,FALSE)*I2600,0)</f>
        <v>0</v>
      </c>
      <c r="Q2600" t="str">
        <f t="shared" si="256"/>
        <v>p</v>
      </c>
      <c r="R2600" s="2">
        <f t="shared" si="257"/>
        <v>300</v>
      </c>
    </row>
    <row r="2601" spans="1:18" x14ac:dyDescent="0.2">
      <c r="A2601" t="s">
        <v>40</v>
      </c>
      <c r="B2601" s="9" t="str">
        <f>VLOOKUP(A2601,'item cost'!A:D,2,FALSE)</f>
        <v>group 7</v>
      </c>
      <c r="C2601" s="9" t="str">
        <f>VLOOKUP(D2601,items!A:B,2,FALSE)</f>
        <v>item 7</v>
      </c>
      <c r="D2601" t="s">
        <v>839</v>
      </c>
      <c r="E2601" s="10"/>
      <c r="F2601" s="10">
        <v>45013</v>
      </c>
      <c r="G2601" t="s">
        <v>153</v>
      </c>
      <c r="I2601">
        <v>-1</v>
      </c>
      <c r="J2601" s="2">
        <v>1200</v>
      </c>
      <c r="K2601" s="2">
        <f>IF(OR(B2601="متنوع",B2601="قطع غيار"),J2601,IF(AND(B2601="ceiling fan",J2601&gt;500),_xlfn.MAXIFS('m cost'!$E$3:$E$1062,'m cost'!$B$3:$B$1062,C2601,'m cost'!$C$3:$C$1062,"&lt;="&amp;O2601,'m cost'!$D$3:$D$1062,"&lt;="&amp;N2601)*3,_xlfn.MAXIFS('m cost'!$E$3:$E$1062,'m cost'!$B$3:$B$1062,C2601,'m cost'!$C$3:$C$1062,"&lt;="&amp;O2601,'m cost'!$D$3:$D$1062,"&lt;="&amp;N2601)))</f>
        <v>460</v>
      </c>
      <c r="L2601" s="2">
        <f t="shared" si="252"/>
        <v>-460</v>
      </c>
      <c r="M2601" s="2">
        <f t="shared" si="253"/>
        <v>-1200</v>
      </c>
      <c r="N2601">
        <f t="shared" si="254"/>
        <v>3</v>
      </c>
      <c r="O2601">
        <f t="shared" si="255"/>
        <v>2023</v>
      </c>
      <c r="P2601" s="9">
        <f>IF(I2601&gt;0,VLOOKUP(B2601,'m cost'!A:G,6,FALSE)*I2601,0)</f>
        <v>0</v>
      </c>
      <c r="Q2601" t="str">
        <f t="shared" si="256"/>
        <v>l</v>
      </c>
      <c r="R2601" s="2">
        <f t="shared" si="257"/>
        <v>-740</v>
      </c>
    </row>
    <row r="2602" spans="1:18" x14ac:dyDescent="0.2">
      <c r="A2602" t="s">
        <v>61</v>
      </c>
      <c r="B2602" s="9" t="str">
        <f>VLOOKUP(A2602,'item cost'!A:D,2,FALSE)</f>
        <v>group 8</v>
      </c>
      <c r="C2602" s="9" t="str">
        <f>VLOOKUP(D2602,items!A:B,2,FALSE)</f>
        <v>item 8</v>
      </c>
      <c r="D2602" t="s">
        <v>840</v>
      </c>
      <c r="E2602" s="10"/>
      <c r="F2602" s="10">
        <v>44987</v>
      </c>
      <c r="G2602" t="s">
        <v>651</v>
      </c>
      <c r="I2602">
        <v>425</v>
      </c>
      <c r="J2602" s="2">
        <v>525</v>
      </c>
      <c r="K2602" s="2">
        <f>IF(OR(B2602="متنوع",B2602="قطع غيار"),J2602,IF(AND(B2602="ceiling fan",J2602&gt;500),_xlfn.MAXIFS('m cost'!$E$3:$E$1062,'m cost'!$B$3:$B$1062,C2602,'m cost'!$C$3:$C$1062,"&lt;="&amp;O2602,'m cost'!$D$3:$D$1062,"&lt;="&amp;N2602)*3,_xlfn.MAXIFS('m cost'!$E$3:$E$1062,'m cost'!$B$3:$B$1062,C2602,'m cost'!$C$3:$C$1062,"&lt;="&amp;O2602,'m cost'!$D$3:$D$1062,"&lt;="&amp;N2602)))</f>
        <v>1630</v>
      </c>
      <c r="L2602" s="2">
        <f t="shared" si="252"/>
        <v>692750</v>
      </c>
      <c r="M2602" s="2">
        <f t="shared" si="253"/>
        <v>223125</v>
      </c>
      <c r="N2602">
        <f t="shared" si="254"/>
        <v>3</v>
      </c>
      <c r="O2602">
        <f t="shared" si="255"/>
        <v>2023</v>
      </c>
      <c r="P2602" s="9">
        <f>IF(I2602&gt;0,VLOOKUP(B2602,'m cost'!A:G,6,FALSE)*I2602,0)</f>
        <v>26707</v>
      </c>
      <c r="Q2602" t="str">
        <f t="shared" si="256"/>
        <v>l</v>
      </c>
      <c r="R2602" s="2">
        <f t="shared" si="257"/>
        <v>-496332</v>
      </c>
    </row>
    <row r="2603" spans="1:18" x14ac:dyDescent="0.2">
      <c r="A2603" t="s">
        <v>39</v>
      </c>
      <c r="B2603" s="9" t="str">
        <f>VLOOKUP(A2603,'item cost'!A:D,2,FALSE)</f>
        <v>group 9</v>
      </c>
      <c r="C2603" s="9" t="str">
        <f>VLOOKUP(D2603,items!A:B,2,FALSE)</f>
        <v>item 9</v>
      </c>
      <c r="D2603" t="s">
        <v>841</v>
      </c>
      <c r="E2603" s="10"/>
      <c r="F2603" s="10">
        <v>44987</v>
      </c>
      <c r="G2603" t="s">
        <v>651</v>
      </c>
      <c r="I2603">
        <v>250</v>
      </c>
      <c r="J2603" s="2">
        <v>1200</v>
      </c>
      <c r="K2603" s="2">
        <f>IF(OR(B2603="متنوع",B2603="قطع غيار"),J2603,IF(AND(B2603="ceiling fan",J2603&gt;500),_xlfn.MAXIFS('m cost'!$E$3:$E$1062,'m cost'!$B$3:$B$1062,C2603,'m cost'!$C$3:$C$1062,"&lt;="&amp;O2603,'m cost'!$D$3:$D$1062,"&lt;="&amp;N2603)*3,_xlfn.MAXIFS('m cost'!$E$3:$E$1062,'m cost'!$B$3:$B$1062,C2603,'m cost'!$C$3:$C$1062,"&lt;="&amp;O2603,'m cost'!$D$3:$D$1062,"&lt;="&amp;N2603)))</f>
        <v>2007</v>
      </c>
      <c r="L2603" s="2">
        <f t="shared" si="252"/>
        <v>501750</v>
      </c>
      <c r="M2603" s="2">
        <f t="shared" si="253"/>
        <v>300000</v>
      </c>
      <c r="N2603">
        <f t="shared" si="254"/>
        <v>3</v>
      </c>
      <c r="O2603">
        <f t="shared" si="255"/>
        <v>2023</v>
      </c>
      <c r="P2603" s="9">
        <f>IF(I2603&gt;0,VLOOKUP(B2603,'m cost'!A:G,6,FALSE)*I2603,0)</f>
        <v>5622.5</v>
      </c>
      <c r="Q2603" t="str">
        <f t="shared" si="256"/>
        <v>l</v>
      </c>
      <c r="R2603" s="2">
        <f t="shared" si="257"/>
        <v>-207372.5</v>
      </c>
    </row>
    <row r="2604" spans="1:18" x14ac:dyDescent="0.2">
      <c r="A2604" t="s">
        <v>277</v>
      </c>
      <c r="B2604" s="9" t="str">
        <f>VLOOKUP(A2604,'item cost'!A:D,2,FALSE)</f>
        <v>group 10</v>
      </c>
      <c r="C2604" s="9" t="str">
        <f>VLOOKUP(D2604,items!A:B,2,FALSE)</f>
        <v>item 10</v>
      </c>
      <c r="D2604" t="s">
        <v>842</v>
      </c>
      <c r="E2604" s="10"/>
      <c r="F2604" s="10">
        <v>44987</v>
      </c>
      <c r="G2604" t="s">
        <v>651</v>
      </c>
      <c r="I2604">
        <v>213</v>
      </c>
      <c r="J2604" s="2">
        <v>480</v>
      </c>
      <c r="K2604" s="2">
        <f>IF(OR(B2604="متنوع",B2604="قطع غيار"),J2604,IF(AND(B2604="ceiling fan",J2604&gt;500),_xlfn.MAXIFS('m cost'!$E$3:$E$1062,'m cost'!$B$3:$B$1062,C2604,'m cost'!$C$3:$C$1062,"&lt;="&amp;O2604,'m cost'!$D$3:$D$1062,"&lt;="&amp;N2604)*3,_xlfn.MAXIFS('m cost'!$E$3:$E$1062,'m cost'!$B$3:$B$1062,C2604,'m cost'!$C$3:$C$1062,"&lt;="&amp;O2604,'m cost'!$D$3:$D$1062,"&lt;="&amp;N2604)))</f>
        <v>370</v>
      </c>
      <c r="L2604" s="2">
        <f t="shared" si="252"/>
        <v>78810</v>
      </c>
      <c r="M2604" s="2">
        <f t="shared" si="253"/>
        <v>102240</v>
      </c>
      <c r="N2604">
        <f t="shared" si="254"/>
        <v>3</v>
      </c>
      <c r="O2604">
        <f t="shared" si="255"/>
        <v>2023</v>
      </c>
      <c r="P2604" s="9">
        <f>IF(I2604&gt;0,VLOOKUP(B2604,'m cost'!A:G,6,FALSE)*I2604,0)</f>
        <v>13297.59</v>
      </c>
      <c r="Q2604" t="str">
        <f t="shared" si="256"/>
        <v>p</v>
      </c>
      <c r="R2604" s="2">
        <f t="shared" si="257"/>
        <v>10132.41</v>
      </c>
    </row>
    <row r="2605" spans="1:18" x14ac:dyDescent="0.2">
      <c r="A2605" t="s">
        <v>53</v>
      </c>
      <c r="B2605" s="9" t="str">
        <f>VLOOKUP(A2605,'item cost'!A:D,2,FALSE)</f>
        <v>group 11</v>
      </c>
      <c r="C2605" s="9" t="str">
        <f>VLOOKUP(D2605,items!A:B,2,FALSE)</f>
        <v>item 11</v>
      </c>
      <c r="D2605" t="s">
        <v>843</v>
      </c>
      <c r="E2605" s="10"/>
      <c r="F2605" s="10">
        <v>44987</v>
      </c>
      <c r="G2605" t="s">
        <v>651</v>
      </c>
      <c r="I2605">
        <v>75</v>
      </c>
      <c r="J2605" s="2">
        <v>265</v>
      </c>
      <c r="K2605" s="2">
        <f>IF(OR(B2605="متنوع",B2605="قطع غيار"),J2605,IF(AND(B2605="ceiling fan",J2605&gt;500),_xlfn.MAXIFS('m cost'!$E$3:$E$1062,'m cost'!$B$3:$B$1062,C2605,'m cost'!$C$3:$C$1062,"&lt;="&amp;O2605,'m cost'!$D$3:$D$1062,"&lt;="&amp;N2605)*3,_xlfn.MAXIFS('m cost'!$E$3:$E$1062,'m cost'!$B$3:$B$1062,C2605,'m cost'!$C$3:$C$1062,"&lt;="&amp;O2605,'m cost'!$D$3:$D$1062,"&lt;="&amp;N2605)))</f>
        <v>339.00000000000006</v>
      </c>
      <c r="L2605" s="2">
        <f t="shared" si="252"/>
        <v>25425.000000000004</v>
      </c>
      <c r="M2605" s="2">
        <f t="shared" si="253"/>
        <v>19875</v>
      </c>
      <c r="N2605">
        <f t="shared" si="254"/>
        <v>3</v>
      </c>
      <c r="O2605">
        <f t="shared" si="255"/>
        <v>2023</v>
      </c>
      <c r="P2605" s="9">
        <f>IF(I2605&gt;0,VLOOKUP(B2605,'m cost'!A:G,6,FALSE)*I2605,0)</f>
        <v>1650.7500000000002</v>
      </c>
      <c r="Q2605" t="str">
        <f t="shared" si="256"/>
        <v>l</v>
      </c>
      <c r="R2605" s="2">
        <f t="shared" si="257"/>
        <v>-7200.7500000000036</v>
      </c>
    </row>
    <row r="2606" spans="1:18" x14ac:dyDescent="0.2">
      <c r="A2606" t="s">
        <v>54</v>
      </c>
      <c r="B2606" s="9" t="str">
        <f>VLOOKUP(A2606,'item cost'!A:D,2,FALSE)</f>
        <v>group 12</v>
      </c>
      <c r="C2606" s="9" t="str">
        <f>VLOOKUP(D2606,items!A:B,2,FALSE)</f>
        <v>item 12</v>
      </c>
      <c r="D2606" t="s">
        <v>844</v>
      </c>
      <c r="E2606" s="10"/>
      <c r="F2606" s="10">
        <v>44987</v>
      </c>
      <c r="G2606" t="s">
        <v>651</v>
      </c>
      <c r="I2606">
        <v>60</v>
      </c>
      <c r="J2606" s="2">
        <v>275</v>
      </c>
      <c r="K2606" s="2">
        <f>IF(OR(B2606="متنوع",B2606="قطع غيار"),J2606,IF(AND(B2606="ceiling fan",J2606&gt;500),_xlfn.MAXIFS('m cost'!$E$3:$E$1062,'m cost'!$B$3:$B$1062,C2606,'m cost'!$C$3:$C$1062,"&lt;="&amp;O2606,'m cost'!$D$3:$D$1062,"&lt;="&amp;N2606)*3,_xlfn.MAXIFS('m cost'!$E$3:$E$1062,'m cost'!$B$3:$B$1062,C2606,'m cost'!$C$3:$C$1062,"&lt;="&amp;O2606,'m cost'!$D$3:$D$1062,"&lt;="&amp;N2606)))</f>
        <v>900</v>
      </c>
      <c r="L2606" s="2">
        <f t="shared" si="252"/>
        <v>54000</v>
      </c>
      <c r="M2606" s="2">
        <f t="shared" si="253"/>
        <v>16500</v>
      </c>
      <c r="N2606">
        <f t="shared" si="254"/>
        <v>3</v>
      </c>
      <c r="O2606">
        <f t="shared" si="255"/>
        <v>2023</v>
      </c>
      <c r="P2606" s="9">
        <f>IF(I2606&gt;0,VLOOKUP(B2606,'m cost'!A:G,6,FALSE)*I2606,0)</f>
        <v>1546.8000000000002</v>
      </c>
      <c r="Q2606" t="str">
        <f t="shared" si="256"/>
        <v>l</v>
      </c>
      <c r="R2606" s="2">
        <f t="shared" si="257"/>
        <v>-39046.800000000003</v>
      </c>
    </row>
    <row r="2607" spans="1:18" x14ac:dyDescent="0.2">
      <c r="A2607" t="s">
        <v>72</v>
      </c>
      <c r="B2607" s="9" t="str">
        <f>VLOOKUP(A2607,'item cost'!A:D,2,FALSE)</f>
        <v>group 13</v>
      </c>
      <c r="C2607" s="9" t="str">
        <f>VLOOKUP(D2607,items!A:B,2,FALSE)</f>
        <v>item 13</v>
      </c>
      <c r="D2607" t="s">
        <v>845</v>
      </c>
      <c r="E2607" s="10"/>
      <c r="F2607" s="10">
        <v>44989</v>
      </c>
      <c r="G2607" t="s">
        <v>652</v>
      </c>
      <c r="I2607">
        <v>146</v>
      </c>
      <c r="J2607" s="2">
        <v>265</v>
      </c>
      <c r="K2607" s="2">
        <f>IF(OR(B2607="متنوع",B2607="قطع غيار"),J2607,IF(AND(B2607="ceiling fan",J2607&gt;500),_xlfn.MAXIFS('m cost'!$E$3:$E$1062,'m cost'!$B$3:$B$1062,C2607,'m cost'!$C$3:$C$1062,"&lt;="&amp;O2607,'m cost'!$D$3:$D$1062,"&lt;="&amp;N2607)*3,_xlfn.MAXIFS('m cost'!$E$3:$E$1062,'m cost'!$B$3:$B$1062,C2607,'m cost'!$C$3:$C$1062,"&lt;="&amp;O2607,'m cost'!$D$3:$D$1062,"&lt;="&amp;N2607)))</f>
        <v>450</v>
      </c>
      <c r="L2607" s="2">
        <f t="shared" si="252"/>
        <v>65700</v>
      </c>
      <c r="M2607" s="2">
        <f t="shared" si="253"/>
        <v>38690</v>
      </c>
      <c r="N2607">
        <f t="shared" si="254"/>
        <v>3</v>
      </c>
      <c r="O2607">
        <f t="shared" si="255"/>
        <v>2023</v>
      </c>
      <c r="P2607" s="9">
        <f>IF(I2607&gt;0,VLOOKUP(B2607,'m cost'!A:G,6,FALSE)*I2607,0)</f>
        <v>6083.8200000000006</v>
      </c>
      <c r="Q2607" t="str">
        <f t="shared" si="256"/>
        <v>l</v>
      </c>
      <c r="R2607" s="2">
        <f t="shared" si="257"/>
        <v>-33093.82</v>
      </c>
    </row>
    <row r="2608" spans="1:18" x14ac:dyDescent="0.2">
      <c r="A2608" t="s">
        <v>38</v>
      </c>
      <c r="B2608" s="9" t="str">
        <f>VLOOKUP(A2608,'item cost'!A:D,2,FALSE)</f>
        <v>group 14</v>
      </c>
      <c r="C2608" s="9" t="str">
        <f>VLOOKUP(D2608,items!A:B,2,FALSE)</f>
        <v>item 14</v>
      </c>
      <c r="D2608" t="s">
        <v>846</v>
      </c>
      <c r="E2608" s="10"/>
      <c r="F2608" s="10">
        <v>44989</v>
      </c>
      <c r="G2608" t="s">
        <v>652</v>
      </c>
      <c r="I2608">
        <v>189</v>
      </c>
      <c r="J2608" s="2">
        <v>1200</v>
      </c>
      <c r="K2608" s="2">
        <f>IF(OR(B2608="متنوع",B2608="قطع غيار"),J2608,IF(AND(B2608="ceiling fan",J2608&gt;500),_xlfn.MAXIFS('m cost'!$E$3:$E$1062,'m cost'!$B$3:$B$1062,C2608,'m cost'!$C$3:$C$1062,"&lt;="&amp;O2608,'m cost'!$D$3:$D$1062,"&lt;="&amp;N2608)*3,_xlfn.MAXIFS('m cost'!$E$3:$E$1062,'m cost'!$B$3:$B$1062,C2608,'m cost'!$C$3:$C$1062,"&lt;="&amp;O2608,'m cost'!$D$3:$D$1062,"&lt;="&amp;N2608)))</f>
        <v>2060</v>
      </c>
      <c r="L2608" s="2">
        <f t="shared" si="252"/>
        <v>389340</v>
      </c>
      <c r="M2608" s="2">
        <f t="shared" si="253"/>
        <v>226800</v>
      </c>
      <c r="N2608">
        <f t="shared" si="254"/>
        <v>3</v>
      </c>
      <c r="O2608">
        <f t="shared" si="255"/>
        <v>2023</v>
      </c>
      <c r="P2608" s="9">
        <f>IF(I2608&gt;0,VLOOKUP(B2608,'m cost'!A:G,6,FALSE)*I2608,0)</f>
        <v>6272.91</v>
      </c>
      <c r="Q2608" t="str">
        <f t="shared" si="256"/>
        <v>l</v>
      </c>
      <c r="R2608" s="2">
        <f t="shared" si="257"/>
        <v>-168812.91</v>
      </c>
    </row>
    <row r="2609" spans="1:18" x14ac:dyDescent="0.2">
      <c r="A2609" t="s">
        <v>36</v>
      </c>
      <c r="B2609" s="9" t="str">
        <f>VLOOKUP(A2609,'item cost'!A:D,2,FALSE)</f>
        <v>group 15</v>
      </c>
      <c r="C2609" s="9" t="str">
        <f>VLOOKUP(D2609,items!A:B,2,FALSE)</f>
        <v>item 15</v>
      </c>
      <c r="D2609" t="s">
        <v>847</v>
      </c>
      <c r="E2609" s="10"/>
      <c r="F2609" s="10">
        <v>44991</v>
      </c>
      <c r="G2609" t="s">
        <v>653</v>
      </c>
      <c r="I2609">
        <v>142</v>
      </c>
      <c r="J2609" s="2">
        <v>525</v>
      </c>
      <c r="K2609" s="2">
        <f>IF(OR(B2609="متنوع",B2609="قطع غيار"),J2609,IF(AND(B2609="ceiling fan",J2609&gt;500),_xlfn.MAXIFS('m cost'!$E$3:$E$1062,'m cost'!$B$3:$B$1062,C2609,'m cost'!$C$3:$C$1062,"&lt;="&amp;O2609,'m cost'!$D$3:$D$1062,"&lt;="&amp;N2609)*3,_xlfn.MAXIFS('m cost'!$E$3:$E$1062,'m cost'!$B$3:$B$1062,C2609,'m cost'!$C$3:$C$1062,"&lt;="&amp;O2609,'m cost'!$D$3:$D$1062,"&lt;="&amp;N2609)))</f>
        <v>1928</v>
      </c>
      <c r="L2609" s="2">
        <f t="shared" si="252"/>
        <v>273776</v>
      </c>
      <c r="M2609" s="2">
        <f t="shared" si="253"/>
        <v>74550</v>
      </c>
      <c r="N2609">
        <f t="shared" si="254"/>
        <v>3</v>
      </c>
      <c r="O2609">
        <f t="shared" si="255"/>
        <v>2023</v>
      </c>
      <c r="P2609" s="9">
        <f>IF(I2609&gt;0,VLOOKUP(B2609,'m cost'!A:G,6,FALSE)*I2609,0)</f>
        <v>3765.84</v>
      </c>
      <c r="Q2609" t="str">
        <f t="shared" si="256"/>
        <v>l</v>
      </c>
      <c r="R2609" s="2">
        <f t="shared" si="257"/>
        <v>-202991.84</v>
      </c>
    </row>
    <row r="2610" spans="1:18" x14ac:dyDescent="0.2">
      <c r="A2610" t="s">
        <v>30</v>
      </c>
      <c r="B2610" s="9" t="str">
        <f>VLOOKUP(A2610,'item cost'!A:D,2,FALSE)</f>
        <v>group 16</v>
      </c>
      <c r="C2610" s="9" t="str">
        <f>VLOOKUP(D2610,items!A:B,2,FALSE)</f>
        <v>item 16</v>
      </c>
      <c r="D2610" t="s">
        <v>848</v>
      </c>
      <c r="E2610" s="10"/>
      <c r="F2610" s="10">
        <v>44991</v>
      </c>
      <c r="G2610" t="s">
        <v>653</v>
      </c>
      <c r="I2610">
        <v>90</v>
      </c>
      <c r="J2610" s="2">
        <v>1200</v>
      </c>
      <c r="K2610" s="2">
        <f>IF(OR(B2610="متنوع",B2610="قطع غيار"),J2610,IF(AND(B2610="ceiling fan",J2610&gt;500),_xlfn.MAXIFS('m cost'!$E$3:$E$1062,'m cost'!$B$3:$B$1062,C2610,'m cost'!$C$3:$C$1062,"&lt;="&amp;O2610,'m cost'!$D$3:$D$1062,"&lt;="&amp;N2610)*3,_xlfn.MAXIFS('m cost'!$E$3:$E$1062,'m cost'!$B$3:$B$1062,C2610,'m cost'!$C$3:$C$1062,"&lt;="&amp;O2610,'m cost'!$D$3:$D$1062,"&lt;="&amp;N2610)))</f>
        <v>340.26666666666671</v>
      </c>
      <c r="L2610" s="2">
        <f t="shared" si="252"/>
        <v>30624.000000000004</v>
      </c>
      <c r="M2610" s="2">
        <f t="shared" si="253"/>
        <v>108000</v>
      </c>
      <c r="N2610">
        <f t="shared" si="254"/>
        <v>3</v>
      </c>
      <c r="O2610">
        <f t="shared" si="255"/>
        <v>2023</v>
      </c>
      <c r="P2610" s="9">
        <f>IF(I2610&gt;0,VLOOKUP(B2610,'m cost'!A:G,6,FALSE)*I2610,0)</f>
        <v>2581.1999999999998</v>
      </c>
      <c r="Q2610" t="str">
        <f t="shared" si="256"/>
        <v>p</v>
      </c>
      <c r="R2610" s="2">
        <f t="shared" si="257"/>
        <v>74794.8</v>
      </c>
    </row>
    <row r="2611" spans="1:18" x14ac:dyDescent="0.2">
      <c r="A2611" t="s">
        <v>45</v>
      </c>
      <c r="B2611" s="9" t="str">
        <f>VLOOKUP(A2611,'item cost'!A:D,2,FALSE)</f>
        <v>group 17</v>
      </c>
      <c r="C2611" s="9" t="str">
        <f>VLOOKUP(D2611,items!A:B,2,FALSE)</f>
        <v>item 17</v>
      </c>
      <c r="D2611" t="s">
        <v>849</v>
      </c>
      <c r="E2611" s="10"/>
      <c r="F2611" s="10">
        <v>44991</v>
      </c>
      <c r="G2611" t="s">
        <v>653</v>
      </c>
      <c r="I2611">
        <v>100</v>
      </c>
      <c r="J2611" s="2">
        <v>275</v>
      </c>
      <c r="K2611" s="2">
        <f>IF(OR(B2611="متنوع",B2611="قطع غيار"),J2611,IF(AND(B2611="ceiling fan",J2611&gt;500),_xlfn.MAXIFS('m cost'!$E$3:$E$1062,'m cost'!$B$3:$B$1062,C2611,'m cost'!$C$3:$C$1062,"&lt;="&amp;O2611,'m cost'!$D$3:$D$1062,"&lt;="&amp;N2611)*3,_xlfn.MAXIFS('m cost'!$E$3:$E$1062,'m cost'!$B$3:$B$1062,C2611,'m cost'!$C$3:$C$1062,"&lt;="&amp;O2611,'m cost'!$D$3:$D$1062,"&lt;="&amp;N2611)))</f>
        <v>1330</v>
      </c>
      <c r="L2611" s="2">
        <f t="shared" si="252"/>
        <v>133000</v>
      </c>
      <c r="M2611" s="2">
        <f t="shared" si="253"/>
        <v>27500</v>
      </c>
      <c r="N2611">
        <f t="shared" si="254"/>
        <v>3</v>
      </c>
      <c r="O2611">
        <f t="shared" si="255"/>
        <v>2023</v>
      </c>
      <c r="P2611" s="9">
        <f>IF(I2611&gt;0,VLOOKUP(B2611,'m cost'!A:G,6,FALSE)*I2611,0)</f>
        <v>4825</v>
      </c>
      <c r="Q2611" t="str">
        <f t="shared" si="256"/>
        <v>l</v>
      </c>
      <c r="R2611" s="2">
        <f t="shared" si="257"/>
        <v>-110325</v>
      </c>
    </row>
    <row r="2612" spans="1:18" x14ac:dyDescent="0.2">
      <c r="A2612" t="s">
        <v>21</v>
      </c>
      <c r="B2612" s="9" t="str">
        <f>VLOOKUP(A2612,'item cost'!A:D,2,FALSE)</f>
        <v>group 18</v>
      </c>
      <c r="C2612" s="9" t="str">
        <f>VLOOKUP(D2612,items!A:B,2,FALSE)</f>
        <v>item 18</v>
      </c>
      <c r="D2612" t="s">
        <v>850</v>
      </c>
      <c r="E2612" s="10"/>
      <c r="F2612" s="10">
        <v>44992</v>
      </c>
      <c r="G2612" t="s">
        <v>654</v>
      </c>
      <c r="I2612">
        <v>168</v>
      </c>
      <c r="J2612" s="2">
        <v>1200</v>
      </c>
      <c r="K2612" s="2">
        <f>IF(OR(B2612="متنوع",B2612="قطع غيار"),J2612,IF(AND(B2612="ceiling fan",J2612&gt;500),_xlfn.MAXIFS('m cost'!$E$3:$E$1062,'m cost'!$B$3:$B$1062,C2612,'m cost'!$C$3:$C$1062,"&lt;="&amp;O2612,'m cost'!$D$3:$D$1062,"&lt;="&amp;N2612)*3,_xlfn.MAXIFS('m cost'!$E$3:$E$1062,'m cost'!$B$3:$B$1062,C2612,'m cost'!$C$3:$C$1062,"&lt;="&amp;O2612,'m cost'!$D$3:$D$1062,"&lt;="&amp;N2612)))</f>
        <v>569</v>
      </c>
      <c r="L2612" s="2">
        <f t="shared" si="252"/>
        <v>95592</v>
      </c>
      <c r="M2612" s="2">
        <f t="shared" si="253"/>
        <v>201600</v>
      </c>
      <c r="N2612">
        <f t="shared" si="254"/>
        <v>3</v>
      </c>
      <c r="O2612">
        <f t="shared" si="255"/>
        <v>2023</v>
      </c>
      <c r="P2612" s="9">
        <f>IF(I2612&gt;0,VLOOKUP(B2612,'m cost'!A:G,6,FALSE)*I2612,0)</f>
        <v>23210.880000000001</v>
      </c>
      <c r="Q2612" t="str">
        <f t="shared" si="256"/>
        <v>p</v>
      </c>
      <c r="R2612" s="2">
        <f t="shared" si="257"/>
        <v>82797.119999999995</v>
      </c>
    </row>
    <row r="2613" spans="1:18" x14ac:dyDescent="0.2">
      <c r="A2613" t="s">
        <v>275</v>
      </c>
      <c r="B2613" s="9" t="str">
        <f>VLOOKUP(A2613,'item cost'!A:D,2,FALSE)</f>
        <v>group 19</v>
      </c>
      <c r="C2613" s="9" t="str">
        <f>VLOOKUP(D2613,items!A:B,2,FALSE)</f>
        <v>item 19</v>
      </c>
      <c r="D2613" t="s">
        <v>851</v>
      </c>
      <c r="E2613" s="10"/>
      <c r="F2613" s="10">
        <v>44992</v>
      </c>
      <c r="G2613" t="s">
        <v>654</v>
      </c>
      <c r="I2613">
        <v>30</v>
      </c>
      <c r="J2613" s="2">
        <v>265</v>
      </c>
      <c r="K2613" s="2">
        <f>IF(OR(B2613="متنوع",B2613="قطع غيار"),J2613,IF(AND(B2613="ceiling fan",J2613&gt;500),_xlfn.MAXIFS('m cost'!$E$3:$E$1062,'m cost'!$B$3:$B$1062,C2613,'m cost'!$C$3:$C$1062,"&lt;="&amp;O2613,'m cost'!$D$3:$D$1062,"&lt;="&amp;N2613)*3,_xlfn.MAXIFS('m cost'!$E$3:$E$1062,'m cost'!$B$3:$B$1062,C2613,'m cost'!$C$3:$C$1062,"&lt;="&amp;O2613,'m cost'!$D$3:$D$1062,"&lt;="&amp;N2613)))</f>
        <v>1400</v>
      </c>
      <c r="L2613" s="2">
        <f t="shared" si="252"/>
        <v>42000</v>
      </c>
      <c r="M2613" s="2">
        <f t="shared" si="253"/>
        <v>7950</v>
      </c>
      <c r="N2613">
        <f t="shared" si="254"/>
        <v>3</v>
      </c>
      <c r="O2613">
        <f t="shared" si="255"/>
        <v>2023</v>
      </c>
      <c r="P2613" s="9">
        <f>IF(I2613&gt;0,VLOOKUP(B2613,'m cost'!A:G,6,FALSE)*I2613,0)</f>
        <v>659.09999999999991</v>
      </c>
      <c r="Q2613" t="str">
        <f t="shared" si="256"/>
        <v>l</v>
      </c>
      <c r="R2613" s="2">
        <f t="shared" si="257"/>
        <v>-34709.1</v>
      </c>
    </row>
    <row r="2614" spans="1:18" x14ac:dyDescent="0.2">
      <c r="A2614" t="s">
        <v>17</v>
      </c>
      <c r="B2614" s="9" t="str">
        <f>VLOOKUP(A2614,'item cost'!A:D,2,FALSE)</f>
        <v>group 20</v>
      </c>
      <c r="C2614" s="9" t="str">
        <f>VLOOKUP(D2614,items!A:B,2,FALSE)</f>
        <v>item 20</v>
      </c>
      <c r="D2614" t="s">
        <v>852</v>
      </c>
      <c r="E2614" s="10"/>
      <c r="F2614" s="10">
        <v>44994</v>
      </c>
      <c r="G2614" t="s">
        <v>655</v>
      </c>
      <c r="I2614">
        <v>129</v>
      </c>
      <c r="J2614" s="2">
        <v>480</v>
      </c>
      <c r="K2614" s="2">
        <f>IF(OR(B2614="متنوع",B2614="قطع غيار"),J2614,IF(AND(B2614="ceiling fan",J2614&gt;500),_xlfn.MAXIFS('m cost'!$E$3:$E$1062,'m cost'!$B$3:$B$1062,C2614,'m cost'!$C$3:$C$1062,"&lt;="&amp;O2614,'m cost'!$D$3:$D$1062,"&lt;="&amp;N2614)*3,_xlfn.MAXIFS('m cost'!$E$3:$E$1062,'m cost'!$B$3:$B$1062,C2614,'m cost'!$C$3:$C$1062,"&lt;="&amp;O2614,'m cost'!$D$3:$D$1062,"&lt;="&amp;N2614)))</f>
        <v>1668</v>
      </c>
      <c r="L2614" s="2">
        <f t="shared" si="252"/>
        <v>215172</v>
      </c>
      <c r="M2614" s="2">
        <f t="shared" si="253"/>
        <v>61920</v>
      </c>
      <c r="N2614">
        <f t="shared" si="254"/>
        <v>3</v>
      </c>
      <c r="O2614">
        <f t="shared" si="255"/>
        <v>2023</v>
      </c>
      <c r="P2614" s="9">
        <f>IF(I2614&gt;0,VLOOKUP(B2614,'m cost'!A:G,6,FALSE)*I2614,0)</f>
        <v>645</v>
      </c>
      <c r="Q2614" t="str">
        <f t="shared" si="256"/>
        <v>l</v>
      </c>
      <c r="R2614" s="2">
        <f t="shared" si="257"/>
        <v>-153897</v>
      </c>
    </row>
    <row r="2615" spans="1:18" x14ac:dyDescent="0.2">
      <c r="A2615" t="s">
        <v>18</v>
      </c>
      <c r="B2615" s="9" t="str">
        <f>VLOOKUP(A2615,'item cost'!A:D,2,FALSE)</f>
        <v>group 21</v>
      </c>
      <c r="C2615" s="9" t="str">
        <f>VLOOKUP(D2615,items!A:B,2,FALSE)</f>
        <v>item 21</v>
      </c>
      <c r="D2615" t="s">
        <v>853</v>
      </c>
      <c r="E2615" s="10"/>
      <c r="F2615" s="10">
        <v>45003</v>
      </c>
      <c r="G2615" t="s">
        <v>656</v>
      </c>
      <c r="I2615">
        <v>190</v>
      </c>
      <c r="J2615" s="2">
        <v>1200</v>
      </c>
      <c r="K2615" s="2">
        <f>IF(OR(B2615="متنوع",B2615="قطع غيار"),J2615,IF(AND(B2615="ceiling fan",J2615&gt;500),_xlfn.MAXIFS('m cost'!$E$3:$E$1062,'m cost'!$B$3:$B$1062,C2615,'m cost'!$C$3:$C$1062,"&lt;="&amp;O2615,'m cost'!$D$3:$D$1062,"&lt;="&amp;N2615)*3,_xlfn.MAXIFS('m cost'!$E$3:$E$1062,'m cost'!$B$3:$B$1062,C2615,'m cost'!$C$3:$C$1062,"&lt;="&amp;O2615,'m cost'!$D$3:$D$1062,"&lt;="&amp;N2615)))</f>
        <v>2185</v>
      </c>
      <c r="L2615" s="2">
        <f t="shared" si="252"/>
        <v>415150</v>
      </c>
      <c r="M2615" s="2">
        <f t="shared" si="253"/>
        <v>228000</v>
      </c>
      <c r="N2615">
        <f t="shared" si="254"/>
        <v>3</v>
      </c>
      <c r="O2615">
        <f t="shared" si="255"/>
        <v>2023</v>
      </c>
      <c r="P2615" s="9">
        <f>IF(I2615&gt;0,VLOOKUP(B2615,'m cost'!A:G,6,FALSE)*I2615,0)</f>
        <v>0</v>
      </c>
      <c r="Q2615" t="str">
        <f t="shared" si="256"/>
        <v>l</v>
      </c>
      <c r="R2615" s="2">
        <f t="shared" si="257"/>
        <v>-187150</v>
      </c>
    </row>
    <row r="2616" spans="1:18" x14ac:dyDescent="0.2">
      <c r="A2616" t="s">
        <v>24</v>
      </c>
      <c r="B2616" s="9" t="str">
        <f>VLOOKUP(A2616,'item cost'!A:D,2,FALSE)</f>
        <v>group 22</v>
      </c>
      <c r="C2616" s="9" t="str">
        <f>VLOOKUP(D2616,items!A:B,2,FALSE)</f>
        <v>item 22</v>
      </c>
      <c r="D2616" t="s">
        <v>854</v>
      </c>
      <c r="E2616" s="10"/>
      <c r="F2616" s="10">
        <v>45000</v>
      </c>
      <c r="G2616" t="s">
        <v>657</v>
      </c>
      <c r="I2616">
        <v>250</v>
      </c>
      <c r="J2616" s="2">
        <v>1800</v>
      </c>
      <c r="K2616" s="2">
        <f>IF(OR(B2616="متنوع",B2616="قطع غيار"),J2616,IF(AND(B2616="ceiling fan",J2616&gt;500),_xlfn.MAXIFS('m cost'!$E$3:$E$1062,'m cost'!$B$3:$B$1062,C2616,'m cost'!$C$3:$C$1062,"&lt;="&amp;O2616,'m cost'!$D$3:$D$1062,"&lt;="&amp;N2616)*3,_xlfn.MAXIFS('m cost'!$E$3:$E$1062,'m cost'!$B$3:$B$1062,C2616,'m cost'!$C$3:$C$1062,"&lt;="&amp;O2616,'m cost'!$D$3:$D$1062,"&lt;="&amp;N2616)))</f>
        <v>855</v>
      </c>
      <c r="L2616" s="2">
        <f t="shared" si="252"/>
        <v>213750</v>
      </c>
      <c r="M2616" s="2">
        <f t="shared" si="253"/>
        <v>450000</v>
      </c>
      <c r="N2616">
        <f t="shared" si="254"/>
        <v>3</v>
      </c>
      <c r="O2616">
        <f t="shared" si="255"/>
        <v>2023</v>
      </c>
      <c r="P2616" s="9">
        <f>IF(I2616&gt;0,VLOOKUP(B2616,'m cost'!A:G,6,FALSE)*I2616,0)</f>
        <v>250</v>
      </c>
      <c r="Q2616" t="str">
        <f t="shared" si="256"/>
        <v>p</v>
      </c>
      <c r="R2616" s="2">
        <f t="shared" si="257"/>
        <v>236000</v>
      </c>
    </row>
    <row r="2617" spans="1:18" x14ac:dyDescent="0.2">
      <c r="A2617" t="s">
        <v>60</v>
      </c>
      <c r="B2617" s="9" t="str">
        <f>VLOOKUP(A2617,'item cost'!A:D,2,FALSE)</f>
        <v>group 23</v>
      </c>
      <c r="C2617" s="9" t="str">
        <f>VLOOKUP(D2617,items!A:B,2,FALSE)</f>
        <v>item 23</v>
      </c>
      <c r="D2617" t="s">
        <v>855</v>
      </c>
      <c r="E2617" s="10"/>
      <c r="F2617" s="10">
        <v>45000</v>
      </c>
      <c r="G2617" t="s">
        <v>658</v>
      </c>
      <c r="I2617">
        <v>250</v>
      </c>
      <c r="J2617" s="2">
        <v>1800</v>
      </c>
      <c r="K2617" s="2">
        <f>IF(OR(B2617="متنوع",B2617="قطع غيار"),J2617,IF(AND(B2617="ceiling fan",J2617&gt;500),_xlfn.MAXIFS('m cost'!$E$3:$E$1062,'m cost'!$B$3:$B$1062,C2617,'m cost'!$C$3:$C$1062,"&lt;="&amp;O2617,'m cost'!$D$3:$D$1062,"&lt;="&amp;N2617)*3,_xlfn.MAXIFS('m cost'!$E$3:$E$1062,'m cost'!$B$3:$B$1062,C2617,'m cost'!$C$3:$C$1062,"&lt;="&amp;O2617,'m cost'!$D$3:$D$1062,"&lt;="&amp;N2617)))</f>
        <v>3666.8121693121693</v>
      </c>
      <c r="L2617" s="2">
        <f t="shared" si="252"/>
        <v>916703.04232804233</v>
      </c>
      <c r="M2617" s="2">
        <f t="shared" si="253"/>
        <v>450000</v>
      </c>
      <c r="N2617">
        <f t="shared" si="254"/>
        <v>3</v>
      </c>
      <c r="O2617">
        <f t="shared" si="255"/>
        <v>2023</v>
      </c>
      <c r="P2617" s="9">
        <f>IF(I2617&gt;0,VLOOKUP(B2617,'m cost'!A:G,6,FALSE)*I2617,0)</f>
        <v>500</v>
      </c>
      <c r="Q2617" t="str">
        <f t="shared" si="256"/>
        <v>l</v>
      </c>
      <c r="R2617" s="2">
        <f t="shared" si="257"/>
        <v>-467203.04232804233</v>
      </c>
    </row>
    <row r="2618" spans="1:18" x14ac:dyDescent="0.2">
      <c r="A2618" t="s">
        <v>43</v>
      </c>
      <c r="B2618" s="9" t="str">
        <f>VLOOKUP(A2618,'item cost'!A:D,2,FALSE)</f>
        <v>group 24</v>
      </c>
      <c r="C2618" s="9" t="str">
        <f>VLOOKUP(D2618,items!A:B,2,FALSE)</f>
        <v>item 24</v>
      </c>
      <c r="D2618" t="s">
        <v>856</v>
      </c>
      <c r="E2618" s="10"/>
      <c r="F2618" s="10">
        <v>45000</v>
      </c>
      <c r="G2618" t="s">
        <v>658</v>
      </c>
      <c r="I2618">
        <v>1</v>
      </c>
      <c r="J2618" s="2">
        <v>1</v>
      </c>
      <c r="K2618" s="2">
        <f>IF(OR(B2618="متنوع",B2618="قطع غيار"),J2618,IF(AND(B2618="ceiling fan",J2618&gt;500),_xlfn.MAXIFS('m cost'!$E$3:$E$1062,'m cost'!$B$3:$B$1062,C2618,'m cost'!$C$3:$C$1062,"&lt;="&amp;O2618,'m cost'!$D$3:$D$1062,"&lt;="&amp;N2618)*3,_xlfn.MAXIFS('m cost'!$E$3:$E$1062,'m cost'!$B$3:$B$1062,C2618,'m cost'!$C$3:$C$1062,"&lt;="&amp;O2618,'m cost'!$D$3:$D$1062,"&lt;="&amp;N2618)))</f>
        <v>570</v>
      </c>
      <c r="L2618" s="2">
        <f t="shared" si="252"/>
        <v>570</v>
      </c>
      <c r="M2618" s="2">
        <f t="shared" si="253"/>
        <v>1</v>
      </c>
      <c r="N2618">
        <f t="shared" si="254"/>
        <v>3</v>
      </c>
      <c r="O2618">
        <f t="shared" si="255"/>
        <v>2023</v>
      </c>
      <c r="P2618" s="9">
        <f>IF(I2618&gt;0,VLOOKUP(B2618,'m cost'!A:G,6,FALSE)*I2618,0)</f>
        <v>0.5</v>
      </c>
      <c r="Q2618" t="str">
        <f t="shared" si="256"/>
        <v>l</v>
      </c>
      <c r="R2618" s="2">
        <f t="shared" si="257"/>
        <v>-569.5</v>
      </c>
    </row>
    <row r="2619" spans="1:18" x14ac:dyDescent="0.2">
      <c r="A2619" t="s">
        <v>278</v>
      </c>
      <c r="B2619" s="9" t="str">
        <f>VLOOKUP(A2619,'item cost'!A:D,2,FALSE)</f>
        <v>group 25</v>
      </c>
      <c r="C2619" s="9" t="str">
        <f>VLOOKUP(D2619,items!A:B,2,FALSE)</f>
        <v>item 25</v>
      </c>
      <c r="D2619" t="s">
        <v>857</v>
      </c>
      <c r="E2619" s="10"/>
      <c r="F2619" s="10">
        <v>45000</v>
      </c>
      <c r="G2619" t="s">
        <v>658</v>
      </c>
      <c r="I2619">
        <v>1</v>
      </c>
      <c r="J2619" s="2">
        <v>1</v>
      </c>
      <c r="K2619" s="2">
        <f>IF(OR(B2619="متنوع",B2619="قطع غيار"),J2619,IF(AND(B2619="ceiling fan",J2619&gt;500),_xlfn.MAXIFS('m cost'!$E$3:$E$1062,'m cost'!$B$3:$B$1062,C2619,'m cost'!$C$3:$C$1062,"&lt;="&amp;O2619,'m cost'!$D$3:$D$1062,"&lt;="&amp;N2619)*3,_xlfn.MAXIFS('m cost'!$E$3:$E$1062,'m cost'!$B$3:$B$1062,C2619,'m cost'!$C$3:$C$1062,"&lt;="&amp;O2619,'m cost'!$D$3:$D$1062,"&lt;="&amp;N2619)))</f>
        <v>388</v>
      </c>
      <c r="L2619" s="2">
        <f t="shared" si="252"/>
        <v>388</v>
      </c>
      <c r="M2619" s="2">
        <f t="shared" si="253"/>
        <v>1</v>
      </c>
      <c r="N2619">
        <f t="shared" si="254"/>
        <v>3</v>
      </c>
      <c r="O2619">
        <f t="shared" si="255"/>
        <v>2023</v>
      </c>
      <c r="P2619" s="9">
        <f>IF(I2619&gt;0,VLOOKUP(B2619,'m cost'!A:G,6,FALSE)*I2619,0)</f>
        <v>29.454999999999998</v>
      </c>
      <c r="Q2619" t="str">
        <f t="shared" si="256"/>
        <v>l</v>
      </c>
      <c r="R2619" s="2">
        <f t="shared" si="257"/>
        <v>-416.45499999999998</v>
      </c>
    </row>
    <row r="2620" spans="1:18" x14ac:dyDescent="0.2">
      <c r="A2620" t="s">
        <v>279</v>
      </c>
      <c r="B2620" s="9" t="str">
        <f>VLOOKUP(A2620,'item cost'!A:D,2,FALSE)</f>
        <v>group 26</v>
      </c>
      <c r="C2620" s="9" t="str">
        <f>VLOOKUP(D2620,items!A:B,2,FALSE)</f>
        <v>item 26</v>
      </c>
      <c r="D2620" t="s">
        <v>858</v>
      </c>
      <c r="E2620" s="10"/>
      <c r="F2620" s="10">
        <v>45000</v>
      </c>
      <c r="G2620" t="s">
        <v>658</v>
      </c>
      <c r="I2620">
        <v>1</v>
      </c>
      <c r="J2620" s="2">
        <v>1</v>
      </c>
      <c r="K2620" s="2">
        <f>IF(OR(B2620="متنوع",B2620="قطع غيار"),J2620,IF(AND(B2620="ceiling fan",J2620&gt;500),_xlfn.MAXIFS('m cost'!$E$3:$E$1062,'m cost'!$B$3:$B$1062,C2620,'m cost'!$C$3:$C$1062,"&lt;="&amp;O2620,'m cost'!$D$3:$D$1062,"&lt;="&amp;N2620)*3,_xlfn.MAXIFS('m cost'!$E$3:$E$1062,'m cost'!$B$3:$B$1062,C2620,'m cost'!$C$3:$C$1062,"&lt;="&amp;O2620,'m cost'!$D$3:$D$1062,"&lt;="&amp;N2620)))</f>
        <v>2270</v>
      </c>
      <c r="L2620" s="2">
        <f t="shared" si="252"/>
        <v>2270</v>
      </c>
      <c r="M2620" s="2">
        <f t="shared" si="253"/>
        <v>1</v>
      </c>
      <c r="N2620">
        <f t="shared" si="254"/>
        <v>3</v>
      </c>
      <c r="O2620">
        <f t="shared" si="255"/>
        <v>2023</v>
      </c>
      <c r="P2620" s="9">
        <f>IF(I2620&gt;0,VLOOKUP(B2620,'m cost'!A:G,6,FALSE)*I2620,0)</f>
        <v>5</v>
      </c>
      <c r="Q2620" t="str">
        <f t="shared" si="256"/>
        <v>l</v>
      </c>
      <c r="R2620" s="2">
        <f t="shared" si="257"/>
        <v>-2274</v>
      </c>
    </row>
    <row r="2621" spans="1:18" x14ac:dyDescent="0.2">
      <c r="A2621" t="s">
        <v>46</v>
      </c>
      <c r="B2621" s="9" t="str">
        <f>VLOOKUP(A2621,'item cost'!A:D,2,FALSE)</f>
        <v>group 27</v>
      </c>
      <c r="C2621" s="9" t="str">
        <f>VLOOKUP(D2621,items!A:B,2,FALSE)</f>
        <v>item 27</v>
      </c>
      <c r="D2621" t="s">
        <v>859</v>
      </c>
      <c r="E2621" s="10"/>
      <c r="F2621" s="10">
        <v>45001</v>
      </c>
      <c r="G2621" t="s">
        <v>160</v>
      </c>
      <c r="I2621">
        <v>-2</v>
      </c>
      <c r="J2621" s="2">
        <v>1485</v>
      </c>
      <c r="K2621" s="2">
        <f>IF(OR(B2621="متنوع",B2621="قطع غيار"),J2621,IF(AND(B2621="ceiling fan",J2621&gt;500),_xlfn.MAXIFS('m cost'!$E$3:$E$1062,'m cost'!$B$3:$B$1062,C2621,'m cost'!$C$3:$C$1062,"&lt;="&amp;O2621,'m cost'!$D$3:$D$1062,"&lt;="&amp;N2621)*3,_xlfn.MAXIFS('m cost'!$E$3:$E$1062,'m cost'!$B$3:$B$1062,C2621,'m cost'!$C$3:$C$1062,"&lt;="&amp;O2621,'m cost'!$D$3:$D$1062,"&lt;="&amp;N2621)))</f>
        <v>1651</v>
      </c>
      <c r="L2621" s="2">
        <f t="shared" si="252"/>
        <v>-3302</v>
      </c>
      <c r="M2621" s="2">
        <f t="shared" si="253"/>
        <v>-2970</v>
      </c>
      <c r="N2621">
        <f t="shared" si="254"/>
        <v>3</v>
      </c>
      <c r="O2621">
        <f t="shared" si="255"/>
        <v>2023</v>
      </c>
      <c r="P2621" s="9">
        <f>IF(I2621&gt;0,VLOOKUP(B2621,'m cost'!A:G,6,FALSE)*I2621,0)</f>
        <v>0</v>
      </c>
      <c r="Q2621" t="str">
        <f t="shared" si="256"/>
        <v>p</v>
      </c>
      <c r="R2621" s="2">
        <f t="shared" si="257"/>
        <v>332</v>
      </c>
    </row>
    <row r="2622" spans="1:18" x14ac:dyDescent="0.2">
      <c r="A2622" t="s">
        <v>37</v>
      </c>
      <c r="B2622" s="9" t="str">
        <f>VLOOKUP(A2622,'item cost'!A:D,2,FALSE)</f>
        <v>group 28</v>
      </c>
      <c r="C2622" s="9" t="str">
        <f>VLOOKUP(D2622,items!A:B,2,FALSE)</f>
        <v>item 28</v>
      </c>
      <c r="D2622" t="s">
        <v>860</v>
      </c>
      <c r="E2622" s="10"/>
      <c r="F2622" s="10">
        <v>45001</v>
      </c>
      <c r="G2622" t="s">
        <v>102</v>
      </c>
      <c r="I2622">
        <v>-26</v>
      </c>
      <c r="J2622" s="2">
        <v>198.98</v>
      </c>
      <c r="K2622" s="2">
        <f>IF(OR(B2622="متنوع",B2622="قطع غيار"),J2622,IF(AND(B2622="ceiling fan",J2622&gt;500),_xlfn.MAXIFS('m cost'!$E$3:$E$1062,'m cost'!$B$3:$B$1062,C2622,'m cost'!$C$3:$C$1062,"&lt;="&amp;O2622,'m cost'!$D$3:$D$1062,"&lt;="&amp;N2622)*3,_xlfn.MAXIFS('m cost'!$E$3:$E$1062,'m cost'!$B$3:$B$1062,C2622,'m cost'!$C$3:$C$1062,"&lt;="&amp;O2622,'m cost'!$D$3:$D$1062,"&lt;="&amp;N2622)))</f>
        <v>1229</v>
      </c>
      <c r="L2622" s="2">
        <f t="shared" si="252"/>
        <v>-31954</v>
      </c>
      <c r="M2622" s="2">
        <f t="shared" si="253"/>
        <v>-5173.4799999999996</v>
      </c>
      <c r="N2622">
        <f t="shared" si="254"/>
        <v>3</v>
      </c>
      <c r="O2622">
        <f t="shared" si="255"/>
        <v>2023</v>
      </c>
      <c r="P2622" s="9">
        <f>IF(I2622&gt;0,VLOOKUP(B2622,'m cost'!A:G,6,FALSE)*I2622,0)</f>
        <v>0</v>
      </c>
      <c r="Q2622" t="str">
        <f t="shared" si="256"/>
        <v>p</v>
      </c>
      <c r="R2622" s="2">
        <f t="shared" si="257"/>
        <v>26780.52</v>
      </c>
    </row>
    <row r="2623" spans="1:18" x14ac:dyDescent="0.2">
      <c r="A2623" t="s">
        <v>44</v>
      </c>
      <c r="B2623" s="9" t="str">
        <f>VLOOKUP(A2623,'item cost'!A:D,2,FALSE)</f>
        <v>group 29</v>
      </c>
      <c r="C2623" s="9" t="str">
        <f>VLOOKUP(D2623,items!A:B,2,FALSE)</f>
        <v>item 29</v>
      </c>
      <c r="D2623" t="s">
        <v>861</v>
      </c>
      <c r="E2623" s="10"/>
      <c r="F2623" s="10">
        <v>45001</v>
      </c>
      <c r="G2623" t="s">
        <v>102</v>
      </c>
      <c r="I2623">
        <v>-10</v>
      </c>
      <c r="J2623" s="2">
        <v>364.03</v>
      </c>
      <c r="K2623" s="2">
        <f>IF(OR(B2623="متنوع",B2623="قطع غيار"),J2623,IF(AND(B2623="ceiling fan",J2623&gt;500),_xlfn.MAXIFS('m cost'!$E$3:$E$1062,'m cost'!$B$3:$B$1062,C2623,'m cost'!$C$3:$C$1062,"&lt;="&amp;O2623,'m cost'!$D$3:$D$1062,"&lt;="&amp;N2623)*3,_xlfn.MAXIFS('m cost'!$E$3:$E$1062,'m cost'!$B$3:$B$1062,C2623,'m cost'!$C$3:$C$1062,"&lt;="&amp;O2623,'m cost'!$D$3:$D$1062,"&lt;="&amp;N2623)))</f>
        <v>253</v>
      </c>
      <c r="L2623" s="2">
        <f t="shared" si="252"/>
        <v>-2530</v>
      </c>
      <c r="M2623" s="2">
        <f t="shared" si="253"/>
        <v>-3640.2999999999997</v>
      </c>
      <c r="N2623">
        <f t="shared" si="254"/>
        <v>3</v>
      </c>
      <c r="O2623">
        <f t="shared" si="255"/>
        <v>2023</v>
      </c>
      <c r="P2623" s="9">
        <f>IF(I2623&gt;0,VLOOKUP(B2623,'m cost'!A:G,6,FALSE)*I2623,0)</f>
        <v>0</v>
      </c>
      <c r="Q2623" t="str">
        <f t="shared" si="256"/>
        <v>l</v>
      </c>
      <c r="R2623" s="2">
        <f t="shared" si="257"/>
        <v>-1110.2999999999997</v>
      </c>
    </row>
    <row r="2624" spans="1:18" x14ac:dyDescent="0.2">
      <c r="A2624" t="s">
        <v>280</v>
      </c>
      <c r="B2624" s="9" t="str">
        <f>VLOOKUP(A2624,'item cost'!A:D,2,FALSE)</f>
        <v>group 30</v>
      </c>
      <c r="C2624" s="9" t="str">
        <f>VLOOKUP(D2624,items!A:B,2,FALSE)</f>
        <v>item 30</v>
      </c>
      <c r="D2624" t="s">
        <v>862</v>
      </c>
      <c r="E2624" s="10"/>
      <c r="F2624" s="10">
        <v>45001</v>
      </c>
      <c r="G2624" t="s">
        <v>102</v>
      </c>
      <c r="I2624">
        <v>-6</v>
      </c>
      <c r="J2624" s="2">
        <v>315.79000000000002</v>
      </c>
      <c r="K2624" s="2">
        <f>IF(OR(B2624="متنوع",B2624="قطع غيار"),J2624,IF(AND(B2624="ceiling fan",J2624&gt;500),_xlfn.MAXIFS('m cost'!$E$3:$E$1062,'m cost'!$B$3:$B$1062,C2624,'m cost'!$C$3:$C$1062,"&lt;="&amp;O2624,'m cost'!$D$3:$D$1062,"&lt;="&amp;N2624)*3,_xlfn.MAXIFS('m cost'!$E$3:$E$1062,'m cost'!$B$3:$B$1062,C2624,'m cost'!$C$3:$C$1062,"&lt;="&amp;O2624,'m cost'!$D$3:$D$1062,"&lt;="&amp;N2624)))</f>
        <v>1273</v>
      </c>
      <c r="L2624" s="2">
        <f t="shared" si="252"/>
        <v>-7638</v>
      </c>
      <c r="M2624" s="2">
        <f t="shared" si="253"/>
        <v>-1894.7400000000002</v>
      </c>
      <c r="N2624">
        <f t="shared" si="254"/>
        <v>3</v>
      </c>
      <c r="O2624">
        <f t="shared" si="255"/>
        <v>2023</v>
      </c>
      <c r="P2624" s="9">
        <f>IF(I2624&gt;0,VLOOKUP(B2624,'m cost'!A:G,6,FALSE)*I2624,0)</f>
        <v>0</v>
      </c>
      <c r="Q2624" t="str">
        <f t="shared" si="256"/>
        <v>p</v>
      </c>
      <c r="R2624" s="2">
        <f t="shared" si="257"/>
        <v>5743.26</v>
      </c>
    </row>
    <row r="2625" spans="1:18" x14ac:dyDescent="0.2">
      <c r="A2625" t="s">
        <v>50</v>
      </c>
      <c r="B2625" s="9" t="str">
        <f>VLOOKUP(A2625,'item cost'!A:D,2,FALSE)</f>
        <v>group 31</v>
      </c>
      <c r="C2625" s="9" t="str">
        <f>VLOOKUP(D2625,items!A:B,2,FALSE)</f>
        <v>item 31</v>
      </c>
      <c r="D2625" t="s">
        <v>863</v>
      </c>
      <c r="E2625" s="10"/>
      <c r="F2625" s="10">
        <v>45001</v>
      </c>
      <c r="G2625" t="s">
        <v>102</v>
      </c>
      <c r="I2625">
        <v>-2</v>
      </c>
      <c r="J2625" s="2">
        <v>280.7</v>
      </c>
      <c r="K2625" s="2">
        <f>IF(OR(B2625="متنوع",B2625="قطع غيار"),J2625,IF(AND(B2625="ceiling fan",J2625&gt;500),_xlfn.MAXIFS('m cost'!$E$3:$E$1062,'m cost'!$B$3:$B$1062,C2625,'m cost'!$C$3:$C$1062,"&lt;="&amp;O2625,'m cost'!$D$3:$D$1062,"&lt;="&amp;N2625)*3,_xlfn.MAXIFS('m cost'!$E$3:$E$1062,'m cost'!$B$3:$B$1062,C2625,'m cost'!$C$3:$C$1062,"&lt;="&amp;O2625,'m cost'!$D$3:$D$1062,"&lt;="&amp;N2625)))</f>
        <v>891.17460317460325</v>
      </c>
      <c r="L2625" s="2">
        <f t="shared" si="252"/>
        <v>-1782.3492063492065</v>
      </c>
      <c r="M2625" s="2">
        <f t="shared" si="253"/>
        <v>-561.4</v>
      </c>
      <c r="N2625">
        <f t="shared" si="254"/>
        <v>3</v>
      </c>
      <c r="O2625">
        <f t="shared" si="255"/>
        <v>2023</v>
      </c>
      <c r="P2625" s="9">
        <f>IF(I2625&gt;0,VLOOKUP(B2625,'m cost'!A:G,6,FALSE)*I2625,0)</f>
        <v>0</v>
      </c>
      <c r="Q2625" t="str">
        <f t="shared" si="256"/>
        <v>p</v>
      </c>
      <c r="R2625" s="2">
        <f t="shared" si="257"/>
        <v>1220.9492063492066</v>
      </c>
    </row>
    <row r="2626" spans="1:18" x14ac:dyDescent="0.2">
      <c r="A2626" t="s">
        <v>20</v>
      </c>
      <c r="B2626" s="9" t="str">
        <f>VLOOKUP(A2626,'item cost'!A:D,2,FALSE)</f>
        <v>group 32</v>
      </c>
      <c r="C2626" s="9" t="str">
        <f>VLOOKUP(D2626,items!A:B,2,FALSE)</f>
        <v>item 32</v>
      </c>
      <c r="D2626" t="s">
        <v>864</v>
      </c>
      <c r="E2626" s="10"/>
      <c r="F2626" s="10">
        <v>45001</v>
      </c>
      <c r="G2626" t="s">
        <v>102</v>
      </c>
      <c r="I2626">
        <v>-5</v>
      </c>
      <c r="J2626" s="2">
        <v>1403.51</v>
      </c>
      <c r="K2626" s="2">
        <f>IF(OR(B2626="متنوع",B2626="قطع غيار"),J2626,IF(AND(B2626="ceiling fan",J2626&gt;500),_xlfn.MAXIFS('m cost'!$E$3:$E$1062,'m cost'!$B$3:$B$1062,C2626,'m cost'!$C$3:$C$1062,"&lt;="&amp;O2626,'m cost'!$D$3:$D$1062,"&lt;="&amp;N2626)*3,_xlfn.MAXIFS('m cost'!$E$3:$E$1062,'m cost'!$B$3:$B$1062,C2626,'m cost'!$C$3:$C$1062,"&lt;="&amp;O2626,'m cost'!$D$3:$D$1062,"&lt;="&amp;N2626)))</f>
        <v>630</v>
      </c>
      <c r="L2626" s="2">
        <f t="shared" si="252"/>
        <v>-3150</v>
      </c>
      <c r="M2626" s="2">
        <f t="shared" si="253"/>
        <v>-7017.55</v>
      </c>
      <c r="N2626">
        <f t="shared" si="254"/>
        <v>3</v>
      </c>
      <c r="O2626">
        <f t="shared" si="255"/>
        <v>2023</v>
      </c>
      <c r="P2626" s="9">
        <f>IF(I2626&gt;0,VLOOKUP(B2626,'m cost'!A:G,6,FALSE)*I2626,0)</f>
        <v>0</v>
      </c>
      <c r="Q2626" t="str">
        <f t="shared" si="256"/>
        <v>l</v>
      </c>
      <c r="R2626" s="2">
        <f t="shared" si="257"/>
        <v>-3867.55</v>
      </c>
    </row>
    <row r="2627" spans="1:18" x14ac:dyDescent="0.2">
      <c r="A2627" t="s">
        <v>33</v>
      </c>
      <c r="B2627" s="9" t="str">
        <f>VLOOKUP(A2627,'item cost'!A:D,2,FALSE)</f>
        <v>group 33</v>
      </c>
      <c r="C2627" s="9" t="str">
        <f>VLOOKUP(D2627,items!A:B,2,FALSE)</f>
        <v>item 33</v>
      </c>
      <c r="D2627" t="s">
        <v>865</v>
      </c>
      <c r="E2627" s="10"/>
      <c r="F2627" s="10">
        <v>45001</v>
      </c>
      <c r="G2627" t="s">
        <v>102</v>
      </c>
      <c r="I2627">
        <v>-3</v>
      </c>
      <c r="J2627" s="2">
        <v>1864.03</v>
      </c>
      <c r="K2627" s="2">
        <f>IF(OR(B2627="متنوع",B2627="قطع غيار"),J2627,IF(AND(B2627="ceiling fan",J2627&gt;500),_xlfn.MAXIFS('m cost'!$E$3:$E$1062,'m cost'!$B$3:$B$1062,C2627,'m cost'!$C$3:$C$1062,"&lt;="&amp;O2627,'m cost'!$D$3:$D$1062,"&lt;="&amp;N2627)*3,_xlfn.MAXIFS('m cost'!$E$3:$E$1062,'m cost'!$B$3:$B$1062,C2627,'m cost'!$C$3:$C$1062,"&lt;="&amp;O2627,'m cost'!$D$3:$D$1062,"&lt;="&amp;N2627)))</f>
        <v>960</v>
      </c>
      <c r="L2627" s="2">
        <f t="shared" si="252"/>
        <v>-2880</v>
      </c>
      <c r="M2627" s="2">
        <f t="shared" si="253"/>
        <v>-5592.09</v>
      </c>
      <c r="N2627">
        <f t="shared" si="254"/>
        <v>3</v>
      </c>
      <c r="O2627">
        <f t="shared" si="255"/>
        <v>2023</v>
      </c>
      <c r="P2627" s="9">
        <f>IF(I2627&gt;0,VLOOKUP(B2627,'m cost'!A:G,6,FALSE)*I2627,0)</f>
        <v>0</v>
      </c>
      <c r="Q2627" t="str">
        <f t="shared" si="256"/>
        <v>l</v>
      </c>
      <c r="R2627" s="2">
        <f t="shared" si="257"/>
        <v>-2712.09</v>
      </c>
    </row>
    <row r="2628" spans="1:18" x14ac:dyDescent="0.2">
      <c r="A2628" t="s">
        <v>48</v>
      </c>
      <c r="B2628" s="9" t="str">
        <f>VLOOKUP(A2628,'item cost'!A:D,2,FALSE)</f>
        <v>group 34</v>
      </c>
      <c r="C2628" s="9" t="str">
        <f>VLOOKUP(D2628,items!A:B,2,FALSE)</f>
        <v>item 34</v>
      </c>
      <c r="D2628" t="s">
        <v>866</v>
      </c>
      <c r="E2628" s="10"/>
      <c r="F2628" s="10">
        <v>45001</v>
      </c>
      <c r="G2628" t="s">
        <v>102</v>
      </c>
      <c r="I2628">
        <v>-2</v>
      </c>
      <c r="J2628" s="2">
        <v>701.75</v>
      </c>
      <c r="K2628" s="2">
        <f>IF(OR(B2628="متنوع",B2628="قطع غيار"),J2628,IF(AND(B2628="ceiling fan",J2628&gt;500),_xlfn.MAXIFS('m cost'!$E$3:$E$1062,'m cost'!$B$3:$B$1062,C2628,'m cost'!$C$3:$C$1062,"&lt;="&amp;O2628,'m cost'!$D$3:$D$1062,"&lt;="&amp;N2628)*3,_xlfn.MAXIFS('m cost'!$E$3:$E$1062,'m cost'!$B$3:$B$1062,C2628,'m cost'!$C$3:$C$1062,"&lt;="&amp;O2628,'m cost'!$D$3:$D$1062,"&lt;="&amp;N2628)))</f>
        <v>1445</v>
      </c>
      <c r="L2628" s="2">
        <f t="shared" si="252"/>
        <v>-2890</v>
      </c>
      <c r="M2628" s="2">
        <f t="shared" si="253"/>
        <v>-1403.5</v>
      </c>
      <c r="N2628">
        <f t="shared" si="254"/>
        <v>3</v>
      </c>
      <c r="O2628">
        <f t="shared" si="255"/>
        <v>2023</v>
      </c>
      <c r="P2628" s="9">
        <f>IF(I2628&gt;0,VLOOKUP(B2628,'m cost'!A:G,6,FALSE)*I2628,0)</f>
        <v>0</v>
      </c>
      <c r="Q2628" t="str">
        <f t="shared" si="256"/>
        <v>p</v>
      </c>
      <c r="R2628" s="2">
        <f t="shared" si="257"/>
        <v>1486.5</v>
      </c>
    </row>
    <row r="2629" spans="1:18" x14ac:dyDescent="0.2">
      <c r="A2629" t="s">
        <v>28</v>
      </c>
      <c r="B2629" s="9" t="str">
        <f>VLOOKUP(A2629,'item cost'!A:D,2,FALSE)</f>
        <v>group 35</v>
      </c>
      <c r="C2629" s="9" t="str">
        <f>VLOOKUP(D2629,items!A:B,2,FALSE)</f>
        <v>item 35</v>
      </c>
      <c r="D2629" t="s">
        <v>867</v>
      </c>
      <c r="E2629" s="10"/>
      <c r="F2629" s="10">
        <v>45001</v>
      </c>
      <c r="G2629" t="s">
        <v>102</v>
      </c>
      <c r="I2629">
        <v>-1</v>
      </c>
      <c r="J2629" s="2">
        <v>416.67</v>
      </c>
      <c r="K2629" s="2">
        <f>IF(OR(B2629="متنوع",B2629="قطع غيار"),J2629,IF(AND(B2629="ceiling fan",J2629&gt;500),_xlfn.MAXIFS('m cost'!$E$3:$E$1062,'m cost'!$B$3:$B$1062,C2629,'m cost'!$C$3:$C$1062,"&lt;="&amp;O2629,'m cost'!$D$3:$D$1062,"&lt;="&amp;N2629)*3,_xlfn.MAXIFS('m cost'!$E$3:$E$1062,'m cost'!$B$3:$B$1062,C2629,'m cost'!$C$3:$C$1062,"&lt;="&amp;O2629,'m cost'!$D$3:$D$1062,"&lt;="&amp;N2629)))</f>
        <v>1445</v>
      </c>
      <c r="L2629" s="2">
        <f t="shared" si="252"/>
        <v>-1445</v>
      </c>
      <c r="M2629" s="2">
        <f t="shared" si="253"/>
        <v>-416.67</v>
      </c>
      <c r="N2629">
        <f t="shared" si="254"/>
        <v>3</v>
      </c>
      <c r="O2629">
        <f t="shared" si="255"/>
        <v>2023</v>
      </c>
      <c r="P2629" s="9">
        <f>IF(I2629&gt;0,VLOOKUP(B2629,'m cost'!A:G,6,FALSE)*I2629,0)</f>
        <v>0</v>
      </c>
      <c r="Q2629" t="str">
        <f t="shared" si="256"/>
        <v>p</v>
      </c>
      <c r="R2629" s="2">
        <f t="shared" si="257"/>
        <v>1028.33</v>
      </c>
    </row>
    <row r="2630" spans="1:18" x14ac:dyDescent="0.2">
      <c r="A2630" t="s">
        <v>274</v>
      </c>
      <c r="B2630" s="9" t="str">
        <f>VLOOKUP(A2630,'item cost'!A:D,2,FALSE)</f>
        <v>group 36</v>
      </c>
      <c r="C2630" s="9" t="str">
        <f>VLOOKUP(D2630,items!A:B,2,FALSE)</f>
        <v>item 36</v>
      </c>
      <c r="D2630" t="s">
        <v>868</v>
      </c>
      <c r="E2630" s="10"/>
      <c r="F2630" s="10">
        <v>45001</v>
      </c>
      <c r="G2630" t="s">
        <v>102</v>
      </c>
      <c r="I2630">
        <v>-1</v>
      </c>
      <c r="J2630" s="2">
        <v>184.21</v>
      </c>
      <c r="K2630" s="2">
        <f>IF(OR(B2630="متنوع",B2630="قطع غيار"),J2630,IF(AND(B2630="ceiling fan",J2630&gt;500),_xlfn.MAXIFS('m cost'!$E$3:$E$1062,'m cost'!$B$3:$B$1062,C2630,'m cost'!$C$3:$C$1062,"&lt;="&amp;O2630,'m cost'!$D$3:$D$1062,"&lt;="&amp;N2630)*3,_xlfn.MAXIFS('m cost'!$E$3:$E$1062,'m cost'!$B$3:$B$1062,C2630,'m cost'!$C$3:$C$1062,"&lt;="&amp;O2630,'m cost'!$D$3:$D$1062,"&lt;="&amp;N2630)))</f>
        <v>1730</v>
      </c>
      <c r="L2630" s="2">
        <f t="shared" si="252"/>
        <v>-1730</v>
      </c>
      <c r="M2630" s="2">
        <f t="shared" si="253"/>
        <v>-184.21</v>
      </c>
      <c r="N2630">
        <f t="shared" si="254"/>
        <v>3</v>
      </c>
      <c r="O2630">
        <f t="shared" si="255"/>
        <v>2023</v>
      </c>
      <c r="P2630" s="9">
        <f>IF(I2630&gt;0,VLOOKUP(B2630,'m cost'!A:G,6,FALSE)*I2630,0)</f>
        <v>0</v>
      </c>
      <c r="Q2630" t="str">
        <f t="shared" si="256"/>
        <v>p</v>
      </c>
      <c r="R2630" s="2">
        <f t="shared" si="257"/>
        <v>1545.79</v>
      </c>
    </row>
    <row r="2631" spans="1:18" x14ac:dyDescent="0.2">
      <c r="A2631" t="s">
        <v>52</v>
      </c>
      <c r="B2631" s="9" t="str">
        <f>VLOOKUP(A2631,'item cost'!A:D,2,FALSE)</f>
        <v>group 37</v>
      </c>
      <c r="C2631" s="9" t="str">
        <f>VLOOKUP(D2631,items!A:B,2,FALSE)</f>
        <v>item 37</v>
      </c>
      <c r="D2631" t="s">
        <v>869</v>
      </c>
      <c r="E2631" s="10"/>
      <c r="F2631" s="10">
        <v>45001</v>
      </c>
      <c r="G2631" t="s">
        <v>102</v>
      </c>
      <c r="I2631">
        <v>-1</v>
      </c>
      <c r="J2631" s="2">
        <v>328.95</v>
      </c>
      <c r="K2631" s="2">
        <f>IF(OR(B2631="متنوع",B2631="قطع غيار"),J2631,IF(AND(B2631="ceiling fan",J2631&gt;500),_xlfn.MAXIFS('m cost'!$E$3:$E$1062,'m cost'!$B$3:$B$1062,C2631,'m cost'!$C$3:$C$1062,"&lt;="&amp;O2631,'m cost'!$D$3:$D$1062,"&lt;="&amp;N2631)*3,_xlfn.MAXIFS('m cost'!$E$3:$E$1062,'m cost'!$B$3:$B$1062,C2631,'m cost'!$C$3:$C$1062,"&lt;="&amp;O2631,'m cost'!$D$3:$D$1062,"&lt;="&amp;N2631)))</f>
        <v>1486.2500000000002</v>
      </c>
      <c r="L2631" s="2">
        <f t="shared" si="252"/>
        <v>-1486.2500000000002</v>
      </c>
      <c r="M2631" s="2">
        <f t="shared" si="253"/>
        <v>-328.95</v>
      </c>
      <c r="N2631">
        <f t="shared" si="254"/>
        <v>3</v>
      </c>
      <c r="O2631">
        <f t="shared" si="255"/>
        <v>2023</v>
      </c>
      <c r="P2631" s="9">
        <f>IF(I2631&gt;0,VLOOKUP(B2631,'m cost'!A:G,6,FALSE)*I2631,0)</f>
        <v>0</v>
      </c>
      <c r="Q2631" t="str">
        <f t="shared" si="256"/>
        <v>p</v>
      </c>
      <c r="R2631" s="2">
        <f t="shared" si="257"/>
        <v>1157.3000000000002</v>
      </c>
    </row>
    <row r="2632" spans="1:18" x14ac:dyDescent="0.2">
      <c r="A2632" t="s">
        <v>65</v>
      </c>
      <c r="B2632" s="9" t="str">
        <f>VLOOKUP(A2632,'item cost'!A:D,2,FALSE)</f>
        <v>group 38</v>
      </c>
      <c r="C2632" s="9" t="str">
        <f>VLOOKUP(D2632,items!A:B,2,FALSE)</f>
        <v>item 38</v>
      </c>
      <c r="D2632" t="s">
        <v>870</v>
      </c>
      <c r="E2632" s="10"/>
      <c r="F2632" s="10">
        <v>45014</v>
      </c>
      <c r="G2632" t="s">
        <v>659</v>
      </c>
      <c r="I2632">
        <v>340</v>
      </c>
      <c r="J2632" s="2">
        <v>675</v>
      </c>
      <c r="K2632" s="2">
        <f>IF(OR(B2632="متنوع",B2632="قطع غيار"),J2632,IF(AND(B2632="ceiling fan",J2632&gt;500),_xlfn.MAXIFS('m cost'!$E$3:$E$1062,'m cost'!$B$3:$B$1062,C2632,'m cost'!$C$3:$C$1062,"&lt;="&amp;O2632,'m cost'!$D$3:$D$1062,"&lt;="&amp;N2632)*3,_xlfn.MAXIFS('m cost'!$E$3:$E$1062,'m cost'!$B$3:$B$1062,C2632,'m cost'!$C$3:$C$1062,"&lt;="&amp;O2632,'m cost'!$D$3:$D$1062,"&lt;="&amp;N2632)))</f>
        <v>1954.814814814815</v>
      </c>
      <c r="L2632" s="2">
        <f t="shared" si="252"/>
        <v>664637.03703703708</v>
      </c>
      <c r="M2632" s="2">
        <f t="shared" si="253"/>
        <v>229500</v>
      </c>
      <c r="N2632">
        <f t="shared" si="254"/>
        <v>3</v>
      </c>
      <c r="O2632">
        <f t="shared" si="255"/>
        <v>2023</v>
      </c>
      <c r="P2632" s="9">
        <f>IF(I2632&gt;0,VLOOKUP(B2632,'m cost'!A:G,6,FALSE)*I2632,0)</f>
        <v>0</v>
      </c>
      <c r="Q2632" t="str">
        <f t="shared" si="256"/>
        <v>l</v>
      </c>
      <c r="R2632" s="2">
        <f t="shared" si="257"/>
        <v>-435137.03703703708</v>
      </c>
    </row>
    <row r="2633" spans="1:18" x14ac:dyDescent="0.2">
      <c r="A2633" t="s">
        <v>62</v>
      </c>
      <c r="B2633" s="9" t="str">
        <f>VLOOKUP(A2633,'item cost'!A:D,2,FALSE)</f>
        <v>group 39</v>
      </c>
      <c r="C2633" s="9" t="str">
        <f>VLOOKUP(D2633,items!A:B,2,FALSE)</f>
        <v>item 39</v>
      </c>
      <c r="D2633" t="s">
        <v>871</v>
      </c>
      <c r="E2633" s="10"/>
      <c r="F2633" s="10">
        <v>45014</v>
      </c>
      <c r="G2633" t="s">
        <v>660</v>
      </c>
      <c r="I2633">
        <v>330</v>
      </c>
      <c r="J2633" s="2">
        <v>675</v>
      </c>
      <c r="K2633" s="2">
        <f>IF(OR(B2633="متنوع",B2633="قطع غيار"),J2633,IF(AND(B2633="ceiling fan",J2633&gt;500),_xlfn.MAXIFS('m cost'!$E$3:$E$1062,'m cost'!$B$3:$B$1062,C2633,'m cost'!$C$3:$C$1062,"&lt;="&amp;O2633,'m cost'!$D$3:$D$1062,"&lt;="&amp;N2633)*3,_xlfn.MAXIFS('m cost'!$E$3:$E$1062,'m cost'!$B$3:$B$1062,C2633,'m cost'!$C$3:$C$1062,"&lt;="&amp;O2633,'m cost'!$D$3:$D$1062,"&lt;="&amp;N2633)))</f>
        <v>2381</v>
      </c>
      <c r="L2633" s="2">
        <f t="shared" si="252"/>
        <v>785730</v>
      </c>
      <c r="M2633" s="2">
        <f t="shared" si="253"/>
        <v>222750</v>
      </c>
      <c r="N2633">
        <f t="shared" si="254"/>
        <v>3</v>
      </c>
      <c r="O2633">
        <f t="shared" si="255"/>
        <v>2023</v>
      </c>
      <c r="P2633" s="9">
        <f>IF(I2633&gt;0,VLOOKUP(B2633,'m cost'!A:G,6,FALSE)*I2633,0)</f>
        <v>0</v>
      </c>
      <c r="Q2633" t="str">
        <f t="shared" si="256"/>
        <v>l</v>
      </c>
      <c r="R2633" s="2">
        <f t="shared" si="257"/>
        <v>-562980</v>
      </c>
    </row>
    <row r="2634" spans="1:18" x14ac:dyDescent="0.2">
      <c r="A2634" t="s">
        <v>25</v>
      </c>
      <c r="B2634" s="9" t="str">
        <f>VLOOKUP(A2634,'item cost'!A:D,2,FALSE)</f>
        <v>group 40</v>
      </c>
      <c r="C2634" s="9" t="str">
        <f>VLOOKUP(D2634,items!A:B,2,FALSE)</f>
        <v>item 40</v>
      </c>
      <c r="D2634" t="s">
        <v>872</v>
      </c>
      <c r="E2634" s="10"/>
      <c r="F2634" s="10">
        <v>45014</v>
      </c>
      <c r="G2634" t="s">
        <v>106</v>
      </c>
      <c r="I2634">
        <v>-4</v>
      </c>
      <c r="J2634" s="2">
        <v>1864.03</v>
      </c>
      <c r="K2634" s="2">
        <f>IF(OR(B2634="متنوع",B2634="قطع غيار"),J2634,IF(AND(B2634="ceiling fan",J2634&gt;500),_xlfn.MAXIFS('m cost'!$E$3:$E$1062,'m cost'!$B$3:$B$1062,C2634,'m cost'!$C$3:$C$1062,"&lt;="&amp;O2634,'m cost'!$D$3:$D$1062,"&lt;="&amp;N2634)*3,_xlfn.MAXIFS('m cost'!$E$3:$E$1062,'m cost'!$B$3:$B$1062,C2634,'m cost'!$C$3:$C$1062,"&lt;="&amp;O2634,'m cost'!$D$3:$D$1062,"&lt;="&amp;N2634)))</f>
        <v>514</v>
      </c>
      <c r="L2634" s="2">
        <f t="shared" si="252"/>
        <v>-2056</v>
      </c>
      <c r="M2634" s="2">
        <f t="shared" si="253"/>
        <v>-7456.12</v>
      </c>
      <c r="N2634">
        <f t="shared" si="254"/>
        <v>3</v>
      </c>
      <c r="O2634">
        <f t="shared" si="255"/>
        <v>2023</v>
      </c>
      <c r="P2634" s="9">
        <f>IF(I2634&gt;0,VLOOKUP(B2634,'m cost'!A:G,6,FALSE)*I2634,0)</f>
        <v>0</v>
      </c>
      <c r="Q2634" t="str">
        <f t="shared" si="256"/>
        <v>l</v>
      </c>
      <c r="R2634" s="2">
        <f t="shared" si="257"/>
        <v>-5400.12</v>
      </c>
    </row>
    <row r="2635" spans="1:18" x14ac:dyDescent="0.2">
      <c r="A2635" t="s">
        <v>51</v>
      </c>
      <c r="B2635" s="9" t="str">
        <f>VLOOKUP(A2635,'item cost'!A:D,2,FALSE)</f>
        <v>group 41</v>
      </c>
      <c r="C2635" s="9" t="str">
        <f>VLOOKUP(D2635,items!A:B,2,FALSE)</f>
        <v>item 41</v>
      </c>
      <c r="D2635" t="s">
        <v>873</v>
      </c>
      <c r="E2635" s="10"/>
      <c r="F2635" s="10">
        <v>45014</v>
      </c>
      <c r="G2635" t="s">
        <v>106</v>
      </c>
      <c r="I2635">
        <v>-1</v>
      </c>
      <c r="J2635" s="2">
        <v>1403.51</v>
      </c>
      <c r="K2635" s="2">
        <f>IF(OR(B2635="متنوع",B2635="قطع غيار"),J2635,IF(AND(B2635="ceiling fan",J2635&gt;500),_xlfn.MAXIFS('m cost'!$E$3:$E$1062,'m cost'!$B$3:$B$1062,C2635,'m cost'!$C$3:$C$1062,"&lt;="&amp;O2635,'m cost'!$D$3:$D$1062,"&lt;="&amp;N2635)*3,_xlfn.MAXIFS('m cost'!$E$3:$E$1062,'m cost'!$B$3:$B$1062,C2635,'m cost'!$C$3:$C$1062,"&lt;="&amp;O2635,'m cost'!$D$3:$D$1062,"&lt;="&amp;N2635)))</f>
        <v>572</v>
      </c>
      <c r="L2635" s="2">
        <f t="shared" si="252"/>
        <v>-572</v>
      </c>
      <c r="M2635" s="2">
        <f t="shared" si="253"/>
        <v>-1403.51</v>
      </c>
      <c r="N2635">
        <f t="shared" si="254"/>
        <v>3</v>
      </c>
      <c r="O2635">
        <f t="shared" si="255"/>
        <v>2023</v>
      </c>
      <c r="P2635" s="9">
        <f>IF(I2635&gt;0,VLOOKUP(B2635,'m cost'!A:G,6,FALSE)*I2635,0)</f>
        <v>0</v>
      </c>
      <c r="Q2635" t="str">
        <f t="shared" si="256"/>
        <v>l</v>
      </c>
      <c r="R2635" s="2">
        <f t="shared" si="257"/>
        <v>-831.51</v>
      </c>
    </row>
    <row r="2636" spans="1:18" x14ac:dyDescent="0.2">
      <c r="A2636" t="s">
        <v>276</v>
      </c>
      <c r="B2636" s="9" t="str">
        <f>VLOOKUP(A2636,'item cost'!A:D,2,FALSE)</f>
        <v>group 42</v>
      </c>
      <c r="C2636" s="9" t="str">
        <f>VLOOKUP(D2636,items!A:B,2,FALSE)</f>
        <v>item 42</v>
      </c>
      <c r="D2636" t="s">
        <v>874</v>
      </c>
      <c r="E2636" s="10"/>
      <c r="F2636" s="10">
        <v>45014</v>
      </c>
      <c r="G2636" t="s">
        <v>106</v>
      </c>
      <c r="I2636">
        <v>-4</v>
      </c>
      <c r="J2636" s="2">
        <v>198.98</v>
      </c>
      <c r="K2636" s="2">
        <f>IF(OR(B2636="متنوع",B2636="قطع غيار"),J2636,IF(AND(B2636="ceiling fan",J2636&gt;500),_xlfn.MAXIFS('m cost'!$E$3:$E$1062,'m cost'!$B$3:$B$1062,C2636,'m cost'!$C$3:$C$1062,"&lt;="&amp;O2636,'m cost'!$D$3:$D$1062,"&lt;="&amp;N2636)*3,_xlfn.MAXIFS('m cost'!$E$3:$E$1062,'m cost'!$B$3:$B$1062,C2636,'m cost'!$C$3:$C$1062,"&lt;="&amp;O2636,'m cost'!$D$3:$D$1062,"&lt;="&amp;N2636)))</f>
        <v>269</v>
      </c>
      <c r="L2636" s="2">
        <f t="shared" si="252"/>
        <v>-1076</v>
      </c>
      <c r="M2636" s="2">
        <f t="shared" si="253"/>
        <v>-795.92</v>
      </c>
      <c r="N2636">
        <f t="shared" si="254"/>
        <v>3</v>
      </c>
      <c r="O2636">
        <f t="shared" si="255"/>
        <v>2023</v>
      </c>
      <c r="P2636" s="9">
        <f>IF(I2636&gt;0,VLOOKUP(B2636,'m cost'!A:G,6,FALSE)*I2636,0)</f>
        <v>0</v>
      </c>
      <c r="Q2636" t="str">
        <f t="shared" si="256"/>
        <v>p</v>
      </c>
      <c r="R2636" s="2">
        <f t="shared" si="257"/>
        <v>280.08000000000004</v>
      </c>
    </row>
    <row r="2637" spans="1:18" x14ac:dyDescent="0.2">
      <c r="A2637" t="s">
        <v>70</v>
      </c>
      <c r="B2637" s="9" t="str">
        <f>VLOOKUP(A2637,'item cost'!A:D,2,FALSE)</f>
        <v>group 43</v>
      </c>
      <c r="C2637" s="9" t="str">
        <f>VLOOKUP(D2637,items!A:B,2,FALSE)</f>
        <v>item 43</v>
      </c>
      <c r="D2637" t="s">
        <v>875</v>
      </c>
      <c r="E2637" s="10"/>
      <c r="F2637" s="10">
        <v>45004</v>
      </c>
      <c r="G2637" t="s">
        <v>661</v>
      </c>
      <c r="I2637">
        <v>515</v>
      </c>
      <c r="J2637" s="2">
        <v>500</v>
      </c>
      <c r="K2637" s="2">
        <f>IF(OR(B2637="متنوع",B2637="قطع غيار"),J2637,IF(AND(B2637="ceiling fan",J2637&gt;500),_xlfn.MAXIFS('m cost'!$E$3:$E$1062,'m cost'!$B$3:$B$1062,C2637,'m cost'!$C$3:$C$1062,"&lt;="&amp;O2637,'m cost'!$D$3:$D$1062,"&lt;="&amp;N2637)*3,_xlfn.MAXIFS('m cost'!$E$3:$E$1062,'m cost'!$B$3:$B$1062,C2637,'m cost'!$C$3:$C$1062,"&lt;="&amp;O2637,'m cost'!$D$3:$D$1062,"&lt;="&amp;N2637)))</f>
        <v>2215</v>
      </c>
      <c r="L2637" s="2">
        <f t="shared" si="252"/>
        <v>1140725</v>
      </c>
      <c r="M2637" s="2">
        <f t="shared" si="253"/>
        <v>257500</v>
      </c>
      <c r="N2637">
        <f t="shared" si="254"/>
        <v>3</v>
      </c>
      <c r="O2637">
        <f t="shared" si="255"/>
        <v>2023</v>
      </c>
      <c r="P2637" s="9">
        <f>IF(I2637&gt;0,VLOOKUP(B2637,'m cost'!A:G,6,FALSE)*I2637,0)</f>
        <v>0</v>
      </c>
      <c r="Q2637" t="str">
        <f t="shared" si="256"/>
        <v>l</v>
      </c>
      <c r="R2637" s="2">
        <f t="shared" si="257"/>
        <v>-883225</v>
      </c>
    </row>
    <row r="2638" spans="1:18" x14ac:dyDescent="0.2">
      <c r="A2638" t="s">
        <v>22</v>
      </c>
      <c r="B2638" s="9" t="str">
        <f>VLOOKUP(A2638,'item cost'!A:D,2,FALSE)</f>
        <v>group 44</v>
      </c>
      <c r="C2638" s="9" t="str">
        <f>VLOOKUP(D2638,items!A:B,2,FALSE)</f>
        <v>item 44</v>
      </c>
      <c r="D2638" t="s">
        <v>876</v>
      </c>
      <c r="E2638" s="10"/>
      <c r="F2638" s="10">
        <v>45005</v>
      </c>
      <c r="G2638" t="s">
        <v>662</v>
      </c>
      <c r="I2638">
        <v>340</v>
      </c>
      <c r="J2638" s="2">
        <v>30</v>
      </c>
      <c r="K2638" s="2">
        <f>IF(OR(B2638="متنوع",B2638="قطع غيار"),J2638,IF(AND(B2638="ceiling fan",J2638&gt;500),_xlfn.MAXIFS('m cost'!$E$3:$E$1062,'m cost'!$B$3:$B$1062,C2638,'m cost'!$C$3:$C$1062,"&lt;="&amp;O2638,'m cost'!$D$3:$D$1062,"&lt;="&amp;N2638)*3,_xlfn.MAXIFS('m cost'!$E$3:$E$1062,'m cost'!$B$3:$B$1062,C2638,'m cost'!$C$3:$C$1062,"&lt;="&amp;O2638,'m cost'!$D$3:$D$1062,"&lt;="&amp;N2638)))</f>
        <v>2300</v>
      </c>
      <c r="L2638" s="2">
        <f t="shared" si="252"/>
        <v>782000</v>
      </c>
      <c r="M2638" s="2">
        <f t="shared" si="253"/>
        <v>10200</v>
      </c>
      <c r="N2638">
        <f t="shared" si="254"/>
        <v>3</v>
      </c>
      <c r="O2638">
        <f t="shared" si="255"/>
        <v>2023</v>
      </c>
      <c r="P2638" s="9">
        <f>IF(I2638&gt;0,VLOOKUP(B2638,'m cost'!A:G,6,FALSE)*I2638,0)</f>
        <v>0</v>
      </c>
      <c r="Q2638" t="str">
        <f t="shared" si="256"/>
        <v>l</v>
      </c>
      <c r="R2638" s="2">
        <f t="shared" si="257"/>
        <v>-771800</v>
      </c>
    </row>
    <row r="2639" spans="1:18" x14ac:dyDescent="0.2">
      <c r="A2639" t="s">
        <v>27</v>
      </c>
      <c r="B2639" s="9" t="str">
        <f>VLOOKUP(A2639,'item cost'!A:D,2,FALSE)</f>
        <v>group 45</v>
      </c>
      <c r="C2639" s="9" t="str">
        <f>VLOOKUP(D2639,items!A:B,2,FALSE)</f>
        <v>item 45</v>
      </c>
      <c r="D2639" t="s">
        <v>877</v>
      </c>
      <c r="E2639" s="10"/>
      <c r="F2639" s="10">
        <v>45005</v>
      </c>
      <c r="G2639" t="s">
        <v>663</v>
      </c>
      <c r="I2639">
        <v>458</v>
      </c>
      <c r="J2639" s="2">
        <v>500</v>
      </c>
      <c r="K2639" s="2">
        <f>IF(OR(B2639="متنوع",B2639="قطع غيار"),J2639,IF(AND(B2639="ceiling fan",J2639&gt;500),_xlfn.MAXIFS('m cost'!$E$3:$E$1062,'m cost'!$B$3:$B$1062,C2639,'m cost'!$C$3:$C$1062,"&lt;="&amp;O2639,'m cost'!$D$3:$D$1062,"&lt;="&amp;N2639)*3,_xlfn.MAXIFS('m cost'!$E$3:$E$1062,'m cost'!$B$3:$B$1062,C2639,'m cost'!$C$3:$C$1062,"&lt;="&amp;O2639,'m cost'!$D$3:$D$1062,"&lt;="&amp;N2639)))</f>
        <v>326</v>
      </c>
      <c r="L2639" s="2">
        <f t="shared" si="252"/>
        <v>149308</v>
      </c>
      <c r="M2639" s="2">
        <f t="shared" si="253"/>
        <v>229000</v>
      </c>
      <c r="N2639">
        <f t="shared" si="254"/>
        <v>3</v>
      </c>
      <c r="O2639">
        <f t="shared" si="255"/>
        <v>2023</v>
      </c>
      <c r="P2639" s="9">
        <f>IF(I2639&gt;0,VLOOKUP(B2639,'m cost'!A:G,6,FALSE)*I2639,0)</f>
        <v>0</v>
      </c>
      <c r="Q2639" t="str">
        <f t="shared" si="256"/>
        <v>p</v>
      </c>
      <c r="R2639" s="2">
        <f t="shared" si="257"/>
        <v>79692</v>
      </c>
    </row>
    <row r="2640" spans="1:18" x14ac:dyDescent="0.2">
      <c r="A2640" t="s">
        <v>19</v>
      </c>
      <c r="B2640" s="9" t="str">
        <f>VLOOKUP(A2640,'item cost'!A:D,2,FALSE)</f>
        <v>group 46</v>
      </c>
      <c r="C2640" s="9" t="str">
        <f>VLOOKUP(D2640,items!A:B,2,FALSE)</f>
        <v>item 46</v>
      </c>
      <c r="D2640" t="s">
        <v>878</v>
      </c>
      <c r="E2640" s="10"/>
      <c r="F2640" s="10">
        <v>45015</v>
      </c>
      <c r="G2640" t="s">
        <v>664</v>
      </c>
      <c r="I2640">
        <v>395</v>
      </c>
      <c r="J2640" s="2">
        <v>560</v>
      </c>
      <c r="K2640" s="2">
        <f>IF(OR(B2640="متنوع",B2640="قطع غيار"),J2640,IF(AND(B2640="ceiling fan",J2640&gt;500),_xlfn.MAXIFS('m cost'!$E$3:$E$1062,'m cost'!$B$3:$B$1062,C2640,'m cost'!$C$3:$C$1062,"&lt;="&amp;O2640,'m cost'!$D$3:$D$1062,"&lt;="&amp;N2640)*3,_xlfn.MAXIFS('m cost'!$E$3:$E$1062,'m cost'!$B$3:$B$1062,C2640,'m cost'!$C$3:$C$1062,"&lt;="&amp;O2640,'m cost'!$D$3:$D$1062,"&lt;="&amp;N2640)))</f>
        <v>775</v>
      </c>
      <c r="L2640" s="2">
        <f t="shared" si="252"/>
        <v>306125</v>
      </c>
      <c r="M2640" s="2">
        <f t="shared" si="253"/>
        <v>221200</v>
      </c>
      <c r="N2640">
        <f t="shared" si="254"/>
        <v>3</v>
      </c>
      <c r="O2640">
        <f t="shared" si="255"/>
        <v>2023</v>
      </c>
      <c r="P2640" s="9">
        <f>IF(I2640&gt;0,VLOOKUP(B2640,'m cost'!A:G,6,FALSE)*I2640,0)</f>
        <v>0</v>
      </c>
      <c r="Q2640" t="str">
        <f t="shared" si="256"/>
        <v>l</v>
      </c>
      <c r="R2640" s="2">
        <f t="shared" si="257"/>
        <v>-84925</v>
      </c>
    </row>
    <row r="2641" spans="1:18" x14ac:dyDescent="0.2">
      <c r="A2641" t="s">
        <v>29</v>
      </c>
      <c r="B2641" s="9" t="str">
        <f>VLOOKUP(A2641,'item cost'!A:D,2,FALSE)</f>
        <v>group 47</v>
      </c>
      <c r="C2641" s="9" t="str">
        <f>VLOOKUP(D2641,items!A:B,2,FALSE)</f>
        <v>item 47</v>
      </c>
      <c r="D2641" t="s">
        <v>879</v>
      </c>
      <c r="E2641" s="10"/>
      <c r="F2641" s="10">
        <v>45015</v>
      </c>
      <c r="G2641" t="s">
        <v>665</v>
      </c>
      <c r="I2641">
        <v>414</v>
      </c>
      <c r="J2641" s="2">
        <v>560</v>
      </c>
      <c r="K2641" s="2">
        <f>IF(OR(B2641="متنوع",B2641="قطع غيار"),J2641,IF(AND(B2641="ceiling fan",J2641&gt;500),_xlfn.MAXIFS('m cost'!$E$3:$E$1062,'m cost'!$B$3:$B$1062,C2641,'m cost'!$C$3:$C$1062,"&lt;="&amp;O2641,'m cost'!$D$3:$D$1062,"&lt;="&amp;N2641)*3,_xlfn.MAXIFS('m cost'!$E$3:$E$1062,'m cost'!$B$3:$B$1062,C2641,'m cost'!$C$3:$C$1062,"&lt;="&amp;O2641,'m cost'!$D$3:$D$1062,"&lt;="&amp;N2641)))</f>
        <v>855</v>
      </c>
      <c r="L2641" s="2">
        <f t="shared" si="252"/>
        <v>353970</v>
      </c>
      <c r="M2641" s="2">
        <f t="shared" si="253"/>
        <v>231840</v>
      </c>
      <c r="N2641">
        <f t="shared" si="254"/>
        <v>3</v>
      </c>
      <c r="O2641">
        <f t="shared" si="255"/>
        <v>2023</v>
      </c>
      <c r="P2641" s="9">
        <f>IF(I2641&gt;0,VLOOKUP(B2641,'m cost'!A:G,6,FALSE)*I2641,0)</f>
        <v>0</v>
      </c>
      <c r="Q2641" t="str">
        <f t="shared" si="256"/>
        <v>l</v>
      </c>
      <c r="R2641" s="2">
        <f t="shared" si="257"/>
        <v>-122130</v>
      </c>
    </row>
    <row r="2642" spans="1:18" x14ac:dyDescent="0.2">
      <c r="A2642" t="s">
        <v>272</v>
      </c>
      <c r="B2642" s="9" t="str">
        <f>VLOOKUP(A2642,'item cost'!A:D,2,FALSE)</f>
        <v>group 48</v>
      </c>
      <c r="C2642" s="9" t="str">
        <f>VLOOKUP(D2642,items!A:B,2,FALSE)</f>
        <v>item 48</v>
      </c>
      <c r="D2642" t="s">
        <v>880</v>
      </c>
      <c r="E2642" s="10"/>
      <c r="F2642" s="10">
        <v>44990</v>
      </c>
      <c r="G2642" t="s">
        <v>666</v>
      </c>
      <c r="I2642">
        <v>5</v>
      </c>
      <c r="J2642" s="2">
        <v>490</v>
      </c>
      <c r="K2642" s="2">
        <f>IF(OR(B2642="متنوع",B2642="قطع غيار"),J2642,IF(AND(B2642="ceiling fan",J2642&gt;500),_xlfn.MAXIFS('m cost'!$E$3:$E$1062,'m cost'!$B$3:$B$1062,C2642,'m cost'!$C$3:$C$1062,"&lt;="&amp;O2642,'m cost'!$D$3:$D$1062,"&lt;="&amp;N2642)*3,_xlfn.MAXIFS('m cost'!$E$3:$E$1062,'m cost'!$B$3:$B$1062,C2642,'m cost'!$C$3:$C$1062,"&lt;="&amp;O2642,'m cost'!$D$3:$D$1062,"&lt;="&amp;N2642)))</f>
        <v>1273</v>
      </c>
      <c r="L2642" s="2">
        <f t="shared" si="252"/>
        <v>6365</v>
      </c>
      <c r="M2642" s="2">
        <f t="shared" si="253"/>
        <v>2450</v>
      </c>
      <c r="N2642">
        <f t="shared" si="254"/>
        <v>3</v>
      </c>
      <c r="O2642">
        <f t="shared" si="255"/>
        <v>2023</v>
      </c>
      <c r="P2642" s="9">
        <f>IF(I2642&gt;0,VLOOKUP(B2642,'m cost'!A:G,6,FALSE)*I2642,0)</f>
        <v>0</v>
      </c>
      <c r="Q2642" t="str">
        <f t="shared" si="256"/>
        <v>l</v>
      </c>
      <c r="R2642" s="2">
        <f t="shared" si="257"/>
        <v>-3915</v>
      </c>
    </row>
    <row r="2643" spans="1:18" x14ac:dyDescent="0.2">
      <c r="A2643" t="s">
        <v>41</v>
      </c>
      <c r="B2643" s="9" t="str">
        <f>VLOOKUP(A2643,'item cost'!A:D,2,FALSE)</f>
        <v>group 49</v>
      </c>
      <c r="C2643" s="9" t="str">
        <f>VLOOKUP(D2643,items!A:B,2,FALSE)</f>
        <v>item 49</v>
      </c>
      <c r="D2643" t="s">
        <v>881</v>
      </c>
      <c r="E2643" s="10"/>
      <c r="F2643" s="10">
        <v>44990</v>
      </c>
      <c r="G2643" t="s">
        <v>666</v>
      </c>
      <c r="I2643">
        <v>5</v>
      </c>
      <c r="J2643" s="2">
        <v>540</v>
      </c>
      <c r="K2643" s="2">
        <f>IF(OR(B2643="متنوع",B2643="قطع غيار"),J2643,IF(AND(B2643="ceiling fan",J2643&gt;500),_xlfn.MAXIFS('m cost'!$E$3:$E$1062,'m cost'!$B$3:$B$1062,C2643,'m cost'!$C$3:$C$1062,"&lt;="&amp;O2643,'m cost'!$D$3:$D$1062,"&lt;="&amp;N2643)*3,_xlfn.MAXIFS('m cost'!$E$3:$E$1062,'m cost'!$B$3:$B$1062,C2643,'m cost'!$C$3:$C$1062,"&lt;="&amp;O2643,'m cost'!$D$3:$D$1062,"&lt;="&amp;N2643)))</f>
        <v>877</v>
      </c>
      <c r="L2643" s="2">
        <f t="shared" si="252"/>
        <v>4385</v>
      </c>
      <c r="M2643" s="2">
        <f t="shared" si="253"/>
        <v>2700</v>
      </c>
      <c r="N2643">
        <f t="shared" si="254"/>
        <v>3</v>
      </c>
      <c r="O2643">
        <f t="shared" si="255"/>
        <v>2023</v>
      </c>
      <c r="P2643" s="9">
        <f>IF(I2643&gt;0,VLOOKUP(B2643,'m cost'!A:G,6,FALSE)*I2643,0)</f>
        <v>0</v>
      </c>
      <c r="Q2643" t="str">
        <f t="shared" si="256"/>
        <v>l</v>
      </c>
      <c r="R2643" s="2">
        <f t="shared" si="257"/>
        <v>-1685</v>
      </c>
    </row>
    <row r="2644" spans="1:18" x14ac:dyDescent="0.2">
      <c r="A2644" t="s">
        <v>73</v>
      </c>
      <c r="B2644" s="9" t="str">
        <f>VLOOKUP(A2644,'item cost'!A:D,2,FALSE)</f>
        <v>group 50</v>
      </c>
      <c r="C2644" s="9" t="str">
        <f>VLOOKUP(D2644,items!A:B,2,FALSE)</f>
        <v>item 50</v>
      </c>
      <c r="D2644" t="s">
        <v>882</v>
      </c>
      <c r="E2644" s="10"/>
      <c r="F2644" s="10">
        <v>44992</v>
      </c>
      <c r="G2644" t="s">
        <v>667</v>
      </c>
      <c r="I2644">
        <v>1</v>
      </c>
      <c r="J2644" s="2">
        <v>1550</v>
      </c>
      <c r="K2644" s="2">
        <f>IF(OR(B2644="متنوع",B2644="قطع غيار"),J2644,IF(AND(B2644="ceiling fan",J2644&gt;500),_xlfn.MAXIFS('m cost'!$E$3:$E$1062,'m cost'!$B$3:$B$1062,C2644,'m cost'!$C$3:$C$1062,"&lt;="&amp;O2644,'m cost'!$D$3:$D$1062,"&lt;="&amp;N2644)*3,_xlfn.MAXIFS('m cost'!$E$3:$E$1062,'m cost'!$B$3:$B$1062,C2644,'m cost'!$C$3:$C$1062,"&lt;="&amp;O2644,'m cost'!$D$3:$D$1062,"&lt;="&amp;N2644)))</f>
        <v>2128</v>
      </c>
      <c r="L2644" s="2">
        <f t="shared" ref="L2644:L2707" si="258">I2644*K2644</f>
        <v>2128</v>
      </c>
      <c r="M2644" s="2">
        <f t="shared" ref="M2644:M2707" si="259">J2644*I2644</f>
        <v>1550</v>
      </c>
      <c r="N2644">
        <f t="shared" ref="N2644:N2707" si="260">MONTH(F2644)</f>
        <v>3</v>
      </c>
      <c r="O2644">
        <f t="shared" ref="O2644:O2707" si="261">YEAR(F2644)</f>
        <v>2023</v>
      </c>
      <c r="P2644" s="9">
        <f>IF(I2644&gt;0,VLOOKUP(B2644,'m cost'!A:G,6,FALSE)*I2644,0)</f>
        <v>0</v>
      </c>
      <c r="Q2644" t="str">
        <f t="shared" ref="Q2644:Q2707" si="262">IF(M2644-L2644-P2644&gt;0,"p","l")</f>
        <v>l</v>
      </c>
      <c r="R2644" s="2">
        <f t="shared" ref="R2644:R2707" si="263">M2644-L2644-P2644</f>
        <v>-578</v>
      </c>
    </row>
    <row r="2645" spans="1:18" x14ac:dyDescent="0.2">
      <c r="A2645" t="s">
        <v>35</v>
      </c>
      <c r="B2645" s="9" t="str">
        <f>VLOOKUP(A2645,'item cost'!A:D,2,FALSE)</f>
        <v>group 51</v>
      </c>
      <c r="C2645" s="9" t="str">
        <f>VLOOKUP(D2645,items!A:B,2,FALSE)</f>
        <v>item 51</v>
      </c>
      <c r="D2645" t="s">
        <v>883</v>
      </c>
      <c r="E2645" s="10"/>
      <c r="F2645" s="10">
        <v>45000</v>
      </c>
      <c r="G2645" t="s">
        <v>668</v>
      </c>
      <c r="I2645">
        <v>8</v>
      </c>
      <c r="J2645" s="2">
        <v>450</v>
      </c>
      <c r="K2645" s="2">
        <f>IF(OR(B2645="متنوع",B2645="قطع غيار"),J2645,IF(AND(B2645="ceiling fan",J2645&gt;500),_xlfn.MAXIFS('m cost'!$E$3:$E$1062,'m cost'!$B$3:$B$1062,C2645,'m cost'!$C$3:$C$1062,"&lt;="&amp;O2645,'m cost'!$D$3:$D$1062,"&lt;="&amp;N2645)*3,_xlfn.MAXIFS('m cost'!$E$3:$E$1062,'m cost'!$B$3:$B$1062,C2645,'m cost'!$C$3:$C$1062,"&lt;="&amp;O2645,'m cost'!$D$3:$D$1062,"&lt;="&amp;N2645)))</f>
        <v>2247</v>
      </c>
      <c r="L2645" s="2">
        <f t="shared" si="258"/>
        <v>17976</v>
      </c>
      <c r="M2645" s="2">
        <f t="shared" si="259"/>
        <v>3600</v>
      </c>
      <c r="N2645">
        <f t="shared" si="260"/>
        <v>3</v>
      </c>
      <c r="O2645">
        <f t="shared" si="261"/>
        <v>2023</v>
      </c>
      <c r="P2645" s="9">
        <f>IF(I2645&gt;0,VLOOKUP(B2645,'m cost'!A:G,6,FALSE)*I2645,0)</f>
        <v>0</v>
      </c>
      <c r="Q2645" t="str">
        <f t="shared" si="262"/>
        <v>l</v>
      </c>
      <c r="R2645" s="2">
        <f t="shared" si="263"/>
        <v>-14376</v>
      </c>
    </row>
    <row r="2646" spans="1:18" x14ac:dyDescent="0.2">
      <c r="A2646" t="s">
        <v>49</v>
      </c>
      <c r="B2646" s="9" t="str">
        <f>VLOOKUP(A2646,'item cost'!A:D,2,FALSE)</f>
        <v>group 52</v>
      </c>
      <c r="C2646" s="9" t="str">
        <f>VLOOKUP(D2646,items!A:B,2,FALSE)</f>
        <v>item 52</v>
      </c>
      <c r="D2646" t="s">
        <v>884</v>
      </c>
      <c r="E2646" s="10"/>
      <c r="F2646" s="10">
        <v>45000</v>
      </c>
      <c r="G2646" t="s">
        <v>668</v>
      </c>
      <c r="I2646">
        <v>1</v>
      </c>
      <c r="J2646" s="2">
        <v>2800</v>
      </c>
      <c r="K2646" s="2">
        <f>IF(OR(B2646="متنوع",B2646="قطع غيار"),J2646,IF(AND(B2646="ceiling fan",J2646&gt;500),_xlfn.MAXIFS('m cost'!$E$3:$E$1062,'m cost'!$B$3:$B$1062,C2646,'m cost'!$C$3:$C$1062,"&lt;="&amp;O2646,'m cost'!$D$3:$D$1062,"&lt;="&amp;N2646)*3,_xlfn.MAXIFS('m cost'!$E$3:$E$1062,'m cost'!$B$3:$B$1062,C2646,'m cost'!$C$3:$C$1062,"&lt;="&amp;O2646,'m cost'!$D$3:$D$1062,"&lt;="&amp;N2646)))</f>
        <v>1330</v>
      </c>
      <c r="L2646" s="2">
        <f t="shared" si="258"/>
        <v>1330</v>
      </c>
      <c r="M2646" s="2">
        <f t="shared" si="259"/>
        <v>2800</v>
      </c>
      <c r="N2646">
        <f t="shared" si="260"/>
        <v>3</v>
      </c>
      <c r="O2646">
        <f t="shared" si="261"/>
        <v>2023</v>
      </c>
      <c r="P2646" s="9">
        <f>IF(I2646&gt;0,VLOOKUP(B2646,'m cost'!A:G,6,FALSE)*I2646,0)</f>
        <v>0</v>
      </c>
      <c r="Q2646" t="str">
        <f t="shared" si="262"/>
        <v>p</v>
      </c>
      <c r="R2646" s="2">
        <f t="shared" si="263"/>
        <v>1470</v>
      </c>
    </row>
    <row r="2647" spans="1:18" x14ac:dyDescent="0.2">
      <c r="A2647" t="s">
        <v>42</v>
      </c>
      <c r="B2647" s="9" t="str">
        <f>VLOOKUP(A2647,'item cost'!A:D,2,FALSE)</f>
        <v>group 53</v>
      </c>
      <c r="C2647" s="9" t="str">
        <f>VLOOKUP(D2647,items!A:B,2,FALSE)</f>
        <v>item 53</v>
      </c>
      <c r="D2647" t="s">
        <v>885</v>
      </c>
      <c r="E2647" s="10"/>
      <c r="F2647" s="10">
        <v>45001</v>
      </c>
      <c r="G2647" t="s">
        <v>669</v>
      </c>
      <c r="I2647">
        <v>5</v>
      </c>
      <c r="J2647" s="2">
        <v>1225</v>
      </c>
      <c r="K2647" s="2">
        <f>IF(OR(B2647="متنوع",B2647="قطع غيار"),J2647,IF(AND(B2647="ceiling fan",J2647&gt;500),_xlfn.MAXIFS('m cost'!$E$3:$E$1062,'m cost'!$B$3:$B$1062,C2647,'m cost'!$C$3:$C$1062,"&lt;="&amp;O2647,'m cost'!$D$3:$D$1062,"&lt;="&amp;N2647)*3,_xlfn.MAXIFS('m cost'!$E$3:$E$1062,'m cost'!$B$3:$B$1062,C2647,'m cost'!$C$3:$C$1062,"&lt;="&amp;O2647,'m cost'!$D$3:$D$1062,"&lt;="&amp;N2647)))</f>
        <v>254</v>
      </c>
      <c r="L2647" s="2">
        <f t="shared" si="258"/>
        <v>1270</v>
      </c>
      <c r="M2647" s="2">
        <f t="shared" si="259"/>
        <v>6125</v>
      </c>
      <c r="N2647">
        <f t="shared" si="260"/>
        <v>3</v>
      </c>
      <c r="O2647">
        <f t="shared" si="261"/>
        <v>2023</v>
      </c>
      <c r="P2647" s="9">
        <f>IF(I2647&gt;0,VLOOKUP(B2647,'m cost'!A:G,6,FALSE)*I2647,0)</f>
        <v>0</v>
      </c>
      <c r="Q2647" t="str">
        <f t="shared" si="262"/>
        <v>p</v>
      </c>
      <c r="R2647" s="2">
        <f t="shared" si="263"/>
        <v>4855</v>
      </c>
    </row>
    <row r="2648" spans="1:18" x14ac:dyDescent="0.2">
      <c r="A2648" t="s">
        <v>63</v>
      </c>
      <c r="B2648" s="9" t="str">
        <f>VLOOKUP(A2648,'item cost'!A:D,2,FALSE)</f>
        <v>group 54</v>
      </c>
      <c r="C2648" s="9" t="str">
        <f>VLOOKUP(D2648,items!A:B,2,FALSE)</f>
        <v>item 54</v>
      </c>
      <c r="D2648" t="s">
        <v>886</v>
      </c>
      <c r="E2648" s="10"/>
      <c r="F2648" s="10">
        <v>45001</v>
      </c>
      <c r="G2648" t="s">
        <v>669</v>
      </c>
      <c r="I2648">
        <v>5</v>
      </c>
      <c r="J2648" s="2">
        <v>1050</v>
      </c>
      <c r="K2648" s="2">
        <f>IF(OR(B2648="متنوع",B2648="قطع غيار"),J2648,IF(AND(B2648="ceiling fan",J2648&gt;500),_xlfn.MAXIFS('m cost'!$E$3:$E$1062,'m cost'!$B$3:$B$1062,C2648,'m cost'!$C$3:$C$1062,"&lt;="&amp;O2648,'m cost'!$D$3:$D$1062,"&lt;="&amp;N2648)*3,_xlfn.MAXIFS('m cost'!$E$3:$E$1062,'m cost'!$B$3:$B$1062,C2648,'m cost'!$C$3:$C$1062,"&lt;="&amp;O2648,'m cost'!$D$3:$D$1062,"&lt;="&amp;N2648)))</f>
        <v>540</v>
      </c>
      <c r="L2648" s="2">
        <f t="shared" si="258"/>
        <v>2700</v>
      </c>
      <c r="M2648" s="2">
        <f t="shared" si="259"/>
        <v>5250</v>
      </c>
      <c r="N2648">
        <f t="shared" si="260"/>
        <v>3</v>
      </c>
      <c r="O2648">
        <f t="shared" si="261"/>
        <v>2023</v>
      </c>
      <c r="P2648" s="9">
        <f>IF(I2648&gt;0,VLOOKUP(B2648,'m cost'!A:G,6,FALSE)*I2648,0)</f>
        <v>0</v>
      </c>
      <c r="Q2648" t="str">
        <f t="shared" si="262"/>
        <v>p</v>
      </c>
      <c r="R2648" s="2">
        <f t="shared" si="263"/>
        <v>2550</v>
      </c>
    </row>
    <row r="2649" spans="1:18" x14ac:dyDescent="0.2">
      <c r="A2649" t="s">
        <v>32</v>
      </c>
      <c r="B2649" s="9" t="str">
        <f>VLOOKUP(A2649,'item cost'!A:D,2,FALSE)</f>
        <v>group 1</v>
      </c>
      <c r="C2649" s="9" t="str">
        <f>VLOOKUP(D2649,items!A:B,2,FALSE)</f>
        <v>item 1</v>
      </c>
      <c r="D2649" t="s">
        <v>833</v>
      </c>
      <c r="E2649" s="10"/>
      <c r="F2649" s="10">
        <v>45001</v>
      </c>
      <c r="G2649" t="s">
        <v>669</v>
      </c>
      <c r="I2649">
        <v>25</v>
      </c>
      <c r="J2649" s="2">
        <v>540</v>
      </c>
      <c r="K2649" s="2">
        <f>IF(OR(B2649="متنوع",B2649="قطع غيار"),J2649,IF(AND(B2649="ceiling fan",J2649&gt;500),_xlfn.MAXIFS('m cost'!$E$3:$E$1062,'m cost'!$B$3:$B$1062,C2649,'m cost'!$C$3:$C$1062,"&lt;="&amp;O2649,'m cost'!$D$3:$D$1062,"&lt;="&amp;N2649)*3,_xlfn.MAXIFS('m cost'!$E$3:$E$1062,'m cost'!$B$3:$B$1062,C2649,'m cost'!$C$3:$C$1062,"&lt;="&amp;O2649,'m cost'!$D$3:$D$1062,"&lt;="&amp;N2649)))</f>
        <v>2125</v>
      </c>
      <c r="L2649" s="2">
        <f t="shared" si="258"/>
        <v>53125</v>
      </c>
      <c r="M2649" s="2">
        <f t="shared" si="259"/>
        <v>13500</v>
      </c>
      <c r="N2649">
        <f t="shared" si="260"/>
        <v>3</v>
      </c>
      <c r="O2649">
        <f t="shared" si="261"/>
        <v>2023</v>
      </c>
      <c r="P2649" s="9">
        <f>IF(I2649&gt;0,VLOOKUP(B2649,'m cost'!A:G,6,FALSE)*I2649,0)</f>
        <v>1277</v>
      </c>
      <c r="Q2649" t="str">
        <f t="shared" si="262"/>
        <v>l</v>
      </c>
      <c r="R2649" s="2">
        <f t="shared" si="263"/>
        <v>-40902</v>
      </c>
    </row>
    <row r="2650" spans="1:18" x14ac:dyDescent="0.2">
      <c r="A2650" t="s">
        <v>58</v>
      </c>
      <c r="B2650" s="9" t="str">
        <f>VLOOKUP(A2650,'item cost'!A:D,2,FALSE)</f>
        <v>group 2</v>
      </c>
      <c r="C2650" s="9" t="str">
        <f>VLOOKUP(D2650,items!A:B,2,FALSE)</f>
        <v>item 2</v>
      </c>
      <c r="D2650" t="s">
        <v>834</v>
      </c>
      <c r="E2650" s="10"/>
      <c r="F2650" s="10">
        <v>45001</v>
      </c>
      <c r="G2650" t="s">
        <v>669</v>
      </c>
      <c r="I2650">
        <v>10</v>
      </c>
      <c r="J2650" s="2">
        <v>550</v>
      </c>
      <c r="K2650" s="2">
        <f>IF(OR(B2650="متنوع",B2650="قطع غيار"),J2650,IF(AND(B2650="ceiling fan",J2650&gt;500),_xlfn.MAXIFS('m cost'!$E$3:$E$1062,'m cost'!$B$3:$B$1062,C2650,'m cost'!$C$3:$C$1062,"&lt;="&amp;O2650,'m cost'!$D$3:$D$1062,"&lt;="&amp;N2650)*3,_xlfn.MAXIFS('m cost'!$E$3:$E$1062,'m cost'!$B$3:$B$1062,C2650,'m cost'!$C$3:$C$1062,"&lt;="&amp;O2650,'m cost'!$D$3:$D$1062,"&lt;="&amp;N2650)))</f>
        <v>1970</v>
      </c>
      <c r="L2650" s="2">
        <f t="shared" si="258"/>
        <v>19700</v>
      </c>
      <c r="M2650" s="2">
        <f t="shared" si="259"/>
        <v>5500</v>
      </c>
      <c r="N2650">
        <f t="shared" si="260"/>
        <v>3</v>
      </c>
      <c r="O2650">
        <f t="shared" si="261"/>
        <v>2023</v>
      </c>
      <c r="P2650" s="9">
        <f>IF(I2650&gt;0,VLOOKUP(B2650,'m cost'!A:G,6,FALSE)*I2650,0)</f>
        <v>405.79999999999995</v>
      </c>
      <c r="Q2650" t="str">
        <f t="shared" si="262"/>
        <v>l</v>
      </c>
      <c r="R2650" s="2">
        <f t="shared" si="263"/>
        <v>-14605.8</v>
      </c>
    </row>
    <row r="2651" spans="1:18" x14ac:dyDescent="0.2">
      <c r="A2651" t="s">
        <v>23</v>
      </c>
      <c r="B2651" s="9" t="str">
        <f>VLOOKUP(A2651,'item cost'!A:D,2,FALSE)</f>
        <v>group 3</v>
      </c>
      <c r="C2651" s="9" t="str">
        <f>VLOOKUP(D2651,items!A:B,2,FALSE)</f>
        <v>item 3</v>
      </c>
      <c r="D2651" t="s">
        <v>835</v>
      </c>
      <c r="E2651" s="10"/>
      <c r="F2651" s="10">
        <v>45001</v>
      </c>
      <c r="G2651" t="s">
        <v>669</v>
      </c>
      <c r="I2651">
        <v>25</v>
      </c>
      <c r="J2651" s="2">
        <v>630</v>
      </c>
      <c r="K2651" s="2">
        <f>IF(OR(B2651="متنوع",B2651="قطع غيار"),J2651,IF(AND(B2651="ceiling fan",J2651&gt;500),_xlfn.MAXIFS('m cost'!$E$3:$E$1062,'m cost'!$B$3:$B$1062,C2651,'m cost'!$C$3:$C$1062,"&lt;="&amp;O2651,'m cost'!$D$3:$D$1062,"&lt;="&amp;N2651)*3,_xlfn.MAXIFS('m cost'!$E$3:$E$1062,'m cost'!$B$3:$B$1062,C2651,'m cost'!$C$3:$C$1062,"&lt;="&amp;O2651,'m cost'!$D$3:$D$1062,"&lt;="&amp;N2651)))</f>
        <v>2436</v>
      </c>
      <c r="L2651" s="2">
        <f t="shared" si="258"/>
        <v>60900</v>
      </c>
      <c r="M2651" s="2">
        <f t="shared" si="259"/>
        <v>15750</v>
      </c>
      <c r="N2651">
        <f t="shared" si="260"/>
        <v>3</v>
      </c>
      <c r="O2651">
        <f t="shared" si="261"/>
        <v>2023</v>
      </c>
      <c r="P2651" s="9">
        <f>IF(I2651&gt;0,VLOOKUP(B2651,'m cost'!A:G,6,FALSE)*I2651,0)</f>
        <v>1472.75</v>
      </c>
      <c r="Q2651" t="str">
        <f t="shared" si="262"/>
        <v>l</v>
      </c>
      <c r="R2651" s="2">
        <f t="shared" si="263"/>
        <v>-46622.75</v>
      </c>
    </row>
    <row r="2652" spans="1:18" x14ac:dyDescent="0.2">
      <c r="A2652" t="s">
        <v>271</v>
      </c>
      <c r="B2652" s="9" t="str">
        <f>VLOOKUP(A2652,'item cost'!A:D,2,FALSE)</f>
        <v>group 4</v>
      </c>
      <c r="C2652" s="9" t="str">
        <f>VLOOKUP(D2652,items!A:B,2,FALSE)</f>
        <v>item 4</v>
      </c>
      <c r="D2652" t="s">
        <v>836</v>
      </c>
      <c r="E2652" s="10"/>
      <c r="F2652" s="10">
        <v>45001</v>
      </c>
      <c r="G2652" t="s">
        <v>669</v>
      </c>
      <c r="I2652">
        <v>10</v>
      </c>
      <c r="J2652" s="2">
        <v>2700</v>
      </c>
      <c r="K2652" s="2">
        <f>IF(OR(B2652="متنوع",B2652="قطع غيار"),J2652,IF(AND(B2652="ceiling fan",J2652&gt;500),_xlfn.MAXIFS('m cost'!$E$3:$E$1062,'m cost'!$B$3:$B$1062,C2652,'m cost'!$C$3:$C$1062,"&lt;="&amp;O2652,'m cost'!$D$3:$D$1062,"&lt;="&amp;N2652)*3,_xlfn.MAXIFS('m cost'!$E$3:$E$1062,'m cost'!$B$3:$B$1062,C2652,'m cost'!$C$3:$C$1062,"&lt;="&amp;O2652,'m cost'!$D$3:$D$1062,"&lt;="&amp;N2652)))</f>
        <v>1793</v>
      </c>
      <c r="L2652" s="2">
        <f t="shared" si="258"/>
        <v>17930</v>
      </c>
      <c r="M2652" s="2">
        <f t="shared" si="259"/>
        <v>27000</v>
      </c>
      <c r="N2652">
        <f t="shared" si="260"/>
        <v>3</v>
      </c>
      <c r="O2652">
        <f t="shared" si="261"/>
        <v>2023</v>
      </c>
      <c r="P2652" s="9">
        <f>IF(I2652&gt;0,VLOOKUP(B2652,'m cost'!A:G,6,FALSE)*I2652,0)</f>
        <v>429.6</v>
      </c>
      <c r="Q2652" t="str">
        <f t="shared" si="262"/>
        <v>p</v>
      </c>
      <c r="R2652" s="2">
        <f t="shared" si="263"/>
        <v>8640.4</v>
      </c>
    </row>
    <row r="2653" spans="1:18" x14ac:dyDescent="0.2">
      <c r="A2653" t="s">
        <v>26</v>
      </c>
      <c r="B2653" s="9" t="str">
        <f>VLOOKUP(A2653,'item cost'!A:D,2,FALSE)</f>
        <v>group 5</v>
      </c>
      <c r="C2653" s="9" t="str">
        <f>VLOOKUP(D2653,items!A:B,2,FALSE)</f>
        <v>item 5</v>
      </c>
      <c r="D2653" t="s">
        <v>837</v>
      </c>
      <c r="E2653" s="10"/>
      <c r="F2653" s="10">
        <v>45001</v>
      </c>
      <c r="G2653" t="s">
        <v>669</v>
      </c>
      <c r="I2653">
        <v>10</v>
      </c>
      <c r="J2653" s="2">
        <v>2800</v>
      </c>
      <c r="K2653" s="2">
        <f>IF(OR(B2653="متنوع",B2653="قطع غيار"),J2653,IF(AND(B2653="ceiling fan",J2653&gt;500),_xlfn.MAXIFS('m cost'!$E$3:$E$1062,'m cost'!$B$3:$B$1062,C2653,'m cost'!$C$3:$C$1062,"&lt;="&amp;O2653,'m cost'!$D$3:$D$1062,"&lt;="&amp;N2653)*3,_xlfn.MAXIFS('m cost'!$E$3:$E$1062,'m cost'!$B$3:$B$1062,C2653,'m cost'!$C$3:$C$1062,"&lt;="&amp;O2653,'m cost'!$D$3:$D$1062,"&lt;="&amp;N2653)))</f>
        <v>2220</v>
      </c>
      <c r="L2653" s="2">
        <f t="shared" si="258"/>
        <v>22200</v>
      </c>
      <c r="M2653" s="2">
        <f t="shared" si="259"/>
        <v>28000</v>
      </c>
      <c r="N2653">
        <f t="shared" si="260"/>
        <v>3</v>
      </c>
      <c r="O2653">
        <f t="shared" si="261"/>
        <v>2023</v>
      </c>
      <c r="P2653" s="9">
        <f>IF(I2653&gt;0,VLOOKUP(B2653,'m cost'!A:G,6,FALSE)*I2653,0)</f>
        <v>320.39999999999998</v>
      </c>
      <c r="Q2653" t="str">
        <f t="shared" si="262"/>
        <v>p</v>
      </c>
      <c r="R2653" s="2">
        <f t="shared" si="263"/>
        <v>5479.6</v>
      </c>
    </row>
    <row r="2654" spans="1:18" x14ac:dyDescent="0.2">
      <c r="A2654" t="s">
        <v>66</v>
      </c>
      <c r="B2654" s="9" t="str">
        <f>VLOOKUP(A2654,'item cost'!A:D,2,FALSE)</f>
        <v>group 6</v>
      </c>
      <c r="C2654" s="9" t="str">
        <f>VLOOKUP(D2654,items!A:B,2,FALSE)</f>
        <v>item 6</v>
      </c>
      <c r="D2654" t="s">
        <v>838</v>
      </c>
      <c r="E2654" s="10"/>
      <c r="F2654" s="10">
        <v>45001</v>
      </c>
      <c r="G2654" t="s">
        <v>669</v>
      </c>
      <c r="I2654">
        <v>10</v>
      </c>
      <c r="J2654" s="2">
        <v>2900</v>
      </c>
      <c r="K2654" s="2">
        <f>IF(OR(B2654="متنوع",B2654="قطع غيار"),J2654,IF(AND(B2654="ceiling fan",J2654&gt;500),_xlfn.MAXIFS('m cost'!$E$3:$E$1062,'m cost'!$B$3:$B$1062,C2654,'m cost'!$C$3:$C$1062,"&lt;="&amp;O2654,'m cost'!$D$3:$D$1062,"&lt;="&amp;N2654)*3,_xlfn.MAXIFS('m cost'!$E$3:$E$1062,'m cost'!$B$3:$B$1062,C2654,'m cost'!$C$3:$C$1062,"&lt;="&amp;O2654,'m cost'!$D$3:$D$1062,"&lt;="&amp;N2654)))</f>
        <v>410</v>
      </c>
      <c r="L2654" s="2">
        <f t="shared" si="258"/>
        <v>4100</v>
      </c>
      <c r="M2654" s="2">
        <f t="shared" si="259"/>
        <v>29000</v>
      </c>
      <c r="N2654">
        <f t="shared" si="260"/>
        <v>3</v>
      </c>
      <c r="O2654">
        <f t="shared" si="261"/>
        <v>2023</v>
      </c>
      <c r="P2654" s="9">
        <f>IF(I2654&gt;0,VLOOKUP(B2654,'m cost'!A:G,6,FALSE)*I2654,0)</f>
        <v>1494.8</v>
      </c>
      <c r="Q2654" t="str">
        <f t="shared" si="262"/>
        <v>p</v>
      </c>
      <c r="R2654" s="2">
        <f t="shared" si="263"/>
        <v>23405.200000000001</v>
      </c>
    </row>
    <row r="2655" spans="1:18" x14ac:dyDescent="0.2">
      <c r="A2655" t="s">
        <v>40</v>
      </c>
      <c r="B2655" s="9" t="str">
        <f>VLOOKUP(A2655,'item cost'!A:D,2,FALSE)</f>
        <v>group 7</v>
      </c>
      <c r="C2655" s="9" t="str">
        <f>VLOOKUP(D2655,items!A:B,2,FALSE)</f>
        <v>item 7</v>
      </c>
      <c r="D2655" t="s">
        <v>839</v>
      </c>
      <c r="E2655" s="10"/>
      <c r="F2655" s="10">
        <v>45013</v>
      </c>
      <c r="G2655" t="s">
        <v>670</v>
      </c>
      <c r="I2655">
        <v>5</v>
      </c>
      <c r="J2655" s="2">
        <v>690</v>
      </c>
      <c r="K2655" s="2">
        <f>IF(OR(B2655="متنوع",B2655="قطع غيار"),J2655,IF(AND(B2655="ceiling fan",J2655&gt;500),_xlfn.MAXIFS('m cost'!$E$3:$E$1062,'m cost'!$B$3:$B$1062,C2655,'m cost'!$C$3:$C$1062,"&lt;="&amp;O2655,'m cost'!$D$3:$D$1062,"&lt;="&amp;N2655)*3,_xlfn.MAXIFS('m cost'!$E$3:$E$1062,'m cost'!$B$3:$B$1062,C2655,'m cost'!$C$3:$C$1062,"&lt;="&amp;O2655,'m cost'!$D$3:$D$1062,"&lt;="&amp;N2655)))</f>
        <v>460</v>
      </c>
      <c r="L2655" s="2">
        <f t="shared" si="258"/>
        <v>2300</v>
      </c>
      <c r="M2655" s="2">
        <f t="shared" si="259"/>
        <v>3450</v>
      </c>
      <c r="N2655">
        <f t="shared" si="260"/>
        <v>3</v>
      </c>
      <c r="O2655">
        <f t="shared" si="261"/>
        <v>2023</v>
      </c>
      <c r="P2655" s="9">
        <f>IF(I2655&gt;0,VLOOKUP(B2655,'m cost'!A:G,6,FALSE)*I2655,0)</f>
        <v>110.7</v>
      </c>
      <c r="Q2655" t="str">
        <f t="shared" si="262"/>
        <v>p</v>
      </c>
      <c r="R2655" s="2">
        <f t="shared" si="263"/>
        <v>1039.3</v>
      </c>
    </row>
    <row r="2656" spans="1:18" x14ac:dyDescent="0.2">
      <c r="A2656" t="s">
        <v>61</v>
      </c>
      <c r="B2656" s="9" t="str">
        <f>VLOOKUP(A2656,'item cost'!A:D,2,FALSE)</f>
        <v>group 8</v>
      </c>
      <c r="C2656" s="9" t="str">
        <f>VLOOKUP(D2656,items!A:B,2,FALSE)</f>
        <v>item 8</v>
      </c>
      <c r="D2656" t="s">
        <v>840</v>
      </c>
      <c r="E2656" s="10"/>
      <c r="F2656" s="10">
        <v>45013</v>
      </c>
      <c r="G2656" t="s">
        <v>670</v>
      </c>
      <c r="I2656">
        <v>12</v>
      </c>
      <c r="J2656" s="2">
        <v>510</v>
      </c>
      <c r="K2656" s="2">
        <f>IF(OR(B2656="متنوع",B2656="قطع غيار"),J2656,IF(AND(B2656="ceiling fan",J2656&gt;500),_xlfn.MAXIFS('m cost'!$E$3:$E$1062,'m cost'!$B$3:$B$1062,C2656,'m cost'!$C$3:$C$1062,"&lt;="&amp;O2656,'m cost'!$D$3:$D$1062,"&lt;="&amp;N2656)*3,_xlfn.MAXIFS('m cost'!$E$3:$E$1062,'m cost'!$B$3:$B$1062,C2656,'m cost'!$C$3:$C$1062,"&lt;="&amp;O2656,'m cost'!$D$3:$D$1062,"&lt;="&amp;N2656)))</f>
        <v>1630</v>
      </c>
      <c r="L2656" s="2">
        <f t="shared" si="258"/>
        <v>19560</v>
      </c>
      <c r="M2656" s="2">
        <f t="shared" si="259"/>
        <v>6120</v>
      </c>
      <c r="N2656">
        <f t="shared" si="260"/>
        <v>3</v>
      </c>
      <c r="O2656">
        <f t="shared" si="261"/>
        <v>2023</v>
      </c>
      <c r="P2656" s="9">
        <f>IF(I2656&gt;0,VLOOKUP(B2656,'m cost'!A:G,6,FALSE)*I2656,0)</f>
        <v>754.08</v>
      </c>
      <c r="Q2656" t="str">
        <f t="shared" si="262"/>
        <v>l</v>
      </c>
      <c r="R2656" s="2">
        <f t="shared" si="263"/>
        <v>-14194.08</v>
      </c>
    </row>
    <row r="2657" spans="1:18" x14ac:dyDescent="0.2">
      <c r="A2657" t="s">
        <v>39</v>
      </c>
      <c r="B2657" s="9" t="str">
        <f>VLOOKUP(A2657,'item cost'!A:D,2,FALSE)</f>
        <v>group 9</v>
      </c>
      <c r="C2657" s="9" t="str">
        <f>VLOOKUP(D2657,items!A:B,2,FALSE)</f>
        <v>item 9</v>
      </c>
      <c r="D2657" t="s">
        <v>841</v>
      </c>
      <c r="E2657" s="10"/>
      <c r="F2657" s="10">
        <v>45015</v>
      </c>
      <c r="G2657" t="s">
        <v>671</v>
      </c>
      <c r="I2657">
        <v>1</v>
      </c>
      <c r="J2657" s="2">
        <v>510</v>
      </c>
      <c r="K2657" s="2">
        <f>IF(OR(B2657="متنوع",B2657="قطع غيار"),J2657,IF(AND(B2657="ceiling fan",J2657&gt;500),_xlfn.MAXIFS('m cost'!$E$3:$E$1062,'m cost'!$B$3:$B$1062,C2657,'m cost'!$C$3:$C$1062,"&lt;="&amp;O2657,'m cost'!$D$3:$D$1062,"&lt;="&amp;N2657)*3,_xlfn.MAXIFS('m cost'!$E$3:$E$1062,'m cost'!$B$3:$B$1062,C2657,'m cost'!$C$3:$C$1062,"&lt;="&amp;O2657,'m cost'!$D$3:$D$1062,"&lt;="&amp;N2657)))</f>
        <v>2007</v>
      </c>
      <c r="L2657" s="2">
        <f t="shared" si="258"/>
        <v>2007</v>
      </c>
      <c r="M2657" s="2">
        <f t="shared" si="259"/>
        <v>510</v>
      </c>
      <c r="N2657">
        <f t="shared" si="260"/>
        <v>3</v>
      </c>
      <c r="O2657">
        <f t="shared" si="261"/>
        <v>2023</v>
      </c>
      <c r="P2657" s="9">
        <f>IF(I2657&gt;0,VLOOKUP(B2657,'m cost'!A:G,6,FALSE)*I2657,0)</f>
        <v>22.49</v>
      </c>
      <c r="Q2657" t="str">
        <f t="shared" si="262"/>
        <v>l</v>
      </c>
      <c r="R2657" s="2">
        <f t="shared" si="263"/>
        <v>-1519.49</v>
      </c>
    </row>
    <row r="2658" spans="1:18" x14ac:dyDescent="0.2">
      <c r="A2658" t="s">
        <v>277</v>
      </c>
      <c r="B2658" s="9" t="str">
        <f>VLOOKUP(A2658,'item cost'!A:D,2,FALSE)</f>
        <v>group 10</v>
      </c>
      <c r="C2658" s="9" t="str">
        <f>VLOOKUP(D2658,items!A:B,2,FALSE)</f>
        <v>item 10</v>
      </c>
      <c r="D2658" t="s">
        <v>842</v>
      </c>
      <c r="E2658" s="10"/>
      <c r="F2658" s="10">
        <v>44998</v>
      </c>
      <c r="G2658" t="s">
        <v>672</v>
      </c>
      <c r="I2658">
        <v>2</v>
      </c>
      <c r="J2658" s="2">
        <v>280</v>
      </c>
      <c r="K2658" s="2">
        <f>IF(OR(B2658="متنوع",B2658="قطع غيار"),J2658,IF(AND(B2658="ceiling fan",J2658&gt;500),_xlfn.MAXIFS('m cost'!$E$3:$E$1062,'m cost'!$B$3:$B$1062,C2658,'m cost'!$C$3:$C$1062,"&lt;="&amp;O2658,'m cost'!$D$3:$D$1062,"&lt;="&amp;N2658)*3,_xlfn.MAXIFS('m cost'!$E$3:$E$1062,'m cost'!$B$3:$B$1062,C2658,'m cost'!$C$3:$C$1062,"&lt;="&amp;O2658,'m cost'!$D$3:$D$1062,"&lt;="&amp;N2658)))</f>
        <v>370</v>
      </c>
      <c r="L2658" s="2">
        <f t="shared" si="258"/>
        <v>740</v>
      </c>
      <c r="M2658" s="2">
        <f t="shared" si="259"/>
        <v>560</v>
      </c>
      <c r="N2658">
        <f t="shared" si="260"/>
        <v>3</v>
      </c>
      <c r="O2658">
        <f t="shared" si="261"/>
        <v>2023</v>
      </c>
      <c r="P2658" s="9">
        <f>IF(I2658&gt;0,VLOOKUP(B2658,'m cost'!A:G,6,FALSE)*I2658,0)</f>
        <v>124.86</v>
      </c>
      <c r="Q2658" t="str">
        <f t="shared" si="262"/>
        <v>l</v>
      </c>
      <c r="R2658" s="2">
        <f t="shared" si="263"/>
        <v>-304.86</v>
      </c>
    </row>
    <row r="2659" spans="1:18" x14ac:dyDescent="0.2">
      <c r="A2659" t="s">
        <v>53</v>
      </c>
      <c r="B2659" s="9" t="str">
        <f>VLOOKUP(A2659,'item cost'!A:D,2,FALSE)</f>
        <v>group 11</v>
      </c>
      <c r="C2659" s="9" t="str">
        <f>VLOOKUP(D2659,items!A:B,2,FALSE)</f>
        <v>item 11</v>
      </c>
      <c r="D2659" t="s">
        <v>843</v>
      </c>
      <c r="E2659" s="10"/>
      <c r="F2659" s="10">
        <v>44998</v>
      </c>
      <c r="G2659" t="s">
        <v>672</v>
      </c>
      <c r="I2659">
        <v>1</v>
      </c>
      <c r="J2659" s="2">
        <v>480</v>
      </c>
      <c r="K2659" s="2">
        <f>IF(OR(B2659="متنوع",B2659="قطع غيار"),J2659,IF(AND(B2659="ceiling fan",J2659&gt;500),_xlfn.MAXIFS('m cost'!$E$3:$E$1062,'m cost'!$B$3:$B$1062,C2659,'m cost'!$C$3:$C$1062,"&lt;="&amp;O2659,'m cost'!$D$3:$D$1062,"&lt;="&amp;N2659)*3,_xlfn.MAXIFS('m cost'!$E$3:$E$1062,'m cost'!$B$3:$B$1062,C2659,'m cost'!$C$3:$C$1062,"&lt;="&amp;O2659,'m cost'!$D$3:$D$1062,"&lt;="&amp;N2659)))</f>
        <v>339.00000000000006</v>
      </c>
      <c r="L2659" s="2">
        <f t="shared" si="258"/>
        <v>339.00000000000006</v>
      </c>
      <c r="M2659" s="2">
        <f t="shared" si="259"/>
        <v>480</v>
      </c>
      <c r="N2659">
        <f t="shared" si="260"/>
        <v>3</v>
      </c>
      <c r="O2659">
        <f t="shared" si="261"/>
        <v>2023</v>
      </c>
      <c r="P2659" s="9">
        <f>IF(I2659&gt;0,VLOOKUP(B2659,'m cost'!A:G,6,FALSE)*I2659,0)</f>
        <v>22.01</v>
      </c>
      <c r="Q2659" t="str">
        <f t="shared" si="262"/>
        <v>p</v>
      </c>
      <c r="R2659" s="2">
        <f t="shared" si="263"/>
        <v>118.98999999999994</v>
      </c>
    </row>
    <row r="2660" spans="1:18" x14ac:dyDescent="0.2">
      <c r="A2660" t="s">
        <v>54</v>
      </c>
      <c r="B2660" s="9" t="str">
        <f>VLOOKUP(A2660,'item cost'!A:D,2,FALSE)</f>
        <v>group 12</v>
      </c>
      <c r="C2660" s="9" t="str">
        <f>VLOOKUP(D2660,items!A:B,2,FALSE)</f>
        <v>item 12</v>
      </c>
      <c r="D2660" t="s">
        <v>844</v>
      </c>
      <c r="E2660" s="10"/>
      <c r="F2660" s="10">
        <v>44998</v>
      </c>
      <c r="G2660" t="s">
        <v>672</v>
      </c>
      <c r="I2660">
        <v>1</v>
      </c>
      <c r="J2660" s="2">
        <v>325</v>
      </c>
      <c r="K2660" s="2">
        <f>IF(OR(B2660="متنوع",B2660="قطع غيار"),J2660,IF(AND(B2660="ceiling fan",J2660&gt;500),_xlfn.MAXIFS('m cost'!$E$3:$E$1062,'m cost'!$B$3:$B$1062,C2660,'m cost'!$C$3:$C$1062,"&lt;="&amp;O2660,'m cost'!$D$3:$D$1062,"&lt;="&amp;N2660)*3,_xlfn.MAXIFS('m cost'!$E$3:$E$1062,'m cost'!$B$3:$B$1062,C2660,'m cost'!$C$3:$C$1062,"&lt;="&amp;O2660,'m cost'!$D$3:$D$1062,"&lt;="&amp;N2660)))</f>
        <v>900</v>
      </c>
      <c r="L2660" s="2">
        <f t="shared" si="258"/>
        <v>900</v>
      </c>
      <c r="M2660" s="2">
        <f t="shared" si="259"/>
        <v>325</v>
      </c>
      <c r="N2660">
        <f t="shared" si="260"/>
        <v>3</v>
      </c>
      <c r="O2660">
        <f t="shared" si="261"/>
        <v>2023</v>
      </c>
      <c r="P2660" s="9">
        <f>IF(I2660&gt;0,VLOOKUP(B2660,'m cost'!A:G,6,FALSE)*I2660,0)</f>
        <v>25.78</v>
      </c>
      <c r="Q2660" t="str">
        <f t="shared" si="262"/>
        <v>l</v>
      </c>
      <c r="R2660" s="2">
        <f t="shared" si="263"/>
        <v>-600.78</v>
      </c>
    </row>
    <row r="2661" spans="1:18" x14ac:dyDescent="0.2">
      <c r="A2661" t="s">
        <v>72</v>
      </c>
      <c r="B2661" s="9" t="str">
        <f>VLOOKUP(A2661,'item cost'!A:D,2,FALSE)</f>
        <v>group 13</v>
      </c>
      <c r="C2661" s="9" t="str">
        <f>VLOOKUP(D2661,items!A:B,2,FALSE)</f>
        <v>item 13</v>
      </c>
      <c r="D2661" t="s">
        <v>845</v>
      </c>
      <c r="E2661" s="10"/>
      <c r="F2661" s="10">
        <v>44998</v>
      </c>
      <c r="G2661" t="s">
        <v>672</v>
      </c>
      <c r="I2661">
        <v>1</v>
      </c>
      <c r="J2661" s="2">
        <v>560</v>
      </c>
      <c r="K2661" s="2">
        <f>IF(OR(B2661="متنوع",B2661="قطع غيار"),J2661,IF(AND(B2661="ceiling fan",J2661&gt;500),_xlfn.MAXIFS('m cost'!$E$3:$E$1062,'m cost'!$B$3:$B$1062,C2661,'m cost'!$C$3:$C$1062,"&lt;="&amp;O2661,'m cost'!$D$3:$D$1062,"&lt;="&amp;N2661)*3,_xlfn.MAXIFS('m cost'!$E$3:$E$1062,'m cost'!$B$3:$B$1062,C2661,'m cost'!$C$3:$C$1062,"&lt;="&amp;O2661,'m cost'!$D$3:$D$1062,"&lt;="&amp;N2661)))</f>
        <v>450</v>
      </c>
      <c r="L2661" s="2">
        <f t="shared" si="258"/>
        <v>450</v>
      </c>
      <c r="M2661" s="2">
        <f t="shared" si="259"/>
        <v>560</v>
      </c>
      <c r="N2661">
        <f t="shared" si="260"/>
        <v>3</v>
      </c>
      <c r="O2661">
        <f t="shared" si="261"/>
        <v>2023</v>
      </c>
      <c r="P2661" s="9">
        <f>IF(I2661&gt;0,VLOOKUP(B2661,'m cost'!A:G,6,FALSE)*I2661,0)</f>
        <v>41.67</v>
      </c>
      <c r="Q2661" t="str">
        <f t="shared" si="262"/>
        <v>p</v>
      </c>
      <c r="R2661" s="2">
        <f t="shared" si="263"/>
        <v>68.33</v>
      </c>
    </row>
    <row r="2662" spans="1:18" x14ac:dyDescent="0.2">
      <c r="A2662" t="s">
        <v>38</v>
      </c>
      <c r="B2662" s="9" t="str">
        <f>VLOOKUP(A2662,'item cost'!A:D,2,FALSE)</f>
        <v>group 14</v>
      </c>
      <c r="C2662" s="9" t="str">
        <f>VLOOKUP(D2662,items!A:B,2,FALSE)</f>
        <v>item 14</v>
      </c>
      <c r="D2662" t="s">
        <v>846</v>
      </c>
      <c r="E2662" s="10"/>
      <c r="F2662" s="10">
        <v>44986</v>
      </c>
      <c r="G2662" t="s">
        <v>673</v>
      </c>
      <c r="I2662">
        <v>20</v>
      </c>
      <c r="J2662" s="2">
        <v>1275</v>
      </c>
      <c r="K2662" s="2">
        <f>IF(OR(B2662="متنوع",B2662="قطع غيار"),J2662,IF(AND(B2662="ceiling fan",J2662&gt;500),_xlfn.MAXIFS('m cost'!$E$3:$E$1062,'m cost'!$B$3:$B$1062,C2662,'m cost'!$C$3:$C$1062,"&lt;="&amp;O2662,'m cost'!$D$3:$D$1062,"&lt;="&amp;N2662)*3,_xlfn.MAXIFS('m cost'!$E$3:$E$1062,'m cost'!$B$3:$B$1062,C2662,'m cost'!$C$3:$C$1062,"&lt;="&amp;O2662,'m cost'!$D$3:$D$1062,"&lt;="&amp;N2662)))</f>
        <v>2060</v>
      </c>
      <c r="L2662" s="2">
        <f t="shared" si="258"/>
        <v>41200</v>
      </c>
      <c r="M2662" s="2">
        <f t="shared" si="259"/>
        <v>25500</v>
      </c>
      <c r="N2662">
        <f t="shared" si="260"/>
        <v>3</v>
      </c>
      <c r="O2662">
        <f t="shared" si="261"/>
        <v>2023</v>
      </c>
      <c r="P2662" s="9">
        <f>IF(I2662&gt;0,VLOOKUP(B2662,'m cost'!A:G,6,FALSE)*I2662,0)</f>
        <v>663.8</v>
      </c>
      <c r="Q2662" t="str">
        <f t="shared" si="262"/>
        <v>l</v>
      </c>
      <c r="R2662" s="2">
        <f t="shared" si="263"/>
        <v>-16363.8</v>
      </c>
    </row>
    <row r="2663" spans="1:18" x14ac:dyDescent="0.2">
      <c r="A2663" t="s">
        <v>36</v>
      </c>
      <c r="B2663" s="9" t="str">
        <f>VLOOKUP(A2663,'item cost'!A:D,2,FALSE)</f>
        <v>group 15</v>
      </c>
      <c r="C2663" s="9" t="str">
        <f>VLOOKUP(D2663,items!A:B,2,FALSE)</f>
        <v>item 15</v>
      </c>
      <c r="D2663" t="s">
        <v>847</v>
      </c>
      <c r="E2663" s="10"/>
      <c r="F2663" s="10">
        <v>44986</v>
      </c>
      <c r="G2663" t="s">
        <v>673</v>
      </c>
      <c r="I2663">
        <v>20</v>
      </c>
      <c r="J2663" s="2">
        <v>1550</v>
      </c>
      <c r="K2663" s="2">
        <f>IF(OR(B2663="متنوع",B2663="قطع غيار"),J2663,IF(AND(B2663="ceiling fan",J2663&gt;500),_xlfn.MAXIFS('m cost'!$E$3:$E$1062,'m cost'!$B$3:$B$1062,C2663,'m cost'!$C$3:$C$1062,"&lt;="&amp;O2663,'m cost'!$D$3:$D$1062,"&lt;="&amp;N2663)*3,_xlfn.MAXIFS('m cost'!$E$3:$E$1062,'m cost'!$B$3:$B$1062,C2663,'m cost'!$C$3:$C$1062,"&lt;="&amp;O2663,'m cost'!$D$3:$D$1062,"&lt;="&amp;N2663)))</f>
        <v>1928</v>
      </c>
      <c r="L2663" s="2">
        <f t="shared" si="258"/>
        <v>38560</v>
      </c>
      <c r="M2663" s="2">
        <f t="shared" si="259"/>
        <v>31000</v>
      </c>
      <c r="N2663">
        <f t="shared" si="260"/>
        <v>3</v>
      </c>
      <c r="O2663">
        <f t="shared" si="261"/>
        <v>2023</v>
      </c>
      <c r="P2663" s="9">
        <f>IF(I2663&gt;0,VLOOKUP(B2663,'m cost'!A:G,6,FALSE)*I2663,0)</f>
        <v>530.4</v>
      </c>
      <c r="Q2663" t="str">
        <f t="shared" si="262"/>
        <v>l</v>
      </c>
      <c r="R2663" s="2">
        <f t="shared" si="263"/>
        <v>-8090.4</v>
      </c>
    </row>
    <row r="2664" spans="1:18" x14ac:dyDescent="0.2">
      <c r="A2664" t="s">
        <v>30</v>
      </c>
      <c r="B2664" s="9" t="str">
        <f>VLOOKUP(A2664,'item cost'!A:D,2,FALSE)</f>
        <v>group 16</v>
      </c>
      <c r="C2664" s="9" t="str">
        <f>VLOOKUP(D2664,items!A:B,2,FALSE)</f>
        <v>item 16</v>
      </c>
      <c r="D2664" t="s">
        <v>848</v>
      </c>
      <c r="E2664" s="10"/>
      <c r="F2664" s="10">
        <v>44986</v>
      </c>
      <c r="G2664" t="s">
        <v>673</v>
      </c>
      <c r="I2664">
        <v>20</v>
      </c>
      <c r="J2664" s="2">
        <v>2600</v>
      </c>
      <c r="K2664" s="2">
        <f>IF(OR(B2664="متنوع",B2664="قطع غيار"),J2664,IF(AND(B2664="ceiling fan",J2664&gt;500),_xlfn.MAXIFS('m cost'!$E$3:$E$1062,'m cost'!$B$3:$B$1062,C2664,'m cost'!$C$3:$C$1062,"&lt;="&amp;O2664,'m cost'!$D$3:$D$1062,"&lt;="&amp;N2664)*3,_xlfn.MAXIFS('m cost'!$E$3:$E$1062,'m cost'!$B$3:$B$1062,C2664,'m cost'!$C$3:$C$1062,"&lt;="&amp;O2664,'m cost'!$D$3:$D$1062,"&lt;="&amp;N2664)))</f>
        <v>340.26666666666671</v>
      </c>
      <c r="L2664" s="2">
        <f t="shared" si="258"/>
        <v>6805.3333333333339</v>
      </c>
      <c r="M2664" s="2">
        <f t="shared" si="259"/>
        <v>52000</v>
      </c>
      <c r="N2664">
        <f t="shared" si="260"/>
        <v>3</v>
      </c>
      <c r="O2664">
        <f t="shared" si="261"/>
        <v>2023</v>
      </c>
      <c r="P2664" s="9">
        <f>IF(I2664&gt;0,VLOOKUP(B2664,'m cost'!A:G,6,FALSE)*I2664,0)</f>
        <v>573.6</v>
      </c>
      <c r="Q2664" t="str">
        <f t="shared" si="262"/>
        <v>p</v>
      </c>
      <c r="R2664" s="2">
        <f t="shared" si="263"/>
        <v>44621.066666666666</v>
      </c>
    </row>
    <row r="2665" spans="1:18" x14ac:dyDescent="0.2">
      <c r="A2665" t="s">
        <v>45</v>
      </c>
      <c r="B2665" s="9" t="str">
        <f>VLOOKUP(A2665,'item cost'!A:D,2,FALSE)</f>
        <v>group 17</v>
      </c>
      <c r="C2665" s="9" t="str">
        <f>VLOOKUP(D2665,items!A:B,2,FALSE)</f>
        <v>item 17</v>
      </c>
      <c r="D2665" t="s">
        <v>849</v>
      </c>
      <c r="E2665" s="10"/>
      <c r="F2665" s="10">
        <v>44986</v>
      </c>
      <c r="G2665" t="s">
        <v>673</v>
      </c>
      <c r="I2665">
        <v>20</v>
      </c>
      <c r="J2665" s="2">
        <v>2700</v>
      </c>
      <c r="K2665" s="2">
        <f>IF(OR(B2665="متنوع",B2665="قطع غيار"),J2665,IF(AND(B2665="ceiling fan",J2665&gt;500),_xlfn.MAXIFS('m cost'!$E$3:$E$1062,'m cost'!$B$3:$B$1062,C2665,'m cost'!$C$3:$C$1062,"&lt;="&amp;O2665,'m cost'!$D$3:$D$1062,"&lt;="&amp;N2665)*3,_xlfn.MAXIFS('m cost'!$E$3:$E$1062,'m cost'!$B$3:$B$1062,C2665,'m cost'!$C$3:$C$1062,"&lt;="&amp;O2665,'m cost'!$D$3:$D$1062,"&lt;="&amp;N2665)))</f>
        <v>1330</v>
      </c>
      <c r="L2665" s="2">
        <f t="shared" si="258"/>
        <v>26600</v>
      </c>
      <c r="M2665" s="2">
        <f t="shared" si="259"/>
        <v>54000</v>
      </c>
      <c r="N2665">
        <f t="shared" si="260"/>
        <v>3</v>
      </c>
      <c r="O2665">
        <f t="shared" si="261"/>
        <v>2023</v>
      </c>
      <c r="P2665" s="9">
        <f>IF(I2665&gt;0,VLOOKUP(B2665,'m cost'!A:G,6,FALSE)*I2665,0)</f>
        <v>965</v>
      </c>
      <c r="Q2665" t="str">
        <f t="shared" si="262"/>
        <v>p</v>
      </c>
      <c r="R2665" s="2">
        <f t="shared" si="263"/>
        <v>26435</v>
      </c>
    </row>
    <row r="2666" spans="1:18" x14ac:dyDescent="0.2">
      <c r="A2666" t="s">
        <v>21</v>
      </c>
      <c r="B2666" s="9" t="str">
        <f>VLOOKUP(A2666,'item cost'!A:D,2,FALSE)</f>
        <v>group 18</v>
      </c>
      <c r="C2666" s="9" t="str">
        <f>VLOOKUP(D2666,items!A:B,2,FALSE)</f>
        <v>item 18</v>
      </c>
      <c r="D2666" t="s">
        <v>850</v>
      </c>
      <c r="E2666" s="10"/>
      <c r="F2666" s="10">
        <v>44986</v>
      </c>
      <c r="G2666" t="s">
        <v>673</v>
      </c>
      <c r="I2666">
        <v>20</v>
      </c>
      <c r="J2666" s="2">
        <v>2850</v>
      </c>
      <c r="K2666" s="2">
        <f>IF(OR(B2666="متنوع",B2666="قطع غيار"),J2666,IF(AND(B2666="ceiling fan",J2666&gt;500),_xlfn.MAXIFS('m cost'!$E$3:$E$1062,'m cost'!$B$3:$B$1062,C2666,'m cost'!$C$3:$C$1062,"&lt;="&amp;O2666,'m cost'!$D$3:$D$1062,"&lt;="&amp;N2666)*3,_xlfn.MAXIFS('m cost'!$E$3:$E$1062,'m cost'!$B$3:$B$1062,C2666,'m cost'!$C$3:$C$1062,"&lt;="&amp;O2666,'m cost'!$D$3:$D$1062,"&lt;="&amp;N2666)))</f>
        <v>569</v>
      </c>
      <c r="L2666" s="2">
        <f t="shared" si="258"/>
        <v>11380</v>
      </c>
      <c r="M2666" s="2">
        <f t="shared" si="259"/>
        <v>57000</v>
      </c>
      <c r="N2666">
        <f t="shared" si="260"/>
        <v>3</v>
      </c>
      <c r="O2666">
        <f t="shared" si="261"/>
        <v>2023</v>
      </c>
      <c r="P2666" s="9">
        <f>IF(I2666&gt;0,VLOOKUP(B2666,'m cost'!A:G,6,FALSE)*I2666,0)</f>
        <v>2763.2</v>
      </c>
      <c r="Q2666" t="str">
        <f t="shared" si="262"/>
        <v>p</v>
      </c>
      <c r="R2666" s="2">
        <f t="shared" si="263"/>
        <v>42856.800000000003</v>
      </c>
    </row>
    <row r="2667" spans="1:18" x14ac:dyDescent="0.2">
      <c r="A2667" t="s">
        <v>275</v>
      </c>
      <c r="B2667" s="9" t="str">
        <f>VLOOKUP(A2667,'item cost'!A:D,2,FALSE)</f>
        <v>group 19</v>
      </c>
      <c r="C2667" s="9" t="str">
        <f>VLOOKUP(D2667,items!A:B,2,FALSE)</f>
        <v>item 19</v>
      </c>
      <c r="D2667" t="s">
        <v>851</v>
      </c>
      <c r="E2667" s="10"/>
      <c r="F2667" s="10">
        <v>44986</v>
      </c>
      <c r="G2667" t="s">
        <v>673</v>
      </c>
      <c r="I2667">
        <v>20</v>
      </c>
      <c r="J2667" s="2">
        <v>280</v>
      </c>
      <c r="K2667" s="2">
        <f>IF(OR(B2667="متنوع",B2667="قطع غيار"),J2667,IF(AND(B2667="ceiling fan",J2667&gt;500),_xlfn.MAXIFS('m cost'!$E$3:$E$1062,'m cost'!$B$3:$B$1062,C2667,'m cost'!$C$3:$C$1062,"&lt;="&amp;O2667,'m cost'!$D$3:$D$1062,"&lt;="&amp;N2667)*3,_xlfn.MAXIFS('m cost'!$E$3:$E$1062,'m cost'!$B$3:$B$1062,C2667,'m cost'!$C$3:$C$1062,"&lt;="&amp;O2667,'m cost'!$D$3:$D$1062,"&lt;="&amp;N2667)))</f>
        <v>1400</v>
      </c>
      <c r="L2667" s="2">
        <f t="shared" si="258"/>
        <v>28000</v>
      </c>
      <c r="M2667" s="2">
        <f t="shared" si="259"/>
        <v>5600</v>
      </c>
      <c r="N2667">
        <f t="shared" si="260"/>
        <v>3</v>
      </c>
      <c r="O2667">
        <f t="shared" si="261"/>
        <v>2023</v>
      </c>
      <c r="P2667" s="9">
        <f>IF(I2667&gt;0,VLOOKUP(B2667,'m cost'!A:G,6,FALSE)*I2667,0)</f>
        <v>439.4</v>
      </c>
      <c r="Q2667" t="str">
        <f t="shared" si="262"/>
        <v>l</v>
      </c>
      <c r="R2667" s="2">
        <f t="shared" si="263"/>
        <v>-22839.4</v>
      </c>
    </row>
    <row r="2668" spans="1:18" x14ac:dyDescent="0.2">
      <c r="A2668" t="s">
        <v>17</v>
      </c>
      <c r="B2668" s="9" t="str">
        <f>VLOOKUP(A2668,'item cost'!A:D,2,FALSE)</f>
        <v>group 20</v>
      </c>
      <c r="C2668" s="9" t="str">
        <f>VLOOKUP(D2668,items!A:B,2,FALSE)</f>
        <v>item 20</v>
      </c>
      <c r="D2668" t="s">
        <v>852</v>
      </c>
      <c r="E2668" s="10"/>
      <c r="F2668" s="10">
        <v>44986</v>
      </c>
      <c r="G2668" t="s">
        <v>673</v>
      </c>
      <c r="I2668">
        <v>20</v>
      </c>
      <c r="J2668" s="2">
        <v>405</v>
      </c>
      <c r="K2668" s="2">
        <f>IF(OR(B2668="متنوع",B2668="قطع غيار"),J2668,IF(AND(B2668="ceiling fan",J2668&gt;500),_xlfn.MAXIFS('m cost'!$E$3:$E$1062,'m cost'!$B$3:$B$1062,C2668,'m cost'!$C$3:$C$1062,"&lt;="&amp;O2668,'m cost'!$D$3:$D$1062,"&lt;="&amp;N2668)*3,_xlfn.MAXIFS('m cost'!$E$3:$E$1062,'m cost'!$B$3:$B$1062,C2668,'m cost'!$C$3:$C$1062,"&lt;="&amp;O2668,'m cost'!$D$3:$D$1062,"&lt;="&amp;N2668)))</f>
        <v>1668</v>
      </c>
      <c r="L2668" s="2">
        <f t="shared" si="258"/>
        <v>33360</v>
      </c>
      <c r="M2668" s="2">
        <f t="shared" si="259"/>
        <v>8100</v>
      </c>
      <c r="N2668">
        <f t="shared" si="260"/>
        <v>3</v>
      </c>
      <c r="O2668">
        <f t="shared" si="261"/>
        <v>2023</v>
      </c>
      <c r="P2668" s="9">
        <f>IF(I2668&gt;0,VLOOKUP(B2668,'m cost'!A:G,6,FALSE)*I2668,0)</f>
        <v>100</v>
      </c>
      <c r="Q2668" t="str">
        <f t="shared" si="262"/>
        <v>l</v>
      </c>
      <c r="R2668" s="2">
        <f t="shared" si="263"/>
        <v>-25360</v>
      </c>
    </row>
    <row r="2669" spans="1:18" x14ac:dyDescent="0.2">
      <c r="A2669" t="s">
        <v>18</v>
      </c>
      <c r="B2669" s="9" t="str">
        <f>VLOOKUP(A2669,'item cost'!A:D,2,FALSE)</f>
        <v>group 21</v>
      </c>
      <c r="C2669" s="9" t="str">
        <f>VLOOKUP(D2669,items!A:B,2,FALSE)</f>
        <v>item 21</v>
      </c>
      <c r="D2669" t="s">
        <v>853</v>
      </c>
      <c r="E2669" s="10"/>
      <c r="F2669" s="10">
        <v>44986</v>
      </c>
      <c r="G2669" t="s">
        <v>673</v>
      </c>
      <c r="I2669">
        <v>100</v>
      </c>
      <c r="J2669" s="2">
        <v>500</v>
      </c>
      <c r="K2669" s="2">
        <f>IF(OR(B2669="متنوع",B2669="قطع غيار"),J2669,IF(AND(B2669="ceiling fan",J2669&gt;500),_xlfn.MAXIFS('m cost'!$E$3:$E$1062,'m cost'!$B$3:$B$1062,C2669,'m cost'!$C$3:$C$1062,"&lt;="&amp;O2669,'m cost'!$D$3:$D$1062,"&lt;="&amp;N2669)*3,_xlfn.MAXIFS('m cost'!$E$3:$E$1062,'m cost'!$B$3:$B$1062,C2669,'m cost'!$C$3:$C$1062,"&lt;="&amp;O2669,'m cost'!$D$3:$D$1062,"&lt;="&amp;N2669)))</f>
        <v>2185</v>
      </c>
      <c r="L2669" s="2">
        <f t="shared" si="258"/>
        <v>218500</v>
      </c>
      <c r="M2669" s="2">
        <f t="shared" si="259"/>
        <v>50000</v>
      </c>
      <c r="N2669">
        <f t="shared" si="260"/>
        <v>3</v>
      </c>
      <c r="O2669">
        <f t="shared" si="261"/>
        <v>2023</v>
      </c>
      <c r="P2669" s="9">
        <f>IF(I2669&gt;0,VLOOKUP(B2669,'m cost'!A:G,6,FALSE)*I2669,0)</f>
        <v>0</v>
      </c>
      <c r="Q2669" t="str">
        <f t="shared" si="262"/>
        <v>l</v>
      </c>
      <c r="R2669" s="2">
        <f t="shared" si="263"/>
        <v>-168500</v>
      </c>
    </row>
    <row r="2670" spans="1:18" x14ac:dyDescent="0.2">
      <c r="A2670" t="s">
        <v>24</v>
      </c>
      <c r="B2670" s="9" t="str">
        <f>VLOOKUP(A2670,'item cost'!A:D,2,FALSE)</f>
        <v>group 22</v>
      </c>
      <c r="C2670" s="9" t="str">
        <f>VLOOKUP(D2670,items!A:B,2,FALSE)</f>
        <v>item 22</v>
      </c>
      <c r="D2670" t="s">
        <v>854</v>
      </c>
      <c r="E2670" s="10"/>
      <c r="F2670" s="10">
        <v>44986</v>
      </c>
      <c r="G2670" t="s">
        <v>673</v>
      </c>
      <c r="I2670">
        <v>100</v>
      </c>
      <c r="J2670" s="2">
        <v>545</v>
      </c>
      <c r="K2670" s="2">
        <f>IF(OR(B2670="متنوع",B2670="قطع غيار"),J2670,IF(AND(B2670="ceiling fan",J2670&gt;500),_xlfn.MAXIFS('m cost'!$E$3:$E$1062,'m cost'!$B$3:$B$1062,C2670,'m cost'!$C$3:$C$1062,"&lt;="&amp;O2670,'m cost'!$D$3:$D$1062,"&lt;="&amp;N2670)*3,_xlfn.MAXIFS('m cost'!$E$3:$E$1062,'m cost'!$B$3:$B$1062,C2670,'m cost'!$C$3:$C$1062,"&lt;="&amp;O2670,'m cost'!$D$3:$D$1062,"&lt;="&amp;N2670)))</f>
        <v>855</v>
      </c>
      <c r="L2670" s="2">
        <f t="shared" si="258"/>
        <v>85500</v>
      </c>
      <c r="M2670" s="2">
        <f t="shared" si="259"/>
        <v>54500</v>
      </c>
      <c r="N2670">
        <f t="shared" si="260"/>
        <v>3</v>
      </c>
      <c r="O2670">
        <f t="shared" si="261"/>
        <v>2023</v>
      </c>
      <c r="P2670" s="9">
        <f>IF(I2670&gt;0,VLOOKUP(B2670,'m cost'!A:G,6,FALSE)*I2670,0)</f>
        <v>100</v>
      </c>
      <c r="Q2670" t="str">
        <f t="shared" si="262"/>
        <v>l</v>
      </c>
      <c r="R2670" s="2">
        <f t="shared" si="263"/>
        <v>-31100</v>
      </c>
    </row>
    <row r="2671" spans="1:18" x14ac:dyDescent="0.2">
      <c r="A2671" t="s">
        <v>60</v>
      </c>
      <c r="B2671" s="9" t="str">
        <f>VLOOKUP(A2671,'item cost'!A:D,2,FALSE)</f>
        <v>group 23</v>
      </c>
      <c r="C2671" s="9" t="str">
        <f>VLOOKUP(D2671,items!A:B,2,FALSE)</f>
        <v>item 23</v>
      </c>
      <c r="D2671" t="s">
        <v>855</v>
      </c>
      <c r="E2671" s="10"/>
      <c r="F2671" s="10">
        <v>44986</v>
      </c>
      <c r="G2671" t="s">
        <v>673</v>
      </c>
      <c r="I2671">
        <v>100</v>
      </c>
      <c r="J2671" s="2">
        <v>545</v>
      </c>
      <c r="K2671" s="2">
        <f>IF(OR(B2671="متنوع",B2671="قطع غيار"),J2671,IF(AND(B2671="ceiling fan",J2671&gt;500),_xlfn.MAXIFS('m cost'!$E$3:$E$1062,'m cost'!$B$3:$B$1062,C2671,'m cost'!$C$3:$C$1062,"&lt;="&amp;O2671,'m cost'!$D$3:$D$1062,"&lt;="&amp;N2671)*3,_xlfn.MAXIFS('m cost'!$E$3:$E$1062,'m cost'!$B$3:$B$1062,C2671,'m cost'!$C$3:$C$1062,"&lt;="&amp;O2671,'m cost'!$D$3:$D$1062,"&lt;="&amp;N2671)))</f>
        <v>3666.8121693121693</v>
      </c>
      <c r="L2671" s="2">
        <f t="shared" si="258"/>
        <v>366681.21693121694</v>
      </c>
      <c r="M2671" s="2">
        <f t="shared" si="259"/>
        <v>54500</v>
      </c>
      <c r="N2671">
        <f t="shared" si="260"/>
        <v>3</v>
      </c>
      <c r="O2671">
        <f t="shared" si="261"/>
        <v>2023</v>
      </c>
      <c r="P2671" s="9">
        <f>IF(I2671&gt;0,VLOOKUP(B2671,'m cost'!A:G,6,FALSE)*I2671,0)</f>
        <v>200</v>
      </c>
      <c r="Q2671" t="str">
        <f t="shared" si="262"/>
        <v>l</v>
      </c>
      <c r="R2671" s="2">
        <f t="shared" si="263"/>
        <v>-312381.21693121694</v>
      </c>
    </row>
    <row r="2672" spans="1:18" x14ac:dyDescent="0.2">
      <c r="A2672" t="s">
        <v>43</v>
      </c>
      <c r="B2672" s="9" t="str">
        <f>VLOOKUP(A2672,'item cost'!A:D,2,FALSE)</f>
        <v>group 24</v>
      </c>
      <c r="C2672" s="9" t="str">
        <f>VLOOKUP(D2672,items!A:B,2,FALSE)</f>
        <v>item 24</v>
      </c>
      <c r="D2672" t="s">
        <v>856</v>
      </c>
      <c r="E2672" s="10"/>
      <c r="F2672" s="10">
        <v>44986</v>
      </c>
      <c r="G2672" t="s">
        <v>673</v>
      </c>
      <c r="I2672">
        <v>100</v>
      </c>
      <c r="J2672" s="2">
        <v>630</v>
      </c>
      <c r="K2672" s="2">
        <f>IF(OR(B2672="متنوع",B2672="قطع غيار"),J2672,IF(AND(B2672="ceiling fan",J2672&gt;500),_xlfn.MAXIFS('m cost'!$E$3:$E$1062,'m cost'!$B$3:$B$1062,C2672,'m cost'!$C$3:$C$1062,"&lt;="&amp;O2672,'m cost'!$D$3:$D$1062,"&lt;="&amp;N2672)*3,_xlfn.MAXIFS('m cost'!$E$3:$E$1062,'m cost'!$B$3:$B$1062,C2672,'m cost'!$C$3:$C$1062,"&lt;="&amp;O2672,'m cost'!$D$3:$D$1062,"&lt;="&amp;N2672)))</f>
        <v>570</v>
      </c>
      <c r="L2672" s="2">
        <f t="shared" si="258"/>
        <v>57000</v>
      </c>
      <c r="M2672" s="2">
        <f t="shared" si="259"/>
        <v>63000</v>
      </c>
      <c r="N2672">
        <f t="shared" si="260"/>
        <v>3</v>
      </c>
      <c r="O2672">
        <f t="shared" si="261"/>
        <v>2023</v>
      </c>
      <c r="P2672" s="9">
        <f>IF(I2672&gt;0,VLOOKUP(B2672,'m cost'!A:G,6,FALSE)*I2672,0)</f>
        <v>50</v>
      </c>
      <c r="Q2672" t="str">
        <f t="shared" si="262"/>
        <v>p</v>
      </c>
      <c r="R2672" s="2">
        <f t="shared" si="263"/>
        <v>5950</v>
      </c>
    </row>
    <row r="2673" spans="1:18" x14ac:dyDescent="0.2">
      <c r="A2673" t="s">
        <v>278</v>
      </c>
      <c r="B2673" s="9" t="str">
        <f>VLOOKUP(A2673,'item cost'!A:D,2,FALSE)</f>
        <v>group 25</v>
      </c>
      <c r="C2673" s="9" t="str">
        <f>VLOOKUP(D2673,items!A:B,2,FALSE)</f>
        <v>item 25</v>
      </c>
      <c r="D2673" t="s">
        <v>857</v>
      </c>
      <c r="E2673" s="10"/>
      <c r="F2673" s="10">
        <v>44986</v>
      </c>
      <c r="G2673" t="s">
        <v>673</v>
      </c>
      <c r="I2673">
        <v>100</v>
      </c>
      <c r="J2673" s="2">
        <v>600</v>
      </c>
      <c r="K2673" s="2">
        <f>IF(OR(B2673="متنوع",B2673="قطع غيار"),J2673,IF(AND(B2673="ceiling fan",J2673&gt;500),_xlfn.MAXIFS('m cost'!$E$3:$E$1062,'m cost'!$B$3:$B$1062,C2673,'m cost'!$C$3:$C$1062,"&lt;="&amp;O2673,'m cost'!$D$3:$D$1062,"&lt;="&amp;N2673)*3,_xlfn.MAXIFS('m cost'!$E$3:$E$1062,'m cost'!$B$3:$B$1062,C2673,'m cost'!$C$3:$C$1062,"&lt;="&amp;O2673,'m cost'!$D$3:$D$1062,"&lt;="&amp;N2673)))</f>
        <v>388</v>
      </c>
      <c r="L2673" s="2">
        <f t="shared" si="258"/>
        <v>38800</v>
      </c>
      <c r="M2673" s="2">
        <f t="shared" si="259"/>
        <v>60000</v>
      </c>
      <c r="N2673">
        <f t="shared" si="260"/>
        <v>3</v>
      </c>
      <c r="O2673">
        <f t="shared" si="261"/>
        <v>2023</v>
      </c>
      <c r="P2673" s="9">
        <f>IF(I2673&gt;0,VLOOKUP(B2673,'m cost'!A:G,6,FALSE)*I2673,0)</f>
        <v>2945.5</v>
      </c>
      <c r="Q2673" t="str">
        <f t="shared" si="262"/>
        <v>p</v>
      </c>
      <c r="R2673" s="2">
        <f t="shared" si="263"/>
        <v>18254.5</v>
      </c>
    </row>
    <row r="2674" spans="1:18" x14ac:dyDescent="0.2">
      <c r="A2674" t="s">
        <v>279</v>
      </c>
      <c r="B2674" s="9" t="str">
        <f>VLOOKUP(A2674,'item cost'!A:D,2,FALSE)</f>
        <v>group 26</v>
      </c>
      <c r="C2674" s="9" t="str">
        <f>VLOOKUP(D2674,items!A:B,2,FALSE)</f>
        <v>item 26</v>
      </c>
      <c r="D2674" t="s">
        <v>858</v>
      </c>
      <c r="E2674" s="10"/>
      <c r="F2674" s="10">
        <v>44986</v>
      </c>
      <c r="G2674" t="s">
        <v>673</v>
      </c>
      <c r="I2674">
        <v>20</v>
      </c>
      <c r="J2674" s="2">
        <v>185</v>
      </c>
      <c r="K2674" s="2">
        <f>IF(OR(B2674="متنوع",B2674="قطع غيار"),J2674,IF(AND(B2674="ceiling fan",J2674&gt;500),_xlfn.MAXIFS('m cost'!$E$3:$E$1062,'m cost'!$B$3:$B$1062,C2674,'m cost'!$C$3:$C$1062,"&lt;="&amp;O2674,'m cost'!$D$3:$D$1062,"&lt;="&amp;N2674)*3,_xlfn.MAXIFS('m cost'!$E$3:$E$1062,'m cost'!$B$3:$B$1062,C2674,'m cost'!$C$3:$C$1062,"&lt;="&amp;O2674,'m cost'!$D$3:$D$1062,"&lt;="&amp;N2674)))</f>
        <v>2270</v>
      </c>
      <c r="L2674" s="2">
        <f t="shared" si="258"/>
        <v>45400</v>
      </c>
      <c r="M2674" s="2">
        <f t="shared" si="259"/>
        <v>3700</v>
      </c>
      <c r="N2674">
        <f t="shared" si="260"/>
        <v>3</v>
      </c>
      <c r="O2674">
        <f t="shared" si="261"/>
        <v>2023</v>
      </c>
      <c r="P2674" s="9">
        <f>IF(I2674&gt;0,VLOOKUP(B2674,'m cost'!A:G,6,FALSE)*I2674,0)</f>
        <v>100</v>
      </c>
      <c r="Q2674" t="str">
        <f t="shared" si="262"/>
        <v>l</v>
      </c>
      <c r="R2674" s="2">
        <f t="shared" si="263"/>
        <v>-41800</v>
      </c>
    </row>
    <row r="2675" spans="1:18" x14ac:dyDescent="0.2">
      <c r="A2675" t="s">
        <v>46</v>
      </c>
      <c r="B2675" s="9" t="str">
        <f>VLOOKUP(A2675,'item cost'!A:D,2,FALSE)</f>
        <v>group 27</v>
      </c>
      <c r="C2675" s="9" t="str">
        <f>VLOOKUP(D2675,items!A:B,2,FALSE)</f>
        <v>item 27</v>
      </c>
      <c r="D2675" t="s">
        <v>859</v>
      </c>
      <c r="E2675" s="10"/>
      <c r="F2675" s="10">
        <v>44986</v>
      </c>
      <c r="G2675" t="s">
        <v>673</v>
      </c>
      <c r="I2675">
        <v>6</v>
      </c>
      <c r="J2675" s="2">
        <v>1500</v>
      </c>
      <c r="K2675" s="2">
        <f>IF(OR(B2675="متنوع",B2675="قطع غيار"),J2675,IF(AND(B2675="ceiling fan",J2675&gt;500),_xlfn.MAXIFS('m cost'!$E$3:$E$1062,'m cost'!$B$3:$B$1062,C2675,'m cost'!$C$3:$C$1062,"&lt;="&amp;O2675,'m cost'!$D$3:$D$1062,"&lt;="&amp;N2675)*3,_xlfn.MAXIFS('m cost'!$E$3:$E$1062,'m cost'!$B$3:$B$1062,C2675,'m cost'!$C$3:$C$1062,"&lt;="&amp;O2675,'m cost'!$D$3:$D$1062,"&lt;="&amp;N2675)))</f>
        <v>1651</v>
      </c>
      <c r="L2675" s="2">
        <f t="shared" si="258"/>
        <v>9906</v>
      </c>
      <c r="M2675" s="2">
        <f t="shared" si="259"/>
        <v>9000</v>
      </c>
      <c r="N2675">
        <f t="shared" si="260"/>
        <v>3</v>
      </c>
      <c r="O2675">
        <f t="shared" si="261"/>
        <v>2023</v>
      </c>
      <c r="P2675" s="9">
        <f>IF(I2675&gt;0,VLOOKUP(B2675,'m cost'!A:G,6,FALSE)*I2675,0)</f>
        <v>0</v>
      </c>
      <c r="Q2675" t="str">
        <f t="shared" si="262"/>
        <v>l</v>
      </c>
      <c r="R2675" s="2">
        <f t="shared" si="263"/>
        <v>-906</v>
      </c>
    </row>
    <row r="2676" spans="1:18" x14ac:dyDescent="0.2">
      <c r="A2676" t="s">
        <v>37</v>
      </c>
      <c r="B2676" s="9" t="str">
        <f>VLOOKUP(A2676,'item cost'!A:D,2,FALSE)</f>
        <v>group 28</v>
      </c>
      <c r="C2676" s="9" t="str">
        <f>VLOOKUP(D2676,items!A:B,2,FALSE)</f>
        <v>item 28</v>
      </c>
      <c r="D2676" t="s">
        <v>860</v>
      </c>
      <c r="E2676" s="10"/>
      <c r="F2676" s="10">
        <v>44986</v>
      </c>
      <c r="G2676" t="s">
        <v>151</v>
      </c>
      <c r="I2676">
        <v>-8</v>
      </c>
      <c r="J2676" s="2">
        <v>290</v>
      </c>
      <c r="K2676" s="2">
        <f>IF(OR(B2676="متنوع",B2676="قطع غيار"),J2676,IF(AND(B2676="ceiling fan",J2676&gt;500),_xlfn.MAXIFS('m cost'!$E$3:$E$1062,'m cost'!$B$3:$B$1062,C2676,'m cost'!$C$3:$C$1062,"&lt;="&amp;O2676,'m cost'!$D$3:$D$1062,"&lt;="&amp;N2676)*3,_xlfn.MAXIFS('m cost'!$E$3:$E$1062,'m cost'!$B$3:$B$1062,C2676,'m cost'!$C$3:$C$1062,"&lt;="&amp;O2676,'m cost'!$D$3:$D$1062,"&lt;="&amp;N2676)))</f>
        <v>1229</v>
      </c>
      <c r="L2676" s="2">
        <f t="shared" si="258"/>
        <v>-9832</v>
      </c>
      <c r="M2676" s="2">
        <f t="shared" si="259"/>
        <v>-2320</v>
      </c>
      <c r="N2676">
        <f t="shared" si="260"/>
        <v>3</v>
      </c>
      <c r="O2676">
        <f t="shared" si="261"/>
        <v>2023</v>
      </c>
      <c r="P2676" s="9">
        <f>IF(I2676&gt;0,VLOOKUP(B2676,'m cost'!A:G,6,FALSE)*I2676,0)</f>
        <v>0</v>
      </c>
      <c r="Q2676" t="str">
        <f t="shared" si="262"/>
        <v>p</v>
      </c>
      <c r="R2676" s="2">
        <f t="shared" si="263"/>
        <v>7512</v>
      </c>
    </row>
    <row r="2677" spans="1:18" x14ac:dyDescent="0.2">
      <c r="A2677" t="s">
        <v>44</v>
      </c>
      <c r="B2677" s="9" t="str">
        <f>VLOOKUP(A2677,'item cost'!A:D,2,FALSE)</f>
        <v>group 29</v>
      </c>
      <c r="C2677" s="9" t="str">
        <f>VLOOKUP(D2677,items!A:B,2,FALSE)</f>
        <v>item 29</v>
      </c>
      <c r="D2677" t="s">
        <v>861</v>
      </c>
      <c r="E2677" s="10"/>
      <c r="F2677" s="10">
        <v>44986</v>
      </c>
      <c r="G2677" t="s">
        <v>151</v>
      </c>
      <c r="I2677">
        <v>-7</v>
      </c>
      <c r="J2677" s="2">
        <v>165</v>
      </c>
      <c r="K2677" s="2">
        <f>IF(OR(B2677="متنوع",B2677="قطع غيار"),J2677,IF(AND(B2677="ceiling fan",J2677&gt;500),_xlfn.MAXIFS('m cost'!$E$3:$E$1062,'m cost'!$B$3:$B$1062,C2677,'m cost'!$C$3:$C$1062,"&lt;="&amp;O2677,'m cost'!$D$3:$D$1062,"&lt;="&amp;N2677)*3,_xlfn.MAXIFS('m cost'!$E$3:$E$1062,'m cost'!$B$3:$B$1062,C2677,'m cost'!$C$3:$C$1062,"&lt;="&amp;O2677,'m cost'!$D$3:$D$1062,"&lt;="&amp;N2677)))</f>
        <v>253</v>
      </c>
      <c r="L2677" s="2">
        <f t="shared" si="258"/>
        <v>-1771</v>
      </c>
      <c r="M2677" s="2">
        <f t="shared" si="259"/>
        <v>-1155</v>
      </c>
      <c r="N2677">
        <f t="shared" si="260"/>
        <v>3</v>
      </c>
      <c r="O2677">
        <f t="shared" si="261"/>
        <v>2023</v>
      </c>
      <c r="P2677" s="9">
        <f>IF(I2677&gt;0,VLOOKUP(B2677,'m cost'!A:G,6,FALSE)*I2677,0)</f>
        <v>0</v>
      </c>
      <c r="Q2677" t="str">
        <f t="shared" si="262"/>
        <v>p</v>
      </c>
      <c r="R2677" s="2">
        <f t="shared" si="263"/>
        <v>616</v>
      </c>
    </row>
    <row r="2678" spans="1:18" x14ac:dyDescent="0.2">
      <c r="A2678" t="s">
        <v>280</v>
      </c>
      <c r="B2678" s="9" t="str">
        <f>VLOOKUP(A2678,'item cost'!A:D,2,FALSE)</f>
        <v>group 30</v>
      </c>
      <c r="C2678" s="9" t="str">
        <f>VLOOKUP(D2678,items!A:B,2,FALSE)</f>
        <v>item 30</v>
      </c>
      <c r="D2678" t="s">
        <v>862</v>
      </c>
      <c r="E2678" s="10"/>
      <c r="F2678" s="10">
        <v>44986</v>
      </c>
      <c r="G2678" t="s">
        <v>151</v>
      </c>
      <c r="I2678">
        <v>-1</v>
      </c>
      <c r="J2678" s="2">
        <v>630</v>
      </c>
      <c r="K2678" s="2">
        <f>IF(OR(B2678="متنوع",B2678="قطع غيار"),J2678,IF(AND(B2678="ceiling fan",J2678&gt;500),_xlfn.MAXIFS('m cost'!$E$3:$E$1062,'m cost'!$B$3:$B$1062,C2678,'m cost'!$C$3:$C$1062,"&lt;="&amp;O2678,'m cost'!$D$3:$D$1062,"&lt;="&amp;N2678)*3,_xlfn.MAXIFS('m cost'!$E$3:$E$1062,'m cost'!$B$3:$B$1062,C2678,'m cost'!$C$3:$C$1062,"&lt;="&amp;O2678,'m cost'!$D$3:$D$1062,"&lt;="&amp;N2678)))</f>
        <v>1273</v>
      </c>
      <c r="L2678" s="2">
        <f t="shared" si="258"/>
        <v>-1273</v>
      </c>
      <c r="M2678" s="2">
        <f t="shared" si="259"/>
        <v>-630</v>
      </c>
      <c r="N2678">
        <f t="shared" si="260"/>
        <v>3</v>
      </c>
      <c r="O2678">
        <f t="shared" si="261"/>
        <v>2023</v>
      </c>
      <c r="P2678" s="9">
        <f>IF(I2678&gt;0,VLOOKUP(B2678,'m cost'!A:G,6,FALSE)*I2678,0)</f>
        <v>0</v>
      </c>
      <c r="Q2678" t="str">
        <f t="shared" si="262"/>
        <v>p</v>
      </c>
      <c r="R2678" s="2">
        <f t="shared" si="263"/>
        <v>643</v>
      </c>
    </row>
    <row r="2679" spans="1:18" x14ac:dyDescent="0.2">
      <c r="A2679" t="s">
        <v>50</v>
      </c>
      <c r="B2679" s="9" t="str">
        <f>VLOOKUP(A2679,'item cost'!A:D,2,FALSE)</f>
        <v>group 31</v>
      </c>
      <c r="C2679" s="9" t="str">
        <f>VLOOKUP(D2679,items!A:B,2,FALSE)</f>
        <v>item 31</v>
      </c>
      <c r="D2679" t="s">
        <v>863</v>
      </c>
      <c r="E2679" s="10"/>
      <c r="F2679" s="10">
        <v>45011</v>
      </c>
      <c r="G2679" t="s">
        <v>674</v>
      </c>
      <c r="I2679">
        <v>3</v>
      </c>
      <c r="J2679" s="2">
        <v>2900</v>
      </c>
      <c r="K2679" s="2">
        <f>IF(OR(B2679="متنوع",B2679="قطع غيار"),J2679,IF(AND(B2679="ceiling fan",J2679&gt;500),_xlfn.MAXIFS('m cost'!$E$3:$E$1062,'m cost'!$B$3:$B$1062,C2679,'m cost'!$C$3:$C$1062,"&lt;="&amp;O2679,'m cost'!$D$3:$D$1062,"&lt;="&amp;N2679)*3,_xlfn.MAXIFS('m cost'!$E$3:$E$1062,'m cost'!$B$3:$B$1062,C2679,'m cost'!$C$3:$C$1062,"&lt;="&amp;O2679,'m cost'!$D$3:$D$1062,"&lt;="&amp;N2679)))</f>
        <v>891.17460317460325</v>
      </c>
      <c r="L2679" s="2">
        <f t="shared" si="258"/>
        <v>2673.5238095238096</v>
      </c>
      <c r="M2679" s="2">
        <f t="shared" si="259"/>
        <v>8700</v>
      </c>
      <c r="N2679">
        <f t="shared" si="260"/>
        <v>3</v>
      </c>
      <c r="O2679">
        <f t="shared" si="261"/>
        <v>2023</v>
      </c>
      <c r="P2679" s="9">
        <f>IF(I2679&gt;0,VLOOKUP(B2679,'m cost'!A:G,6,FALSE)*I2679,0)</f>
        <v>15</v>
      </c>
      <c r="Q2679" t="str">
        <f t="shared" si="262"/>
        <v>p</v>
      </c>
      <c r="R2679" s="2">
        <f t="shared" si="263"/>
        <v>6011.4761904761908</v>
      </c>
    </row>
    <row r="2680" spans="1:18" x14ac:dyDescent="0.2">
      <c r="A2680" t="s">
        <v>20</v>
      </c>
      <c r="B2680" s="9" t="str">
        <f>VLOOKUP(A2680,'item cost'!A:D,2,FALSE)</f>
        <v>group 32</v>
      </c>
      <c r="C2680" s="9" t="str">
        <f>VLOOKUP(D2680,items!A:B,2,FALSE)</f>
        <v>item 32</v>
      </c>
      <c r="D2680" t="s">
        <v>864</v>
      </c>
      <c r="E2680" s="10"/>
      <c r="F2680" s="10">
        <v>45011</v>
      </c>
      <c r="G2680" t="s">
        <v>674</v>
      </c>
      <c r="I2680">
        <v>4</v>
      </c>
      <c r="J2680" s="2">
        <v>490</v>
      </c>
      <c r="K2680" s="2">
        <f>IF(OR(B2680="متنوع",B2680="قطع غيار"),J2680,IF(AND(B2680="ceiling fan",J2680&gt;500),_xlfn.MAXIFS('m cost'!$E$3:$E$1062,'m cost'!$B$3:$B$1062,C2680,'m cost'!$C$3:$C$1062,"&lt;="&amp;O2680,'m cost'!$D$3:$D$1062,"&lt;="&amp;N2680)*3,_xlfn.MAXIFS('m cost'!$E$3:$E$1062,'m cost'!$B$3:$B$1062,C2680,'m cost'!$C$3:$C$1062,"&lt;="&amp;O2680,'m cost'!$D$3:$D$1062,"&lt;="&amp;N2680)))</f>
        <v>630</v>
      </c>
      <c r="L2680" s="2">
        <f t="shared" si="258"/>
        <v>2520</v>
      </c>
      <c r="M2680" s="2">
        <f t="shared" si="259"/>
        <v>1960</v>
      </c>
      <c r="N2680">
        <f t="shared" si="260"/>
        <v>3</v>
      </c>
      <c r="O2680">
        <f t="shared" si="261"/>
        <v>2023</v>
      </c>
      <c r="P2680" s="9">
        <f>IF(I2680&gt;0,VLOOKUP(B2680,'m cost'!A:G,6,FALSE)*I2680,0)</f>
        <v>20</v>
      </c>
      <c r="Q2680" t="str">
        <f t="shared" si="262"/>
        <v>l</v>
      </c>
      <c r="R2680" s="2">
        <f t="shared" si="263"/>
        <v>-580</v>
      </c>
    </row>
    <row r="2681" spans="1:18" x14ac:dyDescent="0.2">
      <c r="A2681" t="s">
        <v>33</v>
      </c>
      <c r="B2681" s="9" t="str">
        <f>VLOOKUP(A2681,'item cost'!A:D,2,FALSE)</f>
        <v>group 33</v>
      </c>
      <c r="C2681" s="9" t="str">
        <f>VLOOKUP(D2681,items!A:B,2,FALSE)</f>
        <v>item 33</v>
      </c>
      <c r="D2681" t="s">
        <v>865</v>
      </c>
      <c r="E2681" s="10"/>
      <c r="F2681" s="10">
        <v>45011</v>
      </c>
      <c r="G2681" t="s">
        <v>674</v>
      </c>
      <c r="I2681">
        <v>2</v>
      </c>
      <c r="J2681" s="2">
        <v>290</v>
      </c>
      <c r="K2681" s="2">
        <f>IF(OR(B2681="متنوع",B2681="قطع غيار"),J2681,IF(AND(B2681="ceiling fan",J2681&gt;500),_xlfn.MAXIFS('m cost'!$E$3:$E$1062,'m cost'!$B$3:$B$1062,C2681,'m cost'!$C$3:$C$1062,"&lt;="&amp;O2681,'m cost'!$D$3:$D$1062,"&lt;="&amp;N2681)*3,_xlfn.MAXIFS('m cost'!$E$3:$E$1062,'m cost'!$B$3:$B$1062,C2681,'m cost'!$C$3:$C$1062,"&lt;="&amp;O2681,'m cost'!$D$3:$D$1062,"&lt;="&amp;N2681)))</f>
        <v>960</v>
      </c>
      <c r="L2681" s="2">
        <f t="shared" si="258"/>
        <v>1920</v>
      </c>
      <c r="M2681" s="2">
        <f t="shared" si="259"/>
        <v>580</v>
      </c>
      <c r="N2681">
        <f t="shared" si="260"/>
        <v>3</v>
      </c>
      <c r="O2681">
        <f t="shared" si="261"/>
        <v>2023</v>
      </c>
      <c r="P2681" s="9">
        <f>IF(I2681&gt;0,VLOOKUP(B2681,'m cost'!A:G,6,FALSE)*I2681,0)</f>
        <v>10</v>
      </c>
      <c r="Q2681" t="str">
        <f t="shared" si="262"/>
        <v>l</v>
      </c>
      <c r="R2681" s="2">
        <f t="shared" si="263"/>
        <v>-1350</v>
      </c>
    </row>
    <row r="2682" spans="1:18" x14ac:dyDescent="0.2">
      <c r="A2682" t="s">
        <v>48</v>
      </c>
      <c r="B2682" s="9" t="str">
        <f>VLOOKUP(A2682,'item cost'!A:D,2,FALSE)</f>
        <v>group 34</v>
      </c>
      <c r="C2682" s="9" t="str">
        <f>VLOOKUP(D2682,items!A:B,2,FALSE)</f>
        <v>item 34</v>
      </c>
      <c r="D2682" t="s">
        <v>866</v>
      </c>
      <c r="E2682" s="10"/>
      <c r="F2682" s="10">
        <v>45011</v>
      </c>
      <c r="G2682" t="s">
        <v>674</v>
      </c>
      <c r="I2682">
        <v>5</v>
      </c>
      <c r="J2682" s="2">
        <v>1275</v>
      </c>
      <c r="K2682" s="2">
        <f>IF(OR(B2682="متنوع",B2682="قطع غيار"),J2682,IF(AND(B2682="ceiling fan",J2682&gt;500),_xlfn.MAXIFS('m cost'!$E$3:$E$1062,'m cost'!$B$3:$B$1062,C2682,'m cost'!$C$3:$C$1062,"&lt;="&amp;O2682,'m cost'!$D$3:$D$1062,"&lt;="&amp;N2682)*3,_xlfn.MAXIFS('m cost'!$E$3:$E$1062,'m cost'!$B$3:$B$1062,C2682,'m cost'!$C$3:$C$1062,"&lt;="&amp;O2682,'m cost'!$D$3:$D$1062,"&lt;="&amp;N2682)))</f>
        <v>1445</v>
      </c>
      <c r="L2682" s="2">
        <f t="shared" si="258"/>
        <v>7225</v>
      </c>
      <c r="M2682" s="2">
        <f t="shared" si="259"/>
        <v>6375</v>
      </c>
      <c r="N2682">
        <f t="shared" si="260"/>
        <v>3</v>
      </c>
      <c r="O2682">
        <f t="shared" si="261"/>
        <v>2023</v>
      </c>
      <c r="P2682" s="9">
        <f>IF(I2682&gt;0,VLOOKUP(B2682,'m cost'!A:G,6,FALSE)*I2682,0)</f>
        <v>25</v>
      </c>
      <c r="Q2682" t="str">
        <f t="shared" si="262"/>
        <v>l</v>
      </c>
      <c r="R2682" s="2">
        <f t="shared" si="263"/>
        <v>-875</v>
      </c>
    </row>
    <row r="2683" spans="1:18" x14ac:dyDescent="0.2">
      <c r="A2683" t="s">
        <v>28</v>
      </c>
      <c r="B2683" s="9" t="str">
        <f>VLOOKUP(A2683,'item cost'!A:D,2,FALSE)</f>
        <v>group 35</v>
      </c>
      <c r="C2683" s="9" t="str">
        <f>VLOOKUP(D2683,items!A:B,2,FALSE)</f>
        <v>item 35</v>
      </c>
      <c r="D2683" t="s">
        <v>867</v>
      </c>
      <c r="E2683" s="10"/>
      <c r="F2683" s="10">
        <v>45011</v>
      </c>
      <c r="G2683" t="s">
        <v>674</v>
      </c>
      <c r="I2683">
        <v>2</v>
      </c>
      <c r="J2683" s="2">
        <v>1750</v>
      </c>
      <c r="K2683" s="2">
        <f>IF(OR(B2683="متنوع",B2683="قطع غيار"),J2683,IF(AND(B2683="ceiling fan",J2683&gt;500),_xlfn.MAXIFS('m cost'!$E$3:$E$1062,'m cost'!$B$3:$B$1062,C2683,'m cost'!$C$3:$C$1062,"&lt;="&amp;O2683,'m cost'!$D$3:$D$1062,"&lt;="&amp;N2683)*3,_xlfn.MAXIFS('m cost'!$E$3:$E$1062,'m cost'!$B$3:$B$1062,C2683,'m cost'!$C$3:$C$1062,"&lt;="&amp;O2683,'m cost'!$D$3:$D$1062,"&lt;="&amp;N2683)))</f>
        <v>1445</v>
      </c>
      <c r="L2683" s="2">
        <f t="shared" si="258"/>
        <v>2890</v>
      </c>
      <c r="M2683" s="2">
        <f t="shared" si="259"/>
        <v>3500</v>
      </c>
      <c r="N2683">
        <f t="shared" si="260"/>
        <v>3</v>
      </c>
      <c r="O2683">
        <f t="shared" si="261"/>
        <v>2023</v>
      </c>
      <c r="P2683" s="9">
        <f>IF(I2683&gt;0,VLOOKUP(B2683,'m cost'!A:G,6,FALSE)*I2683,0)</f>
        <v>10</v>
      </c>
      <c r="Q2683" t="str">
        <f t="shared" si="262"/>
        <v>p</v>
      </c>
      <c r="R2683" s="2">
        <f t="shared" si="263"/>
        <v>600</v>
      </c>
    </row>
    <row r="2684" spans="1:18" x14ac:dyDescent="0.2">
      <c r="A2684" t="s">
        <v>274</v>
      </c>
      <c r="B2684" s="9" t="str">
        <f>VLOOKUP(A2684,'item cost'!A:D,2,FALSE)</f>
        <v>group 36</v>
      </c>
      <c r="C2684" s="9" t="str">
        <f>VLOOKUP(D2684,items!A:B,2,FALSE)</f>
        <v>item 36</v>
      </c>
      <c r="D2684" t="s">
        <v>868</v>
      </c>
      <c r="E2684" s="10"/>
      <c r="F2684" s="10">
        <v>45011</v>
      </c>
      <c r="G2684" t="s">
        <v>674</v>
      </c>
      <c r="I2684">
        <v>2</v>
      </c>
      <c r="J2684" s="2">
        <v>1550</v>
      </c>
      <c r="K2684" s="2">
        <f>IF(OR(B2684="متنوع",B2684="قطع غيار"),J2684,IF(AND(B2684="ceiling fan",J2684&gt;500),_xlfn.MAXIFS('m cost'!$E$3:$E$1062,'m cost'!$B$3:$B$1062,C2684,'m cost'!$C$3:$C$1062,"&lt;="&amp;O2684,'m cost'!$D$3:$D$1062,"&lt;="&amp;N2684)*3,_xlfn.MAXIFS('m cost'!$E$3:$E$1062,'m cost'!$B$3:$B$1062,C2684,'m cost'!$C$3:$C$1062,"&lt;="&amp;O2684,'m cost'!$D$3:$D$1062,"&lt;="&amp;N2684)))</f>
        <v>1730</v>
      </c>
      <c r="L2684" s="2">
        <f t="shared" si="258"/>
        <v>3460</v>
      </c>
      <c r="M2684" s="2">
        <f t="shared" si="259"/>
        <v>3100</v>
      </c>
      <c r="N2684">
        <f t="shared" si="260"/>
        <v>3</v>
      </c>
      <c r="O2684">
        <f t="shared" si="261"/>
        <v>2023</v>
      </c>
      <c r="P2684" s="9">
        <f>IF(I2684&gt;0,VLOOKUP(B2684,'m cost'!A:G,6,FALSE)*I2684,0)</f>
        <v>10</v>
      </c>
      <c r="Q2684" t="str">
        <f t="shared" si="262"/>
        <v>l</v>
      </c>
      <c r="R2684" s="2">
        <f t="shared" si="263"/>
        <v>-370</v>
      </c>
    </row>
    <row r="2685" spans="1:18" x14ac:dyDescent="0.2">
      <c r="A2685" t="s">
        <v>52</v>
      </c>
      <c r="B2685" s="9" t="str">
        <f>VLOOKUP(A2685,'item cost'!A:D,2,FALSE)</f>
        <v>group 37</v>
      </c>
      <c r="C2685" s="9" t="str">
        <f>VLOOKUP(D2685,items!A:B,2,FALSE)</f>
        <v>item 37</v>
      </c>
      <c r="D2685" t="s">
        <v>869</v>
      </c>
      <c r="E2685" s="10"/>
      <c r="F2685" s="10">
        <v>45011</v>
      </c>
      <c r="G2685" t="s">
        <v>674</v>
      </c>
      <c r="I2685">
        <v>2</v>
      </c>
      <c r="J2685" s="2">
        <v>1775</v>
      </c>
      <c r="K2685" s="2">
        <f>IF(OR(B2685="متنوع",B2685="قطع غيار"),J2685,IF(AND(B2685="ceiling fan",J2685&gt;500),_xlfn.MAXIFS('m cost'!$E$3:$E$1062,'m cost'!$B$3:$B$1062,C2685,'m cost'!$C$3:$C$1062,"&lt;="&amp;O2685,'m cost'!$D$3:$D$1062,"&lt;="&amp;N2685)*3,_xlfn.MAXIFS('m cost'!$E$3:$E$1062,'m cost'!$B$3:$B$1062,C2685,'m cost'!$C$3:$C$1062,"&lt;="&amp;O2685,'m cost'!$D$3:$D$1062,"&lt;="&amp;N2685)))</f>
        <v>1486.2500000000002</v>
      </c>
      <c r="L2685" s="2">
        <f t="shared" si="258"/>
        <v>2972.5000000000005</v>
      </c>
      <c r="M2685" s="2">
        <f t="shared" si="259"/>
        <v>3550</v>
      </c>
      <c r="N2685">
        <f t="shared" si="260"/>
        <v>3</v>
      </c>
      <c r="O2685">
        <f t="shared" si="261"/>
        <v>2023</v>
      </c>
      <c r="P2685" s="9">
        <f>IF(I2685&gt;0,VLOOKUP(B2685,'m cost'!A:G,6,FALSE)*I2685,0)</f>
        <v>10</v>
      </c>
      <c r="Q2685" t="str">
        <f t="shared" si="262"/>
        <v>p</v>
      </c>
      <c r="R2685" s="2">
        <f t="shared" si="263"/>
        <v>567.49999999999955</v>
      </c>
    </row>
    <row r="2686" spans="1:18" x14ac:dyDescent="0.2">
      <c r="A2686" t="s">
        <v>65</v>
      </c>
      <c r="B2686" s="9" t="str">
        <f>VLOOKUP(A2686,'item cost'!A:D,2,FALSE)</f>
        <v>group 38</v>
      </c>
      <c r="C2686" s="9" t="str">
        <f>VLOOKUP(D2686,items!A:B,2,FALSE)</f>
        <v>item 38</v>
      </c>
      <c r="D2686" t="s">
        <v>870</v>
      </c>
      <c r="E2686" s="10"/>
      <c r="F2686" s="10">
        <v>45011</v>
      </c>
      <c r="G2686" t="s">
        <v>674</v>
      </c>
      <c r="I2686">
        <v>10</v>
      </c>
      <c r="J2686" s="2">
        <v>560</v>
      </c>
      <c r="K2686" s="2">
        <f>IF(OR(B2686="متنوع",B2686="قطع غيار"),J2686,IF(AND(B2686="ceiling fan",J2686&gt;500),_xlfn.MAXIFS('m cost'!$E$3:$E$1062,'m cost'!$B$3:$B$1062,C2686,'m cost'!$C$3:$C$1062,"&lt;="&amp;O2686,'m cost'!$D$3:$D$1062,"&lt;="&amp;N2686)*3,_xlfn.MAXIFS('m cost'!$E$3:$E$1062,'m cost'!$B$3:$B$1062,C2686,'m cost'!$C$3:$C$1062,"&lt;="&amp;O2686,'m cost'!$D$3:$D$1062,"&lt;="&amp;N2686)))</f>
        <v>1954.814814814815</v>
      </c>
      <c r="L2686" s="2">
        <f t="shared" si="258"/>
        <v>19548.14814814815</v>
      </c>
      <c r="M2686" s="2">
        <f t="shared" si="259"/>
        <v>5600</v>
      </c>
      <c r="N2686">
        <f t="shared" si="260"/>
        <v>3</v>
      </c>
      <c r="O2686">
        <f t="shared" si="261"/>
        <v>2023</v>
      </c>
      <c r="P2686" s="9">
        <f>IF(I2686&gt;0,VLOOKUP(B2686,'m cost'!A:G,6,FALSE)*I2686,0)</f>
        <v>0</v>
      </c>
      <c r="Q2686" t="str">
        <f t="shared" si="262"/>
        <v>l</v>
      </c>
      <c r="R2686" s="2">
        <f t="shared" si="263"/>
        <v>-13948.14814814815</v>
      </c>
    </row>
    <row r="2687" spans="1:18" x14ac:dyDescent="0.2">
      <c r="A2687" t="s">
        <v>62</v>
      </c>
      <c r="B2687" s="9" t="str">
        <f>VLOOKUP(A2687,'item cost'!A:D,2,FALSE)</f>
        <v>group 39</v>
      </c>
      <c r="C2687" s="9" t="str">
        <f>VLOOKUP(D2687,items!A:B,2,FALSE)</f>
        <v>item 39</v>
      </c>
      <c r="D2687" t="s">
        <v>871</v>
      </c>
      <c r="E2687" s="10"/>
      <c r="F2687" s="10">
        <v>45011</v>
      </c>
      <c r="G2687" t="s">
        <v>674</v>
      </c>
      <c r="I2687">
        <v>10</v>
      </c>
      <c r="J2687" s="2">
        <v>650</v>
      </c>
      <c r="K2687" s="2">
        <f>IF(OR(B2687="متنوع",B2687="قطع غيار"),J2687,IF(AND(B2687="ceiling fan",J2687&gt;500),_xlfn.MAXIFS('m cost'!$E$3:$E$1062,'m cost'!$B$3:$B$1062,C2687,'m cost'!$C$3:$C$1062,"&lt;="&amp;O2687,'m cost'!$D$3:$D$1062,"&lt;="&amp;N2687)*3,_xlfn.MAXIFS('m cost'!$E$3:$E$1062,'m cost'!$B$3:$B$1062,C2687,'m cost'!$C$3:$C$1062,"&lt;="&amp;O2687,'m cost'!$D$3:$D$1062,"&lt;="&amp;N2687)))</f>
        <v>2381</v>
      </c>
      <c r="L2687" s="2">
        <f t="shared" si="258"/>
        <v>23810</v>
      </c>
      <c r="M2687" s="2">
        <f t="shared" si="259"/>
        <v>6500</v>
      </c>
      <c r="N2687">
        <f t="shared" si="260"/>
        <v>3</v>
      </c>
      <c r="O2687">
        <f t="shared" si="261"/>
        <v>2023</v>
      </c>
      <c r="P2687" s="9">
        <f>IF(I2687&gt;0,VLOOKUP(B2687,'m cost'!A:G,6,FALSE)*I2687,0)</f>
        <v>0</v>
      </c>
      <c r="Q2687" t="str">
        <f t="shared" si="262"/>
        <v>l</v>
      </c>
      <c r="R2687" s="2">
        <f t="shared" si="263"/>
        <v>-17310</v>
      </c>
    </row>
    <row r="2688" spans="1:18" x14ac:dyDescent="0.2">
      <c r="A2688" t="s">
        <v>25</v>
      </c>
      <c r="B2688" s="9" t="str">
        <f>VLOOKUP(A2688,'item cost'!A:D,2,FALSE)</f>
        <v>group 40</v>
      </c>
      <c r="C2688" s="9" t="str">
        <f>VLOOKUP(D2688,items!A:B,2,FALSE)</f>
        <v>item 40</v>
      </c>
      <c r="D2688" t="s">
        <v>872</v>
      </c>
      <c r="E2688" s="10"/>
      <c r="F2688" s="10">
        <v>45011</v>
      </c>
      <c r="G2688" t="s">
        <v>674</v>
      </c>
      <c r="I2688">
        <v>5</v>
      </c>
      <c r="J2688" s="2">
        <v>510</v>
      </c>
      <c r="K2688" s="2">
        <f>IF(OR(B2688="متنوع",B2688="قطع غيار"),J2688,IF(AND(B2688="ceiling fan",J2688&gt;500),_xlfn.MAXIFS('m cost'!$E$3:$E$1062,'m cost'!$B$3:$B$1062,C2688,'m cost'!$C$3:$C$1062,"&lt;="&amp;O2688,'m cost'!$D$3:$D$1062,"&lt;="&amp;N2688)*3,_xlfn.MAXIFS('m cost'!$E$3:$E$1062,'m cost'!$B$3:$B$1062,C2688,'m cost'!$C$3:$C$1062,"&lt;="&amp;O2688,'m cost'!$D$3:$D$1062,"&lt;="&amp;N2688)))</f>
        <v>514</v>
      </c>
      <c r="L2688" s="2">
        <f t="shared" si="258"/>
        <v>2570</v>
      </c>
      <c r="M2688" s="2">
        <f t="shared" si="259"/>
        <v>2550</v>
      </c>
      <c r="N2688">
        <f t="shared" si="260"/>
        <v>3</v>
      </c>
      <c r="O2688">
        <f t="shared" si="261"/>
        <v>2023</v>
      </c>
      <c r="P2688" s="9">
        <f>IF(I2688&gt;0,VLOOKUP(B2688,'m cost'!A:G,6,FALSE)*I2688,0)</f>
        <v>0</v>
      </c>
      <c r="Q2688" t="str">
        <f t="shared" si="262"/>
        <v>l</v>
      </c>
      <c r="R2688" s="2">
        <f t="shared" si="263"/>
        <v>-20</v>
      </c>
    </row>
    <row r="2689" spans="1:18" x14ac:dyDescent="0.2">
      <c r="A2689" t="s">
        <v>51</v>
      </c>
      <c r="B2689" s="9" t="str">
        <f>VLOOKUP(A2689,'item cost'!A:D,2,FALSE)</f>
        <v>group 41</v>
      </c>
      <c r="C2689" s="9" t="str">
        <f>VLOOKUP(D2689,items!A:B,2,FALSE)</f>
        <v>item 41</v>
      </c>
      <c r="D2689" t="s">
        <v>873</v>
      </c>
      <c r="E2689" s="10"/>
      <c r="F2689" s="10">
        <v>45011</v>
      </c>
      <c r="G2689" t="s">
        <v>674</v>
      </c>
      <c r="I2689">
        <v>5</v>
      </c>
      <c r="J2689" s="2">
        <v>585</v>
      </c>
      <c r="K2689" s="2">
        <f>IF(OR(B2689="متنوع",B2689="قطع غيار"),J2689,IF(AND(B2689="ceiling fan",J2689&gt;500),_xlfn.MAXIFS('m cost'!$E$3:$E$1062,'m cost'!$B$3:$B$1062,C2689,'m cost'!$C$3:$C$1062,"&lt;="&amp;O2689,'m cost'!$D$3:$D$1062,"&lt;="&amp;N2689)*3,_xlfn.MAXIFS('m cost'!$E$3:$E$1062,'m cost'!$B$3:$B$1062,C2689,'m cost'!$C$3:$C$1062,"&lt;="&amp;O2689,'m cost'!$D$3:$D$1062,"&lt;="&amp;N2689)))</f>
        <v>572</v>
      </c>
      <c r="L2689" s="2">
        <f t="shared" si="258"/>
        <v>2860</v>
      </c>
      <c r="M2689" s="2">
        <f t="shared" si="259"/>
        <v>2925</v>
      </c>
      <c r="N2689">
        <f t="shared" si="260"/>
        <v>3</v>
      </c>
      <c r="O2689">
        <f t="shared" si="261"/>
        <v>2023</v>
      </c>
      <c r="P2689" s="9">
        <f>IF(I2689&gt;0,VLOOKUP(B2689,'m cost'!A:G,6,FALSE)*I2689,0)</f>
        <v>0</v>
      </c>
      <c r="Q2689" t="str">
        <f t="shared" si="262"/>
        <v>p</v>
      </c>
      <c r="R2689" s="2">
        <f t="shared" si="263"/>
        <v>65</v>
      </c>
    </row>
    <row r="2690" spans="1:18" x14ac:dyDescent="0.2">
      <c r="A2690" t="s">
        <v>276</v>
      </c>
      <c r="B2690" s="9" t="str">
        <f>VLOOKUP(A2690,'item cost'!A:D,2,FALSE)</f>
        <v>group 42</v>
      </c>
      <c r="C2690" s="9" t="str">
        <f>VLOOKUP(D2690,items!A:B,2,FALSE)</f>
        <v>item 42</v>
      </c>
      <c r="D2690" t="s">
        <v>874</v>
      </c>
      <c r="E2690" s="10"/>
      <c r="F2690" s="10">
        <v>45011</v>
      </c>
      <c r="G2690" t="s">
        <v>675</v>
      </c>
      <c r="I2690">
        <v>4</v>
      </c>
      <c r="J2690" s="2">
        <v>2900</v>
      </c>
      <c r="K2690" s="2">
        <f>IF(OR(B2690="متنوع",B2690="قطع غيار"),J2690,IF(AND(B2690="ceiling fan",J2690&gt;500),_xlfn.MAXIFS('m cost'!$E$3:$E$1062,'m cost'!$B$3:$B$1062,C2690,'m cost'!$C$3:$C$1062,"&lt;="&amp;O2690,'m cost'!$D$3:$D$1062,"&lt;="&amp;N2690)*3,_xlfn.MAXIFS('m cost'!$E$3:$E$1062,'m cost'!$B$3:$B$1062,C2690,'m cost'!$C$3:$C$1062,"&lt;="&amp;O2690,'m cost'!$D$3:$D$1062,"&lt;="&amp;N2690)))</f>
        <v>269</v>
      </c>
      <c r="L2690" s="2">
        <f t="shared" si="258"/>
        <v>1076</v>
      </c>
      <c r="M2690" s="2">
        <f t="shared" si="259"/>
        <v>11600</v>
      </c>
      <c r="N2690">
        <f t="shared" si="260"/>
        <v>3</v>
      </c>
      <c r="O2690">
        <f t="shared" si="261"/>
        <v>2023</v>
      </c>
      <c r="P2690" s="9">
        <f>IF(I2690&gt;0,VLOOKUP(B2690,'m cost'!A:G,6,FALSE)*I2690,0)</f>
        <v>0</v>
      </c>
      <c r="Q2690" t="str">
        <f t="shared" si="262"/>
        <v>p</v>
      </c>
      <c r="R2690" s="2">
        <f t="shared" si="263"/>
        <v>10524</v>
      </c>
    </row>
    <row r="2691" spans="1:18" x14ac:dyDescent="0.2">
      <c r="A2691" t="s">
        <v>70</v>
      </c>
      <c r="B2691" s="9" t="str">
        <f>VLOOKUP(A2691,'item cost'!A:D,2,FALSE)</f>
        <v>group 43</v>
      </c>
      <c r="C2691" s="9" t="str">
        <f>VLOOKUP(D2691,items!A:B,2,FALSE)</f>
        <v>item 43</v>
      </c>
      <c r="D2691" t="s">
        <v>875</v>
      </c>
      <c r="E2691" s="10"/>
      <c r="F2691" s="10">
        <v>45011</v>
      </c>
      <c r="G2691" t="s">
        <v>675</v>
      </c>
      <c r="I2691">
        <v>10</v>
      </c>
      <c r="J2691" s="2">
        <v>490</v>
      </c>
      <c r="K2691" s="2">
        <f>IF(OR(B2691="متنوع",B2691="قطع غيار"),J2691,IF(AND(B2691="ceiling fan",J2691&gt;500),_xlfn.MAXIFS('m cost'!$E$3:$E$1062,'m cost'!$B$3:$B$1062,C2691,'m cost'!$C$3:$C$1062,"&lt;="&amp;O2691,'m cost'!$D$3:$D$1062,"&lt;="&amp;N2691)*3,_xlfn.MAXIFS('m cost'!$E$3:$E$1062,'m cost'!$B$3:$B$1062,C2691,'m cost'!$C$3:$C$1062,"&lt;="&amp;O2691,'m cost'!$D$3:$D$1062,"&lt;="&amp;N2691)))</f>
        <v>2215</v>
      </c>
      <c r="L2691" s="2">
        <f t="shared" si="258"/>
        <v>22150</v>
      </c>
      <c r="M2691" s="2">
        <f t="shared" si="259"/>
        <v>4900</v>
      </c>
      <c r="N2691">
        <f t="shared" si="260"/>
        <v>3</v>
      </c>
      <c r="O2691">
        <f t="shared" si="261"/>
        <v>2023</v>
      </c>
      <c r="P2691" s="9">
        <f>IF(I2691&gt;0,VLOOKUP(B2691,'m cost'!A:G,6,FALSE)*I2691,0)</f>
        <v>0</v>
      </c>
      <c r="Q2691" t="str">
        <f t="shared" si="262"/>
        <v>l</v>
      </c>
      <c r="R2691" s="2">
        <f t="shared" si="263"/>
        <v>-17250</v>
      </c>
    </row>
    <row r="2692" spans="1:18" x14ac:dyDescent="0.2">
      <c r="A2692" t="s">
        <v>22</v>
      </c>
      <c r="B2692" s="9" t="str">
        <f>VLOOKUP(A2692,'item cost'!A:D,2,FALSE)</f>
        <v>group 44</v>
      </c>
      <c r="C2692" s="9" t="str">
        <f>VLOOKUP(D2692,items!A:B,2,FALSE)</f>
        <v>item 44</v>
      </c>
      <c r="D2692" t="s">
        <v>876</v>
      </c>
      <c r="E2692" s="10"/>
      <c r="F2692" s="10">
        <v>45011</v>
      </c>
      <c r="G2692" t="s">
        <v>675</v>
      </c>
      <c r="I2692">
        <v>12</v>
      </c>
      <c r="J2692" s="2">
        <v>290</v>
      </c>
      <c r="K2692" s="2">
        <f>IF(OR(B2692="متنوع",B2692="قطع غيار"),J2692,IF(AND(B2692="ceiling fan",J2692&gt;500),_xlfn.MAXIFS('m cost'!$E$3:$E$1062,'m cost'!$B$3:$B$1062,C2692,'m cost'!$C$3:$C$1062,"&lt;="&amp;O2692,'m cost'!$D$3:$D$1062,"&lt;="&amp;N2692)*3,_xlfn.MAXIFS('m cost'!$E$3:$E$1062,'m cost'!$B$3:$B$1062,C2692,'m cost'!$C$3:$C$1062,"&lt;="&amp;O2692,'m cost'!$D$3:$D$1062,"&lt;="&amp;N2692)))</f>
        <v>2300</v>
      </c>
      <c r="L2692" s="2">
        <f t="shared" si="258"/>
        <v>27600</v>
      </c>
      <c r="M2692" s="2">
        <f t="shared" si="259"/>
        <v>3480</v>
      </c>
      <c r="N2692">
        <f t="shared" si="260"/>
        <v>3</v>
      </c>
      <c r="O2692">
        <f t="shared" si="261"/>
        <v>2023</v>
      </c>
      <c r="P2692" s="9">
        <f>IF(I2692&gt;0,VLOOKUP(B2692,'m cost'!A:G,6,FALSE)*I2692,0)</f>
        <v>0</v>
      </c>
      <c r="Q2692" t="str">
        <f t="shared" si="262"/>
        <v>l</v>
      </c>
      <c r="R2692" s="2">
        <f t="shared" si="263"/>
        <v>-24120</v>
      </c>
    </row>
    <row r="2693" spans="1:18" x14ac:dyDescent="0.2">
      <c r="A2693" t="s">
        <v>27</v>
      </c>
      <c r="B2693" s="9" t="str">
        <f>VLOOKUP(A2693,'item cost'!A:D,2,FALSE)</f>
        <v>group 45</v>
      </c>
      <c r="C2693" s="9" t="str">
        <f>VLOOKUP(D2693,items!A:B,2,FALSE)</f>
        <v>item 45</v>
      </c>
      <c r="D2693" t="s">
        <v>877</v>
      </c>
      <c r="E2693" s="10"/>
      <c r="F2693" s="10">
        <v>45011</v>
      </c>
      <c r="G2693" t="s">
        <v>675</v>
      </c>
      <c r="I2693">
        <v>10</v>
      </c>
      <c r="J2693" s="2">
        <v>1275</v>
      </c>
      <c r="K2693" s="2">
        <f>IF(OR(B2693="متنوع",B2693="قطع غيار"),J2693,IF(AND(B2693="ceiling fan",J2693&gt;500),_xlfn.MAXIFS('m cost'!$E$3:$E$1062,'m cost'!$B$3:$B$1062,C2693,'m cost'!$C$3:$C$1062,"&lt;="&amp;O2693,'m cost'!$D$3:$D$1062,"&lt;="&amp;N2693)*3,_xlfn.MAXIFS('m cost'!$E$3:$E$1062,'m cost'!$B$3:$B$1062,C2693,'m cost'!$C$3:$C$1062,"&lt;="&amp;O2693,'m cost'!$D$3:$D$1062,"&lt;="&amp;N2693)))</f>
        <v>326</v>
      </c>
      <c r="L2693" s="2">
        <f t="shared" si="258"/>
        <v>3260</v>
      </c>
      <c r="M2693" s="2">
        <f t="shared" si="259"/>
        <v>12750</v>
      </c>
      <c r="N2693">
        <f t="shared" si="260"/>
        <v>3</v>
      </c>
      <c r="O2693">
        <f t="shared" si="261"/>
        <v>2023</v>
      </c>
      <c r="P2693" s="9">
        <f>IF(I2693&gt;0,VLOOKUP(B2693,'m cost'!A:G,6,FALSE)*I2693,0)</f>
        <v>0</v>
      </c>
      <c r="Q2693" t="str">
        <f t="shared" si="262"/>
        <v>p</v>
      </c>
      <c r="R2693" s="2">
        <f t="shared" si="263"/>
        <v>9490</v>
      </c>
    </row>
    <row r="2694" spans="1:18" x14ac:dyDescent="0.2">
      <c r="A2694" t="s">
        <v>19</v>
      </c>
      <c r="B2694" s="9" t="str">
        <f>VLOOKUP(A2694,'item cost'!A:D,2,FALSE)</f>
        <v>group 46</v>
      </c>
      <c r="C2694" s="9" t="str">
        <f>VLOOKUP(D2694,items!A:B,2,FALSE)</f>
        <v>item 46</v>
      </c>
      <c r="D2694" t="s">
        <v>878</v>
      </c>
      <c r="E2694" s="10"/>
      <c r="F2694" s="10">
        <v>45011</v>
      </c>
      <c r="G2694" t="s">
        <v>675</v>
      </c>
      <c r="I2694">
        <v>4</v>
      </c>
      <c r="J2694" s="2">
        <v>1750</v>
      </c>
      <c r="K2694" s="2">
        <f>IF(OR(B2694="متنوع",B2694="قطع غيار"),J2694,IF(AND(B2694="ceiling fan",J2694&gt;500),_xlfn.MAXIFS('m cost'!$E$3:$E$1062,'m cost'!$B$3:$B$1062,C2694,'m cost'!$C$3:$C$1062,"&lt;="&amp;O2694,'m cost'!$D$3:$D$1062,"&lt;="&amp;N2694)*3,_xlfn.MAXIFS('m cost'!$E$3:$E$1062,'m cost'!$B$3:$B$1062,C2694,'m cost'!$C$3:$C$1062,"&lt;="&amp;O2694,'m cost'!$D$3:$D$1062,"&lt;="&amp;N2694)))</f>
        <v>775</v>
      </c>
      <c r="L2694" s="2">
        <f t="shared" si="258"/>
        <v>3100</v>
      </c>
      <c r="M2694" s="2">
        <f t="shared" si="259"/>
        <v>7000</v>
      </c>
      <c r="N2694">
        <f t="shared" si="260"/>
        <v>3</v>
      </c>
      <c r="O2694">
        <f t="shared" si="261"/>
        <v>2023</v>
      </c>
      <c r="P2694" s="9">
        <f>IF(I2694&gt;0,VLOOKUP(B2694,'m cost'!A:G,6,FALSE)*I2694,0)</f>
        <v>0</v>
      </c>
      <c r="Q2694" t="str">
        <f t="shared" si="262"/>
        <v>p</v>
      </c>
      <c r="R2694" s="2">
        <f t="shared" si="263"/>
        <v>3900</v>
      </c>
    </row>
    <row r="2695" spans="1:18" x14ac:dyDescent="0.2">
      <c r="A2695" t="s">
        <v>29</v>
      </c>
      <c r="B2695" s="9" t="str">
        <f>VLOOKUP(A2695,'item cost'!A:D,2,FALSE)</f>
        <v>group 47</v>
      </c>
      <c r="C2695" s="9" t="str">
        <f>VLOOKUP(D2695,items!A:B,2,FALSE)</f>
        <v>item 47</v>
      </c>
      <c r="D2695" t="s">
        <v>879</v>
      </c>
      <c r="E2695" s="10"/>
      <c r="F2695" s="10">
        <v>45011</v>
      </c>
      <c r="G2695" t="s">
        <v>675</v>
      </c>
      <c r="I2695">
        <v>4</v>
      </c>
      <c r="J2695" s="2">
        <v>1550</v>
      </c>
      <c r="K2695" s="2">
        <f>IF(OR(B2695="متنوع",B2695="قطع غيار"),J2695,IF(AND(B2695="ceiling fan",J2695&gt;500),_xlfn.MAXIFS('m cost'!$E$3:$E$1062,'m cost'!$B$3:$B$1062,C2695,'m cost'!$C$3:$C$1062,"&lt;="&amp;O2695,'m cost'!$D$3:$D$1062,"&lt;="&amp;N2695)*3,_xlfn.MAXIFS('m cost'!$E$3:$E$1062,'m cost'!$B$3:$B$1062,C2695,'m cost'!$C$3:$C$1062,"&lt;="&amp;O2695,'m cost'!$D$3:$D$1062,"&lt;="&amp;N2695)))</f>
        <v>855</v>
      </c>
      <c r="L2695" s="2">
        <f t="shared" si="258"/>
        <v>3420</v>
      </c>
      <c r="M2695" s="2">
        <f t="shared" si="259"/>
        <v>6200</v>
      </c>
      <c r="N2695">
        <f t="shared" si="260"/>
        <v>3</v>
      </c>
      <c r="O2695">
        <f t="shared" si="261"/>
        <v>2023</v>
      </c>
      <c r="P2695" s="9">
        <f>IF(I2695&gt;0,VLOOKUP(B2695,'m cost'!A:G,6,FALSE)*I2695,0)</f>
        <v>0</v>
      </c>
      <c r="Q2695" t="str">
        <f t="shared" si="262"/>
        <v>p</v>
      </c>
      <c r="R2695" s="2">
        <f t="shared" si="263"/>
        <v>2780</v>
      </c>
    </row>
    <row r="2696" spans="1:18" x14ac:dyDescent="0.2">
      <c r="A2696" t="s">
        <v>272</v>
      </c>
      <c r="B2696" s="9" t="str">
        <f>VLOOKUP(A2696,'item cost'!A:D,2,FALSE)</f>
        <v>group 48</v>
      </c>
      <c r="C2696" s="9" t="str">
        <f>VLOOKUP(D2696,items!A:B,2,FALSE)</f>
        <v>item 48</v>
      </c>
      <c r="D2696" t="s">
        <v>880</v>
      </c>
      <c r="E2696" s="10"/>
      <c r="F2696" s="10">
        <v>45011</v>
      </c>
      <c r="G2696" t="s">
        <v>675</v>
      </c>
      <c r="I2696">
        <v>4</v>
      </c>
      <c r="J2696" s="2">
        <v>1775</v>
      </c>
      <c r="K2696" s="2">
        <f>IF(OR(B2696="متنوع",B2696="قطع غيار"),J2696,IF(AND(B2696="ceiling fan",J2696&gt;500),_xlfn.MAXIFS('m cost'!$E$3:$E$1062,'m cost'!$B$3:$B$1062,C2696,'m cost'!$C$3:$C$1062,"&lt;="&amp;O2696,'m cost'!$D$3:$D$1062,"&lt;="&amp;N2696)*3,_xlfn.MAXIFS('m cost'!$E$3:$E$1062,'m cost'!$B$3:$B$1062,C2696,'m cost'!$C$3:$C$1062,"&lt;="&amp;O2696,'m cost'!$D$3:$D$1062,"&lt;="&amp;N2696)))</f>
        <v>1273</v>
      </c>
      <c r="L2696" s="2">
        <f t="shared" si="258"/>
        <v>5092</v>
      </c>
      <c r="M2696" s="2">
        <f t="shared" si="259"/>
        <v>7100</v>
      </c>
      <c r="N2696">
        <f t="shared" si="260"/>
        <v>3</v>
      </c>
      <c r="O2696">
        <f t="shared" si="261"/>
        <v>2023</v>
      </c>
      <c r="P2696" s="9">
        <f>IF(I2696&gt;0,VLOOKUP(B2696,'m cost'!A:G,6,FALSE)*I2696,0)</f>
        <v>0</v>
      </c>
      <c r="Q2696" t="str">
        <f t="shared" si="262"/>
        <v>p</v>
      </c>
      <c r="R2696" s="2">
        <f t="shared" si="263"/>
        <v>2008</v>
      </c>
    </row>
    <row r="2697" spans="1:18" x14ac:dyDescent="0.2">
      <c r="A2697" t="s">
        <v>41</v>
      </c>
      <c r="B2697" s="9" t="str">
        <f>VLOOKUP(A2697,'item cost'!A:D,2,FALSE)</f>
        <v>group 49</v>
      </c>
      <c r="C2697" s="9" t="str">
        <f>VLOOKUP(D2697,items!A:B,2,FALSE)</f>
        <v>item 49</v>
      </c>
      <c r="D2697" t="s">
        <v>881</v>
      </c>
      <c r="E2697" s="10"/>
      <c r="F2697" s="10">
        <v>45011</v>
      </c>
      <c r="G2697" t="s">
        <v>675</v>
      </c>
      <c r="I2697">
        <v>15</v>
      </c>
      <c r="J2697" s="2">
        <v>560</v>
      </c>
      <c r="K2697" s="2">
        <f>IF(OR(B2697="متنوع",B2697="قطع غيار"),J2697,IF(AND(B2697="ceiling fan",J2697&gt;500),_xlfn.MAXIFS('m cost'!$E$3:$E$1062,'m cost'!$B$3:$B$1062,C2697,'m cost'!$C$3:$C$1062,"&lt;="&amp;O2697,'m cost'!$D$3:$D$1062,"&lt;="&amp;N2697)*3,_xlfn.MAXIFS('m cost'!$E$3:$E$1062,'m cost'!$B$3:$B$1062,C2697,'m cost'!$C$3:$C$1062,"&lt;="&amp;O2697,'m cost'!$D$3:$D$1062,"&lt;="&amp;N2697)))</f>
        <v>877</v>
      </c>
      <c r="L2697" s="2">
        <f t="shared" si="258"/>
        <v>13155</v>
      </c>
      <c r="M2697" s="2">
        <f t="shared" si="259"/>
        <v>8400</v>
      </c>
      <c r="N2697">
        <f t="shared" si="260"/>
        <v>3</v>
      </c>
      <c r="O2697">
        <f t="shared" si="261"/>
        <v>2023</v>
      </c>
      <c r="P2697" s="9">
        <f>IF(I2697&gt;0,VLOOKUP(B2697,'m cost'!A:G,6,FALSE)*I2697,0)</f>
        <v>0</v>
      </c>
      <c r="Q2697" t="str">
        <f t="shared" si="262"/>
        <v>l</v>
      </c>
      <c r="R2697" s="2">
        <f t="shared" si="263"/>
        <v>-4755</v>
      </c>
    </row>
    <row r="2698" spans="1:18" x14ac:dyDescent="0.2">
      <c r="A2698" t="s">
        <v>73</v>
      </c>
      <c r="B2698" s="9" t="str">
        <f>VLOOKUP(A2698,'item cost'!A:D,2,FALSE)</f>
        <v>group 50</v>
      </c>
      <c r="C2698" s="9" t="str">
        <f>VLOOKUP(D2698,items!A:B,2,FALSE)</f>
        <v>item 50</v>
      </c>
      <c r="D2698" t="s">
        <v>882</v>
      </c>
      <c r="E2698" s="10"/>
      <c r="F2698" s="10">
        <v>45011</v>
      </c>
      <c r="G2698" t="s">
        <v>675</v>
      </c>
      <c r="I2698">
        <v>15</v>
      </c>
      <c r="J2698" s="2">
        <v>650</v>
      </c>
      <c r="K2698" s="2">
        <f>IF(OR(B2698="متنوع",B2698="قطع غيار"),J2698,IF(AND(B2698="ceiling fan",J2698&gt;500),_xlfn.MAXIFS('m cost'!$E$3:$E$1062,'m cost'!$B$3:$B$1062,C2698,'m cost'!$C$3:$C$1062,"&lt;="&amp;O2698,'m cost'!$D$3:$D$1062,"&lt;="&amp;N2698)*3,_xlfn.MAXIFS('m cost'!$E$3:$E$1062,'m cost'!$B$3:$B$1062,C2698,'m cost'!$C$3:$C$1062,"&lt;="&amp;O2698,'m cost'!$D$3:$D$1062,"&lt;="&amp;N2698)))</f>
        <v>2128</v>
      </c>
      <c r="L2698" s="2">
        <f t="shared" si="258"/>
        <v>31920</v>
      </c>
      <c r="M2698" s="2">
        <f t="shared" si="259"/>
        <v>9750</v>
      </c>
      <c r="N2698">
        <f t="shared" si="260"/>
        <v>3</v>
      </c>
      <c r="O2698">
        <f t="shared" si="261"/>
        <v>2023</v>
      </c>
      <c r="P2698" s="9">
        <f>IF(I2698&gt;0,VLOOKUP(B2698,'m cost'!A:G,6,FALSE)*I2698,0)</f>
        <v>0</v>
      </c>
      <c r="Q2698" t="str">
        <f t="shared" si="262"/>
        <v>l</v>
      </c>
      <c r="R2698" s="2">
        <f t="shared" si="263"/>
        <v>-22170</v>
      </c>
    </row>
    <row r="2699" spans="1:18" x14ac:dyDescent="0.2">
      <c r="A2699" t="s">
        <v>35</v>
      </c>
      <c r="B2699" s="9" t="str">
        <f>VLOOKUP(A2699,'item cost'!A:D,2,FALSE)</f>
        <v>group 51</v>
      </c>
      <c r="C2699" s="9" t="str">
        <f>VLOOKUP(D2699,items!A:B,2,FALSE)</f>
        <v>item 51</v>
      </c>
      <c r="D2699" t="s">
        <v>883</v>
      </c>
      <c r="E2699" s="10"/>
      <c r="F2699" s="10">
        <v>45011</v>
      </c>
      <c r="G2699" t="s">
        <v>675</v>
      </c>
      <c r="I2699">
        <v>5</v>
      </c>
      <c r="J2699" s="2">
        <v>510</v>
      </c>
      <c r="K2699" s="2">
        <f>IF(OR(B2699="متنوع",B2699="قطع غيار"),J2699,IF(AND(B2699="ceiling fan",J2699&gt;500),_xlfn.MAXIFS('m cost'!$E$3:$E$1062,'m cost'!$B$3:$B$1062,C2699,'m cost'!$C$3:$C$1062,"&lt;="&amp;O2699,'m cost'!$D$3:$D$1062,"&lt;="&amp;N2699)*3,_xlfn.MAXIFS('m cost'!$E$3:$E$1062,'m cost'!$B$3:$B$1062,C2699,'m cost'!$C$3:$C$1062,"&lt;="&amp;O2699,'m cost'!$D$3:$D$1062,"&lt;="&amp;N2699)))</f>
        <v>2247</v>
      </c>
      <c r="L2699" s="2">
        <f t="shared" si="258"/>
        <v>11235</v>
      </c>
      <c r="M2699" s="2">
        <f t="shared" si="259"/>
        <v>2550</v>
      </c>
      <c r="N2699">
        <f t="shared" si="260"/>
        <v>3</v>
      </c>
      <c r="O2699">
        <f t="shared" si="261"/>
        <v>2023</v>
      </c>
      <c r="P2699" s="9">
        <f>IF(I2699&gt;0,VLOOKUP(B2699,'m cost'!A:G,6,FALSE)*I2699,0)</f>
        <v>0</v>
      </c>
      <c r="Q2699" t="str">
        <f t="shared" si="262"/>
        <v>l</v>
      </c>
      <c r="R2699" s="2">
        <f t="shared" si="263"/>
        <v>-8685</v>
      </c>
    </row>
    <row r="2700" spans="1:18" x14ac:dyDescent="0.2">
      <c r="A2700" t="s">
        <v>49</v>
      </c>
      <c r="B2700" s="9" t="str">
        <f>VLOOKUP(A2700,'item cost'!A:D,2,FALSE)</f>
        <v>group 52</v>
      </c>
      <c r="C2700" s="9" t="str">
        <f>VLOOKUP(D2700,items!A:B,2,FALSE)</f>
        <v>item 52</v>
      </c>
      <c r="D2700" t="s">
        <v>884</v>
      </c>
      <c r="E2700" s="10"/>
      <c r="F2700" s="10">
        <v>45011</v>
      </c>
      <c r="G2700" t="s">
        <v>675</v>
      </c>
      <c r="I2700">
        <v>5</v>
      </c>
      <c r="J2700" s="2">
        <v>585</v>
      </c>
      <c r="K2700" s="2">
        <f>IF(OR(B2700="متنوع",B2700="قطع غيار"),J2700,IF(AND(B2700="ceiling fan",J2700&gt;500),_xlfn.MAXIFS('m cost'!$E$3:$E$1062,'m cost'!$B$3:$B$1062,C2700,'m cost'!$C$3:$C$1062,"&lt;="&amp;O2700,'m cost'!$D$3:$D$1062,"&lt;="&amp;N2700)*3,_xlfn.MAXIFS('m cost'!$E$3:$E$1062,'m cost'!$B$3:$B$1062,C2700,'m cost'!$C$3:$C$1062,"&lt;="&amp;O2700,'m cost'!$D$3:$D$1062,"&lt;="&amp;N2700)))</f>
        <v>1330</v>
      </c>
      <c r="L2700" s="2">
        <f t="shared" si="258"/>
        <v>6650</v>
      </c>
      <c r="M2700" s="2">
        <f t="shared" si="259"/>
        <v>2925</v>
      </c>
      <c r="N2700">
        <f t="shared" si="260"/>
        <v>3</v>
      </c>
      <c r="O2700">
        <f t="shared" si="261"/>
        <v>2023</v>
      </c>
      <c r="P2700" s="9">
        <f>IF(I2700&gt;0,VLOOKUP(B2700,'m cost'!A:G,6,FALSE)*I2700,0)</f>
        <v>0</v>
      </c>
      <c r="Q2700" t="str">
        <f t="shared" si="262"/>
        <v>l</v>
      </c>
      <c r="R2700" s="2">
        <f t="shared" si="263"/>
        <v>-3725</v>
      </c>
    </row>
    <row r="2701" spans="1:18" x14ac:dyDescent="0.2">
      <c r="A2701" t="s">
        <v>42</v>
      </c>
      <c r="B2701" s="9" t="str">
        <f>VLOOKUP(A2701,'item cost'!A:D,2,FALSE)</f>
        <v>group 53</v>
      </c>
      <c r="C2701" s="9" t="str">
        <f>VLOOKUP(D2701,items!A:B,2,FALSE)</f>
        <v>item 53</v>
      </c>
      <c r="D2701" t="s">
        <v>885</v>
      </c>
      <c r="E2701" s="10"/>
      <c r="F2701" s="10">
        <v>45015</v>
      </c>
      <c r="G2701" t="s">
        <v>676</v>
      </c>
      <c r="I2701">
        <v>5</v>
      </c>
      <c r="J2701" s="2">
        <v>1800</v>
      </c>
      <c r="K2701" s="2">
        <f>IF(OR(B2701="متنوع",B2701="قطع غيار"),J2701,IF(AND(B2701="ceiling fan",J2701&gt;500),_xlfn.MAXIFS('m cost'!$E$3:$E$1062,'m cost'!$B$3:$B$1062,C2701,'m cost'!$C$3:$C$1062,"&lt;="&amp;O2701,'m cost'!$D$3:$D$1062,"&lt;="&amp;N2701)*3,_xlfn.MAXIFS('m cost'!$E$3:$E$1062,'m cost'!$B$3:$B$1062,C2701,'m cost'!$C$3:$C$1062,"&lt;="&amp;O2701,'m cost'!$D$3:$D$1062,"&lt;="&amp;N2701)))</f>
        <v>254</v>
      </c>
      <c r="L2701" s="2">
        <f t="shared" si="258"/>
        <v>1270</v>
      </c>
      <c r="M2701" s="2">
        <f t="shared" si="259"/>
        <v>9000</v>
      </c>
      <c r="N2701">
        <f t="shared" si="260"/>
        <v>3</v>
      </c>
      <c r="O2701">
        <f t="shared" si="261"/>
        <v>2023</v>
      </c>
      <c r="P2701" s="9">
        <f>IF(I2701&gt;0,VLOOKUP(B2701,'m cost'!A:G,6,FALSE)*I2701,0)</f>
        <v>0</v>
      </c>
      <c r="Q2701" t="str">
        <f t="shared" si="262"/>
        <v>p</v>
      </c>
      <c r="R2701" s="2">
        <f t="shared" si="263"/>
        <v>7730</v>
      </c>
    </row>
    <row r="2702" spans="1:18" x14ac:dyDescent="0.2">
      <c r="A2702" t="s">
        <v>63</v>
      </c>
      <c r="B2702" s="9" t="str">
        <f>VLOOKUP(A2702,'item cost'!A:D,2,FALSE)</f>
        <v>group 54</v>
      </c>
      <c r="C2702" s="9" t="str">
        <f>VLOOKUP(D2702,items!A:B,2,FALSE)</f>
        <v>item 54</v>
      </c>
      <c r="D2702" t="s">
        <v>886</v>
      </c>
      <c r="E2702" s="10"/>
      <c r="F2702" s="10">
        <v>45015</v>
      </c>
      <c r="G2702" t="s">
        <v>676</v>
      </c>
      <c r="I2702">
        <v>8</v>
      </c>
      <c r="J2702" s="2">
        <v>475</v>
      </c>
      <c r="K2702" s="2">
        <f>IF(OR(B2702="متنوع",B2702="قطع غيار"),J2702,IF(AND(B2702="ceiling fan",J2702&gt;500),_xlfn.MAXIFS('m cost'!$E$3:$E$1062,'m cost'!$B$3:$B$1062,C2702,'m cost'!$C$3:$C$1062,"&lt;="&amp;O2702,'m cost'!$D$3:$D$1062,"&lt;="&amp;N2702)*3,_xlfn.MAXIFS('m cost'!$E$3:$E$1062,'m cost'!$B$3:$B$1062,C2702,'m cost'!$C$3:$C$1062,"&lt;="&amp;O2702,'m cost'!$D$3:$D$1062,"&lt;="&amp;N2702)))</f>
        <v>540</v>
      </c>
      <c r="L2702" s="2">
        <f t="shared" si="258"/>
        <v>4320</v>
      </c>
      <c r="M2702" s="2">
        <f t="shared" si="259"/>
        <v>3800</v>
      </c>
      <c r="N2702">
        <f t="shared" si="260"/>
        <v>3</v>
      </c>
      <c r="O2702">
        <f t="shared" si="261"/>
        <v>2023</v>
      </c>
      <c r="P2702" s="9">
        <f>IF(I2702&gt;0,VLOOKUP(B2702,'m cost'!A:G,6,FALSE)*I2702,0)</f>
        <v>0</v>
      </c>
      <c r="Q2702" t="str">
        <f t="shared" si="262"/>
        <v>l</v>
      </c>
      <c r="R2702" s="2">
        <f t="shared" si="263"/>
        <v>-520</v>
      </c>
    </row>
    <row r="2703" spans="1:18" x14ac:dyDescent="0.2">
      <c r="A2703" t="s">
        <v>32</v>
      </c>
      <c r="B2703" s="9" t="str">
        <f>VLOOKUP(A2703,'item cost'!A:D,2,FALSE)</f>
        <v>group 1</v>
      </c>
      <c r="C2703" s="9" t="str">
        <f>VLOOKUP(D2703,items!A:B,2,FALSE)</f>
        <v>item 1</v>
      </c>
      <c r="D2703" t="s">
        <v>833</v>
      </c>
      <c r="E2703" s="10"/>
      <c r="F2703" s="10">
        <v>45015</v>
      </c>
      <c r="G2703" t="s">
        <v>676</v>
      </c>
      <c r="I2703">
        <v>16</v>
      </c>
      <c r="J2703" s="2">
        <v>400</v>
      </c>
      <c r="K2703" s="2">
        <f>IF(OR(B2703="متنوع",B2703="قطع غيار"),J2703,IF(AND(B2703="ceiling fan",J2703&gt;500),_xlfn.MAXIFS('m cost'!$E$3:$E$1062,'m cost'!$B$3:$B$1062,C2703,'m cost'!$C$3:$C$1062,"&lt;="&amp;O2703,'m cost'!$D$3:$D$1062,"&lt;="&amp;N2703)*3,_xlfn.MAXIFS('m cost'!$E$3:$E$1062,'m cost'!$B$3:$B$1062,C2703,'m cost'!$C$3:$C$1062,"&lt;="&amp;O2703,'m cost'!$D$3:$D$1062,"&lt;="&amp;N2703)))</f>
        <v>2125</v>
      </c>
      <c r="L2703" s="2">
        <f t="shared" si="258"/>
        <v>34000</v>
      </c>
      <c r="M2703" s="2">
        <f t="shared" si="259"/>
        <v>6400</v>
      </c>
      <c r="N2703">
        <f t="shared" si="260"/>
        <v>3</v>
      </c>
      <c r="O2703">
        <f t="shared" si="261"/>
        <v>2023</v>
      </c>
      <c r="P2703" s="9">
        <f>IF(I2703&gt;0,VLOOKUP(B2703,'m cost'!A:G,6,FALSE)*I2703,0)</f>
        <v>817.28</v>
      </c>
      <c r="Q2703" t="str">
        <f t="shared" si="262"/>
        <v>l</v>
      </c>
      <c r="R2703" s="2">
        <f t="shared" si="263"/>
        <v>-28417.279999999999</v>
      </c>
    </row>
    <row r="2704" spans="1:18" x14ac:dyDescent="0.2">
      <c r="A2704" t="s">
        <v>58</v>
      </c>
      <c r="B2704" s="9" t="str">
        <f>VLOOKUP(A2704,'item cost'!A:D,2,FALSE)</f>
        <v>group 2</v>
      </c>
      <c r="C2704" s="9" t="str">
        <f>VLOOKUP(D2704,items!A:B,2,FALSE)</f>
        <v>item 2</v>
      </c>
      <c r="D2704" t="s">
        <v>834</v>
      </c>
      <c r="E2704" s="10"/>
      <c r="F2704" s="10">
        <v>45015</v>
      </c>
      <c r="G2704" t="s">
        <v>676</v>
      </c>
      <c r="I2704">
        <v>12</v>
      </c>
      <c r="J2704" s="2">
        <v>750</v>
      </c>
      <c r="K2704" s="2">
        <f>IF(OR(B2704="متنوع",B2704="قطع غيار"),J2704,IF(AND(B2704="ceiling fan",J2704&gt;500),_xlfn.MAXIFS('m cost'!$E$3:$E$1062,'m cost'!$B$3:$B$1062,C2704,'m cost'!$C$3:$C$1062,"&lt;="&amp;O2704,'m cost'!$D$3:$D$1062,"&lt;="&amp;N2704)*3,_xlfn.MAXIFS('m cost'!$E$3:$E$1062,'m cost'!$B$3:$B$1062,C2704,'m cost'!$C$3:$C$1062,"&lt;="&amp;O2704,'m cost'!$D$3:$D$1062,"&lt;="&amp;N2704)))</f>
        <v>1970</v>
      </c>
      <c r="L2704" s="2">
        <f t="shared" si="258"/>
        <v>23640</v>
      </c>
      <c r="M2704" s="2">
        <f t="shared" si="259"/>
        <v>9000</v>
      </c>
      <c r="N2704">
        <f t="shared" si="260"/>
        <v>3</v>
      </c>
      <c r="O2704">
        <f t="shared" si="261"/>
        <v>2023</v>
      </c>
      <c r="P2704" s="9">
        <f>IF(I2704&gt;0,VLOOKUP(B2704,'m cost'!A:G,6,FALSE)*I2704,0)</f>
        <v>486.96</v>
      </c>
      <c r="Q2704" t="str">
        <f t="shared" si="262"/>
        <v>l</v>
      </c>
      <c r="R2704" s="2">
        <f t="shared" si="263"/>
        <v>-15126.96</v>
      </c>
    </row>
    <row r="2705" spans="1:18" x14ac:dyDescent="0.2">
      <c r="A2705" t="s">
        <v>23</v>
      </c>
      <c r="B2705" s="9" t="s">
        <v>0</v>
      </c>
      <c r="C2705" s="9" t="str">
        <f>VLOOKUP(D2705,items!A:B,2,FALSE)</f>
        <v>item 3</v>
      </c>
      <c r="D2705" t="s">
        <v>835</v>
      </c>
      <c r="E2705" s="10"/>
      <c r="F2705" s="10">
        <v>45015</v>
      </c>
      <c r="G2705" t="s">
        <v>676</v>
      </c>
      <c r="I2705">
        <v>24</v>
      </c>
      <c r="J2705" s="2">
        <v>300</v>
      </c>
      <c r="K2705" s="2">
        <f>IF(OR(B2705="متنوع",B2705="قطع غيار"),J2705,IF(AND(B2705="ceiling fan",J2705&gt;500),_xlfn.MAXIFS('m cost'!$E$3:$E$1062,'m cost'!$B$3:$B$1062,C2705,'m cost'!$C$3:$C$1062,"&lt;="&amp;O2705,'m cost'!$D$3:$D$1062,"&lt;="&amp;N2705)*3,_xlfn.MAXIFS('m cost'!$E$3:$E$1062,'m cost'!$B$3:$B$1062,C2705,'m cost'!$C$3:$C$1062,"&lt;="&amp;O2705,'m cost'!$D$3:$D$1062,"&lt;="&amp;N2705)))</f>
        <v>2436</v>
      </c>
      <c r="L2705" s="2">
        <f t="shared" si="258"/>
        <v>58464</v>
      </c>
      <c r="M2705" s="2">
        <f t="shared" si="259"/>
        <v>7200</v>
      </c>
      <c r="N2705">
        <f t="shared" si="260"/>
        <v>3</v>
      </c>
      <c r="O2705">
        <f t="shared" si="261"/>
        <v>2023</v>
      </c>
      <c r="P2705" s="9" t="e">
        <f>IF(I2705&gt;0,VLOOKUP(B2705,'m cost'!A:G,6,FALSE)*I2705,0)</f>
        <v>#N/A</v>
      </c>
      <c r="Q2705" t="e">
        <f t="shared" si="262"/>
        <v>#N/A</v>
      </c>
      <c r="R2705" s="2" t="e">
        <f t="shared" si="263"/>
        <v>#N/A</v>
      </c>
    </row>
    <row r="2706" spans="1:18" x14ac:dyDescent="0.2">
      <c r="A2706" t="s">
        <v>271</v>
      </c>
      <c r="B2706" s="9" t="str">
        <f>VLOOKUP(A2706,'item cost'!A:D,2,FALSE)</f>
        <v>group 4</v>
      </c>
      <c r="C2706" s="9" t="str">
        <f>VLOOKUP(D2706,items!A:B,2,FALSE)</f>
        <v>item 4</v>
      </c>
      <c r="D2706" t="s">
        <v>836</v>
      </c>
      <c r="E2706" s="10"/>
      <c r="F2706" s="10">
        <v>45015</v>
      </c>
      <c r="G2706" t="s">
        <v>676</v>
      </c>
      <c r="I2706">
        <v>20</v>
      </c>
      <c r="J2706" s="2">
        <v>410</v>
      </c>
      <c r="K2706" s="2">
        <f>IF(OR(B2706="متنوع",B2706="قطع غيار"),J2706,IF(AND(B2706="ceiling fan",J2706&gt;500),_xlfn.MAXIFS('m cost'!$E$3:$E$1062,'m cost'!$B$3:$B$1062,C2706,'m cost'!$C$3:$C$1062,"&lt;="&amp;O2706,'m cost'!$D$3:$D$1062,"&lt;="&amp;N2706)*3,_xlfn.MAXIFS('m cost'!$E$3:$E$1062,'m cost'!$B$3:$B$1062,C2706,'m cost'!$C$3:$C$1062,"&lt;="&amp;O2706,'m cost'!$D$3:$D$1062,"&lt;="&amp;N2706)))</f>
        <v>1793</v>
      </c>
      <c r="L2706" s="2">
        <f t="shared" si="258"/>
        <v>35860</v>
      </c>
      <c r="M2706" s="2">
        <f t="shared" si="259"/>
        <v>8200</v>
      </c>
      <c r="N2706">
        <f t="shared" si="260"/>
        <v>3</v>
      </c>
      <c r="O2706">
        <f t="shared" si="261"/>
        <v>2023</v>
      </c>
      <c r="P2706" s="9">
        <f>IF(I2706&gt;0,VLOOKUP(B2706,'m cost'!A:G,6,FALSE)*I2706,0)</f>
        <v>859.2</v>
      </c>
      <c r="Q2706" t="str">
        <f t="shared" si="262"/>
        <v>l</v>
      </c>
      <c r="R2706" s="2">
        <f t="shared" si="263"/>
        <v>-28519.200000000001</v>
      </c>
    </row>
    <row r="2707" spans="1:18" x14ac:dyDescent="0.2">
      <c r="A2707" t="s">
        <v>26</v>
      </c>
      <c r="B2707" s="9" t="str">
        <f>VLOOKUP(A2707,'item cost'!A:D,2,FALSE)</f>
        <v>group 5</v>
      </c>
      <c r="C2707" s="9" t="str">
        <f>VLOOKUP(D2707,items!A:B,2,FALSE)</f>
        <v>item 5</v>
      </c>
      <c r="D2707" t="s">
        <v>837</v>
      </c>
      <c r="E2707" s="10"/>
      <c r="F2707" s="10">
        <v>45015</v>
      </c>
      <c r="G2707" t="s">
        <v>676</v>
      </c>
      <c r="I2707">
        <v>15</v>
      </c>
      <c r="J2707" s="2">
        <v>450</v>
      </c>
      <c r="K2707" s="2">
        <f>IF(OR(B2707="متنوع",B2707="قطع غيار"),J2707,IF(AND(B2707="ceiling fan",J2707&gt;500),_xlfn.MAXIFS('m cost'!$E$3:$E$1062,'m cost'!$B$3:$B$1062,C2707,'m cost'!$C$3:$C$1062,"&lt;="&amp;O2707,'m cost'!$D$3:$D$1062,"&lt;="&amp;N2707)*3,_xlfn.MAXIFS('m cost'!$E$3:$E$1062,'m cost'!$B$3:$B$1062,C2707,'m cost'!$C$3:$C$1062,"&lt;="&amp;O2707,'m cost'!$D$3:$D$1062,"&lt;="&amp;N2707)))</f>
        <v>2220</v>
      </c>
      <c r="L2707" s="2">
        <f t="shared" si="258"/>
        <v>33300</v>
      </c>
      <c r="M2707" s="2">
        <f t="shared" si="259"/>
        <v>6750</v>
      </c>
      <c r="N2707">
        <f t="shared" si="260"/>
        <v>3</v>
      </c>
      <c r="O2707">
        <f t="shared" si="261"/>
        <v>2023</v>
      </c>
      <c r="P2707" s="9">
        <f>IF(I2707&gt;0,VLOOKUP(B2707,'m cost'!A:G,6,FALSE)*I2707,0)</f>
        <v>480.59999999999997</v>
      </c>
      <c r="Q2707" t="str">
        <f t="shared" si="262"/>
        <v>l</v>
      </c>
      <c r="R2707" s="2">
        <f t="shared" si="263"/>
        <v>-27030.6</v>
      </c>
    </row>
    <row r="2708" spans="1:18" x14ac:dyDescent="0.2">
      <c r="A2708" t="s">
        <v>66</v>
      </c>
      <c r="B2708" s="9" t="str">
        <f>VLOOKUP(A2708,'item cost'!A:D,2,FALSE)</f>
        <v>group 6</v>
      </c>
      <c r="C2708" s="9" t="str">
        <f>VLOOKUP(D2708,items!A:B,2,FALSE)</f>
        <v>item 6</v>
      </c>
      <c r="D2708" t="s">
        <v>838</v>
      </c>
      <c r="E2708" s="10"/>
      <c r="F2708" s="10">
        <v>45015</v>
      </c>
      <c r="G2708" t="s">
        <v>676</v>
      </c>
      <c r="I2708">
        <v>12</v>
      </c>
      <c r="J2708" s="2">
        <v>850</v>
      </c>
      <c r="K2708" s="2">
        <f>IF(OR(B2708="متنوع",B2708="قطع غيار"),J2708,IF(AND(B2708="ceiling fan",J2708&gt;500),_xlfn.MAXIFS('m cost'!$E$3:$E$1062,'m cost'!$B$3:$B$1062,C2708,'m cost'!$C$3:$C$1062,"&lt;="&amp;O2708,'m cost'!$D$3:$D$1062,"&lt;="&amp;N2708)*3,_xlfn.MAXIFS('m cost'!$E$3:$E$1062,'m cost'!$B$3:$B$1062,C2708,'m cost'!$C$3:$C$1062,"&lt;="&amp;O2708,'m cost'!$D$3:$D$1062,"&lt;="&amp;N2708)))</f>
        <v>410</v>
      </c>
      <c r="L2708" s="2">
        <f t="shared" ref="L2708:L2771" si="264">I2708*K2708</f>
        <v>4920</v>
      </c>
      <c r="M2708" s="2">
        <f t="shared" ref="M2708:M2771" si="265">J2708*I2708</f>
        <v>10200</v>
      </c>
      <c r="N2708">
        <f t="shared" ref="N2708:N2771" si="266">MONTH(F2708)</f>
        <v>3</v>
      </c>
      <c r="O2708">
        <f t="shared" ref="O2708:O2771" si="267">YEAR(F2708)</f>
        <v>2023</v>
      </c>
      <c r="P2708" s="9">
        <f>IF(I2708&gt;0,VLOOKUP(B2708,'m cost'!A:G,6,FALSE)*I2708,0)</f>
        <v>1793.7599999999998</v>
      </c>
      <c r="Q2708" t="str">
        <f t="shared" ref="Q2708:Q2771" si="268">IF(M2708-L2708-P2708&gt;0,"p","l")</f>
        <v>p</v>
      </c>
      <c r="R2708" s="2">
        <f t="shared" ref="R2708:R2771" si="269">M2708-L2708-P2708</f>
        <v>3486.2400000000002</v>
      </c>
    </row>
    <row r="2709" spans="1:18" x14ac:dyDescent="0.2">
      <c r="A2709" t="s">
        <v>40</v>
      </c>
      <c r="B2709" s="9" t="str">
        <f>VLOOKUP(A2709,'item cost'!A:D,2,FALSE)</f>
        <v>group 7</v>
      </c>
      <c r="C2709" s="9" t="str">
        <f>VLOOKUP(D2709,items!A:B,2,FALSE)</f>
        <v>item 7</v>
      </c>
      <c r="D2709" t="s">
        <v>839</v>
      </c>
      <c r="E2709" s="10"/>
      <c r="F2709" s="10">
        <v>45015</v>
      </c>
      <c r="G2709" t="s">
        <v>676</v>
      </c>
      <c r="I2709">
        <v>6</v>
      </c>
      <c r="J2709" s="2">
        <v>1525</v>
      </c>
      <c r="K2709" s="2">
        <f>IF(OR(B2709="متنوع",B2709="قطع غيار"),J2709,IF(AND(B2709="ceiling fan",J2709&gt;500),_xlfn.MAXIFS('m cost'!$E$3:$E$1062,'m cost'!$B$3:$B$1062,C2709,'m cost'!$C$3:$C$1062,"&lt;="&amp;O2709,'m cost'!$D$3:$D$1062,"&lt;="&amp;N2709)*3,_xlfn.MAXIFS('m cost'!$E$3:$E$1062,'m cost'!$B$3:$B$1062,C2709,'m cost'!$C$3:$C$1062,"&lt;="&amp;O2709,'m cost'!$D$3:$D$1062,"&lt;="&amp;N2709)))</f>
        <v>460</v>
      </c>
      <c r="L2709" s="2">
        <f t="shared" si="264"/>
        <v>2760</v>
      </c>
      <c r="M2709" s="2">
        <f t="shared" si="265"/>
        <v>9150</v>
      </c>
      <c r="N2709">
        <f t="shared" si="266"/>
        <v>3</v>
      </c>
      <c r="O2709">
        <f t="shared" si="267"/>
        <v>2023</v>
      </c>
      <c r="P2709" s="9">
        <f>IF(I2709&gt;0,VLOOKUP(B2709,'m cost'!A:G,6,FALSE)*I2709,0)</f>
        <v>132.84</v>
      </c>
      <c r="Q2709" t="str">
        <f t="shared" si="268"/>
        <v>p</v>
      </c>
      <c r="R2709" s="2">
        <f t="shared" si="269"/>
        <v>6257.16</v>
      </c>
    </row>
    <row r="2710" spans="1:18" x14ac:dyDescent="0.2">
      <c r="A2710" t="s">
        <v>61</v>
      </c>
      <c r="B2710" s="9" t="str">
        <f>VLOOKUP(A2710,'item cost'!A:D,2,FALSE)</f>
        <v>group 8</v>
      </c>
      <c r="C2710" s="9" t="str">
        <f>VLOOKUP(D2710,items!A:B,2,FALSE)</f>
        <v>item 8</v>
      </c>
      <c r="D2710" t="s">
        <v>840</v>
      </c>
      <c r="E2710" s="10"/>
      <c r="F2710" s="10">
        <v>45015</v>
      </c>
      <c r="G2710" t="s">
        <v>676</v>
      </c>
      <c r="I2710">
        <v>25</v>
      </c>
      <c r="J2710" s="2">
        <v>290</v>
      </c>
      <c r="K2710" s="2">
        <f>IF(OR(B2710="متنوع",B2710="قطع غيار"),J2710,IF(AND(B2710="ceiling fan",J2710&gt;500),_xlfn.MAXIFS('m cost'!$E$3:$E$1062,'m cost'!$B$3:$B$1062,C2710,'m cost'!$C$3:$C$1062,"&lt;="&amp;O2710,'m cost'!$D$3:$D$1062,"&lt;="&amp;N2710)*3,_xlfn.MAXIFS('m cost'!$E$3:$E$1062,'m cost'!$B$3:$B$1062,C2710,'m cost'!$C$3:$C$1062,"&lt;="&amp;O2710,'m cost'!$D$3:$D$1062,"&lt;="&amp;N2710)))</f>
        <v>1630</v>
      </c>
      <c r="L2710" s="2">
        <f t="shared" si="264"/>
        <v>40750</v>
      </c>
      <c r="M2710" s="2">
        <f t="shared" si="265"/>
        <v>7250</v>
      </c>
      <c r="N2710">
        <f t="shared" si="266"/>
        <v>3</v>
      </c>
      <c r="O2710">
        <f t="shared" si="267"/>
        <v>2023</v>
      </c>
      <c r="P2710" s="9">
        <f>IF(I2710&gt;0,VLOOKUP(B2710,'m cost'!A:G,6,FALSE)*I2710,0)</f>
        <v>1571</v>
      </c>
      <c r="Q2710" t="str">
        <f t="shared" si="268"/>
        <v>l</v>
      </c>
      <c r="R2710" s="2">
        <f t="shared" si="269"/>
        <v>-35071</v>
      </c>
    </row>
    <row r="2711" spans="1:18" x14ac:dyDescent="0.2">
      <c r="A2711" t="s">
        <v>39</v>
      </c>
      <c r="B2711" s="9" t="str">
        <f>VLOOKUP(A2711,'item cost'!A:D,2,FALSE)</f>
        <v>group 9</v>
      </c>
      <c r="C2711" s="9" t="str">
        <f>VLOOKUP(D2711,items!A:B,2,FALSE)</f>
        <v>item 9</v>
      </c>
      <c r="D2711" t="s">
        <v>841</v>
      </c>
      <c r="E2711" s="10"/>
      <c r="F2711" s="10">
        <v>45015</v>
      </c>
      <c r="G2711" t="s">
        <v>676</v>
      </c>
      <c r="I2711">
        <v>12</v>
      </c>
      <c r="J2711" s="2">
        <v>325</v>
      </c>
      <c r="K2711" s="2">
        <f>IF(OR(B2711="متنوع",B2711="قطع غيار"),J2711,IF(AND(B2711="ceiling fan",J2711&gt;500),_xlfn.MAXIFS('m cost'!$E$3:$E$1062,'m cost'!$B$3:$B$1062,C2711,'m cost'!$C$3:$C$1062,"&lt;="&amp;O2711,'m cost'!$D$3:$D$1062,"&lt;="&amp;N2711)*3,_xlfn.MAXIFS('m cost'!$E$3:$E$1062,'m cost'!$B$3:$B$1062,C2711,'m cost'!$C$3:$C$1062,"&lt;="&amp;O2711,'m cost'!$D$3:$D$1062,"&lt;="&amp;N2711)))</f>
        <v>2007</v>
      </c>
      <c r="L2711" s="2">
        <f t="shared" si="264"/>
        <v>24084</v>
      </c>
      <c r="M2711" s="2">
        <f t="shared" si="265"/>
        <v>3900</v>
      </c>
      <c r="N2711">
        <f t="shared" si="266"/>
        <v>3</v>
      </c>
      <c r="O2711">
        <f t="shared" si="267"/>
        <v>2023</v>
      </c>
      <c r="P2711" s="9">
        <f>IF(I2711&gt;0,VLOOKUP(B2711,'m cost'!A:G,6,FALSE)*I2711,0)</f>
        <v>269.88</v>
      </c>
      <c r="Q2711" t="str">
        <f t="shared" si="268"/>
        <v>l</v>
      </c>
      <c r="R2711" s="2">
        <f t="shared" si="269"/>
        <v>-20453.88</v>
      </c>
    </row>
    <row r="2712" spans="1:18" x14ac:dyDescent="0.2">
      <c r="A2712" t="s">
        <v>277</v>
      </c>
      <c r="B2712" s="9" t="str">
        <f>VLOOKUP(A2712,'item cost'!A:D,2,FALSE)</f>
        <v>group 10</v>
      </c>
      <c r="C2712" s="9" t="str">
        <f>VLOOKUP(D2712,items!A:B,2,FALSE)</f>
        <v>item 10</v>
      </c>
      <c r="D2712" t="s">
        <v>842</v>
      </c>
      <c r="E2712" s="10"/>
      <c r="F2712" s="10">
        <v>45015</v>
      </c>
      <c r="G2712" t="s">
        <v>112</v>
      </c>
      <c r="I2712">
        <v>-2</v>
      </c>
      <c r="J2712" s="2">
        <v>225</v>
      </c>
      <c r="K2712" s="2">
        <f>IF(OR(B2712="متنوع",B2712="قطع غيار"),J2712,IF(AND(B2712="ceiling fan",J2712&gt;500),_xlfn.MAXIFS('m cost'!$E$3:$E$1062,'m cost'!$B$3:$B$1062,C2712,'m cost'!$C$3:$C$1062,"&lt;="&amp;O2712,'m cost'!$D$3:$D$1062,"&lt;="&amp;N2712)*3,_xlfn.MAXIFS('m cost'!$E$3:$E$1062,'m cost'!$B$3:$B$1062,C2712,'m cost'!$C$3:$C$1062,"&lt;="&amp;O2712,'m cost'!$D$3:$D$1062,"&lt;="&amp;N2712)))</f>
        <v>370</v>
      </c>
      <c r="L2712" s="2">
        <f t="shared" si="264"/>
        <v>-740</v>
      </c>
      <c r="M2712" s="2">
        <f t="shared" si="265"/>
        <v>-450</v>
      </c>
      <c r="N2712">
        <f t="shared" si="266"/>
        <v>3</v>
      </c>
      <c r="O2712">
        <f t="shared" si="267"/>
        <v>2023</v>
      </c>
      <c r="P2712" s="9">
        <f>IF(I2712&gt;0,VLOOKUP(B2712,'m cost'!A:G,6,FALSE)*I2712,0)</f>
        <v>0</v>
      </c>
      <c r="Q2712" t="str">
        <f t="shared" si="268"/>
        <v>p</v>
      </c>
      <c r="R2712" s="2">
        <f t="shared" si="269"/>
        <v>290</v>
      </c>
    </row>
    <row r="2713" spans="1:18" x14ac:dyDescent="0.2">
      <c r="A2713" t="s">
        <v>53</v>
      </c>
      <c r="B2713" s="9" t="str">
        <f>VLOOKUP(A2713,'item cost'!A:D,2,FALSE)</f>
        <v>group 11</v>
      </c>
      <c r="C2713" s="9" t="str">
        <f>VLOOKUP(D2713,items!A:B,2,FALSE)</f>
        <v>item 11</v>
      </c>
      <c r="D2713" t="s">
        <v>843</v>
      </c>
      <c r="E2713" s="10"/>
      <c r="F2713" s="10">
        <v>45015</v>
      </c>
      <c r="G2713" t="s">
        <v>112</v>
      </c>
      <c r="I2713">
        <v>-1</v>
      </c>
      <c r="J2713" s="2">
        <v>550</v>
      </c>
      <c r="K2713" s="2">
        <f>IF(OR(B2713="متنوع",B2713="قطع غيار"),J2713,IF(AND(B2713="ceiling fan",J2713&gt;500),_xlfn.MAXIFS('m cost'!$E$3:$E$1062,'m cost'!$B$3:$B$1062,C2713,'m cost'!$C$3:$C$1062,"&lt;="&amp;O2713,'m cost'!$D$3:$D$1062,"&lt;="&amp;N2713)*3,_xlfn.MAXIFS('m cost'!$E$3:$E$1062,'m cost'!$B$3:$B$1062,C2713,'m cost'!$C$3:$C$1062,"&lt;="&amp;O2713,'m cost'!$D$3:$D$1062,"&lt;="&amp;N2713)))</f>
        <v>339.00000000000006</v>
      </c>
      <c r="L2713" s="2">
        <f t="shared" si="264"/>
        <v>-339.00000000000006</v>
      </c>
      <c r="M2713" s="2">
        <f t="shared" si="265"/>
        <v>-550</v>
      </c>
      <c r="N2713">
        <f t="shared" si="266"/>
        <v>3</v>
      </c>
      <c r="O2713">
        <f t="shared" si="267"/>
        <v>2023</v>
      </c>
      <c r="P2713" s="9">
        <f>IF(I2713&gt;0,VLOOKUP(B2713,'m cost'!A:G,6,FALSE)*I2713,0)</f>
        <v>0</v>
      </c>
      <c r="Q2713" t="str">
        <f t="shared" si="268"/>
        <v>l</v>
      </c>
      <c r="R2713" s="2">
        <f t="shared" si="269"/>
        <v>-210.99999999999994</v>
      </c>
    </row>
    <row r="2714" spans="1:18" x14ac:dyDescent="0.2">
      <c r="A2714" t="s">
        <v>54</v>
      </c>
      <c r="B2714" s="9" t="str">
        <f>VLOOKUP(A2714,'item cost'!A:D,2,FALSE)</f>
        <v>group 12</v>
      </c>
      <c r="C2714" s="9" t="str">
        <f>VLOOKUP(D2714,items!A:B,2,FALSE)</f>
        <v>item 12</v>
      </c>
      <c r="D2714" t="s">
        <v>844</v>
      </c>
      <c r="E2714" s="10"/>
      <c r="F2714" s="10">
        <v>45015</v>
      </c>
      <c r="G2714" t="s">
        <v>112</v>
      </c>
      <c r="I2714">
        <v>-1</v>
      </c>
      <c r="J2714" s="2">
        <v>240</v>
      </c>
      <c r="K2714" s="2">
        <f>IF(OR(B2714="متنوع",B2714="قطع غيار"),J2714,IF(AND(B2714="ceiling fan",J2714&gt;500),_xlfn.MAXIFS('m cost'!$E$3:$E$1062,'m cost'!$B$3:$B$1062,C2714,'m cost'!$C$3:$C$1062,"&lt;="&amp;O2714,'m cost'!$D$3:$D$1062,"&lt;="&amp;N2714)*3,_xlfn.MAXIFS('m cost'!$E$3:$E$1062,'m cost'!$B$3:$B$1062,C2714,'m cost'!$C$3:$C$1062,"&lt;="&amp;O2714,'m cost'!$D$3:$D$1062,"&lt;="&amp;N2714)))</f>
        <v>900</v>
      </c>
      <c r="L2714" s="2">
        <f t="shared" si="264"/>
        <v>-900</v>
      </c>
      <c r="M2714" s="2">
        <f t="shared" si="265"/>
        <v>-240</v>
      </c>
      <c r="N2714">
        <f t="shared" si="266"/>
        <v>3</v>
      </c>
      <c r="O2714">
        <f t="shared" si="267"/>
        <v>2023</v>
      </c>
      <c r="P2714" s="9">
        <f>IF(I2714&gt;0,VLOOKUP(B2714,'m cost'!A:G,6,FALSE)*I2714,0)</f>
        <v>0</v>
      </c>
      <c r="Q2714" t="str">
        <f t="shared" si="268"/>
        <v>p</v>
      </c>
      <c r="R2714" s="2">
        <f t="shared" si="269"/>
        <v>660</v>
      </c>
    </row>
    <row r="2715" spans="1:18" x14ac:dyDescent="0.2">
      <c r="A2715" t="s">
        <v>72</v>
      </c>
      <c r="B2715" s="9" t="str">
        <f>VLOOKUP(A2715,'item cost'!A:D,2,FALSE)</f>
        <v>group 13</v>
      </c>
      <c r="C2715" s="9" t="str">
        <f>VLOOKUP(D2715,items!A:B,2,FALSE)</f>
        <v>item 13</v>
      </c>
      <c r="D2715" t="s">
        <v>845</v>
      </c>
      <c r="E2715" s="10"/>
      <c r="F2715" s="10">
        <v>45015</v>
      </c>
      <c r="G2715" t="s">
        <v>112</v>
      </c>
      <c r="I2715">
        <v>-1</v>
      </c>
      <c r="J2715" s="2">
        <v>1950</v>
      </c>
      <c r="K2715" s="2">
        <f>IF(OR(B2715="متنوع",B2715="قطع غيار"),J2715,IF(AND(B2715="ceiling fan",J2715&gt;500),_xlfn.MAXIFS('m cost'!$E$3:$E$1062,'m cost'!$B$3:$B$1062,C2715,'m cost'!$C$3:$C$1062,"&lt;="&amp;O2715,'m cost'!$D$3:$D$1062,"&lt;="&amp;N2715)*3,_xlfn.MAXIFS('m cost'!$E$3:$E$1062,'m cost'!$B$3:$B$1062,C2715,'m cost'!$C$3:$C$1062,"&lt;="&amp;O2715,'m cost'!$D$3:$D$1062,"&lt;="&amp;N2715)))</f>
        <v>450</v>
      </c>
      <c r="L2715" s="2">
        <f t="shared" si="264"/>
        <v>-450</v>
      </c>
      <c r="M2715" s="2">
        <f t="shared" si="265"/>
        <v>-1950</v>
      </c>
      <c r="N2715">
        <f t="shared" si="266"/>
        <v>3</v>
      </c>
      <c r="O2715">
        <f t="shared" si="267"/>
        <v>2023</v>
      </c>
      <c r="P2715" s="9">
        <f>IF(I2715&gt;0,VLOOKUP(B2715,'m cost'!A:G,6,FALSE)*I2715,0)</f>
        <v>0</v>
      </c>
      <c r="Q2715" t="str">
        <f t="shared" si="268"/>
        <v>l</v>
      </c>
      <c r="R2715" s="2">
        <f t="shared" si="269"/>
        <v>-1500</v>
      </c>
    </row>
    <row r="2716" spans="1:18" x14ac:dyDescent="0.2">
      <c r="A2716" t="s">
        <v>38</v>
      </c>
      <c r="B2716" s="9" t="str">
        <f>VLOOKUP(A2716,'item cost'!A:D,2,FALSE)</f>
        <v>group 14</v>
      </c>
      <c r="C2716" s="9" t="str">
        <f>VLOOKUP(D2716,items!A:B,2,FALSE)</f>
        <v>item 14</v>
      </c>
      <c r="D2716" t="s">
        <v>846</v>
      </c>
      <c r="E2716" s="10"/>
      <c r="F2716" s="10">
        <v>45015</v>
      </c>
      <c r="G2716" t="s">
        <v>112</v>
      </c>
      <c r="I2716">
        <v>-2</v>
      </c>
      <c r="J2716" s="2">
        <v>255</v>
      </c>
      <c r="K2716" s="2">
        <f>IF(OR(B2716="متنوع",B2716="قطع غيار"),J2716,IF(AND(B2716="ceiling fan",J2716&gt;500),_xlfn.MAXIFS('m cost'!$E$3:$E$1062,'m cost'!$B$3:$B$1062,C2716,'m cost'!$C$3:$C$1062,"&lt;="&amp;O2716,'m cost'!$D$3:$D$1062,"&lt;="&amp;N2716)*3,_xlfn.MAXIFS('m cost'!$E$3:$E$1062,'m cost'!$B$3:$B$1062,C2716,'m cost'!$C$3:$C$1062,"&lt;="&amp;O2716,'m cost'!$D$3:$D$1062,"&lt;="&amp;N2716)))</f>
        <v>2060</v>
      </c>
      <c r="L2716" s="2">
        <f t="shared" si="264"/>
        <v>-4120</v>
      </c>
      <c r="M2716" s="2">
        <f t="shared" si="265"/>
        <v>-510</v>
      </c>
      <c r="N2716">
        <f t="shared" si="266"/>
        <v>3</v>
      </c>
      <c r="O2716">
        <f t="shared" si="267"/>
        <v>2023</v>
      </c>
      <c r="P2716" s="9">
        <f>IF(I2716&gt;0,VLOOKUP(B2716,'m cost'!A:G,6,FALSE)*I2716,0)</f>
        <v>0</v>
      </c>
      <c r="Q2716" t="str">
        <f t="shared" si="268"/>
        <v>p</v>
      </c>
      <c r="R2716" s="2">
        <f t="shared" si="269"/>
        <v>3610</v>
      </c>
    </row>
    <row r="2717" spans="1:18" x14ac:dyDescent="0.2">
      <c r="A2717" t="s">
        <v>36</v>
      </c>
      <c r="B2717" s="9" t="str">
        <f>VLOOKUP(A2717,'item cost'!A:D,2,FALSE)</f>
        <v>group 15</v>
      </c>
      <c r="C2717" s="9" t="str">
        <f>VLOOKUP(D2717,items!A:B,2,FALSE)</f>
        <v>item 15</v>
      </c>
      <c r="D2717" t="s">
        <v>847</v>
      </c>
      <c r="E2717" s="10"/>
      <c r="F2717" s="10">
        <v>45015</v>
      </c>
      <c r="G2717" t="s">
        <v>112</v>
      </c>
      <c r="I2717">
        <v>-1</v>
      </c>
      <c r="J2717" s="2">
        <v>2100</v>
      </c>
      <c r="K2717" s="2">
        <f>IF(OR(B2717="متنوع",B2717="قطع غيار"),J2717,IF(AND(B2717="ceiling fan",J2717&gt;500),_xlfn.MAXIFS('m cost'!$E$3:$E$1062,'m cost'!$B$3:$B$1062,C2717,'m cost'!$C$3:$C$1062,"&lt;="&amp;O2717,'m cost'!$D$3:$D$1062,"&lt;="&amp;N2717)*3,_xlfn.MAXIFS('m cost'!$E$3:$E$1062,'m cost'!$B$3:$B$1062,C2717,'m cost'!$C$3:$C$1062,"&lt;="&amp;O2717,'m cost'!$D$3:$D$1062,"&lt;="&amp;N2717)))</f>
        <v>1928</v>
      </c>
      <c r="L2717" s="2">
        <f t="shared" si="264"/>
        <v>-1928</v>
      </c>
      <c r="M2717" s="2">
        <f t="shared" si="265"/>
        <v>-2100</v>
      </c>
      <c r="N2717">
        <f t="shared" si="266"/>
        <v>3</v>
      </c>
      <c r="O2717">
        <f t="shared" si="267"/>
        <v>2023</v>
      </c>
      <c r="P2717" s="9">
        <f>IF(I2717&gt;0,VLOOKUP(B2717,'m cost'!A:G,6,FALSE)*I2717,0)</f>
        <v>0</v>
      </c>
      <c r="Q2717" t="str">
        <f t="shared" si="268"/>
        <v>l</v>
      </c>
      <c r="R2717" s="2">
        <f t="shared" si="269"/>
        <v>-172</v>
      </c>
    </row>
    <row r="2718" spans="1:18" x14ac:dyDescent="0.2">
      <c r="A2718" t="s">
        <v>30</v>
      </c>
      <c r="B2718" s="9" t="str">
        <f>VLOOKUP(A2718,'item cost'!A:D,2,FALSE)</f>
        <v>group 16</v>
      </c>
      <c r="C2718" s="9" t="str">
        <f>VLOOKUP(D2718,items!A:B,2,FALSE)</f>
        <v>item 16</v>
      </c>
      <c r="D2718" t="s">
        <v>848</v>
      </c>
      <c r="E2718" s="10"/>
      <c r="F2718" s="10">
        <v>45015</v>
      </c>
      <c r="G2718" t="s">
        <v>112</v>
      </c>
      <c r="I2718">
        <v>-1</v>
      </c>
      <c r="J2718" s="2">
        <v>240</v>
      </c>
      <c r="K2718" s="2">
        <f>IF(OR(B2718="متنوع",B2718="قطع غيار"),J2718,IF(AND(B2718="ceiling fan",J2718&gt;500),_xlfn.MAXIFS('m cost'!$E$3:$E$1062,'m cost'!$B$3:$B$1062,C2718,'m cost'!$C$3:$C$1062,"&lt;="&amp;O2718,'m cost'!$D$3:$D$1062,"&lt;="&amp;N2718)*3,_xlfn.MAXIFS('m cost'!$E$3:$E$1062,'m cost'!$B$3:$B$1062,C2718,'m cost'!$C$3:$C$1062,"&lt;="&amp;O2718,'m cost'!$D$3:$D$1062,"&lt;="&amp;N2718)))</f>
        <v>340.26666666666671</v>
      </c>
      <c r="L2718" s="2">
        <f t="shared" si="264"/>
        <v>-340.26666666666671</v>
      </c>
      <c r="M2718" s="2">
        <f t="shared" si="265"/>
        <v>-240</v>
      </c>
      <c r="N2718">
        <f t="shared" si="266"/>
        <v>3</v>
      </c>
      <c r="O2718">
        <f t="shared" si="267"/>
        <v>2023</v>
      </c>
      <c r="P2718" s="9">
        <f>IF(I2718&gt;0,VLOOKUP(B2718,'m cost'!A:G,6,FALSE)*I2718,0)</f>
        <v>0</v>
      </c>
      <c r="Q2718" t="str">
        <f t="shared" si="268"/>
        <v>p</v>
      </c>
      <c r="R2718" s="2">
        <f t="shared" si="269"/>
        <v>100.26666666666671</v>
      </c>
    </row>
    <row r="2719" spans="1:18" x14ac:dyDescent="0.2">
      <c r="A2719" t="s">
        <v>45</v>
      </c>
      <c r="B2719" s="9" t="str">
        <f>VLOOKUP(A2719,'item cost'!A:D,2,FALSE)</f>
        <v>group 17</v>
      </c>
      <c r="C2719" s="9" t="str">
        <f>VLOOKUP(D2719,items!A:B,2,FALSE)</f>
        <v>item 17</v>
      </c>
      <c r="D2719" t="s">
        <v>849</v>
      </c>
      <c r="E2719" s="10"/>
      <c r="F2719" s="10">
        <v>44991</v>
      </c>
      <c r="G2719" t="s">
        <v>677</v>
      </c>
      <c r="I2719">
        <v>60</v>
      </c>
      <c r="J2719" s="2">
        <v>1500</v>
      </c>
      <c r="K2719" s="2">
        <f>IF(OR(B2719="متنوع",B2719="قطع غيار"),J2719,IF(AND(B2719="ceiling fan",J2719&gt;500),_xlfn.MAXIFS('m cost'!$E$3:$E$1062,'m cost'!$B$3:$B$1062,C2719,'m cost'!$C$3:$C$1062,"&lt;="&amp;O2719,'m cost'!$D$3:$D$1062,"&lt;="&amp;N2719)*3,_xlfn.MAXIFS('m cost'!$E$3:$E$1062,'m cost'!$B$3:$B$1062,C2719,'m cost'!$C$3:$C$1062,"&lt;="&amp;O2719,'m cost'!$D$3:$D$1062,"&lt;="&amp;N2719)))</f>
        <v>1330</v>
      </c>
      <c r="L2719" s="2">
        <f t="shared" si="264"/>
        <v>79800</v>
      </c>
      <c r="M2719" s="2">
        <f t="shared" si="265"/>
        <v>90000</v>
      </c>
      <c r="N2719">
        <f t="shared" si="266"/>
        <v>3</v>
      </c>
      <c r="O2719">
        <f t="shared" si="267"/>
        <v>2023</v>
      </c>
      <c r="P2719" s="9">
        <f>IF(I2719&gt;0,VLOOKUP(B2719,'m cost'!A:G,6,FALSE)*I2719,0)</f>
        <v>2895</v>
      </c>
      <c r="Q2719" t="str">
        <f t="shared" si="268"/>
        <v>p</v>
      </c>
      <c r="R2719" s="2">
        <f t="shared" si="269"/>
        <v>7305</v>
      </c>
    </row>
    <row r="2720" spans="1:18" x14ac:dyDescent="0.2">
      <c r="A2720" t="s">
        <v>21</v>
      </c>
      <c r="B2720" s="9" t="str">
        <f>VLOOKUP(A2720,'item cost'!A:D,2,FALSE)</f>
        <v>group 18</v>
      </c>
      <c r="C2720" s="9" t="str">
        <f>VLOOKUP(D2720,items!A:B,2,FALSE)</f>
        <v>item 18</v>
      </c>
      <c r="D2720" t="s">
        <v>850</v>
      </c>
      <c r="E2720" s="10"/>
      <c r="F2720" s="10">
        <v>44991</v>
      </c>
      <c r="G2720" t="s">
        <v>677</v>
      </c>
      <c r="I2720">
        <v>50</v>
      </c>
      <c r="J2720" s="2">
        <v>540</v>
      </c>
      <c r="K2720" s="2">
        <f>IF(OR(B2720="متنوع",B2720="قطع غيار"),J2720,IF(AND(B2720="ceiling fan",J2720&gt;500),_xlfn.MAXIFS('m cost'!$E$3:$E$1062,'m cost'!$B$3:$B$1062,C2720,'m cost'!$C$3:$C$1062,"&lt;="&amp;O2720,'m cost'!$D$3:$D$1062,"&lt;="&amp;N2720)*3,_xlfn.MAXIFS('m cost'!$E$3:$E$1062,'m cost'!$B$3:$B$1062,C2720,'m cost'!$C$3:$C$1062,"&lt;="&amp;O2720,'m cost'!$D$3:$D$1062,"&lt;="&amp;N2720)))</f>
        <v>569</v>
      </c>
      <c r="L2720" s="2">
        <f t="shared" si="264"/>
        <v>28450</v>
      </c>
      <c r="M2720" s="2">
        <f t="shared" si="265"/>
        <v>27000</v>
      </c>
      <c r="N2720">
        <f t="shared" si="266"/>
        <v>3</v>
      </c>
      <c r="O2720">
        <f t="shared" si="267"/>
        <v>2023</v>
      </c>
      <c r="P2720" s="9">
        <f>IF(I2720&gt;0,VLOOKUP(B2720,'m cost'!A:G,6,FALSE)*I2720,0)</f>
        <v>6908</v>
      </c>
      <c r="Q2720" t="str">
        <f t="shared" si="268"/>
        <v>l</v>
      </c>
      <c r="R2720" s="2">
        <f t="shared" si="269"/>
        <v>-8358</v>
      </c>
    </row>
    <row r="2721" spans="1:18" x14ac:dyDescent="0.2">
      <c r="A2721" t="s">
        <v>275</v>
      </c>
      <c r="B2721" s="9" t="str">
        <f>VLOOKUP(A2721,'item cost'!A:D,2,FALSE)</f>
        <v>group 19</v>
      </c>
      <c r="C2721" s="9" t="str">
        <f>VLOOKUP(D2721,items!A:B,2,FALSE)</f>
        <v>item 19</v>
      </c>
      <c r="D2721" t="s">
        <v>851</v>
      </c>
      <c r="E2721" s="10"/>
      <c r="F2721" s="10">
        <v>44991</v>
      </c>
      <c r="G2721" t="s">
        <v>677</v>
      </c>
      <c r="I2721">
        <v>70</v>
      </c>
      <c r="J2721" s="2">
        <v>490</v>
      </c>
      <c r="K2721" s="2">
        <f>IF(OR(B2721="متنوع",B2721="قطع غيار"),J2721,IF(AND(B2721="ceiling fan",J2721&gt;500),_xlfn.MAXIFS('m cost'!$E$3:$E$1062,'m cost'!$B$3:$B$1062,C2721,'m cost'!$C$3:$C$1062,"&lt;="&amp;O2721,'m cost'!$D$3:$D$1062,"&lt;="&amp;N2721)*3,_xlfn.MAXIFS('m cost'!$E$3:$E$1062,'m cost'!$B$3:$B$1062,C2721,'m cost'!$C$3:$C$1062,"&lt;="&amp;O2721,'m cost'!$D$3:$D$1062,"&lt;="&amp;N2721)))</f>
        <v>1400</v>
      </c>
      <c r="L2721" s="2">
        <f t="shared" si="264"/>
        <v>98000</v>
      </c>
      <c r="M2721" s="2">
        <f t="shared" si="265"/>
        <v>34300</v>
      </c>
      <c r="N2721">
        <f t="shared" si="266"/>
        <v>3</v>
      </c>
      <c r="O2721">
        <f t="shared" si="267"/>
        <v>2023</v>
      </c>
      <c r="P2721" s="9">
        <f>IF(I2721&gt;0,VLOOKUP(B2721,'m cost'!A:G,6,FALSE)*I2721,0)</f>
        <v>1537.8999999999999</v>
      </c>
      <c r="Q2721" t="str">
        <f t="shared" si="268"/>
        <v>l</v>
      </c>
      <c r="R2721" s="2">
        <f t="shared" si="269"/>
        <v>-65237.9</v>
      </c>
    </row>
    <row r="2722" spans="1:18" x14ac:dyDescent="0.2">
      <c r="A2722" t="s">
        <v>17</v>
      </c>
      <c r="B2722" s="9" t="str">
        <f>VLOOKUP(A2722,'item cost'!A:D,2,FALSE)</f>
        <v>group 20</v>
      </c>
      <c r="C2722" s="9" t="str">
        <f>VLOOKUP(D2722,items!A:B,2,FALSE)</f>
        <v>item 20</v>
      </c>
      <c r="D2722" t="s">
        <v>852</v>
      </c>
      <c r="E2722" s="10"/>
      <c r="F2722" s="10">
        <v>44991</v>
      </c>
      <c r="G2722" t="s">
        <v>677</v>
      </c>
      <c r="I2722">
        <v>300</v>
      </c>
      <c r="J2722" s="2">
        <v>275</v>
      </c>
      <c r="K2722" s="2">
        <f>IF(OR(B2722="متنوع",B2722="قطع غيار"),J2722,IF(AND(B2722="ceiling fan",J2722&gt;500),_xlfn.MAXIFS('m cost'!$E$3:$E$1062,'m cost'!$B$3:$B$1062,C2722,'m cost'!$C$3:$C$1062,"&lt;="&amp;O2722,'m cost'!$D$3:$D$1062,"&lt;="&amp;N2722)*3,_xlfn.MAXIFS('m cost'!$E$3:$E$1062,'m cost'!$B$3:$B$1062,C2722,'m cost'!$C$3:$C$1062,"&lt;="&amp;O2722,'m cost'!$D$3:$D$1062,"&lt;="&amp;N2722)))</f>
        <v>1668</v>
      </c>
      <c r="L2722" s="2">
        <f t="shared" si="264"/>
        <v>500400</v>
      </c>
      <c r="M2722" s="2">
        <f t="shared" si="265"/>
        <v>82500</v>
      </c>
      <c r="N2722">
        <f t="shared" si="266"/>
        <v>3</v>
      </c>
      <c r="O2722">
        <f t="shared" si="267"/>
        <v>2023</v>
      </c>
      <c r="P2722" s="9">
        <f>IF(I2722&gt;0,VLOOKUP(B2722,'m cost'!A:G,6,FALSE)*I2722,0)</f>
        <v>1500</v>
      </c>
      <c r="Q2722" t="str">
        <f t="shared" si="268"/>
        <v>l</v>
      </c>
      <c r="R2722" s="2">
        <f t="shared" si="269"/>
        <v>-419400</v>
      </c>
    </row>
    <row r="2723" spans="1:18" x14ac:dyDescent="0.2">
      <c r="A2723" t="s">
        <v>18</v>
      </c>
      <c r="B2723" s="9" t="str">
        <f>VLOOKUP(A2723,'item cost'!A:D,2,FALSE)</f>
        <v>group 21</v>
      </c>
      <c r="C2723" s="9" t="str">
        <f>VLOOKUP(D2723,items!A:B,2,FALSE)</f>
        <v>item 21</v>
      </c>
      <c r="D2723" t="s">
        <v>853</v>
      </c>
      <c r="E2723" s="10"/>
      <c r="F2723" s="10">
        <v>44991</v>
      </c>
      <c r="G2723" t="s">
        <v>677</v>
      </c>
      <c r="I2723">
        <v>10</v>
      </c>
      <c r="J2723" s="2">
        <v>2800</v>
      </c>
      <c r="K2723" s="2">
        <f>IF(OR(B2723="متنوع",B2723="قطع غيار"),J2723,IF(AND(B2723="ceiling fan",J2723&gt;500),_xlfn.MAXIFS('m cost'!$E$3:$E$1062,'m cost'!$B$3:$B$1062,C2723,'m cost'!$C$3:$C$1062,"&lt;="&amp;O2723,'m cost'!$D$3:$D$1062,"&lt;="&amp;N2723)*3,_xlfn.MAXIFS('m cost'!$E$3:$E$1062,'m cost'!$B$3:$B$1062,C2723,'m cost'!$C$3:$C$1062,"&lt;="&amp;O2723,'m cost'!$D$3:$D$1062,"&lt;="&amp;N2723)))</f>
        <v>2185</v>
      </c>
      <c r="L2723" s="2">
        <f t="shared" si="264"/>
        <v>21850</v>
      </c>
      <c r="M2723" s="2">
        <f t="shared" si="265"/>
        <v>28000</v>
      </c>
      <c r="N2723">
        <f t="shared" si="266"/>
        <v>3</v>
      </c>
      <c r="O2723">
        <f t="shared" si="267"/>
        <v>2023</v>
      </c>
      <c r="P2723" s="9">
        <f>IF(I2723&gt;0,VLOOKUP(B2723,'m cost'!A:G,6,FALSE)*I2723,0)</f>
        <v>0</v>
      </c>
      <c r="Q2723" t="str">
        <f t="shared" si="268"/>
        <v>p</v>
      </c>
      <c r="R2723" s="2">
        <f t="shared" si="269"/>
        <v>6150</v>
      </c>
    </row>
    <row r="2724" spans="1:18" x14ac:dyDescent="0.2">
      <c r="A2724" t="s">
        <v>24</v>
      </c>
      <c r="B2724" s="9" t="str">
        <f>VLOOKUP(A2724,'item cost'!A:D,2,FALSE)</f>
        <v>group 22</v>
      </c>
      <c r="C2724" s="9" t="str">
        <f>VLOOKUP(D2724,items!A:B,2,FALSE)</f>
        <v>item 22</v>
      </c>
      <c r="D2724" t="s">
        <v>854</v>
      </c>
      <c r="E2724" s="10"/>
      <c r="F2724" s="10">
        <v>44991</v>
      </c>
      <c r="G2724" t="s">
        <v>677</v>
      </c>
      <c r="I2724">
        <v>24</v>
      </c>
      <c r="J2724" s="2">
        <v>675</v>
      </c>
      <c r="K2724" s="2">
        <f>IF(OR(B2724="متنوع",B2724="قطع غيار"),J2724,IF(AND(B2724="ceiling fan",J2724&gt;500),_xlfn.MAXIFS('m cost'!$E$3:$E$1062,'m cost'!$B$3:$B$1062,C2724,'m cost'!$C$3:$C$1062,"&lt;="&amp;O2724,'m cost'!$D$3:$D$1062,"&lt;="&amp;N2724)*3,_xlfn.MAXIFS('m cost'!$E$3:$E$1062,'m cost'!$B$3:$B$1062,C2724,'m cost'!$C$3:$C$1062,"&lt;="&amp;O2724,'m cost'!$D$3:$D$1062,"&lt;="&amp;N2724)))</f>
        <v>855</v>
      </c>
      <c r="L2724" s="2">
        <f t="shared" si="264"/>
        <v>20520</v>
      </c>
      <c r="M2724" s="2">
        <f t="shared" si="265"/>
        <v>16200</v>
      </c>
      <c r="N2724">
        <f t="shared" si="266"/>
        <v>3</v>
      </c>
      <c r="O2724">
        <f t="shared" si="267"/>
        <v>2023</v>
      </c>
      <c r="P2724" s="9">
        <f>IF(I2724&gt;0,VLOOKUP(B2724,'m cost'!A:G,6,FALSE)*I2724,0)</f>
        <v>24</v>
      </c>
      <c r="Q2724" t="str">
        <f t="shared" si="268"/>
        <v>l</v>
      </c>
      <c r="R2724" s="2">
        <f t="shared" si="269"/>
        <v>-4344</v>
      </c>
    </row>
    <row r="2725" spans="1:18" x14ac:dyDescent="0.2">
      <c r="A2725" t="s">
        <v>60</v>
      </c>
      <c r="B2725" s="9" t="str">
        <f>VLOOKUP(A2725,'item cost'!A:D,2,FALSE)</f>
        <v>group 23</v>
      </c>
      <c r="C2725" s="9" t="str">
        <f>VLOOKUP(D2725,items!A:B,2,FALSE)</f>
        <v>item 23</v>
      </c>
      <c r="D2725" t="s">
        <v>855</v>
      </c>
      <c r="E2725" s="10"/>
      <c r="F2725" s="10">
        <v>44991</v>
      </c>
      <c r="G2725" t="s">
        <v>677</v>
      </c>
      <c r="I2725">
        <v>60</v>
      </c>
      <c r="J2725" s="2">
        <v>390</v>
      </c>
      <c r="K2725" s="2">
        <f>IF(OR(B2725="متنوع",B2725="قطع غيار"),J2725,IF(AND(B2725="ceiling fan",J2725&gt;500),_xlfn.MAXIFS('m cost'!$E$3:$E$1062,'m cost'!$B$3:$B$1062,C2725,'m cost'!$C$3:$C$1062,"&lt;="&amp;O2725,'m cost'!$D$3:$D$1062,"&lt;="&amp;N2725)*3,_xlfn.MAXIFS('m cost'!$E$3:$E$1062,'m cost'!$B$3:$B$1062,C2725,'m cost'!$C$3:$C$1062,"&lt;="&amp;O2725,'m cost'!$D$3:$D$1062,"&lt;="&amp;N2725)))</f>
        <v>3666.8121693121693</v>
      </c>
      <c r="L2725" s="2">
        <f t="shared" si="264"/>
        <v>220008.73015873015</v>
      </c>
      <c r="M2725" s="2">
        <f t="shared" si="265"/>
        <v>23400</v>
      </c>
      <c r="N2725">
        <f t="shared" si="266"/>
        <v>3</v>
      </c>
      <c r="O2725">
        <f t="shared" si="267"/>
        <v>2023</v>
      </c>
      <c r="P2725" s="9">
        <f>IF(I2725&gt;0,VLOOKUP(B2725,'m cost'!A:G,6,FALSE)*I2725,0)</f>
        <v>120</v>
      </c>
      <c r="Q2725" t="str">
        <f t="shared" si="268"/>
        <v>l</v>
      </c>
      <c r="R2725" s="2">
        <f t="shared" si="269"/>
        <v>-196728.73015873015</v>
      </c>
    </row>
    <row r="2726" spans="1:18" x14ac:dyDescent="0.2">
      <c r="A2726" t="s">
        <v>43</v>
      </c>
      <c r="B2726" s="9" t="str">
        <f>VLOOKUP(A2726,'item cost'!A:D,2,FALSE)</f>
        <v>group 24</v>
      </c>
      <c r="C2726" s="9" t="str">
        <f>VLOOKUP(D2726,items!A:B,2,FALSE)</f>
        <v>item 24</v>
      </c>
      <c r="D2726" t="s">
        <v>856</v>
      </c>
      <c r="E2726" s="10"/>
      <c r="F2726" s="10">
        <v>45006</v>
      </c>
      <c r="G2726" t="s">
        <v>678</v>
      </c>
      <c r="I2726">
        <v>80</v>
      </c>
      <c r="J2726" s="2">
        <v>560</v>
      </c>
      <c r="K2726" s="2">
        <f>IF(OR(B2726="متنوع",B2726="قطع غيار"),J2726,IF(AND(B2726="ceiling fan",J2726&gt;500),_xlfn.MAXIFS('m cost'!$E$3:$E$1062,'m cost'!$B$3:$B$1062,C2726,'m cost'!$C$3:$C$1062,"&lt;="&amp;O2726,'m cost'!$D$3:$D$1062,"&lt;="&amp;N2726)*3,_xlfn.MAXIFS('m cost'!$E$3:$E$1062,'m cost'!$B$3:$B$1062,C2726,'m cost'!$C$3:$C$1062,"&lt;="&amp;O2726,'m cost'!$D$3:$D$1062,"&lt;="&amp;N2726)))</f>
        <v>570</v>
      </c>
      <c r="L2726" s="2">
        <f t="shared" si="264"/>
        <v>45600</v>
      </c>
      <c r="M2726" s="2">
        <f t="shared" si="265"/>
        <v>44800</v>
      </c>
      <c r="N2726">
        <f t="shared" si="266"/>
        <v>3</v>
      </c>
      <c r="O2726">
        <f t="shared" si="267"/>
        <v>2023</v>
      </c>
      <c r="P2726" s="9">
        <f>IF(I2726&gt;0,VLOOKUP(B2726,'m cost'!A:G,6,FALSE)*I2726,0)</f>
        <v>40</v>
      </c>
      <c r="Q2726" t="str">
        <f t="shared" si="268"/>
        <v>l</v>
      </c>
      <c r="R2726" s="2">
        <f t="shared" si="269"/>
        <v>-840</v>
      </c>
    </row>
    <row r="2727" spans="1:18" x14ac:dyDescent="0.2">
      <c r="A2727" t="s">
        <v>278</v>
      </c>
      <c r="B2727" s="9" t="str">
        <f>VLOOKUP(A2727,'item cost'!A:D,2,FALSE)</f>
        <v>group 25</v>
      </c>
      <c r="C2727" s="9" t="str">
        <f>VLOOKUP(D2727,items!A:B,2,FALSE)</f>
        <v>item 25</v>
      </c>
      <c r="D2727" t="s">
        <v>857</v>
      </c>
      <c r="E2727" s="10"/>
      <c r="F2727" s="10">
        <v>45006</v>
      </c>
      <c r="G2727" t="s">
        <v>678</v>
      </c>
      <c r="I2727">
        <v>50</v>
      </c>
      <c r="J2727" s="2">
        <v>540</v>
      </c>
      <c r="K2727" s="2">
        <f>IF(OR(B2727="متنوع",B2727="قطع غيار"),J2727,IF(AND(B2727="ceiling fan",J2727&gt;500),_xlfn.MAXIFS('m cost'!$E$3:$E$1062,'m cost'!$B$3:$B$1062,C2727,'m cost'!$C$3:$C$1062,"&lt;="&amp;O2727,'m cost'!$D$3:$D$1062,"&lt;="&amp;N2727)*3,_xlfn.MAXIFS('m cost'!$E$3:$E$1062,'m cost'!$B$3:$B$1062,C2727,'m cost'!$C$3:$C$1062,"&lt;="&amp;O2727,'m cost'!$D$3:$D$1062,"&lt;="&amp;N2727)))</f>
        <v>388</v>
      </c>
      <c r="L2727" s="2">
        <f t="shared" si="264"/>
        <v>19400</v>
      </c>
      <c r="M2727" s="2">
        <f t="shared" si="265"/>
        <v>27000</v>
      </c>
      <c r="N2727">
        <f t="shared" si="266"/>
        <v>3</v>
      </c>
      <c r="O2727">
        <f t="shared" si="267"/>
        <v>2023</v>
      </c>
      <c r="P2727" s="9">
        <f>IF(I2727&gt;0,VLOOKUP(B2727,'m cost'!A:G,6,FALSE)*I2727,0)</f>
        <v>1472.75</v>
      </c>
      <c r="Q2727" t="str">
        <f t="shared" si="268"/>
        <v>p</v>
      </c>
      <c r="R2727" s="2">
        <f t="shared" si="269"/>
        <v>6127.25</v>
      </c>
    </row>
    <row r="2728" spans="1:18" x14ac:dyDescent="0.2">
      <c r="A2728" t="s">
        <v>279</v>
      </c>
      <c r="B2728" s="9" t="str">
        <f>VLOOKUP(A2728,'item cost'!A:D,2,FALSE)</f>
        <v>group 26</v>
      </c>
      <c r="C2728" s="9" t="str">
        <f>VLOOKUP(D2728,items!A:B,2,FALSE)</f>
        <v>item 26</v>
      </c>
      <c r="D2728" t="s">
        <v>858</v>
      </c>
      <c r="E2728" s="10"/>
      <c r="F2728" s="10">
        <v>45006</v>
      </c>
      <c r="G2728" t="s">
        <v>678</v>
      </c>
      <c r="I2728">
        <v>50</v>
      </c>
      <c r="J2728" s="2">
        <v>540</v>
      </c>
      <c r="K2728" s="2">
        <f>IF(OR(B2728="متنوع",B2728="قطع غيار"),J2728,IF(AND(B2728="ceiling fan",J2728&gt;500),_xlfn.MAXIFS('m cost'!$E$3:$E$1062,'m cost'!$B$3:$B$1062,C2728,'m cost'!$C$3:$C$1062,"&lt;="&amp;O2728,'m cost'!$D$3:$D$1062,"&lt;="&amp;N2728)*3,_xlfn.MAXIFS('m cost'!$E$3:$E$1062,'m cost'!$B$3:$B$1062,C2728,'m cost'!$C$3:$C$1062,"&lt;="&amp;O2728,'m cost'!$D$3:$D$1062,"&lt;="&amp;N2728)))</f>
        <v>2270</v>
      </c>
      <c r="L2728" s="2">
        <f t="shared" si="264"/>
        <v>113500</v>
      </c>
      <c r="M2728" s="2">
        <f t="shared" si="265"/>
        <v>27000</v>
      </c>
      <c r="N2728">
        <f t="shared" si="266"/>
        <v>3</v>
      </c>
      <c r="O2728">
        <f t="shared" si="267"/>
        <v>2023</v>
      </c>
      <c r="P2728" s="9">
        <f>IF(I2728&gt;0,VLOOKUP(B2728,'m cost'!A:G,6,FALSE)*I2728,0)</f>
        <v>250</v>
      </c>
      <c r="Q2728" t="str">
        <f t="shared" si="268"/>
        <v>l</v>
      </c>
      <c r="R2728" s="2">
        <f t="shared" si="269"/>
        <v>-86750</v>
      </c>
    </row>
    <row r="2729" spans="1:18" x14ac:dyDescent="0.2">
      <c r="A2729" t="s">
        <v>46</v>
      </c>
      <c r="B2729" s="9" t="str">
        <f>VLOOKUP(A2729,'item cost'!A:D,2,FALSE)</f>
        <v>group 27</v>
      </c>
      <c r="C2729" s="9" t="str">
        <f>VLOOKUP(D2729,items!A:B,2,FALSE)</f>
        <v>item 27</v>
      </c>
      <c r="D2729" t="s">
        <v>859</v>
      </c>
      <c r="E2729" s="10"/>
      <c r="F2729" s="10">
        <v>45006</v>
      </c>
      <c r="G2729" t="s">
        <v>678</v>
      </c>
      <c r="I2729">
        <v>50</v>
      </c>
      <c r="J2729" s="2">
        <v>480</v>
      </c>
      <c r="K2729" s="2">
        <f>IF(OR(B2729="متنوع",B2729="قطع غيار"),J2729,IF(AND(B2729="ceiling fan",J2729&gt;500),_xlfn.MAXIFS('m cost'!$E$3:$E$1062,'m cost'!$B$3:$B$1062,C2729,'m cost'!$C$3:$C$1062,"&lt;="&amp;O2729,'m cost'!$D$3:$D$1062,"&lt;="&amp;N2729)*3,_xlfn.MAXIFS('m cost'!$E$3:$E$1062,'m cost'!$B$3:$B$1062,C2729,'m cost'!$C$3:$C$1062,"&lt;="&amp;O2729,'m cost'!$D$3:$D$1062,"&lt;="&amp;N2729)))</f>
        <v>1651</v>
      </c>
      <c r="L2729" s="2">
        <f t="shared" si="264"/>
        <v>82550</v>
      </c>
      <c r="M2729" s="2">
        <f t="shared" si="265"/>
        <v>24000</v>
      </c>
      <c r="N2729">
        <f t="shared" si="266"/>
        <v>3</v>
      </c>
      <c r="O2729">
        <f t="shared" si="267"/>
        <v>2023</v>
      </c>
      <c r="P2729" s="9">
        <f>IF(I2729&gt;0,VLOOKUP(B2729,'m cost'!A:G,6,FALSE)*I2729,0)</f>
        <v>0</v>
      </c>
      <c r="Q2729" t="str">
        <f t="shared" si="268"/>
        <v>l</v>
      </c>
      <c r="R2729" s="2">
        <f t="shared" si="269"/>
        <v>-58550</v>
      </c>
    </row>
    <row r="2730" spans="1:18" x14ac:dyDescent="0.2">
      <c r="A2730" t="s">
        <v>37</v>
      </c>
      <c r="B2730" s="9" t="str">
        <f>VLOOKUP(A2730,'item cost'!A:D,2,FALSE)</f>
        <v>group 28</v>
      </c>
      <c r="C2730" s="9" t="str">
        <f>VLOOKUP(D2730,items!A:B,2,FALSE)</f>
        <v>item 28</v>
      </c>
      <c r="D2730" t="s">
        <v>860</v>
      </c>
      <c r="E2730" s="10"/>
      <c r="F2730" s="10">
        <v>45006</v>
      </c>
      <c r="G2730" t="s">
        <v>678</v>
      </c>
      <c r="I2730">
        <v>50</v>
      </c>
      <c r="J2730" s="2">
        <v>480</v>
      </c>
      <c r="K2730" s="2">
        <f>IF(OR(B2730="متنوع",B2730="قطع غيار"),J2730,IF(AND(B2730="ceiling fan",J2730&gt;500),_xlfn.MAXIFS('m cost'!$E$3:$E$1062,'m cost'!$B$3:$B$1062,C2730,'m cost'!$C$3:$C$1062,"&lt;="&amp;O2730,'m cost'!$D$3:$D$1062,"&lt;="&amp;N2730)*3,_xlfn.MAXIFS('m cost'!$E$3:$E$1062,'m cost'!$B$3:$B$1062,C2730,'m cost'!$C$3:$C$1062,"&lt;="&amp;O2730,'m cost'!$D$3:$D$1062,"&lt;="&amp;N2730)))</f>
        <v>1229</v>
      </c>
      <c r="L2730" s="2">
        <f t="shared" si="264"/>
        <v>61450</v>
      </c>
      <c r="M2730" s="2">
        <f t="shared" si="265"/>
        <v>24000</v>
      </c>
      <c r="N2730">
        <f t="shared" si="266"/>
        <v>3</v>
      </c>
      <c r="O2730">
        <f t="shared" si="267"/>
        <v>2023</v>
      </c>
      <c r="P2730" s="9">
        <f>IF(I2730&gt;0,VLOOKUP(B2730,'m cost'!A:G,6,FALSE)*I2730,0)</f>
        <v>25</v>
      </c>
      <c r="Q2730" t="str">
        <f t="shared" si="268"/>
        <v>l</v>
      </c>
      <c r="R2730" s="2">
        <f t="shared" si="269"/>
        <v>-37475</v>
      </c>
    </row>
    <row r="2731" spans="1:18" x14ac:dyDescent="0.2">
      <c r="A2731" t="s">
        <v>44</v>
      </c>
      <c r="B2731" s="9" t="str">
        <f>VLOOKUP(A2731,'item cost'!A:D,2,FALSE)</f>
        <v>group 29</v>
      </c>
      <c r="C2731" s="9" t="str">
        <f>VLOOKUP(D2731,items!A:B,2,FALSE)</f>
        <v>item 29</v>
      </c>
      <c r="D2731" t="s">
        <v>861</v>
      </c>
      <c r="E2731" s="10"/>
      <c r="F2731" s="10">
        <v>45006</v>
      </c>
      <c r="G2731" t="s">
        <v>678</v>
      </c>
      <c r="I2731">
        <v>59</v>
      </c>
      <c r="J2731" s="2">
        <v>510</v>
      </c>
      <c r="K2731" s="2">
        <f>IF(OR(B2731="متنوع",B2731="قطع غيار"),J2731,IF(AND(B2731="ceiling fan",J2731&gt;500),_xlfn.MAXIFS('m cost'!$E$3:$E$1062,'m cost'!$B$3:$B$1062,C2731,'m cost'!$C$3:$C$1062,"&lt;="&amp;O2731,'m cost'!$D$3:$D$1062,"&lt;="&amp;N2731)*3,_xlfn.MAXIFS('m cost'!$E$3:$E$1062,'m cost'!$B$3:$B$1062,C2731,'m cost'!$C$3:$C$1062,"&lt;="&amp;O2731,'m cost'!$D$3:$D$1062,"&lt;="&amp;N2731)))</f>
        <v>253</v>
      </c>
      <c r="L2731" s="2">
        <f t="shared" si="264"/>
        <v>14927</v>
      </c>
      <c r="M2731" s="2">
        <f t="shared" si="265"/>
        <v>30090</v>
      </c>
      <c r="N2731">
        <f t="shared" si="266"/>
        <v>3</v>
      </c>
      <c r="O2731">
        <f t="shared" si="267"/>
        <v>2023</v>
      </c>
      <c r="P2731" s="9">
        <f>IF(I2731&gt;0,VLOOKUP(B2731,'m cost'!A:G,6,FALSE)*I2731,0)</f>
        <v>295</v>
      </c>
      <c r="Q2731" t="str">
        <f t="shared" si="268"/>
        <v>p</v>
      </c>
      <c r="R2731" s="2">
        <f t="shared" si="269"/>
        <v>14868</v>
      </c>
    </row>
    <row r="2732" spans="1:18" x14ac:dyDescent="0.2">
      <c r="A2732" t="s">
        <v>280</v>
      </c>
      <c r="B2732" s="9" t="str">
        <f>VLOOKUP(A2732,'item cost'!A:D,2,FALSE)</f>
        <v>group 30</v>
      </c>
      <c r="C2732" s="9" t="str">
        <f>VLOOKUP(D2732,items!A:B,2,FALSE)</f>
        <v>item 30</v>
      </c>
      <c r="D2732" t="s">
        <v>862</v>
      </c>
      <c r="E2732" s="10"/>
      <c r="F2732" s="10">
        <v>45006</v>
      </c>
      <c r="G2732" t="s">
        <v>679</v>
      </c>
      <c r="I2732">
        <v>12</v>
      </c>
      <c r="J2732" s="2">
        <v>475</v>
      </c>
      <c r="K2732" s="2">
        <f>IF(OR(B2732="متنوع",B2732="قطع غيار"),J2732,IF(AND(B2732="ceiling fan",J2732&gt;500),_xlfn.MAXIFS('m cost'!$E$3:$E$1062,'m cost'!$B$3:$B$1062,C2732,'m cost'!$C$3:$C$1062,"&lt;="&amp;O2732,'m cost'!$D$3:$D$1062,"&lt;="&amp;N2732)*3,_xlfn.MAXIFS('m cost'!$E$3:$E$1062,'m cost'!$B$3:$B$1062,C2732,'m cost'!$C$3:$C$1062,"&lt;="&amp;O2732,'m cost'!$D$3:$D$1062,"&lt;="&amp;N2732)))</f>
        <v>1273</v>
      </c>
      <c r="L2732" s="2">
        <f t="shared" si="264"/>
        <v>15276</v>
      </c>
      <c r="M2732" s="2">
        <f t="shared" si="265"/>
        <v>5700</v>
      </c>
      <c r="N2732">
        <f t="shared" si="266"/>
        <v>3</v>
      </c>
      <c r="O2732">
        <f t="shared" si="267"/>
        <v>2023</v>
      </c>
      <c r="P2732" s="9">
        <f>IF(I2732&gt;0,VLOOKUP(B2732,'m cost'!A:G,6,FALSE)*I2732,0)</f>
        <v>60</v>
      </c>
      <c r="Q2732" t="str">
        <f t="shared" si="268"/>
        <v>l</v>
      </c>
      <c r="R2732" s="2">
        <f t="shared" si="269"/>
        <v>-9636</v>
      </c>
    </row>
    <row r="2733" spans="1:18" x14ac:dyDescent="0.2">
      <c r="A2733" t="s">
        <v>50</v>
      </c>
      <c r="B2733" s="9" t="str">
        <f>VLOOKUP(A2733,'item cost'!A:D,2,FALSE)</f>
        <v>group 31</v>
      </c>
      <c r="C2733" s="9" t="str">
        <f>VLOOKUP(D2733,items!A:B,2,FALSE)</f>
        <v>item 31</v>
      </c>
      <c r="D2733" t="s">
        <v>863</v>
      </c>
      <c r="E2733" s="10"/>
      <c r="F2733" s="10">
        <v>45006</v>
      </c>
      <c r="G2733" t="s">
        <v>679</v>
      </c>
      <c r="I2733">
        <v>10</v>
      </c>
      <c r="J2733" s="2">
        <v>1250</v>
      </c>
      <c r="K2733" s="2">
        <f>IF(OR(B2733="متنوع",B2733="قطع غيار"),J2733,IF(AND(B2733="ceiling fan",J2733&gt;500),_xlfn.MAXIFS('m cost'!$E$3:$E$1062,'m cost'!$B$3:$B$1062,C2733,'m cost'!$C$3:$C$1062,"&lt;="&amp;O2733,'m cost'!$D$3:$D$1062,"&lt;="&amp;N2733)*3,_xlfn.MAXIFS('m cost'!$E$3:$E$1062,'m cost'!$B$3:$B$1062,C2733,'m cost'!$C$3:$C$1062,"&lt;="&amp;O2733,'m cost'!$D$3:$D$1062,"&lt;="&amp;N2733)))</f>
        <v>891.17460317460325</v>
      </c>
      <c r="L2733" s="2">
        <f t="shared" si="264"/>
        <v>8911.7460317460318</v>
      </c>
      <c r="M2733" s="2">
        <f t="shared" si="265"/>
        <v>12500</v>
      </c>
      <c r="N2733">
        <f t="shared" si="266"/>
        <v>3</v>
      </c>
      <c r="O2733">
        <f t="shared" si="267"/>
        <v>2023</v>
      </c>
      <c r="P2733" s="9">
        <f>IF(I2733&gt;0,VLOOKUP(B2733,'m cost'!A:G,6,FALSE)*I2733,0)</f>
        <v>50</v>
      </c>
      <c r="Q2733" t="str">
        <f t="shared" si="268"/>
        <v>p</v>
      </c>
      <c r="R2733" s="2">
        <f t="shared" si="269"/>
        <v>3538.2539682539682</v>
      </c>
    </row>
    <row r="2734" spans="1:18" x14ac:dyDescent="0.2">
      <c r="A2734" t="s">
        <v>20</v>
      </c>
      <c r="B2734" s="9" t="str">
        <f>VLOOKUP(A2734,'item cost'!A:D,2,FALSE)</f>
        <v>group 32</v>
      </c>
      <c r="C2734" s="9" t="str">
        <f>VLOOKUP(D2734,items!A:B,2,FALSE)</f>
        <v>item 32</v>
      </c>
      <c r="D2734" t="s">
        <v>864</v>
      </c>
      <c r="E2734" s="10"/>
      <c r="F2734" s="10">
        <v>45006</v>
      </c>
      <c r="G2734" t="s">
        <v>679</v>
      </c>
      <c r="I2734">
        <v>1</v>
      </c>
      <c r="J2734" s="2">
        <v>1</v>
      </c>
      <c r="K2734" s="2">
        <f>IF(OR(B2734="متنوع",B2734="قطع غيار"),J2734,IF(AND(B2734="ceiling fan",J2734&gt;500),_xlfn.MAXIFS('m cost'!$E$3:$E$1062,'m cost'!$B$3:$B$1062,C2734,'m cost'!$C$3:$C$1062,"&lt;="&amp;O2734,'m cost'!$D$3:$D$1062,"&lt;="&amp;N2734)*3,_xlfn.MAXIFS('m cost'!$E$3:$E$1062,'m cost'!$B$3:$B$1062,C2734,'m cost'!$C$3:$C$1062,"&lt;="&amp;O2734,'m cost'!$D$3:$D$1062,"&lt;="&amp;N2734)))</f>
        <v>630</v>
      </c>
      <c r="L2734" s="2">
        <f t="shared" si="264"/>
        <v>630</v>
      </c>
      <c r="M2734" s="2">
        <f t="shared" si="265"/>
        <v>1</v>
      </c>
      <c r="N2734">
        <f t="shared" si="266"/>
        <v>3</v>
      </c>
      <c r="O2734">
        <f t="shared" si="267"/>
        <v>2023</v>
      </c>
      <c r="P2734" s="9">
        <f>IF(I2734&gt;0,VLOOKUP(B2734,'m cost'!A:G,6,FALSE)*I2734,0)</f>
        <v>5</v>
      </c>
      <c r="Q2734" t="str">
        <f t="shared" si="268"/>
        <v>l</v>
      </c>
      <c r="R2734" s="2">
        <f t="shared" si="269"/>
        <v>-634</v>
      </c>
    </row>
    <row r="2735" spans="1:18" x14ac:dyDescent="0.2">
      <c r="A2735" t="s">
        <v>33</v>
      </c>
      <c r="B2735" s="9" t="str">
        <f>VLOOKUP(A2735,'item cost'!A:D,2,FALSE)</f>
        <v>group 33</v>
      </c>
      <c r="C2735" s="9" t="str">
        <f>VLOOKUP(D2735,items!A:B,2,FALSE)</f>
        <v>item 33</v>
      </c>
      <c r="D2735" t="s">
        <v>865</v>
      </c>
      <c r="E2735" s="10"/>
      <c r="F2735" s="10">
        <v>45000</v>
      </c>
      <c r="G2735" t="s">
        <v>680</v>
      </c>
      <c r="I2735">
        <v>150</v>
      </c>
      <c r="J2735" s="2">
        <v>475</v>
      </c>
      <c r="K2735" s="2">
        <f>IF(OR(B2735="متنوع",B2735="قطع غيار"),J2735,IF(AND(B2735="ceiling fan",J2735&gt;500),_xlfn.MAXIFS('m cost'!$E$3:$E$1062,'m cost'!$B$3:$B$1062,C2735,'m cost'!$C$3:$C$1062,"&lt;="&amp;O2735,'m cost'!$D$3:$D$1062,"&lt;="&amp;N2735)*3,_xlfn.MAXIFS('m cost'!$E$3:$E$1062,'m cost'!$B$3:$B$1062,C2735,'m cost'!$C$3:$C$1062,"&lt;="&amp;O2735,'m cost'!$D$3:$D$1062,"&lt;="&amp;N2735)))</f>
        <v>960</v>
      </c>
      <c r="L2735" s="2">
        <f t="shared" si="264"/>
        <v>144000</v>
      </c>
      <c r="M2735" s="2">
        <f t="shared" si="265"/>
        <v>71250</v>
      </c>
      <c r="N2735">
        <f t="shared" si="266"/>
        <v>3</v>
      </c>
      <c r="O2735">
        <f t="shared" si="267"/>
        <v>2023</v>
      </c>
      <c r="P2735" s="9">
        <f>IF(I2735&gt;0,VLOOKUP(B2735,'m cost'!A:G,6,FALSE)*I2735,0)</f>
        <v>750</v>
      </c>
      <c r="Q2735" t="str">
        <f t="shared" si="268"/>
        <v>l</v>
      </c>
      <c r="R2735" s="2">
        <f t="shared" si="269"/>
        <v>-73500</v>
      </c>
    </row>
    <row r="2736" spans="1:18" x14ac:dyDescent="0.2">
      <c r="A2736" t="s">
        <v>48</v>
      </c>
      <c r="B2736" s="9" t="str">
        <f>VLOOKUP(A2736,'item cost'!A:D,2,FALSE)</f>
        <v>group 34</v>
      </c>
      <c r="C2736" s="9" t="str">
        <f>VLOOKUP(D2736,items!A:B,2,FALSE)</f>
        <v>item 34</v>
      </c>
      <c r="D2736" t="s">
        <v>866</v>
      </c>
      <c r="E2736" s="10"/>
      <c r="F2736" s="10">
        <v>45000</v>
      </c>
      <c r="G2736" t="s">
        <v>680</v>
      </c>
      <c r="I2736">
        <v>150</v>
      </c>
      <c r="J2736" s="2">
        <v>540</v>
      </c>
      <c r="K2736" s="2">
        <f>IF(OR(B2736="متنوع",B2736="قطع غيار"),J2736,IF(AND(B2736="ceiling fan",J2736&gt;500),_xlfn.MAXIFS('m cost'!$E$3:$E$1062,'m cost'!$B$3:$B$1062,C2736,'m cost'!$C$3:$C$1062,"&lt;="&amp;O2736,'m cost'!$D$3:$D$1062,"&lt;="&amp;N2736)*3,_xlfn.MAXIFS('m cost'!$E$3:$E$1062,'m cost'!$B$3:$B$1062,C2736,'m cost'!$C$3:$C$1062,"&lt;="&amp;O2736,'m cost'!$D$3:$D$1062,"&lt;="&amp;N2736)))</f>
        <v>1445</v>
      </c>
      <c r="L2736" s="2">
        <f t="shared" si="264"/>
        <v>216750</v>
      </c>
      <c r="M2736" s="2">
        <f t="shared" si="265"/>
        <v>81000</v>
      </c>
      <c r="N2736">
        <f t="shared" si="266"/>
        <v>3</v>
      </c>
      <c r="O2736">
        <f t="shared" si="267"/>
        <v>2023</v>
      </c>
      <c r="P2736" s="9">
        <f>IF(I2736&gt;0,VLOOKUP(B2736,'m cost'!A:G,6,FALSE)*I2736,0)</f>
        <v>750</v>
      </c>
      <c r="Q2736" t="str">
        <f t="shared" si="268"/>
        <v>l</v>
      </c>
      <c r="R2736" s="2">
        <f t="shared" si="269"/>
        <v>-136500</v>
      </c>
    </row>
    <row r="2737" spans="1:18" x14ac:dyDescent="0.2">
      <c r="A2737" t="s">
        <v>28</v>
      </c>
      <c r="B2737" s="9" t="str">
        <f>VLOOKUP(A2737,'item cost'!A:D,2,FALSE)</f>
        <v>group 35</v>
      </c>
      <c r="C2737" s="9" t="str">
        <f>VLOOKUP(D2737,items!A:B,2,FALSE)</f>
        <v>item 35</v>
      </c>
      <c r="D2737" t="s">
        <v>867</v>
      </c>
      <c r="E2737" s="10"/>
      <c r="F2737" s="10">
        <v>45000</v>
      </c>
      <c r="G2737" t="s">
        <v>680</v>
      </c>
      <c r="I2737">
        <v>50</v>
      </c>
      <c r="J2737" s="2">
        <v>550</v>
      </c>
      <c r="K2737" s="2">
        <f>IF(OR(B2737="متنوع",B2737="قطع غيار"),J2737,IF(AND(B2737="ceiling fan",J2737&gt;500),_xlfn.MAXIFS('m cost'!$E$3:$E$1062,'m cost'!$B$3:$B$1062,C2737,'m cost'!$C$3:$C$1062,"&lt;="&amp;O2737,'m cost'!$D$3:$D$1062,"&lt;="&amp;N2737)*3,_xlfn.MAXIFS('m cost'!$E$3:$E$1062,'m cost'!$B$3:$B$1062,C2737,'m cost'!$C$3:$C$1062,"&lt;="&amp;O2737,'m cost'!$D$3:$D$1062,"&lt;="&amp;N2737)))</f>
        <v>1445</v>
      </c>
      <c r="L2737" s="2">
        <f t="shared" si="264"/>
        <v>72250</v>
      </c>
      <c r="M2737" s="2">
        <f t="shared" si="265"/>
        <v>27500</v>
      </c>
      <c r="N2737">
        <f t="shared" si="266"/>
        <v>3</v>
      </c>
      <c r="O2737">
        <f t="shared" si="267"/>
        <v>2023</v>
      </c>
      <c r="P2737" s="9">
        <f>IF(I2737&gt;0,VLOOKUP(B2737,'m cost'!A:G,6,FALSE)*I2737,0)</f>
        <v>250</v>
      </c>
      <c r="Q2737" t="str">
        <f t="shared" si="268"/>
        <v>l</v>
      </c>
      <c r="R2737" s="2">
        <f t="shared" si="269"/>
        <v>-45000</v>
      </c>
    </row>
    <row r="2738" spans="1:18" x14ac:dyDescent="0.2">
      <c r="A2738" t="s">
        <v>274</v>
      </c>
      <c r="B2738" s="9" t="str">
        <f>VLOOKUP(A2738,'item cost'!A:D,2,FALSE)</f>
        <v>group 36</v>
      </c>
      <c r="C2738" s="9" t="str">
        <f>VLOOKUP(D2738,items!A:B,2,FALSE)</f>
        <v>item 36</v>
      </c>
      <c r="D2738" t="s">
        <v>868</v>
      </c>
      <c r="E2738" s="10"/>
      <c r="F2738" s="10">
        <v>45000</v>
      </c>
      <c r="G2738" t="s">
        <v>680</v>
      </c>
      <c r="I2738">
        <v>95</v>
      </c>
      <c r="J2738" s="2">
        <v>290</v>
      </c>
      <c r="K2738" s="2">
        <f>IF(OR(B2738="متنوع",B2738="قطع غيار"),J2738,IF(AND(B2738="ceiling fan",J2738&gt;500),_xlfn.MAXIFS('m cost'!$E$3:$E$1062,'m cost'!$B$3:$B$1062,C2738,'m cost'!$C$3:$C$1062,"&lt;="&amp;O2738,'m cost'!$D$3:$D$1062,"&lt;="&amp;N2738)*3,_xlfn.MAXIFS('m cost'!$E$3:$E$1062,'m cost'!$B$3:$B$1062,C2738,'m cost'!$C$3:$C$1062,"&lt;="&amp;O2738,'m cost'!$D$3:$D$1062,"&lt;="&amp;N2738)))</f>
        <v>1730</v>
      </c>
      <c r="L2738" s="2">
        <f t="shared" si="264"/>
        <v>164350</v>
      </c>
      <c r="M2738" s="2">
        <f t="shared" si="265"/>
        <v>27550</v>
      </c>
      <c r="N2738">
        <f t="shared" si="266"/>
        <v>3</v>
      </c>
      <c r="O2738">
        <f t="shared" si="267"/>
        <v>2023</v>
      </c>
      <c r="P2738" s="9">
        <f>IF(I2738&gt;0,VLOOKUP(B2738,'m cost'!A:G,6,FALSE)*I2738,0)</f>
        <v>475</v>
      </c>
      <c r="Q2738" t="str">
        <f t="shared" si="268"/>
        <v>l</v>
      </c>
      <c r="R2738" s="2">
        <f t="shared" si="269"/>
        <v>-137275</v>
      </c>
    </row>
    <row r="2739" spans="1:18" x14ac:dyDescent="0.2">
      <c r="A2739" t="s">
        <v>52</v>
      </c>
      <c r="B2739" s="9" t="str">
        <f>VLOOKUP(A2739,'item cost'!A:D,2,FALSE)</f>
        <v>group 37</v>
      </c>
      <c r="C2739" s="9" t="str">
        <f>VLOOKUP(D2739,items!A:B,2,FALSE)</f>
        <v>item 37</v>
      </c>
      <c r="D2739" t="s">
        <v>869</v>
      </c>
      <c r="E2739" s="10"/>
      <c r="F2739" s="10">
        <v>45000</v>
      </c>
      <c r="G2739" t="s">
        <v>680</v>
      </c>
      <c r="I2739">
        <v>20</v>
      </c>
      <c r="J2739" s="2">
        <v>680</v>
      </c>
      <c r="K2739" s="2">
        <f>IF(OR(B2739="متنوع",B2739="قطع غيار"),J2739,IF(AND(B2739="ceiling fan",J2739&gt;500),_xlfn.MAXIFS('m cost'!$E$3:$E$1062,'m cost'!$B$3:$B$1062,C2739,'m cost'!$C$3:$C$1062,"&lt;="&amp;O2739,'m cost'!$D$3:$D$1062,"&lt;="&amp;N2739)*3,_xlfn.MAXIFS('m cost'!$E$3:$E$1062,'m cost'!$B$3:$B$1062,C2739,'m cost'!$C$3:$C$1062,"&lt;="&amp;O2739,'m cost'!$D$3:$D$1062,"&lt;="&amp;N2739)))</f>
        <v>1486.2500000000002</v>
      </c>
      <c r="L2739" s="2">
        <f t="shared" si="264"/>
        <v>29725.000000000004</v>
      </c>
      <c r="M2739" s="2">
        <f t="shared" si="265"/>
        <v>13600</v>
      </c>
      <c r="N2739">
        <f t="shared" si="266"/>
        <v>3</v>
      </c>
      <c r="O2739">
        <f t="shared" si="267"/>
        <v>2023</v>
      </c>
      <c r="P2739" s="9">
        <f>IF(I2739&gt;0,VLOOKUP(B2739,'m cost'!A:G,6,FALSE)*I2739,0)</f>
        <v>100</v>
      </c>
      <c r="Q2739" t="str">
        <f t="shared" si="268"/>
        <v>l</v>
      </c>
      <c r="R2739" s="2">
        <f t="shared" si="269"/>
        <v>-16225.000000000004</v>
      </c>
    </row>
    <row r="2740" spans="1:18" x14ac:dyDescent="0.2">
      <c r="A2740" t="s">
        <v>65</v>
      </c>
      <c r="B2740" s="9" t="str">
        <f>VLOOKUP(A2740,'item cost'!A:D,2,FALSE)</f>
        <v>group 38</v>
      </c>
      <c r="C2740" s="9" t="str">
        <f>VLOOKUP(D2740,items!A:B,2,FALSE)</f>
        <v>item 38</v>
      </c>
      <c r="D2740" t="s">
        <v>870</v>
      </c>
      <c r="E2740" s="10"/>
      <c r="F2740" s="10">
        <v>45000</v>
      </c>
      <c r="G2740" t="s">
        <v>680</v>
      </c>
      <c r="I2740">
        <v>20</v>
      </c>
      <c r="J2740" s="2">
        <v>1230</v>
      </c>
      <c r="K2740" s="2">
        <f>IF(OR(B2740="متنوع",B2740="قطع غيار"),J2740,IF(AND(B2740="ceiling fan",J2740&gt;500),_xlfn.MAXIFS('m cost'!$E$3:$E$1062,'m cost'!$B$3:$B$1062,C2740,'m cost'!$C$3:$C$1062,"&lt;="&amp;O2740,'m cost'!$D$3:$D$1062,"&lt;="&amp;N2740)*3,_xlfn.MAXIFS('m cost'!$E$3:$E$1062,'m cost'!$B$3:$B$1062,C2740,'m cost'!$C$3:$C$1062,"&lt;="&amp;O2740,'m cost'!$D$3:$D$1062,"&lt;="&amp;N2740)))</f>
        <v>1954.814814814815</v>
      </c>
      <c r="L2740" s="2">
        <f t="shared" si="264"/>
        <v>39096.296296296299</v>
      </c>
      <c r="M2740" s="2">
        <f t="shared" si="265"/>
        <v>24600</v>
      </c>
      <c r="N2740">
        <f t="shared" si="266"/>
        <v>3</v>
      </c>
      <c r="O2740">
        <f t="shared" si="267"/>
        <v>2023</v>
      </c>
      <c r="P2740" s="9">
        <f>IF(I2740&gt;0,VLOOKUP(B2740,'m cost'!A:G,6,FALSE)*I2740,0)</f>
        <v>0</v>
      </c>
      <c r="Q2740" t="str">
        <f t="shared" si="268"/>
        <v>l</v>
      </c>
      <c r="R2740" s="2">
        <f t="shared" si="269"/>
        <v>-14496.296296296299</v>
      </c>
    </row>
    <row r="2741" spans="1:18" x14ac:dyDescent="0.2">
      <c r="A2741" t="s">
        <v>62</v>
      </c>
      <c r="B2741" s="9" t="str">
        <f>VLOOKUP(A2741,'item cost'!A:D,2,FALSE)</f>
        <v>group 39</v>
      </c>
      <c r="C2741" s="9" t="str">
        <f>VLOOKUP(D2741,items!A:B,2,FALSE)</f>
        <v>item 39</v>
      </c>
      <c r="D2741" t="s">
        <v>871</v>
      </c>
      <c r="E2741" s="10"/>
      <c r="F2741" s="10">
        <v>44999</v>
      </c>
      <c r="G2741" t="s">
        <v>681</v>
      </c>
      <c r="I2741">
        <v>10</v>
      </c>
      <c r="J2741" s="2">
        <v>2800</v>
      </c>
      <c r="K2741" s="2">
        <f>IF(OR(B2741="متنوع",B2741="قطع غيار"),J2741,IF(AND(B2741="ceiling fan",J2741&gt;500),_xlfn.MAXIFS('m cost'!$E$3:$E$1062,'m cost'!$B$3:$B$1062,C2741,'m cost'!$C$3:$C$1062,"&lt;="&amp;O2741,'m cost'!$D$3:$D$1062,"&lt;="&amp;N2741)*3,_xlfn.MAXIFS('m cost'!$E$3:$E$1062,'m cost'!$B$3:$B$1062,C2741,'m cost'!$C$3:$C$1062,"&lt;="&amp;O2741,'m cost'!$D$3:$D$1062,"&lt;="&amp;N2741)))</f>
        <v>2381</v>
      </c>
      <c r="L2741" s="2">
        <f t="shared" si="264"/>
        <v>23810</v>
      </c>
      <c r="M2741" s="2">
        <f t="shared" si="265"/>
        <v>28000</v>
      </c>
      <c r="N2741">
        <f t="shared" si="266"/>
        <v>3</v>
      </c>
      <c r="O2741">
        <f t="shared" si="267"/>
        <v>2023</v>
      </c>
      <c r="P2741" s="9">
        <f>IF(I2741&gt;0,VLOOKUP(B2741,'m cost'!A:G,6,FALSE)*I2741,0)</f>
        <v>0</v>
      </c>
      <c r="Q2741" t="str">
        <f t="shared" si="268"/>
        <v>p</v>
      </c>
      <c r="R2741" s="2">
        <f t="shared" si="269"/>
        <v>4190</v>
      </c>
    </row>
    <row r="2742" spans="1:18" x14ac:dyDescent="0.2">
      <c r="A2742" t="s">
        <v>25</v>
      </c>
      <c r="B2742" s="9" t="str">
        <f>VLOOKUP(A2742,'item cost'!A:D,2,FALSE)</f>
        <v>group 40</v>
      </c>
      <c r="C2742" s="9" t="str">
        <f>VLOOKUP(D2742,items!A:B,2,FALSE)</f>
        <v>item 40</v>
      </c>
      <c r="D2742" t="s">
        <v>872</v>
      </c>
      <c r="E2742" s="10"/>
      <c r="F2742" s="10">
        <v>44999</v>
      </c>
      <c r="G2742" t="s">
        <v>681</v>
      </c>
      <c r="I2742">
        <v>10</v>
      </c>
      <c r="J2742" s="2">
        <v>1600</v>
      </c>
      <c r="K2742" s="2">
        <f>IF(OR(B2742="متنوع",B2742="قطع غيار"),J2742,IF(AND(B2742="ceiling fan",J2742&gt;500),_xlfn.MAXIFS('m cost'!$E$3:$E$1062,'m cost'!$B$3:$B$1062,C2742,'m cost'!$C$3:$C$1062,"&lt;="&amp;O2742,'m cost'!$D$3:$D$1062,"&lt;="&amp;N2742)*3,_xlfn.MAXIFS('m cost'!$E$3:$E$1062,'m cost'!$B$3:$B$1062,C2742,'m cost'!$C$3:$C$1062,"&lt;="&amp;O2742,'m cost'!$D$3:$D$1062,"&lt;="&amp;N2742)))</f>
        <v>514</v>
      </c>
      <c r="L2742" s="2">
        <f t="shared" si="264"/>
        <v>5140</v>
      </c>
      <c r="M2742" s="2">
        <f t="shared" si="265"/>
        <v>16000</v>
      </c>
      <c r="N2742">
        <f t="shared" si="266"/>
        <v>3</v>
      </c>
      <c r="O2742">
        <f t="shared" si="267"/>
        <v>2023</v>
      </c>
      <c r="P2742" s="9">
        <f>IF(I2742&gt;0,VLOOKUP(B2742,'m cost'!A:G,6,FALSE)*I2742,0)</f>
        <v>0</v>
      </c>
      <c r="Q2742" t="str">
        <f t="shared" si="268"/>
        <v>p</v>
      </c>
      <c r="R2742" s="2">
        <f t="shared" si="269"/>
        <v>10860</v>
      </c>
    </row>
    <row r="2743" spans="1:18" x14ac:dyDescent="0.2">
      <c r="A2743" t="s">
        <v>51</v>
      </c>
      <c r="B2743" s="9" t="str">
        <f>VLOOKUP(A2743,'item cost'!A:D,2,FALSE)</f>
        <v>group 41</v>
      </c>
      <c r="C2743" s="9" t="str">
        <f>VLOOKUP(D2743,items!A:B,2,FALSE)</f>
        <v>item 41</v>
      </c>
      <c r="D2743" t="s">
        <v>873</v>
      </c>
      <c r="E2743" s="10"/>
      <c r="F2743" s="10">
        <v>44999</v>
      </c>
      <c r="G2743" t="s">
        <v>681</v>
      </c>
      <c r="I2743">
        <v>25</v>
      </c>
      <c r="J2743" s="2">
        <v>540</v>
      </c>
      <c r="K2743" s="2">
        <f>IF(OR(B2743="متنوع",B2743="قطع غيار"),J2743,IF(AND(B2743="ceiling fan",J2743&gt;500),_xlfn.MAXIFS('m cost'!$E$3:$E$1062,'m cost'!$B$3:$B$1062,C2743,'m cost'!$C$3:$C$1062,"&lt;="&amp;O2743,'m cost'!$D$3:$D$1062,"&lt;="&amp;N2743)*3,_xlfn.MAXIFS('m cost'!$E$3:$E$1062,'m cost'!$B$3:$B$1062,C2743,'m cost'!$C$3:$C$1062,"&lt;="&amp;O2743,'m cost'!$D$3:$D$1062,"&lt;="&amp;N2743)))</f>
        <v>572</v>
      </c>
      <c r="L2743" s="2">
        <f t="shared" si="264"/>
        <v>14300</v>
      </c>
      <c r="M2743" s="2">
        <f t="shared" si="265"/>
        <v>13500</v>
      </c>
      <c r="N2743">
        <f t="shared" si="266"/>
        <v>3</v>
      </c>
      <c r="O2743">
        <f t="shared" si="267"/>
        <v>2023</v>
      </c>
      <c r="P2743" s="9">
        <f>IF(I2743&gt;0,VLOOKUP(B2743,'m cost'!A:G,6,FALSE)*I2743,0)</f>
        <v>0</v>
      </c>
      <c r="Q2743" t="str">
        <f t="shared" si="268"/>
        <v>l</v>
      </c>
      <c r="R2743" s="2">
        <f t="shared" si="269"/>
        <v>-800</v>
      </c>
    </row>
    <row r="2744" spans="1:18" x14ac:dyDescent="0.2">
      <c r="A2744" t="s">
        <v>276</v>
      </c>
      <c r="B2744" s="9" t="str">
        <f>VLOOKUP(A2744,'item cost'!A:D,2,FALSE)</f>
        <v>group 42</v>
      </c>
      <c r="C2744" s="9" t="str">
        <f>VLOOKUP(D2744,items!A:B,2,FALSE)</f>
        <v>item 42</v>
      </c>
      <c r="D2744" t="s">
        <v>874</v>
      </c>
      <c r="E2744" s="10"/>
      <c r="F2744" s="10">
        <v>44999</v>
      </c>
      <c r="G2744" t="s">
        <v>681</v>
      </c>
      <c r="I2744">
        <v>3</v>
      </c>
      <c r="J2744" s="2">
        <v>1050</v>
      </c>
      <c r="K2744" s="2">
        <f>IF(OR(B2744="متنوع",B2744="قطع غيار"),J2744,IF(AND(B2744="ceiling fan",J2744&gt;500),_xlfn.MAXIFS('m cost'!$E$3:$E$1062,'m cost'!$B$3:$B$1062,C2744,'m cost'!$C$3:$C$1062,"&lt;="&amp;O2744,'m cost'!$D$3:$D$1062,"&lt;="&amp;N2744)*3,_xlfn.MAXIFS('m cost'!$E$3:$E$1062,'m cost'!$B$3:$B$1062,C2744,'m cost'!$C$3:$C$1062,"&lt;="&amp;O2744,'m cost'!$D$3:$D$1062,"&lt;="&amp;N2744)))</f>
        <v>269</v>
      </c>
      <c r="L2744" s="2">
        <f t="shared" si="264"/>
        <v>807</v>
      </c>
      <c r="M2744" s="2">
        <f t="shared" si="265"/>
        <v>3150</v>
      </c>
      <c r="N2744">
        <f t="shared" si="266"/>
        <v>3</v>
      </c>
      <c r="O2744">
        <f t="shared" si="267"/>
        <v>2023</v>
      </c>
      <c r="P2744" s="9">
        <f>IF(I2744&gt;0,VLOOKUP(B2744,'m cost'!A:G,6,FALSE)*I2744,0)</f>
        <v>0</v>
      </c>
      <c r="Q2744" t="str">
        <f t="shared" si="268"/>
        <v>p</v>
      </c>
      <c r="R2744" s="2">
        <f t="shared" si="269"/>
        <v>2343</v>
      </c>
    </row>
    <row r="2745" spans="1:18" x14ac:dyDescent="0.2">
      <c r="A2745" t="s">
        <v>70</v>
      </c>
      <c r="B2745" s="9" t="str">
        <f>VLOOKUP(A2745,'item cost'!A:D,2,FALSE)</f>
        <v>group 43</v>
      </c>
      <c r="C2745" s="9" t="str">
        <f>VLOOKUP(D2745,items!A:B,2,FALSE)</f>
        <v>item 43</v>
      </c>
      <c r="D2745" t="s">
        <v>875</v>
      </c>
      <c r="E2745" s="10"/>
      <c r="F2745" s="10">
        <v>44999</v>
      </c>
      <c r="G2745" t="s">
        <v>681</v>
      </c>
      <c r="I2745">
        <v>3</v>
      </c>
      <c r="J2745" s="2">
        <v>2800</v>
      </c>
      <c r="K2745" s="2">
        <f>IF(OR(B2745="متنوع",B2745="قطع غيار"),J2745,IF(AND(B2745="ceiling fan",J2745&gt;500),_xlfn.MAXIFS('m cost'!$E$3:$E$1062,'m cost'!$B$3:$B$1062,C2745,'m cost'!$C$3:$C$1062,"&lt;="&amp;O2745,'m cost'!$D$3:$D$1062,"&lt;="&amp;N2745)*3,_xlfn.MAXIFS('m cost'!$E$3:$E$1062,'m cost'!$B$3:$B$1062,C2745,'m cost'!$C$3:$C$1062,"&lt;="&amp;O2745,'m cost'!$D$3:$D$1062,"&lt;="&amp;N2745)))</f>
        <v>2215</v>
      </c>
      <c r="L2745" s="2">
        <f t="shared" si="264"/>
        <v>6645</v>
      </c>
      <c r="M2745" s="2">
        <f t="shared" si="265"/>
        <v>8400</v>
      </c>
      <c r="N2745">
        <f t="shared" si="266"/>
        <v>3</v>
      </c>
      <c r="O2745">
        <f t="shared" si="267"/>
        <v>2023</v>
      </c>
      <c r="P2745" s="9">
        <f>IF(I2745&gt;0,VLOOKUP(B2745,'m cost'!A:G,6,FALSE)*I2745,0)</f>
        <v>0</v>
      </c>
      <c r="Q2745" t="str">
        <f t="shared" si="268"/>
        <v>p</v>
      </c>
      <c r="R2745" s="2">
        <f t="shared" si="269"/>
        <v>1755</v>
      </c>
    </row>
    <row r="2746" spans="1:18" x14ac:dyDescent="0.2">
      <c r="A2746" t="s">
        <v>22</v>
      </c>
      <c r="B2746" s="9" t="str">
        <f>VLOOKUP(A2746,'item cost'!A:D,2,FALSE)</f>
        <v>group 44</v>
      </c>
      <c r="C2746" s="9" t="str">
        <f>VLOOKUP(D2746,items!A:B,2,FALSE)</f>
        <v>item 44</v>
      </c>
      <c r="D2746" t="s">
        <v>876</v>
      </c>
      <c r="E2746" s="10"/>
      <c r="F2746" s="10">
        <v>44999</v>
      </c>
      <c r="G2746" t="s">
        <v>203</v>
      </c>
      <c r="I2746">
        <v>-1</v>
      </c>
      <c r="J2746" s="2">
        <v>1000</v>
      </c>
      <c r="K2746" s="2">
        <f>IF(OR(B2746="متنوع",B2746="قطع غيار"),J2746,IF(AND(B2746="ceiling fan",J2746&gt;500),_xlfn.MAXIFS('m cost'!$E$3:$E$1062,'m cost'!$B$3:$B$1062,C2746,'m cost'!$C$3:$C$1062,"&lt;="&amp;O2746,'m cost'!$D$3:$D$1062,"&lt;="&amp;N2746)*3,_xlfn.MAXIFS('m cost'!$E$3:$E$1062,'m cost'!$B$3:$B$1062,C2746,'m cost'!$C$3:$C$1062,"&lt;="&amp;O2746,'m cost'!$D$3:$D$1062,"&lt;="&amp;N2746)))</f>
        <v>2300</v>
      </c>
      <c r="L2746" s="2">
        <f t="shared" si="264"/>
        <v>-2300</v>
      </c>
      <c r="M2746" s="2">
        <f t="shared" si="265"/>
        <v>-1000</v>
      </c>
      <c r="N2746">
        <f t="shared" si="266"/>
        <v>3</v>
      </c>
      <c r="O2746">
        <f t="shared" si="267"/>
        <v>2023</v>
      </c>
      <c r="P2746" s="9">
        <f>IF(I2746&gt;0,VLOOKUP(B2746,'m cost'!A:G,6,FALSE)*I2746,0)</f>
        <v>0</v>
      </c>
      <c r="Q2746" t="str">
        <f t="shared" si="268"/>
        <v>p</v>
      </c>
      <c r="R2746" s="2">
        <f t="shared" si="269"/>
        <v>1300</v>
      </c>
    </row>
    <row r="2747" spans="1:18" x14ac:dyDescent="0.2">
      <c r="A2747" t="s">
        <v>27</v>
      </c>
      <c r="B2747" s="9" t="str">
        <f>VLOOKUP(A2747,'item cost'!A:D,2,FALSE)</f>
        <v>group 45</v>
      </c>
      <c r="C2747" s="9" t="str">
        <f>VLOOKUP(D2747,items!A:B,2,FALSE)</f>
        <v>item 45</v>
      </c>
      <c r="D2747" t="s">
        <v>877</v>
      </c>
      <c r="E2747" s="10"/>
      <c r="F2747" s="10">
        <v>44999</v>
      </c>
      <c r="G2747" t="s">
        <v>203</v>
      </c>
      <c r="I2747">
        <v>-2</v>
      </c>
      <c r="J2747" s="2">
        <v>350</v>
      </c>
      <c r="K2747" s="2">
        <f>IF(OR(B2747="متنوع",B2747="قطع غيار"),J2747,IF(AND(B2747="ceiling fan",J2747&gt;500),_xlfn.MAXIFS('m cost'!$E$3:$E$1062,'m cost'!$B$3:$B$1062,C2747,'m cost'!$C$3:$C$1062,"&lt;="&amp;O2747,'m cost'!$D$3:$D$1062,"&lt;="&amp;N2747)*3,_xlfn.MAXIFS('m cost'!$E$3:$E$1062,'m cost'!$B$3:$B$1062,C2747,'m cost'!$C$3:$C$1062,"&lt;="&amp;O2747,'m cost'!$D$3:$D$1062,"&lt;="&amp;N2747)))</f>
        <v>326</v>
      </c>
      <c r="L2747" s="2">
        <f t="shared" si="264"/>
        <v>-652</v>
      </c>
      <c r="M2747" s="2">
        <f t="shared" si="265"/>
        <v>-700</v>
      </c>
      <c r="N2747">
        <f t="shared" si="266"/>
        <v>3</v>
      </c>
      <c r="O2747">
        <f t="shared" si="267"/>
        <v>2023</v>
      </c>
      <c r="P2747" s="9">
        <f>IF(I2747&gt;0,VLOOKUP(B2747,'m cost'!A:G,6,FALSE)*I2747,0)</f>
        <v>0</v>
      </c>
      <c r="Q2747" t="str">
        <f t="shared" si="268"/>
        <v>l</v>
      </c>
      <c r="R2747" s="2">
        <f t="shared" si="269"/>
        <v>-48</v>
      </c>
    </row>
    <row r="2748" spans="1:18" x14ac:dyDescent="0.2">
      <c r="A2748" t="s">
        <v>19</v>
      </c>
      <c r="B2748" s="9" t="str">
        <f>VLOOKUP(A2748,'item cost'!A:D,2,FALSE)</f>
        <v>group 46</v>
      </c>
      <c r="C2748" s="9" t="str">
        <f>VLOOKUP(D2748,items!A:B,2,FALSE)</f>
        <v>item 46</v>
      </c>
      <c r="D2748" t="s">
        <v>878</v>
      </c>
      <c r="E2748" s="10"/>
      <c r="F2748" s="10">
        <v>44999</v>
      </c>
      <c r="G2748" t="s">
        <v>203</v>
      </c>
      <c r="I2748">
        <v>-1</v>
      </c>
      <c r="J2748" s="2">
        <v>350</v>
      </c>
      <c r="K2748" s="2">
        <f>IF(OR(B2748="متنوع",B2748="قطع غيار"),J2748,IF(AND(B2748="ceiling fan",J2748&gt;500),_xlfn.MAXIFS('m cost'!$E$3:$E$1062,'m cost'!$B$3:$B$1062,C2748,'m cost'!$C$3:$C$1062,"&lt;="&amp;O2748,'m cost'!$D$3:$D$1062,"&lt;="&amp;N2748)*3,_xlfn.MAXIFS('m cost'!$E$3:$E$1062,'m cost'!$B$3:$B$1062,C2748,'m cost'!$C$3:$C$1062,"&lt;="&amp;O2748,'m cost'!$D$3:$D$1062,"&lt;="&amp;N2748)))</f>
        <v>775</v>
      </c>
      <c r="L2748" s="2">
        <f t="shared" si="264"/>
        <v>-775</v>
      </c>
      <c r="M2748" s="2">
        <f t="shared" si="265"/>
        <v>-350</v>
      </c>
      <c r="N2748">
        <f t="shared" si="266"/>
        <v>3</v>
      </c>
      <c r="O2748">
        <f t="shared" si="267"/>
        <v>2023</v>
      </c>
      <c r="P2748" s="9">
        <f>IF(I2748&gt;0,VLOOKUP(B2748,'m cost'!A:G,6,FALSE)*I2748,0)</f>
        <v>0</v>
      </c>
      <c r="Q2748" t="str">
        <f t="shared" si="268"/>
        <v>p</v>
      </c>
      <c r="R2748" s="2">
        <f t="shared" si="269"/>
        <v>425</v>
      </c>
    </row>
    <row r="2749" spans="1:18" x14ac:dyDescent="0.2">
      <c r="A2749" t="s">
        <v>29</v>
      </c>
      <c r="B2749" s="9" t="str">
        <f>VLOOKUP(A2749,'item cost'!A:D,2,FALSE)</f>
        <v>group 47</v>
      </c>
      <c r="C2749" s="9" t="str">
        <f>VLOOKUP(D2749,items!A:B,2,FALSE)</f>
        <v>item 47</v>
      </c>
      <c r="D2749" t="s">
        <v>879</v>
      </c>
      <c r="E2749" s="10"/>
      <c r="F2749" s="10">
        <v>44999</v>
      </c>
      <c r="G2749" t="s">
        <v>203</v>
      </c>
      <c r="I2749">
        <v>-3</v>
      </c>
      <c r="J2749" s="2">
        <v>2800</v>
      </c>
      <c r="K2749" s="2">
        <f>IF(OR(B2749="متنوع",B2749="قطع غيار"),J2749,IF(AND(B2749="ceiling fan",J2749&gt;500),_xlfn.MAXIFS('m cost'!$E$3:$E$1062,'m cost'!$B$3:$B$1062,C2749,'m cost'!$C$3:$C$1062,"&lt;="&amp;O2749,'m cost'!$D$3:$D$1062,"&lt;="&amp;N2749)*3,_xlfn.MAXIFS('m cost'!$E$3:$E$1062,'m cost'!$B$3:$B$1062,C2749,'m cost'!$C$3:$C$1062,"&lt;="&amp;O2749,'m cost'!$D$3:$D$1062,"&lt;="&amp;N2749)))</f>
        <v>855</v>
      </c>
      <c r="L2749" s="2">
        <f t="shared" si="264"/>
        <v>-2565</v>
      </c>
      <c r="M2749" s="2">
        <f t="shared" si="265"/>
        <v>-8400</v>
      </c>
      <c r="N2749">
        <f t="shared" si="266"/>
        <v>3</v>
      </c>
      <c r="O2749">
        <f t="shared" si="267"/>
        <v>2023</v>
      </c>
      <c r="P2749" s="9">
        <f>IF(I2749&gt;0,VLOOKUP(B2749,'m cost'!A:G,6,FALSE)*I2749,0)</f>
        <v>0</v>
      </c>
      <c r="Q2749" t="str">
        <f t="shared" si="268"/>
        <v>l</v>
      </c>
      <c r="R2749" s="2">
        <f t="shared" si="269"/>
        <v>-5835</v>
      </c>
    </row>
    <row r="2750" spans="1:18" x14ac:dyDescent="0.2">
      <c r="A2750" t="s">
        <v>272</v>
      </c>
      <c r="B2750" s="9" t="str">
        <f>VLOOKUP(A2750,'item cost'!A:D,2,FALSE)</f>
        <v>group 48</v>
      </c>
      <c r="C2750" s="9" t="str">
        <f>VLOOKUP(D2750,items!A:B,2,FALSE)</f>
        <v>item 48</v>
      </c>
      <c r="D2750" t="s">
        <v>880</v>
      </c>
      <c r="E2750" s="10"/>
      <c r="F2750" s="10">
        <v>44986</v>
      </c>
      <c r="G2750" t="s">
        <v>199</v>
      </c>
      <c r="I2750">
        <v>-14</v>
      </c>
      <c r="J2750" s="2">
        <v>360</v>
      </c>
      <c r="K2750" s="2">
        <f>IF(OR(B2750="متنوع",B2750="قطع غيار"),J2750,IF(AND(B2750="ceiling fan",J2750&gt;500),_xlfn.MAXIFS('m cost'!$E$3:$E$1062,'m cost'!$B$3:$B$1062,C2750,'m cost'!$C$3:$C$1062,"&lt;="&amp;O2750,'m cost'!$D$3:$D$1062,"&lt;="&amp;N2750)*3,_xlfn.MAXIFS('m cost'!$E$3:$E$1062,'m cost'!$B$3:$B$1062,C2750,'m cost'!$C$3:$C$1062,"&lt;="&amp;O2750,'m cost'!$D$3:$D$1062,"&lt;="&amp;N2750)))</f>
        <v>1273</v>
      </c>
      <c r="L2750" s="2">
        <f t="shared" si="264"/>
        <v>-17822</v>
      </c>
      <c r="M2750" s="2">
        <f t="shared" si="265"/>
        <v>-5040</v>
      </c>
      <c r="N2750">
        <f t="shared" si="266"/>
        <v>3</v>
      </c>
      <c r="O2750">
        <f t="shared" si="267"/>
        <v>2023</v>
      </c>
      <c r="P2750" s="9">
        <f>IF(I2750&gt;0,VLOOKUP(B2750,'m cost'!A:G,6,FALSE)*I2750,0)</f>
        <v>0</v>
      </c>
      <c r="Q2750" t="str">
        <f t="shared" si="268"/>
        <v>p</v>
      </c>
      <c r="R2750" s="2">
        <f t="shared" si="269"/>
        <v>12782</v>
      </c>
    </row>
    <row r="2751" spans="1:18" x14ac:dyDescent="0.2">
      <c r="A2751" t="s">
        <v>41</v>
      </c>
      <c r="B2751" s="9" t="str">
        <f>VLOOKUP(A2751,'item cost'!A:D,2,FALSE)</f>
        <v>group 49</v>
      </c>
      <c r="C2751" s="9" t="str">
        <f>VLOOKUP(D2751,items!A:B,2,FALSE)</f>
        <v>item 49</v>
      </c>
      <c r="D2751" t="s">
        <v>881</v>
      </c>
      <c r="E2751" s="10"/>
      <c r="F2751" s="10">
        <v>44986</v>
      </c>
      <c r="G2751" t="s">
        <v>199</v>
      </c>
      <c r="I2751">
        <v>-3</v>
      </c>
      <c r="J2751" s="2">
        <v>540</v>
      </c>
      <c r="K2751" s="2">
        <f>IF(OR(B2751="متنوع",B2751="قطع غيار"),J2751,IF(AND(B2751="ceiling fan",J2751&gt;500),_xlfn.MAXIFS('m cost'!$E$3:$E$1062,'m cost'!$B$3:$B$1062,C2751,'m cost'!$C$3:$C$1062,"&lt;="&amp;O2751,'m cost'!$D$3:$D$1062,"&lt;="&amp;N2751)*3,_xlfn.MAXIFS('m cost'!$E$3:$E$1062,'m cost'!$B$3:$B$1062,C2751,'m cost'!$C$3:$C$1062,"&lt;="&amp;O2751,'m cost'!$D$3:$D$1062,"&lt;="&amp;N2751)))</f>
        <v>877</v>
      </c>
      <c r="L2751" s="2">
        <f t="shared" si="264"/>
        <v>-2631</v>
      </c>
      <c r="M2751" s="2">
        <f t="shared" si="265"/>
        <v>-1620</v>
      </c>
      <c r="N2751">
        <f t="shared" si="266"/>
        <v>3</v>
      </c>
      <c r="O2751">
        <f t="shared" si="267"/>
        <v>2023</v>
      </c>
      <c r="P2751" s="9">
        <f>IF(I2751&gt;0,VLOOKUP(B2751,'m cost'!A:G,6,FALSE)*I2751,0)</f>
        <v>0</v>
      </c>
      <c r="Q2751" t="str">
        <f t="shared" si="268"/>
        <v>p</v>
      </c>
      <c r="R2751" s="2">
        <f t="shared" si="269"/>
        <v>1011</v>
      </c>
    </row>
    <row r="2752" spans="1:18" x14ac:dyDescent="0.2">
      <c r="A2752" t="s">
        <v>73</v>
      </c>
      <c r="B2752" s="9" t="str">
        <f>VLOOKUP(A2752,'item cost'!A:D,2,FALSE)</f>
        <v>group 50</v>
      </c>
      <c r="C2752" s="9" t="str">
        <f>VLOOKUP(D2752,items!A:B,2,FALSE)</f>
        <v>item 50</v>
      </c>
      <c r="D2752" t="s">
        <v>882</v>
      </c>
      <c r="E2752" s="10"/>
      <c r="F2752" s="10">
        <v>44986</v>
      </c>
      <c r="G2752" t="s">
        <v>199</v>
      </c>
      <c r="I2752">
        <v>-3</v>
      </c>
      <c r="J2752" s="2">
        <v>475</v>
      </c>
      <c r="K2752" s="2">
        <f>IF(OR(B2752="متنوع",B2752="قطع غيار"),J2752,IF(AND(B2752="ceiling fan",J2752&gt;500),_xlfn.MAXIFS('m cost'!$E$3:$E$1062,'m cost'!$B$3:$B$1062,C2752,'m cost'!$C$3:$C$1062,"&lt;="&amp;O2752,'m cost'!$D$3:$D$1062,"&lt;="&amp;N2752)*3,_xlfn.MAXIFS('m cost'!$E$3:$E$1062,'m cost'!$B$3:$B$1062,C2752,'m cost'!$C$3:$C$1062,"&lt;="&amp;O2752,'m cost'!$D$3:$D$1062,"&lt;="&amp;N2752)))</f>
        <v>2128</v>
      </c>
      <c r="L2752" s="2">
        <f t="shared" si="264"/>
        <v>-6384</v>
      </c>
      <c r="M2752" s="2">
        <f t="shared" si="265"/>
        <v>-1425</v>
      </c>
      <c r="N2752">
        <f t="shared" si="266"/>
        <v>3</v>
      </c>
      <c r="O2752">
        <f t="shared" si="267"/>
        <v>2023</v>
      </c>
      <c r="P2752" s="9">
        <f>IF(I2752&gt;0,VLOOKUP(B2752,'m cost'!A:G,6,FALSE)*I2752,0)</f>
        <v>0</v>
      </c>
      <c r="Q2752" t="str">
        <f t="shared" si="268"/>
        <v>p</v>
      </c>
      <c r="R2752" s="2">
        <f t="shared" si="269"/>
        <v>4959</v>
      </c>
    </row>
    <row r="2753" spans="1:18" x14ac:dyDescent="0.2">
      <c r="A2753" t="s">
        <v>35</v>
      </c>
      <c r="B2753" s="9" t="str">
        <f>VLOOKUP(A2753,'item cost'!A:D,2,FALSE)</f>
        <v>group 51</v>
      </c>
      <c r="C2753" s="9" t="str">
        <f>VLOOKUP(D2753,items!A:B,2,FALSE)</f>
        <v>item 51</v>
      </c>
      <c r="D2753" t="s">
        <v>883</v>
      </c>
      <c r="E2753" s="10"/>
      <c r="F2753" s="10">
        <v>44986</v>
      </c>
      <c r="G2753" t="s">
        <v>199</v>
      </c>
      <c r="I2753">
        <v>-1</v>
      </c>
      <c r="J2753" s="2">
        <v>540</v>
      </c>
      <c r="K2753" s="2">
        <f>IF(OR(B2753="متنوع",B2753="قطع غيار"),J2753,IF(AND(B2753="ceiling fan",J2753&gt;500),_xlfn.MAXIFS('m cost'!$E$3:$E$1062,'m cost'!$B$3:$B$1062,C2753,'m cost'!$C$3:$C$1062,"&lt;="&amp;O2753,'m cost'!$D$3:$D$1062,"&lt;="&amp;N2753)*3,_xlfn.MAXIFS('m cost'!$E$3:$E$1062,'m cost'!$B$3:$B$1062,C2753,'m cost'!$C$3:$C$1062,"&lt;="&amp;O2753,'m cost'!$D$3:$D$1062,"&lt;="&amp;N2753)))</f>
        <v>2247</v>
      </c>
      <c r="L2753" s="2">
        <f t="shared" si="264"/>
        <v>-2247</v>
      </c>
      <c r="M2753" s="2">
        <f t="shared" si="265"/>
        <v>-540</v>
      </c>
      <c r="N2753">
        <f t="shared" si="266"/>
        <v>3</v>
      </c>
      <c r="O2753">
        <f t="shared" si="267"/>
        <v>2023</v>
      </c>
      <c r="P2753" s="9">
        <f>IF(I2753&gt;0,VLOOKUP(B2753,'m cost'!A:G,6,FALSE)*I2753,0)</f>
        <v>0</v>
      </c>
      <c r="Q2753" t="str">
        <f t="shared" si="268"/>
        <v>p</v>
      </c>
      <c r="R2753" s="2">
        <f t="shared" si="269"/>
        <v>1707</v>
      </c>
    </row>
    <row r="2754" spans="1:18" x14ac:dyDescent="0.2">
      <c r="A2754" t="s">
        <v>49</v>
      </c>
      <c r="B2754" s="9" t="str">
        <f>VLOOKUP(A2754,'item cost'!A:D,2,FALSE)</f>
        <v>group 52</v>
      </c>
      <c r="C2754" s="9" t="str">
        <f>VLOOKUP(D2754,items!A:B,2,FALSE)</f>
        <v>item 52</v>
      </c>
      <c r="D2754" t="s">
        <v>884</v>
      </c>
      <c r="E2754" s="10"/>
      <c r="F2754" s="10">
        <v>44986</v>
      </c>
      <c r="G2754" t="s">
        <v>199</v>
      </c>
      <c r="I2754">
        <v>-7</v>
      </c>
      <c r="J2754" s="2">
        <v>590</v>
      </c>
      <c r="K2754" s="2">
        <f>IF(OR(B2754="متنوع",B2754="قطع غيار"),J2754,IF(AND(B2754="ceiling fan",J2754&gt;500),_xlfn.MAXIFS('m cost'!$E$3:$E$1062,'m cost'!$B$3:$B$1062,C2754,'m cost'!$C$3:$C$1062,"&lt;="&amp;O2754,'m cost'!$D$3:$D$1062,"&lt;="&amp;N2754)*3,_xlfn.MAXIFS('m cost'!$E$3:$E$1062,'m cost'!$B$3:$B$1062,C2754,'m cost'!$C$3:$C$1062,"&lt;="&amp;O2754,'m cost'!$D$3:$D$1062,"&lt;="&amp;N2754)))</f>
        <v>1330</v>
      </c>
      <c r="L2754" s="2">
        <f t="shared" si="264"/>
        <v>-9310</v>
      </c>
      <c r="M2754" s="2">
        <f t="shared" si="265"/>
        <v>-4130</v>
      </c>
      <c r="N2754">
        <f t="shared" si="266"/>
        <v>3</v>
      </c>
      <c r="O2754">
        <f t="shared" si="267"/>
        <v>2023</v>
      </c>
      <c r="P2754" s="9">
        <f>IF(I2754&gt;0,VLOOKUP(B2754,'m cost'!A:G,6,FALSE)*I2754,0)</f>
        <v>0</v>
      </c>
      <c r="Q2754" t="str">
        <f t="shared" si="268"/>
        <v>p</v>
      </c>
      <c r="R2754" s="2">
        <f t="shared" si="269"/>
        <v>5180</v>
      </c>
    </row>
    <row r="2755" spans="1:18" x14ac:dyDescent="0.2">
      <c r="A2755" t="s">
        <v>42</v>
      </c>
      <c r="B2755" s="9" t="str">
        <f>VLOOKUP(A2755,'item cost'!A:D,2,FALSE)</f>
        <v>group 53</v>
      </c>
      <c r="C2755" s="9" t="str">
        <f>VLOOKUP(D2755,items!A:B,2,FALSE)</f>
        <v>item 53</v>
      </c>
      <c r="D2755" t="s">
        <v>885</v>
      </c>
      <c r="E2755" s="10"/>
      <c r="F2755" s="10">
        <v>44986</v>
      </c>
      <c r="G2755" t="s">
        <v>199</v>
      </c>
      <c r="I2755">
        <v>-6</v>
      </c>
      <c r="J2755" s="2">
        <v>525</v>
      </c>
      <c r="K2755" s="2">
        <f>IF(OR(B2755="متنوع",B2755="قطع غيار"),J2755,IF(AND(B2755="ceiling fan",J2755&gt;500),_xlfn.MAXIFS('m cost'!$E$3:$E$1062,'m cost'!$B$3:$B$1062,C2755,'m cost'!$C$3:$C$1062,"&lt;="&amp;O2755,'m cost'!$D$3:$D$1062,"&lt;="&amp;N2755)*3,_xlfn.MAXIFS('m cost'!$E$3:$E$1062,'m cost'!$B$3:$B$1062,C2755,'m cost'!$C$3:$C$1062,"&lt;="&amp;O2755,'m cost'!$D$3:$D$1062,"&lt;="&amp;N2755)))</f>
        <v>254</v>
      </c>
      <c r="L2755" s="2">
        <f t="shared" si="264"/>
        <v>-1524</v>
      </c>
      <c r="M2755" s="2">
        <f t="shared" si="265"/>
        <v>-3150</v>
      </c>
      <c r="N2755">
        <f t="shared" si="266"/>
        <v>3</v>
      </c>
      <c r="O2755">
        <f t="shared" si="267"/>
        <v>2023</v>
      </c>
      <c r="P2755" s="9">
        <f>IF(I2755&gt;0,VLOOKUP(B2755,'m cost'!A:G,6,FALSE)*I2755,0)</f>
        <v>0</v>
      </c>
      <c r="Q2755" t="str">
        <f t="shared" si="268"/>
        <v>l</v>
      </c>
      <c r="R2755" s="2">
        <f t="shared" si="269"/>
        <v>-1626</v>
      </c>
    </row>
    <row r="2756" spans="1:18" x14ac:dyDescent="0.2">
      <c r="A2756" t="s">
        <v>63</v>
      </c>
      <c r="B2756" s="9" t="str">
        <f>VLOOKUP(A2756,'item cost'!A:D,2,FALSE)</f>
        <v>group 54</v>
      </c>
      <c r="C2756" s="9" t="str">
        <f>VLOOKUP(D2756,items!A:B,2,FALSE)</f>
        <v>item 54</v>
      </c>
      <c r="D2756" t="s">
        <v>886</v>
      </c>
      <c r="E2756" s="10"/>
      <c r="F2756" s="10">
        <v>44986</v>
      </c>
      <c r="G2756" t="s">
        <v>199</v>
      </c>
      <c r="I2756">
        <v>-20</v>
      </c>
      <c r="J2756" s="2">
        <v>280</v>
      </c>
      <c r="K2756" s="2">
        <f>IF(OR(B2756="متنوع",B2756="قطع غيار"),J2756,IF(AND(B2756="ceiling fan",J2756&gt;500),_xlfn.MAXIFS('m cost'!$E$3:$E$1062,'m cost'!$B$3:$B$1062,C2756,'m cost'!$C$3:$C$1062,"&lt;="&amp;O2756,'m cost'!$D$3:$D$1062,"&lt;="&amp;N2756)*3,_xlfn.MAXIFS('m cost'!$E$3:$E$1062,'m cost'!$B$3:$B$1062,C2756,'m cost'!$C$3:$C$1062,"&lt;="&amp;O2756,'m cost'!$D$3:$D$1062,"&lt;="&amp;N2756)))</f>
        <v>540</v>
      </c>
      <c r="L2756" s="2">
        <f t="shared" si="264"/>
        <v>-10800</v>
      </c>
      <c r="M2756" s="2">
        <f t="shared" si="265"/>
        <v>-5600</v>
      </c>
      <c r="N2756">
        <f t="shared" si="266"/>
        <v>3</v>
      </c>
      <c r="O2756">
        <f t="shared" si="267"/>
        <v>2023</v>
      </c>
      <c r="P2756" s="9">
        <f>IF(I2756&gt;0,VLOOKUP(B2756,'m cost'!A:G,6,FALSE)*I2756,0)</f>
        <v>0</v>
      </c>
      <c r="Q2756" t="str">
        <f t="shared" si="268"/>
        <v>p</v>
      </c>
      <c r="R2756" s="2">
        <f t="shared" si="269"/>
        <v>5200</v>
      </c>
    </row>
    <row r="2757" spans="1:18" x14ac:dyDescent="0.2">
      <c r="A2757" t="s">
        <v>32</v>
      </c>
      <c r="B2757" s="9" t="str">
        <f>VLOOKUP(A2757,'item cost'!A:D,2,FALSE)</f>
        <v>group 1</v>
      </c>
      <c r="C2757" s="9" t="str">
        <f>VLOOKUP(D2757,items!A:B,2,FALSE)</f>
        <v>item 1</v>
      </c>
      <c r="D2757" t="s">
        <v>833</v>
      </c>
      <c r="E2757" s="10"/>
      <c r="F2757" s="10">
        <v>44986</v>
      </c>
      <c r="G2757" t="s">
        <v>199</v>
      </c>
      <c r="I2757">
        <v>-11</v>
      </c>
      <c r="J2757" s="2">
        <v>180</v>
      </c>
      <c r="K2757" s="2">
        <f>IF(OR(B2757="متنوع",B2757="قطع غيار"),J2757,IF(AND(B2757="ceiling fan",J2757&gt;500),_xlfn.MAXIFS('m cost'!$E$3:$E$1062,'m cost'!$B$3:$B$1062,C2757,'m cost'!$C$3:$C$1062,"&lt;="&amp;O2757,'m cost'!$D$3:$D$1062,"&lt;="&amp;N2757)*3,_xlfn.MAXIFS('m cost'!$E$3:$E$1062,'m cost'!$B$3:$B$1062,C2757,'m cost'!$C$3:$C$1062,"&lt;="&amp;O2757,'m cost'!$D$3:$D$1062,"&lt;="&amp;N2757)))</f>
        <v>2125</v>
      </c>
      <c r="L2757" s="2">
        <f t="shared" si="264"/>
        <v>-23375</v>
      </c>
      <c r="M2757" s="2">
        <f t="shared" si="265"/>
        <v>-1980</v>
      </c>
      <c r="N2757">
        <f t="shared" si="266"/>
        <v>3</v>
      </c>
      <c r="O2757">
        <f t="shared" si="267"/>
        <v>2023</v>
      </c>
      <c r="P2757" s="9">
        <f>IF(I2757&gt;0,VLOOKUP(B2757,'m cost'!A:G,6,FALSE)*I2757,0)</f>
        <v>0</v>
      </c>
      <c r="Q2757" t="str">
        <f t="shared" si="268"/>
        <v>p</v>
      </c>
      <c r="R2757" s="2">
        <f t="shared" si="269"/>
        <v>21395</v>
      </c>
    </row>
    <row r="2758" spans="1:18" x14ac:dyDescent="0.2">
      <c r="A2758" t="s">
        <v>58</v>
      </c>
      <c r="B2758" s="9" t="str">
        <f>VLOOKUP(A2758,'item cost'!A:D,2,FALSE)</f>
        <v>group 2</v>
      </c>
      <c r="C2758" s="9" t="str">
        <f>VLOOKUP(D2758,items!A:B,2,FALSE)</f>
        <v>item 2</v>
      </c>
      <c r="D2758" t="s">
        <v>834</v>
      </c>
      <c r="E2758" s="10"/>
      <c r="F2758" s="10">
        <v>44986</v>
      </c>
      <c r="G2758" t="s">
        <v>199</v>
      </c>
      <c r="I2758">
        <v>-1</v>
      </c>
      <c r="J2758" s="2">
        <v>1050</v>
      </c>
      <c r="K2758" s="2">
        <f>IF(OR(B2758="متنوع",B2758="قطع غيار"),J2758,IF(AND(B2758="ceiling fan",J2758&gt;500),_xlfn.MAXIFS('m cost'!$E$3:$E$1062,'m cost'!$B$3:$B$1062,C2758,'m cost'!$C$3:$C$1062,"&lt;="&amp;O2758,'m cost'!$D$3:$D$1062,"&lt;="&amp;N2758)*3,_xlfn.MAXIFS('m cost'!$E$3:$E$1062,'m cost'!$B$3:$B$1062,C2758,'m cost'!$C$3:$C$1062,"&lt;="&amp;O2758,'m cost'!$D$3:$D$1062,"&lt;="&amp;N2758)))</f>
        <v>1970</v>
      </c>
      <c r="L2758" s="2">
        <f t="shared" si="264"/>
        <v>-1970</v>
      </c>
      <c r="M2758" s="2">
        <f t="shared" si="265"/>
        <v>-1050</v>
      </c>
      <c r="N2758">
        <f t="shared" si="266"/>
        <v>3</v>
      </c>
      <c r="O2758">
        <f t="shared" si="267"/>
        <v>2023</v>
      </c>
      <c r="P2758" s="9">
        <f>IF(I2758&gt;0,VLOOKUP(B2758,'m cost'!A:G,6,FALSE)*I2758,0)</f>
        <v>0</v>
      </c>
      <c r="Q2758" t="str">
        <f t="shared" si="268"/>
        <v>p</v>
      </c>
      <c r="R2758" s="2">
        <f t="shared" si="269"/>
        <v>920</v>
      </c>
    </row>
    <row r="2759" spans="1:18" x14ac:dyDescent="0.2">
      <c r="A2759" t="s">
        <v>23</v>
      </c>
      <c r="B2759" s="9" t="str">
        <f>VLOOKUP(A2759,'item cost'!A:D,2,FALSE)</f>
        <v>group 3</v>
      </c>
      <c r="C2759" s="9" t="str">
        <f>VLOOKUP(D2759,items!A:B,2,FALSE)</f>
        <v>item 3</v>
      </c>
      <c r="D2759" t="s">
        <v>835</v>
      </c>
      <c r="E2759" s="10"/>
      <c r="F2759" s="10">
        <v>44986</v>
      </c>
      <c r="G2759" t="s">
        <v>199</v>
      </c>
      <c r="I2759">
        <v>-1</v>
      </c>
      <c r="J2759" s="2">
        <v>1375</v>
      </c>
      <c r="K2759" s="2">
        <f>IF(OR(B2759="متنوع",B2759="قطع غيار"),J2759,IF(AND(B2759="ceiling fan",J2759&gt;500),_xlfn.MAXIFS('m cost'!$E$3:$E$1062,'m cost'!$B$3:$B$1062,C2759,'m cost'!$C$3:$C$1062,"&lt;="&amp;O2759,'m cost'!$D$3:$D$1062,"&lt;="&amp;N2759)*3,_xlfn.MAXIFS('m cost'!$E$3:$E$1062,'m cost'!$B$3:$B$1062,C2759,'m cost'!$C$3:$C$1062,"&lt;="&amp;O2759,'m cost'!$D$3:$D$1062,"&lt;="&amp;N2759)))</f>
        <v>2436</v>
      </c>
      <c r="L2759" s="2">
        <f t="shared" si="264"/>
        <v>-2436</v>
      </c>
      <c r="M2759" s="2">
        <f t="shared" si="265"/>
        <v>-1375</v>
      </c>
      <c r="N2759">
        <f t="shared" si="266"/>
        <v>3</v>
      </c>
      <c r="O2759">
        <f t="shared" si="267"/>
        <v>2023</v>
      </c>
      <c r="P2759" s="9">
        <f>IF(I2759&gt;0,VLOOKUP(B2759,'m cost'!A:G,6,FALSE)*I2759,0)</f>
        <v>0</v>
      </c>
      <c r="Q2759" t="str">
        <f t="shared" si="268"/>
        <v>p</v>
      </c>
      <c r="R2759" s="2">
        <f t="shared" si="269"/>
        <v>1061</v>
      </c>
    </row>
    <row r="2760" spans="1:18" x14ac:dyDescent="0.2">
      <c r="A2760" t="s">
        <v>271</v>
      </c>
      <c r="B2760" s="9" t="str">
        <f>VLOOKUP(A2760,'item cost'!A:D,2,FALSE)</f>
        <v>group 4</v>
      </c>
      <c r="C2760" s="9" t="str">
        <f>VLOOKUP(D2760,items!A:B,2,FALSE)</f>
        <v>item 4</v>
      </c>
      <c r="D2760" t="s">
        <v>836</v>
      </c>
      <c r="E2760" s="10"/>
      <c r="F2760" s="10">
        <v>44986</v>
      </c>
      <c r="G2760" t="s">
        <v>199</v>
      </c>
      <c r="I2760">
        <v>-5</v>
      </c>
      <c r="J2760" s="2">
        <v>310</v>
      </c>
      <c r="K2760" s="2">
        <f>IF(OR(B2760="متنوع",B2760="قطع غيار"),J2760,IF(AND(B2760="ceiling fan",J2760&gt;500),_xlfn.MAXIFS('m cost'!$E$3:$E$1062,'m cost'!$B$3:$B$1062,C2760,'m cost'!$C$3:$C$1062,"&lt;="&amp;O2760,'m cost'!$D$3:$D$1062,"&lt;="&amp;N2760)*3,_xlfn.MAXIFS('m cost'!$E$3:$E$1062,'m cost'!$B$3:$B$1062,C2760,'m cost'!$C$3:$C$1062,"&lt;="&amp;O2760,'m cost'!$D$3:$D$1062,"&lt;="&amp;N2760)))</f>
        <v>1793</v>
      </c>
      <c r="L2760" s="2">
        <f t="shared" si="264"/>
        <v>-8965</v>
      </c>
      <c r="M2760" s="2">
        <f t="shared" si="265"/>
        <v>-1550</v>
      </c>
      <c r="N2760">
        <f t="shared" si="266"/>
        <v>3</v>
      </c>
      <c r="O2760">
        <f t="shared" si="267"/>
        <v>2023</v>
      </c>
      <c r="P2760" s="9">
        <f>IF(I2760&gt;0,VLOOKUP(B2760,'m cost'!A:G,6,FALSE)*I2760,0)</f>
        <v>0</v>
      </c>
      <c r="Q2760" t="str">
        <f t="shared" si="268"/>
        <v>p</v>
      </c>
      <c r="R2760" s="2">
        <f t="shared" si="269"/>
        <v>7415</v>
      </c>
    </row>
    <row r="2761" spans="1:18" x14ac:dyDescent="0.2">
      <c r="A2761" t="s">
        <v>26</v>
      </c>
      <c r="B2761" s="9" t="str">
        <f>VLOOKUP(A2761,'item cost'!A:D,2,FALSE)</f>
        <v>group 5</v>
      </c>
      <c r="C2761" s="9" t="str">
        <f>VLOOKUP(D2761,items!A:B,2,FALSE)</f>
        <v>item 5</v>
      </c>
      <c r="D2761" t="s">
        <v>837</v>
      </c>
      <c r="E2761" s="10"/>
      <c r="F2761" s="10">
        <v>44986</v>
      </c>
      <c r="G2761" t="s">
        <v>199</v>
      </c>
      <c r="I2761">
        <v>-11</v>
      </c>
      <c r="J2761" s="2">
        <v>275</v>
      </c>
      <c r="K2761" s="2">
        <f>IF(OR(B2761="متنوع",B2761="قطع غيار"),J2761,IF(AND(B2761="ceiling fan",J2761&gt;500),_xlfn.MAXIFS('m cost'!$E$3:$E$1062,'m cost'!$B$3:$B$1062,C2761,'m cost'!$C$3:$C$1062,"&lt;="&amp;O2761,'m cost'!$D$3:$D$1062,"&lt;="&amp;N2761)*3,_xlfn.MAXIFS('m cost'!$E$3:$E$1062,'m cost'!$B$3:$B$1062,C2761,'m cost'!$C$3:$C$1062,"&lt;="&amp;O2761,'m cost'!$D$3:$D$1062,"&lt;="&amp;N2761)))</f>
        <v>2220</v>
      </c>
      <c r="L2761" s="2">
        <f t="shared" si="264"/>
        <v>-24420</v>
      </c>
      <c r="M2761" s="2">
        <f t="shared" si="265"/>
        <v>-3025</v>
      </c>
      <c r="N2761">
        <f t="shared" si="266"/>
        <v>3</v>
      </c>
      <c r="O2761">
        <f t="shared" si="267"/>
        <v>2023</v>
      </c>
      <c r="P2761" s="9">
        <f>IF(I2761&gt;0,VLOOKUP(B2761,'m cost'!A:G,6,FALSE)*I2761,0)</f>
        <v>0</v>
      </c>
      <c r="Q2761" t="str">
        <f t="shared" si="268"/>
        <v>p</v>
      </c>
      <c r="R2761" s="2">
        <f t="shared" si="269"/>
        <v>21395</v>
      </c>
    </row>
    <row r="2762" spans="1:18" x14ac:dyDescent="0.2">
      <c r="A2762" t="s">
        <v>66</v>
      </c>
      <c r="B2762" s="9" t="str">
        <f>VLOOKUP(A2762,'item cost'!A:D,2,FALSE)</f>
        <v>group 6</v>
      </c>
      <c r="C2762" s="9" t="str">
        <f>VLOOKUP(D2762,items!A:B,2,FALSE)</f>
        <v>item 6</v>
      </c>
      <c r="D2762" t="s">
        <v>838</v>
      </c>
      <c r="E2762" s="10"/>
      <c r="F2762" s="10">
        <v>44986</v>
      </c>
      <c r="G2762" t="s">
        <v>199</v>
      </c>
      <c r="I2762">
        <v>-1</v>
      </c>
      <c r="J2762" s="2">
        <v>2700</v>
      </c>
      <c r="K2762" s="2">
        <f>IF(OR(B2762="متنوع",B2762="قطع غيار"),J2762,IF(AND(B2762="ceiling fan",J2762&gt;500),_xlfn.MAXIFS('m cost'!$E$3:$E$1062,'m cost'!$B$3:$B$1062,C2762,'m cost'!$C$3:$C$1062,"&lt;="&amp;O2762,'m cost'!$D$3:$D$1062,"&lt;="&amp;N2762)*3,_xlfn.MAXIFS('m cost'!$E$3:$E$1062,'m cost'!$B$3:$B$1062,C2762,'m cost'!$C$3:$C$1062,"&lt;="&amp;O2762,'m cost'!$D$3:$D$1062,"&lt;="&amp;N2762)))</f>
        <v>410</v>
      </c>
      <c r="L2762" s="2">
        <f t="shared" si="264"/>
        <v>-410</v>
      </c>
      <c r="M2762" s="2">
        <f t="shared" si="265"/>
        <v>-2700</v>
      </c>
      <c r="N2762">
        <f t="shared" si="266"/>
        <v>3</v>
      </c>
      <c r="O2762">
        <f t="shared" si="267"/>
        <v>2023</v>
      </c>
      <c r="P2762" s="9">
        <f>IF(I2762&gt;0,VLOOKUP(B2762,'m cost'!A:G,6,FALSE)*I2762,0)</f>
        <v>0</v>
      </c>
      <c r="Q2762" t="str">
        <f t="shared" si="268"/>
        <v>l</v>
      </c>
      <c r="R2762" s="2">
        <f t="shared" si="269"/>
        <v>-2290</v>
      </c>
    </row>
    <row r="2763" spans="1:18" x14ac:dyDescent="0.2">
      <c r="A2763" t="s">
        <v>40</v>
      </c>
      <c r="B2763" s="9" t="str">
        <f>VLOOKUP(A2763,'item cost'!A:D,2,FALSE)</f>
        <v>group 7</v>
      </c>
      <c r="C2763" s="9" t="str">
        <f>VLOOKUP(D2763,items!A:B,2,FALSE)</f>
        <v>item 7</v>
      </c>
      <c r="D2763" t="s">
        <v>839</v>
      </c>
      <c r="E2763" s="10"/>
      <c r="F2763" s="10">
        <v>44986</v>
      </c>
      <c r="G2763" t="s">
        <v>199</v>
      </c>
      <c r="I2763">
        <v>-7</v>
      </c>
      <c r="J2763" s="2">
        <v>400</v>
      </c>
      <c r="K2763" s="2">
        <f>IF(OR(B2763="متنوع",B2763="قطع غيار"),J2763,IF(AND(B2763="ceiling fan",J2763&gt;500),_xlfn.MAXIFS('m cost'!$E$3:$E$1062,'m cost'!$B$3:$B$1062,C2763,'m cost'!$C$3:$C$1062,"&lt;="&amp;O2763,'m cost'!$D$3:$D$1062,"&lt;="&amp;N2763)*3,_xlfn.MAXIFS('m cost'!$E$3:$E$1062,'m cost'!$B$3:$B$1062,C2763,'m cost'!$C$3:$C$1062,"&lt;="&amp;O2763,'m cost'!$D$3:$D$1062,"&lt;="&amp;N2763)))</f>
        <v>460</v>
      </c>
      <c r="L2763" s="2">
        <f t="shared" si="264"/>
        <v>-3220</v>
      </c>
      <c r="M2763" s="2">
        <f t="shared" si="265"/>
        <v>-2800</v>
      </c>
      <c r="N2763">
        <f t="shared" si="266"/>
        <v>3</v>
      </c>
      <c r="O2763">
        <f t="shared" si="267"/>
        <v>2023</v>
      </c>
      <c r="P2763" s="9">
        <f>IF(I2763&gt;0,VLOOKUP(B2763,'m cost'!A:G,6,FALSE)*I2763,0)</f>
        <v>0</v>
      </c>
      <c r="Q2763" t="str">
        <f t="shared" si="268"/>
        <v>p</v>
      </c>
      <c r="R2763" s="2">
        <f t="shared" si="269"/>
        <v>420</v>
      </c>
    </row>
    <row r="2764" spans="1:18" x14ac:dyDescent="0.2">
      <c r="A2764" t="s">
        <v>61</v>
      </c>
      <c r="B2764" s="9" t="str">
        <f>VLOOKUP(A2764,'item cost'!A:D,2,FALSE)</f>
        <v>group 8</v>
      </c>
      <c r="C2764" s="9" t="str">
        <f>VLOOKUP(D2764,items!A:B,2,FALSE)</f>
        <v>item 8</v>
      </c>
      <c r="D2764" t="s">
        <v>840</v>
      </c>
      <c r="E2764" s="10"/>
      <c r="F2764" s="10">
        <v>44986</v>
      </c>
      <c r="G2764" t="s">
        <v>199</v>
      </c>
      <c r="I2764">
        <v>-8</v>
      </c>
      <c r="J2764" s="2">
        <v>350</v>
      </c>
      <c r="K2764" s="2">
        <f>IF(OR(B2764="متنوع",B2764="قطع غيار"),J2764,IF(AND(B2764="ceiling fan",J2764&gt;500),_xlfn.MAXIFS('m cost'!$E$3:$E$1062,'m cost'!$B$3:$B$1062,C2764,'m cost'!$C$3:$C$1062,"&lt;="&amp;O2764,'m cost'!$D$3:$D$1062,"&lt;="&amp;N2764)*3,_xlfn.MAXIFS('m cost'!$E$3:$E$1062,'m cost'!$B$3:$B$1062,C2764,'m cost'!$C$3:$C$1062,"&lt;="&amp;O2764,'m cost'!$D$3:$D$1062,"&lt;="&amp;N2764)))</f>
        <v>1630</v>
      </c>
      <c r="L2764" s="2">
        <f t="shared" si="264"/>
        <v>-13040</v>
      </c>
      <c r="M2764" s="2">
        <f t="shared" si="265"/>
        <v>-2800</v>
      </c>
      <c r="N2764">
        <f t="shared" si="266"/>
        <v>3</v>
      </c>
      <c r="O2764">
        <f t="shared" si="267"/>
        <v>2023</v>
      </c>
      <c r="P2764" s="9">
        <f>IF(I2764&gt;0,VLOOKUP(B2764,'m cost'!A:G,6,FALSE)*I2764,0)</f>
        <v>0</v>
      </c>
      <c r="Q2764" t="str">
        <f t="shared" si="268"/>
        <v>p</v>
      </c>
      <c r="R2764" s="2">
        <f t="shared" si="269"/>
        <v>10240</v>
      </c>
    </row>
    <row r="2765" spans="1:18" x14ac:dyDescent="0.2">
      <c r="A2765" t="s">
        <v>39</v>
      </c>
      <c r="B2765" s="9" t="str">
        <f>VLOOKUP(A2765,'item cost'!A:D,2,FALSE)</f>
        <v>group 9</v>
      </c>
      <c r="C2765" s="9" t="str">
        <f>VLOOKUP(D2765,items!A:B,2,FALSE)</f>
        <v>item 9</v>
      </c>
      <c r="D2765" t="s">
        <v>841</v>
      </c>
      <c r="E2765" s="10"/>
      <c r="F2765" s="10">
        <v>44986</v>
      </c>
      <c r="G2765" t="s">
        <v>199</v>
      </c>
      <c r="I2765">
        <v>-4</v>
      </c>
      <c r="J2765" s="2">
        <v>750</v>
      </c>
      <c r="K2765" s="2">
        <f>IF(OR(B2765="متنوع",B2765="قطع غيار"),J2765,IF(AND(B2765="ceiling fan",J2765&gt;500),_xlfn.MAXIFS('m cost'!$E$3:$E$1062,'m cost'!$B$3:$B$1062,C2765,'m cost'!$C$3:$C$1062,"&lt;="&amp;O2765,'m cost'!$D$3:$D$1062,"&lt;="&amp;N2765)*3,_xlfn.MAXIFS('m cost'!$E$3:$E$1062,'m cost'!$B$3:$B$1062,C2765,'m cost'!$C$3:$C$1062,"&lt;="&amp;O2765,'m cost'!$D$3:$D$1062,"&lt;="&amp;N2765)))</f>
        <v>2007</v>
      </c>
      <c r="L2765" s="2">
        <f t="shared" si="264"/>
        <v>-8028</v>
      </c>
      <c r="M2765" s="2">
        <f t="shared" si="265"/>
        <v>-3000</v>
      </c>
      <c r="N2765">
        <f t="shared" si="266"/>
        <v>3</v>
      </c>
      <c r="O2765">
        <f t="shared" si="267"/>
        <v>2023</v>
      </c>
      <c r="P2765" s="9">
        <f>IF(I2765&gt;0,VLOOKUP(B2765,'m cost'!A:G,6,FALSE)*I2765,0)</f>
        <v>0</v>
      </c>
      <c r="Q2765" t="str">
        <f t="shared" si="268"/>
        <v>p</v>
      </c>
      <c r="R2765" s="2">
        <f t="shared" si="269"/>
        <v>5028</v>
      </c>
    </row>
    <row r="2766" spans="1:18" x14ac:dyDescent="0.2">
      <c r="A2766" t="s">
        <v>277</v>
      </c>
      <c r="B2766" s="9" t="str">
        <f>VLOOKUP(A2766,'item cost'!A:D,2,FALSE)</f>
        <v>group 10</v>
      </c>
      <c r="C2766" s="9" t="str">
        <f>VLOOKUP(D2766,items!A:B,2,FALSE)</f>
        <v>item 10</v>
      </c>
      <c r="D2766" t="s">
        <v>842</v>
      </c>
      <c r="E2766" s="10"/>
      <c r="F2766" s="10">
        <v>44986</v>
      </c>
      <c r="G2766" t="s">
        <v>682</v>
      </c>
      <c r="I2766">
        <v>5</v>
      </c>
      <c r="J2766" s="2">
        <v>2800</v>
      </c>
      <c r="K2766" s="2">
        <f>IF(OR(B2766="متنوع",B2766="قطع غيار"),J2766,IF(AND(B2766="ceiling fan",J2766&gt;500),_xlfn.MAXIFS('m cost'!$E$3:$E$1062,'m cost'!$B$3:$B$1062,C2766,'m cost'!$C$3:$C$1062,"&lt;="&amp;O2766,'m cost'!$D$3:$D$1062,"&lt;="&amp;N2766)*3,_xlfn.MAXIFS('m cost'!$E$3:$E$1062,'m cost'!$B$3:$B$1062,C2766,'m cost'!$C$3:$C$1062,"&lt;="&amp;O2766,'m cost'!$D$3:$D$1062,"&lt;="&amp;N2766)))</f>
        <v>370</v>
      </c>
      <c r="L2766" s="2">
        <f t="shared" si="264"/>
        <v>1850</v>
      </c>
      <c r="M2766" s="2">
        <f t="shared" si="265"/>
        <v>14000</v>
      </c>
      <c r="N2766">
        <f t="shared" si="266"/>
        <v>3</v>
      </c>
      <c r="O2766">
        <f t="shared" si="267"/>
        <v>2023</v>
      </c>
      <c r="P2766" s="9">
        <f>IF(I2766&gt;0,VLOOKUP(B2766,'m cost'!A:G,6,FALSE)*I2766,0)</f>
        <v>312.14999999999998</v>
      </c>
      <c r="Q2766" t="str">
        <f t="shared" si="268"/>
        <v>p</v>
      </c>
      <c r="R2766" s="2">
        <f t="shared" si="269"/>
        <v>11837.85</v>
      </c>
    </row>
    <row r="2767" spans="1:18" x14ac:dyDescent="0.2">
      <c r="A2767" t="s">
        <v>53</v>
      </c>
      <c r="B2767" s="9" t="str">
        <f>VLOOKUP(A2767,'item cost'!A:D,2,FALSE)</f>
        <v>group 11</v>
      </c>
      <c r="C2767" s="9" t="str">
        <f>VLOOKUP(D2767,items!A:B,2,FALSE)</f>
        <v>item 11</v>
      </c>
      <c r="D2767" t="s">
        <v>843</v>
      </c>
      <c r="E2767" s="10"/>
      <c r="F2767" s="10">
        <v>44986</v>
      </c>
      <c r="G2767" t="s">
        <v>682</v>
      </c>
      <c r="I2767">
        <v>5</v>
      </c>
      <c r="J2767" s="2">
        <v>2700</v>
      </c>
      <c r="K2767" s="2">
        <f>IF(OR(B2767="متنوع",B2767="قطع غيار"),J2767,IF(AND(B2767="ceiling fan",J2767&gt;500),_xlfn.MAXIFS('m cost'!$E$3:$E$1062,'m cost'!$B$3:$B$1062,C2767,'m cost'!$C$3:$C$1062,"&lt;="&amp;O2767,'m cost'!$D$3:$D$1062,"&lt;="&amp;N2767)*3,_xlfn.MAXIFS('m cost'!$E$3:$E$1062,'m cost'!$B$3:$B$1062,C2767,'m cost'!$C$3:$C$1062,"&lt;="&amp;O2767,'m cost'!$D$3:$D$1062,"&lt;="&amp;N2767)))</f>
        <v>339.00000000000006</v>
      </c>
      <c r="L2767" s="2">
        <f t="shared" si="264"/>
        <v>1695.0000000000002</v>
      </c>
      <c r="M2767" s="2">
        <f t="shared" si="265"/>
        <v>13500</v>
      </c>
      <c r="N2767">
        <f t="shared" si="266"/>
        <v>3</v>
      </c>
      <c r="O2767">
        <f t="shared" si="267"/>
        <v>2023</v>
      </c>
      <c r="P2767" s="9">
        <f>IF(I2767&gt;0,VLOOKUP(B2767,'m cost'!A:G,6,FALSE)*I2767,0)</f>
        <v>110.05000000000001</v>
      </c>
      <c r="Q2767" t="str">
        <f t="shared" si="268"/>
        <v>p</v>
      </c>
      <c r="R2767" s="2">
        <f t="shared" si="269"/>
        <v>11694.95</v>
      </c>
    </row>
    <row r="2768" spans="1:18" x14ac:dyDescent="0.2">
      <c r="A2768" t="s">
        <v>54</v>
      </c>
      <c r="B2768" s="9" t="str">
        <f>VLOOKUP(A2768,'item cost'!A:D,2,FALSE)</f>
        <v>group 12</v>
      </c>
      <c r="C2768" s="9" t="str">
        <f>VLOOKUP(D2768,items!A:B,2,FALSE)</f>
        <v>item 12</v>
      </c>
      <c r="D2768" t="s">
        <v>844</v>
      </c>
      <c r="E2768" s="10"/>
      <c r="F2768" s="10">
        <v>44986</v>
      </c>
      <c r="G2768" t="s">
        <v>682</v>
      </c>
      <c r="I2768">
        <v>5</v>
      </c>
      <c r="J2768" s="2">
        <v>2600</v>
      </c>
      <c r="K2768" s="2">
        <f>IF(OR(B2768="متنوع",B2768="قطع غيار"),J2768,IF(AND(B2768="ceiling fan",J2768&gt;500),_xlfn.MAXIFS('m cost'!$E$3:$E$1062,'m cost'!$B$3:$B$1062,C2768,'m cost'!$C$3:$C$1062,"&lt;="&amp;O2768,'m cost'!$D$3:$D$1062,"&lt;="&amp;N2768)*3,_xlfn.MAXIFS('m cost'!$E$3:$E$1062,'m cost'!$B$3:$B$1062,C2768,'m cost'!$C$3:$C$1062,"&lt;="&amp;O2768,'m cost'!$D$3:$D$1062,"&lt;="&amp;N2768)))</f>
        <v>900</v>
      </c>
      <c r="L2768" s="2">
        <f t="shared" si="264"/>
        <v>4500</v>
      </c>
      <c r="M2768" s="2">
        <f t="shared" si="265"/>
        <v>13000</v>
      </c>
      <c r="N2768">
        <f t="shared" si="266"/>
        <v>3</v>
      </c>
      <c r="O2768">
        <f t="shared" si="267"/>
        <v>2023</v>
      </c>
      <c r="P2768" s="9">
        <f>IF(I2768&gt;0,VLOOKUP(B2768,'m cost'!A:G,6,FALSE)*I2768,0)</f>
        <v>128.9</v>
      </c>
      <c r="Q2768" t="str">
        <f t="shared" si="268"/>
        <v>p</v>
      </c>
      <c r="R2768" s="2">
        <f t="shared" si="269"/>
        <v>8371.1</v>
      </c>
    </row>
    <row r="2769" spans="1:18" x14ac:dyDescent="0.2">
      <c r="A2769" t="s">
        <v>72</v>
      </c>
      <c r="B2769" s="9" t="str">
        <f>VLOOKUP(A2769,'item cost'!A:D,2,FALSE)</f>
        <v>group 13</v>
      </c>
      <c r="C2769" s="9" t="str">
        <f>VLOOKUP(D2769,items!A:B,2,FALSE)</f>
        <v>item 13</v>
      </c>
      <c r="D2769" t="s">
        <v>845</v>
      </c>
      <c r="E2769" s="10"/>
      <c r="F2769" s="10">
        <v>44986</v>
      </c>
      <c r="G2769" t="s">
        <v>682</v>
      </c>
      <c r="I2769">
        <v>21</v>
      </c>
      <c r="J2769" s="2">
        <v>1250</v>
      </c>
      <c r="K2769" s="2">
        <f>IF(OR(B2769="متنوع",B2769="قطع غيار"),J2769,IF(AND(B2769="ceiling fan",J2769&gt;500),_xlfn.MAXIFS('m cost'!$E$3:$E$1062,'m cost'!$B$3:$B$1062,C2769,'m cost'!$C$3:$C$1062,"&lt;="&amp;O2769,'m cost'!$D$3:$D$1062,"&lt;="&amp;N2769)*3,_xlfn.MAXIFS('m cost'!$E$3:$E$1062,'m cost'!$B$3:$B$1062,C2769,'m cost'!$C$3:$C$1062,"&lt;="&amp;O2769,'m cost'!$D$3:$D$1062,"&lt;="&amp;N2769)))</f>
        <v>450</v>
      </c>
      <c r="L2769" s="2">
        <f t="shared" si="264"/>
        <v>9450</v>
      </c>
      <c r="M2769" s="2">
        <f t="shared" si="265"/>
        <v>26250</v>
      </c>
      <c r="N2769">
        <f t="shared" si="266"/>
        <v>3</v>
      </c>
      <c r="O2769">
        <f t="shared" si="267"/>
        <v>2023</v>
      </c>
      <c r="P2769" s="9">
        <f>IF(I2769&gt;0,VLOOKUP(B2769,'m cost'!A:G,6,FALSE)*I2769,0)</f>
        <v>875.07</v>
      </c>
      <c r="Q2769" t="str">
        <f t="shared" si="268"/>
        <v>p</v>
      </c>
      <c r="R2769" s="2">
        <f t="shared" si="269"/>
        <v>15924.93</v>
      </c>
    </row>
    <row r="2770" spans="1:18" x14ac:dyDescent="0.2">
      <c r="A2770" t="s">
        <v>38</v>
      </c>
      <c r="B2770" s="9" t="str">
        <f>VLOOKUP(A2770,'item cost'!A:D,2,FALSE)</f>
        <v>group 14</v>
      </c>
      <c r="C2770" s="9" t="str">
        <f>VLOOKUP(D2770,items!A:B,2,FALSE)</f>
        <v>item 14</v>
      </c>
      <c r="D2770" t="s">
        <v>846</v>
      </c>
      <c r="E2770" s="10"/>
      <c r="F2770" s="10">
        <v>44986</v>
      </c>
      <c r="G2770" t="s">
        <v>682</v>
      </c>
      <c r="I2770">
        <v>20</v>
      </c>
      <c r="J2770" s="2">
        <v>160</v>
      </c>
      <c r="K2770" s="2">
        <f>IF(OR(B2770="متنوع",B2770="قطع غيار"),J2770,IF(AND(B2770="ceiling fan",J2770&gt;500),_xlfn.MAXIFS('m cost'!$E$3:$E$1062,'m cost'!$B$3:$B$1062,C2770,'m cost'!$C$3:$C$1062,"&lt;="&amp;O2770,'m cost'!$D$3:$D$1062,"&lt;="&amp;N2770)*3,_xlfn.MAXIFS('m cost'!$E$3:$E$1062,'m cost'!$B$3:$B$1062,C2770,'m cost'!$C$3:$C$1062,"&lt;="&amp;O2770,'m cost'!$D$3:$D$1062,"&lt;="&amp;N2770)))</f>
        <v>2060</v>
      </c>
      <c r="L2770" s="2">
        <f t="shared" si="264"/>
        <v>41200</v>
      </c>
      <c r="M2770" s="2">
        <f t="shared" si="265"/>
        <v>3200</v>
      </c>
      <c r="N2770">
        <f t="shared" si="266"/>
        <v>3</v>
      </c>
      <c r="O2770">
        <f t="shared" si="267"/>
        <v>2023</v>
      </c>
      <c r="P2770" s="9">
        <f>IF(I2770&gt;0,VLOOKUP(B2770,'m cost'!A:G,6,FALSE)*I2770,0)</f>
        <v>663.8</v>
      </c>
      <c r="Q2770" t="str">
        <f t="shared" si="268"/>
        <v>l</v>
      </c>
      <c r="R2770" s="2">
        <f t="shared" si="269"/>
        <v>-38663.800000000003</v>
      </c>
    </row>
    <row r="2771" spans="1:18" x14ac:dyDescent="0.2">
      <c r="A2771" t="s">
        <v>36</v>
      </c>
      <c r="B2771" s="9" t="str">
        <f>VLOOKUP(A2771,'item cost'!A:D,2,FALSE)</f>
        <v>group 15</v>
      </c>
      <c r="C2771" s="9" t="str">
        <f>VLOOKUP(D2771,items!A:B,2,FALSE)</f>
        <v>item 15</v>
      </c>
      <c r="D2771" t="s">
        <v>847</v>
      </c>
      <c r="E2771" s="10"/>
      <c r="F2771" s="10">
        <v>44986</v>
      </c>
      <c r="G2771" t="s">
        <v>682</v>
      </c>
      <c r="I2771">
        <v>5</v>
      </c>
      <c r="J2771" s="2">
        <v>1650</v>
      </c>
      <c r="K2771" s="2">
        <f>IF(OR(B2771="متنوع",B2771="قطع غيار"),J2771,IF(AND(B2771="ceiling fan",J2771&gt;500),_xlfn.MAXIFS('m cost'!$E$3:$E$1062,'m cost'!$B$3:$B$1062,C2771,'m cost'!$C$3:$C$1062,"&lt;="&amp;O2771,'m cost'!$D$3:$D$1062,"&lt;="&amp;N2771)*3,_xlfn.MAXIFS('m cost'!$E$3:$E$1062,'m cost'!$B$3:$B$1062,C2771,'m cost'!$C$3:$C$1062,"&lt;="&amp;O2771,'m cost'!$D$3:$D$1062,"&lt;="&amp;N2771)))</f>
        <v>1928</v>
      </c>
      <c r="L2771" s="2">
        <f t="shared" si="264"/>
        <v>9640</v>
      </c>
      <c r="M2771" s="2">
        <f t="shared" si="265"/>
        <v>8250</v>
      </c>
      <c r="N2771">
        <f t="shared" si="266"/>
        <v>3</v>
      </c>
      <c r="O2771">
        <f t="shared" si="267"/>
        <v>2023</v>
      </c>
      <c r="P2771" s="9">
        <f>IF(I2771&gt;0,VLOOKUP(B2771,'m cost'!A:G,6,FALSE)*I2771,0)</f>
        <v>132.6</v>
      </c>
      <c r="Q2771" t="str">
        <f t="shared" si="268"/>
        <v>l</v>
      </c>
      <c r="R2771" s="2">
        <f t="shared" si="269"/>
        <v>-1522.6</v>
      </c>
    </row>
    <row r="2772" spans="1:18" x14ac:dyDescent="0.2">
      <c r="A2772" t="s">
        <v>30</v>
      </c>
      <c r="B2772" s="9" t="str">
        <f>VLOOKUP(A2772,'item cost'!A:D,2,FALSE)</f>
        <v>group 16</v>
      </c>
      <c r="C2772" s="9" t="str">
        <f>VLOOKUP(D2772,items!A:B,2,FALSE)</f>
        <v>item 16</v>
      </c>
      <c r="D2772" t="s">
        <v>848</v>
      </c>
      <c r="E2772" s="10"/>
      <c r="F2772" s="10">
        <v>44986</v>
      </c>
      <c r="G2772" t="s">
        <v>682</v>
      </c>
      <c r="I2772">
        <v>25</v>
      </c>
      <c r="J2772" s="2">
        <v>525</v>
      </c>
      <c r="K2772" s="2">
        <f>IF(OR(B2772="متنوع",B2772="قطع غيار"),J2772,IF(AND(B2772="ceiling fan",J2772&gt;500),_xlfn.MAXIFS('m cost'!$E$3:$E$1062,'m cost'!$B$3:$B$1062,C2772,'m cost'!$C$3:$C$1062,"&lt;="&amp;O2772,'m cost'!$D$3:$D$1062,"&lt;="&amp;N2772)*3,_xlfn.MAXIFS('m cost'!$E$3:$E$1062,'m cost'!$B$3:$B$1062,C2772,'m cost'!$C$3:$C$1062,"&lt;="&amp;O2772,'m cost'!$D$3:$D$1062,"&lt;="&amp;N2772)))</f>
        <v>340.26666666666671</v>
      </c>
      <c r="L2772" s="2">
        <f t="shared" ref="L2772:L2835" si="270">I2772*K2772</f>
        <v>8506.6666666666679</v>
      </c>
      <c r="M2772" s="2">
        <f t="shared" ref="M2772:M2835" si="271">J2772*I2772</f>
        <v>13125</v>
      </c>
      <c r="N2772">
        <f t="shared" ref="N2772:N2835" si="272">MONTH(F2772)</f>
        <v>3</v>
      </c>
      <c r="O2772">
        <f t="shared" ref="O2772:O2835" si="273">YEAR(F2772)</f>
        <v>2023</v>
      </c>
      <c r="P2772" s="9">
        <f>IF(I2772&gt;0,VLOOKUP(B2772,'m cost'!A:G,6,FALSE)*I2772,0)</f>
        <v>717</v>
      </c>
      <c r="Q2772" t="str">
        <f t="shared" ref="Q2772:Q2835" si="274">IF(M2772-L2772-P2772&gt;0,"p","l")</f>
        <v>p</v>
      </c>
      <c r="R2772" s="2">
        <f t="shared" ref="R2772:R2835" si="275">M2772-L2772-P2772</f>
        <v>3901.3333333333321</v>
      </c>
    </row>
    <row r="2773" spans="1:18" x14ac:dyDescent="0.2">
      <c r="A2773" t="s">
        <v>45</v>
      </c>
      <c r="B2773" s="9" t="str">
        <f>VLOOKUP(A2773,'item cost'!A:D,2,FALSE)</f>
        <v>group 17</v>
      </c>
      <c r="C2773" s="9" t="str">
        <f>VLOOKUP(D2773,items!A:B,2,FALSE)</f>
        <v>item 17</v>
      </c>
      <c r="D2773" t="s">
        <v>849</v>
      </c>
      <c r="E2773" s="10"/>
      <c r="F2773" s="10">
        <v>44986</v>
      </c>
      <c r="G2773" t="s">
        <v>682</v>
      </c>
      <c r="I2773">
        <v>27</v>
      </c>
      <c r="J2773" s="2">
        <v>475</v>
      </c>
      <c r="K2773" s="2">
        <f>IF(OR(B2773="متنوع",B2773="قطع غيار"),J2773,IF(AND(B2773="ceiling fan",J2773&gt;500),_xlfn.MAXIFS('m cost'!$E$3:$E$1062,'m cost'!$B$3:$B$1062,C2773,'m cost'!$C$3:$C$1062,"&lt;="&amp;O2773,'m cost'!$D$3:$D$1062,"&lt;="&amp;N2773)*3,_xlfn.MAXIFS('m cost'!$E$3:$E$1062,'m cost'!$B$3:$B$1062,C2773,'m cost'!$C$3:$C$1062,"&lt;="&amp;O2773,'m cost'!$D$3:$D$1062,"&lt;="&amp;N2773)))</f>
        <v>1330</v>
      </c>
      <c r="L2773" s="2">
        <f t="shared" si="270"/>
        <v>35910</v>
      </c>
      <c r="M2773" s="2">
        <f t="shared" si="271"/>
        <v>12825</v>
      </c>
      <c r="N2773">
        <f t="shared" si="272"/>
        <v>3</v>
      </c>
      <c r="O2773">
        <f t="shared" si="273"/>
        <v>2023</v>
      </c>
      <c r="P2773" s="9">
        <f>IF(I2773&gt;0,VLOOKUP(B2773,'m cost'!A:G,6,FALSE)*I2773,0)</f>
        <v>1302.75</v>
      </c>
      <c r="Q2773" t="str">
        <f t="shared" si="274"/>
        <v>l</v>
      </c>
      <c r="R2773" s="2">
        <f t="shared" si="275"/>
        <v>-24387.75</v>
      </c>
    </row>
    <row r="2774" spans="1:18" x14ac:dyDescent="0.2">
      <c r="A2774" t="s">
        <v>21</v>
      </c>
      <c r="B2774" s="9" t="str">
        <f>VLOOKUP(A2774,'item cost'!A:D,2,FALSE)</f>
        <v>group 18</v>
      </c>
      <c r="C2774" s="9" t="str">
        <f>VLOOKUP(D2774,items!A:B,2,FALSE)</f>
        <v>item 18</v>
      </c>
      <c r="D2774" t="s">
        <v>850</v>
      </c>
      <c r="E2774" s="10"/>
      <c r="F2774" s="10">
        <v>44986</v>
      </c>
      <c r="G2774" t="s">
        <v>682</v>
      </c>
      <c r="I2774">
        <v>15</v>
      </c>
      <c r="J2774" s="2">
        <v>590</v>
      </c>
      <c r="K2774" s="2">
        <f>IF(OR(B2774="متنوع",B2774="قطع غيار"),J2774,IF(AND(B2774="ceiling fan",J2774&gt;500),_xlfn.MAXIFS('m cost'!$E$3:$E$1062,'m cost'!$B$3:$B$1062,C2774,'m cost'!$C$3:$C$1062,"&lt;="&amp;O2774,'m cost'!$D$3:$D$1062,"&lt;="&amp;N2774)*3,_xlfn.MAXIFS('m cost'!$E$3:$E$1062,'m cost'!$B$3:$B$1062,C2774,'m cost'!$C$3:$C$1062,"&lt;="&amp;O2774,'m cost'!$D$3:$D$1062,"&lt;="&amp;N2774)))</f>
        <v>569</v>
      </c>
      <c r="L2774" s="2">
        <f t="shared" si="270"/>
        <v>8535</v>
      </c>
      <c r="M2774" s="2">
        <f t="shared" si="271"/>
        <v>8850</v>
      </c>
      <c r="N2774">
        <f t="shared" si="272"/>
        <v>3</v>
      </c>
      <c r="O2774">
        <f t="shared" si="273"/>
        <v>2023</v>
      </c>
      <c r="P2774" s="9">
        <f>IF(I2774&gt;0,VLOOKUP(B2774,'m cost'!A:G,6,FALSE)*I2774,0)</f>
        <v>2072.4</v>
      </c>
      <c r="Q2774" t="str">
        <f t="shared" si="274"/>
        <v>l</v>
      </c>
      <c r="R2774" s="2">
        <f t="shared" si="275"/>
        <v>-1757.4</v>
      </c>
    </row>
    <row r="2775" spans="1:18" x14ac:dyDescent="0.2">
      <c r="A2775" t="s">
        <v>275</v>
      </c>
      <c r="B2775" s="9" t="str">
        <f>VLOOKUP(A2775,'item cost'!A:D,2,FALSE)</f>
        <v>group 19</v>
      </c>
      <c r="C2775" s="9" t="str">
        <f>VLOOKUP(D2775,items!A:B,2,FALSE)</f>
        <v>item 19</v>
      </c>
      <c r="D2775" t="s">
        <v>851</v>
      </c>
      <c r="E2775" s="10"/>
      <c r="F2775" s="10">
        <v>44986</v>
      </c>
      <c r="G2775" t="s">
        <v>682</v>
      </c>
      <c r="I2775">
        <v>14</v>
      </c>
      <c r="J2775" s="2">
        <v>540</v>
      </c>
      <c r="K2775" s="2">
        <f>IF(OR(B2775="متنوع",B2775="قطع غيار"),J2775,IF(AND(B2775="ceiling fan",J2775&gt;500),_xlfn.MAXIFS('m cost'!$E$3:$E$1062,'m cost'!$B$3:$B$1062,C2775,'m cost'!$C$3:$C$1062,"&lt;="&amp;O2775,'m cost'!$D$3:$D$1062,"&lt;="&amp;N2775)*3,_xlfn.MAXIFS('m cost'!$E$3:$E$1062,'m cost'!$B$3:$B$1062,C2775,'m cost'!$C$3:$C$1062,"&lt;="&amp;O2775,'m cost'!$D$3:$D$1062,"&lt;="&amp;N2775)))</f>
        <v>1400</v>
      </c>
      <c r="L2775" s="2">
        <f t="shared" si="270"/>
        <v>19600</v>
      </c>
      <c r="M2775" s="2">
        <f t="shared" si="271"/>
        <v>7560</v>
      </c>
      <c r="N2775">
        <f t="shared" si="272"/>
        <v>3</v>
      </c>
      <c r="O2775">
        <f t="shared" si="273"/>
        <v>2023</v>
      </c>
      <c r="P2775" s="9">
        <f>IF(I2775&gt;0,VLOOKUP(B2775,'m cost'!A:G,6,FALSE)*I2775,0)</f>
        <v>307.58</v>
      </c>
      <c r="Q2775" t="str">
        <f t="shared" si="274"/>
        <v>l</v>
      </c>
      <c r="R2775" s="2">
        <f t="shared" si="275"/>
        <v>-12347.58</v>
      </c>
    </row>
    <row r="2776" spans="1:18" x14ac:dyDescent="0.2">
      <c r="A2776" t="s">
        <v>17</v>
      </c>
      <c r="B2776" s="9" t="str">
        <f>VLOOKUP(A2776,'item cost'!A:D,2,FALSE)</f>
        <v>group 20</v>
      </c>
      <c r="C2776" s="9" t="str">
        <f>VLOOKUP(D2776,items!A:B,2,FALSE)</f>
        <v>item 20</v>
      </c>
      <c r="D2776" t="s">
        <v>852</v>
      </c>
      <c r="E2776" s="10"/>
      <c r="F2776" s="10">
        <v>44986</v>
      </c>
      <c r="G2776" t="s">
        <v>682</v>
      </c>
      <c r="I2776">
        <v>4</v>
      </c>
      <c r="J2776" s="2">
        <v>470</v>
      </c>
      <c r="K2776" s="2">
        <f>IF(OR(B2776="متنوع",B2776="قطع غيار"),J2776,IF(AND(B2776="ceiling fan",J2776&gt;500),_xlfn.MAXIFS('m cost'!$E$3:$E$1062,'m cost'!$B$3:$B$1062,C2776,'m cost'!$C$3:$C$1062,"&lt;="&amp;O2776,'m cost'!$D$3:$D$1062,"&lt;="&amp;N2776)*3,_xlfn.MAXIFS('m cost'!$E$3:$E$1062,'m cost'!$B$3:$B$1062,C2776,'m cost'!$C$3:$C$1062,"&lt;="&amp;O2776,'m cost'!$D$3:$D$1062,"&lt;="&amp;N2776)))</f>
        <v>1668</v>
      </c>
      <c r="L2776" s="2">
        <f t="shared" si="270"/>
        <v>6672</v>
      </c>
      <c r="M2776" s="2">
        <f t="shared" si="271"/>
        <v>1880</v>
      </c>
      <c r="N2776">
        <f t="shared" si="272"/>
        <v>3</v>
      </c>
      <c r="O2776">
        <f t="shared" si="273"/>
        <v>2023</v>
      </c>
      <c r="P2776" s="9">
        <f>IF(I2776&gt;0,VLOOKUP(B2776,'m cost'!A:G,6,FALSE)*I2776,0)</f>
        <v>20</v>
      </c>
      <c r="Q2776" t="str">
        <f t="shared" si="274"/>
        <v>l</v>
      </c>
      <c r="R2776" s="2">
        <f t="shared" si="275"/>
        <v>-4812</v>
      </c>
    </row>
    <row r="2777" spans="1:18" x14ac:dyDescent="0.2">
      <c r="A2777" t="s">
        <v>18</v>
      </c>
      <c r="B2777" s="9" t="str">
        <f>VLOOKUP(A2777,'item cost'!A:D,2,FALSE)</f>
        <v>group 21</v>
      </c>
      <c r="C2777" s="9" t="str">
        <f>VLOOKUP(D2777,items!A:B,2,FALSE)</f>
        <v>item 21</v>
      </c>
      <c r="D2777" t="s">
        <v>853</v>
      </c>
      <c r="E2777" s="10"/>
      <c r="F2777" s="10">
        <v>44987</v>
      </c>
      <c r="G2777" t="s">
        <v>683</v>
      </c>
      <c r="I2777">
        <v>65</v>
      </c>
      <c r="J2777" s="2">
        <v>1525</v>
      </c>
      <c r="K2777" s="2">
        <f>IF(OR(B2777="متنوع",B2777="قطع غيار"),J2777,IF(AND(B2777="ceiling fan",J2777&gt;500),_xlfn.MAXIFS('m cost'!$E$3:$E$1062,'m cost'!$B$3:$B$1062,C2777,'m cost'!$C$3:$C$1062,"&lt;="&amp;O2777,'m cost'!$D$3:$D$1062,"&lt;="&amp;N2777)*3,_xlfn.MAXIFS('m cost'!$E$3:$E$1062,'m cost'!$B$3:$B$1062,C2777,'m cost'!$C$3:$C$1062,"&lt;="&amp;O2777,'m cost'!$D$3:$D$1062,"&lt;="&amp;N2777)))</f>
        <v>2185</v>
      </c>
      <c r="L2777" s="2">
        <f t="shared" si="270"/>
        <v>142025</v>
      </c>
      <c r="M2777" s="2">
        <f t="shared" si="271"/>
        <v>99125</v>
      </c>
      <c r="N2777">
        <f t="shared" si="272"/>
        <v>3</v>
      </c>
      <c r="O2777">
        <f t="shared" si="273"/>
        <v>2023</v>
      </c>
      <c r="P2777" s="9">
        <f>IF(I2777&gt;0,VLOOKUP(B2777,'m cost'!A:G,6,FALSE)*I2777,0)</f>
        <v>0</v>
      </c>
      <c r="Q2777" t="str">
        <f t="shared" si="274"/>
        <v>l</v>
      </c>
      <c r="R2777" s="2">
        <f t="shared" si="275"/>
        <v>-42900</v>
      </c>
    </row>
    <row r="2778" spans="1:18" x14ac:dyDescent="0.2">
      <c r="A2778" t="s">
        <v>24</v>
      </c>
      <c r="B2778" s="9" t="str">
        <f>VLOOKUP(A2778,'item cost'!A:D,2,FALSE)</f>
        <v>group 22</v>
      </c>
      <c r="C2778" s="9" t="str">
        <f>VLOOKUP(D2778,items!A:B,2,FALSE)</f>
        <v>item 22</v>
      </c>
      <c r="D2778" t="s">
        <v>854</v>
      </c>
      <c r="E2778" s="10"/>
      <c r="F2778" s="10">
        <v>44987</v>
      </c>
      <c r="G2778" t="s">
        <v>683</v>
      </c>
      <c r="I2778">
        <v>10</v>
      </c>
      <c r="J2778" s="2">
        <v>2700</v>
      </c>
      <c r="K2778" s="2">
        <f>IF(OR(B2778="متنوع",B2778="قطع غيار"),J2778,IF(AND(B2778="ceiling fan",J2778&gt;500),_xlfn.MAXIFS('m cost'!$E$3:$E$1062,'m cost'!$B$3:$B$1062,C2778,'m cost'!$C$3:$C$1062,"&lt;="&amp;O2778,'m cost'!$D$3:$D$1062,"&lt;="&amp;N2778)*3,_xlfn.MAXIFS('m cost'!$E$3:$E$1062,'m cost'!$B$3:$B$1062,C2778,'m cost'!$C$3:$C$1062,"&lt;="&amp;O2778,'m cost'!$D$3:$D$1062,"&lt;="&amp;N2778)))</f>
        <v>855</v>
      </c>
      <c r="L2778" s="2">
        <f t="shared" si="270"/>
        <v>8550</v>
      </c>
      <c r="M2778" s="2">
        <f t="shared" si="271"/>
        <v>27000</v>
      </c>
      <c r="N2778">
        <f t="shared" si="272"/>
        <v>3</v>
      </c>
      <c r="O2778">
        <f t="shared" si="273"/>
        <v>2023</v>
      </c>
      <c r="P2778" s="9">
        <f>IF(I2778&gt;0,VLOOKUP(B2778,'m cost'!A:G,6,FALSE)*I2778,0)</f>
        <v>10</v>
      </c>
      <c r="Q2778" t="str">
        <f t="shared" si="274"/>
        <v>p</v>
      </c>
      <c r="R2778" s="2">
        <f t="shared" si="275"/>
        <v>18440</v>
      </c>
    </row>
    <row r="2779" spans="1:18" x14ac:dyDescent="0.2">
      <c r="A2779" t="s">
        <v>60</v>
      </c>
      <c r="B2779" s="9" t="str">
        <f>VLOOKUP(A2779,'item cost'!A:D,2,FALSE)</f>
        <v>group 23</v>
      </c>
      <c r="C2779" s="9" t="str">
        <f>VLOOKUP(D2779,items!A:B,2,FALSE)</f>
        <v>item 23</v>
      </c>
      <c r="D2779" t="s">
        <v>855</v>
      </c>
      <c r="E2779" s="10"/>
      <c r="F2779" s="10">
        <v>44987</v>
      </c>
      <c r="G2779" t="s">
        <v>683</v>
      </c>
      <c r="I2779">
        <v>10</v>
      </c>
      <c r="J2779" s="2">
        <v>2600</v>
      </c>
      <c r="K2779" s="2">
        <f>IF(OR(B2779="متنوع",B2779="قطع غيار"),J2779,IF(AND(B2779="ceiling fan",J2779&gt;500),_xlfn.MAXIFS('m cost'!$E$3:$E$1062,'m cost'!$B$3:$B$1062,C2779,'m cost'!$C$3:$C$1062,"&lt;="&amp;O2779,'m cost'!$D$3:$D$1062,"&lt;="&amp;N2779)*3,_xlfn.MAXIFS('m cost'!$E$3:$E$1062,'m cost'!$B$3:$B$1062,C2779,'m cost'!$C$3:$C$1062,"&lt;="&amp;O2779,'m cost'!$D$3:$D$1062,"&lt;="&amp;N2779)))</f>
        <v>3666.8121693121693</v>
      </c>
      <c r="L2779" s="2">
        <f t="shared" si="270"/>
        <v>36668.121693121691</v>
      </c>
      <c r="M2779" s="2">
        <f t="shared" si="271"/>
        <v>26000</v>
      </c>
      <c r="N2779">
        <f t="shared" si="272"/>
        <v>3</v>
      </c>
      <c r="O2779">
        <f t="shared" si="273"/>
        <v>2023</v>
      </c>
      <c r="P2779" s="9">
        <f>IF(I2779&gt;0,VLOOKUP(B2779,'m cost'!A:G,6,FALSE)*I2779,0)</f>
        <v>20</v>
      </c>
      <c r="Q2779" t="str">
        <f t="shared" si="274"/>
        <v>l</v>
      </c>
      <c r="R2779" s="2">
        <f t="shared" si="275"/>
        <v>-10688.121693121691</v>
      </c>
    </row>
    <row r="2780" spans="1:18" x14ac:dyDescent="0.2">
      <c r="A2780" t="s">
        <v>43</v>
      </c>
      <c r="B2780" s="9" t="str">
        <f>VLOOKUP(A2780,'item cost'!A:D,2,FALSE)</f>
        <v>group 24</v>
      </c>
      <c r="C2780" s="9" t="str">
        <f>VLOOKUP(D2780,items!A:B,2,FALSE)</f>
        <v>item 24</v>
      </c>
      <c r="D2780" t="s">
        <v>856</v>
      </c>
      <c r="E2780" s="10"/>
      <c r="F2780" s="10">
        <v>44987</v>
      </c>
      <c r="G2780" t="s">
        <v>683</v>
      </c>
      <c r="I2780">
        <v>30</v>
      </c>
      <c r="J2780" s="2">
        <v>525</v>
      </c>
      <c r="K2780" s="2">
        <f>IF(OR(B2780="متنوع",B2780="قطع غيار"),J2780,IF(AND(B2780="ceiling fan",J2780&gt;500),_xlfn.MAXIFS('m cost'!$E$3:$E$1062,'m cost'!$B$3:$B$1062,C2780,'m cost'!$C$3:$C$1062,"&lt;="&amp;O2780,'m cost'!$D$3:$D$1062,"&lt;="&amp;N2780)*3,_xlfn.MAXIFS('m cost'!$E$3:$E$1062,'m cost'!$B$3:$B$1062,C2780,'m cost'!$C$3:$C$1062,"&lt;="&amp;O2780,'m cost'!$D$3:$D$1062,"&lt;="&amp;N2780)))</f>
        <v>570</v>
      </c>
      <c r="L2780" s="2">
        <f t="shared" si="270"/>
        <v>17100</v>
      </c>
      <c r="M2780" s="2">
        <f t="shared" si="271"/>
        <v>15750</v>
      </c>
      <c r="N2780">
        <f t="shared" si="272"/>
        <v>3</v>
      </c>
      <c r="O2780">
        <f t="shared" si="273"/>
        <v>2023</v>
      </c>
      <c r="P2780" s="9">
        <f>IF(I2780&gt;0,VLOOKUP(B2780,'m cost'!A:G,6,FALSE)*I2780,0)</f>
        <v>15</v>
      </c>
      <c r="Q2780" t="str">
        <f t="shared" si="274"/>
        <v>l</v>
      </c>
      <c r="R2780" s="2">
        <f t="shared" si="275"/>
        <v>-1365</v>
      </c>
    </row>
    <row r="2781" spans="1:18" x14ac:dyDescent="0.2">
      <c r="A2781" t="s">
        <v>278</v>
      </c>
      <c r="B2781" s="9" t="str">
        <f>VLOOKUP(A2781,'item cost'!A:D,2,FALSE)</f>
        <v>group 25</v>
      </c>
      <c r="C2781" s="9" t="str">
        <f>VLOOKUP(D2781,items!A:B,2,FALSE)</f>
        <v>item 25</v>
      </c>
      <c r="D2781" t="s">
        <v>857</v>
      </c>
      <c r="E2781" s="10"/>
      <c r="F2781" s="10">
        <v>44987</v>
      </c>
      <c r="G2781" t="s">
        <v>683</v>
      </c>
      <c r="I2781">
        <v>30</v>
      </c>
      <c r="J2781" s="2">
        <v>275</v>
      </c>
      <c r="K2781" s="2">
        <f>IF(OR(B2781="متنوع",B2781="قطع غيار"),J2781,IF(AND(B2781="ceiling fan",J2781&gt;500),_xlfn.MAXIFS('m cost'!$E$3:$E$1062,'m cost'!$B$3:$B$1062,C2781,'m cost'!$C$3:$C$1062,"&lt;="&amp;O2781,'m cost'!$D$3:$D$1062,"&lt;="&amp;N2781)*3,_xlfn.MAXIFS('m cost'!$E$3:$E$1062,'m cost'!$B$3:$B$1062,C2781,'m cost'!$C$3:$C$1062,"&lt;="&amp;O2781,'m cost'!$D$3:$D$1062,"&lt;="&amp;N2781)))</f>
        <v>388</v>
      </c>
      <c r="L2781" s="2">
        <f t="shared" si="270"/>
        <v>11640</v>
      </c>
      <c r="M2781" s="2">
        <f t="shared" si="271"/>
        <v>8250</v>
      </c>
      <c r="N2781">
        <f t="shared" si="272"/>
        <v>3</v>
      </c>
      <c r="O2781">
        <f t="shared" si="273"/>
        <v>2023</v>
      </c>
      <c r="P2781" s="9">
        <f>IF(I2781&gt;0,VLOOKUP(B2781,'m cost'!A:G,6,FALSE)*I2781,0)</f>
        <v>883.65</v>
      </c>
      <c r="Q2781" t="str">
        <f t="shared" si="274"/>
        <v>l</v>
      </c>
      <c r="R2781" s="2">
        <f t="shared" si="275"/>
        <v>-4273.6499999999996</v>
      </c>
    </row>
    <row r="2782" spans="1:18" x14ac:dyDescent="0.2">
      <c r="A2782" t="s">
        <v>279</v>
      </c>
      <c r="B2782" s="9" t="str">
        <f>VLOOKUP(A2782,'item cost'!A:D,2,FALSE)</f>
        <v>group 26</v>
      </c>
      <c r="C2782" s="9" t="str">
        <f>VLOOKUP(D2782,items!A:B,2,FALSE)</f>
        <v>item 26</v>
      </c>
      <c r="D2782" t="s">
        <v>858</v>
      </c>
      <c r="E2782" s="10"/>
      <c r="F2782" s="10">
        <v>44989</v>
      </c>
      <c r="G2782" t="s">
        <v>684</v>
      </c>
      <c r="I2782">
        <v>15</v>
      </c>
      <c r="J2782" s="2">
        <v>2675</v>
      </c>
      <c r="K2782" s="2">
        <f>IF(OR(B2782="متنوع",B2782="قطع غيار"),J2782,IF(AND(B2782="ceiling fan",J2782&gt;500),_xlfn.MAXIFS('m cost'!$E$3:$E$1062,'m cost'!$B$3:$B$1062,C2782,'m cost'!$C$3:$C$1062,"&lt;="&amp;O2782,'m cost'!$D$3:$D$1062,"&lt;="&amp;N2782)*3,_xlfn.MAXIFS('m cost'!$E$3:$E$1062,'m cost'!$B$3:$B$1062,C2782,'m cost'!$C$3:$C$1062,"&lt;="&amp;O2782,'m cost'!$D$3:$D$1062,"&lt;="&amp;N2782)))</f>
        <v>2270</v>
      </c>
      <c r="L2782" s="2">
        <f t="shared" si="270"/>
        <v>34050</v>
      </c>
      <c r="M2782" s="2">
        <f t="shared" si="271"/>
        <v>40125</v>
      </c>
      <c r="N2782">
        <f t="shared" si="272"/>
        <v>3</v>
      </c>
      <c r="O2782">
        <f t="shared" si="273"/>
        <v>2023</v>
      </c>
      <c r="P2782" s="9">
        <f>IF(I2782&gt;0,VLOOKUP(B2782,'m cost'!A:G,6,FALSE)*I2782,0)</f>
        <v>75</v>
      </c>
      <c r="Q2782" t="str">
        <f t="shared" si="274"/>
        <v>p</v>
      </c>
      <c r="R2782" s="2">
        <f t="shared" si="275"/>
        <v>6000</v>
      </c>
    </row>
    <row r="2783" spans="1:18" x14ac:dyDescent="0.2">
      <c r="A2783" t="s">
        <v>46</v>
      </c>
      <c r="B2783" s="9" t="str">
        <f>VLOOKUP(A2783,'item cost'!A:D,2,FALSE)</f>
        <v>group 27</v>
      </c>
      <c r="C2783" s="9" t="str">
        <f>VLOOKUP(D2783,items!A:B,2,FALSE)</f>
        <v>item 27</v>
      </c>
      <c r="D2783" t="s">
        <v>859</v>
      </c>
      <c r="E2783" s="10"/>
      <c r="F2783" s="10">
        <v>44989</v>
      </c>
      <c r="G2783" t="s">
        <v>684</v>
      </c>
      <c r="I2783">
        <v>10</v>
      </c>
      <c r="J2783" s="2">
        <v>590</v>
      </c>
      <c r="K2783" s="2">
        <f>IF(OR(B2783="متنوع",B2783="قطع غيار"),J2783,IF(AND(B2783="ceiling fan",J2783&gt;500),_xlfn.MAXIFS('m cost'!$E$3:$E$1062,'m cost'!$B$3:$B$1062,C2783,'m cost'!$C$3:$C$1062,"&lt;="&amp;O2783,'m cost'!$D$3:$D$1062,"&lt;="&amp;N2783)*3,_xlfn.MAXIFS('m cost'!$E$3:$E$1062,'m cost'!$B$3:$B$1062,C2783,'m cost'!$C$3:$C$1062,"&lt;="&amp;O2783,'m cost'!$D$3:$D$1062,"&lt;="&amp;N2783)))</f>
        <v>1651</v>
      </c>
      <c r="L2783" s="2">
        <f t="shared" si="270"/>
        <v>16510</v>
      </c>
      <c r="M2783" s="2">
        <f t="shared" si="271"/>
        <v>5900</v>
      </c>
      <c r="N2783">
        <f t="shared" si="272"/>
        <v>3</v>
      </c>
      <c r="O2783">
        <f t="shared" si="273"/>
        <v>2023</v>
      </c>
      <c r="P2783" s="9">
        <f>IF(I2783&gt;0,VLOOKUP(B2783,'m cost'!A:G,6,FALSE)*I2783,0)</f>
        <v>0</v>
      </c>
      <c r="Q2783" t="str">
        <f t="shared" si="274"/>
        <v>l</v>
      </c>
      <c r="R2783" s="2">
        <f t="shared" si="275"/>
        <v>-10610</v>
      </c>
    </row>
    <row r="2784" spans="1:18" x14ac:dyDescent="0.2">
      <c r="A2784" t="s">
        <v>37</v>
      </c>
      <c r="B2784" s="9" t="str">
        <f>VLOOKUP(A2784,'item cost'!A:D,2,FALSE)</f>
        <v>group 28</v>
      </c>
      <c r="C2784" s="9" t="str">
        <f>VLOOKUP(D2784,items!A:B,2,FALSE)</f>
        <v>item 28</v>
      </c>
      <c r="D2784" t="s">
        <v>860</v>
      </c>
      <c r="E2784" s="10"/>
      <c r="F2784" s="10">
        <v>44989</v>
      </c>
      <c r="G2784" t="s">
        <v>684</v>
      </c>
      <c r="I2784">
        <v>10</v>
      </c>
      <c r="J2784" s="2">
        <v>1200</v>
      </c>
      <c r="K2784" s="2">
        <f>IF(OR(B2784="متنوع",B2784="قطع غيار"),J2784,IF(AND(B2784="ceiling fan",J2784&gt;500),_xlfn.MAXIFS('m cost'!$E$3:$E$1062,'m cost'!$B$3:$B$1062,C2784,'m cost'!$C$3:$C$1062,"&lt;="&amp;O2784,'m cost'!$D$3:$D$1062,"&lt;="&amp;N2784)*3,_xlfn.MAXIFS('m cost'!$E$3:$E$1062,'m cost'!$B$3:$B$1062,C2784,'m cost'!$C$3:$C$1062,"&lt;="&amp;O2784,'m cost'!$D$3:$D$1062,"&lt;="&amp;N2784)))</f>
        <v>1229</v>
      </c>
      <c r="L2784" s="2">
        <f t="shared" si="270"/>
        <v>12290</v>
      </c>
      <c r="M2784" s="2">
        <f t="shared" si="271"/>
        <v>12000</v>
      </c>
      <c r="N2784">
        <f t="shared" si="272"/>
        <v>3</v>
      </c>
      <c r="O2784">
        <f t="shared" si="273"/>
        <v>2023</v>
      </c>
      <c r="P2784" s="9">
        <f>IF(I2784&gt;0,VLOOKUP(B2784,'m cost'!A:G,6,FALSE)*I2784,0)</f>
        <v>5</v>
      </c>
      <c r="Q2784" t="str">
        <f t="shared" si="274"/>
        <v>l</v>
      </c>
      <c r="R2784" s="2">
        <f t="shared" si="275"/>
        <v>-295</v>
      </c>
    </row>
    <row r="2785" spans="1:18" x14ac:dyDescent="0.2">
      <c r="A2785" t="s">
        <v>44</v>
      </c>
      <c r="B2785" s="9" t="str">
        <f>VLOOKUP(A2785,'item cost'!A:D,2,FALSE)</f>
        <v>group 29</v>
      </c>
      <c r="C2785" s="9" t="str">
        <f>VLOOKUP(D2785,items!A:B,2,FALSE)</f>
        <v>item 29</v>
      </c>
      <c r="D2785" t="s">
        <v>861</v>
      </c>
      <c r="E2785" s="10"/>
      <c r="F2785" s="10">
        <v>44989</v>
      </c>
      <c r="G2785" t="s">
        <v>684</v>
      </c>
      <c r="I2785">
        <v>19</v>
      </c>
      <c r="J2785" s="2">
        <v>1525</v>
      </c>
      <c r="K2785" s="2">
        <f>IF(OR(B2785="متنوع",B2785="قطع غيار"),J2785,IF(AND(B2785="ceiling fan",J2785&gt;500),_xlfn.MAXIFS('m cost'!$E$3:$E$1062,'m cost'!$B$3:$B$1062,C2785,'m cost'!$C$3:$C$1062,"&lt;="&amp;O2785,'m cost'!$D$3:$D$1062,"&lt;="&amp;N2785)*3,_xlfn.MAXIFS('m cost'!$E$3:$E$1062,'m cost'!$B$3:$B$1062,C2785,'m cost'!$C$3:$C$1062,"&lt;="&amp;O2785,'m cost'!$D$3:$D$1062,"&lt;="&amp;N2785)))</f>
        <v>253</v>
      </c>
      <c r="L2785" s="2">
        <f t="shared" si="270"/>
        <v>4807</v>
      </c>
      <c r="M2785" s="2">
        <f t="shared" si="271"/>
        <v>28975</v>
      </c>
      <c r="N2785">
        <f t="shared" si="272"/>
        <v>3</v>
      </c>
      <c r="O2785">
        <f t="shared" si="273"/>
        <v>2023</v>
      </c>
      <c r="P2785" s="9">
        <f>IF(I2785&gt;0,VLOOKUP(B2785,'m cost'!A:G,6,FALSE)*I2785,0)</f>
        <v>95</v>
      </c>
      <c r="Q2785" t="str">
        <f t="shared" si="274"/>
        <v>p</v>
      </c>
      <c r="R2785" s="2">
        <f t="shared" si="275"/>
        <v>24073</v>
      </c>
    </row>
    <row r="2786" spans="1:18" x14ac:dyDescent="0.2">
      <c r="A2786" t="s">
        <v>280</v>
      </c>
      <c r="B2786" s="9" t="str">
        <f>VLOOKUP(A2786,'item cost'!A:D,2,FALSE)</f>
        <v>group 30</v>
      </c>
      <c r="C2786" s="9" t="str">
        <f>VLOOKUP(D2786,items!A:B,2,FALSE)</f>
        <v>item 30</v>
      </c>
      <c r="D2786" t="s">
        <v>862</v>
      </c>
      <c r="E2786" s="10"/>
      <c r="F2786" s="10">
        <v>44989</v>
      </c>
      <c r="G2786" t="s">
        <v>684</v>
      </c>
      <c r="I2786">
        <v>10</v>
      </c>
      <c r="J2786" s="2">
        <v>160</v>
      </c>
      <c r="K2786" s="2">
        <f>IF(OR(B2786="متنوع",B2786="قطع غيار"),J2786,IF(AND(B2786="ceiling fan",J2786&gt;500),_xlfn.MAXIFS('m cost'!$E$3:$E$1062,'m cost'!$B$3:$B$1062,C2786,'m cost'!$C$3:$C$1062,"&lt;="&amp;O2786,'m cost'!$D$3:$D$1062,"&lt;="&amp;N2786)*3,_xlfn.MAXIFS('m cost'!$E$3:$E$1062,'m cost'!$B$3:$B$1062,C2786,'m cost'!$C$3:$C$1062,"&lt;="&amp;O2786,'m cost'!$D$3:$D$1062,"&lt;="&amp;N2786)))</f>
        <v>1273</v>
      </c>
      <c r="L2786" s="2">
        <f t="shared" si="270"/>
        <v>12730</v>
      </c>
      <c r="M2786" s="2">
        <f t="shared" si="271"/>
        <v>1600</v>
      </c>
      <c r="N2786">
        <f t="shared" si="272"/>
        <v>3</v>
      </c>
      <c r="O2786">
        <f t="shared" si="273"/>
        <v>2023</v>
      </c>
      <c r="P2786" s="9">
        <f>IF(I2786&gt;0,VLOOKUP(B2786,'m cost'!A:G,6,FALSE)*I2786,0)</f>
        <v>50</v>
      </c>
      <c r="Q2786" t="str">
        <f t="shared" si="274"/>
        <v>l</v>
      </c>
      <c r="R2786" s="2">
        <f t="shared" si="275"/>
        <v>-11180</v>
      </c>
    </row>
    <row r="2787" spans="1:18" x14ac:dyDescent="0.2">
      <c r="A2787" t="s">
        <v>50</v>
      </c>
      <c r="B2787" s="9" t="str">
        <f>VLOOKUP(A2787,'item cost'!A:D,2,FALSE)</f>
        <v>group 31</v>
      </c>
      <c r="C2787" s="9" t="str">
        <f>VLOOKUP(D2787,items!A:B,2,FALSE)</f>
        <v>item 31</v>
      </c>
      <c r="D2787" t="s">
        <v>863</v>
      </c>
      <c r="E2787" s="10"/>
      <c r="F2787" s="10">
        <v>44989</v>
      </c>
      <c r="G2787" t="s">
        <v>684</v>
      </c>
      <c r="I2787">
        <v>40</v>
      </c>
      <c r="J2787" s="2">
        <v>475</v>
      </c>
      <c r="K2787" s="2">
        <f>IF(OR(B2787="متنوع",B2787="قطع غيار"),J2787,IF(AND(B2787="ceiling fan",J2787&gt;500),_xlfn.MAXIFS('m cost'!$E$3:$E$1062,'m cost'!$B$3:$B$1062,C2787,'m cost'!$C$3:$C$1062,"&lt;="&amp;O2787,'m cost'!$D$3:$D$1062,"&lt;="&amp;N2787)*3,_xlfn.MAXIFS('m cost'!$E$3:$E$1062,'m cost'!$B$3:$B$1062,C2787,'m cost'!$C$3:$C$1062,"&lt;="&amp;O2787,'m cost'!$D$3:$D$1062,"&lt;="&amp;N2787)))</f>
        <v>891.17460317460325</v>
      </c>
      <c r="L2787" s="2">
        <f t="shared" si="270"/>
        <v>35646.984126984127</v>
      </c>
      <c r="M2787" s="2">
        <f t="shared" si="271"/>
        <v>19000</v>
      </c>
      <c r="N2787">
        <f t="shared" si="272"/>
        <v>3</v>
      </c>
      <c r="O2787">
        <f t="shared" si="273"/>
        <v>2023</v>
      </c>
      <c r="P2787" s="9">
        <f>IF(I2787&gt;0,VLOOKUP(B2787,'m cost'!A:G,6,FALSE)*I2787,0)</f>
        <v>200</v>
      </c>
      <c r="Q2787" t="str">
        <f t="shared" si="274"/>
        <v>l</v>
      </c>
      <c r="R2787" s="2">
        <f t="shared" si="275"/>
        <v>-16846.984126984127</v>
      </c>
    </row>
    <row r="2788" spans="1:18" x14ac:dyDescent="0.2">
      <c r="A2788" t="s">
        <v>20</v>
      </c>
      <c r="B2788" s="9" t="str">
        <f>VLOOKUP(A2788,'item cost'!A:D,2,FALSE)</f>
        <v>group 32</v>
      </c>
      <c r="C2788" s="9" t="str">
        <f>VLOOKUP(D2788,items!A:B,2,FALSE)</f>
        <v>item 32</v>
      </c>
      <c r="D2788" t="s">
        <v>864</v>
      </c>
      <c r="E2788" s="10"/>
      <c r="F2788" s="10">
        <v>44989</v>
      </c>
      <c r="G2788" t="s">
        <v>684</v>
      </c>
      <c r="I2788">
        <v>62</v>
      </c>
      <c r="J2788" s="2">
        <v>525</v>
      </c>
      <c r="K2788" s="2">
        <f>IF(OR(B2788="متنوع",B2788="قطع غيار"),J2788,IF(AND(B2788="ceiling fan",J2788&gt;500),_xlfn.MAXIFS('m cost'!$E$3:$E$1062,'m cost'!$B$3:$B$1062,C2788,'m cost'!$C$3:$C$1062,"&lt;="&amp;O2788,'m cost'!$D$3:$D$1062,"&lt;="&amp;N2788)*3,_xlfn.MAXIFS('m cost'!$E$3:$E$1062,'m cost'!$B$3:$B$1062,C2788,'m cost'!$C$3:$C$1062,"&lt;="&amp;O2788,'m cost'!$D$3:$D$1062,"&lt;="&amp;N2788)))</f>
        <v>630</v>
      </c>
      <c r="L2788" s="2">
        <f t="shared" si="270"/>
        <v>39060</v>
      </c>
      <c r="M2788" s="2">
        <f t="shared" si="271"/>
        <v>32550</v>
      </c>
      <c r="N2788">
        <f t="shared" si="272"/>
        <v>3</v>
      </c>
      <c r="O2788">
        <f t="shared" si="273"/>
        <v>2023</v>
      </c>
      <c r="P2788" s="9">
        <f>IF(I2788&gt;0,VLOOKUP(B2788,'m cost'!A:G,6,FALSE)*I2788,0)</f>
        <v>310</v>
      </c>
      <c r="Q2788" t="str">
        <f t="shared" si="274"/>
        <v>l</v>
      </c>
      <c r="R2788" s="2">
        <f t="shared" si="275"/>
        <v>-6820</v>
      </c>
    </row>
    <row r="2789" spans="1:18" x14ac:dyDescent="0.2">
      <c r="A2789" t="s">
        <v>33</v>
      </c>
      <c r="B2789" s="9" t="str">
        <f>VLOOKUP(A2789,'item cost'!A:D,2,FALSE)</f>
        <v>group 33</v>
      </c>
      <c r="C2789" s="9" t="str">
        <f>VLOOKUP(D2789,items!A:B,2,FALSE)</f>
        <v>item 33</v>
      </c>
      <c r="D2789" t="s">
        <v>865</v>
      </c>
      <c r="E2789" s="10"/>
      <c r="F2789" s="10">
        <v>44989</v>
      </c>
      <c r="G2789" t="s">
        <v>684</v>
      </c>
      <c r="I2789">
        <v>18</v>
      </c>
      <c r="J2789" s="2">
        <v>275</v>
      </c>
      <c r="K2789" s="2">
        <f>IF(OR(B2789="متنوع",B2789="قطع غيار"),J2789,IF(AND(B2789="ceiling fan",J2789&gt;500),_xlfn.MAXIFS('m cost'!$E$3:$E$1062,'m cost'!$B$3:$B$1062,C2789,'m cost'!$C$3:$C$1062,"&lt;="&amp;O2789,'m cost'!$D$3:$D$1062,"&lt;="&amp;N2789)*3,_xlfn.MAXIFS('m cost'!$E$3:$E$1062,'m cost'!$B$3:$B$1062,C2789,'m cost'!$C$3:$C$1062,"&lt;="&amp;O2789,'m cost'!$D$3:$D$1062,"&lt;="&amp;N2789)))</f>
        <v>960</v>
      </c>
      <c r="L2789" s="2">
        <f t="shared" si="270"/>
        <v>17280</v>
      </c>
      <c r="M2789" s="2">
        <f t="shared" si="271"/>
        <v>4950</v>
      </c>
      <c r="N2789">
        <f t="shared" si="272"/>
        <v>3</v>
      </c>
      <c r="O2789">
        <f t="shared" si="273"/>
        <v>2023</v>
      </c>
      <c r="P2789" s="9">
        <f>IF(I2789&gt;0,VLOOKUP(B2789,'m cost'!A:G,6,FALSE)*I2789,0)</f>
        <v>90</v>
      </c>
      <c r="Q2789" t="str">
        <f t="shared" si="274"/>
        <v>l</v>
      </c>
      <c r="R2789" s="2">
        <f t="shared" si="275"/>
        <v>-12420</v>
      </c>
    </row>
    <row r="2790" spans="1:18" x14ac:dyDescent="0.2">
      <c r="A2790" t="s">
        <v>48</v>
      </c>
      <c r="B2790" s="9" t="str">
        <f>VLOOKUP(A2790,'item cost'!A:D,2,FALSE)</f>
        <v>group 34</v>
      </c>
      <c r="C2790" s="9" t="str">
        <f>VLOOKUP(D2790,items!A:B,2,FALSE)</f>
        <v>item 34</v>
      </c>
      <c r="D2790" t="s">
        <v>866</v>
      </c>
      <c r="E2790" s="10"/>
      <c r="F2790" s="10">
        <v>44991</v>
      </c>
      <c r="G2790" t="s">
        <v>685</v>
      </c>
      <c r="I2790">
        <v>15</v>
      </c>
      <c r="J2790" s="2">
        <v>2800</v>
      </c>
      <c r="K2790" s="2">
        <f>IF(OR(B2790="متنوع",B2790="قطع غيار"),J2790,IF(AND(B2790="ceiling fan",J2790&gt;500),_xlfn.MAXIFS('m cost'!$E$3:$E$1062,'m cost'!$B$3:$B$1062,C2790,'m cost'!$C$3:$C$1062,"&lt;="&amp;O2790,'m cost'!$D$3:$D$1062,"&lt;="&amp;N2790)*3,_xlfn.MAXIFS('m cost'!$E$3:$E$1062,'m cost'!$B$3:$B$1062,C2790,'m cost'!$C$3:$C$1062,"&lt;="&amp;O2790,'m cost'!$D$3:$D$1062,"&lt;="&amp;N2790)))</f>
        <v>1445</v>
      </c>
      <c r="L2790" s="2">
        <f t="shared" si="270"/>
        <v>21675</v>
      </c>
      <c r="M2790" s="2">
        <f t="shared" si="271"/>
        <v>42000</v>
      </c>
      <c r="N2790">
        <f t="shared" si="272"/>
        <v>3</v>
      </c>
      <c r="O2790">
        <f t="shared" si="273"/>
        <v>2023</v>
      </c>
      <c r="P2790" s="9">
        <f>IF(I2790&gt;0,VLOOKUP(B2790,'m cost'!A:G,6,FALSE)*I2790,0)</f>
        <v>75</v>
      </c>
      <c r="Q2790" t="str">
        <f t="shared" si="274"/>
        <v>p</v>
      </c>
      <c r="R2790" s="2">
        <f t="shared" si="275"/>
        <v>20250</v>
      </c>
    </row>
    <row r="2791" spans="1:18" x14ac:dyDescent="0.2">
      <c r="A2791" t="s">
        <v>28</v>
      </c>
      <c r="B2791" s="9" t="str">
        <f>VLOOKUP(A2791,'item cost'!A:D,2,FALSE)</f>
        <v>group 35</v>
      </c>
      <c r="C2791" s="9" t="str">
        <f>VLOOKUP(D2791,items!A:B,2,FALSE)</f>
        <v>item 35</v>
      </c>
      <c r="D2791" t="s">
        <v>867</v>
      </c>
      <c r="E2791" s="10"/>
      <c r="F2791" s="10">
        <v>44991</v>
      </c>
      <c r="G2791" t="s">
        <v>685</v>
      </c>
      <c r="I2791">
        <v>40</v>
      </c>
      <c r="J2791" s="2">
        <v>1525</v>
      </c>
      <c r="K2791" s="2">
        <f>IF(OR(B2791="متنوع",B2791="قطع غيار"),J2791,IF(AND(B2791="ceiling fan",J2791&gt;500),_xlfn.MAXIFS('m cost'!$E$3:$E$1062,'m cost'!$B$3:$B$1062,C2791,'m cost'!$C$3:$C$1062,"&lt;="&amp;O2791,'m cost'!$D$3:$D$1062,"&lt;="&amp;N2791)*3,_xlfn.MAXIFS('m cost'!$E$3:$E$1062,'m cost'!$B$3:$B$1062,C2791,'m cost'!$C$3:$C$1062,"&lt;="&amp;O2791,'m cost'!$D$3:$D$1062,"&lt;="&amp;N2791)))</f>
        <v>1445</v>
      </c>
      <c r="L2791" s="2">
        <f t="shared" si="270"/>
        <v>57800</v>
      </c>
      <c r="M2791" s="2">
        <f t="shared" si="271"/>
        <v>61000</v>
      </c>
      <c r="N2791">
        <f t="shared" si="272"/>
        <v>3</v>
      </c>
      <c r="O2791">
        <f t="shared" si="273"/>
        <v>2023</v>
      </c>
      <c r="P2791" s="9">
        <f>IF(I2791&gt;0,VLOOKUP(B2791,'m cost'!A:G,6,FALSE)*I2791,0)</f>
        <v>200</v>
      </c>
      <c r="Q2791" t="str">
        <f t="shared" si="274"/>
        <v>p</v>
      </c>
      <c r="R2791" s="2">
        <f t="shared" si="275"/>
        <v>3000</v>
      </c>
    </row>
    <row r="2792" spans="1:18" x14ac:dyDescent="0.2">
      <c r="A2792" t="s">
        <v>274</v>
      </c>
      <c r="B2792" s="9" t="str">
        <f>VLOOKUP(A2792,'item cost'!A:D,2,FALSE)</f>
        <v>group 36</v>
      </c>
      <c r="C2792" s="9" t="str">
        <f>VLOOKUP(D2792,items!A:B,2,FALSE)</f>
        <v>item 36</v>
      </c>
      <c r="D2792" t="s">
        <v>868</v>
      </c>
      <c r="E2792" s="10"/>
      <c r="F2792" s="10">
        <v>44991</v>
      </c>
      <c r="G2792" t="s">
        <v>685</v>
      </c>
      <c r="I2792">
        <v>20</v>
      </c>
      <c r="J2792" s="2">
        <v>525</v>
      </c>
      <c r="K2792" s="2">
        <f>IF(OR(B2792="متنوع",B2792="قطع غيار"),J2792,IF(AND(B2792="ceiling fan",J2792&gt;500),_xlfn.MAXIFS('m cost'!$E$3:$E$1062,'m cost'!$B$3:$B$1062,C2792,'m cost'!$C$3:$C$1062,"&lt;="&amp;O2792,'m cost'!$D$3:$D$1062,"&lt;="&amp;N2792)*3,_xlfn.MAXIFS('m cost'!$E$3:$E$1062,'m cost'!$B$3:$B$1062,C2792,'m cost'!$C$3:$C$1062,"&lt;="&amp;O2792,'m cost'!$D$3:$D$1062,"&lt;="&amp;N2792)))</f>
        <v>1730</v>
      </c>
      <c r="L2792" s="2">
        <f t="shared" si="270"/>
        <v>34600</v>
      </c>
      <c r="M2792" s="2">
        <f t="shared" si="271"/>
        <v>10500</v>
      </c>
      <c r="N2792">
        <f t="shared" si="272"/>
        <v>3</v>
      </c>
      <c r="O2792">
        <f t="shared" si="273"/>
        <v>2023</v>
      </c>
      <c r="P2792" s="9">
        <f>IF(I2792&gt;0,VLOOKUP(B2792,'m cost'!A:G,6,FALSE)*I2792,0)</f>
        <v>100</v>
      </c>
      <c r="Q2792" t="str">
        <f t="shared" si="274"/>
        <v>l</v>
      </c>
      <c r="R2792" s="2">
        <f t="shared" si="275"/>
        <v>-24200</v>
      </c>
    </row>
    <row r="2793" spans="1:18" x14ac:dyDescent="0.2">
      <c r="A2793" t="s">
        <v>52</v>
      </c>
      <c r="B2793" s="9" t="str">
        <f>VLOOKUP(A2793,'item cost'!A:D,2,FALSE)</f>
        <v>group 37</v>
      </c>
      <c r="C2793" s="9" t="str">
        <f>VLOOKUP(D2793,items!A:B,2,FALSE)</f>
        <v>item 37</v>
      </c>
      <c r="D2793" t="s">
        <v>869</v>
      </c>
      <c r="E2793" s="10"/>
      <c r="F2793" s="10">
        <v>44991</v>
      </c>
      <c r="G2793" t="s">
        <v>685</v>
      </c>
      <c r="I2793">
        <v>20</v>
      </c>
      <c r="J2793" s="2">
        <v>475</v>
      </c>
      <c r="K2793" s="2">
        <f>IF(OR(B2793="متنوع",B2793="قطع غيار"),J2793,IF(AND(B2793="ceiling fan",J2793&gt;500),_xlfn.MAXIFS('m cost'!$E$3:$E$1062,'m cost'!$B$3:$B$1062,C2793,'m cost'!$C$3:$C$1062,"&lt;="&amp;O2793,'m cost'!$D$3:$D$1062,"&lt;="&amp;N2793)*3,_xlfn.MAXIFS('m cost'!$E$3:$E$1062,'m cost'!$B$3:$B$1062,C2793,'m cost'!$C$3:$C$1062,"&lt;="&amp;O2793,'m cost'!$D$3:$D$1062,"&lt;="&amp;N2793)))</f>
        <v>1486.2500000000002</v>
      </c>
      <c r="L2793" s="2">
        <f t="shared" si="270"/>
        <v>29725.000000000004</v>
      </c>
      <c r="M2793" s="2">
        <f t="shared" si="271"/>
        <v>9500</v>
      </c>
      <c r="N2793">
        <f t="shared" si="272"/>
        <v>3</v>
      </c>
      <c r="O2793">
        <f t="shared" si="273"/>
        <v>2023</v>
      </c>
      <c r="P2793" s="9">
        <f>IF(I2793&gt;0,VLOOKUP(B2793,'m cost'!A:G,6,FALSE)*I2793,0)</f>
        <v>100</v>
      </c>
      <c r="Q2793" t="str">
        <f t="shared" si="274"/>
        <v>l</v>
      </c>
      <c r="R2793" s="2">
        <f t="shared" si="275"/>
        <v>-20325.000000000004</v>
      </c>
    </row>
    <row r="2794" spans="1:18" x14ac:dyDescent="0.2">
      <c r="A2794" t="s">
        <v>65</v>
      </c>
      <c r="B2794" s="9" t="str">
        <f>VLOOKUP(A2794,'item cost'!A:D,2,FALSE)</f>
        <v>group 38</v>
      </c>
      <c r="C2794" s="9" t="str">
        <f>VLOOKUP(D2794,items!A:B,2,FALSE)</f>
        <v>item 38</v>
      </c>
      <c r="D2794" t="s">
        <v>870</v>
      </c>
      <c r="E2794" s="10"/>
      <c r="F2794" s="10">
        <v>44991</v>
      </c>
      <c r="G2794" t="s">
        <v>686</v>
      </c>
      <c r="I2794">
        <v>85</v>
      </c>
      <c r="J2794" s="2">
        <v>475</v>
      </c>
      <c r="K2794" s="2">
        <f>IF(OR(B2794="متنوع",B2794="قطع غيار"),J2794,IF(AND(B2794="ceiling fan",J2794&gt;500),_xlfn.MAXIFS('m cost'!$E$3:$E$1062,'m cost'!$B$3:$B$1062,C2794,'m cost'!$C$3:$C$1062,"&lt;="&amp;O2794,'m cost'!$D$3:$D$1062,"&lt;="&amp;N2794)*3,_xlfn.MAXIFS('m cost'!$E$3:$E$1062,'m cost'!$B$3:$B$1062,C2794,'m cost'!$C$3:$C$1062,"&lt;="&amp;O2794,'m cost'!$D$3:$D$1062,"&lt;="&amp;N2794)))</f>
        <v>1954.814814814815</v>
      </c>
      <c r="L2794" s="2">
        <f t="shared" si="270"/>
        <v>166159.25925925927</v>
      </c>
      <c r="M2794" s="2">
        <f t="shared" si="271"/>
        <v>40375</v>
      </c>
      <c r="N2794">
        <f t="shared" si="272"/>
        <v>3</v>
      </c>
      <c r="O2794">
        <f t="shared" si="273"/>
        <v>2023</v>
      </c>
      <c r="P2794" s="9">
        <f>IF(I2794&gt;0,VLOOKUP(B2794,'m cost'!A:G,6,FALSE)*I2794,0)</f>
        <v>0</v>
      </c>
      <c r="Q2794" t="str">
        <f t="shared" si="274"/>
        <v>l</v>
      </c>
      <c r="R2794" s="2">
        <f t="shared" si="275"/>
        <v>-125784.25925925927</v>
      </c>
    </row>
    <row r="2795" spans="1:18" x14ac:dyDescent="0.2">
      <c r="A2795" t="s">
        <v>62</v>
      </c>
      <c r="B2795" s="9" t="str">
        <f>VLOOKUP(A2795,'item cost'!A:D,2,FALSE)</f>
        <v>group 39</v>
      </c>
      <c r="C2795" s="9" t="str">
        <f>VLOOKUP(D2795,items!A:B,2,FALSE)</f>
        <v>item 39</v>
      </c>
      <c r="D2795" t="s">
        <v>871</v>
      </c>
      <c r="E2795" s="10"/>
      <c r="F2795" s="10">
        <v>44991</v>
      </c>
      <c r="G2795" t="s">
        <v>686</v>
      </c>
      <c r="I2795">
        <v>89</v>
      </c>
      <c r="J2795" s="2">
        <v>525</v>
      </c>
      <c r="K2795" s="2">
        <f>IF(OR(B2795="متنوع",B2795="قطع غيار"),J2795,IF(AND(B2795="ceiling fan",J2795&gt;500),_xlfn.MAXIFS('m cost'!$E$3:$E$1062,'m cost'!$B$3:$B$1062,C2795,'m cost'!$C$3:$C$1062,"&lt;="&amp;O2795,'m cost'!$D$3:$D$1062,"&lt;="&amp;N2795)*3,_xlfn.MAXIFS('m cost'!$E$3:$E$1062,'m cost'!$B$3:$B$1062,C2795,'m cost'!$C$3:$C$1062,"&lt;="&amp;O2795,'m cost'!$D$3:$D$1062,"&lt;="&amp;N2795)))</f>
        <v>2381</v>
      </c>
      <c r="L2795" s="2">
        <f t="shared" si="270"/>
        <v>211909</v>
      </c>
      <c r="M2795" s="2">
        <f t="shared" si="271"/>
        <v>46725</v>
      </c>
      <c r="N2795">
        <f t="shared" si="272"/>
        <v>3</v>
      </c>
      <c r="O2795">
        <f t="shared" si="273"/>
        <v>2023</v>
      </c>
      <c r="P2795" s="9">
        <f>IF(I2795&gt;0,VLOOKUP(B2795,'m cost'!A:G,6,FALSE)*I2795,0)</f>
        <v>0</v>
      </c>
      <c r="Q2795" t="str">
        <f t="shared" si="274"/>
        <v>l</v>
      </c>
      <c r="R2795" s="2">
        <f t="shared" si="275"/>
        <v>-165184</v>
      </c>
    </row>
    <row r="2796" spans="1:18" x14ac:dyDescent="0.2">
      <c r="A2796" t="s">
        <v>25</v>
      </c>
      <c r="B2796" s="9" t="str">
        <f>VLOOKUP(A2796,'item cost'!A:D,2,FALSE)</f>
        <v>group 40</v>
      </c>
      <c r="C2796" s="9" t="str">
        <f>VLOOKUP(D2796,items!A:B,2,FALSE)</f>
        <v>item 40</v>
      </c>
      <c r="D2796" t="s">
        <v>872</v>
      </c>
      <c r="E2796" s="10"/>
      <c r="F2796" s="10">
        <v>44991</v>
      </c>
      <c r="G2796" t="s">
        <v>687</v>
      </c>
      <c r="I2796">
        <v>31</v>
      </c>
      <c r="J2796" s="2">
        <v>475</v>
      </c>
      <c r="K2796" s="2">
        <f>IF(OR(B2796="متنوع",B2796="قطع غيار"),J2796,IF(AND(B2796="ceiling fan",J2796&gt;500),_xlfn.MAXIFS('m cost'!$E$3:$E$1062,'m cost'!$B$3:$B$1062,C2796,'m cost'!$C$3:$C$1062,"&lt;="&amp;O2796,'m cost'!$D$3:$D$1062,"&lt;="&amp;N2796)*3,_xlfn.MAXIFS('m cost'!$E$3:$E$1062,'m cost'!$B$3:$B$1062,C2796,'m cost'!$C$3:$C$1062,"&lt;="&amp;O2796,'m cost'!$D$3:$D$1062,"&lt;="&amp;N2796)))</f>
        <v>514</v>
      </c>
      <c r="L2796" s="2">
        <f t="shared" si="270"/>
        <v>15934</v>
      </c>
      <c r="M2796" s="2">
        <f t="shared" si="271"/>
        <v>14725</v>
      </c>
      <c r="N2796">
        <f t="shared" si="272"/>
        <v>3</v>
      </c>
      <c r="O2796">
        <f t="shared" si="273"/>
        <v>2023</v>
      </c>
      <c r="P2796" s="9">
        <f>IF(I2796&gt;0,VLOOKUP(B2796,'m cost'!A:G,6,FALSE)*I2796,0)</f>
        <v>0</v>
      </c>
      <c r="Q2796" t="str">
        <f t="shared" si="274"/>
        <v>l</v>
      </c>
      <c r="R2796" s="2">
        <f t="shared" si="275"/>
        <v>-1209</v>
      </c>
    </row>
    <row r="2797" spans="1:18" x14ac:dyDescent="0.2">
      <c r="A2797" t="s">
        <v>51</v>
      </c>
      <c r="B2797" s="9" t="str">
        <f>VLOOKUP(A2797,'item cost'!A:D,2,FALSE)</f>
        <v>group 41</v>
      </c>
      <c r="C2797" s="9" t="str">
        <f>VLOOKUP(D2797,items!A:B,2,FALSE)</f>
        <v>item 41</v>
      </c>
      <c r="D2797" t="s">
        <v>873</v>
      </c>
      <c r="E2797" s="10"/>
      <c r="F2797" s="10">
        <v>44991</v>
      </c>
      <c r="G2797" t="s">
        <v>687</v>
      </c>
      <c r="I2797">
        <v>30</v>
      </c>
      <c r="J2797" s="2">
        <v>540</v>
      </c>
      <c r="K2797" s="2">
        <f>IF(OR(B2797="متنوع",B2797="قطع غيار"),J2797,IF(AND(B2797="ceiling fan",J2797&gt;500),_xlfn.MAXIFS('m cost'!$E$3:$E$1062,'m cost'!$B$3:$B$1062,C2797,'m cost'!$C$3:$C$1062,"&lt;="&amp;O2797,'m cost'!$D$3:$D$1062,"&lt;="&amp;N2797)*3,_xlfn.MAXIFS('m cost'!$E$3:$E$1062,'m cost'!$B$3:$B$1062,C2797,'m cost'!$C$3:$C$1062,"&lt;="&amp;O2797,'m cost'!$D$3:$D$1062,"&lt;="&amp;N2797)))</f>
        <v>572</v>
      </c>
      <c r="L2797" s="2">
        <f t="shared" si="270"/>
        <v>17160</v>
      </c>
      <c r="M2797" s="2">
        <f t="shared" si="271"/>
        <v>16200</v>
      </c>
      <c r="N2797">
        <f t="shared" si="272"/>
        <v>3</v>
      </c>
      <c r="O2797">
        <f t="shared" si="273"/>
        <v>2023</v>
      </c>
      <c r="P2797" s="9">
        <f>IF(I2797&gt;0,VLOOKUP(B2797,'m cost'!A:G,6,FALSE)*I2797,0)</f>
        <v>0</v>
      </c>
      <c r="Q2797" t="str">
        <f t="shared" si="274"/>
        <v>l</v>
      </c>
      <c r="R2797" s="2">
        <f t="shared" si="275"/>
        <v>-960</v>
      </c>
    </row>
    <row r="2798" spans="1:18" x14ac:dyDescent="0.2">
      <c r="A2798" t="s">
        <v>276</v>
      </c>
      <c r="B2798" s="9" t="str">
        <f>VLOOKUP(A2798,'item cost'!A:D,2,FALSE)</f>
        <v>group 42</v>
      </c>
      <c r="C2798" s="9" t="str">
        <f>VLOOKUP(D2798,items!A:B,2,FALSE)</f>
        <v>item 42</v>
      </c>
      <c r="D2798" t="s">
        <v>874</v>
      </c>
      <c r="E2798" s="10"/>
      <c r="F2798" s="10">
        <v>44991</v>
      </c>
      <c r="G2798" t="s">
        <v>687</v>
      </c>
      <c r="I2798">
        <v>35</v>
      </c>
      <c r="J2798" s="2">
        <v>525</v>
      </c>
      <c r="K2798" s="2">
        <f>IF(OR(B2798="متنوع",B2798="قطع غيار"),J2798,IF(AND(B2798="ceiling fan",J2798&gt;500),_xlfn.MAXIFS('m cost'!$E$3:$E$1062,'m cost'!$B$3:$B$1062,C2798,'m cost'!$C$3:$C$1062,"&lt;="&amp;O2798,'m cost'!$D$3:$D$1062,"&lt;="&amp;N2798)*3,_xlfn.MAXIFS('m cost'!$E$3:$E$1062,'m cost'!$B$3:$B$1062,C2798,'m cost'!$C$3:$C$1062,"&lt;="&amp;O2798,'m cost'!$D$3:$D$1062,"&lt;="&amp;N2798)))</f>
        <v>269</v>
      </c>
      <c r="L2798" s="2">
        <f t="shared" si="270"/>
        <v>9415</v>
      </c>
      <c r="M2798" s="2">
        <f t="shared" si="271"/>
        <v>18375</v>
      </c>
      <c r="N2798">
        <f t="shared" si="272"/>
        <v>3</v>
      </c>
      <c r="O2798">
        <f t="shared" si="273"/>
        <v>2023</v>
      </c>
      <c r="P2798" s="9">
        <f>IF(I2798&gt;0,VLOOKUP(B2798,'m cost'!A:G,6,FALSE)*I2798,0)</f>
        <v>0</v>
      </c>
      <c r="Q2798" t="str">
        <f t="shared" si="274"/>
        <v>p</v>
      </c>
      <c r="R2798" s="2">
        <f t="shared" si="275"/>
        <v>8960</v>
      </c>
    </row>
    <row r="2799" spans="1:18" x14ac:dyDescent="0.2">
      <c r="A2799" t="s">
        <v>70</v>
      </c>
      <c r="B2799" s="9" t="str">
        <f>VLOOKUP(A2799,'item cost'!A:D,2,FALSE)</f>
        <v>group 43</v>
      </c>
      <c r="C2799" s="9" t="str">
        <f>VLOOKUP(D2799,items!A:B,2,FALSE)</f>
        <v>item 43</v>
      </c>
      <c r="D2799" t="s">
        <v>875</v>
      </c>
      <c r="E2799" s="10"/>
      <c r="F2799" s="10">
        <v>44991</v>
      </c>
      <c r="G2799" t="s">
        <v>687</v>
      </c>
      <c r="I2799">
        <v>25</v>
      </c>
      <c r="J2799" s="2">
        <v>590</v>
      </c>
      <c r="K2799" s="2">
        <f>IF(OR(B2799="متنوع",B2799="قطع غيار"),J2799,IF(AND(B2799="ceiling fan",J2799&gt;500),_xlfn.MAXIFS('m cost'!$E$3:$E$1062,'m cost'!$B$3:$B$1062,C2799,'m cost'!$C$3:$C$1062,"&lt;="&amp;O2799,'m cost'!$D$3:$D$1062,"&lt;="&amp;N2799)*3,_xlfn.MAXIFS('m cost'!$E$3:$E$1062,'m cost'!$B$3:$B$1062,C2799,'m cost'!$C$3:$C$1062,"&lt;="&amp;O2799,'m cost'!$D$3:$D$1062,"&lt;="&amp;N2799)))</f>
        <v>2215</v>
      </c>
      <c r="L2799" s="2">
        <f t="shared" si="270"/>
        <v>55375</v>
      </c>
      <c r="M2799" s="2">
        <f t="shared" si="271"/>
        <v>14750</v>
      </c>
      <c r="N2799">
        <f t="shared" si="272"/>
        <v>3</v>
      </c>
      <c r="O2799">
        <f t="shared" si="273"/>
        <v>2023</v>
      </c>
      <c r="P2799" s="9">
        <f>IF(I2799&gt;0,VLOOKUP(B2799,'m cost'!A:G,6,FALSE)*I2799,0)</f>
        <v>0</v>
      </c>
      <c r="Q2799" t="str">
        <f t="shared" si="274"/>
        <v>l</v>
      </c>
      <c r="R2799" s="2">
        <f t="shared" si="275"/>
        <v>-40625</v>
      </c>
    </row>
    <row r="2800" spans="1:18" x14ac:dyDescent="0.2">
      <c r="A2800" t="s">
        <v>22</v>
      </c>
      <c r="B2800" s="9" t="str">
        <f>VLOOKUP(A2800,'item cost'!A:D,2,FALSE)</f>
        <v>group 44</v>
      </c>
      <c r="C2800" s="9" t="str">
        <f>VLOOKUP(D2800,items!A:B,2,FALSE)</f>
        <v>item 44</v>
      </c>
      <c r="D2800" t="s">
        <v>876</v>
      </c>
      <c r="E2800" s="10"/>
      <c r="F2800" s="10">
        <v>44991</v>
      </c>
      <c r="G2800" t="s">
        <v>687</v>
      </c>
      <c r="I2800">
        <v>28</v>
      </c>
      <c r="J2800" s="2">
        <v>470</v>
      </c>
      <c r="K2800" s="2">
        <f>IF(OR(B2800="متنوع",B2800="قطع غيار"),J2800,IF(AND(B2800="ceiling fan",J2800&gt;500),_xlfn.MAXIFS('m cost'!$E$3:$E$1062,'m cost'!$B$3:$B$1062,C2800,'m cost'!$C$3:$C$1062,"&lt;="&amp;O2800,'m cost'!$D$3:$D$1062,"&lt;="&amp;N2800)*3,_xlfn.MAXIFS('m cost'!$E$3:$E$1062,'m cost'!$B$3:$B$1062,C2800,'m cost'!$C$3:$C$1062,"&lt;="&amp;O2800,'m cost'!$D$3:$D$1062,"&lt;="&amp;N2800)))</f>
        <v>2300</v>
      </c>
      <c r="L2800" s="2">
        <f t="shared" si="270"/>
        <v>64400</v>
      </c>
      <c r="M2800" s="2">
        <f t="shared" si="271"/>
        <v>13160</v>
      </c>
      <c r="N2800">
        <f t="shared" si="272"/>
        <v>3</v>
      </c>
      <c r="O2800">
        <f t="shared" si="273"/>
        <v>2023</v>
      </c>
      <c r="P2800" s="9">
        <f>IF(I2800&gt;0,VLOOKUP(B2800,'m cost'!A:G,6,FALSE)*I2800,0)</f>
        <v>0</v>
      </c>
      <c r="Q2800" t="str">
        <f t="shared" si="274"/>
        <v>l</v>
      </c>
      <c r="R2800" s="2">
        <f t="shared" si="275"/>
        <v>-51240</v>
      </c>
    </row>
    <row r="2801" spans="1:18" x14ac:dyDescent="0.2">
      <c r="A2801" t="s">
        <v>27</v>
      </c>
      <c r="B2801" s="9" t="str">
        <f>VLOOKUP(A2801,'item cost'!A:D,2,FALSE)</f>
        <v>group 45</v>
      </c>
      <c r="C2801" s="9" t="str">
        <f>VLOOKUP(D2801,items!A:B,2,FALSE)</f>
        <v>item 45</v>
      </c>
      <c r="D2801" t="s">
        <v>877</v>
      </c>
      <c r="E2801" s="10"/>
      <c r="F2801" s="10">
        <v>44991</v>
      </c>
      <c r="G2801" t="s">
        <v>687</v>
      </c>
      <c r="I2801">
        <v>12</v>
      </c>
      <c r="J2801" s="2">
        <v>160</v>
      </c>
      <c r="K2801" s="2">
        <f>IF(OR(B2801="متنوع",B2801="قطع غيار"),J2801,IF(AND(B2801="ceiling fan",J2801&gt;500),_xlfn.MAXIFS('m cost'!$E$3:$E$1062,'m cost'!$B$3:$B$1062,C2801,'m cost'!$C$3:$C$1062,"&lt;="&amp;O2801,'m cost'!$D$3:$D$1062,"&lt;="&amp;N2801)*3,_xlfn.MAXIFS('m cost'!$E$3:$E$1062,'m cost'!$B$3:$B$1062,C2801,'m cost'!$C$3:$C$1062,"&lt;="&amp;O2801,'m cost'!$D$3:$D$1062,"&lt;="&amp;N2801)))</f>
        <v>326</v>
      </c>
      <c r="L2801" s="2">
        <f t="shared" si="270"/>
        <v>3912</v>
      </c>
      <c r="M2801" s="2">
        <f t="shared" si="271"/>
        <v>1920</v>
      </c>
      <c r="N2801">
        <f t="shared" si="272"/>
        <v>3</v>
      </c>
      <c r="O2801">
        <f t="shared" si="273"/>
        <v>2023</v>
      </c>
      <c r="P2801" s="9">
        <f>IF(I2801&gt;0,VLOOKUP(B2801,'m cost'!A:G,6,FALSE)*I2801,0)</f>
        <v>0</v>
      </c>
      <c r="Q2801" t="str">
        <f t="shared" si="274"/>
        <v>l</v>
      </c>
      <c r="R2801" s="2">
        <f t="shared" si="275"/>
        <v>-1992</v>
      </c>
    </row>
    <row r="2802" spans="1:18" x14ac:dyDescent="0.2">
      <c r="A2802" t="s">
        <v>19</v>
      </c>
      <c r="B2802" s="9" t="str">
        <f>VLOOKUP(A2802,'item cost'!A:D,2,FALSE)</f>
        <v>group 46</v>
      </c>
      <c r="C2802" s="9" t="str">
        <f>VLOOKUP(D2802,items!A:B,2,FALSE)</f>
        <v>item 46</v>
      </c>
      <c r="D2802" t="s">
        <v>878</v>
      </c>
      <c r="E2802" s="10"/>
      <c r="F2802" s="10">
        <v>44991</v>
      </c>
      <c r="G2802" t="s">
        <v>687</v>
      </c>
      <c r="I2802">
        <v>23</v>
      </c>
      <c r="J2802" s="2">
        <v>665</v>
      </c>
      <c r="K2802" s="2">
        <f>IF(OR(B2802="متنوع",B2802="قطع غيار"),J2802,IF(AND(B2802="ceiling fan",J2802&gt;500),_xlfn.MAXIFS('m cost'!$E$3:$E$1062,'m cost'!$B$3:$B$1062,C2802,'m cost'!$C$3:$C$1062,"&lt;="&amp;O2802,'m cost'!$D$3:$D$1062,"&lt;="&amp;N2802)*3,_xlfn.MAXIFS('m cost'!$E$3:$E$1062,'m cost'!$B$3:$B$1062,C2802,'m cost'!$C$3:$C$1062,"&lt;="&amp;O2802,'m cost'!$D$3:$D$1062,"&lt;="&amp;N2802)))</f>
        <v>775</v>
      </c>
      <c r="L2802" s="2">
        <f t="shared" si="270"/>
        <v>17825</v>
      </c>
      <c r="M2802" s="2">
        <f t="shared" si="271"/>
        <v>15295</v>
      </c>
      <c r="N2802">
        <f t="shared" si="272"/>
        <v>3</v>
      </c>
      <c r="O2802">
        <f t="shared" si="273"/>
        <v>2023</v>
      </c>
      <c r="P2802" s="9">
        <f>IF(I2802&gt;0,VLOOKUP(B2802,'m cost'!A:G,6,FALSE)*I2802,0)</f>
        <v>0</v>
      </c>
      <c r="Q2802" t="str">
        <f t="shared" si="274"/>
        <v>l</v>
      </c>
      <c r="R2802" s="2">
        <f t="shared" si="275"/>
        <v>-2530</v>
      </c>
    </row>
    <row r="2803" spans="1:18" x14ac:dyDescent="0.2">
      <c r="A2803" t="s">
        <v>29</v>
      </c>
      <c r="B2803" s="9" t="str">
        <f>VLOOKUP(A2803,'item cost'!A:D,2,FALSE)</f>
        <v>group 47</v>
      </c>
      <c r="C2803" s="9" t="str">
        <f>VLOOKUP(D2803,items!A:B,2,FALSE)</f>
        <v>item 47</v>
      </c>
      <c r="D2803" t="s">
        <v>879</v>
      </c>
      <c r="E2803" s="10"/>
      <c r="F2803" s="10">
        <v>44991</v>
      </c>
      <c r="G2803" t="s">
        <v>687</v>
      </c>
      <c r="I2803">
        <v>19</v>
      </c>
      <c r="J2803" s="2">
        <v>1200</v>
      </c>
      <c r="K2803" s="2">
        <f>IF(OR(B2803="متنوع",B2803="قطع غيار"),J2803,IF(AND(B2803="ceiling fan",J2803&gt;500),_xlfn.MAXIFS('m cost'!$E$3:$E$1062,'m cost'!$B$3:$B$1062,C2803,'m cost'!$C$3:$C$1062,"&lt;="&amp;O2803,'m cost'!$D$3:$D$1062,"&lt;="&amp;N2803)*3,_xlfn.MAXIFS('m cost'!$E$3:$E$1062,'m cost'!$B$3:$B$1062,C2803,'m cost'!$C$3:$C$1062,"&lt;="&amp;O2803,'m cost'!$D$3:$D$1062,"&lt;="&amp;N2803)))</f>
        <v>855</v>
      </c>
      <c r="L2803" s="2">
        <f t="shared" si="270"/>
        <v>16245</v>
      </c>
      <c r="M2803" s="2">
        <f t="shared" si="271"/>
        <v>22800</v>
      </c>
      <c r="N2803">
        <f t="shared" si="272"/>
        <v>3</v>
      </c>
      <c r="O2803">
        <f t="shared" si="273"/>
        <v>2023</v>
      </c>
      <c r="P2803" s="9">
        <f>IF(I2803&gt;0,VLOOKUP(B2803,'m cost'!A:G,6,FALSE)*I2803,0)</f>
        <v>0</v>
      </c>
      <c r="Q2803" t="str">
        <f t="shared" si="274"/>
        <v>p</v>
      </c>
      <c r="R2803" s="2">
        <f t="shared" si="275"/>
        <v>6555</v>
      </c>
    </row>
    <row r="2804" spans="1:18" x14ac:dyDescent="0.2">
      <c r="A2804" t="s">
        <v>272</v>
      </c>
      <c r="B2804" s="9" t="str">
        <f>VLOOKUP(A2804,'item cost'!A:D,2,FALSE)</f>
        <v>group 48</v>
      </c>
      <c r="C2804" s="9" t="str">
        <f>VLOOKUP(D2804,items!A:B,2,FALSE)</f>
        <v>item 48</v>
      </c>
      <c r="D2804" t="s">
        <v>880</v>
      </c>
      <c r="E2804" s="10"/>
      <c r="F2804" s="10">
        <v>44991</v>
      </c>
      <c r="G2804" t="s">
        <v>687</v>
      </c>
      <c r="I2804">
        <v>10</v>
      </c>
      <c r="J2804" s="2">
        <v>2600</v>
      </c>
      <c r="K2804" s="2">
        <f>IF(OR(B2804="متنوع",B2804="قطع غيار"),J2804,IF(AND(B2804="ceiling fan",J2804&gt;500),_xlfn.MAXIFS('m cost'!$E$3:$E$1062,'m cost'!$B$3:$B$1062,C2804,'m cost'!$C$3:$C$1062,"&lt;="&amp;O2804,'m cost'!$D$3:$D$1062,"&lt;="&amp;N2804)*3,_xlfn.MAXIFS('m cost'!$E$3:$E$1062,'m cost'!$B$3:$B$1062,C2804,'m cost'!$C$3:$C$1062,"&lt;="&amp;O2804,'m cost'!$D$3:$D$1062,"&lt;="&amp;N2804)))</f>
        <v>1273</v>
      </c>
      <c r="L2804" s="2">
        <f t="shared" si="270"/>
        <v>12730</v>
      </c>
      <c r="M2804" s="2">
        <f t="shared" si="271"/>
        <v>26000</v>
      </c>
      <c r="N2804">
        <f t="shared" si="272"/>
        <v>3</v>
      </c>
      <c r="O2804">
        <f t="shared" si="273"/>
        <v>2023</v>
      </c>
      <c r="P2804" s="9">
        <f>IF(I2804&gt;0,VLOOKUP(B2804,'m cost'!A:G,6,FALSE)*I2804,0)</f>
        <v>0</v>
      </c>
      <c r="Q2804" t="str">
        <f t="shared" si="274"/>
        <v>p</v>
      </c>
      <c r="R2804" s="2">
        <f t="shared" si="275"/>
        <v>13270</v>
      </c>
    </row>
    <row r="2805" spans="1:18" x14ac:dyDescent="0.2">
      <c r="A2805" t="s">
        <v>41</v>
      </c>
      <c r="B2805" s="9" t="str">
        <f>VLOOKUP(A2805,'item cost'!A:D,2,FALSE)</f>
        <v>group 49</v>
      </c>
      <c r="C2805" s="9" t="str">
        <f>VLOOKUP(D2805,items!A:B,2,FALSE)</f>
        <v>item 49</v>
      </c>
      <c r="D2805" t="s">
        <v>881</v>
      </c>
      <c r="E2805" s="10"/>
      <c r="F2805" s="10">
        <v>44991</v>
      </c>
      <c r="G2805" t="s">
        <v>687</v>
      </c>
      <c r="I2805">
        <v>10</v>
      </c>
      <c r="J2805" s="2">
        <v>2700</v>
      </c>
      <c r="K2805" s="2">
        <f>IF(OR(B2805="متنوع",B2805="قطع غيار"),J2805,IF(AND(B2805="ceiling fan",J2805&gt;500),_xlfn.MAXIFS('m cost'!$E$3:$E$1062,'m cost'!$B$3:$B$1062,C2805,'m cost'!$C$3:$C$1062,"&lt;="&amp;O2805,'m cost'!$D$3:$D$1062,"&lt;="&amp;N2805)*3,_xlfn.MAXIFS('m cost'!$E$3:$E$1062,'m cost'!$B$3:$B$1062,C2805,'m cost'!$C$3:$C$1062,"&lt;="&amp;O2805,'m cost'!$D$3:$D$1062,"&lt;="&amp;N2805)))</f>
        <v>877</v>
      </c>
      <c r="L2805" s="2">
        <f t="shared" si="270"/>
        <v>8770</v>
      </c>
      <c r="M2805" s="2">
        <f t="shared" si="271"/>
        <v>27000</v>
      </c>
      <c r="N2805">
        <f t="shared" si="272"/>
        <v>3</v>
      </c>
      <c r="O2805">
        <f t="shared" si="273"/>
        <v>2023</v>
      </c>
      <c r="P2805" s="9">
        <f>IF(I2805&gt;0,VLOOKUP(B2805,'m cost'!A:G,6,FALSE)*I2805,0)</f>
        <v>0</v>
      </c>
      <c r="Q2805" t="str">
        <f t="shared" si="274"/>
        <v>p</v>
      </c>
      <c r="R2805" s="2">
        <f t="shared" si="275"/>
        <v>18230</v>
      </c>
    </row>
    <row r="2806" spans="1:18" x14ac:dyDescent="0.2">
      <c r="A2806" t="s">
        <v>73</v>
      </c>
      <c r="B2806" s="9" t="str">
        <f>VLOOKUP(A2806,'item cost'!A:D,2,FALSE)</f>
        <v>group 50</v>
      </c>
      <c r="C2806" s="9" t="str">
        <f>VLOOKUP(D2806,items!A:B,2,FALSE)</f>
        <v>item 50</v>
      </c>
      <c r="D2806" t="s">
        <v>882</v>
      </c>
      <c r="E2806" s="10"/>
      <c r="F2806" s="10">
        <v>44991</v>
      </c>
      <c r="G2806" t="s">
        <v>687</v>
      </c>
      <c r="I2806">
        <v>10</v>
      </c>
      <c r="J2806" s="2">
        <v>2800</v>
      </c>
      <c r="K2806" s="2">
        <f>IF(OR(B2806="متنوع",B2806="قطع غيار"),J2806,IF(AND(B2806="ceiling fan",J2806&gt;500),_xlfn.MAXIFS('m cost'!$E$3:$E$1062,'m cost'!$B$3:$B$1062,C2806,'m cost'!$C$3:$C$1062,"&lt;="&amp;O2806,'m cost'!$D$3:$D$1062,"&lt;="&amp;N2806)*3,_xlfn.MAXIFS('m cost'!$E$3:$E$1062,'m cost'!$B$3:$B$1062,C2806,'m cost'!$C$3:$C$1062,"&lt;="&amp;O2806,'m cost'!$D$3:$D$1062,"&lt;="&amp;N2806)))</f>
        <v>2128</v>
      </c>
      <c r="L2806" s="2">
        <f t="shared" si="270"/>
        <v>21280</v>
      </c>
      <c r="M2806" s="2">
        <f t="shared" si="271"/>
        <v>28000</v>
      </c>
      <c r="N2806">
        <f t="shared" si="272"/>
        <v>3</v>
      </c>
      <c r="O2806">
        <f t="shared" si="273"/>
        <v>2023</v>
      </c>
      <c r="P2806" s="9">
        <f>IF(I2806&gt;0,VLOOKUP(B2806,'m cost'!A:G,6,FALSE)*I2806,0)</f>
        <v>0</v>
      </c>
      <c r="Q2806" t="str">
        <f t="shared" si="274"/>
        <v>p</v>
      </c>
      <c r="R2806" s="2">
        <f t="shared" si="275"/>
        <v>6720</v>
      </c>
    </row>
    <row r="2807" spans="1:18" x14ac:dyDescent="0.2">
      <c r="A2807" t="s">
        <v>35</v>
      </c>
      <c r="B2807" s="9" t="str">
        <f>VLOOKUP(A2807,'item cost'!A:D,2,FALSE)</f>
        <v>group 51</v>
      </c>
      <c r="C2807" s="9" t="str">
        <f>VLOOKUP(D2807,items!A:B,2,FALSE)</f>
        <v>item 51</v>
      </c>
      <c r="D2807" t="s">
        <v>883</v>
      </c>
      <c r="E2807" s="10"/>
      <c r="F2807" s="10">
        <v>44992</v>
      </c>
      <c r="G2807" t="s">
        <v>688</v>
      </c>
      <c r="I2807">
        <v>174</v>
      </c>
      <c r="J2807" s="2">
        <v>525</v>
      </c>
      <c r="K2807" s="2">
        <f>IF(OR(B2807="متنوع",B2807="قطع غيار"),J2807,IF(AND(B2807="ceiling fan",J2807&gt;500),_xlfn.MAXIFS('m cost'!$E$3:$E$1062,'m cost'!$B$3:$B$1062,C2807,'m cost'!$C$3:$C$1062,"&lt;="&amp;O2807,'m cost'!$D$3:$D$1062,"&lt;="&amp;N2807)*3,_xlfn.MAXIFS('m cost'!$E$3:$E$1062,'m cost'!$B$3:$B$1062,C2807,'m cost'!$C$3:$C$1062,"&lt;="&amp;O2807,'m cost'!$D$3:$D$1062,"&lt;="&amp;N2807)))</f>
        <v>2247</v>
      </c>
      <c r="L2807" s="2">
        <f t="shared" si="270"/>
        <v>390978</v>
      </c>
      <c r="M2807" s="2">
        <f t="shared" si="271"/>
        <v>91350</v>
      </c>
      <c r="N2807">
        <f t="shared" si="272"/>
        <v>3</v>
      </c>
      <c r="O2807">
        <f t="shared" si="273"/>
        <v>2023</v>
      </c>
      <c r="P2807" s="9">
        <f>IF(I2807&gt;0,VLOOKUP(B2807,'m cost'!A:G,6,FALSE)*I2807,0)</f>
        <v>0</v>
      </c>
      <c r="Q2807" t="str">
        <f t="shared" si="274"/>
        <v>l</v>
      </c>
      <c r="R2807" s="2">
        <f t="shared" si="275"/>
        <v>-299628</v>
      </c>
    </row>
    <row r="2808" spans="1:18" x14ac:dyDescent="0.2">
      <c r="A2808" t="s">
        <v>49</v>
      </c>
      <c r="B2808" s="9" t="str">
        <f>VLOOKUP(A2808,'item cost'!A:D,2,FALSE)</f>
        <v>group 52</v>
      </c>
      <c r="C2808" s="9" t="str">
        <f>VLOOKUP(D2808,items!A:B,2,FALSE)</f>
        <v>item 52</v>
      </c>
      <c r="D2808" t="s">
        <v>884</v>
      </c>
      <c r="E2808" s="10"/>
      <c r="F2808" s="10">
        <v>44992</v>
      </c>
      <c r="G2808" t="s">
        <v>688</v>
      </c>
      <c r="I2808">
        <v>52</v>
      </c>
      <c r="J2808" s="2">
        <v>475</v>
      </c>
      <c r="K2808" s="2">
        <f>IF(OR(B2808="متنوع",B2808="قطع غيار"),J2808,IF(AND(B2808="ceiling fan",J2808&gt;500),_xlfn.MAXIFS('m cost'!$E$3:$E$1062,'m cost'!$B$3:$B$1062,C2808,'m cost'!$C$3:$C$1062,"&lt;="&amp;O2808,'m cost'!$D$3:$D$1062,"&lt;="&amp;N2808)*3,_xlfn.MAXIFS('m cost'!$E$3:$E$1062,'m cost'!$B$3:$B$1062,C2808,'m cost'!$C$3:$C$1062,"&lt;="&amp;O2808,'m cost'!$D$3:$D$1062,"&lt;="&amp;N2808)))</f>
        <v>1330</v>
      </c>
      <c r="L2808" s="2">
        <f t="shared" si="270"/>
        <v>69160</v>
      </c>
      <c r="M2808" s="2">
        <f t="shared" si="271"/>
        <v>24700</v>
      </c>
      <c r="N2808">
        <f t="shared" si="272"/>
        <v>3</v>
      </c>
      <c r="O2808">
        <f t="shared" si="273"/>
        <v>2023</v>
      </c>
      <c r="P2808" s="9">
        <f>IF(I2808&gt;0,VLOOKUP(B2808,'m cost'!A:G,6,FALSE)*I2808,0)</f>
        <v>0</v>
      </c>
      <c r="Q2808" t="str">
        <f t="shared" si="274"/>
        <v>l</v>
      </c>
      <c r="R2808" s="2">
        <f t="shared" si="275"/>
        <v>-44460</v>
      </c>
    </row>
    <row r="2809" spans="1:18" x14ac:dyDescent="0.2">
      <c r="A2809" t="s">
        <v>42</v>
      </c>
      <c r="B2809" s="9" t="str">
        <f>VLOOKUP(A2809,'item cost'!A:D,2,FALSE)</f>
        <v>group 53</v>
      </c>
      <c r="C2809" s="9" t="str">
        <f>VLOOKUP(D2809,items!A:B,2,FALSE)</f>
        <v>item 53</v>
      </c>
      <c r="D2809" t="s">
        <v>885</v>
      </c>
      <c r="E2809" s="10"/>
      <c r="F2809" s="10">
        <v>44992</v>
      </c>
      <c r="G2809" t="s">
        <v>688</v>
      </c>
      <c r="I2809">
        <v>25</v>
      </c>
      <c r="J2809" s="2">
        <v>540</v>
      </c>
      <c r="K2809" s="2">
        <f>IF(OR(B2809="متنوع",B2809="قطع غيار"),J2809,IF(AND(B2809="ceiling fan",J2809&gt;500),_xlfn.MAXIFS('m cost'!$E$3:$E$1062,'m cost'!$B$3:$B$1062,C2809,'m cost'!$C$3:$C$1062,"&lt;="&amp;O2809,'m cost'!$D$3:$D$1062,"&lt;="&amp;N2809)*3,_xlfn.MAXIFS('m cost'!$E$3:$E$1062,'m cost'!$B$3:$B$1062,C2809,'m cost'!$C$3:$C$1062,"&lt;="&amp;O2809,'m cost'!$D$3:$D$1062,"&lt;="&amp;N2809)))</f>
        <v>254</v>
      </c>
      <c r="L2809" s="2">
        <f t="shared" si="270"/>
        <v>6350</v>
      </c>
      <c r="M2809" s="2">
        <f t="shared" si="271"/>
        <v>13500</v>
      </c>
      <c r="N2809">
        <f t="shared" si="272"/>
        <v>3</v>
      </c>
      <c r="O2809">
        <f t="shared" si="273"/>
        <v>2023</v>
      </c>
      <c r="P2809" s="9">
        <f>IF(I2809&gt;0,VLOOKUP(B2809,'m cost'!A:G,6,FALSE)*I2809,0)</f>
        <v>0</v>
      </c>
      <c r="Q2809" t="str">
        <f t="shared" si="274"/>
        <v>p</v>
      </c>
      <c r="R2809" s="2">
        <f t="shared" si="275"/>
        <v>7150</v>
      </c>
    </row>
    <row r="2810" spans="1:18" x14ac:dyDescent="0.2">
      <c r="A2810" t="s">
        <v>63</v>
      </c>
      <c r="B2810" s="9" t="str">
        <f>VLOOKUP(A2810,'item cost'!A:D,2,FALSE)</f>
        <v>group 54</v>
      </c>
      <c r="C2810" s="9" t="str">
        <f>VLOOKUP(D2810,items!A:B,2,FALSE)</f>
        <v>item 54</v>
      </c>
      <c r="D2810" t="s">
        <v>886</v>
      </c>
      <c r="E2810" s="10"/>
      <c r="F2810" s="10">
        <v>44992</v>
      </c>
      <c r="G2810" t="s">
        <v>688</v>
      </c>
      <c r="I2810">
        <v>50</v>
      </c>
      <c r="J2810" s="2">
        <v>590</v>
      </c>
      <c r="K2810" s="2">
        <f>IF(OR(B2810="متنوع",B2810="قطع غيار"),J2810,IF(AND(B2810="ceiling fan",J2810&gt;500),_xlfn.MAXIFS('m cost'!$E$3:$E$1062,'m cost'!$B$3:$B$1062,C2810,'m cost'!$C$3:$C$1062,"&lt;="&amp;O2810,'m cost'!$D$3:$D$1062,"&lt;="&amp;N2810)*3,_xlfn.MAXIFS('m cost'!$E$3:$E$1062,'m cost'!$B$3:$B$1062,C2810,'m cost'!$C$3:$C$1062,"&lt;="&amp;O2810,'m cost'!$D$3:$D$1062,"&lt;="&amp;N2810)))</f>
        <v>540</v>
      </c>
      <c r="L2810" s="2">
        <f t="shared" si="270"/>
        <v>27000</v>
      </c>
      <c r="M2810" s="2">
        <f t="shared" si="271"/>
        <v>29500</v>
      </c>
      <c r="N2810">
        <f t="shared" si="272"/>
        <v>3</v>
      </c>
      <c r="O2810">
        <f t="shared" si="273"/>
        <v>2023</v>
      </c>
      <c r="P2810" s="9">
        <f>IF(I2810&gt;0,VLOOKUP(B2810,'m cost'!A:G,6,FALSE)*I2810,0)</f>
        <v>0</v>
      </c>
      <c r="Q2810" t="str">
        <f t="shared" si="274"/>
        <v>p</v>
      </c>
      <c r="R2810" s="2">
        <f t="shared" si="275"/>
        <v>2500</v>
      </c>
    </row>
    <row r="2811" spans="1:18" x14ac:dyDescent="0.2">
      <c r="A2811" t="s">
        <v>32</v>
      </c>
      <c r="B2811" s="9" t="str">
        <f>VLOOKUP(A2811,'item cost'!A:D,2,FALSE)</f>
        <v>group 1</v>
      </c>
      <c r="C2811" s="9" t="str">
        <f>VLOOKUP(D2811,items!A:B,2,FALSE)</f>
        <v>item 1</v>
      </c>
      <c r="D2811" t="s">
        <v>833</v>
      </c>
      <c r="E2811" s="10"/>
      <c r="F2811" s="10">
        <v>44992</v>
      </c>
      <c r="G2811" t="s">
        <v>688</v>
      </c>
      <c r="I2811">
        <v>10</v>
      </c>
      <c r="J2811" s="2">
        <v>2700</v>
      </c>
      <c r="K2811" s="2">
        <f>IF(OR(B2811="متنوع",B2811="قطع غيار"),J2811,IF(AND(B2811="ceiling fan",J2811&gt;500),_xlfn.MAXIFS('m cost'!$E$3:$E$1062,'m cost'!$B$3:$B$1062,C2811,'m cost'!$C$3:$C$1062,"&lt;="&amp;O2811,'m cost'!$D$3:$D$1062,"&lt;="&amp;N2811)*3,_xlfn.MAXIFS('m cost'!$E$3:$E$1062,'m cost'!$B$3:$B$1062,C2811,'m cost'!$C$3:$C$1062,"&lt;="&amp;O2811,'m cost'!$D$3:$D$1062,"&lt;="&amp;N2811)))</f>
        <v>2125</v>
      </c>
      <c r="L2811" s="2">
        <f t="shared" si="270"/>
        <v>21250</v>
      </c>
      <c r="M2811" s="2">
        <f t="shared" si="271"/>
        <v>27000</v>
      </c>
      <c r="N2811">
        <f t="shared" si="272"/>
        <v>3</v>
      </c>
      <c r="O2811">
        <f t="shared" si="273"/>
        <v>2023</v>
      </c>
      <c r="P2811" s="9">
        <f>IF(I2811&gt;0,VLOOKUP(B2811,'m cost'!A:G,6,FALSE)*I2811,0)</f>
        <v>510.79999999999995</v>
      </c>
      <c r="Q2811" t="str">
        <f t="shared" si="274"/>
        <v>p</v>
      </c>
      <c r="R2811" s="2">
        <f t="shared" si="275"/>
        <v>5239.2</v>
      </c>
    </row>
    <row r="2812" spans="1:18" x14ac:dyDescent="0.2">
      <c r="A2812" t="s">
        <v>58</v>
      </c>
      <c r="B2812" s="9" t="str">
        <f>VLOOKUP(A2812,'item cost'!A:D,2,FALSE)</f>
        <v>group 2</v>
      </c>
      <c r="C2812" s="9" t="str">
        <f>VLOOKUP(D2812,items!A:B,2,FALSE)</f>
        <v>item 2</v>
      </c>
      <c r="D2812" t="s">
        <v>834</v>
      </c>
      <c r="E2812" s="10"/>
      <c r="F2812" s="10">
        <v>44992</v>
      </c>
      <c r="G2812" t="s">
        <v>688</v>
      </c>
      <c r="I2812">
        <v>22</v>
      </c>
      <c r="J2812" s="2">
        <v>525</v>
      </c>
      <c r="K2812" s="2">
        <f>IF(OR(B2812="متنوع",B2812="قطع غيار"),J2812,IF(AND(B2812="ceiling fan",J2812&gt;500),_xlfn.MAXIFS('m cost'!$E$3:$E$1062,'m cost'!$B$3:$B$1062,C2812,'m cost'!$C$3:$C$1062,"&lt;="&amp;O2812,'m cost'!$D$3:$D$1062,"&lt;="&amp;N2812)*3,_xlfn.MAXIFS('m cost'!$E$3:$E$1062,'m cost'!$B$3:$B$1062,C2812,'m cost'!$C$3:$C$1062,"&lt;="&amp;O2812,'m cost'!$D$3:$D$1062,"&lt;="&amp;N2812)))</f>
        <v>1970</v>
      </c>
      <c r="L2812" s="2">
        <f t="shared" si="270"/>
        <v>43340</v>
      </c>
      <c r="M2812" s="2">
        <f t="shared" si="271"/>
        <v>11550</v>
      </c>
      <c r="N2812">
        <f t="shared" si="272"/>
        <v>3</v>
      </c>
      <c r="O2812">
        <f t="shared" si="273"/>
        <v>2023</v>
      </c>
      <c r="P2812" s="9">
        <f>IF(I2812&gt;0,VLOOKUP(B2812,'m cost'!A:G,6,FALSE)*I2812,0)</f>
        <v>892.76</v>
      </c>
      <c r="Q2812" t="str">
        <f t="shared" si="274"/>
        <v>l</v>
      </c>
      <c r="R2812" s="2">
        <f t="shared" si="275"/>
        <v>-32682.76</v>
      </c>
    </row>
    <row r="2813" spans="1:18" x14ac:dyDescent="0.2">
      <c r="A2813" t="s">
        <v>23</v>
      </c>
      <c r="B2813" s="9" t="str">
        <f>VLOOKUP(A2813,'item cost'!A:D,2,FALSE)</f>
        <v>group 3</v>
      </c>
      <c r="C2813" s="9" t="str">
        <f>VLOOKUP(D2813,items!A:B,2,FALSE)</f>
        <v>item 3</v>
      </c>
      <c r="D2813" t="s">
        <v>835</v>
      </c>
      <c r="E2813" s="10"/>
      <c r="F2813" s="10">
        <v>44992</v>
      </c>
      <c r="G2813" t="s">
        <v>688</v>
      </c>
      <c r="I2813">
        <v>20</v>
      </c>
      <c r="J2813" s="2">
        <v>1525</v>
      </c>
      <c r="K2813" s="2">
        <f>IF(OR(B2813="متنوع",B2813="قطع غيار"),J2813,IF(AND(B2813="ceiling fan",J2813&gt;500),_xlfn.MAXIFS('m cost'!$E$3:$E$1062,'m cost'!$B$3:$B$1062,C2813,'m cost'!$C$3:$C$1062,"&lt;="&amp;O2813,'m cost'!$D$3:$D$1062,"&lt;="&amp;N2813)*3,_xlfn.MAXIFS('m cost'!$E$3:$E$1062,'m cost'!$B$3:$B$1062,C2813,'m cost'!$C$3:$C$1062,"&lt;="&amp;O2813,'m cost'!$D$3:$D$1062,"&lt;="&amp;N2813)))</f>
        <v>2436</v>
      </c>
      <c r="L2813" s="2">
        <f t="shared" si="270"/>
        <v>48720</v>
      </c>
      <c r="M2813" s="2">
        <f t="shared" si="271"/>
        <v>30500</v>
      </c>
      <c r="N2813">
        <f t="shared" si="272"/>
        <v>3</v>
      </c>
      <c r="O2813">
        <f t="shared" si="273"/>
        <v>2023</v>
      </c>
      <c r="P2813" s="9">
        <f>IF(I2813&gt;0,VLOOKUP(B2813,'m cost'!A:G,6,FALSE)*I2813,0)</f>
        <v>1178.1999999999998</v>
      </c>
      <c r="Q2813" t="str">
        <f t="shared" si="274"/>
        <v>l</v>
      </c>
      <c r="R2813" s="2">
        <f t="shared" si="275"/>
        <v>-19398.2</v>
      </c>
    </row>
    <row r="2814" spans="1:18" x14ac:dyDescent="0.2">
      <c r="A2814" t="s">
        <v>271</v>
      </c>
      <c r="B2814" s="9" t="str">
        <f>VLOOKUP(A2814,'item cost'!A:D,2,FALSE)</f>
        <v>group 4</v>
      </c>
      <c r="C2814" s="9" t="str">
        <f>VLOOKUP(D2814,items!A:B,2,FALSE)</f>
        <v>item 4</v>
      </c>
      <c r="D2814" t="s">
        <v>836</v>
      </c>
      <c r="E2814" s="10"/>
      <c r="F2814" s="10">
        <v>44993</v>
      </c>
      <c r="G2814" t="s">
        <v>689</v>
      </c>
      <c r="I2814">
        <v>20</v>
      </c>
      <c r="J2814" s="2">
        <v>1525</v>
      </c>
      <c r="K2814" s="2">
        <f>IF(OR(B2814="متنوع",B2814="قطع غيار"),J2814,IF(AND(B2814="ceiling fan",J2814&gt;500),_xlfn.MAXIFS('m cost'!$E$3:$E$1062,'m cost'!$B$3:$B$1062,C2814,'m cost'!$C$3:$C$1062,"&lt;="&amp;O2814,'m cost'!$D$3:$D$1062,"&lt;="&amp;N2814)*3,_xlfn.MAXIFS('m cost'!$E$3:$E$1062,'m cost'!$B$3:$B$1062,C2814,'m cost'!$C$3:$C$1062,"&lt;="&amp;O2814,'m cost'!$D$3:$D$1062,"&lt;="&amp;N2814)))</f>
        <v>1793</v>
      </c>
      <c r="L2814" s="2">
        <f t="shared" si="270"/>
        <v>35860</v>
      </c>
      <c r="M2814" s="2">
        <f t="shared" si="271"/>
        <v>30500</v>
      </c>
      <c r="N2814">
        <f t="shared" si="272"/>
        <v>3</v>
      </c>
      <c r="O2814">
        <f t="shared" si="273"/>
        <v>2023</v>
      </c>
      <c r="P2814" s="9">
        <f>IF(I2814&gt;0,VLOOKUP(B2814,'m cost'!A:G,6,FALSE)*I2814,0)</f>
        <v>859.2</v>
      </c>
      <c r="Q2814" t="str">
        <f t="shared" si="274"/>
        <v>l</v>
      </c>
      <c r="R2814" s="2">
        <f t="shared" si="275"/>
        <v>-6219.2</v>
      </c>
    </row>
    <row r="2815" spans="1:18" x14ac:dyDescent="0.2">
      <c r="A2815" t="s">
        <v>26</v>
      </c>
      <c r="B2815" s="9" t="str">
        <f>VLOOKUP(A2815,'item cost'!A:D,2,FALSE)</f>
        <v>group 5</v>
      </c>
      <c r="C2815" s="9" t="str">
        <f>VLOOKUP(D2815,items!A:B,2,FALSE)</f>
        <v>item 5</v>
      </c>
      <c r="D2815" t="s">
        <v>837</v>
      </c>
      <c r="E2815" s="10"/>
      <c r="F2815" s="10">
        <v>44993</v>
      </c>
      <c r="G2815" t="s">
        <v>689</v>
      </c>
      <c r="I2815">
        <v>22</v>
      </c>
      <c r="J2815" s="2">
        <v>525</v>
      </c>
      <c r="K2815" s="2">
        <f>IF(OR(B2815="متنوع",B2815="قطع غيار"),J2815,IF(AND(B2815="ceiling fan",J2815&gt;500),_xlfn.MAXIFS('m cost'!$E$3:$E$1062,'m cost'!$B$3:$B$1062,C2815,'m cost'!$C$3:$C$1062,"&lt;="&amp;O2815,'m cost'!$D$3:$D$1062,"&lt;="&amp;N2815)*3,_xlfn.MAXIFS('m cost'!$E$3:$E$1062,'m cost'!$B$3:$B$1062,C2815,'m cost'!$C$3:$C$1062,"&lt;="&amp;O2815,'m cost'!$D$3:$D$1062,"&lt;="&amp;N2815)))</f>
        <v>2220</v>
      </c>
      <c r="L2815" s="2">
        <f t="shared" si="270"/>
        <v>48840</v>
      </c>
      <c r="M2815" s="2">
        <f t="shared" si="271"/>
        <v>11550</v>
      </c>
      <c r="N2815">
        <f t="shared" si="272"/>
        <v>3</v>
      </c>
      <c r="O2815">
        <f t="shared" si="273"/>
        <v>2023</v>
      </c>
      <c r="P2815" s="9">
        <f>IF(I2815&gt;0,VLOOKUP(B2815,'m cost'!A:G,6,FALSE)*I2815,0)</f>
        <v>704.88</v>
      </c>
      <c r="Q2815" t="str">
        <f t="shared" si="274"/>
        <v>l</v>
      </c>
      <c r="R2815" s="2">
        <f t="shared" si="275"/>
        <v>-37994.879999999997</v>
      </c>
    </row>
    <row r="2816" spans="1:18" x14ac:dyDescent="0.2">
      <c r="A2816" t="s">
        <v>66</v>
      </c>
      <c r="B2816" s="9" t="str">
        <f>VLOOKUP(A2816,'item cost'!A:D,2,FALSE)</f>
        <v>group 6</v>
      </c>
      <c r="C2816" s="9" t="str">
        <f>VLOOKUP(D2816,items!A:B,2,FALSE)</f>
        <v>item 6</v>
      </c>
      <c r="D2816" t="s">
        <v>838</v>
      </c>
      <c r="E2816" s="10"/>
      <c r="F2816" s="10">
        <v>44993</v>
      </c>
      <c r="G2816" t="s">
        <v>689</v>
      </c>
      <c r="I2816">
        <v>31</v>
      </c>
      <c r="J2816" s="2">
        <v>475</v>
      </c>
      <c r="K2816" s="2">
        <f>IF(OR(B2816="متنوع",B2816="قطع غيار"),J2816,IF(AND(B2816="ceiling fan",J2816&gt;500),_xlfn.MAXIFS('m cost'!$E$3:$E$1062,'m cost'!$B$3:$B$1062,C2816,'m cost'!$C$3:$C$1062,"&lt;="&amp;O2816,'m cost'!$D$3:$D$1062,"&lt;="&amp;N2816)*3,_xlfn.MAXIFS('m cost'!$E$3:$E$1062,'m cost'!$B$3:$B$1062,C2816,'m cost'!$C$3:$C$1062,"&lt;="&amp;O2816,'m cost'!$D$3:$D$1062,"&lt;="&amp;N2816)))</f>
        <v>410</v>
      </c>
      <c r="L2816" s="2">
        <f t="shared" si="270"/>
        <v>12710</v>
      </c>
      <c r="M2816" s="2">
        <f t="shared" si="271"/>
        <v>14725</v>
      </c>
      <c r="N2816">
        <f t="shared" si="272"/>
        <v>3</v>
      </c>
      <c r="O2816">
        <f t="shared" si="273"/>
        <v>2023</v>
      </c>
      <c r="P2816" s="9">
        <f>IF(I2816&gt;0,VLOOKUP(B2816,'m cost'!A:G,6,FALSE)*I2816,0)</f>
        <v>4633.88</v>
      </c>
      <c r="Q2816" t="str">
        <f t="shared" si="274"/>
        <v>l</v>
      </c>
      <c r="R2816" s="2">
        <f t="shared" si="275"/>
        <v>-2618.88</v>
      </c>
    </row>
    <row r="2817" spans="1:18" x14ac:dyDescent="0.2">
      <c r="A2817" t="s">
        <v>40</v>
      </c>
      <c r="B2817" s="9" t="str">
        <f>VLOOKUP(A2817,'item cost'!A:D,2,FALSE)</f>
        <v>group 7</v>
      </c>
      <c r="C2817" s="9" t="str">
        <f>VLOOKUP(D2817,items!A:B,2,FALSE)</f>
        <v>item 7</v>
      </c>
      <c r="D2817" t="s">
        <v>839</v>
      </c>
      <c r="E2817" s="10"/>
      <c r="F2817" s="10">
        <v>44993</v>
      </c>
      <c r="G2817" t="s">
        <v>689</v>
      </c>
      <c r="I2817">
        <v>20</v>
      </c>
      <c r="J2817" s="2">
        <v>665</v>
      </c>
      <c r="K2817" s="2">
        <f>IF(OR(B2817="متنوع",B2817="قطع غيار"),J2817,IF(AND(B2817="ceiling fan",J2817&gt;500),_xlfn.MAXIFS('m cost'!$E$3:$E$1062,'m cost'!$B$3:$B$1062,C2817,'m cost'!$C$3:$C$1062,"&lt;="&amp;O2817,'m cost'!$D$3:$D$1062,"&lt;="&amp;N2817)*3,_xlfn.MAXIFS('m cost'!$E$3:$E$1062,'m cost'!$B$3:$B$1062,C2817,'m cost'!$C$3:$C$1062,"&lt;="&amp;O2817,'m cost'!$D$3:$D$1062,"&lt;="&amp;N2817)))</f>
        <v>460</v>
      </c>
      <c r="L2817" s="2">
        <f t="shared" si="270"/>
        <v>9200</v>
      </c>
      <c r="M2817" s="2">
        <f t="shared" si="271"/>
        <v>13300</v>
      </c>
      <c r="N2817">
        <f t="shared" si="272"/>
        <v>3</v>
      </c>
      <c r="O2817">
        <f t="shared" si="273"/>
        <v>2023</v>
      </c>
      <c r="P2817" s="9">
        <f>IF(I2817&gt;0,VLOOKUP(B2817,'m cost'!A:G,6,FALSE)*I2817,0)</f>
        <v>442.8</v>
      </c>
      <c r="Q2817" t="str">
        <f t="shared" si="274"/>
        <v>p</v>
      </c>
      <c r="R2817" s="2">
        <f t="shared" si="275"/>
        <v>3657.2</v>
      </c>
    </row>
    <row r="2818" spans="1:18" x14ac:dyDescent="0.2">
      <c r="A2818" t="s">
        <v>61</v>
      </c>
      <c r="B2818" s="9" t="str">
        <f>VLOOKUP(A2818,'item cost'!A:D,2,FALSE)</f>
        <v>group 8</v>
      </c>
      <c r="C2818" s="9" t="str">
        <f>VLOOKUP(D2818,items!A:B,2,FALSE)</f>
        <v>item 8</v>
      </c>
      <c r="D2818" t="s">
        <v>840</v>
      </c>
      <c r="E2818" s="10"/>
      <c r="F2818" s="10">
        <v>44993</v>
      </c>
      <c r="G2818" t="s">
        <v>689</v>
      </c>
      <c r="I2818">
        <v>26</v>
      </c>
      <c r="J2818" s="2">
        <v>470</v>
      </c>
      <c r="K2818" s="2">
        <f>IF(OR(B2818="متنوع",B2818="قطع غيار"),J2818,IF(AND(B2818="ceiling fan",J2818&gt;500),_xlfn.MAXIFS('m cost'!$E$3:$E$1062,'m cost'!$B$3:$B$1062,C2818,'m cost'!$C$3:$C$1062,"&lt;="&amp;O2818,'m cost'!$D$3:$D$1062,"&lt;="&amp;N2818)*3,_xlfn.MAXIFS('m cost'!$E$3:$E$1062,'m cost'!$B$3:$B$1062,C2818,'m cost'!$C$3:$C$1062,"&lt;="&amp;O2818,'m cost'!$D$3:$D$1062,"&lt;="&amp;N2818)))</f>
        <v>1630</v>
      </c>
      <c r="L2818" s="2">
        <f t="shared" si="270"/>
        <v>42380</v>
      </c>
      <c r="M2818" s="2">
        <f t="shared" si="271"/>
        <v>12220</v>
      </c>
      <c r="N2818">
        <f t="shared" si="272"/>
        <v>3</v>
      </c>
      <c r="O2818">
        <f t="shared" si="273"/>
        <v>2023</v>
      </c>
      <c r="P2818" s="9">
        <f>IF(I2818&gt;0,VLOOKUP(B2818,'m cost'!A:G,6,FALSE)*I2818,0)</f>
        <v>1633.8400000000001</v>
      </c>
      <c r="Q2818" t="str">
        <f t="shared" si="274"/>
        <v>l</v>
      </c>
      <c r="R2818" s="2">
        <f t="shared" si="275"/>
        <v>-31793.84</v>
      </c>
    </row>
    <row r="2819" spans="1:18" x14ac:dyDescent="0.2">
      <c r="A2819" t="s">
        <v>39</v>
      </c>
      <c r="B2819" s="9" t="str">
        <f>VLOOKUP(A2819,'item cost'!A:D,2,FALSE)</f>
        <v>group 9</v>
      </c>
      <c r="C2819" s="9" t="str">
        <f>VLOOKUP(D2819,items!A:B,2,FALSE)</f>
        <v>item 9</v>
      </c>
      <c r="D2819" t="s">
        <v>841</v>
      </c>
      <c r="E2819" s="10"/>
      <c r="F2819" s="10">
        <v>44993</v>
      </c>
      <c r="G2819" t="s">
        <v>689</v>
      </c>
      <c r="I2819">
        <v>20</v>
      </c>
      <c r="J2819" s="2">
        <v>275</v>
      </c>
      <c r="K2819" s="2">
        <f>IF(OR(B2819="متنوع",B2819="قطع غيار"),J2819,IF(AND(B2819="ceiling fan",J2819&gt;500),_xlfn.MAXIFS('m cost'!$E$3:$E$1062,'m cost'!$B$3:$B$1062,C2819,'m cost'!$C$3:$C$1062,"&lt;="&amp;O2819,'m cost'!$D$3:$D$1062,"&lt;="&amp;N2819)*3,_xlfn.MAXIFS('m cost'!$E$3:$E$1062,'m cost'!$B$3:$B$1062,C2819,'m cost'!$C$3:$C$1062,"&lt;="&amp;O2819,'m cost'!$D$3:$D$1062,"&lt;="&amp;N2819)))</f>
        <v>2007</v>
      </c>
      <c r="L2819" s="2">
        <f t="shared" si="270"/>
        <v>40140</v>
      </c>
      <c r="M2819" s="2">
        <f t="shared" si="271"/>
        <v>5500</v>
      </c>
      <c r="N2819">
        <f t="shared" si="272"/>
        <v>3</v>
      </c>
      <c r="O2819">
        <f t="shared" si="273"/>
        <v>2023</v>
      </c>
      <c r="P2819" s="9">
        <f>IF(I2819&gt;0,VLOOKUP(B2819,'m cost'!A:G,6,FALSE)*I2819,0)</f>
        <v>449.79999999999995</v>
      </c>
      <c r="Q2819" t="str">
        <f t="shared" si="274"/>
        <v>l</v>
      </c>
      <c r="R2819" s="2">
        <f t="shared" si="275"/>
        <v>-35089.800000000003</v>
      </c>
    </row>
    <row r="2820" spans="1:18" x14ac:dyDescent="0.2">
      <c r="A2820" t="s">
        <v>277</v>
      </c>
      <c r="B2820" s="9" t="str">
        <f>VLOOKUP(A2820,'item cost'!A:D,2,FALSE)</f>
        <v>group 10</v>
      </c>
      <c r="C2820" s="9" t="str">
        <f>VLOOKUP(D2820,items!A:B,2,FALSE)</f>
        <v>item 10</v>
      </c>
      <c r="D2820" t="s">
        <v>842</v>
      </c>
      <c r="E2820" s="10"/>
      <c r="F2820" s="10">
        <v>44993</v>
      </c>
      <c r="G2820" t="s">
        <v>689</v>
      </c>
      <c r="I2820">
        <v>10</v>
      </c>
      <c r="J2820" s="2">
        <v>2600</v>
      </c>
      <c r="K2820" s="2">
        <f>IF(OR(B2820="متنوع",B2820="قطع غيار"),J2820,IF(AND(B2820="ceiling fan",J2820&gt;500),_xlfn.MAXIFS('m cost'!$E$3:$E$1062,'m cost'!$B$3:$B$1062,C2820,'m cost'!$C$3:$C$1062,"&lt;="&amp;O2820,'m cost'!$D$3:$D$1062,"&lt;="&amp;N2820)*3,_xlfn.MAXIFS('m cost'!$E$3:$E$1062,'m cost'!$B$3:$B$1062,C2820,'m cost'!$C$3:$C$1062,"&lt;="&amp;O2820,'m cost'!$D$3:$D$1062,"&lt;="&amp;N2820)))</f>
        <v>370</v>
      </c>
      <c r="L2820" s="2">
        <f t="shared" si="270"/>
        <v>3700</v>
      </c>
      <c r="M2820" s="2">
        <f t="shared" si="271"/>
        <v>26000</v>
      </c>
      <c r="N2820">
        <f t="shared" si="272"/>
        <v>3</v>
      </c>
      <c r="O2820">
        <f t="shared" si="273"/>
        <v>2023</v>
      </c>
      <c r="P2820" s="9">
        <f>IF(I2820&gt;0,VLOOKUP(B2820,'m cost'!A:G,6,FALSE)*I2820,0)</f>
        <v>624.29999999999995</v>
      </c>
      <c r="Q2820" t="str">
        <f t="shared" si="274"/>
        <v>p</v>
      </c>
      <c r="R2820" s="2">
        <f t="shared" si="275"/>
        <v>21675.7</v>
      </c>
    </row>
    <row r="2821" spans="1:18" x14ac:dyDescent="0.2">
      <c r="A2821" t="s">
        <v>53</v>
      </c>
      <c r="B2821" s="9" t="str">
        <f>VLOOKUP(A2821,'item cost'!A:D,2,FALSE)</f>
        <v>group 11</v>
      </c>
      <c r="C2821" s="9" t="str">
        <f>VLOOKUP(D2821,items!A:B,2,FALSE)</f>
        <v>item 11</v>
      </c>
      <c r="D2821" t="s">
        <v>843</v>
      </c>
      <c r="E2821" s="10"/>
      <c r="F2821" s="10">
        <v>44993</v>
      </c>
      <c r="G2821" t="s">
        <v>689</v>
      </c>
      <c r="I2821">
        <v>10</v>
      </c>
      <c r="J2821" s="2">
        <v>2700</v>
      </c>
      <c r="K2821" s="2">
        <f>IF(OR(B2821="متنوع",B2821="قطع غيار"),J2821,IF(AND(B2821="ceiling fan",J2821&gt;500),_xlfn.MAXIFS('m cost'!$E$3:$E$1062,'m cost'!$B$3:$B$1062,C2821,'m cost'!$C$3:$C$1062,"&lt;="&amp;O2821,'m cost'!$D$3:$D$1062,"&lt;="&amp;N2821)*3,_xlfn.MAXIFS('m cost'!$E$3:$E$1062,'m cost'!$B$3:$B$1062,C2821,'m cost'!$C$3:$C$1062,"&lt;="&amp;O2821,'m cost'!$D$3:$D$1062,"&lt;="&amp;N2821)))</f>
        <v>339.00000000000006</v>
      </c>
      <c r="L2821" s="2">
        <f t="shared" si="270"/>
        <v>3390.0000000000005</v>
      </c>
      <c r="M2821" s="2">
        <f t="shared" si="271"/>
        <v>27000</v>
      </c>
      <c r="N2821">
        <f t="shared" si="272"/>
        <v>3</v>
      </c>
      <c r="O2821">
        <f t="shared" si="273"/>
        <v>2023</v>
      </c>
      <c r="P2821" s="9">
        <f>IF(I2821&gt;0,VLOOKUP(B2821,'m cost'!A:G,6,FALSE)*I2821,0)</f>
        <v>220.10000000000002</v>
      </c>
      <c r="Q2821" t="str">
        <f t="shared" si="274"/>
        <v>p</v>
      </c>
      <c r="R2821" s="2">
        <f t="shared" si="275"/>
        <v>23389.9</v>
      </c>
    </row>
    <row r="2822" spans="1:18" x14ac:dyDescent="0.2">
      <c r="A2822" t="s">
        <v>54</v>
      </c>
      <c r="B2822" s="9" t="str">
        <f>VLOOKUP(A2822,'item cost'!A:D,2,FALSE)</f>
        <v>group 12</v>
      </c>
      <c r="C2822" s="9" t="str">
        <f>VLOOKUP(D2822,items!A:B,2,FALSE)</f>
        <v>item 12</v>
      </c>
      <c r="D2822" t="s">
        <v>844</v>
      </c>
      <c r="E2822" s="10"/>
      <c r="F2822" s="10">
        <v>44996</v>
      </c>
      <c r="G2822" t="s">
        <v>690</v>
      </c>
      <c r="I2822">
        <v>60</v>
      </c>
      <c r="J2822" s="2">
        <v>490</v>
      </c>
      <c r="K2822" s="2">
        <f>IF(OR(B2822="متنوع",B2822="قطع غيار"),J2822,IF(AND(B2822="ceiling fan",J2822&gt;500),_xlfn.MAXIFS('m cost'!$E$3:$E$1062,'m cost'!$B$3:$B$1062,C2822,'m cost'!$C$3:$C$1062,"&lt;="&amp;O2822,'m cost'!$D$3:$D$1062,"&lt;="&amp;N2822)*3,_xlfn.MAXIFS('m cost'!$E$3:$E$1062,'m cost'!$B$3:$B$1062,C2822,'m cost'!$C$3:$C$1062,"&lt;="&amp;O2822,'m cost'!$D$3:$D$1062,"&lt;="&amp;N2822)))</f>
        <v>900</v>
      </c>
      <c r="L2822" s="2">
        <f t="shared" si="270"/>
        <v>54000</v>
      </c>
      <c r="M2822" s="2">
        <f t="shared" si="271"/>
        <v>29400</v>
      </c>
      <c r="N2822">
        <f t="shared" si="272"/>
        <v>3</v>
      </c>
      <c r="O2822">
        <f t="shared" si="273"/>
        <v>2023</v>
      </c>
      <c r="P2822" s="9">
        <f>IF(I2822&gt;0,VLOOKUP(B2822,'m cost'!A:G,6,FALSE)*I2822,0)</f>
        <v>1546.8000000000002</v>
      </c>
      <c r="Q2822" t="str">
        <f t="shared" si="274"/>
        <v>l</v>
      </c>
      <c r="R2822" s="2">
        <f t="shared" si="275"/>
        <v>-26146.799999999999</v>
      </c>
    </row>
    <row r="2823" spans="1:18" x14ac:dyDescent="0.2">
      <c r="A2823" t="s">
        <v>72</v>
      </c>
      <c r="B2823" s="9" t="str">
        <f>VLOOKUP(A2823,'item cost'!A:D,2,FALSE)</f>
        <v>group 13</v>
      </c>
      <c r="C2823" s="9" t="str">
        <f>VLOOKUP(D2823,items!A:B,2,FALSE)</f>
        <v>item 13</v>
      </c>
      <c r="D2823" t="s">
        <v>845</v>
      </c>
      <c r="E2823" s="10"/>
      <c r="F2823" s="10">
        <v>44996</v>
      </c>
      <c r="G2823" t="s">
        <v>690</v>
      </c>
      <c r="I2823">
        <v>60</v>
      </c>
      <c r="J2823" s="2">
        <v>540</v>
      </c>
      <c r="K2823" s="2">
        <f>IF(OR(B2823="متنوع",B2823="قطع غيار"),J2823,IF(AND(B2823="ceiling fan",J2823&gt;500),_xlfn.MAXIFS('m cost'!$E$3:$E$1062,'m cost'!$B$3:$B$1062,C2823,'m cost'!$C$3:$C$1062,"&lt;="&amp;O2823,'m cost'!$D$3:$D$1062,"&lt;="&amp;N2823)*3,_xlfn.MAXIFS('m cost'!$E$3:$E$1062,'m cost'!$B$3:$B$1062,C2823,'m cost'!$C$3:$C$1062,"&lt;="&amp;O2823,'m cost'!$D$3:$D$1062,"&lt;="&amp;N2823)))</f>
        <v>450</v>
      </c>
      <c r="L2823" s="2">
        <f t="shared" si="270"/>
        <v>27000</v>
      </c>
      <c r="M2823" s="2">
        <f t="shared" si="271"/>
        <v>32400</v>
      </c>
      <c r="N2823">
        <f t="shared" si="272"/>
        <v>3</v>
      </c>
      <c r="O2823">
        <f t="shared" si="273"/>
        <v>2023</v>
      </c>
      <c r="P2823" s="9">
        <f>IF(I2823&gt;0,VLOOKUP(B2823,'m cost'!A:G,6,FALSE)*I2823,0)</f>
        <v>2500.2000000000003</v>
      </c>
      <c r="Q2823" t="str">
        <f t="shared" si="274"/>
        <v>p</v>
      </c>
      <c r="R2823" s="2">
        <f t="shared" si="275"/>
        <v>2899.7999999999997</v>
      </c>
    </row>
    <row r="2824" spans="1:18" x14ac:dyDescent="0.2">
      <c r="A2824" t="s">
        <v>38</v>
      </c>
      <c r="B2824" s="9" t="str">
        <f>VLOOKUP(A2824,'item cost'!A:D,2,FALSE)</f>
        <v>group 14</v>
      </c>
      <c r="C2824" s="9" t="str">
        <f>VLOOKUP(D2824,items!A:B,2,FALSE)</f>
        <v>item 14</v>
      </c>
      <c r="D2824" t="s">
        <v>846</v>
      </c>
      <c r="E2824" s="10"/>
      <c r="F2824" s="10">
        <v>44996</v>
      </c>
      <c r="G2824" t="s">
        <v>690</v>
      </c>
      <c r="I2824">
        <v>10</v>
      </c>
      <c r="J2824" s="2">
        <v>2600</v>
      </c>
      <c r="K2824" s="2">
        <f>IF(OR(B2824="متنوع",B2824="قطع غيار"),J2824,IF(AND(B2824="ceiling fan",J2824&gt;500),_xlfn.MAXIFS('m cost'!$E$3:$E$1062,'m cost'!$B$3:$B$1062,C2824,'m cost'!$C$3:$C$1062,"&lt;="&amp;O2824,'m cost'!$D$3:$D$1062,"&lt;="&amp;N2824)*3,_xlfn.MAXIFS('m cost'!$E$3:$E$1062,'m cost'!$B$3:$B$1062,C2824,'m cost'!$C$3:$C$1062,"&lt;="&amp;O2824,'m cost'!$D$3:$D$1062,"&lt;="&amp;N2824)))</f>
        <v>2060</v>
      </c>
      <c r="L2824" s="2">
        <f t="shared" si="270"/>
        <v>20600</v>
      </c>
      <c r="M2824" s="2">
        <f t="shared" si="271"/>
        <v>26000</v>
      </c>
      <c r="N2824">
        <f t="shared" si="272"/>
        <v>3</v>
      </c>
      <c r="O2824">
        <f t="shared" si="273"/>
        <v>2023</v>
      </c>
      <c r="P2824" s="9">
        <f>IF(I2824&gt;0,VLOOKUP(B2824,'m cost'!A:G,6,FALSE)*I2824,0)</f>
        <v>331.9</v>
      </c>
      <c r="Q2824" t="str">
        <f t="shared" si="274"/>
        <v>p</v>
      </c>
      <c r="R2824" s="2">
        <f t="shared" si="275"/>
        <v>5068.1000000000004</v>
      </c>
    </row>
    <row r="2825" spans="1:18" x14ac:dyDescent="0.2">
      <c r="A2825" t="s">
        <v>36</v>
      </c>
      <c r="B2825" s="9" t="str">
        <f>VLOOKUP(A2825,'item cost'!A:D,2,FALSE)</f>
        <v>group 15</v>
      </c>
      <c r="C2825" s="9" t="str">
        <f>VLOOKUP(D2825,items!A:B,2,FALSE)</f>
        <v>item 15</v>
      </c>
      <c r="D2825" t="s">
        <v>847</v>
      </c>
      <c r="E2825" s="10"/>
      <c r="F2825" s="10">
        <v>44996</v>
      </c>
      <c r="G2825" t="s">
        <v>691</v>
      </c>
      <c r="I2825">
        <v>30</v>
      </c>
      <c r="J2825" s="2">
        <v>1525</v>
      </c>
      <c r="K2825" s="2">
        <f>IF(OR(B2825="متنوع",B2825="قطع غيار"),J2825,IF(AND(B2825="ceiling fan",J2825&gt;500),_xlfn.MAXIFS('m cost'!$E$3:$E$1062,'m cost'!$B$3:$B$1062,C2825,'m cost'!$C$3:$C$1062,"&lt;="&amp;O2825,'m cost'!$D$3:$D$1062,"&lt;="&amp;N2825)*3,_xlfn.MAXIFS('m cost'!$E$3:$E$1062,'m cost'!$B$3:$B$1062,C2825,'m cost'!$C$3:$C$1062,"&lt;="&amp;O2825,'m cost'!$D$3:$D$1062,"&lt;="&amp;N2825)))</f>
        <v>1928</v>
      </c>
      <c r="L2825" s="2">
        <f t="shared" si="270"/>
        <v>57840</v>
      </c>
      <c r="M2825" s="2">
        <f t="shared" si="271"/>
        <v>45750</v>
      </c>
      <c r="N2825">
        <f t="shared" si="272"/>
        <v>3</v>
      </c>
      <c r="O2825">
        <f t="shared" si="273"/>
        <v>2023</v>
      </c>
      <c r="P2825" s="9">
        <f>IF(I2825&gt;0,VLOOKUP(B2825,'m cost'!A:G,6,FALSE)*I2825,0)</f>
        <v>795.6</v>
      </c>
      <c r="Q2825" t="str">
        <f t="shared" si="274"/>
        <v>l</v>
      </c>
      <c r="R2825" s="2">
        <f t="shared" si="275"/>
        <v>-12885.6</v>
      </c>
    </row>
    <row r="2826" spans="1:18" x14ac:dyDescent="0.2">
      <c r="A2826" t="s">
        <v>30</v>
      </c>
      <c r="B2826" s="9" t="str">
        <f>VLOOKUP(A2826,'item cost'!A:D,2,FALSE)</f>
        <v>group 16</v>
      </c>
      <c r="C2826" s="9" t="str">
        <f>VLOOKUP(D2826,items!A:B,2,FALSE)</f>
        <v>item 16</v>
      </c>
      <c r="D2826" t="s">
        <v>848</v>
      </c>
      <c r="E2826" s="10"/>
      <c r="F2826" s="10">
        <v>44996</v>
      </c>
      <c r="G2826" t="s">
        <v>691</v>
      </c>
      <c r="I2826">
        <v>50</v>
      </c>
      <c r="J2826" s="2">
        <v>490</v>
      </c>
      <c r="K2826" s="2">
        <f>IF(OR(B2826="متنوع",B2826="قطع غيار"),J2826,IF(AND(B2826="ceiling fan",J2826&gt;500),_xlfn.MAXIFS('m cost'!$E$3:$E$1062,'m cost'!$B$3:$B$1062,C2826,'m cost'!$C$3:$C$1062,"&lt;="&amp;O2826,'m cost'!$D$3:$D$1062,"&lt;="&amp;N2826)*3,_xlfn.MAXIFS('m cost'!$E$3:$E$1062,'m cost'!$B$3:$B$1062,C2826,'m cost'!$C$3:$C$1062,"&lt;="&amp;O2826,'m cost'!$D$3:$D$1062,"&lt;="&amp;N2826)))</f>
        <v>340.26666666666671</v>
      </c>
      <c r="L2826" s="2">
        <f t="shared" si="270"/>
        <v>17013.333333333336</v>
      </c>
      <c r="M2826" s="2">
        <f t="shared" si="271"/>
        <v>24500</v>
      </c>
      <c r="N2826">
        <f t="shared" si="272"/>
        <v>3</v>
      </c>
      <c r="O2826">
        <f t="shared" si="273"/>
        <v>2023</v>
      </c>
      <c r="P2826" s="9">
        <f>IF(I2826&gt;0,VLOOKUP(B2826,'m cost'!A:G,6,FALSE)*I2826,0)</f>
        <v>1434</v>
      </c>
      <c r="Q2826" t="str">
        <f t="shared" si="274"/>
        <v>p</v>
      </c>
      <c r="R2826" s="2">
        <f t="shared" si="275"/>
        <v>6052.6666666666642</v>
      </c>
    </row>
    <row r="2827" spans="1:18" x14ac:dyDescent="0.2">
      <c r="A2827" t="s">
        <v>45</v>
      </c>
      <c r="B2827" s="9" t="str">
        <f>VLOOKUP(A2827,'item cost'!A:D,2,FALSE)</f>
        <v>group 17</v>
      </c>
      <c r="C2827" s="9" t="str">
        <f>VLOOKUP(D2827,items!A:B,2,FALSE)</f>
        <v>item 17</v>
      </c>
      <c r="D2827" t="s">
        <v>849</v>
      </c>
      <c r="E2827" s="10"/>
      <c r="F2827" s="10">
        <v>44996</v>
      </c>
      <c r="G2827" t="s">
        <v>691</v>
      </c>
      <c r="I2827">
        <v>50</v>
      </c>
      <c r="J2827" s="2">
        <v>540</v>
      </c>
      <c r="K2827" s="2">
        <f>IF(OR(B2827="متنوع",B2827="قطع غيار"),J2827,IF(AND(B2827="ceiling fan",J2827&gt;500),_xlfn.MAXIFS('m cost'!$E$3:$E$1062,'m cost'!$B$3:$B$1062,C2827,'m cost'!$C$3:$C$1062,"&lt;="&amp;O2827,'m cost'!$D$3:$D$1062,"&lt;="&amp;N2827)*3,_xlfn.MAXIFS('m cost'!$E$3:$E$1062,'m cost'!$B$3:$B$1062,C2827,'m cost'!$C$3:$C$1062,"&lt;="&amp;O2827,'m cost'!$D$3:$D$1062,"&lt;="&amp;N2827)))</f>
        <v>1330</v>
      </c>
      <c r="L2827" s="2">
        <f t="shared" si="270"/>
        <v>66500</v>
      </c>
      <c r="M2827" s="2">
        <f t="shared" si="271"/>
        <v>27000</v>
      </c>
      <c r="N2827">
        <f t="shared" si="272"/>
        <v>3</v>
      </c>
      <c r="O2827">
        <f t="shared" si="273"/>
        <v>2023</v>
      </c>
      <c r="P2827" s="9">
        <f>IF(I2827&gt;0,VLOOKUP(B2827,'m cost'!A:G,6,FALSE)*I2827,0)</f>
        <v>2412.5</v>
      </c>
      <c r="Q2827" t="str">
        <f t="shared" si="274"/>
        <v>l</v>
      </c>
      <c r="R2827" s="2">
        <f t="shared" si="275"/>
        <v>-41912.5</v>
      </c>
    </row>
    <row r="2828" spans="1:18" x14ac:dyDescent="0.2">
      <c r="A2828" t="s">
        <v>21</v>
      </c>
      <c r="B2828" s="9" t="str">
        <f>VLOOKUP(A2828,'item cost'!A:D,2,FALSE)</f>
        <v>group 18</v>
      </c>
      <c r="C2828" s="9" t="str">
        <f>VLOOKUP(D2828,items!A:B,2,FALSE)</f>
        <v>item 18</v>
      </c>
      <c r="D2828" t="s">
        <v>850</v>
      </c>
      <c r="E2828" s="10"/>
      <c r="F2828" s="10">
        <v>44996</v>
      </c>
      <c r="G2828" t="s">
        <v>691</v>
      </c>
      <c r="I2828">
        <v>10</v>
      </c>
      <c r="J2828" s="2">
        <v>2700</v>
      </c>
      <c r="K2828" s="2">
        <f>IF(OR(B2828="متنوع",B2828="قطع غيار"),J2828,IF(AND(B2828="ceiling fan",J2828&gt;500),_xlfn.MAXIFS('m cost'!$E$3:$E$1062,'m cost'!$B$3:$B$1062,C2828,'m cost'!$C$3:$C$1062,"&lt;="&amp;O2828,'m cost'!$D$3:$D$1062,"&lt;="&amp;N2828)*3,_xlfn.MAXIFS('m cost'!$E$3:$E$1062,'m cost'!$B$3:$B$1062,C2828,'m cost'!$C$3:$C$1062,"&lt;="&amp;O2828,'m cost'!$D$3:$D$1062,"&lt;="&amp;N2828)))</f>
        <v>569</v>
      </c>
      <c r="L2828" s="2">
        <f t="shared" si="270"/>
        <v>5690</v>
      </c>
      <c r="M2828" s="2">
        <f t="shared" si="271"/>
        <v>27000</v>
      </c>
      <c r="N2828">
        <f t="shared" si="272"/>
        <v>3</v>
      </c>
      <c r="O2828">
        <f t="shared" si="273"/>
        <v>2023</v>
      </c>
      <c r="P2828" s="9">
        <f>IF(I2828&gt;0,VLOOKUP(B2828,'m cost'!A:G,6,FALSE)*I2828,0)</f>
        <v>1381.6</v>
      </c>
      <c r="Q2828" t="str">
        <f t="shared" si="274"/>
        <v>p</v>
      </c>
      <c r="R2828" s="2">
        <f t="shared" si="275"/>
        <v>19928.400000000001</v>
      </c>
    </row>
    <row r="2829" spans="1:18" x14ac:dyDescent="0.2">
      <c r="A2829" t="s">
        <v>275</v>
      </c>
      <c r="B2829" s="9" t="str">
        <f>VLOOKUP(A2829,'item cost'!A:D,2,FALSE)</f>
        <v>group 19</v>
      </c>
      <c r="C2829" s="9" t="str">
        <f>VLOOKUP(D2829,items!A:B,2,FALSE)</f>
        <v>item 19</v>
      </c>
      <c r="D2829" t="s">
        <v>851</v>
      </c>
      <c r="E2829" s="10"/>
      <c r="F2829" s="10">
        <v>44997</v>
      </c>
      <c r="G2829" t="s">
        <v>226</v>
      </c>
      <c r="I2829">
        <v>-3</v>
      </c>
      <c r="J2829" s="2">
        <v>490</v>
      </c>
      <c r="K2829" s="2">
        <f>IF(OR(B2829="متنوع",B2829="قطع غيار"),J2829,IF(AND(B2829="ceiling fan",J2829&gt;500),_xlfn.MAXIFS('m cost'!$E$3:$E$1062,'m cost'!$B$3:$B$1062,C2829,'m cost'!$C$3:$C$1062,"&lt;="&amp;O2829,'m cost'!$D$3:$D$1062,"&lt;="&amp;N2829)*3,_xlfn.MAXIFS('m cost'!$E$3:$E$1062,'m cost'!$B$3:$B$1062,C2829,'m cost'!$C$3:$C$1062,"&lt;="&amp;O2829,'m cost'!$D$3:$D$1062,"&lt;="&amp;N2829)))</f>
        <v>1400</v>
      </c>
      <c r="L2829" s="2">
        <f t="shared" si="270"/>
        <v>-4200</v>
      </c>
      <c r="M2829" s="2">
        <f t="shared" si="271"/>
        <v>-1470</v>
      </c>
      <c r="N2829">
        <f t="shared" si="272"/>
        <v>3</v>
      </c>
      <c r="O2829">
        <f t="shared" si="273"/>
        <v>2023</v>
      </c>
      <c r="P2829" s="9">
        <f>IF(I2829&gt;0,VLOOKUP(B2829,'m cost'!A:G,6,FALSE)*I2829,0)</f>
        <v>0</v>
      </c>
      <c r="Q2829" t="str">
        <f t="shared" si="274"/>
        <v>p</v>
      </c>
      <c r="R2829" s="2">
        <f t="shared" si="275"/>
        <v>2730</v>
      </c>
    </row>
    <row r="2830" spans="1:18" x14ac:dyDescent="0.2">
      <c r="A2830" t="s">
        <v>17</v>
      </c>
      <c r="B2830" s="9" t="str">
        <f>VLOOKUP(A2830,'item cost'!A:D,2,FALSE)</f>
        <v>group 20</v>
      </c>
      <c r="C2830" s="9" t="str">
        <f>VLOOKUP(D2830,items!A:B,2,FALSE)</f>
        <v>item 20</v>
      </c>
      <c r="D2830" t="s">
        <v>852</v>
      </c>
      <c r="E2830" s="10"/>
      <c r="F2830" s="10">
        <v>44997</v>
      </c>
      <c r="G2830" t="s">
        <v>226</v>
      </c>
      <c r="I2830">
        <v>-1</v>
      </c>
      <c r="J2830" s="2">
        <v>540</v>
      </c>
      <c r="K2830" s="2">
        <f>IF(OR(B2830="متنوع",B2830="قطع غيار"),J2830,IF(AND(B2830="ceiling fan",J2830&gt;500),_xlfn.MAXIFS('m cost'!$E$3:$E$1062,'m cost'!$B$3:$B$1062,C2830,'m cost'!$C$3:$C$1062,"&lt;="&amp;O2830,'m cost'!$D$3:$D$1062,"&lt;="&amp;N2830)*3,_xlfn.MAXIFS('m cost'!$E$3:$E$1062,'m cost'!$B$3:$B$1062,C2830,'m cost'!$C$3:$C$1062,"&lt;="&amp;O2830,'m cost'!$D$3:$D$1062,"&lt;="&amp;N2830)))</f>
        <v>1668</v>
      </c>
      <c r="L2830" s="2">
        <f t="shared" si="270"/>
        <v>-1668</v>
      </c>
      <c r="M2830" s="2">
        <f t="shared" si="271"/>
        <v>-540</v>
      </c>
      <c r="N2830">
        <f t="shared" si="272"/>
        <v>3</v>
      </c>
      <c r="O2830">
        <f t="shared" si="273"/>
        <v>2023</v>
      </c>
      <c r="P2830" s="9">
        <f>IF(I2830&gt;0,VLOOKUP(B2830,'m cost'!A:G,6,FALSE)*I2830,0)</f>
        <v>0</v>
      </c>
      <c r="Q2830" t="str">
        <f t="shared" si="274"/>
        <v>p</v>
      </c>
      <c r="R2830" s="2">
        <f t="shared" si="275"/>
        <v>1128</v>
      </c>
    </row>
    <row r="2831" spans="1:18" x14ac:dyDescent="0.2">
      <c r="A2831" t="s">
        <v>18</v>
      </c>
      <c r="B2831" s="9" t="str">
        <f>VLOOKUP(A2831,'item cost'!A:D,2,FALSE)</f>
        <v>group 21</v>
      </c>
      <c r="C2831" s="9" t="str">
        <f>VLOOKUP(D2831,items!A:B,2,FALSE)</f>
        <v>item 21</v>
      </c>
      <c r="D2831" t="s">
        <v>853</v>
      </c>
      <c r="E2831" s="10"/>
      <c r="F2831" s="10">
        <v>44997</v>
      </c>
      <c r="G2831" t="s">
        <v>226</v>
      </c>
      <c r="I2831">
        <v>-1</v>
      </c>
      <c r="J2831" s="2">
        <v>275</v>
      </c>
      <c r="K2831" s="2">
        <f>IF(OR(B2831="متنوع",B2831="قطع غيار"),J2831,IF(AND(B2831="ceiling fan",J2831&gt;500),_xlfn.MAXIFS('m cost'!$E$3:$E$1062,'m cost'!$B$3:$B$1062,C2831,'m cost'!$C$3:$C$1062,"&lt;="&amp;O2831,'m cost'!$D$3:$D$1062,"&lt;="&amp;N2831)*3,_xlfn.MAXIFS('m cost'!$E$3:$E$1062,'m cost'!$B$3:$B$1062,C2831,'m cost'!$C$3:$C$1062,"&lt;="&amp;O2831,'m cost'!$D$3:$D$1062,"&lt;="&amp;N2831)))</f>
        <v>2185</v>
      </c>
      <c r="L2831" s="2">
        <f t="shared" si="270"/>
        <v>-2185</v>
      </c>
      <c r="M2831" s="2">
        <f t="shared" si="271"/>
        <v>-275</v>
      </c>
      <c r="N2831">
        <f t="shared" si="272"/>
        <v>3</v>
      </c>
      <c r="O2831">
        <f t="shared" si="273"/>
        <v>2023</v>
      </c>
      <c r="P2831" s="9">
        <f>IF(I2831&gt;0,VLOOKUP(B2831,'m cost'!A:G,6,FALSE)*I2831,0)</f>
        <v>0</v>
      </c>
      <c r="Q2831" t="str">
        <f t="shared" si="274"/>
        <v>p</v>
      </c>
      <c r="R2831" s="2">
        <f t="shared" si="275"/>
        <v>1910</v>
      </c>
    </row>
    <row r="2832" spans="1:18" x14ac:dyDescent="0.2">
      <c r="A2832" t="s">
        <v>24</v>
      </c>
      <c r="B2832" s="9" t="str">
        <f>VLOOKUP(A2832,'item cost'!A:D,2,FALSE)</f>
        <v>group 22</v>
      </c>
      <c r="C2832" s="9" t="str">
        <f>VLOOKUP(D2832,items!A:B,2,FALSE)</f>
        <v>item 22</v>
      </c>
      <c r="D2832" t="s">
        <v>854</v>
      </c>
      <c r="E2832" s="10"/>
      <c r="F2832" s="10">
        <v>44998</v>
      </c>
      <c r="G2832" t="s">
        <v>692</v>
      </c>
      <c r="I2832">
        <v>70</v>
      </c>
      <c r="J2832" s="2">
        <v>540</v>
      </c>
      <c r="K2832" s="2">
        <f>IF(OR(B2832="متنوع",B2832="قطع غيار"),J2832,IF(AND(B2832="ceiling fan",J2832&gt;500),_xlfn.MAXIFS('m cost'!$E$3:$E$1062,'m cost'!$B$3:$B$1062,C2832,'m cost'!$C$3:$C$1062,"&lt;="&amp;O2832,'m cost'!$D$3:$D$1062,"&lt;="&amp;N2832)*3,_xlfn.MAXIFS('m cost'!$E$3:$E$1062,'m cost'!$B$3:$B$1062,C2832,'m cost'!$C$3:$C$1062,"&lt;="&amp;O2832,'m cost'!$D$3:$D$1062,"&lt;="&amp;N2832)))</f>
        <v>855</v>
      </c>
      <c r="L2832" s="2">
        <f t="shared" si="270"/>
        <v>59850</v>
      </c>
      <c r="M2832" s="2">
        <f t="shared" si="271"/>
        <v>37800</v>
      </c>
      <c r="N2832">
        <f t="shared" si="272"/>
        <v>3</v>
      </c>
      <c r="O2832">
        <f t="shared" si="273"/>
        <v>2023</v>
      </c>
      <c r="P2832" s="9">
        <f>IF(I2832&gt;0,VLOOKUP(B2832,'m cost'!A:G,6,FALSE)*I2832,0)</f>
        <v>70</v>
      </c>
      <c r="Q2832" t="str">
        <f t="shared" si="274"/>
        <v>l</v>
      </c>
      <c r="R2832" s="2">
        <f t="shared" si="275"/>
        <v>-22120</v>
      </c>
    </row>
    <row r="2833" spans="1:18" x14ac:dyDescent="0.2">
      <c r="A2833" t="s">
        <v>60</v>
      </c>
      <c r="B2833" s="9" t="str">
        <f>VLOOKUP(A2833,'item cost'!A:D,2,FALSE)</f>
        <v>group 23</v>
      </c>
      <c r="C2833" s="9" t="str">
        <f>VLOOKUP(D2833,items!A:B,2,FALSE)</f>
        <v>item 23</v>
      </c>
      <c r="D2833" t="s">
        <v>855</v>
      </c>
      <c r="E2833" s="10"/>
      <c r="F2833" s="10">
        <v>44998</v>
      </c>
      <c r="G2833" t="s">
        <v>692</v>
      </c>
      <c r="I2833">
        <v>106</v>
      </c>
      <c r="J2833" s="2">
        <v>490</v>
      </c>
      <c r="K2833" s="2">
        <f>IF(OR(B2833="متنوع",B2833="قطع غيار"),J2833,IF(AND(B2833="ceiling fan",J2833&gt;500),_xlfn.MAXIFS('m cost'!$E$3:$E$1062,'m cost'!$B$3:$B$1062,C2833,'m cost'!$C$3:$C$1062,"&lt;="&amp;O2833,'m cost'!$D$3:$D$1062,"&lt;="&amp;N2833)*3,_xlfn.MAXIFS('m cost'!$E$3:$E$1062,'m cost'!$B$3:$B$1062,C2833,'m cost'!$C$3:$C$1062,"&lt;="&amp;O2833,'m cost'!$D$3:$D$1062,"&lt;="&amp;N2833)))</f>
        <v>3666.8121693121693</v>
      </c>
      <c r="L2833" s="2">
        <f t="shared" si="270"/>
        <v>388682.08994708996</v>
      </c>
      <c r="M2833" s="2">
        <f t="shared" si="271"/>
        <v>51940</v>
      </c>
      <c r="N2833">
        <f t="shared" si="272"/>
        <v>3</v>
      </c>
      <c r="O2833">
        <f t="shared" si="273"/>
        <v>2023</v>
      </c>
      <c r="P2833" s="9">
        <f>IF(I2833&gt;0,VLOOKUP(B2833,'m cost'!A:G,6,FALSE)*I2833,0)</f>
        <v>212</v>
      </c>
      <c r="Q2833" t="str">
        <f t="shared" si="274"/>
        <v>l</v>
      </c>
      <c r="R2833" s="2">
        <f t="shared" si="275"/>
        <v>-336954.08994708996</v>
      </c>
    </row>
    <row r="2834" spans="1:18" x14ac:dyDescent="0.2">
      <c r="A2834" t="s">
        <v>43</v>
      </c>
      <c r="B2834" s="9" t="str">
        <f>VLOOKUP(A2834,'item cost'!A:D,2,FALSE)</f>
        <v>group 24</v>
      </c>
      <c r="C2834" s="9" t="str">
        <f>VLOOKUP(D2834,items!A:B,2,FALSE)</f>
        <v>item 24</v>
      </c>
      <c r="D2834" t="s">
        <v>856</v>
      </c>
      <c r="E2834" s="10"/>
      <c r="F2834" s="10">
        <v>44998</v>
      </c>
      <c r="G2834" t="s">
        <v>692</v>
      </c>
      <c r="I2834">
        <v>5</v>
      </c>
      <c r="J2834" s="2">
        <v>1200</v>
      </c>
      <c r="K2834" s="2">
        <f>IF(OR(B2834="متنوع",B2834="قطع غيار"),J2834,IF(AND(B2834="ceiling fan",J2834&gt;500),_xlfn.MAXIFS('m cost'!$E$3:$E$1062,'m cost'!$B$3:$B$1062,C2834,'m cost'!$C$3:$C$1062,"&lt;="&amp;O2834,'m cost'!$D$3:$D$1062,"&lt;="&amp;N2834)*3,_xlfn.MAXIFS('m cost'!$E$3:$E$1062,'m cost'!$B$3:$B$1062,C2834,'m cost'!$C$3:$C$1062,"&lt;="&amp;O2834,'m cost'!$D$3:$D$1062,"&lt;="&amp;N2834)))</f>
        <v>570</v>
      </c>
      <c r="L2834" s="2">
        <f t="shared" si="270"/>
        <v>2850</v>
      </c>
      <c r="M2834" s="2">
        <f t="shared" si="271"/>
        <v>6000</v>
      </c>
      <c r="N2834">
        <f t="shared" si="272"/>
        <v>3</v>
      </c>
      <c r="O2834">
        <f t="shared" si="273"/>
        <v>2023</v>
      </c>
      <c r="P2834" s="9">
        <f>IF(I2834&gt;0,VLOOKUP(B2834,'m cost'!A:G,6,FALSE)*I2834,0)</f>
        <v>2.5</v>
      </c>
      <c r="Q2834" t="str">
        <f t="shared" si="274"/>
        <v>p</v>
      </c>
      <c r="R2834" s="2">
        <f t="shared" si="275"/>
        <v>3147.5</v>
      </c>
    </row>
    <row r="2835" spans="1:18" x14ac:dyDescent="0.2">
      <c r="A2835" t="s">
        <v>278</v>
      </c>
      <c r="B2835" s="9" t="str">
        <f>VLOOKUP(A2835,'item cost'!A:D,2,FALSE)</f>
        <v>group 25</v>
      </c>
      <c r="C2835" s="9" t="str">
        <f>VLOOKUP(D2835,items!A:B,2,FALSE)</f>
        <v>item 25</v>
      </c>
      <c r="D2835" t="s">
        <v>857</v>
      </c>
      <c r="E2835" s="10"/>
      <c r="F2835" s="10">
        <v>44998</v>
      </c>
      <c r="G2835" t="s">
        <v>692</v>
      </c>
      <c r="I2835">
        <v>20</v>
      </c>
      <c r="J2835" s="2">
        <v>665</v>
      </c>
      <c r="K2835" s="2">
        <f>IF(OR(B2835="متنوع",B2835="قطع غيار"),J2835,IF(AND(B2835="ceiling fan",J2835&gt;500),_xlfn.MAXIFS('m cost'!$E$3:$E$1062,'m cost'!$B$3:$B$1062,C2835,'m cost'!$C$3:$C$1062,"&lt;="&amp;O2835,'m cost'!$D$3:$D$1062,"&lt;="&amp;N2835)*3,_xlfn.MAXIFS('m cost'!$E$3:$E$1062,'m cost'!$B$3:$B$1062,C2835,'m cost'!$C$3:$C$1062,"&lt;="&amp;O2835,'m cost'!$D$3:$D$1062,"&lt;="&amp;N2835)))</f>
        <v>388</v>
      </c>
      <c r="L2835" s="2">
        <f t="shared" si="270"/>
        <v>7760</v>
      </c>
      <c r="M2835" s="2">
        <f t="shared" si="271"/>
        <v>13300</v>
      </c>
      <c r="N2835">
        <f t="shared" si="272"/>
        <v>3</v>
      </c>
      <c r="O2835">
        <f t="shared" si="273"/>
        <v>2023</v>
      </c>
      <c r="P2835" s="9">
        <f>IF(I2835&gt;0,VLOOKUP(B2835,'m cost'!A:G,6,FALSE)*I2835,0)</f>
        <v>589.09999999999991</v>
      </c>
      <c r="Q2835" t="str">
        <f t="shared" si="274"/>
        <v>p</v>
      </c>
      <c r="R2835" s="2">
        <f t="shared" si="275"/>
        <v>4950.8999999999996</v>
      </c>
    </row>
    <row r="2836" spans="1:18" x14ac:dyDescent="0.2">
      <c r="A2836" t="s">
        <v>279</v>
      </c>
      <c r="B2836" s="9" t="str">
        <f>VLOOKUP(A2836,'item cost'!A:D,2,FALSE)</f>
        <v>group 26</v>
      </c>
      <c r="C2836" s="9" t="str">
        <f>VLOOKUP(D2836,items!A:B,2,FALSE)</f>
        <v>item 26</v>
      </c>
      <c r="D2836" t="s">
        <v>858</v>
      </c>
      <c r="E2836" s="10"/>
      <c r="F2836" s="10">
        <v>44998</v>
      </c>
      <c r="G2836" t="s">
        <v>692</v>
      </c>
      <c r="I2836">
        <v>21</v>
      </c>
      <c r="J2836" s="2">
        <v>1025</v>
      </c>
      <c r="K2836" s="2">
        <f>IF(OR(B2836="متنوع",B2836="قطع غيار"),J2836,IF(AND(B2836="ceiling fan",J2836&gt;500),_xlfn.MAXIFS('m cost'!$E$3:$E$1062,'m cost'!$B$3:$B$1062,C2836,'m cost'!$C$3:$C$1062,"&lt;="&amp;O2836,'m cost'!$D$3:$D$1062,"&lt;="&amp;N2836)*3,_xlfn.MAXIFS('m cost'!$E$3:$E$1062,'m cost'!$B$3:$B$1062,C2836,'m cost'!$C$3:$C$1062,"&lt;="&amp;O2836,'m cost'!$D$3:$D$1062,"&lt;="&amp;N2836)))</f>
        <v>2270</v>
      </c>
      <c r="L2836" s="2">
        <f t="shared" ref="L2836:L2899" si="276">I2836*K2836</f>
        <v>47670</v>
      </c>
      <c r="M2836" s="2">
        <f t="shared" ref="M2836:M2899" si="277">J2836*I2836</f>
        <v>21525</v>
      </c>
      <c r="N2836">
        <f t="shared" ref="N2836:N2899" si="278">MONTH(F2836)</f>
        <v>3</v>
      </c>
      <c r="O2836">
        <f t="shared" ref="O2836:O2899" si="279">YEAR(F2836)</f>
        <v>2023</v>
      </c>
      <c r="P2836" s="9">
        <f>IF(I2836&gt;0,VLOOKUP(B2836,'m cost'!A:G,6,FALSE)*I2836,0)</f>
        <v>105</v>
      </c>
      <c r="Q2836" t="str">
        <f t="shared" ref="Q2836:Q2899" si="280">IF(M2836-L2836-P2836&gt;0,"p","l")</f>
        <v>l</v>
      </c>
      <c r="R2836" s="2">
        <f t="shared" ref="R2836:R2899" si="281">M2836-L2836-P2836</f>
        <v>-26250</v>
      </c>
    </row>
    <row r="2837" spans="1:18" x14ac:dyDescent="0.2">
      <c r="A2837" t="s">
        <v>46</v>
      </c>
      <c r="B2837" s="9" t="str">
        <f>VLOOKUP(A2837,'item cost'!A:D,2,FALSE)</f>
        <v>group 27</v>
      </c>
      <c r="C2837" s="9" t="str">
        <f>VLOOKUP(D2837,items!A:B,2,FALSE)</f>
        <v>item 27</v>
      </c>
      <c r="D2837" t="s">
        <v>859</v>
      </c>
      <c r="E2837" s="10"/>
      <c r="F2837" s="10">
        <v>44998</v>
      </c>
      <c r="G2837" t="s">
        <v>692</v>
      </c>
      <c r="I2837">
        <v>26</v>
      </c>
      <c r="J2837" s="2">
        <v>590</v>
      </c>
      <c r="K2837" s="2">
        <f>IF(OR(B2837="متنوع",B2837="قطع غيار"),J2837,IF(AND(B2837="ceiling fan",J2837&gt;500),_xlfn.MAXIFS('m cost'!$E$3:$E$1062,'m cost'!$B$3:$B$1062,C2837,'m cost'!$C$3:$C$1062,"&lt;="&amp;O2837,'m cost'!$D$3:$D$1062,"&lt;="&amp;N2837)*3,_xlfn.MAXIFS('m cost'!$E$3:$E$1062,'m cost'!$B$3:$B$1062,C2837,'m cost'!$C$3:$C$1062,"&lt;="&amp;O2837,'m cost'!$D$3:$D$1062,"&lt;="&amp;N2837)))</f>
        <v>1651</v>
      </c>
      <c r="L2837" s="2">
        <f t="shared" si="276"/>
        <v>42926</v>
      </c>
      <c r="M2837" s="2">
        <f t="shared" si="277"/>
        <v>15340</v>
      </c>
      <c r="N2837">
        <f t="shared" si="278"/>
        <v>3</v>
      </c>
      <c r="O2837">
        <f t="shared" si="279"/>
        <v>2023</v>
      </c>
      <c r="P2837" s="9">
        <f>IF(I2837&gt;0,VLOOKUP(B2837,'m cost'!A:G,6,FALSE)*I2837,0)</f>
        <v>0</v>
      </c>
      <c r="Q2837" t="str">
        <f t="shared" si="280"/>
        <v>l</v>
      </c>
      <c r="R2837" s="2">
        <f t="shared" si="281"/>
        <v>-27586</v>
      </c>
    </row>
    <row r="2838" spans="1:18" x14ac:dyDescent="0.2">
      <c r="A2838" t="s">
        <v>37</v>
      </c>
      <c r="B2838" s="9" t="str">
        <f>VLOOKUP(A2838,'item cost'!A:D,2,FALSE)</f>
        <v>group 28</v>
      </c>
      <c r="C2838" s="9" t="str">
        <f>VLOOKUP(D2838,items!A:B,2,FALSE)</f>
        <v>item 28</v>
      </c>
      <c r="D2838" t="s">
        <v>860</v>
      </c>
      <c r="E2838" s="10"/>
      <c r="F2838" s="10">
        <v>44998</v>
      </c>
      <c r="G2838" t="s">
        <v>692</v>
      </c>
      <c r="I2838">
        <v>31</v>
      </c>
      <c r="J2838" s="2">
        <v>275</v>
      </c>
      <c r="K2838" s="2">
        <f>IF(OR(B2838="متنوع",B2838="قطع غيار"),J2838,IF(AND(B2838="ceiling fan",J2838&gt;500),_xlfn.MAXIFS('m cost'!$E$3:$E$1062,'m cost'!$B$3:$B$1062,C2838,'m cost'!$C$3:$C$1062,"&lt;="&amp;O2838,'m cost'!$D$3:$D$1062,"&lt;="&amp;N2838)*3,_xlfn.MAXIFS('m cost'!$E$3:$E$1062,'m cost'!$B$3:$B$1062,C2838,'m cost'!$C$3:$C$1062,"&lt;="&amp;O2838,'m cost'!$D$3:$D$1062,"&lt;="&amp;N2838)))</f>
        <v>1229</v>
      </c>
      <c r="L2838" s="2">
        <f t="shared" si="276"/>
        <v>38099</v>
      </c>
      <c r="M2838" s="2">
        <f t="shared" si="277"/>
        <v>8525</v>
      </c>
      <c r="N2838">
        <f t="shared" si="278"/>
        <v>3</v>
      </c>
      <c r="O2838">
        <f t="shared" si="279"/>
        <v>2023</v>
      </c>
      <c r="P2838" s="9">
        <f>IF(I2838&gt;0,VLOOKUP(B2838,'m cost'!A:G,6,FALSE)*I2838,0)</f>
        <v>15.5</v>
      </c>
      <c r="Q2838" t="str">
        <f t="shared" si="280"/>
        <v>l</v>
      </c>
      <c r="R2838" s="2">
        <f t="shared" si="281"/>
        <v>-29589.5</v>
      </c>
    </row>
    <row r="2839" spans="1:18" x14ac:dyDescent="0.2">
      <c r="A2839" t="s">
        <v>44</v>
      </c>
      <c r="B2839" s="9" t="str">
        <f>VLOOKUP(A2839,'item cost'!A:D,2,FALSE)</f>
        <v>group 29</v>
      </c>
      <c r="C2839" s="9" t="str">
        <f>VLOOKUP(D2839,items!A:B,2,FALSE)</f>
        <v>item 29</v>
      </c>
      <c r="D2839" t="s">
        <v>861</v>
      </c>
      <c r="E2839" s="10"/>
      <c r="F2839" s="10">
        <v>44998</v>
      </c>
      <c r="G2839" t="s">
        <v>692</v>
      </c>
      <c r="I2839">
        <v>33</v>
      </c>
      <c r="J2839" s="2">
        <v>470</v>
      </c>
      <c r="K2839" s="2">
        <f>IF(OR(B2839="متنوع",B2839="قطع غيار"),J2839,IF(AND(B2839="ceiling fan",J2839&gt;500),_xlfn.MAXIFS('m cost'!$E$3:$E$1062,'m cost'!$B$3:$B$1062,C2839,'m cost'!$C$3:$C$1062,"&lt;="&amp;O2839,'m cost'!$D$3:$D$1062,"&lt;="&amp;N2839)*3,_xlfn.MAXIFS('m cost'!$E$3:$E$1062,'m cost'!$B$3:$B$1062,C2839,'m cost'!$C$3:$C$1062,"&lt;="&amp;O2839,'m cost'!$D$3:$D$1062,"&lt;="&amp;N2839)))</f>
        <v>253</v>
      </c>
      <c r="L2839" s="2">
        <f t="shared" si="276"/>
        <v>8349</v>
      </c>
      <c r="M2839" s="2">
        <f t="shared" si="277"/>
        <v>15510</v>
      </c>
      <c r="N2839">
        <f t="shared" si="278"/>
        <v>3</v>
      </c>
      <c r="O2839">
        <f t="shared" si="279"/>
        <v>2023</v>
      </c>
      <c r="P2839" s="9">
        <f>IF(I2839&gt;0,VLOOKUP(B2839,'m cost'!A:G,6,FALSE)*I2839,0)</f>
        <v>165</v>
      </c>
      <c r="Q2839" t="str">
        <f t="shared" si="280"/>
        <v>p</v>
      </c>
      <c r="R2839" s="2">
        <f t="shared" si="281"/>
        <v>6996</v>
      </c>
    </row>
    <row r="2840" spans="1:18" x14ac:dyDescent="0.2">
      <c r="A2840" t="s">
        <v>280</v>
      </c>
      <c r="B2840" s="9" t="str">
        <f>VLOOKUP(A2840,'item cost'!A:D,2,FALSE)</f>
        <v>group 30</v>
      </c>
      <c r="C2840" s="9" t="str">
        <f>VLOOKUP(D2840,items!A:B,2,FALSE)</f>
        <v>item 30</v>
      </c>
      <c r="D2840" t="s">
        <v>862</v>
      </c>
      <c r="E2840" s="10"/>
      <c r="F2840" s="10">
        <v>44998</v>
      </c>
      <c r="G2840" t="s">
        <v>692</v>
      </c>
      <c r="I2840">
        <v>25</v>
      </c>
      <c r="J2840" s="2">
        <v>540</v>
      </c>
      <c r="K2840" s="2">
        <f>IF(OR(B2840="متنوع",B2840="قطع غيار"),J2840,IF(AND(B2840="ceiling fan",J2840&gt;500),_xlfn.MAXIFS('m cost'!$E$3:$E$1062,'m cost'!$B$3:$B$1062,C2840,'m cost'!$C$3:$C$1062,"&lt;="&amp;O2840,'m cost'!$D$3:$D$1062,"&lt;="&amp;N2840)*3,_xlfn.MAXIFS('m cost'!$E$3:$E$1062,'m cost'!$B$3:$B$1062,C2840,'m cost'!$C$3:$C$1062,"&lt;="&amp;O2840,'m cost'!$D$3:$D$1062,"&lt;="&amp;N2840)))</f>
        <v>1273</v>
      </c>
      <c r="L2840" s="2">
        <f t="shared" si="276"/>
        <v>31825</v>
      </c>
      <c r="M2840" s="2">
        <f t="shared" si="277"/>
        <v>13500</v>
      </c>
      <c r="N2840">
        <f t="shared" si="278"/>
        <v>3</v>
      </c>
      <c r="O2840">
        <f t="shared" si="279"/>
        <v>2023</v>
      </c>
      <c r="P2840" s="9">
        <f>IF(I2840&gt;0,VLOOKUP(B2840,'m cost'!A:G,6,FALSE)*I2840,0)</f>
        <v>125</v>
      </c>
      <c r="Q2840" t="str">
        <f t="shared" si="280"/>
        <v>l</v>
      </c>
      <c r="R2840" s="2">
        <f t="shared" si="281"/>
        <v>-18450</v>
      </c>
    </row>
    <row r="2841" spans="1:18" x14ac:dyDescent="0.2">
      <c r="A2841" t="s">
        <v>50</v>
      </c>
      <c r="B2841" s="9" t="str">
        <f>VLOOKUP(A2841,'item cost'!A:D,2,FALSE)</f>
        <v>group 31</v>
      </c>
      <c r="C2841" s="9" t="str">
        <f>VLOOKUP(D2841,items!A:B,2,FALSE)</f>
        <v>item 31</v>
      </c>
      <c r="D2841" t="s">
        <v>863</v>
      </c>
      <c r="E2841" s="10"/>
      <c r="F2841" s="10">
        <v>44998</v>
      </c>
      <c r="G2841" t="s">
        <v>692</v>
      </c>
      <c r="I2841">
        <v>19</v>
      </c>
      <c r="J2841" s="2">
        <v>1200</v>
      </c>
      <c r="K2841" s="2">
        <f>IF(OR(B2841="متنوع",B2841="قطع غيار"),J2841,IF(AND(B2841="ceiling fan",J2841&gt;500),_xlfn.MAXIFS('m cost'!$E$3:$E$1062,'m cost'!$B$3:$B$1062,C2841,'m cost'!$C$3:$C$1062,"&lt;="&amp;O2841,'m cost'!$D$3:$D$1062,"&lt;="&amp;N2841)*3,_xlfn.MAXIFS('m cost'!$E$3:$E$1062,'m cost'!$B$3:$B$1062,C2841,'m cost'!$C$3:$C$1062,"&lt;="&amp;O2841,'m cost'!$D$3:$D$1062,"&lt;="&amp;N2841)))</f>
        <v>891.17460317460325</v>
      </c>
      <c r="L2841" s="2">
        <f t="shared" si="276"/>
        <v>16932.317460317463</v>
      </c>
      <c r="M2841" s="2">
        <f t="shared" si="277"/>
        <v>22800</v>
      </c>
      <c r="N2841">
        <f t="shared" si="278"/>
        <v>3</v>
      </c>
      <c r="O2841">
        <f t="shared" si="279"/>
        <v>2023</v>
      </c>
      <c r="P2841" s="9">
        <f>IF(I2841&gt;0,VLOOKUP(B2841,'m cost'!A:G,6,FALSE)*I2841,0)</f>
        <v>95</v>
      </c>
      <c r="Q2841" t="str">
        <f t="shared" si="280"/>
        <v>p</v>
      </c>
      <c r="R2841" s="2">
        <f t="shared" si="281"/>
        <v>5772.682539682537</v>
      </c>
    </row>
    <row r="2842" spans="1:18" x14ac:dyDescent="0.2">
      <c r="A2842" t="s">
        <v>20</v>
      </c>
      <c r="B2842" s="9" t="str">
        <f>VLOOKUP(A2842,'item cost'!A:D,2,FALSE)</f>
        <v>group 32</v>
      </c>
      <c r="C2842" s="9" t="str">
        <f>VLOOKUP(D2842,items!A:B,2,FALSE)</f>
        <v>item 32</v>
      </c>
      <c r="D2842" t="s">
        <v>864</v>
      </c>
      <c r="E2842" s="10"/>
      <c r="F2842" s="10">
        <v>44998</v>
      </c>
      <c r="G2842" t="s">
        <v>692</v>
      </c>
      <c r="I2842">
        <v>6</v>
      </c>
      <c r="J2842" s="2">
        <v>2550</v>
      </c>
      <c r="K2842" s="2">
        <f>IF(OR(B2842="متنوع",B2842="قطع غيار"),J2842,IF(AND(B2842="ceiling fan",J2842&gt;500),_xlfn.MAXIFS('m cost'!$E$3:$E$1062,'m cost'!$B$3:$B$1062,C2842,'m cost'!$C$3:$C$1062,"&lt;="&amp;O2842,'m cost'!$D$3:$D$1062,"&lt;="&amp;N2842)*3,_xlfn.MAXIFS('m cost'!$E$3:$E$1062,'m cost'!$B$3:$B$1062,C2842,'m cost'!$C$3:$C$1062,"&lt;="&amp;O2842,'m cost'!$D$3:$D$1062,"&lt;="&amp;N2842)))</f>
        <v>630</v>
      </c>
      <c r="L2842" s="2">
        <f t="shared" si="276"/>
        <v>3780</v>
      </c>
      <c r="M2842" s="2">
        <f t="shared" si="277"/>
        <v>15300</v>
      </c>
      <c r="N2842">
        <f t="shared" si="278"/>
        <v>3</v>
      </c>
      <c r="O2842">
        <f t="shared" si="279"/>
        <v>2023</v>
      </c>
      <c r="P2842" s="9">
        <f>IF(I2842&gt;0,VLOOKUP(B2842,'m cost'!A:G,6,FALSE)*I2842,0)</f>
        <v>30</v>
      </c>
      <c r="Q2842" t="str">
        <f t="shared" si="280"/>
        <v>p</v>
      </c>
      <c r="R2842" s="2">
        <f t="shared" si="281"/>
        <v>11490</v>
      </c>
    </row>
    <row r="2843" spans="1:18" x14ac:dyDescent="0.2">
      <c r="A2843" t="s">
        <v>33</v>
      </c>
      <c r="B2843" s="9" t="str">
        <f>VLOOKUP(A2843,'item cost'!A:D,2,FALSE)</f>
        <v>group 33</v>
      </c>
      <c r="C2843" s="9" t="str">
        <f>VLOOKUP(D2843,items!A:B,2,FALSE)</f>
        <v>item 33</v>
      </c>
      <c r="D2843" t="s">
        <v>865</v>
      </c>
      <c r="E2843" s="10"/>
      <c r="F2843" s="10">
        <v>44998</v>
      </c>
      <c r="G2843" t="s">
        <v>692</v>
      </c>
      <c r="I2843">
        <v>1</v>
      </c>
      <c r="J2843" s="2">
        <v>540</v>
      </c>
      <c r="K2843" s="2">
        <f>IF(OR(B2843="متنوع",B2843="قطع غيار"),J2843,IF(AND(B2843="ceiling fan",J2843&gt;500),_xlfn.MAXIFS('m cost'!$E$3:$E$1062,'m cost'!$B$3:$B$1062,C2843,'m cost'!$C$3:$C$1062,"&lt;="&amp;O2843,'m cost'!$D$3:$D$1062,"&lt;="&amp;N2843)*3,_xlfn.MAXIFS('m cost'!$E$3:$E$1062,'m cost'!$B$3:$B$1062,C2843,'m cost'!$C$3:$C$1062,"&lt;="&amp;O2843,'m cost'!$D$3:$D$1062,"&lt;="&amp;N2843)))</f>
        <v>960</v>
      </c>
      <c r="L2843" s="2">
        <f t="shared" si="276"/>
        <v>960</v>
      </c>
      <c r="M2843" s="2">
        <f t="shared" si="277"/>
        <v>540</v>
      </c>
      <c r="N2843">
        <f t="shared" si="278"/>
        <v>3</v>
      </c>
      <c r="O2843">
        <f t="shared" si="279"/>
        <v>2023</v>
      </c>
      <c r="P2843" s="9">
        <f>IF(I2843&gt;0,VLOOKUP(B2843,'m cost'!A:G,6,FALSE)*I2843,0)</f>
        <v>5</v>
      </c>
      <c r="Q2843" t="str">
        <f t="shared" si="280"/>
        <v>l</v>
      </c>
      <c r="R2843" s="2">
        <f t="shared" si="281"/>
        <v>-425</v>
      </c>
    </row>
    <row r="2844" spans="1:18" x14ac:dyDescent="0.2">
      <c r="A2844" t="s">
        <v>48</v>
      </c>
      <c r="B2844" s="9" t="str">
        <f>VLOOKUP(A2844,'item cost'!A:D,2,FALSE)</f>
        <v>group 34</v>
      </c>
      <c r="C2844" s="9" t="str">
        <f>VLOOKUP(D2844,items!A:B,2,FALSE)</f>
        <v>item 34</v>
      </c>
      <c r="D2844" t="s">
        <v>866</v>
      </c>
      <c r="E2844" s="10"/>
      <c r="F2844" s="10">
        <v>44998</v>
      </c>
      <c r="G2844" t="s">
        <v>692</v>
      </c>
      <c r="I2844">
        <v>10</v>
      </c>
      <c r="J2844" s="2">
        <v>2700</v>
      </c>
      <c r="K2844" s="2">
        <f>IF(OR(B2844="متنوع",B2844="قطع غيار"),J2844,IF(AND(B2844="ceiling fan",J2844&gt;500),_xlfn.MAXIFS('m cost'!$E$3:$E$1062,'m cost'!$B$3:$B$1062,C2844,'m cost'!$C$3:$C$1062,"&lt;="&amp;O2844,'m cost'!$D$3:$D$1062,"&lt;="&amp;N2844)*3,_xlfn.MAXIFS('m cost'!$E$3:$E$1062,'m cost'!$B$3:$B$1062,C2844,'m cost'!$C$3:$C$1062,"&lt;="&amp;O2844,'m cost'!$D$3:$D$1062,"&lt;="&amp;N2844)))</f>
        <v>1445</v>
      </c>
      <c r="L2844" s="2">
        <f t="shared" si="276"/>
        <v>14450</v>
      </c>
      <c r="M2844" s="2">
        <f t="shared" si="277"/>
        <v>27000</v>
      </c>
      <c r="N2844">
        <f t="shared" si="278"/>
        <v>3</v>
      </c>
      <c r="O2844">
        <f t="shared" si="279"/>
        <v>2023</v>
      </c>
      <c r="P2844" s="9">
        <f>IF(I2844&gt;0,VLOOKUP(B2844,'m cost'!A:G,6,FALSE)*I2844,0)</f>
        <v>50</v>
      </c>
      <c r="Q2844" t="str">
        <f t="shared" si="280"/>
        <v>p</v>
      </c>
      <c r="R2844" s="2">
        <f t="shared" si="281"/>
        <v>12500</v>
      </c>
    </row>
    <row r="2845" spans="1:18" x14ac:dyDescent="0.2">
      <c r="A2845" t="s">
        <v>28</v>
      </c>
      <c r="B2845" s="9" t="str">
        <f>VLOOKUP(A2845,'item cost'!A:D,2,FALSE)</f>
        <v>group 35</v>
      </c>
      <c r="C2845" s="9" t="str">
        <f>VLOOKUP(D2845,items!A:B,2,FALSE)</f>
        <v>item 35</v>
      </c>
      <c r="D2845" t="s">
        <v>867</v>
      </c>
      <c r="E2845" s="10"/>
      <c r="F2845" s="10">
        <v>44999</v>
      </c>
      <c r="G2845" t="s">
        <v>693</v>
      </c>
      <c r="I2845">
        <v>145</v>
      </c>
      <c r="J2845" s="2">
        <v>2550</v>
      </c>
      <c r="K2845" s="2">
        <f>IF(OR(B2845="متنوع",B2845="قطع غيار"),J2845,IF(AND(B2845="ceiling fan",J2845&gt;500),_xlfn.MAXIFS('m cost'!$E$3:$E$1062,'m cost'!$B$3:$B$1062,C2845,'m cost'!$C$3:$C$1062,"&lt;="&amp;O2845,'m cost'!$D$3:$D$1062,"&lt;="&amp;N2845)*3,_xlfn.MAXIFS('m cost'!$E$3:$E$1062,'m cost'!$B$3:$B$1062,C2845,'m cost'!$C$3:$C$1062,"&lt;="&amp;O2845,'m cost'!$D$3:$D$1062,"&lt;="&amp;N2845)))</f>
        <v>1445</v>
      </c>
      <c r="L2845" s="2">
        <f t="shared" si="276"/>
        <v>209525</v>
      </c>
      <c r="M2845" s="2">
        <f t="shared" si="277"/>
        <v>369750</v>
      </c>
      <c r="N2845">
        <f t="shared" si="278"/>
        <v>3</v>
      </c>
      <c r="O2845">
        <f t="shared" si="279"/>
        <v>2023</v>
      </c>
      <c r="P2845" s="9">
        <f>IF(I2845&gt;0,VLOOKUP(B2845,'m cost'!A:G,6,FALSE)*I2845,0)</f>
        <v>725</v>
      </c>
      <c r="Q2845" t="str">
        <f t="shared" si="280"/>
        <v>p</v>
      </c>
      <c r="R2845" s="2">
        <f t="shared" si="281"/>
        <v>159500</v>
      </c>
    </row>
    <row r="2846" spans="1:18" x14ac:dyDescent="0.2">
      <c r="A2846" t="s">
        <v>274</v>
      </c>
      <c r="B2846" s="9" t="str">
        <f>VLOOKUP(A2846,'item cost'!A:D,2,FALSE)</f>
        <v>group 36</v>
      </c>
      <c r="C2846" s="9" t="str">
        <f>VLOOKUP(D2846,items!A:B,2,FALSE)</f>
        <v>item 36</v>
      </c>
      <c r="D2846" t="s">
        <v>868</v>
      </c>
      <c r="E2846" s="10"/>
      <c r="F2846" s="10">
        <v>44999</v>
      </c>
      <c r="G2846" t="s">
        <v>694</v>
      </c>
      <c r="I2846">
        <v>85</v>
      </c>
      <c r="J2846" s="2">
        <v>490</v>
      </c>
      <c r="K2846" s="2">
        <f>IF(OR(B2846="متنوع",B2846="قطع غيار"),J2846,IF(AND(B2846="ceiling fan",J2846&gt;500),_xlfn.MAXIFS('m cost'!$E$3:$E$1062,'m cost'!$B$3:$B$1062,C2846,'m cost'!$C$3:$C$1062,"&lt;="&amp;O2846,'m cost'!$D$3:$D$1062,"&lt;="&amp;N2846)*3,_xlfn.MAXIFS('m cost'!$E$3:$E$1062,'m cost'!$B$3:$B$1062,C2846,'m cost'!$C$3:$C$1062,"&lt;="&amp;O2846,'m cost'!$D$3:$D$1062,"&lt;="&amp;N2846)))</f>
        <v>1730</v>
      </c>
      <c r="L2846" s="2">
        <f t="shared" si="276"/>
        <v>147050</v>
      </c>
      <c r="M2846" s="2">
        <f t="shared" si="277"/>
        <v>41650</v>
      </c>
      <c r="N2846">
        <f t="shared" si="278"/>
        <v>3</v>
      </c>
      <c r="O2846">
        <f t="shared" si="279"/>
        <v>2023</v>
      </c>
      <c r="P2846" s="9">
        <f>IF(I2846&gt;0,VLOOKUP(B2846,'m cost'!A:G,6,FALSE)*I2846,0)</f>
        <v>425</v>
      </c>
      <c r="Q2846" t="str">
        <f t="shared" si="280"/>
        <v>l</v>
      </c>
      <c r="R2846" s="2">
        <f t="shared" si="281"/>
        <v>-105825</v>
      </c>
    </row>
    <row r="2847" spans="1:18" x14ac:dyDescent="0.2">
      <c r="A2847" t="s">
        <v>52</v>
      </c>
      <c r="B2847" s="9" t="str">
        <f>VLOOKUP(A2847,'item cost'!A:D,2,FALSE)</f>
        <v>group 37</v>
      </c>
      <c r="C2847" s="9" t="str">
        <f>VLOOKUP(D2847,items!A:B,2,FALSE)</f>
        <v>item 37</v>
      </c>
      <c r="D2847" t="s">
        <v>869</v>
      </c>
      <c r="E2847" s="10"/>
      <c r="F2847" s="10">
        <v>44999</v>
      </c>
      <c r="G2847" t="s">
        <v>694</v>
      </c>
      <c r="I2847">
        <v>89</v>
      </c>
      <c r="J2847" s="2">
        <v>540</v>
      </c>
      <c r="K2847" s="2">
        <f>IF(OR(B2847="متنوع",B2847="قطع غيار"),J2847,IF(AND(B2847="ceiling fan",J2847&gt;500),_xlfn.MAXIFS('m cost'!$E$3:$E$1062,'m cost'!$B$3:$B$1062,C2847,'m cost'!$C$3:$C$1062,"&lt;="&amp;O2847,'m cost'!$D$3:$D$1062,"&lt;="&amp;N2847)*3,_xlfn.MAXIFS('m cost'!$E$3:$E$1062,'m cost'!$B$3:$B$1062,C2847,'m cost'!$C$3:$C$1062,"&lt;="&amp;O2847,'m cost'!$D$3:$D$1062,"&lt;="&amp;N2847)))</f>
        <v>1486.2500000000002</v>
      </c>
      <c r="L2847" s="2">
        <f t="shared" si="276"/>
        <v>132276.25000000003</v>
      </c>
      <c r="M2847" s="2">
        <f t="shared" si="277"/>
        <v>48060</v>
      </c>
      <c r="N2847">
        <f t="shared" si="278"/>
        <v>3</v>
      </c>
      <c r="O2847">
        <f t="shared" si="279"/>
        <v>2023</v>
      </c>
      <c r="P2847" s="9">
        <f>IF(I2847&gt;0,VLOOKUP(B2847,'m cost'!A:G,6,FALSE)*I2847,0)</f>
        <v>445</v>
      </c>
      <c r="Q2847" t="str">
        <f t="shared" si="280"/>
        <v>l</v>
      </c>
      <c r="R2847" s="2">
        <f t="shared" si="281"/>
        <v>-84661.250000000029</v>
      </c>
    </row>
    <row r="2848" spans="1:18" x14ac:dyDescent="0.2">
      <c r="A2848" t="s">
        <v>65</v>
      </c>
      <c r="B2848" s="9" t="str">
        <f>VLOOKUP(A2848,'item cost'!A:D,2,FALSE)</f>
        <v>group 38</v>
      </c>
      <c r="C2848" s="9" t="str">
        <f>VLOOKUP(D2848,items!A:B,2,FALSE)</f>
        <v>item 38</v>
      </c>
      <c r="D2848" t="s">
        <v>870</v>
      </c>
      <c r="E2848" s="10"/>
      <c r="F2848" s="10">
        <v>44999</v>
      </c>
      <c r="G2848" t="s">
        <v>695</v>
      </c>
      <c r="I2848">
        <v>20</v>
      </c>
      <c r="J2848" s="2">
        <v>1550</v>
      </c>
      <c r="K2848" s="2">
        <f>IF(OR(B2848="متنوع",B2848="قطع غيار"),J2848,IF(AND(B2848="ceiling fan",J2848&gt;500),_xlfn.MAXIFS('m cost'!$E$3:$E$1062,'m cost'!$B$3:$B$1062,C2848,'m cost'!$C$3:$C$1062,"&lt;="&amp;O2848,'m cost'!$D$3:$D$1062,"&lt;="&amp;N2848)*3,_xlfn.MAXIFS('m cost'!$E$3:$E$1062,'m cost'!$B$3:$B$1062,C2848,'m cost'!$C$3:$C$1062,"&lt;="&amp;O2848,'m cost'!$D$3:$D$1062,"&lt;="&amp;N2848)))</f>
        <v>1954.814814814815</v>
      </c>
      <c r="L2848" s="2">
        <f t="shared" si="276"/>
        <v>39096.296296296299</v>
      </c>
      <c r="M2848" s="2">
        <f t="shared" si="277"/>
        <v>31000</v>
      </c>
      <c r="N2848">
        <f t="shared" si="278"/>
        <v>3</v>
      </c>
      <c r="O2848">
        <f t="shared" si="279"/>
        <v>2023</v>
      </c>
      <c r="P2848" s="9">
        <f>IF(I2848&gt;0,VLOOKUP(B2848,'m cost'!A:G,6,FALSE)*I2848,0)</f>
        <v>0</v>
      </c>
      <c r="Q2848" t="str">
        <f t="shared" si="280"/>
        <v>l</v>
      </c>
      <c r="R2848" s="2">
        <f t="shared" si="281"/>
        <v>-8096.2962962962993</v>
      </c>
    </row>
    <row r="2849" spans="1:18" x14ac:dyDescent="0.2">
      <c r="A2849" t="s">
        <v>62</v>
      </c>
      <c r="B2849" s="9" t="str">
        <f>VLOOKUP(A2849,'item cost'!A:D,2,FALSE)</f>
        <v>group 39</v>
      </c>
      <c r="C2849" s="9" t="str">
        <f>VLOOKUP(D2849,items!A:B,2,FALSE)</f>
        <v>item 39</v>
      </c>
      <c r="D2849" t="s">
        <v>871</v>
      </c>
      <c r="E2849" s="10"/>
      <c r="F2849" s="10">
        <v>44999</v>
      </c>
      <c r="G2849" t="s">
        <v>695</v>
      </c>
      <c r="I2849">
        <v>12</v>
      </c>
      <c r="J2849" s="2">
        <v>700</v>
      </c>
      <c r="K2849" s="2">
        <f>IF(OR(B2849="متنوع",B2849="قطع غيار"),J2849,IF(AND(B2849="ceiling fan",J2849&gt;500),_xlfn.MAXIFS('m cost'!$E$3:$E$1062,'m cost'!$B$3:$B$1062,C2849,'m cost'!$C$3:$C$1062,"&lt;="&amp;O2849,'m cost'!$D$3:$D$1062,"&lt;="&amp;N2849)*3,_xlfn.MAXIFS('m cost'!$E$3:$E$1062,'m cost'!$B$3:$B$1062,C2849,'m cost'!$C$3:$C$1062,"&lt;="&amp;O2849,'m cost'!$D$3:$D$1062,"&lt;="&amp;N2849)))</f>
        <v>2381</v>
      </c>
      <c r="L2849" s="2">
        <f t="shared" si="276"/>
        <v>28572</v>
      </c>
      <c r="M2849" s="2">
        <f t="shared" si="277"/>
        <v>8400</v>
      </c>
      <c r="N2849">
        <f t="shared" si="278"/>
        <v>3</v>
      </c>
      <c r="O2849">
        <f t="shared" si="279"/>
        <v>2023</v>
      </c>
      <c r="P2849" s="9">
        <f>IF(I2849&gt;0,VLOOKUP(B2849,'m cost'!A:G,6,FALSE)*I2849,0)</f>
        <v>0</v>
      </c>
      <c r="Q2849" t="str">
        <f t="shared" si="280"/>
        <v>l</v>
      </c>
      <c r="R2849" s="2">
        <f t="shared" si="281"/>
        <v>-20172</v>
      </c>
    </row>
    <row r="2850" spans="1:18" x14ac:dyDescent="0.2">
      <c r="A2850" t="s">
        <v>25</v>
      </c>
      <c r="B2850" s="9" t="str">
        <f>VLOOKUP(A2850,'item cost'!A:D,2,FALSE)</f>
        <v>group 40</v>
      </c>
      <c r="C2850" s="9" t="str">
        <f>VLOOKUP(D2850,items!A:B,2,FALSE)</f>
        <v>item 40</v>
      </c>
      <c r="D2850" t="s">
        <v>872</v>
      </c>
      <c r="E2850" s="10"/>
      <c r="F2850" s="10">
        <v>44999</v>
      </c>
      <c r="G2850" t="s">
        <v>695</v>
      </c>
      <c r="I2850">
        <v>15</v>
      </c>
      <c r="J2850" s="2">
        <v>530</v>
      </c>
      <c r="K2850" s="2">
        <f>IF(OR(B2850="متنوع",B2850="قطع غيار"),J2850,IF(AND(B2850="ceiling fan",J2850&gt;500),_xlfn.MAXIFS('m cost'!$E$3:$E$1062,'m cost'!$B$3:$B$1062,C2850,'m cost'!$C$3:$C$1062,"&lt;="&amp;O2850,'m cost'!$D$3:$D$1062,"&lt;="&amp;N2850)*3,_xlfn.MAXIFS('m cost'!$E$3:$E$1062,'m cost'!$B$3:$B$1062,C2850,'m cost'!$C$3:$C$1062,"&lt;="&amp;O2850,'m cost'!$D$3:$D$1062,"&lt;="&amp;N2850)))</f>
        <v>514</v>
      </c>
      <c r="L2850" s="2">
        <f t="shared" si="276"/>
        <v>7710</v>
      </c>
      <c r="M2850" s="2">
        <f t="shared" si="277"/>
        <v>7950</v>
      </c>
      <c r="N2850">
        <f t="shared" si="278"/>
        <v>3</v>
      </c>
      <c r="O2850">
        <f t="shared" si="279"/>
        <v>2023</v>
      </c>
      <c r="P2850" s="9">
        <f>IF(I2850&gt;0,VLOOKUP(B2850,'m cost'!A:G,6,FALSE)*I2850,0)</f>
        <v>0</v>
      </c>
      <c r="Q2850" t="str">
        <f t="shared" si="280"/>
        <v>p</v>
      </c>
      <c r="R2850" s="2">
        <f t="shared" si="281"/>
        <v>240</v>
      </c>
    </row>
    <row r="2851" spans="1:18" x14ac:dyDescent="0.2">
      <c r="A2851" t="s">
        <v>51</v>
      </c>
      <c r="B2851" s="9" t="str">
        <f>VLOOKUP(A2851,'item cost'!A:D,2,FALSE)</f>
        <v>group 41</v>
      </c>
      <c r="C2851" s="9" t="str">
        <f>VLOOKUP(D2851,items!A:B,2,FALSE)</f>
        <v>item 41</v>
      </c>
      <c r="D2851" t="s">
        <v>873</v>
      </c>
      <c r="E2851" s="10"/>
      <c r="F2851" s="10">
        <v>44999</v>
      </c>
      <c r="G2851" t="s">
        <v>695</v>
      </c>
      <c r="I2851">
        <v>42</v>
      </c>
      <c r="J2851" s="2">
        <v>540</v>
      </c>
      <c r="K2851" s="2">
        <f>IF(OR(B2851="متنوع",B2851="قطع غيار"),J2851,IF(AND(B2851="ceiling fan",J2851&gt;500),_xlfn.MAXIFS('m cost'!$E$3:$E$1062,'m cost'!$B$3:$B$1062,C2851,'m cost'!$C$3:$C$1062,"&lt;="&amp;O2851,'m cost'!$D$3:$D$1062,"&lt;="&amp;N2851)*3,_xlfn.MAXIFS('m cost'!$E$3:$E$1062,'m cost'!$B$3:$B$1062,C2851,'m cost'!$C$3:$C$1062,"&lt;="&amp;O2851,'m cost'!$D$3:$D$1062,"&lt;="&amp;N2851)))</f>
        <v>572</v>
      </c>
      <c r="L2851" s="2">
        <f t="shared" si="276"/>
        <v>24024</v>
      </c>
      <c r="M2851" s="2">
        <f t="shared" si="277"/>
        <v>22680</v>
      </c>
      <c r="N2851">
        <f t="shared" si="278"/>
        <v>3</v>
      </c>
      <c r="O2851">
        <f t="shared" si="279"/>
        <v>2023</v>
      </c>
      <c r="P2851" s="9">
        <f>IF(I2851&gt;0,VLOOKUP(B2851,'m cost'!A:G,6,FALSE)*I2851,0)</f>
        <v>0</v>
      </c>
      <c r="Q2851" t="str">
        <f t="shared" si="280"/>
        <v>l</v>
      </c>
      <c r="R2851" s="2">
        <f t="shared" si="281"/>
        <v>-1344</v>
      </c>
    </row>
    <row r="2852" spans="1:18" x14ac:dyDescent="0.2">
      <c r="A2852" t="s">
        <v>276</v>
      </c>
      <c r="B2852" s="9" t="str">
        <f>VLOOKUP(A2852,'item cost'!A:D,2,FALSE)</f>
        <v>group 42</v>
      </c>
      <c r="C2852" s="9" t="str">
        <f>VLOOKUP(D2852,items!A:B,2,FALSE)</f>
        <v>item 42</v>
      </c>
      <c r="D2852" t="s">
        <v>874</v>
      </c>
      <c r="E2852" s="10"/>
      <c r="F2852" s="10">
        <v>44999</v>
      </c>
      <c r="G2852" t="s">
        <v>695</v>
      </c>
      <c r="I2852">
        <v>20</v>
      </c>
      <c r="J2852" s="2">
        <v>1200</v>
      </c>
      <c r="K2852" s="2">
        <f>IF(OR(B2852="متنوع",B2852="قطع غيار"),J2852,IF(AND(B2852="ceiling fan",J2852&gt;500),_xlfn.MAXIFS('m cost'!$E$3:$E$1062,'m cost'!$B$3:$B$1062,C2852,'m cost'!$C$3:$C$1062,"&lt;="&amp;O2852,'m cost'!$D$3:$D$1062,"&lt;="&amp;N2852)*3,_xlfn.MAXIFS('m cost'!$E$3:$E$1062,'m cost'!$B$3:$B$1062,C2852,'m cost'!$C$3:$C$1062,"&lt;="&amp;O2852,'m cost'!$D$3:$D$1062,"&lt;="&amp;N2852)))</f>
        <v>269</v>
      </c>
      <c r="L2852" s="2">
        <f t="shared" si="276"/>
        <v>5380</v>
      </c>
      <c r="M2852" s="2">
        <f t="shared" si="277"/>
        <v>24000</v>
      </c>
      <c r="N2852">
        <f t="shared" si="278"/>
        <v>3</v>
      </c>
      <c r="O2852">
        <f t="shared" si="279"/>
        <v>2023</v>
      </c>
      <c r="P2852" s="9">
        <f>IF(I2852&gt;0,VLOOKUP(B2852,'m cost'!A:G,6,FALSE)*I2852,0)</f>
        <v>0</v>
      </c>
      <c r="Q2852" t="str">
        <f t="shared" si="280"/>
        <v>p</v>
      </c>
      <c r="R2852" s="2">
        <f t="shared" si="281"/>
        <v>18620</v>
      </c>
    </row>
    <row r="2853" spans="1:18" x14ac:dyDescent="0.2">
      <c r="A2853" t="s">
        <v>70</v>
      </c>
      <c r="B2853" s="9" t="str">
        <f>VLOOKUP(A2853,'item cost'!A:D,2,FALSE)</f>
        <v>group 43</v>
      </c>
      <c r="C2853" s="9" t="str">
        <f>VLOOKUP(D2853,items!A:B,2,FALSE)</f>
        <v>item 43</v>
      </c>
      <c r="D2853" t="s">
        <v>875</v>
      </c>
      <c r="E2853" s="10"/>
      <c r="F2853" s="10">
        <v>44999</v>
      </c>
      <c r="G2853" t="s">
        <v>695</v>
      </c>
      <c r="I2853">
        <v>10</v>
      </c>
      <c r="J2853" s="2">
        <v>1025</v>
      </c>
      <c r="K2853" s="2">
        <f>IF(OR(B2853="متنوع",B2853="قطع غيار"),J2853,IF(AND(B2853="ceiling fan",J2853&gt;500),_xlfn.MAXIFS('m cost'!$E$3:$E$1062,'m cost'!$B$3:$B$1062,C2853,'m cost'!$C$3:$C$1062,"&lt;="&amp;O2853,'m cost'!$D$3:$D$1062,"&lt;="&amp;N2853)*3,_xlfn.MAXIFS('m cost'!$E$3:$E$1062,'m cost'!$B$3:$B$1062,C2853,'m cost'!$C$3:$C$1062,"&lt;="&amp;O2853,'m cost'!$D$3:$D$1062,"&lt;="&amp;N2853)))</f>
        <v>2215</v>
      </c>
      <c r="L2853" s="2">
        <f t="shared" si="276"/>
        <v>22150</v>
      </c>
      <c r="M2853" s="2">
        <f t="shared" si="277"/>
        <v>10250</v>
      </c>
      <c r="N2853">
        <f t="shared" si="278"/>
        <v>3</v>
      </c>
      <c r="O2853">
        <f t="shared" si="279"/>
        <v>2023</v>
      </c>
      <c r="P2853" s="9">
        <f>IF(I2853&gt;0,VLOOKUP(B2853,'m cost'!A:G,6,FALSE)*I2853,0)</f>
        <v>0</v>
      </c>
      <c r="Q2853" t="str">
        <f t="shared" si="280"/>
        <v>l</v>
      </c>
      <c r="R2853" s="2">
        <f t="shared" si="281"/>
        <v>-11900</v>
      </c>
    </row>
    <row r="2854" spans="1:18" x14ac:dyDescent="0.2">
      <c r="A2854" t="s">
        <v>22</v>
      </c>
      <c r="B2854" s="9" t="str">
        <f>VLOOKUP(A2854,'item cost'!A:D,2,FALSE)</f>
        <v>group 44</v>
      </c>
      <c r="C2854" s="9" t="str">
        <f>VLOOKUP(D2854,items!A:B,2,FALSE)</f>
        <v>item 44</v>
      </c>
      <c r="D2854" t="s">
        <v>876</v>
      </c>
      <c r="E2854" s="10"/>
      <c r="F2854" s="10">
        <v>44999</v>
      </c>
      <c r="G2854" t="s">
        <v>695</v>
      </c>
      <c r="I2854">
        <v>21</v>
      </c>
      <c r="J2854" s="2">
        <v>665</v>
      </c>
      <c r="K2854" s="2">
        <f>IF(OR(B2854="متنوع",B2854="قطع غيار"),J2854,IF(AND(B2854="ceiling fan",J2854&gt;500),_xlfn.MAXIFS('m cost'!$E$3:$E$1062,'m cost'!$B$3:$B$1062,C2854,'m cost'!$C$3:$C$1062,"&lt;="&amp;O2854,'m cost'!$D$3:$D$1062,"&lt;="&amp;N2854)*3,_xlfn.MAXIFS('m cost'!$E$3:$E$1062,'m cost'!$B$3:$B$1062,C2854,'m cost'!$C$3:$C$1062,"&lt;="&amp;O2854,'m cost'!$D$3:$D$1062,"&lt;="&amp;N2854)))</f>
        <v>2300</v>
      </c>
      <c r="L2854" s="2">
        <f t="shared" si="276"/>
        <v>48300</v>
      </c>
      <c r="M2854" s="2">
        <f t="shared" si="277"/>
        <v>13965</v>
      </c>
      <c r="N2854">
        <f t="shared" si="278"/>
        <v>3</v>
      </c>
      <c r="O2854">
        <f t="shared" si="279"/>
        <v>2023</v>
      </c>
      <c r="P2854" s="9">
        <f>IF(I2854&gt;0,VLOOKUP(B2854,'m cost'!A:G,6,FALSE)*I2854,0)</f>
        <v>0</v>
      </c>
      <c r="Q2854" t="str">
        <f t="shared" si="280"/>
        <v>l</v>
      </c>
      <c r="R2854" s="2">
        <f t="shared" si="281"/>
        <v>-34335</v>
      </c>
    </row>
    <row r="2855" spans="1:18" x14ac:dyDescent="0.2">
      <c r="A2855" t="s">
        <v>27</v>
      </c>
      <c r="B2855" s="9" t="str">
        <f>VLOOKUP(A2855,'item cost'!A:D,2,FALSE)</f>
        <v>group 45</v>
      </c>
      <c r="C2855" s="9" t="str">
        <f>VLOOKUP(D2855,items!A:B,2,FALSE)</f>
        <v>item 45</v>
      </c>
      <c r="D2855" t="s">
        <v>877</v>
      </c>
      <c r="E2855" s="10"/>
      <c r="F2855" s="10">
        <v>44999</v>
      </c>
      <c r="G2855" t="s">
        <v>695</v>
      </c>
      <c r="I2855">
        <v>2</v>
      </c>
      <c r="J2855" s="2">
        <v>275</v>
      </c>
      <c r="K2855" s="2">
        <f>IF(OR(B2855="متنوع",B2855="قطع غيار"),J2855,IF(AND(B2855="ceiling fan",J2855&gt;500),_xlfn.MAXIFS('m cost'!$E$3:$E$1062,'m cost'!$B$3:$B$1062,C2855,'m cost'!$C$3:$C$1062,"&lt;="&amp;O2855,'m cost'!$D$3:$D$1062,"&lt;="&amp;N2855)*3,_xlfn.MAXIFS('m cost'!$E$3:$E$1062,'m cost'!$B$3:$B$1062,C2855,'m cost'!$C$3:$C$1062,"&lt;="&amp;O2855,'m cost'!$D$3:$D$1062,"&lt;="&amp;N2855)))</f>
        <v>326</v>
      </c>
      <c r="L2855" s="2">
        <f t="shared" si="276"/>
        <v>652</v>
      </c>
      <c r="M2855" s="2">
        <f t="shared" si="277"/>
        <v>550</v>
      </c>
      <c r="N2855">
        <f t="shared" si="278"/>
        <v>3</v>
      </c>
      <c r="O2855">
        <f t="shared" si="279"/>
        <v>2023</v>
      </c>
      <c r="P2855" s="9">
        <f>IF(I2855&gt;0,VLOOKUP(B2855,'m cost'!A:G,6,FALSE)*I2855,0)</f>
        <v>0</v>
      </c>
      <c r="Q2855" t="str">
        <f t="shared" si="280"/>
        <v>l</v>
      </c>
      <c r="R2855" s="2">
        <f t="shared" si="281"/>
        <v>-102</v>
      </c>
    </row>
    <row r="2856" spans="1:18" x14ac:dyDescent="0.2">
      <c r="A2856" t="s">
        <v>19</v>
      </c>
      <c r="B2856" s="9" t="str">
        <f>VLOOKUP(A2856,'item cost'!A:D,2,FALSE)</f>
        <v>group 46</v>
      </c>
      <c r="C2856" s="9" t="str">
        <f>VLOOKUP(D2856,items!A:B,2,FALSE)</f>
        <v>item 46</v>
      </c>
      <c r="D2856" t="s">
        <v>878</v>
      </c>
      <c r="E2856" s="10"/>
      <c r="F2856" s="10">
        <v>45000</v>
      </c>
      <c r="G2856" t="s">
        <v>696</v>
      </c>
      <c r="I2856">
        <v>100</v>
      </c>
      <c r="J2856" s="2">
        <v>665</v>
      </c>
      <c r="K2856" s="2">
        <f>IF(OR(B2856="متنوع",B2856="قطع غيار"),J2856,IF(AND(B2856="ceiling fan",J2856&gt;500),_xlfn.MAXIFS('m cost'!$E$3:$E$1062,'m cost'!$B$3:$B$1062,C2856,'m cost'!$C$3:$C$1062,"&lt;="&amp;O2856,'m cost'!$D$3:$D$1062,"&lt;="&amp;N2856)*3,_xlfn.MAXIFS('m cost'!$E$3:$E$1062,'m cost'!$B$3:$B$1062,C2856,'m cost'!$C$3:$C$1062,"&lt;="&amp;O2856,'m cost'!$D$3:$D$1062,"&lt;="&amp;N2856)))</f>
        <v>775</v>
      </c>
      <c r="L2856" s="2">
        <f t="shared" si="276"/>
        <v>77500</v>
      </c>
      <c r="M2856" s="2">
        <f t="shared" si="277"/>
        <v>66500</v>
      </c>
      <c r="N2856">
        <f t="shared" si="278"/>
        <v>3</v>
      </c>
      <c r="O2856">
        <f t="shared" si="279"/>
        <v>2023</v>
      </c>
      <c r="P2856" s="9">
        <f>IF(I2856&gt;0,VLOOKUP(B2856,'m cost'!A:G,6,FALSE)*I2856,0)</f>
        <v>0</v>
      </c>
      <c r="Q2856" t="str">
        <f t="shared" si="280"/>
        <v>l</v>
      </c>
      <c r="R2856" s="2">
        <f t="shared" si="281"/>
        <v>-11000</v>
      </c>
    </row>
    <row r="2857" spans="1:18" x14ac:dyDescent="0.2">
      <c r="A2857" t="s">
        <v>29</v>
      </c>
      <c r="B2857" s="9" t="str">
        <f>VLOOKUP(A2857,'item cost'!A:D,2,FALSE)</f>
        <v>group 47</v>
      </c>
      <c r="C2857" s="9" t="str">
        <f>VLOOKUP(D2857,items!A:B,2,FALSE)</f>
        <v>item 47</v>
      </c>
      <c r="D2857" t="s">
        <v>879</v>
      </c>
      <c r="E2857" s="10"/>
      <c r="F2857" s="10">
        <v>45000</v>
      </c>
      <c r="G2857" t="s">
        <v>696</v>
      </c>
      <c r="I2857">
        <v>42</v>
      </c>
      <c r="J2857" s="2">
        <v>490</v>
      </c>
      <c r="K2857" s="2">
        <f>IF(OR(B2857="متنوع",B2857="قطع غيار"),J2857,IF(AND(B2857="ceiling fan",J2857&gt;500),_xlfn.MAXIFS('m cost'!$E$3:$E$1062,'m cost'!$B$3:$B$1062,C2857,'m cost'!$C$3:$C$1062,"&lt;="&amp;O2857,'m cost'!$D$3:$D$1062,"&lt;="&amp;N2857)*3,_xlfn.MAXIFS('m cost'!$E$3:$E$1062,'m cost'!$B$3:$B$1062,C2857,'m cost'!$C$3:$C$1062,"&lt;="&amp;O2857,'m cost'!$D$3:$D$1062,"&lt;="&amp;N2857)))</f>
        <v>855</v>
      </c>
      <c r="L2857" s="2">
        <f t="shared" si="276"/>
        <v>35910</v>
      </c>
      <c r="M2857" s="2">
        <f t="shared" si="277"/>
        <v>20580</v>
      </c>
      <c r="N2857">
        <f t="shared" si="278"/>
        <v>3</v>
      </c>
      <c r="O2857">
        <f t="shared" si="279"/>
        <v>2023</v>
      </c>
      <c r="P2857" s="9">
        <f>IF(I2857&gt;0,VLOOKUP(B2857,'m cost'!A:G,6,FALSE)*I2857,0)</f>
        <v>0</v>
      </c>
      <c r="Q2857" t="str">
        <f t="shared" si="280"/>
        <v>l</v>
      </c>
      <c r="R2857" s="2">
        <f t="shared" si="281"/>
        <v>-15330</v>
      </c>
    </row>
    <row r="2858" spans="1:18" x14ac:dyDescent="0.2">
      <c r="A2858" t="s">
        <v>272</v>
      </c>
      <c r="B2858" s="9" t="str">
        <f>VLOOKUP(A2858,'item cost'!A:D,2,FALSE)</f>
        <v>group 48</v>
      </c>
      <c r="C2858" s="9" t="str">
        <f>VLOOKUP(D2858,items!A:B,2,FALSE)</f>
        <v>item 48</v>
      </c>
      <c r="D2858" t="s">
        <v>880</v>
      </c>
      <c r="E2858" s="10"/>
      <c r="F2858" s="10">
        <v>45000</v>
      </c>
      <c r="G2858" t="s">
        <v>696</v>
      </c>
      <c r="I2858">
        <v>15</v>
      </c>
      <c r="J2858" s="2">
        <v>540</v>
      </c>
      <c r="K2858" s="2">
        <f>IF(OR(B2858="متنوع",B2858="قطع غيار"),J2858,IF(AND(B2858="ceiling fan",J2858&gt;500),_xlfn.MAXIFS('m cost'!$E$3:$E$1062,'m cost'!$B$3:$B$1062,C2858,'m cost'!$C$3:$C$1062,"&lt;="&amp;O2858,'m cost'!$D$3:$D$1062,"&lt;="&amp;N2858)*3,_xlfn.MAXIFS('m cost'!$E$3:$E$1062,'m cost'!$B$3:$B$1062,C2858,'m cost'!$C$3:$C$1062,"&lt;="&amp;O2858,'m cost'!$D$3:$D$1062,"&lt;="&amp;N2858)))</f>
        <v>1273</v>
      </c>
      <c r="L2858" s="2">
        <f t="shared" si="276"/>
        <v>19095</v>
      </c>
      <c r="M2858" s="2">
        <f t="shared" si="277"/>
        <v>8100</v>
      </c>
      <c r="N2858">
        <f t="shared" si="278"/>
        <v>3</v>
      </c>
      <c r="O2858">
        <f t="shared" si="279"/>
        <v>2023</v>
      </c>
      <c r="P2858" s="9">
        <f>IF(I2858&gt;0,VLOOKUP(B2858,'m cost'!A:G,6,FALSE)*I2858,0)</f>
        <v>0</v>
      </c>
      <c r="Q2858" t="str">
        <f t="shared" si="280"/>
        <v>l</v>
      </c>
      <c r="R2858" s="2">
        <f t="shared" si="281"/>
        <v>-10995</v>
      </c>
    </row>
    <row r="2859" spans="1:18" x14ac:dyDescent="0.2">
      <c r="A2859" t="s">
        <v>41</v>
      </c>
      <c r="B2859" s="9" t="str">
        <f>VLOOKUP(A2859,'item cost'!A:D,2,FALSE)</f>
        <v>group 49</v>
      </c>
      <c r="C2859" s="9" t="str">
        <f>VLOOKUP(D2859,items!A:B,2,FALSE)</f>
        <v>item 49</v>
      </c>
      <c r="D2859" t="s">
        <v>881</v>
      </c>
      <c r="E2859" s="10"/>
      <c r="F2859" s="10">
        <v>45000</v>
      </c>
      <c r="G2859" t="s">
        <v>696</v>
      </c>
      <c r="I2859">
        <v>103</v>
      </c>
      <c r="J2859" s="2">
        <v>540</v>
      </c>
      <c r="K2859" s="2">
        <f>IF(OR(B2859="متنوع",B2859="قطع غيار"),J2859,IF(AND(B2859="ceiling fan",J2859&gt;500),_xlfn.MAXIFS('m cost'!$E$3:$E$1062,'m cost'!$B$3:$B$1062,C2859,'m cost'!$C$3:$C$1062,"&lt;="&amp;O2859,'m cost'!$D$3:$D$1062,"&lt;="&amp;N2859)*3,_xlfn.MAXIFS('m cost'!$E$3:$E$1062,'m cost'!$B$3:$B$1062,C2859,'m cost'!$C$3:$C$1062,"&lt;="&amp;O2859,'m cost'!$D$3:$D$1062,"&lt;="&amp;N2859)))</f>
        <v>877</v>
      </c>
      <c r="L2859" s="2">
        <f t="shared" si="276"/>
        <v>90331</v>
      </c>
      <c r="M2859" s="2">
        <f t="shared" si="277"/>
        <v>55620</v>
      </c>
      <c r="N2859">
        <f t="shared" si="278"/>
        <v>3</v>
      </c>
      <c r="O2859">
        <f t="shared" si="279"/>
        <v>2023</v>
      </c>
      <c r="P2859" s="9">
        <f>IF(I2859&gt;0,VLOOKUP(B2859,'m cost'!A:G,6,FALSE)*I2859,0)</f>
        <v>0</v>
      </c>
      <c r="Q2859" t="str">
        <f t="shared" si="280"/>
        <v>l</v>
      </c>
      <c r="R2859" s="2">
        <f t="shared" si="281"/>
        <v>-34711</v>
      </c>
    </row>
    <row r="2860" spans="1:18" x14ac:dyDescent="0.2">
      <c r="A2860" t="s">
        <v>73</v>
      </c>
      <c r="B2860" s="9" t="str">
        <f>VLOOKUP(A2860,'item cost'!A:D,2,FALSE)</f>
        <v>group 50</v>
      </c>
      <c r="C2860" s="9" t="str">
        <f>VLOOKUP(D2860,items!A:B,2,FALSE)</f>
        <v>item 50</v>
      </c>
      <c r="D2860" t="s">
        <v>882</v>
      </c>
      <c r="E2860" s="10"/>
      <c r="F2860" s="10">
        <v>45000</v>
      </c>
      <c r="G2860" t="s">
        <v>696</v>
      </c>
      <c r="I2860">
        <v>5</v>
      </c>
      <c r="J2860" s="2">
        <v>1200</v>
      </c>
      <c r="K2860" s="2">
        <f>IF(OR(B2860="متنوع",B2860="قطع غيار"),J2860,IF(AND(B2860="ceiling fan",J2860&gt;500),_xlfn.MAXIFS('m cost'!$E$3:$E$1062,'m cost'!$B$3:$B$1062,C2860,'m cost'!$C$3:$C$1062,"&lt;="&amp;O2860,'m cost'!$D$3:$D$1062,"&lt;="&amp;N2860)*3,_xlfn.MAXIFS('m cost'!$E$3:$E$1062,'m cost'!$B$3:$B$1062,C2860,'m cost'!$C$3:$C$1062,"&lt;="&amp;O2860,'m cost'!$D$3:$D$1062,"&lt;="&amp;N2860)))</f>
        <v>2128</v>
      </c>
      <c r="L2860" s="2">
        <f t="shared" si="276"/>
        <v>10640</v>
      </c>
      <c r="M2860" s="2">
        <f t="shared" si="277"/>
        <v>6000</v>
      </c>
      <c r="N2860">
        <f t="shared" si="278"/>
        <v>3</v>
      </c>
      <c r="O2860">
        <f t="shared" si="279"/>
        <v>2023</v>
      </c>
      <c r="P2860" s="9">
        <f>IF(I2860&gt;0,VLOOKUP(B2860,'m cost'!A:G,6,FALSE)*I2860,0)</f>
        <v>0</v>
      </c>
      <c r="Q2860" t="str">
        <f t="shared" si="280"/>
        <v>l</v>
      </c>
      <c r="R2860" s="2">
        <f t="shared" si="281"/>
        <v>-4640</v>
      </c>
    </row>
    <row r="2861" spans="1:18" x14ac:dyDescent="0.2">
      <c r="A2861" t="s">
        <v>35</v>
      </c>
      <c r="B2861" s="9" t="str">
        <f>VLOOKUP(A2861,'item cost'!A:D,2,FALSE)</f>
        <v>group 51</v>
      </c>
      <c r="C2861" s="9" t="str">
        <f>VLOOKUP(D2861,items!A:B,2,FALSE)</f>
        <v>item 51</v>
      </c>
      <c r="D2861" t="s">
        <v>883</v>
      </c>
      <c r="E2861" s="10"/>
      <c r="F2861" s="10">
        <v>45000</v>
      </c>
      <c r="G2861" t="s">
        <v>696</v>
      </c>
      <c r="I2861">
        <v>5</v>
      </c>
      <c r="J2861" s="2">
        <v>470</v>
      </c>
      <c r="K2861" s="2">
        <f>IF(OR(B2861="متنوع",B2861="قطع غيار"),J2861,IF(AND(B2861="ceiling fan",J2861&gt;500),_xlfn.MAXIFS('m cost'!$E$3:$E$1062,'m cost'!$B$3:$B$1062,C2861,'m cost'!$C$3:$C$1062,"&lt;="&amp;O2861,'m cost'!$D$3:$D$1062,"&lt;="&amp;N2861)*3,_xlfn.MAXIFS('m cost'!$E$3:$E$1062,'m cost'!$B$3:$B$1062,C2861,'m cost'!$C$3:$C$1062,"&lt;="&amp;O2861,'m cost'!$D$3:$D$1062,"&lt;="&amp;N2861)))</f>
        <v>2247</v>
      </c>
      <c r="L2861" s="2">
        <f t="shared" si="276"/>
        <v>11235</v>
      </c>
      <c r="M2861" s="2">
        <f t="shared" si="277"/>
        <v>2350</v>
      </c>
      <c r="N2861">
        <f t="shared" si="278"/>
        <v>3</v>
      </c>
      <c r="O2861">
        <f t="shared" si="279"/>
        <v>2023</v>
      </c>
      <c r="P2861" s="9">
        <f>IF(I2861&gt;0,VLOOKUP(B2861,'m cost'!A:G,6,FALSE)*I2861,0)</f>
        <v>0</v>
      </c>
      <c r="Q2861" t="str">
        <f t="shared" si="280"/>
        <v>l</v>
      </c>
      <c r="R2861" s="2">
        <f t="shared" si="281"/>
        <v>-8885</v>
      </c>
    </row>
    <row r="2862" spans="1:18" x14ac:dyDescent="0.2">
      <c r="A2862" t="s">
        <v>49</v>
      </c>
      <c r="B2862" s="9" t="str">
        <f>VLOOKUP(A2862,'item cost'!A:D,2,FALSE)</f>
        <v>group 52</v>
      </c>
      <c r="C2862" s="9" t="str">
        <f>VLOOKUP(D2862,items!A:B,2,FALSE)</f>
        <v>item 52</v>
      </c>
      <c r="D2862" t="s">
        <v>884</v>
      </c>
      <c r="E2862" s="10"/>
      <c r="F2862" s="10">
        <v>45000</v>
      </c>
      <c r="G2862" t="s">
        <v>697</v>
      </c>
      <c r="I2862">
        <v>5</v>
      </c>
      <c r="J2862" s="2">
        <v>2700</v>
      </c>
      <c r="K2862" s="2">
        <f>IF(OR(B2862="متنوع",B2862="قطع غيار"),J2862,IF(AND(B2862="ceiling fan",J2862&gt;500),_xlfn.MAXIFS('m cost'!$E$3:$E$1062,'m cost'!$B$3:$B$1062,C2862,'m cost'!$C$3:$C$1062,"&lt;="&amp;O2862,'m cost'!$D$3:$D$1062,"&lt;="&amp;N2862)*3,_xlfn.MAXIFS('m cost'!$E$3:$E$1062,'m cost'!$B$3:$B$1062,C2862,'m cost'!$C$3:$C$1062,"&lt;="&amp;O2862,'m cost'!$D$3:$D$1062,"&lt;="&amp;N2862)))</f>
        <v>1330</v>
      </c>
      <c r="L2862" s="2">
        <f t="shared" si="276"/>
        <v>6650</v>
      </c>
      <c r="M2862" s="2">
        <f t="shared" si="277"/>
        <v>13500</v>
      </c>
      <c r="N2862">
        <f t="shared" si="278"/>
        <v>3</v>
      </c>
      <c r="O2862">
        <f t="shared" si="279"/>
        <v>2023</v>
      </c>
      <c r="P2862" s="9">
        <f>IF(I2862&gt;0,VLOOKUP(B2862,'m cost'!A:G,6,FALSE)*I2862,0)</f>
        <v>0</v>
      </c>
      <c r="Q2862" t="str">
        <f t="shared" si="280"/>
        <v>p</v>
      </c>
      <c r="R2862" s="2">
        <f t="shared" si="281"/>
        <v>6850</v>
      </c>
    </row>
    <row r="2863" spans="1:18" x14ac:dyDescent="0.2">
      <c r="A2863" t="s">
        <v>42</v>
      </c>
      <c r="B2863" s="9" t="str">
        <f>VLOOKUP(A2863,'item cost'!A:D,2,FALSE)</f>
        <v>group 53</v>
      </c>
      <c r="C2863" s="9" t="str">
        <f>VLOOKUP(D2863,items!A:B,2,FALSE)</f>
        <v>item 53</v>
      </c>
      <c r="D2863" t="s">
        <v>885</v>
      </c>
      <c r="E2863" s="10"/>
      <c r="F2863" s="10">
        <v>45000</v>
      </c>
      <c r="G2863" t="s">
        <v>697</v>
      </c>
      <c r="I2863">
        <v>5</v>
      </c>
      <c r="J2863" s="2">
        <v>2600</v>
      </c>
      <c r="K2863" s="2">
        <f>IF(OR(B2863="متنوع",B2863="قطع غيار"),J2863,IF(AND(B2863="ceiling fan",J2863&gt;500),_xlfn.MAXIFS('m cost'!$E$3:$E$1062,'m cost'!$B$3:$B$1062,C2863,'m cost'!$C$3:$C$1062,"&lt;="&amp;O2863,'m cost'!$D$3:$D$1062,"&lt;="&amp;N2863)*3,_xlfn.MAXIFS('m cost'!$E$3:$E$1062,'m cost'!$B$3:$B$1062,C2863,'m cost'!$C$3:$C$1062,"&lt;="&amp;O2863,'m cost'!$D$3:$D$1062,"&lt;="&amp;N2863)))</f>
        <v>254</v>
      </c>
      <c r="L2863" s="2">
        <f t="shared" si="276"/>
        <v>1270</v>
      </c>
      <c r="M2863" s="2">
        <f t="shared" si="277"/>
        <v>13000</v>
      </c>
      <c r="N2863">
        <f t="shared" si="278"/>
        <v>3</v>
      </c>
      <c r="O2863">
        <f t="shared" si="279"/>
        <v>2023</v>
      </c>
      <c r="P2863" s="9">
        <f>IF(I2863&gt;0,VLOOKUP(B2863,'m cost'!A:G,6,FALSE)*I2863,0)</f>
        <v>0</v>
      </c>
      <c r="Q2863" t="str">
        <f t="shared" si="280"/>
        <v>p</v>
      </c>
      <c r="R2863" s="2">
        <f t="shared" si="281"/>
        <v>11730</v>
      </c>
    </row>
    <row r="2864" spans="1:18" x14ac:dyDescent="0.2">
      <c r="A2864" t="s">
        <v>63</v>
      </c>
      <c r="B2864" s="9" t="str">
        <f>VLOOKUP(A2864,'item cost'!A:D,2,FALSE)</f>
        <v>group 54</v>
      </c>
      <c r="C2864" s="9" t="str">
        <f>VLOOKUP(D2864,items!A:B,2,FALSE)</f>
        <v>item 54</v>
      </c>
      <c r="D2864" t="s">
        <v>886</v>
      </c>
      <c r="E2864" s="10"/>
      <c r="F2864" s="10">
        <v>45000</v>
      </c>
      <c r="G2864" t="s">
        <v>697</v>
      </c>
      <c r="I2864">
        <v>22</v>
      </c>
      <c r="J2864" s="2">
        <v>540</v>
      </c>
      <c r="K2864" s="2">
        <f>IF(OR(B2864="متنوع",B2864="قطع غيار"),J2864,IF(AND(B2864="ceiling fan",J2864&gt;500),_xlfn.MAXIFS('m cost'!$E$3:$E$1062,'m cost'!$B$3:$B$1062,C2864,'m cost'!$C$3:$C$1062,"&lt;="&amp;O2864,'m cost'!$D$3:$D$1062,"&lt;="&amp;N2864)*3,_xlfn.MAXIFS('m cost'!$E$3:$E$1062,'m cost'!$B$3:$B$1062,C2864,'m cost'!$C$3:$C$1062,"&lt;="&amp;O2864,'m cost'!$D$3:$D$1062,"&lt;="&amp;N2864)))</f>
        <v>540</v>
      </c>
      <c r="L2864" s="2">
        <f t="shared" si="276"/>
        <v>11880</v>
      </c>
      <c r="M2864" s="2">
        <f t="shared" si="277"/>
        <v>11880</v>
      </c>
      <c r="N2864">
        <f t="shared" si="278"/>
        <v>3</v>
      </c>
      <c r="O2864">
        <f t="shared" si="279"/>
        <v>2023</v>
      </c>
      <c r="P2864" s="9">
        <f>IF(I2864&gt;0,VLOOKUP(B2864,'m cost'!A:G,6,FALSE)*I2864,0)</f>
        <v>0</v>
      </c>
      <c r="Q2864" t="str">
        <f t="shared" si="280"/>
        <v>l</v>
      </c>
      <c r="R2864" s="2">
        <f t="shared" si="281"/>
        <v>0</v>
      </c>
    </row>
    <row r="2865" spans="1:18" x14ac:dyDescent="0.2">
      <c r="A2865" t="s">
        <v>32</v>
      </c>
      <c r="B2865" s="9" t="str">
        <f>VLOOKUP(A2865,'item cost'!A:D,2,FALSE)</f>
        <v>group 1</v>
      </c>
      <c r="C2865" s="9" t="str">
        <f>VLOOKUP(D2865,items!A:B,2,FALSE)</f>
        <v>item 1</v>
      </c>
      <c r="D2865" t="s">
        <v>833</v>
      </c>
      <c r="E2865" s="10"/>
      <c r="F2865" s="10">
        <v>45000</v>
      </c>
      <c r="G2865" t="s">
        <v>697</v>
      </c>
      <c r="I2865">
        <v>15</v>
      </c>
      <c r="J2865" s="2">
        <v>1200</v>
      </c>
      <c r="K2865" s="2">
        <f>IF(OR(B2865="متنوع",B2865="قطع غيار"),J2865,IF(AND(B2865="ceiling fan",J2865&gt;500),_xlfn.MAXIFS('m cost'!$E$3:$E$1062,'m cost'!$B$3:$B$1062,C2865,'m cost'!$C$3:$C$1062,"&lt;="&amp;O2865,'m cost'!$D$3:$D$1062,"&lt;="&amp;N2865)*3,_xlfn.MAXIFS('m cost'!$E$3:$E$1062,'m cost'!$B$3:$B$1062,C2865,'m cost'!$C$3:$C$1062,"&lt;="&amp;O2865,'m cost'!$D$3:$D$1062,"&lt;="&amp;N2865)))</f>
        <v>2125</v>
      </c>
      <c r="L2865" s="2">
        <f t="shared" si="276"/>
        <v>31875</v>
      </c>
      <c r="M2865" s="2">
        <f t="shared" si="277"/>
        <v>18000</v>
      </c>
      <c r="N2865">
        <f t="shared" si="278"/>
        <v>3</v>
      </c>
      <c r="O2865">
        <f t="shared" si="279"/>
        <v>2023</v>
      </c>
      <c r="P2865" s="9">
        <f>IF(I2865&gt;0,VLOOKUP(B2865,'m cost'!A:G,6,FALSE)*I2865,0)</f>
        <v>766.19999999999993</v>
      </c>
      <c r="Q2865" t="str">
        <f t="shared" si="280"/>
        <v>l</v>
      </c>
      <c r="R2865" s="2">
        <f t="shared" si="281"/>
        <v>-14641.2</v>
      </c>
    </row>
    <row r="2866" spans="1:18" x14ac:dyDescent="0.2">
      <c r="A2866" t="s">
        <v>58</v>
      </c>
      <c r="B2866" s="9" t="str">
        <f>VLOOKUP(A2866,'item cost'!A:D,2,FALSE)</f>
        <v>group 2</v>
      </c>
      <c r="C2866" s="9" t="str">
        <f>VLOOKUP(D2866,items!A:B,2,FALSE)</f>
        <v>item 2</v>
      </c>
      <c r="D2866" t="s">
        <v>834</v>
      </c>
      <c r="E2866" s="10"/>
      <c r="F2866" s="10">
        <v>45000</v>
      </c>
      <c r="G2866" t="s">
        <v>697</v>
      </c>
      <c r="I2866">
        <v>9</v>
      </c>
      <c r="J2866" s="2">
        <v>1025</v>
      </c>
      <c r="K2866" s="2">
        <f>IF(OR(B2866="متنوع",B2866="قطع غيار"),J2866,IF(AND(B2866="ceiling fan",J2866&gt;500),_xlfn.MAXIFS('m cost'!$E$3:$E$1062,'m cost'!$B$3:$B$1062,C2866,'m cost'!$C$3:$C$1062,"&lt;="&amp;O2866,'m cost'!$D$3:$D$1062,"&lt;="&amp;N2866)*3,_xlfn.MAXIFS('m cost'!$E$3:$E$1062,'m cost'!$B$3:$B$1062,C2866,'m cost'!$C$3:$C$1062,"&lt;="&amp;O2866,'m cost'!$D$3:$D$1062,"&lt;="&amp;N2866)))</f>
        <v>1970</v>
      </c>
      <c r="L2866" s="2">
        <f t="shared" si="276"/>
        <v>17730</v>
      </c>
      <c r="M2866" s="2">
        <f t="shared" si="277"/>
        <v>9225</v>
      </c>
      <c r="N2866">
        <f t="shared" si="278"/>
        <v>3</v>
      </c>
      <c r="O2866">
        <f t="shared" si="279"/>
        <v>2023</v>
      </c>
      <c r="P2866" s="9">
        <f>IF(I2866&gt;0,VLOOKUP(B2866,'m cost'!A:G,6,FALSE)*I2866,0)</f>
        <v>365.21999999999997</v>
      </c>
      <c r="Q2866" t="str">
        <f t="shared" si="280"/>
        <v>l</v>
      </c>
      <c r="R2866" s="2">
        <f t="shared" si="281"/>
        <v>-8870.2199999999993</v>
      </c>
    </row>
    <row r="2867" spans="1:18" x14ac:dyDescent="0.2">
      <c r="A2867" t="s">
        <v>23</v>
      </c>
      <c r="B2867" s="9" t="str">
        <f>VLOOKUP(A2867,'item cost'!A:D,2,FALSE)</f>
        <v>group 3</v>
      </c>
      <c r="C2867" s="9" t="str">
        <f>VLOOKUP(D2867,items!A:B,2,FALSE)</f>
        <v>item 3</v>
      </c>
      <c r="D2867" t="s">
        <v>835</v>
      </c>
      <c r="E2867" s="10"/>
      <c r="F2867" s="10">
        <v>45000</v>
      </c>
      <c r="G2867" t="s">
        <v>697</v>
      </c>
      <c r="I2867">
        <v>5</v>
      </c>
      <c r="J2867" s="2">
        <v>2600</v>
      </c>
      <c r="K2867" s="2">
        <f>IF(OR(B2867="متنوع",B2867="قطع غيار"),J2867,IF(AND(B2867="ceiling fan",J2867&gt;500),_xlfn.MAXIFS('m cost'!$E$3:$E$1062,'m cost'!$B$3:$B$1062,C2867,'m cost'!$C$3:$C$1062,"&lt;="&amp;O2867,'m cost'!$D$3:$D$1062,"&lt;="&amp;N2867)*3,_xlfn.MAXIFS('m cost'!$E$3:$E$1062,'m cost'!$B$3:$B$1062,C2867,'m cost'!$C$3:$C$1062,"&lt;="&amp;O2867,'m cost'!$D$3:$D$1062,"&lt;="&amp;N2867)))</f>
        <v>2436</v>
      </c>
      <c r="L2867" s="2">
        <f t="shared" si="276"/>
        <v>12180</v>
      </c>
      <c r="M2867" s="2">
        <f t="shared" si="277"/>
        <v>13000</v>
      </c>
      <c r="N2867">
        <f t="shared" si="278"/>
        <v>3</v>
      </c>
      <c r="O2867">
        <f t="shared" si="279"/>
        <v>2023</v>
      </c>
      <c r="P2867" s="9">
        <f>IF(I2867&gt;0,VLOOKUP(B2867,'m cost'!A:G,6,FALSE)*I2867,0)</f>
        <v>294.54999999999995</v>
      </c>
      <c r="Q2867" t="str">
        <f t="shared" si="280"/>
        <v>p</v>
      </c>
      <c r="R2867" s="2">
        <f t="shared" si="281"/>
        <v>525.45000000000005</v>
      </c>
    </row>
    <row r="2868" spans="1:18" x14ac:dyDescent="0.2">
      <c r="A2868" t="s">
        <v>271</v>
      </c>
      <c r="B2868" s="9" t="str">
        <f>VLOOKUP(A2868,'item cost'!A:D,2,FALSE)</f>
        <v>group 4</v>
      </c>
      <c r="C2868" s="9" t="str">
        <f>VLOOKUP(D2868,items!A:B,2,FALSE)</f>
        <v>item 4</v>
      </c>
      <c r="D2868" t="s">
        <v>836</v>
      </c>
      <c r="E2868" s="10"/>
      <c r="F2868" s="10">
        <v>45000</v>
      </c>
      <c r="G2868" t="s">
        <v>697</v>
      </c>
      <c r="I2868">
        <v>13</v>
      </c>
      <c r="J2868" s="2">
        <v>665</v>
      </c>
      <c r="K2868" s="2">
        <f>IF(OR(B2868="متنوع",B2868="قطع غيار"),J2868,IF(AND(B2868="ceiling fan",J2868&gt;500),_xlfn.MAXIFS('m cost'!$E$3:$E$1062,'m cost'!$B$3:$B$1062,C2868,'m cost'!$C$3:$C$1062,"&lt;="&amp;O2868,'m cost'!$D$3:$D$1062,"&lt;="&amp;N2868)*3,_xlfn.MAXIFS('m cost'!$E$3:$E$1062,'m cost'!$B$3:$B$1062,C2868,'m cost'!$C$3:$C$1062,"&lt;="&amp;O2868,'m cost'!$D$3:$D$1062,"&lt;="&amp;N2868)))</f>
        <v>1793</v>
      </c>
      <c r="L2868" s="2">
        <f t="shared" si="276"/>
        <v>23309</v>
      </c>
      <c r="M2868" s="2">
        <f t="shared" si="277"/>
        <v>8645</v>
      </c>
      <c r="N2868">
        <f t="shared" si="278"/>
        <v>3</v>
      </c>
      <c r="O2868">
        <f t="shared" si="279"/>
        <v>2023</v>
      </c>
      <c r="P2868" s="9">
        <f>IF(I2868&gt;0,VLOOKUP(B2868,'m cost'!A:G,6,FALSE)*I2868,0)</f>
        <v>558.48</v>
      </c>
      <c r="Q2868" t="str">
        <f t="shared" si="280"/>
        <v>l</v>
      </c>
      <c r="R2868" s="2">
        <f t="shared" si="281"/>
        <v>-15222.48</v>
      </c>
    </row>
    <row r="2869" spans="1:18" x14ac:dyDescent="0.2">
      <c r="A2869" t="s">
        <v>26</v>
      </c>
      <c r="B2869" s="9" t="str">
        <f>VLOOKUP(A2869,'item cost'!A:D,2,FALSE)</f>
        <v>group 5</v>
      </c>
      <c r="C2869" s="9" t="str">
        <f>VLOOKUP(D2869,items!A:B,2,FALSE)</f>
        <v>item 5</v>
      </c>
      <c r="D2869" t="s">
        <v>837</v>
      </c>
      <c r="E2869" s="10"/>
      <c r="F2869" s="10">
        <v>45000</v>
      </c>
      <c r="G2869" t="s">
        <v>697</v>
      </c>
      <c r="I2869">
        <v>36</v>
      </c>
      <c r="J2869" s="2">
        <v>470</v>
      </c>
      <c r="K2869" s="2">
        <f>IF(OR(B2869="متنوع",B2869="قطع غيار"),J2869,IF(AND(B2869="ceiling fan",J2869&gt;500),_xlfn.MAXIFS('m cost'!$E$3:$E$1062,'m cost'!$B$3:$B$1062,C2869,'m cost'!$C$3:$C$1062,"&lt;="&amp;O2869,'m cost'!$D$3:$D$1062,"&lt;="&amp;N2869)*3,_xlfn.MAXIFS('m cost'!$E$3:$E$1062,'m cost'!$B$3:$B$1062,C2869,'m cost'!$C$3:$C$1062,"&lt;="&amp;O2869,'m cost'!$D$3:$D$1062,"&lt;="&amp;N2869)))</f>
        <v>2220</v>
      </c>
      <c r="L2869" s="2">
        <f t="shared" si="276"/>
        <v>79920</v>
      </c>
      <c r="M2869" s="2">
        <f t="shared" si="277"/>
        <v>16920</v>
      </c>
      <c r="N2869">
        <f t="shared" si="278"/>
        <v>3</v>
      </c>
      <c r="O2869">
        <f t="shared" si="279"/>
        <v>2023</v>
      </c>
      <c r="P2869" s="9">
        <f>IF(I2869&gt;0,VLOOKUP(B2869,'m cost'!A:G,6,FALSE)*I2869,0)</f>
        <v>1153.44</v>
      </c>
      <c r="Q2869" t="str">
        <f t="shared" si="280"/>
        <v>l</v>
      </c>
      <c r="R2869" s="2">
        <f t="shared" si="281"/>
        <v>-64153.440000000002</v>
      </c>
    </row>
    <row r="2870" spans="1:18" x14ac:dyDescent="0.2">
      <c r="A2870" t="s">
        <v>66</v>
      </c>
      <c r="B2870" s="9" t="str">
        <f>VLOOKUP(A2870,'item cost'!A:D,2,FALSE)</f>
        <v>group 6</v>
      </c>
      <c r="C2870" s="9" t="str">
        <f>VLOOKUP(D2870,items!A:B,2,FALSE)</f>
        <v>item 6</v>
      </c>
      <c r="D2870" t="s">
        <v>838</v>
      </c>
      <c r="E2870" s="10"/>
      <c r="F2870" s="10">
        <v>45001</v>
      </c>
      <c r="G2870" t="s">
        <v>698</v>
      </c>
      <c r="I2870">
        <v>2</v>
      </c>
      <c r="J2870" s="2">
        <v>1475</v>
      </c>
      <c r="K2870" s="2">
        <f>IF(OR(B2870="متنوع",B2870="قطع غيار"),J2870,IF(AND(B2870="ceiling fan",J2870&gt;500),_xlfn.MAXIFS('m cost'!$E$3:$E$1062,'m cost'!$B$3:$B$1062,C2870,'m cost'!$C$3:$C$1062,"&lt;="&amp;O2870,'m cost'!$D$3:$D$1062,"&lt;="&amp;N2870)*3,_xlfn.MAXIFS('m cost'!$E$3:$E$1062,'m cost'!$B$3:$B$1062,C2870,'m cost'!$C$3:$C$1062,"&lt;="&amp;O2870,'m cost'!$D$3:$D$1062,"&lt;="&amp;N2870)))</f>
        <v>410</v>
      </c>
      <c r="L2870" s="2">
        <f t="shared" si="276"/>
        <v>820</v>
      </c>
      <c r="M2870" s="2">
        <f t="shared" si="277"/>
        <v>2950</v>
      </c>
      <c r="N2870">
        <f t="shared" si="278"/>
        <v>3</v>
      </c>
      <c r="O2870">
        <f t="shared" si="279"/>
        <v>2023</v>
      </c>
      <c r="P2870" s="9">
        <f>IF(I2870&gt;0,VLOOKUP(B2870,'m cost'!A:G,6,FALSE)*I2870,0)</f>
        <v>298.95999999999998</v>
      </c>
      <c r="Q2870" t="str">
        <f t="shared" si="280"/>
        <v>p</v>
      </c>
      <c r="R2870" s="2">
        <f t="shared" si="281"/>
        <v>1831.04</v>
      </c>
    </row>
    <row r="2871" spans="1:18" x14ac:dyDescent="0.2">
      <c r="A2871" t="s">
        <v>40</v>
      </c>
      <c r="B2871" s="9" t="str">
        <f>VLOOKUP(A2871,'item cost'!A:D,2,FALSE)</f>
        <v>group 7</v>
      </c>
      <c r="C2871" s="9" t="str">
        <f>VLOOKUP(D2871,items!A:B,2,FALSE)</f>
        <v>item 7</v>
      </c>
      <c r="D2871" t="s">
        <v>839</v>
      </c>
      <c r="E2871" s="10"/>
      <c r="F2871" s="10">
        <v>45001</v>
      </c>
      <c r="G2871" t="s">
        <v>698</v>
      </c>
      <c r="I2871">
        <v>5</v>
      </c>
      <c r="J2871" s="2">
        <v>1200</v>
      </c>
      <c r="K2871" s="2">
        <f>IF(OR(B2871="متنوع",B2871="قطع غيار"),J2871,IF(AND(B2871="ceiling fan",J2871&gt;500),_xlfn.MAXIFS('m cost'!$E$3:$E$1062,'m cost'!$B$3:$B$1062,C2871,'m cost'!$C$3:$C$1062,"&lt;="&amp;O2871,'m cost'!$D$3:$D$1062,"&lt;="&amp;N2871)*3,_xlfn.MAXIFS('m cost'!$E$3:$E$1062,'m cost'!$B$3:$B$1062,C2871,'m cost'!$C$3:$C$1062,"&lt;="&amp;O2871,'m cost'!$D$3:$D$1062,"&lt;="&amp;N2871)))</f>
        <v>460</v>
      </c>
      <c r="L2871" s="2">
        <f t="shared" si="276"/>
        <v>2300</v>
      </c>
      <c r="M2871" s="2">
        <f t="shared" si="277"/>
        <v>6000</v>
      </c>
      <c r="N2871">
        <f t="shared" si="278"/>
        <v>3</v>
      </c>
      <c r="O2871">
        <f t="shared" si="279"/>
        <v>2023</v>
      </c>
      <c r="P2871" s="9">
        <f>IF(I2871&gt;0,VLOOKUP(B2871,'m cost'!A:G,6,FALSE)*I2871,0)</f>
        <v>110.7</v>
      </c>
      <c r="Q2871" t="str">
        <f t="shared" si="280"/>
        <v>p</v>
      </c>
      <c r="R2871" s="2">
        <f t="shared" si="281"/>
        <v>3589.3</v>
      </c>
    </row>
    <row r="2872" spans="1:18" x14ac:dyDescent="0.2">
      <c r="A2872" t="s">
        <v>61</v>
      </c>
      <c r="B2872" s="9" t="str">
        <f>VLOOKUP(A2872,'item cost'!A:D,2,FALSE)</f>
        <v>group 8</v>
      </c>
      <c r="C2872" s="9" t="str">
        <f>VLOOKUP(D2872,items!A:B,2,FALSE)</f>
        <v>item 8</v>
      </c>
      <c r="D2872" t="s">
        <v>840</v>
      </c>
      <c r="E2872" s="10"/>
      <c r="F2872" s="10">
        <v>45001</v>
      </c>
      <c r="G2872" t="s">
        <v>698</v>
      </c>
      <c r="I2872">
        <v>8</v>
      </c>
      <c r="J2872" s="2">
        <v>270</v>
      </c>
      <c r="K2872" s="2">
        <f>IF(OR(B2872="متنوع",B2872="قطع غيار"),J2872,IF(AND(B2872="ceiling fan",J2872&gt;500),_xlfn.MAXIFS('m cost'!$E$3:$E$1062,'m cost'!$B$3:$B$1062,C2872,'m cost'!$C$3:$C$1062,"&lt;="&amp;O2872,'m cost'!$D$3:$D$1062,"&lt;="&amp;N2872)*3,_xlfn.MAXIFS('m cost'!$E$3:$E$1062,'m cost'!$B$3:$B$1062,C2872,'m cost'!$C$3:$C$1062,"&lt;="&amp;O2872,'m cost'!$D$3:$D$1062,"&lt;="&amp;N2872)))</f>
        <v>1630</v>
      </c>
      <c r="L2872" s="2">
        <f t="shared" si="276"/>
        <v>13040</v>
      </c>
      <c r="M2872" s="2">
        <f t="shared" si="277"/>
        <v>2160</v>
      </c>
      <c r="N2872">
        <f t="shared" si="278"/>
        <v>3</v>
      </c>
      <c r="O2872">
        <f t="shared" si="279"/>
        <v>2023</v>
      </c>
      <c r="P2872" s="9">
        <f>IF(I2872&gt;0,VLOOKUP(B2872,'m cost'!A:G,6,FALSE)*I2872,0)</f>
        <v>502.72</v>
      </c>
      <c r="Q2872" t="str">
        <f t="shared" si="280"/>
        <v>l</v>
      </c>
      <c r="R2872" s="2">
        <f t="shared" si="281"/>
        <v>-11382.72</v>
      </c>
    </row>
    <row r="2873" spans="1:18" x14ac:dyDescent="0.2">
      <c r="A2873" t="s">
        <v>39</v>
      </c>
      <c r="B2873" s="9" t="str">
        <f>VLOOKUP(A2873,'item cost'!A:D,2,FALSE)</f>
        <v>group 9</v>
      </c>
      <c r="C2873" s="9" t="str">
        <f>VLOOKUP(D2873,items!A:B,2,FALSE)</f>
        <v>item 9</v>
      </c>
      <c r="D2873" t="s">
        <v>841</v>
      </c>
      <c r="E2873" s="10"/>
      <c r="F2873" s="10">
        <v>45001</v>
      </c>
      <c r="G2873" t="s">
        <v>698</v>
      </c>
      <c r="I2873">
        <v>5</v>
      </c>
      <c r="J2873" s="2">
        <v>470</v>
      </c>
      <c r="K2873" s="2">
        <f>IF(OR(B2873="متنوع",B2873="قطع غيار"),J2873,IF(AND(B2873="ceiling fan",J2873&gt;500),_xlfn.MAXIFS('m cost'!$E$3:$E$1062,'m cost'!$B$3:$B$1062,C2873,'m cost'!$C$3:$C$1062,"&lt;="&amp;O2873,'m cost'!$D$3:$D$1062,"&lt;="&amp;N2873)*3,_xlfn.MAXIFS('m cost'!$E$3:$E$1062,'m cost'!$B$3:$B$1062,C2873,'m cost'!$C$3:$C$1062,"&lt;="&amp;O2873,'m cost'!$D$3:$D$1062,"&lt;="&amp;N2873)))</f>
        <v>2007</v>
      </c>
      <c r="L2873" s="2">
        <f t="shared" si="276"/>
        <v>10035</v>
      </c>
      <c r="M2873" s="2">
        <f t="shared" si="277"/>
        <v>2350</v>
      </c>
      <c r="N2873">
        <f t="shared" si="278"/>
        <v>3</v>
      </c>
      <c r="O2873">
        <f t="shared" si="279"/>
        <v>2023</v>
      </c>
      <c r="P2873" s="9">
        <f>IF(I2873&gt;0,VLOOKUP(B2873,'m cost'!A:G,6,FALSE)*I2873,0)</f>
        <v>112.44999999999999</v>
      </c>
      <c r="Q2873" t="str">
        <f t="shared" si="280"/>
        <v>l</v>
      </c>
      <c r="R2873" s="2">
        <f t="shared" si="281"/>
        <v>-7797.45</v>
      </c>
    </row>
    <row r="2874" spans="1:18" x14ac:dyDescent="0.2">
      <c r="A2874" t="s">
        <v>277</v>
      </c>
      <c r="B2874" s="9" t="str">
        <f>VLOOKUP(A2874,'item cost'!A:D,2,FALSE)</f>
        <v>group 10</v>
      </c>
      <c r="C2874" s="9" t="str">
        <f>VLOOKUP(D2874,items!A:B,2,FALSE)</f>
        <v>item 10</v>
      </c>
      <c r="D2874" t="s">
        <v>842</v>
      </c>
      <c r="E2874" s="10"/>
      <c r="F2874" s="10">
        <v>45001</v>
      </c>
      <c r="G2874" t="s">
        <v>698</v>
      </c>
      <c r="I2874">
        <v>20</v>
      </c>
      <c r="J2874" s="2">
        <v>530</v>
      </c>
      <c r="K2874" s="2">
        <f>IF(OR(B2874="متنوع",B2874="قطع غيار"),J2874,IF(AND(B2874="ceiling fan",J2874&gt;500),_xlfn.MAXIFS('m cost'!$E$3:$E$1062,'m cost'!$B$3:$B$1062,C2874,'m cost'!$C$3:$C$1062,"&lt;="&amp;O2874,'m cost'!$D$3:$D$1062,"&lt;="&amp;N2874)*3,_xlfn.MAXIFS('m cost'!$E$3:$E$1062,'m cost'!$B$3:$B$1062,C2874,'m cost'!$C$3:$C$1062,"&lt;="&amp;O2874,'m cost'!$D$3:$D$1062,"&lt;="&amp;N2874)))</f>
        <v>370</v>
      </c>
      <c r="L2874" s="2">
        <f t="shared" si="276"/>
        <v>7400</v>
      </c>
      <c r="M2874" s="2">
        <f t="shared" si="277"/>
        <v>10600</v>
      </c>
      <c r="N2874">
        <f t="shared" si="278"/>
        <v>3</v>
      </c>
      <c r="O2874">
        <f t="shared" si="279"/>
        <v>2023</v>
      </c>
      <c r="P2874" s="9">
        <f>IF(I2874&gt;0,VLOOKUP(B2874,'m cost'!A:G,6,FALSE)*I2874,0)</f>
        <v>1248.5999999999999</v>
      </c>
      <c r="Q2874" t="str">
        <f t="shared" si="280"/>
        <v>p</v>
      </c>
      <c r="R2874" s="2">
        <f t="shared" si="281"/>
        <v>1951.4</v>
      </c>
    </row>
    <row r="2875" spans="1:18" x14ac:dyDescent="0.2">
      <c r="A2875" t="s">
        <v>53</v>
      </c>
      <c r="B2875" s="9" t="str">
        <f>VLOOKUP(A2875,'item cost'!A:D,2,FALSE)</f>
        <v>group 11</v>
      </c>
      <c r="C2875" s="9" t="str">
        <f>VLOOKUP(D2875,items!A:B,2,FALSE)</f>
        <v>item 11</v>
      </c>
      <c r="D2875" t="s">
        <v>843</v>
      </c>
      <c r="E2875" s="10"/>
      <c r="F2875" s="10">
        <v>45001</v>
      </c>
      <c r="G2875" t="s">
        <v>698</v>
      </c>
      <c r="I2875">
        <v>20</v>
      </c>
      <c r="J2875" s="2">
        <v>470</v>
      </c>
      <c r="K2875" s="2">
        <f>IF(OR(B2875="متنوع",B2875="قطع غيار"),J2875,IF(AND(B2875="ceiling fan",J2875&gt;500),_xlfn.MAXIFS('m cost'!$E$3:$E$1062,'m cost'!$B$3:$B$1062,C2875,'m cost'!$C$3:$C$1062,"&lt;="&amp;O2875,'m cost'!$D$3:$D$1062,"&lt;="&amp;N2875)*3,_xlfn.MAXIFS('m cost'!$E$3:$E$1062,'m cost'!$B$3:$B$1062,C2875,'m cost'!$C$3:$C$1062,"&lt;="&amp;O2875,'m cost'!$D$3:$D$1062,"&lt;="&amp;N2875)))</f>
        <v>339.00000000000006</v>
      </c>
      <c r="L2875" s="2">
        <f t="shared" si="276"/>
        <v>6780.0000000000009</v>
      </c>
      <c r="M2875" s="2">
        <f t="shared" si="277"/>
        <v>9400</v>
      </c>
      <c r="N2875">
        <f t="shared" si="278"/>
        <v>3</v>
      </c>
      <c r="O2875">
        <f t="shared" si="279"/>
        <v>2023</v>
      </c>
      <c r="P2875" s="9">
        <f>IF(I2875&gt;0,VLOOKUP(B2875,'m cost'!A:G,6,FALSE)*I2875,0)</f>
        <v>440.20000000000005</v>
      </c>
      <c r="Q2875" t="str">
        <f t="shared" si="280"/>
        <v>p</v>
      </c>
      <c r="R2875" s="2">
        <f t="shared" si="281"/>
        <v>2179.7999999999993</v>
      </c>
    </row>
    <row r="2876" spans="1:18" x14ac:dyDescent="0.2">
      <c r="A2876" t="s">
        <v>54</v>
      </c>
      <c r="B2876" s="9" t="str">
        <f>VLOOKUP(A2876,'item cost'!A:D,2,FALSE)</f>
        <v>group 12</v>
      </c>
      <c r="C2876" s="9" t="str">
        <f>VLOOKUP(D2876,items!A:B,2,FALSE)</f>
        <v>item 12</v>
      </c>
      <c r="D2876" t="s">
        <v>844</v>
      </c>
      <c r="E2876" s="10"/>
      <c r="F2876" s="10">
        <v>45001</v>
      </c>
      <c r="G2876" t="s">
        <v>698</v>
      </c>
      <c r="I2876">
        <v>5</v>
      </c>
      <c r="J2876" s="2">
        <v>2700</v>
      </c>
      <c r="K2876" s="2">
        <f>IF(OR(B2876="متنوع",B2876="قطع غيار"),J2876,IF(AND(B2876="ceiling fan",J2876&gt;500),_xlfn.MAXIFS('m cost'!$E$3:$E$1062,'m cost'!$B$3:$B$1062,C2876,'m cost'!$C$3:$C$1062,"&lt;="&amp;O2876,'m cost'!$D$3:$D$1062,"&lt;="&amp;N2876)*3,_xlfn.MAXIFS('m cost'!$E$3:$E$1062,'m cost'!$B$3:$B$1062,C2876,'m cost'!$C$3:$C$1062,"&lt;="&amp;O2876,'m cost'!$D$3:$D$1062,"&lt;="&amp;N2876)))</f>
        <v>900</v>
      </c>
      <c r="L2876" s="2">
        <f t="shared" si="276"/>
        <v>4500</v>
      </c>
      <c r="M2876" s="2">
        <f t="shared" si="277"/>
        <v>13500</v>
      </c>
      <c r="N2876">
        <f t="shared" si="278"/>
        <v>3</v>
      </c>
      <c r="O2876">
        <f t="shared" si="279"/>
        <v>2023</v>
      </c>
      <c r="P2876" s="9">
        <f>IF(I2876&gt;0,VLOOKUP(B2876,'m cost'!A:G,6,FALSE)*I2876,0)</f>
        <v>128.9</v>
      </c>
      <c r="Q2876" t="str">
        <f t="shared" si="280"/>
        <v>p</v>
      </c>
      <c r="R2876" s="2">
        <f t="shared" si="281"/>
        <v>8871.1</v>
      </c>
    </row>
    <row r="2877" spans="1:18" x14ac:dyDescent="0.2">
      <c r="A2877" t="s">
        <v>72</v>
      </c>
      <c r="B2877" s="9" t="str">
        <f>VLOOKUP(A2877,'item cost'!A:D,2,FALSE)</f>
        <v>group 13</v>
      </c>
      <c r="C2877" s="9" t="str">
        <f>VLOOKUP(D2877,items!A:B,2,FALSE)</f>
        <v>item 13</v>
      </c>
      <c r="D2877" t="s">
        <v>845</v>
      </c>
      <c r="E2877" s="10"/>
      <c r="F2877" s="10">
        <v>45001</v>
      </c>
      <c r="G2877" t="s">
        <v>698</v>
      </c>
      <c r="I2877">
        <v>10</v>
      </c>
      <c r="J2877" s="2">
        <v>590</v>
      </c>
      <c r="K2877" s="2">
        <f>IF(OR(B2877="متنوع",B2877="قطع غيار"),J2877,IF(AND(B2877="ceiling fan",J2877&gt;500),_xlfn.MAXIFS('m cost'!$E$3:$E$1062,'m cost'!$B$3:$B$1062,C2877,'m cost'!$C$3:$C$1062,"&lt;="&amp;O2877,'m cost'!$D$3:$D$1062,"&lt;="&amp;N2877)*3,_xlfn.MAXIFS('m cost'!$E$3:$E$1062,'m cost'!$B$3:$B$1062,C2877,'m cost'!$C$3:$C$1062,"&lt;="&amp;O2877,'m cost'!$D$3:$D$1062,"&lt;="&amp;N2877)))</f>
        <v>450</v>
      </c>
      <c r="L2877" s="2">
        <f t="shared" si="276"/>
        <v>4500</v>
      </c>
      <c r="M2877" s="2">
        <f t="shared" si="277"/>
        <v>5900</v>
      </c>
      <c r="N2877">
        <f t="shared" si="278"/>
        <v>3</v>
      </c>
      <c r="O2877">
        <f t="shared" si="279"/>
        <v>2023</v>
      </c>
      <c r="P2877" s="9">
        <f>IF(I2877&gt;0,VLOOKUP(B2877,'m cost'!A:G,6,FALSE)*I2877,0)</f>
        <v>416.70000000000005</v>
      </c>
      <c r="Q2877" t="str">
        <f t="shared" si="280"/>
        <v>p</v>
      </c>
      <c r="R2877" s="2">
        <f t="shared" si="281"/>
        <v>983.3</v>
      </c>
    </row>
    <row r="2878" spans="1:18" x14ac:dyDescent="0.2">
      <c r="A2878" t="s">
        <v>38</v>
      </c>
      <c r="B2878" s="9" t="str">
        <f>VLOOKUP(A2878,'item cost'!A:D,2,FALSE)</f>
        <v>group 14</v>
      </c>
      <c r="C2878" s="9" t="str">
        <f>VLOOKUP(D2878,items!A:B,2,FALSE)</f>
        <v>item 14</v>
      </c>
      <c r="D2878" t="s">
        <v>846</v>
      </c>
      <c r="E2878" s="10"/>
      <c r="F2878" s="10">
        <v>45001</v>
      </c>
      <c r="G2878" t="s">
        <v>698</v>
      </c>
      <c r="I2878">
        <v>5</v>
      </c>
      <c r="J2878" s="2">
        <v>1650</v>
      </c>
      <c r="K2878" s="2">
        <f>IF(OR(B2878="متنوع",B2878="قطع غيار"),J2878,IF(AND(B2878="ceiling fan",J2878&gt;500),_xlfn.MAXIFS('m cost'!$E$3:$E$1062,'m cost'!$B$3:$B$1062,C2878,'m cost'!$C$3:$C$1062,"&lt;="&amp;O2878,'m cost'!$D$3:$D$1062,"&lt;="&amp;N2878)*3,_xlfn.MAXIFS('m cost'!$E$3:$E$1062,'m cost'!$B$3:$B$1062,C2878,'m cost'!$C$3:$C$1062,"&lt;="&amp;O2878,'m cost'!$D$3:$D$1062,"&lt;="&amp;N2878)))</f>
        <v>2060</v>
      </c>
      <c r="L2878" s="2">
        <f t="shared" si="276"/>
        <v>10300</v>
      </c>
      <c r="M2878" s="2">
        <f t="shared" si="277"/>
        <v>8250</v>
      </c>
      <c r="N2878">
        <f t="shared" si="278"/>
        <v>3</v>
      </c>
      <c r="O2878">
        <f t="shared" si="279"/>
        <v>2023</v>
      </c>
      <c r="P2878" s="9">
        <f>IF(I2878&gt;0,VLOOKUP(B2878,'m cost'!A:G,6,FALSE)*I2878,0)</f>
        <v>165.95</v>
      </c>
      <c r="Q2878" t="str">
        <f t="shared" si="280"/>
        <v>l</v>
      </c>
      <c r="R2878" s="2">
        <f t="shared" si="281"/>
        <v>-2215.9499999999998</v>
      </c>
    </row>
    <row r="2879" spans="1:18" x14ac:dyDescent="0.2">
      <c r="A2879" t="s">
        <v>36</v>
      </c>
      <c r="B2879" s="9" t="str">
        <f>VLOOKUP(A2879,'item cost'!A:D,2,FALSE)</f>
        <v>group 15</v>
      </c>
      <c r="C2879" s="9" t="str">
        <f>VLOOKUP(D2879,items!A:B,2,FALSE)</f>
        <v>item 15</v>
      </c>
      <c r="D2879" t="s">
        <v>847</v>
      </c>
      <c r="E2879" s="10"/>
      <c r="F2879" s="10">
        <v>45001</v>
      </c>
      <c r="G2879" t="s">
        <v>698</v>
      </c>
      <c r="I2879">
        <v>10</v>
      </c>
      <c r="J2879" s="2">
        <v>275</v>
      </c>
      <c r="K2879" s="2">
        <f>IF(OR(B2879="متنوع",B2879="قطع غيار"),J2879,IF(AND(B2879="ceiling fan",J2879&gt;500),_xlfn.MAXIFS('m cost'!$E$3:$E$1062,'m cost'!$B$3:$B$1062,C2879,'m cost'!$C$3:$C$1062,"&lt;="&amp;O2879,'m cost'!$D$3:$D$1062,"&lt;="&amp;N2879)*3,_xlfn.MAXIFS('m cost'!$E$3:$E$1062,'m cost'!$B$3:$B$1062,C2879,'m cost'!$C$3:$C$1062,"&lt;="&amp;O2879,'m cost'!$D$3:$D$1062,"&lt;="&amp;N2879)))</f>
        <v>1928</v>
      </c>
      <c r="L2879" s="2">
        <f t="shared" si="276"/>
        <v>19280</v>
      </c>
      <c r="M2879" s="2">
        <f t="shared" si="277"/>
        <v>2750</v>
      </c>
      <c r="N2879">
        <f t="shared" si="278"/>
        <v>3</v>
      </c>
      <c r="O2879">
        <f t="shared" si="279"/>
        <v>2023</v>
      </c>
      <c r="P2879" s="9">
        <f>IF(I2879&gt;0,VLOOKUP(B2879,'m cost'!A:G,6,FALSE)*I2879,0)</f>
        <v>265.2</v>
      </c>
      <c r="Q2879" t="str">
        <f t="shared" si="280"/>
        <v>l</v>
      </c>
      <c r="R2879" s="2">
        <f t="shared" si="281"/>
        <v>-16795.2</v>
      </c>
    </row>
    <row r="2880" spans="1:18" x14ac:dyDescent="0.2">
      <c r="A2880" t="s">
        <v>30</v>
      </c>
      <c r="B2880" s="9" t="str">
        <f>VLOOKUP(A2880,'item cost'!A:D,2,FALSE)</f>
        <v>group 16</v>
      </c>
      <c r="C2880" s="9" t="str">
        <f>VLOOKUP(D2880,items!A:B,2,FALSE)</f>
        <v>item 16</v>
      </c>
      <c r="D2880" t="s">
        <v>848</v>
      </c>
      <c r="E2880" s="10"/>
      <c r="F2880" s="10">
        <v>45001</v>
      </c>
      <c r="G2880" t="s">
        <v>698</v>
      </c>
      <c r="I2880">
        <v>5</v>
      </c>
      <c r="J2880" s="2">
        <v>665</v>
      </c>
      <c r="K2880" s="2">
        <f>IF(OR(B2880="متنوع",B2880="قطع غيار"),J2880,IF(AND(B2880="ceiling fan",J2880&gt;500),_xlfn.MAXIFS('m cost'!$E$3:$E$1062,'m cost'!$B$3:$B$1062,C2880,'m cost'!$C$3:$C$1062,"&lt;="&amp;O2880,'m cost'!$D$3:$D$1062,"&lt;="&amp;N2880)*3,_xlfn.MAXIFS('m cost'!$E$3:$E$1062,'m cost'!$B$3:$B$1062,C2880,'m cost'!$C$3:$C$1062,"&lt;="&amp;O2880,'m cost'!$D$3:$D$1062,"&lt;="&amp;N2880)))</f>
        <v>340.26666666666671</v>
      </c>
      <c r="L2880" s="2">
        <f t="shared" si="276"/>
        <v>1701.3333333333335</v>
      </c>
      <c r="M2880" s="2">
        <f t="shared" si="277"/>
        <v>3325</v>
      </c>
      <c r="N2880">
        <f t="shared" si="278"/>
        <v>3</v>
      </c>
      <c r="O2880">
        <f t="shared" si="279"/>
        <v>2023</v>
      </c>
      <c r="P2880" s="9">
        <f>IF(I2880&gt;0,VLOOKUP(B2880,'m cost'!A:G,6,FALSE)*I2880,0)</f>
        <v>143.4</v>
      </c>
      <c r="Q2880" t="str">
        <f t="shared" si="280"/>
        <v>p</v>
      </c>
      <c r="R2880" s="2">
        <f t="shared" si="281"/>
        <v>1480.2666666666664</v>
      </c>
    </row>
    <row r="2881" spans="1:18" x14ac:dyDescent="0.2">
      <c r="A2881" t="s">
        <v>45</v>
      </c>
      <c r="B2881" s="9" t="str">
        <f>VLOOKUP(A2881,'item cost'!A:D,2,FALSE)</f>
        <v>group 17</v>
      </c>
      <c r="C2881" s="9" t="str">
        <f>VLOOKUP(D2881,items!A:B,2,FALSE)</f>
        <v>item 17</v>
      </c>
      <c r="D2881" t="s">
        <v>849</v>
      </c>
      <c r="E2881" s="10"/>
      <c r="F2881" s="10">
        <v>45001</v>
      </c>
      <c r="G2881" t="s">
        <v>699</v>
      </c>
      <c r="I2881">
        <v>79</v>
      </c>
      <c r="J2881" s="2">
        <v>530</v>
      </c>
      <c r="K2881" s="2">
        <f>IF(OR(B2881="متنوع",B2881="قطع غيار"),J2881,IF(AND(B2881="ceiling fan",J2881&gt;500),_xlfn.MAXIFS('m cost'!$E$3:$E$1062,'m cost'!$B$3:$B$1062,C2881,'m cost'!$C$3:$C$1062,"&lt;="&amp;O2881,'m cost'!$D$3:$D$1062,"&lt;="&amp;N2881)*3,_xlfn.MAXIFS('m cost'!$E$3:$E$1062,'m cost'!$B$3:$B$1062,C2881,'m cost'!$C$3:$C$1062,"&lt;="&amp;O2881,'m cost'!$D$3:$D$1062,"&lt;="&amp;N2881)))</f>
        <v>1330</v>
      </c>
      <c r="L2881" s="2">
        <f t="shared" si="276"/>
        <v>105070</v>
      </c>
      <c r="M2881" s="2">
        <f t="shared" si="277"/>
        <v>41870</v>
      </c>
      <c r="N2881">
        <f t="shared" si="278"/>
        <v>3</v>
      </c>
      <c r="O2881">
        <f t="shared" si="279"/>
        <v>2023</v>
      </c>
      <c r="P2881" s="9">
        <f>IF(I2881&gt;0,VLOOKUP(B2881,'m cost'!A:G,6,FALSE)*I2881,0)</f>
        <v>3811.75</v>
      </c>
      <c r="Q2881" t="str">
        <f t="shared" si="280"/>
        <v>l</v>
      </c>
      <c r="R2881" s="2">
        <f t="shared" si="281"/>
        <v>-67011.75</v>
      </c>
    </row>
    <row r="2882" spans="1:18" x14ac:dyDescent="0.2">
      <c r="A2882" t="s">
        <v>21</v>
      </c>
      <c r="B2882" s="9" t="str">
        <f>VLOOKUP(A2882,'item cost'!A:D,2,FALSE)</f>
        <v>group 18</v>
      </c>
      <c r="C2882" s="9" t="str">
        <f>VLOOKUP(D2882,items!A:B,2,FALSE)</f>
        <v>item 18</v>
      </c>
      <c r="D2882" t="s">
        <v>850</v>
      </c>
      <c r="E2882" s="10"/>
      <c r="F2882" s="10">
        <v>45001</v>
      </c>
      <c r="G2882" t="s">
        <v>699</v>
      </c>
      <c r="I2882">
        <v>64</v>
      </c>
      <c r="J2882" s="2">
        <v>470</v>
      </c>
      <c r="K2882" s="2">
        <f>IF(OR(B2882="متنوع",B2882="قطع غيار"),J2882,IF(AND(B2882="ceiling fan",J2882&gt;500),_xlfn.MAXIFS('m cost'!$E$3:$E$1062,'m cost'!$B$3:$B$1062,C2882,'m cost'!$C$3:$C$1062,"&lt;="&amp;O2882,'m cost'!$D$3:$D$1062,"&lt;="&amp;N2882)*3,_xlfn.MAXIFS('m cost'!$E$3:$E$1062,'m cost'!$B$3:$B$1062,C2882,'m cost'!$C$3:$C$1062,"&lt;="&amp;O2882,'m cost'!$D$3:$D$1062,"&lt;="&amp;N2882)))</f>
        <v>569</v>
      </c>
      <c r="L2882" s="2">
        <f t="shared" si="276"/>
        <v>36416</v>
      </c>
      <c r="M2882" s="2">
        <f t="shared" si="277"/>
        <v>30080</v>
      </c>
      <c r="N2882">
        <f t="shared" si="278"/>
        <v>3</v>
      </c>
      <c r="O2882">
        <f t="shared" si="279"/>
        <v>2023</v>
      </c>
      <c r="P2882" s="9">
        <f>IF(I2882&gt;0,VLOOKUP(B2882,'m cost'!A:G,6,FALSE)*I2882,0)</f>
        <v>8842.24</v>
      </c>
      <c r="Q2882" t="str">
        <f t="shared" si="280"/>
        <v>l</v>
      </c>
      <c r="R2882" s="2">
        <f t="shared" si="281"/>
        <v>-15178.24</v>
      </c>
    </row>
    <row r="2883" spans="1:18" x14ac:dyDescent="0.2">
      <c r="A2883" t="s">
        <v>275</v>
      </c>
      <c r="B2883" s="9" t="str">
        <f>VLOOKUP(A2883,'item cost'!A:D,2,FALSE)</f>
        <v>group 19</v>
      </c>
      <c r="C2883" s="9" t="str">
        <f>VLOOKUP(D2883,items!A:B,2,FALSE)</f>
        <v>item 19</v>
      </c>
      <c r="D2883" t="s">
        <v>851</v>
      </c>
      <c r="E2883" s="10"/>
      <c r="F2883" s="10">
        <v>45001</v>
      </c>
      <c r="G2883" t="s">
        <v>700</v>
      </c>
      <c r="I2883">
        <v>5</v>
      </c>
      <c r="J2883" s="2">
        <v>2700</v>
      </c>
      <c r="K2883" s="2">
        <f>IF(OR(B2883="متنوع",B2883="قطع غيار"),J2883,IF(AND(B2883="ceiling fan",J2883&gt;500),_xlfn.MAXIFS('m cost'!$E$3:$E$1062,'m cost'!$B$3:$B$1062,C2883,'m cost'!$C$3:$C$1062,"&lt;="&amp;O2883,'m cost'!$D$3:$D$1062,"&lt;="&amp;N2883)*3,_xlfn.MAXIFS('m cost'!$E$3:$E$1062,'m cost'!$B$3:$B$1062,C2883,'m cost'!$C$3:$C$1062,"&lt;="&amp;O2883,'m cost'!$D$3:$D$1062,"&lt;="&amp;N2883)))</f>
        <v>1400</v>
      </c>
      <c r="L2883" s="2">
        <f t="shared" si="276"/>
        <v>7000</v>
      </c>
      <c r="M2883" s="2">
        <f t="shared" si="277"/>
        <v>13500</v>
      </c>
      <c r="N2883">
        <f t="shared" si="278"/>
        <v>3</v>
      </c>
      <c r="O2883">
        <f t="shared" si="279"/>
        <v>2023</v>
      </c>
      <c r="P2883" s="9">
        <f>IF(I2883&gt;0,VLOOKUP(B2883,'m cost'!A:G,6,FALSE)*I2883,0)</f>
        <v>109.85</v>
      </c>
      <c r="Q2883" t="str">
        <f t="shared" si="280"/>
        <v>p</v>
      </c>
      <c r="R2883" s="2">
        <f t="shared" si="281"/>
        <v>6390.15</v>
      </c>
    </row>
    <row r="2884" spans="1:18" x14ac:dyDescent="0.2">
      <c r="A2884" t="s">
        <v>17</v>
      </c>
      <c r="B2884" s="9" t="str">
        <f>VLOOKUP(A2884,'item cost'!A:D,2,FALSE)</f>
        <v>group 20</v>
      </c>
      <c r="C2884" s="9" t="str">
        <f>VLOOKUP(D2884,items!A:B,2,FALSE)</f>
        <v>item 20</v>
      </c>
      <c r="D2884" t="s">
        <v>852</v>
      </c>
      <c r="E2884" s="10"/>
      <c r="F2884" s="10">
        <v>45001</v>
      </c>
      <c r="G2884" t="s">
        <v>700</v>
      </c>
      <c r="I2884">
        <v>25</v>
      </c>
      <c r="J2884" s="2">
        <v>530</v>
      </c>
      <c r="K2884" s="2">
        <f>IF(OR(B2884="متنوع",B2884="قطع غيار"),J2884,IF(AND(B2884="ceiling fan",J2884&gt;500),_xlfn.MAXIFS('m cost'!$E$3:$E$1062,'m cost'!$B$3:$B$1062,C2884,'m cost'!$C$3:$C$1062,"&lt;="&amp;O2884,'m cost'!$D$3:$D$1062,"&lt;="&amp;N2884)*3,_xlfn.MAXIFS('m cost'!$E$3:$E$1062,'m cost'!$B$3:$B$1062,C2884,'m cost'!$C$3:$C$1062,"&lt;="&amp;O2884,'m cost'!$D$3:$D$1062,"&lt;="&amp;N2884)))</f>
        <v>1668</v>
      </c>
      <c r="L2884" s="2">
        <f t="shared" si="276"/>
        <v>41700</v>
      </c>
      <c r="M2884" s="2">
        <f t="shared" si="277"/>
        <v>13250</v>
      </c>
      <c r="N2884">
        <f t="shared" si="278"/>
        <v>3</v>
      </c>
      <c r="O2884">
        <f t="shared" si="279"/>
        <v>2023</v>
      </c>
      <c r="P2884" s="9">
        <f>IF(I2884&gt;0,VLOOKUP(B2884,'m cost'!A:G,6,FALSE)*I2884,0)</f>
        <v>125</v>
      </c>
      <c r="Q2884" t="str">
        <f t="shared" si="280"/>
        <v>l</v>
      </c>
      <c r="R2884" s="2">
        <f t="shared" si="281"/>
        <v>-28575</v>
      </c>
    </row>
    <row r="2885" spans="1:18" x14ac:dyDescent="0.2">
      <c r="A2885" t="s">
        <v>18</v>
      </c>
      <c r="B2885" s="9" t="str">
        <f>VLOOKUP(A2885,'item cost'!A:D,2,FALSE)</f>
        <v>group 21</v>
      </c>
      <c r="C2885" s="9" t="str">
        <f>VLOOKUP(D2885,items!A:B,2,FALSE)</f>
        <v>item 21</v>
      </c>
      <c r="D2885" t="s">
        <v>853</v>
      </c>
      <c r="E2885" s="10"/>
      <c r="F2885" s="10">
        <v>45001</v>
      </c>
      <c r="G2885" t="s">
        <v>700</v>
      </c>
      <c r="I2885">
        <v>25</v>
      </c>
      <c r="J2885" s="2">
        <v>470</v>
      </c>
      <c r="K2885" s="2">
        <f>IF(OR(B2885="متنوع",B2885="قطع غيار"),J2885,IF(AND(B2885="ceiling fan",J2885&gt;500),_xlfn.MAXIFS('m cost'!$E$3:$E$1062,'m cost'!$B$3:$B$1062,C2885,'m cost'!$C$3:$C$1062,"&lt;="&amp;O2885,'m cost'!$D$3:$D$1062,"&lt;="&amp;N2885)*3,_xlfn.MAXIFS('m cost'!$E$3:$E$1062,'m cost'!$B$3:$B$1062,C2885,'m cost'!$C$3:$C$1062,"&lt;="&amp;O2885,'m cost'!$D$3:$D$1062,"&lt;="&amp;N2885)))</f>
        <v>2185</v>
      </c>
      <c r="L2885" s="2">
        <f t="shared" si="276"/>
        <v>54625</v>
      </c>
      <c r="M2885" s="2">
        <f t="shared" si="277"/>
        <v>11750</v>
      </c>
      <c r="N2885">
        <f t="shared" si="278"/>
        <v>3</v>
      </c>
      <c r="O2885">
        <f t="shared" si="279"/>
        <v>2023</v>
      </c>
      <c r="P2885" s="9">
        <f>IF(I2885&gt;0,VLOOKUP(B2885,'m cost'!A:G,6,FALSE)*I2885,0)</f>
        <v>0</v>
      </c>
      <c r="Q2885" t="str">
        <f t="shared" si="280"/>
        <v>l</v>
      </c>
      <c r="R2885" s="2">
        <f t="shared" si="281"/>
        <v>-42875</v>
      </c>
    </row>
    <row r="2886" spans="1:18" x14ac:dyDescent="0.2">
      <c r="A2886" t="s">
        <v>24</v>
      </c>
      <c r="B2886" s="9" t="str">
        <f>VLOOKUP(A2886,'item cost'!A:D,2,FALSE)</f>
        <v>group 22</v>
      </c>
      <c r="C2886" s="9" t="str">
        <f>VLOOKUP(D2886,items!A:B,2,FALSE)</f>
        <v>item 22</v>
      </c>
      <c r="D2886" t="s">
        <v>854</v>
      </c>
      <c r="E2886" s="10"/>
      <c r="F2886" s="10">
        <v>45001</v>
      </c>
      <c r="G2886" t="s">
        <v>700</v>
      </c>
      <c r="I2886">
        <v>25</v>
      </c>
      <c r="J2886" s="2">
        <v>1200</v>
      </c>
      <c r="K2886" s="2">
        <f>IF(OR(B2886="متنوع",B2886="قطع غيار"),J2886,IF(AND(B2886="ceiling fan",J2886&gt;500),_xlfn.MAXIFS('m cost'!$E$3:$E$1062,'m cost'!$B$3:$B$1062,C2886,'m cost'!$C$3:$C$1062,"&lt;="&amp;O2886,'m cost'!$D$3:$D$1062,"&lt;="&amp;N2886)*3,_xlfn.MAXIFS('m cost'!$E$3:$E$1062,'m cost'!$B$3:$B$1062,C2886,'m cost'!$C$3:$C$1062,"&lt;="&amp;O2886,'m cost'!$D$3:$D$1062,"&lt;="&amp;N2886)))</f>
        <v>855</v>
      </c>
      <c r="L2886" s="2">
        <f t="shared" si="276"/>
        <v>21375</v>
      </c>
      <c r="M2886" s="2">
        <f t="shared" si="277"/>
        <v>30000</v>
      </c>
      <c r="N2886">
        <f t="shared" si="278"/>
        <v>3</v>
      </c>
      <c r="O2886">
        <f t="shared" si="279"/>
        <v>2023</v>
      </c>
      <c r="P2886" s="9">
        <f>IF(I2886&gt;0,VLOOKUP(B2886,'m cost'!A:G,6,FALSE)*I2886,0)</f>
        <v>25</v>
      </c>
      <c r="Q2886" t="str">
        <f t="shared" si="280"/>
        <v>p</v>
      </c>
      <c r="R2886" s="2">
        <f t="shared" si="281"/>
        <v>8600</v>
      </c>
    </row>
    <row r="2887" spans="1:18" x14ac:dyDescent="0.2">
      <c r="A2887" t="s">
        <v>60</v>
      </c>
      <c r="B2887" s="9" t="str">
        <f>VLOOKUP(A2887,'item cost'!A:D,2,FALSE)</f>
        <v>group 23</v>
      </c>
      <c r="C2887" s="9" t="str">
        <f>VLOOKUP(D2887,items!A:B,2,FALSE)</f>
        <v>item 23</v>
      </c>
      <c r="D2887" t="s">
        <v>855</v>
      </c>
      <c r="E2887" s="10"/>
      <c r="F2887" s="10">
        <v>45001</v>
      </c>
      <c r="G2887" t="s">
        <v>700</v>
      </c>
      <c r="I2887">
        <v>15</v>
      </c>
      <c r="J2887" s="2">
        <v>665</v>
      </c>
      <c r="K2887" s="2">
        <f>IF(OR(B2887="متنوع",B2887="قطع غيار"),J2887,IF(AND(B2887="ceiling fan",J2887&gt;500),_xlfn.MAXIFS('m cost'!$E$3:$E$1062,'m cost'!$B$3:$B$1062,C2887,'m cost'!$C$3:$C$1062,"&lt;="&amp;O2887,'m cost'!$D$3:$D$1062,"&lt;="&amp;N2887)*3,_xlfn.MAXIFS('m cost'!$E$3:$E$1062,'m cost'!$B$3:$B$1062,C2887,'m cost'!$C$3:$C$1062,"&lt;="&amp;O2887,'m cost'!$D$3:$D$1062,"&lt;="&amp;N2887)))</f>
        <v>3666.8121693121693</v>
      </c>
      <c r="L2887" s="2">
        <f t="shared" si="276"/>
        <v>55002.182539682537</v>
      </c>
      <c r="M2887" s="2">
        <f t="shared" si="277"/>
        <v>9975</v>
      </c>
      <c r="N2887">
        <f t="shared" si="278"/>
        <v>3</v>
      </c>
      <c r="O2887">
        <f t="shared" si="279"/>
        <v>2023</v>
      </c>
      <c r="P2887" s="9">
        <f>IF(I2887&gt;0,VLOOKUP(B2887,'m cost'!A:G,6,FALSE)*I2887,0)</f>
        <v>30</v>
      </c>
      <c r="Q2887" t="str">
        <f t="shared" si="280"/>
        <v>l</v>
      </c>
      <c r="R2887" s="2">
        <f t="shared" si="281"/>
        <v>-45057.182539682537</v>
      </c>
    </row>
    <row r="2888" spans="1:18" x14ac:dyDescent="0.2">
      <c r="A2888" t="s">
        <v>43</v>
      </c>
      <c r="B2888" s="9" t="str">
        <f>VLOOKUP(A2888,'item cost'!A:D,2,FALSE)</f>
        <v>group 24</v>
      </c>
      <c r="C2888" s="9" t="str">
        <f>VLOOKUP(D2888,items!A:B,2,FALSE)</f>
        <v>item 24</v>
      </c>
      <c r="D2888" t="s">
        <v>856</v>
      </c>
      <c r="E2888" s="10"/>
      <c r="F2888" s="10">
        <v>45001</v>
      </c>
      <c r="G2888" t="s">
        <v>700</v>
      </c>
      <c r="I2888">
        <v>12</v>
      </c>
      <c r="J2888" s="2">
        <v>700</v>
      </c>
      <c r="K2888" s="2">
        <f>IF(OR(B2888="متنوع",B2888="قطع غيار"),J2888,IF(AND(B2888="ceiling fan",J2888&gt;500),_xlfn.MAXIFS('m cost'!$E$3:$E$1062,'m cost'!$B$3:$B$1062,C2888,'m cost'!$C$3:$C$1062,"&lt;="&amp;O2888,'m cost'!$D$3:$D$1062,"&lt;="&amp;N2888)*3,_xlfn.MAXIFS('m cost'!$E$3:$E$1062,'m cost'!$B$3:$B$1062,C2888,'m cost'!$C$3:$C$1062,"&lt;="&amp;O2888,'m cost'!$D$3:$D$1062,"&lt;="&amp;N2888)))</f>
        <v>570</v>
      </c>
      <c r="L2888" s="2">
        <f t="shared" si="276"/>
        <v>6840</v>
      </c>
      <c r="M2888" s="2">
        <f t="shared" si="277"/>
        <v>8400</v>
      </c>
      <c r="N2888">
        <f t="shared" si="278"/>
        <v>3</v>
      </c>
      <c r="O2888">
        <f t="shared" si="279"/>
        <v>2023</v>
      </c>
      <c r="P2888" s="9">
        <f>IF(I2888&gt;0,VLOOKUP(B2888,'m cost'!A:G,6,FALSE)*I2888,0)</f>
        <v>6</v>
      </c>
      <c r="Q2888" t="str">
        <f t="shared" si="280"/>
        <v>p</v>
      </c>
      <c r="R2888" s="2">
        <f t="shared" si="281"/>
        <v>1554</v>
      </c>
    </row>
    <row r="2889" spans="1:18" x14ac:dyDescent="0.2">
      <c r="A2889" t="s">
        <v>278</v>
      </c>
      <c r="B2889" s="9" t="str">
        <f>VLOOKUP(A2889,'item cost'!A:D,2,FALSE)</f>
        <v>group 25</v>
      </c>
      <c r="C2889" s="9" t="str">
        <f>VLOOKUP(D2889,items!A:B,2,FALSE)</f>
        <v>item 25</v>
      </c>
      <c r="D2889" t="s">
        <v>857</v>
      </c>
      <c r="E2889" s="10"/>
      <c r="F2889" s="10">
        <v>45001</v>
      </c>
      <c r="G2889" t="s">
        <v>700</v>
      </c>
      <c r="I2889">
        <v>25</v>
      </c>
      <c r="J2889" s="2">
        <v>470</v>
      </c>
      <c r="K2889" s="2">
        <f>IF(OR(B2889="متنوع",B2889="قطع غيار"),J2889,IF(AND(B2889="ceiling fan",J2889&gt;500),_xlfn.MAXIFS('m cost'!$E$3:$E$1062,'m cost'!$B$3:$B$1062,C2889,'m cost'!$C$3:$C$1062,"&lt;="&amp;O2889,'m cost'!$D$3:$D$1062,"&lt;="&amp;N2889)*3,_xlfn.MAXIFS('m cost'!$E$3:$E$1062,'m cost'!$B$3:$B$1062,C2889,'m cost'!$C$3:$C$1062,"&lt;="&amp;O2889,'m cost'!$D$3:$D$1062,"&lt;="&amp;N2889)))</f>
        <v>388</v>
      </c>
      <c r="L2889" s="2">
        <f t="shared" si="276"/>
        <v>9700</v>
      </c>
      <c r="M2889" s="2">
        <f t="shared" si="277"/>
        <v>11750</v>
      </c>
      <c r="N2889">
        <f t="shared" si="278"/>
        <v>3</v>
      </c>
      <c r="O2889">
        <f t="shared" si="279"/>
        <v>2023</v>
      </c>
      <c r="P2889" s="9">
        <f>IF(I2889&gt;0,VLOOKUP(B2889,'m cost'!A:G,6,FALSE)*I2889,0)</f>
        <v>736.375</v>
      </c>
      <c r="Q2889" t="str">
        <f t="shared" si="280"/>
        <v>p</v>
      </c>
      <c r="R2889" s="2">
        <f t="shared" si="281"/>
        <v>1313.625</v>
      </c>
    </row>
    <row r="2890" spans="1:18" x14ac:dyDescent="0.2">
      <c r="A2890" t="s">
        <v>279</v>
      </c>
      <c r="B2890" s="9" t="str">
        <f>VLOOKUP(A2890,'item cost'!A:D,2,FALSE)</f>
        <v>group 26</v>
      </c>
      <c r="C2890" s="9" t="str">
        <f>VLOOKUP(D2890,items!A:B,2,FALSE)</f>
        <v>item 26</v>
      </c>
      <c r="D2890" t="s">
        <v>858</v>
      </c>
      <c r="E2890" s="10"/>
      <c r="F2890" s="10">
        <v>45001</v>
      </c>
      <c r="G2890" t="s">
        <v>700</v>
      </c>
      <c r="I2890">
        <v>15</v>
      </c>
      <c r="J2890" s="2">
        <v>310</v>
      </c>
      <c r="K2890" s="2">
        <f>IF(OR(B2890="متنوع",B2890="قطع غيار"),J2890,IF(AND(B2890="ceiling fan",J2890&gt;500),_xlfn.MAXIFS('m cost'!$E$3:$E$1062,'m cost'!$B$3:$B$1062,C2890,'m cost'!$C$3:$C$1062,"&lt;="&amp;O2890,'m cost'!$D$3:$D$1062,"&lt;="&amp;N2890)*3,_xlfn.MAXIFS('m cost'!$E$3:$E$1062,'m cost'!$B$3:$B$1062,C2890,'m cost'!$C$3:$C$1062,"&lt;="&amp;O2890,'m cost'!$D$3:$D$1062,"&lt;="&amp;N2890)))</f>
        <v>2270</v>
      </c>
      <c r="L2890" s="2">
        <f t="shared" si="276"/>
        <v>34050</v>
      </c>
      <c r="M2890" s="2">
        <f t="shared" si="277"/>
        <v>4650</v>
      </c>
      <c r="N2890">
        <f t="shared" si="278"/>
        <v>3</v>
      </c>
      <c r="O2890">
        <f t="shared" si="279"/>
        <v>2023</v>
      </c>
      <c r="P2890" s="9">
        <f>IF(I2890&gt;0,VLOOKUP(B2890,'m cost'!A:G,6,FALSE)*I2890,0)</f>
        <v>75</v>
      </c>
      <c r="Q2890" t="str">
        <f t="shared" si="280"/>
        <v>l</v>
      </c>
      <c r="R2890" s="2">
        <f t="shared" si="281"/>
        <v>-29475</v>
      </c>
    </row>
    <row r="2891" spans="1:18" x14ac:dyDescent="0.2">
      <c r="A2891" t="s">
        <v>46</v>
      </c>
      <c r="B2891" s="9" t="str">
        <f>VLOOKUP(A2891,'item cost'!A:D,2,FALSE)</f>
        <v>group 27</v>
      </c>
      <c r="C2891" s="9" t="str">
        <f>VLOOKUP(D2891,items!A:B,2,FALSE)</f>
        <v>item 27</v>
      </c>
      <c r="D2891" t="s">
        <v>859</v>
      </c>
      <c r="E2891" s="10"/>
      <c r="F2891" s="10">
        <v>45001</v>
      </c>
      <c r="G2891" t="s">
        <v>700</v>
      </c>
      <c r="I2891">
        <v>16</v>
      </c>
      <c r="J2891" s="2">
        <v>540</v>
      </c>
      <c r="K2891" s="2">
        <f>IF(OR(B2891="متنوع",B2891="قطع غيار"),J2891,IF(AND(B2891="ceiling fan",J2891&gt;500),_xlfn.MAXIFS('m cost'!$E$3:$E$1062,'m cost'!$B$3:$B$1062,C2891,'m cost'!$C$3:$C$1062,"&lt;="&amp;O2891,'m cost'!$D$3:$D$1062,"&lt;="&amp;N2891)*3,_xlfn.MAXIFS('m cost'!$E$3:$E$1062,'m cost'!$B$3:$B$1062,C2891,'m cost'!$C$3:$C$1062,"&lt;="&amp;O2891,'m cost'!$D$3:$D$1062,"&lt;="&amp;N2891)))</f>
        <v>1651</v>
      </c>
      <c r="L2891" s="2">
        <f t="shared" si="276"/>
        <v>26416</v>
      </c>
      <c r="M2891" s="2">
        <f t="shared" si="277"/>
        <v>8640</v>
      </c>
      <c r="N2891">
        <f t="shared" si="278"/>
        <v>3</v>
      </c>
      <c r="O2891">
        <f t="shared" si="279"/>
        <v>2023</v>
      </c>
      <c r="P2891" s="9">
        <f>IF(I2891&gt;0,VLOOKUP(B2891,'m cost'!A:G,6,FALSE)*I2891,0)</f>
        <v>0</v>
      </c>
      <c r="Q2891" t="str">
        <f t="shared" si="280"/>
        <v>l</v>
      </c>
      <c r="R2891" s="2">
        <f t="shared" si="281"/>
        <v>-17776</v>
      </c>
    </row>
    <row r="2892" spans="1:18" x14ac:dyDescent="0.2">
      <c r="A2892" t="s">
        <v>37</v>
      </c>
      <c r="B2892" s="9" t="str">
        <f>VLOOKUP(A2892,'item cost'!A:D,2,FALSE)</f>
        <v>group 28</v>
      </c>
      <c r="C2892" s="9" t="str">
        <f>VLOOKUP(D2892,items!A:B,2,FALSE)</f>
        <v>item 28</v>
      </c>
      <c r="D2892" t="s">
        <v>860</v>
      </c>
      <c r="E2892" s="10"/>
      <c r="F2892" s="10">
        <v>45001</v>
      </c>
      <c r="G2892" t="s">
        <v>700</v>
      </c>
      <c r="I2892">
        <v>5</v>
      </c>
      <c r="J2892" s="2">
        <v>1650</v>
      </c>
      <c r="K2892" s="2">
        <f>IF(OR(B2892="متنوع",B2892="قطع غيار"),J2892,IF(AND(B2892="ceiling fan",J2892&gt;500),_xlfn.MAXIFS('m cost'!$E$3:$E$1062,'m cost'!$B$3:$B$1062,C2892,'m cost'!$C$3:$C$1062,"&lt;="&amp;O2892,'m cost'!$D$3:$D$1062,"&lt;="&amp;N2892)*3,_xlfn.MAXIFS('m cost'!$E$3:$E$1062,'m cost'!$B$3:$B$1062,C2892,'m cost'!$C$3:$C$1062,"&lt;="&amp;O2892,'m cost'!$D$3:$D$1062,"&lt;="&amp;N2892)))</f>
        <v>1229</v>
      </c>
      <c r="L2892" s="2">
        <f t="shared" si="276"/>
        <v>6145</v>
      </c>
      <c r="M2892" s="2">
        <f t="shared" si="277"/>
        <v>8250</v>
      </c>
      <c r="N2892">
        <f t="shared" si="278"/>
        <v>3</v>
      </c>
      <c r="O2892">
        <f t="shared" si="279"/>
        <v>2023</v>
      </c>
      <c r="P2892" s="9">
        <f>IF(I2892&gt;0,VLOOKUP(B2892,'m cost'!A:G,6,FALSE)*I2892,0)</f>
        <v>2.5</v>
      </c>
      <c r="Q2892" t="str">
        <f t="shared" si="280"/>
        <v>p</v>
      </c>
      <c r="R2892" s="2">
        <f t="shared" si="281"/>
        <v>2102.5</v>
      </c>
    </row>
    <row r="2893" spans="1:18" x14ac:dyDescent="0.2">
      <c r="A2893" t="s">
        <v>44</v>
      </c>
      <c r="B2893" s="9" t="str">
        <f>VLOOKUP(A2893,'item cost'!A:D,2,FALSE)</f>
        <v>group 29</v>
      </c>
      <c r="C2893" s="9" t="str">
        <f>VLOOKUP(D2893,items!A:B,2,FALSE)</f>
        <v>item 29</v>
      </c>
      <c r="D2893" t="s">
        <v>861</v>
      </c>
      <c r="E2893" s="10"/>
      <c r="F2893" s="10">
        <v>45001</v>
      </c>
      <c r="G2893" t="s">
        <v>700</v>
      </c>
      <c r="I2893">
        <v>10</v>
      </c>
      <c r="J2893" s="2">
        <v>160</v>
      </c>
      <c r="K2893" s="2">
        <f>IF(OR(B2893="متنوع",B2893="قطع غيار"),J2893,IF(AND(B2893="ceiling fan",J2893&gt;500),_xlfn.MAXIFS('m cost'!$E$3:$E$1062,'m cost'!$B$3:$B$1062,C2893,'m cost'!$C$3:$C$1062,"&lt;="&amp;O2893,'m cost'!$D$3:$D$1062,"&lt;="&amp;N2893)*3,_xlfn.MAXIFS('m cost'!$E$3:$E$1062,'m cost'!$B$3:$B$1062,C2893,'m cost'!$C$3:$C$1062,"&lt;="&amp;O2893,'m cost'!$D$3:$D$1062,"&lt;="&amp;N2893)))</f>
        <v>253</v>
      </c>
      <c r="L2893" s="2">
        <f t="shared" si="276"/>
        <v>2530</v>
      </c>
      <c r="M2893" s="2">
        <f t="shared" si="277"/>
        <v>1600</v>
      </c>
      <c r="N2893">
        <f t="shared" si="278"/>
        <v>3</v>
      </c>
      <c r="O2893">
        <f t="shared" si="279"/>
        <v>2023</v>
      </c>
      <c r="P2893" s="9">
        <f>IF(I2893&gt;0,VLOOKUP(B2893,'m cost'!A:G,6,FALSE)*I2893,0)</f>
        <v>50</v>
      </c>
      <c r="Q2893" t="str">
        <f t="shared" si="280"/>
        <v>l</v>
      </c>
      <c r="R2893" s="2">
        <f t="shared" si="281"/>
        <v>-980</v>
      </c>
    </row>
    <row r="2894" spans="1:18" x14ac:dyDescent="0.2">
      <c r="A2894" t="s">
        <v>280</v>
      </c>
      <c r="B2894" s="9" t="str">
        <f>VLOOKUP(A2894,'item cost'!A:D,2,FALSE)</f>
        <v>group 30</v>
      </c>
      <c r="C2894" s="9" t="str">
        <f>VLOOKUP(D2894,items!A:B,2,FALSE)</f>
        <v>item 30</v>
      </c>
      <c r="D2894" t="s">
        <v>862</v>
      </c>
      <c r="E2894" s="10"/>
      <c r="F2894" s="10">
        <v>45001</v>
      </c>
      <c r="G2894" t="s">
        <v>701</v>
      </c>
      <c r="I2894">
        <v>33</v>
      </c>
      <c r="J2894" s="2">
        <v>540</v>
      </c>
      <c r="K2894" s="2">
        <f>IF(OR(B2894="متنوع",B2894="قطع غيار"),J2894,IF(AND(B2894="ceiling fan",J2894&gt;500),_xlfn.MAXIFS('m cost'!$E$3:$E$1062,'m cost'!$B$3:$B$1062,C2894,'m cost'!$C$3:$C$1062,"&lt;="&amp;O2894,'m cost'!$D$3:$D$1062,"&lt;="&amp;N2894)*3,_xlfn.MAXIFS('m cost'!$E$3:$E$1062,'m cost'!$B$3:$B$1062,C2894,'m cost'!$C$3:$C$1062,"&lt;="&amp;O2894,'m cost'!$D$3:$D$1062,"&lt;="&amp;N2894)))</f>
        <v>1273</v>
      </c>
      <c r="L2894" s="2">
        <f t="shared" si="276"/>
        <v>42009</v>
      </c>
      <c r="M2894" s="2">
        <f t="shared" si="277"/>
        <v>17820</v>
      </c>
      <c r="N2894">
        <f t="shared" si="278"/>
        <v>3</v>
      </c>
      <c r="O2894">
        <f t="shared" si="279"/>
        <v>2023</v>
      </c>
      <c r="P2894" s="9">
        <f>IF(I2894&gt;0,VLOOKUP(B2894,'m cost'!A:G,6,FALSE)*I2894,0)</f>
        <v>165</v>
      </c>
      <c r="Q2894" t="str">
        <f t="shared" si="280"/>
        <v>l</v>
      </c>
      <c r="R2894" s="2">
        <f t="shared" si="281"/>
        <v>-24354</v>
      </c>
    </row>
    <row r="2895" spans="1:18" x14ac:dyDescent="0.2">
      <c r="A2895" t="s">
        <v>50</v>
      </c>
      <c r="B2895" s="9" t="str">
        <f>VLOOKUP(A2895,'item cost'!A:D,2,FALSE)</f>
        <v>group 31</v>
      </c>
      <c r="C2895" s="9" t="str">
        <f>VLOOKUP(D2895,items!A:B,2,FALSE)</f>
        <v>item 31</v>
      </c>
      <c r="D2895" t="s">
        <v>863</v>
      </c>
      <c r="E2895" s="10"/>
      <c r="F2895" s="10">
        <v>45001</v>
      </c>
      <c r="G2895" t="s">
        <v>701</v>
      </c>
      <c r="I2895">
        <v>22</v>
      </c>
      <c r="J2895" s="2">
        <v>490</v>
      </c>
      <c r="K2895" s="2">
        <f>IF(OR(B2895="متنوع",B2895="قطع غيار"),J2895,IF(AND(B2895="ceiling fan",J2895&gt;500),_xlfn.MAXIFS('m cost'!$E$3:$E$1062,'m cost'!$B$3:$B$1062,C2895,'m cost'!$C$3:$C$1062,"&lt;="&amp;O2895,'m cost'!$D$3:$D$1062,"&lt;="&amp;N2895)*3,_xlfn.MAXIFS('m cost'!$E$3:$E$1062,'m cost'!$B$3:$B$1062,C2895,'m cost'!$C$3:$C$1062,"&lt;="&amp;O2895,'m cost'!$D$3:$D$1062,"&lt;="&amp;N2895)))</f>
        <v>891.17460317460325</v>
      </c>
      <c r="L2895" s="2">
        <f t="shared" si="276"/>
        <v>19605.841269841272</v>
      </c>
      <c r="M2895" s="2">
        <f t="shared" si="277"/>
        <v>10780</v>
      </c>
      <c r="N2895">
        <f t="shared" si="278"/>
        <v>3</v>
      </c>
      <c r="O2895">
        <f t="shared" si="279"/>
        <v>2023</v>
      </c>
      <c r="P2895" s="9">
        <f>IF(I2895&gt;0,VLOOKUP(B2895,'m cost'!A:G,6,FALSE)*I2895,0)</f>
        <v>110</v>
      </c>
      <c r="Q2895" t="str">
        <f t="shared" si="280"/>
        <v>l</v>
      </c>
      <c r="R2895" s="2">
        <f t="shared" si="281"/>
        <v>-8935.8412698412722</v>
      </c>
    </row>
    <row r="2896" spans="1:18" x14ac:dyDescent="0.2">
      <c r="A2896" t="s">
        <v>20</v>
      </c>
      <c r="B2896" s="9" t="str">
        <f>VLOOKUP(A2896,'item cost'!A:D,2,FALSE)</f>
        <v>group 32</v>
      </c>
      <c r="C2896" s="9" t="str">
        <f>VLOOKUP(D2896,items!A:B,2,FALSE)</f>
        <v>item 32</v>
      </c>
      <c r="D2896" t="s">
        <v>864</v>
      </c>
      <c r="E2896" s="10"/>
      <c r="F2896" s="10">
        <v>45001</v>
      </c>
      <c r="G2896" t="s">
        <v>701</v>
      </c>
      <c r="I2896">
        <v>15</v>
      </c>
      <c r="J2896" s="2">
        <v>1200</v>
      </c>
      <c r="K2896" s="2">
        <f>IF(OR(B2896="متنوع",B2896="قطع غيار"),J2896,IF(AND(B2896="ceiling fan",J2896&gt;500),_xlfn.MAXIFS('m cost'!$E$3:$E$1062,'m cost'!$B$3:$B$1062,C2896,'m cost'!$C$3:$C$1062,"&lt;="&amp;O2896,'m cost'!$D$3:$D$1062,"&lt;="&amp;N2896)*3,_xlfn.MAXIFS('m cost'!$E$3:$E$1062,'m cost'!$B$3:$B$1062,C2896,'m cost'!$C$3:$C$1062,"&lt;="&amp;O2896,'m cost'!$D$3:$D$1062,"&lt;="&amp;N2896)))</f>
        <v>630</v>
      </c>
      <c r="L2896" s="2">
        <f t="shared" si="276"/>
        <v>9450</v>
      </c>
      <c r="M2896" s="2">
        <f t="shared" si="277"/>
        <v>18000</v>
      </c>
      <c r="N2896">
        <f t="shared" si="278"/>
        <v>3</v>
      </c>
      <c r="O2896">
        <f t="shared" si="279"/>
        <v>2023</v>
      </c>
      <c r="P2896" s="9">
        <f>IF(I2896&gt;0,VLOOKUP(B2896,'m cost'!A:G,6,FALSE)*I2896,0)</f>
        <v>75</v>
      </c>
      <c r="Q2896" t="str">
        <f t="shared" si="280"/>
        <v>p</v>
      </c>
      <c r="R2896" s="2">
        <f t="shared" si="281"/>
        <v>8475</v>
      </c>
    </row>
    <row r="2897" spans="1:18" x14ac:dyDescent="0.2">
      <c r="A2897" t="s">
        <v>33</v>
      </c>
      <c r="B2897" s="9" t="str">
        <f>VLOOKUP(A2897,'item cost'!A:D,2,FALSE)</f>
        <v>group 33</v>
      </c>
      <c r="C2897" s="9" t="str">
        <f>VLOOKUP(D2897,items!A:B,2,FALSE)</f>
        <v>item 33</v>
      </c>
      <c r="D2897" t="s">
        <v>865</v>
      </c>
      <c r="E2897" s="10"/>
      <c r="F2897" s="10">
        <v>45001</v>
      </c>
      <c r="G2897" t="s">
        <v>701</v>
      </c>
      <c r="I2897">
        <v>10</v>
      </c>
      <c r="J2897" s="2">
        <v>1025</v>
      </c>
      <c r="K2897" s="2">
        <f>IF(OR(B2897="متنوع",B2897="قطع غيار"),J2897,IF(AND(B2897="ceiling fan",J2897&gt;500),_xlfn.MAXIFS('m cost'!$E$3:$E$1062,'m cost'!$B$3:$B$1062,C2897,'m cost'!$C$3:$C$1062,"&lt;="&amp;O2897,'m cost'!$D$3:$D$1062,"&lt;="&amp;N2897)*3,_xlfn.MAXIFS('m cost'!$E$3:$E$1062,'m cost'!$B$3:$B$1062,C2897,'m cost'!$C$3:$C$1062,"&lt;="&amp;O2897,'m cost'!$D$3:$D$1062,"&lt;="&amp;N2897)))</f>
        <v>960</v>
      </c>
      <c r="L2897" s="2">
        <f t="shared" si="276"/>
        <v>9600</v>
      </c>
      <c r="M2897" s="2">
        <f t="shared" si="277"/>
        <v>10250</v>
      </c>
      <c r="N2897">
        <f t="shared" si="278"/>
        <v>3</v>
      </c>
      <c r="O2897">
        <f t="shared" si="279"/>
        <v>2023</v>
      </c>
      <c r="P2897" s="9">
        <f>IF(I2897&gt;0,VLOOKUP(B2897,'m cost'!A:G,6,FALSE)*I2897,0)</f>
        <v>50</v>
      </c>
      <c r="Q2897" t="str">
        <f t="shared" si="280"/>
        <v>p</v>
      </c>
      <c r="R2897" s="2">
        <f t="shared" si="281"/>
        <v>600</v>
      </c>
    </row>
    <row r="2898" spans="1:18" x14ac:dyDescent="0.2">
      <c r="A2898" t="s">
        <v>48</v>
      </c>
      <c r="B2898" s="9" t="str">
        <f>VLOOKUP(A2898,'item cost'!A:D,2,FALSE)</f>
        <v>group 34</v>
      </c>
      <c r="C2898" s="9" t="str">
        <f>VLOOKUP(D2898,items!A:B,2,FALSE)</f>
        <v>item 34</v>
      </c>
      <c r="D2898" t="s">
        <v>866</v>
      </c>
      <c r="E2898" s="10"/>
      <c r="F2898" s="10">
        <v>45001</v>
      </c>
      <c r="G2898" t="s">
        <v>701</v>
      </c>
      <c r="I2898">
        <v>20</v>
      </c>
      <c r="J2898" s="2">
        <v>665</v>
      </c>
      <c r="K2898" s="2">
        <f>IF(OR(B2898="متنوع",B2898="قطع غيار"),J2898,IF(AND(B2898="ceiling fan",J2898&gt;500),_xlfn.MAXIFS('m cost'!$E$3:$E$1062,'m cost'!$B$3:$B$1062,C2898,'m cost'!$C$3:$C$1062,"&lt;="&amp;O2898,'m cost'!$D$3:$D$1062,"&lt;="&amp;N2898)*3,_xlfn.MAXIFS('m cost'!$E$3:$E$1062,'m cost'!$B$3:$B$1062,C2898,'m cost'!$C$3:$C$1062,"&lt;="&amp;O2898,'m cost'!$D$3:$D$1062,"&lt;="&amp;N2898)))</f>
        <v>1445</v>
      </c>
      <c r="L2898" s="2">
        <f t="shared" si="276"/>
        <v>28900</v>
      </c>
      <c r="M2898" s="2">
        <f t="shared" si="277"/>
        <v>13300</v>
      </c>
      <c r="N2898">
        <f t="shared" si="278"/>
        <v>3</v>
      </c>
      <c r="O2898">
        <f t="shared" si="279"/>
        <v>2023</v>
      </c>
      <c r="P2898" s="9">
        <f>IF(I2898&gt;0,VLOOKUP(B2898,'m cost'!A:G,6,FALSE)*I2898,0)</f>
        <v>100</v>
      </c>
      <c r="Q2898" t="str">
        <f t="shared" si="280"/>
        <v>l</v>
      </c>
      <c r="R2898" s="2">
        <f t="shared" si="281"/>
        <v>-15700</v>
      </c>
    </row>
    <row r="2899" spans="1:18" x14ac:dyDescent="0.2">
      <c r="A2899" t="s">
        <v>28</v>
      </c>
      <c r="B2899" s="9" t="str">
        <f>VLOOKUP(A2899,'item cost'!A:D,2,FALSE)</f>
        <v>group 35</v>
      </c>
      <c r="C2899" s="9" t="str">
        <f>VLOOKUP(D2899,items!A:B,2,FALSE)</f>
        <v>item 35</v>
      </c>
      <c r="D2899" t="s">
        <v>867</v>
      </c>
      <c r="E2899" s="10"/>
      <c r="F2899" s="10">
        <v>45001</v>
      </c>
      <c r="G2899" t="s">
        <v>701</v>
      </c>
      <c r="I2899">
        <v>20</v>
      </c>
      <c r="J2899" s="2">
        <v>540</v>
      </c>
      <c r="K2899" s="2">
        <f>IF(OR(B2899="متنوع",B2899="قطع غيار"),J2899,IF(AND(B2899="ceiling fan",J2899&gt;500),_xlfn.MAXIFS('m cost'!$E$3:$E$1062,'m cost'!$B$3:$B$1062,C2899,'m cost'!$C$3:$C$1062,"&lt;="&amp;O2899,'m cost'!$D$3:$D$1062,"&lt;="&amp;N2899)*3,_xlfn.MAXIFS('m cost'!$E$3:$E$1062,'m cost'!$B$3:$B$1062,C2899,'m cost'!$C$3:$C$1062,"&lt;="&amp;O2899,'m cost'!$D$3:$D$1062,"&lt;="&amp;N2899)))</f>
        <v>1445</v>
      </c>
      <c r="L2899" s="2">
        <f t="shared" si="276"/>
        <v>28900</v>
      </c>
      <c r="M2899" s="2">
        <f t="shared" si="277"/>
        <v>10800</v>
      </c>
      <c r="N2899">
        <f t="shared" si="278"/>
        <v>3</v>
      </c>
      <c r="O2899">
        <f t="shared" si="279"/>
        <v>2023</v>
      </c>
      <c r="P2899" s="9">
        <f>IF(I2899&gt;0,VLOOKUP(B2899,'m cost'!A:G,6,FALSE)*I2899,0)</f>
        <v>100</v>
      </c>
      <c r="Q2899" t="str">
        <f t="shared" si="280"/>
        <v>l</v>
      </c>
      <c r="R2899" s="2">
        <f t="shared" si="281"/>
        <v>-18200</v>
      </c>
    </row>
    <row r="2900" spans="1:18" x14ac:dyDescent="0.2">
      <c r="A2900" t="s">
        <v>274</v>
      </c>
      <c r="B2900" s="9" t="str">
        <f>VLOOKUP(A2900,'item cost'!A:D,2,FALSE)</f>
        <v>group 36</v>
      </c>
      <c r="C2900" s="9" t="str">
        <f>VLOOKUP(D2900,items!A:B,2,FALSE)</f>
        <v>item 36</v>
      </c>
      <c r="D2900" t="s">
        <v>868</v>
      </c>
      <c r="E2900" s="10"/>
      <c r="F2900" s="10">
        <v>45001</v>
      </c>
      <c r="G2900" t="s">
        <v>701</v>
      </c>
      <c r="I2900">
        <v>3</v>
      </c>
      <c r="J2900" s="2">
        <v>2700</v>
      </c>
      <c r="K2900" s="2">
        <f>IF(OR(B2900="متنوع",B2900="قطع غيار"),J2900,IF(AND(B2900="ceiling fan",J2900&gt;500),_xlfn.MAXIFS('m cost'!$E$3:$E$1062,'m cost'!$B$3:$B$1062,C2900,'m cost'!$C$3:$C$1062,"&lt;="&amp;O2900,'m cost'!$D$3:$D$1062,"&lt;="&amp;N2900)*3,_xlfn.MAXIFS('m cost'!$E$3:$E$1062,'m cost'!$B$3:$B$1062,C2900,'m cost'!$C$3:$C$1062,"&lt;="&amp;O2900,'m cost'!$D$3:$D$1062,"&lt;="&amp;N2900)))</f>
        <v>1730</v>
      </c>
      <c r="L2900" s="2">
        <f t="shared" ref="L2900:L2963" si="282">I2900*K2900</f>
        <v>5190</v>
      </c>
      <c r="M2900" s="2">
        <f t="shared" ref="M2900:M2963" si="283">J2900*I2900</f>
        <v>8100</v>
      </c>
      <c r="N2900">
        <f t="shared" ref="N2900:N2963" si="284">MONTH(F2900)</f>
        <v>3</v>
      </c>
      <c r="O2900">
        <f t="shared" ref="O2900:O2963" si="285">YEAR(F2900)</f>
        <v>2023</v>
      </c>
      <c r="P2900" s="9">
        <f>IF(I2900&gt;0,VLOOKUP(B2900,'m cost'!A:G,6,FALSE)*I2900,0)</f>
        <v>15</v>
      </c>
      <c r="Q2900" t="str">
        <f t="shared" ref="Q2900:Q2963" si="286">IF(M2900-L2900-P2900&gt;0,"p","l")</f>
        <v>p</v>
      </c>
      <c r="R2900" s="2">
        <f t="shared" ref="R2900:R2963" si="287">M2900-L2900-P2900</f>
        <v>2895</v>
      </c>
    </row>
    <row r="2901" spans="1:18" x14ac:dyDescent="0.2">
      <c r="A2901" t="s">
        <v>52</v>
      </c>
      <c r="B2901" s="9" t="str">
        <f>VLOOKUP(A2901,'item cost'!A:D,2,FALSE)</f>
        <v>group 37</v>
      </c>
      <c r="C2901" s="9" t="str">
        <f>VLOOKUP(D2901,items!A:B,2,FALSE)</f>
        <v>item 37</v>
      </c>
      <c r="D2901" t="s">
        <v>869</v>
      </c>
      <c r="E2901" s="10"/>
      <c r="F2901" s="10">
        <v>45003</v>
      </c>
      <c r="G2901" t="s">
        <v>702</v>
      </c>
      <c r="I2901">
        <v>8</v>
      </c>
      <c r="J2901" s="2">
        <v>400</v>
      </c>
      <c r="K2901" s="2">
        <f>IF(OR(B2901="متنوع",B2901="قطع غيار"),J2901,IF(AND(B2901="ceiling fan",J2901&gt;500),_xlfn.MAXIFS('m cost'!$E$3:$E$1062,'m cost'!$B$3:$B$1062,C2901,'m cost'!$C$3:$C$1062,"&lt;="&amp;O2901,'m cost'!$D$3:$D$1062,"&lt;="&amp;N2901)*3,_xlfn.MAXIFS('m cost'!$E$3:$E$1062,'m cost'!$B$3:$B$1062,C2901,'m cost'!$C$3:$C$1062,"&lt;="&amp;O2901,'m cost'!$D$3:$D$1062,"&lt;="&amp;N2901)))</f>
        <v>1486.2500000000002</v>
      </c>
      <c r="L2901" s="2">
        <f t="shared" si="282"/>
        <v>11890.000000000002</v>
      </c>
      <c r="M2901" s="2">
        <f t="shared" si="283"/>
        <v>3200</v>
      </c>
      <c r="N2901">
        <f t="shared" si="284"/>
        <v>3</v>
      </c>
      <c r="O2901">
        <f t="shared" si="285"/>
        <v>2023</v>
      </c>
      <c r="P2901" s="9">
        <f>IF(I2901&gt;0,VLOOKUP(B2901,'m cost'!A:G,6,FALSE)*I2901,0)</f>
        <v>40</v>
      </c>
      <c r="Q2901" t="str">
        <f t="shared" si="286"/>
        <v>l</v>
      </c>
      <c r="R2901" s="2">
        <f t="shared" si="287"/>
        <v>-8730.0000000000018</v>
      </c>
    </row>
    <row r="2902" spans="1:18" x14ac:dyDescent="0.2">
      <c r="A2902" t="s">
        <v>65</v>
      </c>
      <c r="B2902" s="9" t="str">
        <f>VLOOKUP(A2902,'item cost'!A:D,2,FALSE)</f>
        <v>group 38</v>
      </c>
      <c r="C2902" s="9" t="str">
        <f>VLOOKUP(D2902,items!A:B,2,FALSE)</f>
        <v>item 38</v>
      </c>
      <c r="D2902" t="s">
        <v>870</v>
      </c>
      <c r="E2902" s="10"/>
      <c r="F2902" s="10">
        <v>45003</v>
      </c>
      <c r="G2902" t="s">
        <v>702</v>
      </c>
      <c r="I2902">
        <v>2</v>
      </c>
      <c r="J2902" s="2">
        <v>1200</v>
      </c>
      <c r="K2902" s="2">
        <f>IF(OR(B2902="متنوع",B2902="قطع غيار"),J2902,IF(AND(B2902="ceiling fan",J2902&gt;500),_xlfn.MAXIFS('m cost'!$E$3:$E$1062,'m cost'!$B$3:$B$1062,C2902,'m cost'!$C$3:$C$1062,"&lt;="&amp;O2902,'m cost'!$D$3:$D$1062,"&lt;="&amp;N2902)*3,_xlfn.MAXIFS('m cost'!$E$3:$E$1062,'m cost'!$B$3:$B$1062,C2902,'m cost'!$C$3:$C$1062,"&lt;="&amp;O2902,'m cost'!$D$3:$D$1062,"&lt;="&amp;N2902)))</f>
        <v>1954.814814814815</v>
      </c>
      <c r="L2902" s="2">
        <f t="shared" si="282"/>
        <v>3909.62962962963</v>
      </c>
      <c r="M2902" s="2">
        <f t="shared" si="283"/>
        <v>2400</v>
      </c>
      <c r="N2902">
        <f t="shared" si="284"/>
        <v>3</v>
      </c>
      <c r="O2902">
        <f t="shared" si="285"/>
        <v>2023</v>
      </c>
      <c r="P2902" s="9">
        <f>IF(I2902&gt;0,VLOOKUP(B2902,'m cost'!A:G,6,FALSE)*I2902,0)</f>
        <v>0</v>
      </c>
      <c r="Q2902" t="str">
        <f t="shared" si="286"/>
        <v>l</v>
      </c>
      <c r="R2902" s="2">
        <f t="shared" si="287"/>
        <v>-1509.62962962963</v>
      </c>
    </row>
    <row r="2903" spans="1:18" x14ac:dyDescent="0.2">
      <c r="A2903" t="s">
        <v>62</v>
      </c>
      <c r="B2903" s="9" t="str">
        <f>VLOOKUP(A2903,'item cost'!A:D,2,FALSE)</f>
        <v>group 39</v>
      </c>
      <c r="C2903" s="9" t="str">
        <f>VLOOKUP(D2903,items!A:B,2,FALSE)</f>
        <v>item 39</v>
      </c>
      <c r="D2903" t="s">
        <v>871</v>
      </c>
      <c r="E2903" s="10"/>
      <c r="F2903" s="10">
        <v>45003</v>
      </c>
      <c r="G2903" t="s">
        <v>702</v>
      </c>
      <c r="I2903">
        <v>2</v>
      </c>
      <c r="J2903" s="2">
        <v>1025</v>
      </c>
      <c r="K2903" s="2">
        <f>IF(OR(B2903="متنوع",B2903="قطع غيار"),J2903,IF(AND(B2903="ceiling fan",J2903&gt;500),_xlfn.MAXIFS('m cost'!$E$3:$E$1062,'m cost'!$B$3:$B$1062,C2903,'m cost'!$C$3:$C$1062,"&lt;="&amp;O2903,'m cost'!$D$3:$D$1062,"&lt;="&amp;N2903)*3,_xlfn.MAXIFS('m cost'!$E$3:$E$1062,'m cost'!$B$3:$B$1062,C2903,'m cost'!$C$3:$C$1062,"&lt;="&amp;O2903,'m cost'!$D$3:$D$1062,"&lt;="&amp;N2903)))</f>
        <v>2381</v>
      </c>
      <c r="L2903" s="2">
        <f t="shared" si="282"/>
        <v>4762</v>
      </c>
      <c r="M2903" s="2">
        <f t="shared" si="283"/>
        <v>2050</v>
      </c>
      <c r="N2903">
        <f t="shared" si="284"/>
        <v>3</v>
      </c>
      <c r="O2903">
        <f t="shared" si="285"/>
        <v>2023</v>
      </c>
      <c r="P2903" s="9">
        <f>IF(I2903&gt;0,VLOOKUP(B2903,'m cost'!A:G,6,FALSE)*I2903,0)</f>
        <v>0</v>
      </c>
      <c r="Q2903" t="str">
        <f t="shared" si="286"/>
        <v>l</v>
      </c>
      <c r="R2903" s="2">
        <f t="shared" si="287"/>
        <v>-2712</v>
      </c>
    </row>
    <row r="2904" spans="1:18" x14ac:dyDescent="0.2">
      <c r="A2904" t="s">
        <v>25</v>
      </c>
      <c r="B2904" s="9" t="str">
        <f>VLOOKUP(A2904,'item cost'!A:D,2,FALSE)</f>
        <v>group 40</v>
      </c>
      <c r="C2904" s="9" t="str">
        <f>VLOOKUP(D2904,items!A:B,2,FALSE)</f>
        <v>item 40</v>
      </c>
      <c r="D2904" t="s">
        <v>872</v>
      </c>
      <c r="E2904" s="10"/>
      <c r="F2904" s="10">
        <v>45003</v>
      </c>
      <c r="G2904" t="s">
        <v>702</v>
      </c>
      <c r="I2904">
        <v>2</v>
      </c>
      <c r="J2904" s="2">
        <v>665</v>
      </c>
      <c r="K2904" s="2">
        <f>IF(OR(B2904="متنوع",B2904="قطع غيار"),J2904,IF(AND(B2904="ceiling fan",J2904&gt;500),_xlfn.MAXIFS('m cost'!$E$3:$E$1062,'m cost'!$B$3:$B$1062,C2904,'m cost'!$C$3:$C$1062,"&lt;="&amp;O2904,'m cost'!$D$3:$D$1062,"&lt;="&amp;N2904)*3,_xlfn.MAXIFS('m cost'!$E$3:$E$1062,'m cost'!$B$3:$B$1062,C2904,'m cost'!$C$3:$C$1062,"&lt;="&amp;O2904,'m cost'!$D$3:$D$1062,"&lt;="&amp;N2904)))</f>
        <v>514</v>
      </c>
      <c r="L2904" s="2">
        <f t="shared" si="282"/>
        <v>1028</v>
      </c>
      <c r="M2904" s="2">
        <f t="shared" si="283"/>
        <v>1330</v>
      </c>
      <c r="N2904">
        <f t="shared" si="284"/>
        <v>3</v>
      </c>
      <c r="O2904">
        <f t="shared" si="285"/>
        <v>2023</v>
      </c>
      <c r="P2904" s="9">
        <f>IF(I2904&gt;0,VLOOKUP(B2904,'m cost'!A:G,6,FALSE)*I2904,0)</f>
        <v>0</v>
      </c>
      <c r="Q2904" t="str">
        <f t="shared" si="286"/>
        <v>p</v>
      </c>
      <c r="R2904" s="2">
        <f t="shared" si="287"/>
        <v>302</v>
      </c>
    </row>
    <row r="2905" spans="1:18" x14ac:dyDescent="0.2">
      <c r="A2905" t="s">
        <v>51</v>
      </c>
      <c r="B2905" s="9" t="str">
        <f>VLOOKUP(A2905,'item cost'!A:D,2,FALSE)</f>
        <v>group 41</v>
      </c>
      <c r="C2905" s="9" t="str">
        <f>VLOOKUP(D2905,items!A:B,2,FALSE)</f>
        <v>item 41</v>
      </c>
      <c r="D2905" t="s">
        <v>873</v>
      </c>
      <c r="E2905" s="10"/>
      <c r="F2905" s="10">
        <v>45003</v>
      </c>
      <c r="G2905" t="s">
        <v>702</v>
      </c>
      <c r="I2905">
        <v>5</v>
      </c>
      <c r="J2905" s="2">
        <v>310</v>
      </c>
      <c r="K2905" s="2">
        <f>IF(OR(B2905="متنوع",B2905="قطع غيار"),J2905,IF(AND(B2905="ceiling fan",J2905&gt;500),_xlfn.MAXIFS('m cost'!$E$3:$E$1062,'m cost'!$B$3:$B$1062,C2905,'m cost'!$C$3:$C$1062,"&lt;="&amp;O2905,'m cost'!$D$3:$D$1062,"&lt;="&amp;N2905)*3,_xlfn.MAXIFS('m cost'!$E$3:$E$1062,'m cost'!$B$3:$B$1062,C2905,'m cost'!$C$3:$C$1062,"&lt;="&amp;O2905,'m cost'!$D$3:$D$1062,"&lt;="&amp;N2905)))</f>
        <v>572</v>
      </c>
      <c r="L2905" s="2">
        <f t="shared" si="282"/>
        <v>2860</v>
      </c>
      <c r="M2905" s="2">
        <f t="shared" si="283"/>
        <v>1550</v>
      </c>
      <c r="N2905">
        <f t="shared" si="284"/>
        <v>3</v>
      </c>
      <c r="O2905">
        <f t="shared" si="285"/>
        <v>2023</v>
      </c>
      <c r="P2905" s="9">
        <f>IF(I2905&gt;0,VLOOKUP(B2905,'m cost'!A:G,6,FALSE)*I2905,0)</f>
        <v>0</v>
      </c>
      <c r="Q2905" t="str">
        <f t="shared" si="286"/>
        <v>l</v>
      </c>
      <c r="R2905" s="2">
        <f t="shared" si="287"/>
        <v>-1310</v>
      </c>
    </row>
    <row r="2906" spans="1:18" x14ac:dyDescent="0.2">
      <c r="A2906" t="s">
        <v>276</v>
      </c>
      <c r="B2906" s="9" t="str">
        <f>VLOOKUP(A2906,'item cost'!A:D,2,FALSE)</f>
        <v>group 42</v>
      </c>
      <c r="C2906" s="9" t="str">
        <f>VLOOKUP(D2906,items!A:B,2,FALSE)</f>
        <v>item 42</v>
      </c>
      <c r="D2906" t="s">
        <v>874</v>
      </c>
      <c r="E2906" s="10"/>
      <c r="F2906" s="10">
        <v>45003</v>
      </c>
      <c r="G2906" t="s">
        <v>702</v>
      </c>
      <c r="I2906">
        <v>15</v>
      </c>
      <c r="J2906" s="2">
        <v>490</v>
      </c>
      <c r="K2906" s="2">
        <f>IF(OR(B2906="متنوع",B2906="قطع غيار"),J2906,IF(AND(B2906="ceiling fan",J2906&gt;500),_xlfn.MAXIFS('m cost'!$E$3:$E$1062,'m cost'!$B$3:$B$1062,C2906,'m cost'!$C$3:$C$1062,"&lt;="&amp;O2906,'m cost'!$D$3:$D$1062,"&lt;="&amp;N2906)*3,_xlfn.MAXIFS('m cost'!$E$3:$E$1062,'m cost'!$B$3:$B$1062,C2906,'m cost'!$C$3:$C$1062,"&lt;="&amp;O2906,'m cost'!$D$3:$D$1062,"&lt;="&amp;N2906)))</f>
        <v>269</v>
      </c>
      <c r="L2906" s="2">
        <f t="shared" si="282"/>
        <v>4035</v>
      </c>
      <c r="M2906" s="2">
        <f t="shared" si="283"/>
        <v>7350</v>
      </c>
      <c r="N2906">
        <f t="shared" si="284"/>
        <v>3</v>
      </c>
      <c r="O2906">
        <f t="shared" si="285"/>
        <v>2023</v>
      </c>
      <c r="P2906" s="9">
        <f>IF(I2906&gt;0,VLOOKUP(B2906,'m cost'!A:G,6,FALSE)*I2906,0)</f>
        <v>0</v>
      </c>
      <c r="Q2906" t="str">
        <f t="shared" si="286"/>
        <v>p</v>
      </c>
      <c r="R2906" s="2">
        <f t="shared" si="287"/>
        <v>3315</v>
      </c>
    </row>
    <row r="2907" spans="1:18" x14ac:dyDescent="0.2">
      <c r="A2907" t="s">
        <v>70</v>
      </c>
      <c r="B2907" s="9" t="str">
        <f>VLOOKUP(A2907,'item cost'!A:D,2,FALSE)</f>
        <v>group 43</v>
      </c>
      <c r="C2907" s="9" t="str">
        <f>VLOOKUP(D2907,items!A:B,2,FALSE)</f>
        <v>item 43</v>
      </c>
      <c r="D2907" t="s">
        <v>875</v>
      </c>
      <c r="E2907" s="10"/>
      <c r="F2907" s="10">
        <v>45003</v>
      </c>
      <c r="G2907" t="s">
        <v>702</v>
      </c>
      <c r="I2907">
        <v>15</v>
      </c>
      <c r="J2907" s="2">
        <v>540</v>
      </c>
      <c r="K2907" s="2">
        <f>IF(OR(B2907="متنوع",B2907="قطع غيار"),J2907,IF(AND(B2907="ceiling fan",J2907&gt;500),_xlfn.MAXIFS('m cost'!$E$3:$E$1062,'m cost'!$B$3:$B$1062,C2907,'m cost'!$C$3:$C$1062,"&lt;="&amp;O2907,'m cost'!$D$3:$D$1062,"&lt;="&amp;N2907)*3,_xlfn.MAXIFS('m cost'!$E$3:$E$1062,'m cost'!$B$3:$B$1062,C2907,'m cost'!$C$3:$C$1062,"&lt;="&amp;O2907,'m cost'!$D$3:$D$1062,"&lt;="&amp;N2907)))</f>
        <v>2215</v>
      </c>
      <c r="L2907" s="2">
        <f t="shared" si="282"/>
        <v>33225</v>
      </c>
      <c r="M2907" s="2">
        <f t="shared" si="283"/>
        <v>8100</v>
      </c>
      <c r="N2907">
        <f t="shared" si="284"/>
        <v>3</v>
      </c>
      <c r="O2907">
        <f t="shared" si="285"/>
        <v>2023</v>
      </c>
      <c r="P2907" s="9">
        <f>IF(I2907&gt;0,VLOOKUP(B2907,'m cost'!A:G,6,FALSE)*I2907,0)</f>
        <v>0</v>
      </c>
      <c r="Q2907" t="str">
        <f t="shared" si="286"/>
        <v>l</v>
      </c>
      <c r="R2907" s="2">
        <f t="shared" si="287"/>
        <v>-25125</v>
      </c>
    </row>
    <row r="2908" spans="1:18" x14ac:dyDescent="0.2">
      <c r="A2908" t="s">
        <v>22</v>
      </c>
      <c r="B2908" s="9" t="str">
        <f>VLOOKUP(A2908,'item cost'!A:D,2,FALSE)</f>
        <v>group 44</v>
      </c>
      <c r="C2908" s="9" t="str">
        <f>VLOOKUP(D2908,items!A:B,2,FALSE)</f>
        <v>item 44</v>
      </c>
      <c r="D2908" t="s">
        <v>876</v>
      </c>
      <c r="E2908" s="10"/>
      <c r="F2908" s="10">
        <v>45003</v>
      </c>
      <c r="G2908" t="s">
        <v>702</v>
      </c>
      <c r="I2908">
        <v>25</v>
      </c>
      <c r="J2908" s="2">
        <v>540</v>
      </c>
      <c r="K2908" s="2">
        <f>IF(OR(B2908="متنوع",B2908="قطع غيار"),J2908,IF(AND(B2908="ceiling fan",J2908&gt;500),_xlfn.MAXIFS('m cost'!$E$3:$E$1062,'m cost'!$B$3:$B$1062,C2908,'m cost'!$C$3:$C$1062,"&lt;="&amp;O2908,'m cost'!$D$3:$D$1062,"&lt;="&amp;N2908)*3,_xlfn.MAXIFS('m cost'!$E$3:$E$1062,'m cost'!$B$3:$B$1062,C2908,'m cost'!$C$3:$C$1062,"&lt;="&amp;O2908,'m cost'!$D$3:$D$1062,"&lt;="&amp;N2908)))</f>
        <v>2300</v>
      </c>
      <c r="L2908" s="2">
        <f t="shared" si="282"/>
        <v>57500</v>
      </c>
      <c r="M2908" s="2">
        <f t="shared" si="283"/>
        <v>13500</v>
      </c>
      <c r="N2908">
        <f t="shared" si="284"/>
        <v>3</v>
      </c>
      <c r="O2908">
        <f t="shared" si="285"/>
        <v>2023</v>
      </c>
      <c r="P2908" s="9">
        <f>IF(I2908&gt;0,VLOOKUP(B2908,'m cost'!A:G,6,FALSE)*I2908,0)</f>
        <v>0</v>
      </c>
      <c r="Q2908" t="str">
        <f t="shared" si="286"/>
        <v>l</v>
      </c>
      <c r="R2908" s="2">
        <f t="shared" si="287"/>
        <v>-44000</v>
      </c>
    </row>
    <row r="2909" spans="1:18" x14ac:dyDescent="0.2">
      <c r="A2909" t="s">
        <v>27</v>
      </c>
      <c r="B2909" s="9" t="str">
        <f>VLOOKUP(A2909,'item cost'!A:D,2,FALSE)</f>
        <v>group 45</v>
      </c>
      <c r="C2909" s="9" t="str">
        <f>VLOOKUP(D2909,items!A:B,2,FALSE)</f>
        <v>item 45</v>
      </c>
      <c r="D2909" t="s">
        <v>877</v>
      </c>
      <c r="E2909" s="10"/>
      <c r="F2909" s="10">
        <v>45003</v>
      </c>
      <c r="G2909" t="s">
        <v>702</v>
      </c>
      <c r="I2909">
        <v>25</v>
      </c>
      <c r="J2909" s="2">
        <v>590</v>
      </c>
      <c r="K2909" s="2">
        <f>IF(OR(B2909="متنوع",B2909="قطع غيار"),J2909,IF(AND(B2909="ceiling fan",J2909&gt;500),_xlfn.MAXIFS('m cost'!$E$3:$E$1062,'m cost'!$B$3:$B$1062,C2909,'m cost'!$C$3:$C$1062,"&lt;="&amp;O2909,'m cost'!$D$3:$D$1062,"&lt;="&amp;N2909)*3,_xlfn.MAXIFS('m cost'!$E$3:$E$1062,'m cost'!$B$3:$B$1062,C2909,'m cost'!$C$3:$C$1062,"&lt;="&amp;O2909,'m cost'!$D$3:$D$1062,"&lt;="&amp;N2909)))</f>
        <v>326</v>
      </c>
      <c r="L2909" s="2">
        <f t="shared" si="282"/>
        <v>8150</v>
      </c>
      <c r="M2909" s="2">
        <f t="shared" si="283"/>
        <v>14750</v>
      </c>
      <c r="N2909">
        <f t="shared" si="284"/>
        <v>3</v>
      </c>
      <c r="O2909">
        <f t="shared" si="285"/>
        <v>2023</v>
      </c>
      <c r="P2909" s="9">
        <f>IF(I2909&gt;0,VLOOKUP(B2909,'m cost'!A:G,6,FALSE)*I2909,0)</f>
        <v>0</v>
      </c>
      <c r="Q2909" t="str">
        <f t="shared" si="286"/>
        <v>p</v>
      </c>
      <c r="R2909" s="2">
        <f t="shared" si="287"/>
        <v>6600</v>
      </c>
    </row>
    <row r="2910" spans="1:18" x14ac:dyDescent="0.2">
      <c r="A2910" t="s">
        <v>19</v>
      </c>
      <c r="B2910" s="9" t="str">
        <f>VLOOKUP(A2910,'item cost'!A:D,2,FALSE)</f>
        <v>group 46</v>
      </c>
      <c r="C2910" s="9" t="str">
        <f>VLOOKUP(D2910,items!A:B,2,FALSE)</f>
        <v>item 46</v>
      </c>
      <c r="D2910" t="s">
        <v>878</v>
      </c>
      <c r="E2910" s="10"/>
      <c r="F2910" s="10">
        <v>45003</v>
      </c>
      <c r="G2910" t="s">
        <v>702</v>
      </c>
      <c r="I2910">
        <v>4</v>
      </c>
      <c r="J2910" s="2">
        <v>450</v>
      </c>
      <c r="K2910" s="2">
        <f>IF(OR(B2910="متنوع",B2910="قطع غيار"),J2910,IF(AND(B2910="ceiling fan",J2910&gt;500),_xlfn.MAXIFS('m cost'!$E$3:$E$1062,'m cost'!$B$3:$B$1062,C2910,'m cost'!$C$3:$C$1062,"&lt;="&amp;O2910,'m cost'!$D$3:$D$1062,"&lt;="&amp;N2910)*3,_xlfn.MAXIFS('m cost'!$E$3:$E$1062,'m cost'!$B$3:$B$1062,C2910,'m cost'!$C$3:$C$1062,"&lt;="&amp;O2910,'m cost'!$D$3:$D$1062,"&lt;="&amp;N2910)))</f>
        <v>775</v>
      </c>
      <c r="L2910" s="2">
        <f t="shared" si="282"/>
        <v>3100</v>
      </c>
      <c r="M2910" s="2">
        <f t="shared" si="283"/>
        <v>1800</v>
      </c>
      <c r="N2910">
        <f t="shared" si="284"/>
        <v>3</v>
      </c>
      <c r="O2910">
        <f t="shared" si="285"/>
        <v>2023</v>
      </c>
      <c r="P2910" s="9">
        <f>IF(I2910&gt;0,VLOOKUP(B2910,'m cost'!A:G,6,FALSE)*I2910,0)</f>
        <v>0</v>
      </c>
      <c r="Q2910" t="str">
        <f t="shared" si="286"/>
        <v>l</v>
      </c>
      <c r="R2910" s="2">
        <f t="shared" si="287"/>
        <v>-1300</v>
      </c>
    </row>
    <row r="2911" spans="1:18" x14ac:dyDescent="0.2">
      <c r="A2911" t="s">
        <v>29</v>
      </c>
      <c r="B2911" s="9" t="str">
        <f>VLOOKUP(A2911,'item cost'!A:D,2,FALSE)</f>
        <v>group 47</v>
      </c>
      <c r="C2911" s="9" t="str">
        <f>VLOOKUP(D2911,items!A:B,2,FALSE)</f>
        <v>item 47</v>
      </c>
      <c r="D2911" t="s">
        <v>879</v>
      </c>
      <c r="E2911" s="10"/>
      <c r="F2911" s="10">
        <v>45003</v>
      </c>
      <c r="G2911" t="s">
        <v>702</v>
      </c>
      <c r="I2911">
        <v>4</v>
      </c>
      <c r="J2911" s="2">
        <v>470</v>
      </c>
      <c r="K2911" s="2">
        <f>IF(OR(B2911="متنوع",B2911="قطع غيار"),J2911,IF(AND(B2911="ceiling fan",J2911&gt;500),_xlfn.MAXIFS('m cost'!$E$3:$E$1062,'m cost'!$B$3:$B$1062,C2911,'m cost'!$C$3:$C$1062,"&lt;="&amp;O2911,'m cost'!$D$3:$D$1062,"&lt;="&amp;N2911)*3,_xlfn.MAXIFS('m cost'!$E$3:$E$1062,'m cost'!$B$3:$B$1062,C2911,'m cost'!$C$3:$C$1062,"&lt;="&amp;O2911,'m cost'!$D$3:$D$1062,"&lt;="&amp;N2911)))</f>
        <v>855</v>
      </c>
      <c r="L2911" s="2">
        <f t="shared" si="282"/>
        <v>3420</v>
      </c>
      <c r="M2911" s="2">
        <f t="shared" si="283"/>
        <v>1880</v>
      </c>
      <c r="N2911">
        <f t="shared" si="284"/>
        <v>3</v>
      </c>
      <c r="O2911">
        <f t="shared" si="285"/>
        <v>2023</v>
      </c>
      <c r="P2911" s="9">
        <f>IF(I2911&gt;0,VLOOKUP(B2911,'m cost'!A:G,6,FALSE)*I2911,0)</f>
        <v>0</v>
      </c>
      <c r="Q2911" t="str">
        <f t="shared" si="286"/>
        <v>l</v>
      </c>
      <c r="R2911" s="2">
        <f t="shared" si="287"/>
        <v>-1540</v>
      </c>
    </row>
    <row r="2912" spans="1:18" x14ac:dyDescent="0.2">
      <c r="A2912" t="s">
        <v>272</v>
      </c>
      <c r="B2912" s="9" t="str">
        <f>VLOOKUP(A2912,'item cost'!A:D,2,FALSE)</f>
        <v>group 48</v>
      </c>
      <c r="C2912" s="9" t="str">
        <f>VLOOKUP(D2912,items!A:B,2,FALSE)</f>
        <v>item 48</v>
      </c>
      <c r="D2912" t="s">
        <v>880</v>
      </c>
      <c r="E2912" s="10"/>
      <c r="F2912" s="10">
        <v>45003</v>
      </c>
      <c r="G2912" t="s">
        <v>702</v>
      </c>
      <c r="I2912">
        <v>3</v>
      </c>
      <c r="J2912" s="2">
        <v>2600</v>
      </c>
      <c r="K2912" s="2">
        <f>IF(OR(B2912="متنوع",B2912="قطع غيار"),J2912,IF(AND(B2912="ceiling fan",J2912&gt;500),_xlfn.MAXIFS('m cost'!$E$3:$E$1062,'m cost'!$B$3:$B$1062,C2912,'m cost'!$C$3:$C$1062,"&lt;="&amp;O2912,'m cost'!$D$3:$D$1062,"&lt;="&amp;N2912)*3,_xlfn.MAXIFS('m cost'!$E$3:$E$1062,'m cost'!$B$3:$B$1062,C2912,'m cost'!$C$3:$C$1062,"&lt;="&amp;O2912,'m cost'!$D$3:$D$1062,"&lt;="&amp;N2912)))</f>
        <v>1273</v>
      </c>
      <c r="L2912" s="2">
        <f t="shared" si="282"/>
        <v>3819</v>
      </c>
      <c r="M2912" s="2">
        <f t="shared" si="283"/>
        <v>7800</v>
      </c>
      <c r="N2912">
        <f t="shared" si="284"/>
        <v>3</v>
      </c>
      <c r="O2912">
        <f t="shared" si="285"/>
        <v>2023</v>
      </c>
      <c r="P2912" s="9">
        <f>IF(I2912&gt;0,VLOOKUP(B2912,'m cost'!A:G,6,FALSE)*I2912,0)</f>
        <v>0</v>
      </c>
      <c r="Q2912" t="str">
        <f t="shared" si="286"/>
        <v>p</v>
      </c>
      <c r="R2912" s="2">
        <f t="shared" si="287"/>
        <v>3981</v>
      </c>
    </row>
    <row r="2913" spans="1:18" x14ac:dyDescent="0.2">
      <c r="A2913" t="s">
        <v>41</v>
      </c>
      <c r="B2913" s="9" t="str">
        <f>VLOOKUP(A2913,'item cost'!A:D,2,FALSE)</f>
        <v>group 49</v>
      </c>
      <c r="C2913" s="9" t="str">
        <f>VLOOKUP(D2913,items!A:B,2,FALSE)</f>
        <v>item 49</v>
      </c>
      <c r="D2913" t="s">
        <v>881</v>
      </c>
      <c r="E2913" s="10"/>
      <c r="F2913" s="10">
        <v>45003</v>
      </c>
      <c r="G2913" t="s">
        <v>702</v>
      </c>
      <c r="I2913">
        <v>6</v>
      </c>
      <c r="J2913" s="2">
        <v>450</v>
      </c>
      <c r="K2913" s="2">
        <f>IF(OR(B2913="متنوع",B2913="قطع غيار"),J2913,IF(AND(B2913="ceiling fan",J2913&gt;500),_xlfn.MAXIFS('m cost'!$E$3:$E$1062,'m cost'!$B$3:$B$1062,C2913,'m cost'!$C$3:$C$1062,"&lt;="&amp;O2913,'m cost'!$D$3:$D$1062,"&lt;="&amp;N2913)*3,_xlfn.MAXIFS('m cost'!$E$3:$E$1062,'m cost'!$B$3:$B$1062,C2913,'m cost'!$C$3:$C$1062,"&lt;="&amp;O2913,'m cost'!$D$3:$D$1062,"&lt;="&amp;N2913)))</f>
        <v>877</v>
      </c>
      <c r="L2913" s="2">
        <f t="shared" si="282"/>
        <v>5262</v>
      </c>
      <c r="M2913" s="2">
        <f t="shared" si="283"/>
        <v>2700</v>
      </c>
      <c r="N2913">
        <f t="shared" si="284"/>
        <v>3</v>
      </c>
      <c r="O2913">
        <f t="shared" si="285"/>
        <v>2023</v>
      </c>
      <c r="P2913" s="9">
        <f>IF(I2913&gt;0,VLOOKUP(B2913,'m cost'!A:G,6,FALSE)*I2913,0)</f>
        <v>0</v>
      </c>
      <c r="Q2913" t="str">
        <f t="shared" si="286"/>
        <v>l</v>
      </c>
      <c r="R2913" s="2">
        <f t="shared" si="287"/>
        <v>-2562</v>
      </c>
    </row>
    <row r="2914" spans="1:18" x14ac:dyDescent="0.2">
      <c r="A2914" t="s">
        <v>73</v>
      </c>
      <c r="B2914" s="9" t="str">
        <f>VLOOKUP(A2914,'item cost'!A:D,2,FALSE)</f>
        <v>group 50</v>
      </c>
      <c r="C2914" s="9" t="str">
        <f>VLOOKUP(D2914,items!A:B,2,FALSE)</f>
        <v>item 50</v>
      </c>
      <c r="D2914" t="s">
        <v>882</v>
      </c>
      <c r="E2914" s="10"/>
      <c r="F2914" s="10">
        <v>45003</v>
      </c>
      <c r="G2914" t="s">
        <v>702</v>
      </c>
      <c r="I2914">
        <v>2</v>
      </c>
      <c r="J2914" s="2">
        <v>1550</v>
      </c>
      <c r="K2914" s="2">
        <f>IF(OR(B2914="متنوع",B2914="قطع غيار"),J2914,IF(AND(B2914="ceiling fan",J2914&gt;500),_xlfn.MAXIFS('m cost'!$E$3:$E$1062,'m cost'!$B$3:$B$1062,C2914,'m cost'!$C$3:$C$1062,"&lt;="&amp;O2914,'m cost'!$D$3:$D$1062,"&lt;="&amp;N2914)*3,_xlfn.MAXIFS('m cost'!$E$3:$E$1062,'m cost'!$B$3:$B$1062,C2914,'m cost'!$C$3:$C$1062,"&lt;="&amp;O2914,'m cost'!$D$3:$D$1062,"&lt;="&amp;N2914)))</f>
        <v>2128</v>
      </c>
      <c r="L2914" s="2">
        <f t="shared" si="282"/>
        <v>4256</v>
      </c>
      <c r="M2914" s="2">
        <f t="shared" si="283"/>
        <v>3100</v>
      </c>
      <c r="N2914">
        <f t="shared" si="284"/>
        <v>3</v>
      </c>
      <c r="O2914">
        <f t="shared" si="285"/>
        <v>2023</v>
      </c>
      <c r="P2914" s="9">
        <f>IF(I2914&gt;0,VLOOKUP(B2914,'m cost'!A:G,6,FALSE)*I2914,0)</f>
        <v>0</v>
      </c>
      <c r="Q2914" t="str">
        <f t="shared" si="286"/>
        <v>l</v>
      </c>
      <c r="R2914" s="2">
        <f t="shared" si="287"/>
        <v>-1156</v>
      </c>
    </row>
    <row r="2915" spans="1:18" x14ac:dyDescent="0.2">
      <c r="A2915" t="s">
        <v>35</v>
      </c>
      <c r="B2915" s="9" t="str">
        <f>VLOOKUP(A2915,'item cost'!A:D,2,FALSE)</f>
        <v>group 51</v>
      </c>
      <c r="C2915" s="9" t="str">
        <f>VLOOKUP(D2915,items!A:B,2,FALSE)</f>
        <v>item 51</v>
      </c>
      <c r="D2915" t="s">
        <v>883</v>
      </c>
      <c r="E2915" s="10"/>
      <c r="F2915" s="10">
        <v>45003</v>
      </c>
      <c r="G2915" t="s">
        <v>702</v>
      </c>
      <c r="I2915">
        <v>3</v>
      </c>
      <c r="J2915" s="2">
        <v>2700</v>
      </c>
      <c r="K2915" s="2">
        <f>IF(OR(B2915="متنوع",B2915="قطع غيار"),J2915,IF(AND(B2915="ceiling fan",J2915&gt;500),_xlfn.MAXIFS('m cost'!$E$3:$E$1062,'m cost'!$B$3:$B$1062,C2915,'m cost'!$C$3:$C$1062,"&lt;="&amp;O2915,'m cost'!$D$3:$D$1062,"&lt;="&amp;N2915)*3,_xlfn.MAXIFS('m cost'!$E$3:$E$1062,'m cost'!$B$3:$B$1062,C2915,'m cost'!$C$3:$C$1062,"&lt;="&amp;O2915,'m cost'!$D$3:$D$1062,"&lt;="&amp;N2915)))</f>
        <v>2247</v>
      </c>
      <c r="L2915" s="2">
        <f t="shared" si="282"/>
        <v>6741</v>
      </c>
      <c r="M2915" s="2">
        <f t="shared" si="283"/>
        <v>8100</v>
      </c>
      <c r="N2915">
        <f t="shared" si="284"/>
        <v>3</v>
      </c>
      <c r="O2915">
        <f t="shared" si="285"/>
        <v>2023</v>
      </c>
      <c r="P2915" s="9">
        <f>IF(I2915&gt;0,VLOOKUP(B2915,'m cost'!A:G,6,FALSE)*I2915,0)</f>
        <v>0</v>
      </c>
      <c r="Q2915" t="str">
        <f t="shared" si="286"/>
        <v>p</v>
      </c>
      <c r="R2915" s="2">
        <f t="shared" si="287"/>
        <v>1359</v>
      </c>
    </row>
    <row r="2916" spans="1:18" x14ac:dyDescent="0.2">
      <c r="A2916" t="s">
        <v>49</v>
      </c>
      <c r="B2916" s="9" t="str">
        <f>VLOOKUP(A2916,'item cost'!A:D,2,FALSE)</f>
        <v>group 52</v>
      </c>
      <c r="C2916" s="9" t="str">
        <f>VLOOKUP(D2916,items!A:B,2,FALSE)</f>
        <v>item 52</v>
      </c>
      <c r="D2916" t="s">
        <v>884</v>
      </c>
      <c r="E2916" s="10"/>
      <c r="F2916" s="10">
        <v>45003</v>
      </c>
      <c r="G2916" t="s">
        <v>703</v>
      </c>
      <c r="I2916">
        <v>91</v>
      </c>
      <c r="J2916" s="2">
        <v>540</v>
      </c>
      <c r="K2916" s="2">
        <f>IF(OR(B2916="متنوع",B2916="قطع غيار"),J2916,IF(AND(B2916="ceiling fan",J2916&gt;500),_xlfn.MAXIFS('m cost'!$E$3:$E$1062,'m cost'!$B$3:$B$1062,C2916,'m cost'!$C$3:$C$1062,"&lt;="&amp;O2916,'m cost'!$D$3:$D$1062,"&lt;="&amp;N2916)*3,_xlfn.MAXIFS('m cost'!$E$3:$E$1062,'m cost'!$B$3:$B$1062,C2916,'m cost'!$C$3:$C$1062,"&lt;="&amp;O2916,'m cost'!$D$3:$D$1062,"&lt;="&amp;N2916)))</f>
        <v>1330</v>
      </c>
      <c r="L2916" s="2">
        <f t="shared" si="282"/>
        <v>121030</v>
      </c>
      <c r="M2916" s="2">
        <f t="shared" si="283"/>
        <v>49140</v>
      </c>
      <c r="N2916">
        <f t="shared" si="284"/>
        <v>3</v>
      </c>
      <c r="O2916">
        <f t="shared" si="285"/>
        <v>2023</v>
      </c>
      <c r="P2916" s="9">
        <f>IF(I2916&gt;0,VLOOKUP(B2916,'m cost'!A:G,6,FALSE)*I2916,0)</f>
        <v>0</v>
      </c>
      <c r="Q2916" t="str">
        <f t="shared" si="286"/>
        <v>l</v>
      </c>
      <c r="R2916" s="2">
        <f t="shared" si="287"/>
        <v>-71890</v>
      </c>
    </row>
    <row r="2917" spans="1:18" x14ac:dyDescent="0.2">
      <c r="A2917" t="s">
        <v>42</v>
      </c>
      <c r="B2917" s="9" t="str">
        <f>VLOOKUP(A2917,'item cost'!A:D,2,FALSE)</f>
        <v>group 53</v>
      </c>
      <c r="C2917" s="9" t="str">
        <f>VLOOKUP(D2917,items!A:B,2,FALSE)</f>
        <v>item 53</v>
      </c>
      <c r="D2917" t="s">
        <v>885</v>
      </c>
      <c r="E2917" s="10"/>
      <c r="F2917" s="10">
        <v>45003</v>
      </c>
      <c r="G2917" t="s">
        <v>703</v>
      </c>
      <c r="I2917">
        <v>18</v>
      </c>
      <c r="J2917" s="2">
        <v>490</v>
      </c>
      <c r="K2917" s="2">
        <f>IF(OR(B2917="متنوع",B2917="قطع غيار"),J2917,IF(AND(B2917="ceiling fan",J2917&gt;500),_xlfn.MAXIFS('m cost'!$E$3:$E$1062,'m cost'!$B$3:$B$1062,C2917,'m cost'!$C$3:$C$1062,"&lt;="&amp;O2917,'m cost'!$D$3:$D$1062,"&lt;="&amp;N2917)*3,_xlfn.MAXIFS('m cost'!$E$3:$E$1062,'m cost'!$B$3:$B$1062,C2917,'m cost'!$C$3:$C$1062,"&lt;="&amp;O2917,'m cost'!$D$3:$D$1062,"&lt;="&amp;N2917)))</f>
        <v>254</v>
      </c>
      <c r="L2917" s="2">
        <f t="shared" si="282"/>
        <v>4572</v>
      </c>
      <c r="M2917" s="2">
        <f t="shared" si="283"/>
        <v>8820</v>
      </c>
      <c r="N2917">
        <f t="shared" si="284"/>
        <v>3</v>
      </c>
      <c r="O2917">
        <f t="shared" si="285"/>
        <v>2023</v>
      </c>
      <c r="P2917" s="9">
        <f>IF(I2917&gt;0,VLOOKUP(B2917,'m cost'!A:G,6,FALSE)*I2917,0)</f>
        <v>0</v>
      </c>
      <c r="Q2917" t="str">
        <f t="shared" si="286"/>
        <v>p</v>
      </c>
      <c r="R2917" s="2">
        <f t="shared" si="287"/>
        <v>4248</v>
      </c>
    </row>
    <row r="2918" spans="1:18" x14ac:dyDescent="0.2">
      <c r="A2918" t="s">
        <v>63</v>
      </c>
      <c r="B2918" s="9" t="str">
        <f>VLOOKUP(A2918,'item cost'!A:D,2,FALSE)</f>
        <v>group 54</v>
      </c>
      <c r="C2918" s="9" t="str">
        <f>VLOOKUP(D2918,items!A:B,2,FALSE)</f>
        <v>item 54</v>
      </c>
      <c r="D2918" t="s">
        <v>886</v>
      </c>
      <c r="E2918" s="10"/>
      <c r="F2918" s="10">
        <v>45003</v>
      </c>
      <c r="G2918" t="s">
        <v>703</v>
      </c>
      <c r="I2918">
        <v>20</v>
      </c>
      <c r="J2918" s="2">
        <v>470</v>
      </c>
      <c r="K2918" s="2">
        <f>IF(OR(B2918="متنوع",B2918="قطع غيار"),J2918,IF(AND(B2918="ceiling fan",J2918&gt;500),_xlfn.MAXIFS('m cost'!$E$3:$E$1062,'m cost'!$B$3:$B$1062,C2918,'m cost'!$C$3:$C$1062,"&lt;="&amp;O2918,'m cost'!$D$3:$D$1062,"&lt;="&amp;N2918)*3,_xlfn.MAXIFS('m cost'!$E$3:$E$1062,'m cost'!$B$3:$B$1062,C2918,'m cost'!$C$3:$C$1062,"&lt;="&amp;O2918,'m cost'!$D$3:$D$1062,"&lt;="&amp;N2918)))</f>
        <v>540</v>
      </c>
      <c r="L2918" s="2">
        <f t="shared" si="282"/>
        <v>10800</v>
      </c>
      <c r="M2918" s="2">
        <f t="shared" si="283"/>
        <v>9400</v>
      </c>
      <c r="N2918">
        <f t="shared" si="284"/>
        <v>3</v>
      </c>
      <c r="O2918">
        <f t="shared" si="285"/>
        <v>2023</v>
      </c>
      <c r="P2918" s="9">
        <f>IF(I2918&gt;0,VLOOKUP(B2918,'m cost'!A:G,6,FALSE)*I2918,0)</f>
        <v>0</v>
      </c>
      <c r="Q2918" t="str">
        <f t="shared" si="286"/>
        <v>l</v>
      </c>
      <c r="R2918" s="2">
        <f t="shared" si="287"/>
        <v>-1400</v>
      </c>
    </row>
    <row r="2919" spans="1:18" x14ac:dyDescent="0.2">
      <c r="A2919" t="s">
        <v>32</v>
      </c>
      <c r="B2919" s="9" t="str">
        <f>VLOOKUP(A2919,'item cost'!A:D,2,FALSE)</f>
        <v>group 1</v>
      </c>
      <c r="C2919" s="9" t="str">
        <f>VLOOKUP(D2919,items!A:B,2,FALSE)</f>
        <v>item 1</v>
      </c>
      <c r="D2919" t="s">
        <v>833</v>
      </c>
      <c r="E2919" s="10"/>
      <c r="F2919" s="10">
        <v>45003</v>
      </c>
      <c r="G2919" t="s">
        <v>703</v>
      </c>
      <c r="I2919">
        <v>42</v>
      </c>
      <c r="J2919" s="2">
        <v>530</v>
      </c>
      <c r="K2919" s="2">
        <f>IF(OR(B2919="متنوع",B2919="قطع غيار"),J2919,IF(AND(B2919="ceiling fan",J2919&gt;500),_xlfn.MAXIFS('m cost'!$E$3:$E$1062,'m cost'!$B$3:$B$1062,C2919,'m cost'!$C$3:$C$1062,"&lt;="&amp;O2919,'m cost'!$D$3:$D$1062,"&lt;="&amp;N2919)*3,_xlfn.MAXIFS('m cost'!$E$3:$E$1062,'m cost'!$B$3:$B$1062,C2919,'m cost'!$C$3:$C$1062,"&lt;="&amp;O2919,'m cost'!$D$3:$D$1062,"&lt;="&amp;N2919)))</f>
        <v>2125</v>
      </c>
      <c r="L2919" s="2">
        <f t="shared" si="282"/>
        <v>89250</v>
      </c>
      <c r="M2919" s="2">
        <f t="shared" si="283"/>
        <v>22260</v>
      </c>
      <c r="N2919">
        <f t="shared" si="284"/>
        <v>3</v>
      </c>
      <c r="O2919">
        <f t="shared" si="285"/>
        <v>2023</v>
      </c>
      <c r="P2919" s="9">
        <f>IF(I2919&gt;0,VLOOKUP(B2919,'m cost'!A:G,6,FALSE)*I2919,0)</f>
        <v>2145.36</v>
      </c>
      <c r="Q2919" t="str">
        <f t="shared" si="286"/>
        <v>l</v>
      </c>
      <c r="R2919" s="2">
        <f t="shared" si="287"/>
        <v>-69135.360000000001</v>
      </c>
    </row>
    <row r="2920" spans="1:18" x14ac:dyDescent="0.2">
      <c r="A2920" t="s">
        <v>58</v>
      </c>
      <c r="B2920" s="9" t="str">
        <f>VLOOKUP(A2920,'item cost'!A:D,2,FALSE)</f>
        <v>group 2</v>
      </c>
      <c r="C2920" s="9" t="str">
        <f>VLOOKUP(D2920,items!A:B,2,FALSE)</f>
        <v>item 2</v>
      </c>
      <c r="D2920" t="s">
        <v>834</v>
      </c>
      <c r="E2920" s="10"/>
      <c r="F2920" s="10">
        <v>45003</v>
      </c>
      <c r="G2920" t="s">
        <v>704</v>
      </c>
      <c r="I2920">
        <v>20</v>
      </c>
      <c r="J2920" s="2">
        <v>1200</v>
      </c>
      <c r="K2920" s="2">
        <f>IF(OR(B2920="متنوع",B2920="قطع غيار"),J2920,IF(AND(B2920="ceiling fan",J2920&gt;500),_xlfn.MAXIFS('m cost'!$E$3:$E$1062,'m cost'!$B$3:$B$1062,C2920,'m cost'!$C$3:$C$1062,"&lt;="&amp;O2920,'m cost'!$D$3:$D$1062,"&lt;="&amp;N2920)*3,_xlfn.MAXIFS('m cost'!$E$3:$E$1062,'m cost'!$B$3:$B$1062,C2920,'m cost'!$C$3:$C$1062,"&lt;="&amp;O2920,'m cost'!$D$3:$D$1062,"&lt;="&amp;N2920)))</f>
        <v>1970</v>
      </c>
      <c r="L2920" s="2">
        <f t="shared" si="282"/>
        <v>39400</v>
      </c>
      <c r="M2920" s="2">
        <f t="shared" si="283"/>
        <v>24000</v>
      </c>
      <c r="N2920">
        <f t="shared" si="284"/>
        <v>3</v>
      </c>
      <c r="O2920">
        <f t="shared" si="285"/>
        <v>2023</v>
      </c>
      <c r="P2920" s="9">
        <f>IF(I2920&gt;0,VLOOKUP(B2920,'m cost'!A:G,6,FALSE)*I2920,0)</f>
        <v>811.59999999999991</v>
      </c>
      <c r="Q2920" t="str">
        <f t="shared" si="286"/>
        <v>l</v>
      </c>
      <c r="R2920" s="2">
        <f t="shared" si="287"/>
        <v>-16211.6</v>
      </c>
    </row>
    <row r="2921" spans="1:18" x14ac:dyDescent="0.2">
      <c r="A2921" t="s">
        <v>23</v>
      </c>
      <c r="B2921" s="9" t="str">
        <f>VLOOKUP(A2921,'item cost'!A:D,2,FALSE)</f>
        <v>group 3</v>
      </c>
      <c r="C2921" s="9" t="str">
        <f>VLOOKUP(D2921,items!A:B,2,FALSE)</f>
        <v>item 3</v>
      </c>
      <c r="D2921" t="s">
        <v>835</v>
      </c>
      <c r="E2921" s="10"/>
      <c r="F2921" s="10">
        <v>45003</v>
      </c>
      <c r="G2921" t="s">
        <v>704</v>
      </c>
      <c r="I2921">
        <v>14</v>
      </c>
      <c r="J2921" s="2">
        <v>1025</v>
      </c>
      <c r="K2921" s="2">
        <f>IF(OR(B2921="متنوع",B2921="قطع غيار"),J2921,IF(AND(B2921="ceiling fan",J2921&gt;500),_xlfn.MAXIFS('m cost'!$E$3:$E$1062,'m cost'!$B$3:$B$1062,C2921,'m cost'!$C$3:$C$1062,"&lt;="&amp;O2921,'m cost'!$D$3:$D$1062,"&lt;="&amp;N2921)*3,_xlfn.MAXIFS('m cost'!$E$3:$E$1062,'m cost'!$B$3:$B$1062,C2921,'m cost'!$C$3:$C$1062,"&lt;="&amp;O2921,'m cost'!$D$3:$D$1062,"&lt;="&amp;N2921)))</f>
        <v>2436</v>
      </c>
      <c r="L2921" s="2">
        <f t="shared" si="282"/>
        <v>34104</v>
      </c>
      <c r="M2921" s="2">
        <f t="shared" si="283"/>
        <v>14350</v>
      </c>
      <c r="N2921">
        <f t="shared" si="284"/>
        <v>3</v>
      </c>
      <c r="O2921">
        <f t="shared" si="285"/>
        <v>2023</v>
      </c>
      <c r="P2921" s="9">
        <f>IF(I2921&gt;0,VLOOKUP(B2921,'m cost'!A:G,6,FALSE)*I2921,0)</f>
        <v>824.74</v>
      </c>
      <c r="Q2921" t="str">
        <f t="shared" si="286"/>
        <v>l</v>
      </c>
      <c r="R2921" s="2">
        <f t="shared" si="287"/>
        <v>-20578.740000000002</v>
      </c>
    </row>
    <row r="2922" spans="1:18" x14ac:dyDescent="0.2">
      <c r="A2922" t="s">
        <v>271</v>
      </c>
      <c r="B2922" s="9" t="str">
        <f>VLOOKUP(A2922,'item cost'!A:D,2,FALSE)</f>
        <v>group 4</v>
      </c>
      <c r="C2922" s="9" t="str">
        <f>VLOOKUP(D2922,items!A:B,2,FALSE)</f>
        <v>item 4</v>
      </c>
      <c r="D2922" t="s">
        <v>836</v>
      </c>
      <c r="E2922" s="10"/>
      <c r="F2922" s="10">
        <v>45003</v>
      </c>
      <c r="G2922" t="s">
        <v>704</v>
      </c>
      <c r="I2922">
        <v>20</v>
      </c>
      <c r="J2922" s="2">
        <v>665</v>
      </c>
      <c r="K2922" s="2">
        <f>IF(OR(B2922="متنوع",B2922="قطع غيار"),J2922,IF(AND(B2922="ceiling fan",J2922&gt;500),_xlfn.MAXIFS('m cost'!$E$3:$E$1062,'m cost'!$B$3:$B$1062,C2922,'m cost'!$C$3:$C$1062,"&lt;="&amp;O2922,'m cost'!$D$3:$D$1062,"&lt;="&amp;N2922)*3,_xlfn.MAXIFS('m cost'!$E$3:$E$1062,'m cost'!$B$3:$B$1062,C2922,'m cost'!$C$3:$C$1062,"&lt;="&amp;O2922,'m cost'!$D$3:$D$1062,"&lt;="&amp;N2922)))</f>
        <v>1793</v>
      </c>
      <c r="L2922" s="2">
        <f t="shared" si="282"/>
        <v>35860</v>
      </c>
      <c r="M2922" s="2">
        <f t="shared" si="283"/>
        <v>13300</v>
      </c>
      <c r="N2922">
        <f t="shared" si="284"/>
        <v>3</v>
      </c>
      <c r="O2922">
        <f t="shared" si="285"/>
        <v>2023</v>
      </c>
      <c r="P2922" s="9">
        <f>IF(I2922&gt;0,VLOOKUP(B2922,'m cost'!A:G,6,FALSE)*I2922,0)</f>
        <v>859.2</v>
      </c>
      <c r="Q2922" t="str">
        <f t="shared" si="286"/>
        <v>l</v>
      </c>
      <c r="R2922" s="2">
        <f t="shared" si="287"/>
        <v>-23419.200000000001</v>
      </c>
    </row>
    <row r="2923" spans="1:18" x14ac:dyDescent="0.2">
      <c r="A2923" t="s">
        <v>26</v>
      </c>
      <c r="B2923" s="9" t="str">
        <f>VLOOKUP(A2923,'item cost'!A:D,2,FALSE)</f>
        <v>group 5</v>
      </c>
      <c r="C2923" s="9" t="str">
        <f>VLOOKUP(D2923,items!A:B,2,FALSE)</f>
        <v>item 5</v>
      </c>
      <c r="D2923" t="s">
        <v>837</v>
      </c>
      <c r="E2923" s="10"/>
      <c r="F2923" s="10">
        <v>45003</v>
      </c>
      <c r="G2923" t="s">
        <v>704</v>
      </c>
      <c r="I2923">
        <v>4</v>
      </c>
      <c r="J2923" s="2">
        <v>1650</v>
      </c>
      <c r="K2923" s="2">
        <f>IF(OR(B2923="متنوع",B2923="قطع غيار"),J2923,IF(AND(B2923="ceiling fan",J2923&gt;500),_xlfn.MAXIFS('m cost'!$E$3:$E$1062,'m cost'!$B$3:$B$1062,C2923,'m cost'!$C$3:$C$1062,"&lt;="&amp;O2923,'m cost'!$D$3:$D$1062,"&lt;="&amp;N2923)*3,_xlfn.MAXIFS('m cost'!$E$3:$E$1062,'m cost'!$B$3:$B$1062,C2923,'m cost'!$C$3:$C$1062,"&lt;="&amp;O2923,'m cost'!$D$3:$D$1062,"&lt;="&amp;N2923)))</f>
        <v>2220</v>
      </c>
      <c r="L2923" s="2">
        <f t="shared" si="282"/>
        <v>8880</v>
      </c>
      <c r="M2923" s="2">
        <f t="shared" si="283"/>
        <v>6600</v>
      </c>
      <c r="N2923">
        <f t="shared" si="284"/>
        <v>3</v>
      </c>
      <c r="O2923">
        <f t="shared" si="285"/>
        <v>2023</v>
      </c>
      <c r="P2923" s="9">
        <f>IF(I2923&gt;0,VLOOKUP(B2923,'m cost'!A:G,6,FALSE)*I2923,0)</f>
        <v>128.16</v>
      </c>
      <c r="Q2923" t="str">
        <f t="shared" si="286"/>
        <v>l</v>
      </c>
      <c r="R2923" s="2">
        <f t="shared" si="287"/>
        <v>-2408.16</v>
      </c>
    </row>
    <row r="2924" spans="1:18" x14ac:dyDescent="0.2">
      <c r="A2924" t="s">
        <v>66</v>
      </c>
      <c r="B2924" s="9" t="str">
        <f>VLOOKUP(A2924,'item cost'!A:D,2,FALSE)</f>
        <v>group 6</v>
      </c>
      <c r="C2924" s="9" t="str">
        <f>VLOOKUP(D2924,items!A:B,2,FALSE)</f>
        <v>item 6</v>
      </c>
      <c r="D2924" t="s">
        <v>838</v>
      </c>
      <c r="E2924" s="10"/>
      <c r="F2924" s="10">
        <v>45003</v>
      </c>
      <c r="G2924" t="s">
        <v>704</v>
      </c>
      <c r="I2924">
        <v>1</v>
      </c>
      <c r="J2924" s="2">
        <v>2600</v>
      </c>
      <c r="K2924" s="2">
        <f>IF(OR(B2924="متنوع",B2924="قطع غيار"),J2924,IF(AND(B2924="ceiling fan",J2924&gt;500),_xlfn.MAXIFS('m cost'!$E$3:$E$1062,'m cost'!$B$3:$B$1062,C2924,'m cost'!$C$3:$C$1062,"&lt;="&amp;O2924,'m cost'!$D$3:$D$1062,"&lt;="&amp;N2924)*3,_xlfn.MAXIFS('m cost'!$E$3:$E$1062,'m cost'!$B$3:$B$1062,C2924,'m cost'!$C$3:$C$1062,"&lt;="&amp;O2924,'m cost'!$D$3:$D$1062,"&lt;="&amp;N2924)))</f>
        <v>410</v>
      </c>
      <c r="L2924" s="2">
        <f t="shared" si="282"/>
        <v>410</v>
      </c>
      <c r="M2924" s="2">
        <f t="shared" si="283"/>
        <v>2600</v>
      </c>
      <c r="N2924">
        <f t="shared" si="284"/>
        <v>3</v>
      </c>
      <c r="O2924">
        <f t="shared" si="285"/>
        <v>2023</v>
      </c>
      <c r="P2924" s="9">
        <f>IF(I2924&gt;0,VLOOKUP(B2924,'m cost'!A:G,6,FALSE)*I2924,0)</f>
        <v>149.47999999999999</v>
      </c>
      <c r="Q2924" t="str">
        <f t="shared" si="286"/>
        <v>p</v>
      </c>
      <c r="R2924" s="2">
        <f t="shared" si="287"/>
        <v>2040.52</v>
      </c>
    </row>
    <row r="2925" spans="1:18" x14ac:dyDescent="0.2">
      <c r="A2925" t="s">
        <v>40</v>
      </c>
      <c r="B2925" s="9" t="str">
        <f>VLOOKUP(A2925,'item cost'!A:D,2,FALSE)</f>
        <v>group 7</v>
      </c>
      <c r="C2925" s="9" t="str">
        <f>VLOOKUP(D2925,items!A:B,2,FALSE)</f>
        <v>item 7</v>
      </c>
      <c r="D2925" t="s">
        <v>839</v>
      </c>
      <c r="E2925" s="10"/>
      <c r="F2925" s="10">
        <v>45003</v>
      </c>
      <c r="G2925" t="s">
        <v>704</v>
      </c>
      <c r="I2925">
        <v>20</v>
      </c>
      <c r="J2925" s="2">
        <v>470</v>
      </c>
      <c r="K2925" s="2">
        <f>IF(OR(B2925="متنوع",B2925="قطع غيار"),J2925,IF(AND(B2925="ceiling fan",J2925&gt;500),_xlfn.MAXIFS('m cost'!$E$3:$E$1062,'m cost'!$B$3:$B$1062,C2925,'m cost'!$C$3:$C$1062,"&lt;="&amp;O2925,'m cost'!$D$3:$D$1062,"&lt;="&amp;N2925)*3,_xlfn.MAXIFS('m cost'!$E$3:$E$1062,'m cost'!$B$3:$B$1062,C2925,'m cost'!$C$3:$C$1062,"&lt;="&amp;O2925,'m cost'!$D$3:$D$1062,"&lt;="&amp;N2925)))</f>
        <v>460</v>
      </c>
      <c r="L2925" s="2">
        <f t="shared" si="282"/>
        <v>9200</v>
      </c>
      <c r="M2925" s="2">
        <f t="shared" si="283"/>
        <v>9400</v>
      </c>
      <c r="N2925">
        <f t="shared" si="284"/>
        <v>3</v>
      </c>
      <c r="O2925">
        <f t="shared" si="285"/>
        <v>2023</v>
      </c>
      <c r="P2925" s="9">
        <f>IF(I2925&gt;0,VLOOKUP(B2925,'m cost'!A:G,6,FALSE)*I2925,0)</f>
        <v>442.8</v>
      </c>
      <c r="Q2925" t="str">
        <f t="shared" si="286"/>
        <v>l</v>
      </c>
      <c r="R2925" s="2">
        <f t="shared" si="287"/>
        <v>-242.8</v>
      </c>
    </row>
    <row r="2926" spans="1:18" x14ac:dyDescent="0.2">
      <c r="A2926" t="s">
        <v>61</v>
      </c>
      <c r="B2926" s="9" t="str">
        <f>VLOOKUP(A2926,'item cost'!A:D,2,FALSE)</f>
        <v>group 8</v>
      </c>
      <c r="C2926" s="9" t="str">
        <f>VLOOKUP(D2926,items!A:B,2,FALSE)</f>
        <v>item 8</v>
      </c>
      <c r="D2926" t="s">
        <v>840</v>
      </c>
      <c r="E2926" s="10"/>
      <c r="F2926" s="10">
        <v>45003</v>
      </c>
      <c r="G2926" t="s">
        <v>705</v>
      </c>
      <c r="I2926">
        <v>50</v>
      </c>
      <c r="J2926" s="2">
        <v>470</v>
      </c>
      <c r="K2926" s="2">
        <f>IF(OR(B2926="متنوع",B2926="قطع غيار"),J2926,IF(AND(B2926="ceiling fan",J2926&gt;500),_xlfn.MAXIFS('m cost'!$E$3:$E$1062,'m cost'!$B$3:$B$1062,C2926,'m cost'!$C$3:$C$1062,"&lt;="&amp;O2926,'m cost'!$D$3:$D$1062,"&lt;="&amp;N2926)*3,_xlfn.MAXIFS('m cost'!$E$3:$E$1062,'m cost'!$B$3:$B$1062,C2926,'m cost'!$C$3:$C$1062,"&lt;="&amp;O2926,'m cost'!$D$3:$D$1062,"&lt;="&amp;N2926)))</f>
        <v>1630</v>
      </c>
      <c r="L2926" s="2">
        <f t="shared" si="282"/>
        <v>81500</v>
      </c>
      <c r="M2926" s="2">
        <f t="shared" si="283"/>
        <v>23500</v>
      </c>
      <c r="N2926">
        <f t="shared" si="284"/>
        <v>3</v>
      </c>
      <c r="O2926">
        <f t="shared" si="285"/>
        <v>2023</v>
      </c>
      <c r="P2926" s="9">
        <f>IF(I2926&gt;0,VLOOKUP(B2926,'m cost'!A:G,6,FALSE)*I2926,0)</f>
        <v>3142</v>
      </c>
      <c r="Q2926" t="str">
        <f t="shared" si="286"/>
        <v>l</v>
      </c>
      <c r="R2926" s="2">
        <f t="shared" si="287"/>
        <v>-61142</v>
      </c>
    </row>
    <row r="2927" spans="1:18" x14ac:dyDescent="0.2">
      <c r="A2927" t="s">
        <v>39</v>
      </c>
      <c r="B2927" s="9" t="str">
        <f>VLOOKUP(A2927,'item cost'!A:D,2,FALSE)</f>
        <v>group 9</v>
      </c>
      <c r="C2927" s="9" t="str">
        <f>VLOOKUP(D2927,items!A:B,2,FALSE)</f>
        <v>item 9</v>
      </c>
      <c r="D2927" t="s">
        <v>841</v>
      </c>
      <c r="E2927" s="10"/>
      <c r="F2927" s="10">
        <v>45003</v>
      </c>
      <c r="G2927" t="s">
        <v>705</v>
      </c>
      <c r="I2927">
        <v>27</v>
      </c>
      <c r="J2927" s="2">
        <v>665</v>
      </c>
      <c r="K2927" s="2">
        <f>IF(OR(B2927="متنوع",B2927="قطع غيار"),J2927,IF(AND(B2927="ceiling fan",J2927&gt;500),_xlfn.MAXIFS('m cost'!$E$3:$E$1062,'m cost'!$B$3:$B$1062,C2927,'m cost'!$C$3:$C$1062,"&lt;="&amp;O2927,'m cost'!$D$3:$D$1062,"&lt;="&amp;N2927)*3,_xlfn.MAXIFS('m cost'!$E$3:$E$1062,'m cost'!$B$3:$B$1062,C2927,'m cost'!$C$3:$C$1062,"&lt;="&amp;O2927,'m cost'!$D$3:$D$1062,"&lt;="&amp;N2927)))</f>
        <v>2007</v>
      </c>
      <c r="L2927" s="2">
        <f t="shared" si="282"/>
        <v>54189</v>
      </c>
      <c r="M2927" s="2">
        <f t="shared" si="283"/>
        <v>17955</v>
      </c>
      <c r="N2927">
        <f t="shared" si="284"/>
        <v>3</v>
      </c>
      <c r="O2927">
        <f t="shared" si="285"/>
        <v>2023</v>
      </c>
      <c r="P2927" s="9">
        <f>IF(I2927&gt;0,VLOOKUP(B2927,'m cost'!A:G,6,FALSE)*I2927,0)</f>
        <v>607.2299999999999</v>
      </c>
      <c r="Q2927" t="str">
        <f t="shared" si="286"/>
        <v>l</v>
      </c>
      <c r="R2927" s="2">
        <f t="shared" si="287"/>
        <v>-36841.230000000003</v>
      </c>
    </row>
    <row r="2928" spans="1:18" x14ac:dyDescent="0.2">
      <c r="A2928" t="s">
        <v>277</v>
      </c>
      <c r="B2928" s="9" t="str">
        <f>VLOOKUP(A2928,'item cost'!A:D,2,FALSE)</f>
        <v>group 10</v>
      </c>
      <c r="C2928" s="9" t="str">
        <f>VLOOKUP(D2928,items!A:B,2,FALSE)</f>
        <v>item 10</v>
      </c>
      <c r="D2928" t="s">
        <v>842</v>
      </c>
      <c r="E2928" s="10"/>
      <c r="F2928" s="10">
        <v>45003</v>
      </c>
      <c r="G2928" t="s">
        <v>705</v>
      </c>
      <c r="I2928">
        <v>10</v>
      </c>
      <c r="J2928" s="2">
        <v>530</v>
      </c>
      <c r="K2928" s="2">
        <f>IF(OR(B2928="متنوع",B2928="قطع غيار"),J2928,IF(AND(B2928="ceiling fan",J2928&gt;500),_xlfn.MAXIFS('m cost'!$E$3:$E$1062,'m cost'!$B$3:$B$1062,C2928,'m cost'!$C$3:$C$1062,"&lt;="&amp;O2928,'m cost'!$D$3:$D$1062,"&lt;="&amp;N2928)*3,_xlfn.MAXIFS('m cost'!$E$3:$E$1062,'m cost'!$B$3:$B$1062,C2928,'m cost'!$C$3:$C$1062,"&lt;="&amp;O2928,'m cost'!$D$3:$D$1062,"&lt;="&amp;N2928)))</f>
        <v>370</v>
      </c>
      <c r="L2928" s="2">
        <f t="shared" si="282"/>
        <v>3700</v>
      </c>
      <c r="M2928" s="2">
        <f t="shared" si="283"/>
        <v>5300</v>
      </c>
      <c r="N2928">
        <f t="shared" si="284"/>
        <v>3</v>
      </c>
      <c r="O2928">
        <f t="shared" si="285"/>
        <v>2023</v>
      </c>
      <c r="P2928" s="9">
        <f>IF(I2928&gt;0,VLOOKUP(B2928,'m cost'!A:G,6,FALSE)*I2928,0)</f>
        <v>624.29999999999995</v>
      </c>
      <c r="Q2928" t="str">
        <f t="shared" si="286"/>
        <v>p</v>
      </c>
      <c r="R2928" s="2">
        <f t="shared" si="287"/>
        <v>975.7</v>
      </c>
    </row>
    <row r="2929" spans="1:18" x14ac:dyDescent="0.2">
      <c r="A2929" t="s">
        <v>53</v>
      </c>
      <c r="B2929" s="9" t="str">
        <f>VLOOKUP(A2929,'item cost'!A:D,2,FALSE)</f>
        <v>group 11</v>
      </c>
      <c r="C2929" s="9" t="str">
        <f>VLOOKUP(D2929,items!A:B,2,FALSE)</f>
        <v>item 11</v>
      </c>
      <c r="D2929" t="s">
        <v>843</v>
      </c>
      <c r="E2929" s="10"/>
      <c r="F2929" s="10">
        <v>45003</v>
      </c>
      <c r="G2929" t="s">
        <v>705</v>
      </c>
      <c r="I2929">
        <v>5</v>
      </c>
      <c r="J2929" s="2">
        <v>540</v>
      </c>
      <c r="K2929" s="2">
        <f>IF(OR(B2929="متنوع",B2929="قطع غيار"),J2929,IF(AND(B2929="ceiling fan",J2929&gt;500),_xlfn.MAXIFS('m cost'!$E$3:$E$1062,'m cost'!$B$3:$B$1062,C2929,'m cost'!$C$3:$C$1062,"&lt;="&amp;O2929,'m cost'!$D$3:$D$1062,"&lt;="&amp;N2929)*3,_xlfn.MAXIFS('m cost'!$E$3:$E$1062,'m cost'!$B$3:$B$1062,C2929,'m cost'!$C$3:$C$1062,"&lt;="&amp;O2929,'m cost'!$D$3:$D$1062,"&lt;="&amp;N2929)))</f>
        <v>339.00000000000006</v>
      </c>
      <c r="L2929" s="2">
        <f t="shared" si="282"/>
        <v>1695.0000000000002</v>
      </c>
      <c r="M2929" s="2">
        <f t="shared" si="283"/>
        <v>2700</v>
      </c>
      <c r="N2929">
        <f t="shared" si="284"/>
        <v>3</v>
      </c>
      <c r="O2929">
        <f t="shared" si="285"/>
        <v>2023</v>
      </c>
      <c r="P2929" s="9">
        <f>IF(I2929&gt;0,VLOOKUP(B2929,'m cost'!A:G,6,FALSE)*I2929,0)</f>
        <v>110.05000000000001</v>
      </c>
      <c r="Q2929" t="str">
        <f t="shared" si="286"/>
        <v>p</v>
      </c>
      <c r="R2929" s="2">
        <f t="shared" si="287"/>
        <v>894.94999999999982</v>
      </c>
    </row>
    <row r="2930" spans="1:18" x14ac:dyDescent="0.2">
      <c r="A2930" t="s">
        <v>54</v>
      </c>
      <c r="B2930" s="9" t="str">
        <f>VLOOKUP(A2930,'item cost'!A:D,2,FALSE)</f>
        <v>group 12</v>
      </c>
      <c r="C2930" s="9" t="str">
        <f>VLOOKUP(D2930,items!A:B,2,FALSE)</f>
        <v>item 12</v>
      </c>
      <c r="D2930" t="s">
        <v>844</v>
      </c>
      <c r="E2930" s="10"/>
      <c r="F2930" s="10">
        <v>45003</v>
      </c>
      <c r="G2930" t="s">
        <v>705</v>
      </c>
      <c r="I2930">
        <v>20</v>
      </c>
      <c r="J2930" s="2">
        <v>160</v>
      </c>
      <c r="K2930" s="2">
        <f>IF(OR(B2930="متنوع",B2930="قطع غيار"),J2930,IF(AND(B2930="ceiling fan",J2930&gt;500),_xlfn.MAXIFS('m cost'!$E$3:$E$1062,'m cost'!$B$3:$B$1062,C2930,'m cost'!$C$3:$C$1062,"&lt;="&amp;O2930,'m cost'!$D$3:$D$1062,"&lt;="&amp;N2930)*3,_xlfn.MAXIFS('m cost'!$E$3:$E$1062,'m cost'!$B$3:$B$1062,C2930,'m cost'!$C$3:$C$1062,"&lt;="&amp;O2930,'m cost'!$D$3:$D$1062,"&lt;="&amp;N2930)))</f>
        <v>900</v>
      </c>
      <c r="L2930" s="2">
        <f t="shared" si="282"/>
        <v>18000</v>
      </c>
      <c r="M2930" s="2">
        <f t="shared" si="283"/>
        <v>3200</v>
      </c>
      <c r="N2930">
        <f t="shared" si="284"/>
        <v>3</v>
      </c>
      <c r="O2930">
        <f t="shared" si="285"/>
        <v>2023</v>
      </c>
      <c r="P2930" s="9">
        <f>IF(I2930&gt;0,VLOOKUP(B2930,'m cost'!A:G,6,FALSE)*I2930,0)</f>
        <v>515.6</v>
      </c>
      <c r="Q2930" t="str">
        <f t="shared" si="286"/>
        <v>l</v>
      </c>
      <c r="R2930" s="2">
        <f t="shared" si="287"/>
        <v>-15315.6</v>
      </c>
    </row>
    <row r="2931" spans="1:18" x14ac:dyDescent="0.2">
      <c r="A2931" t="s">
        <v>72</v>
      </c>
      <c r="B2931" s="9" t="str">
        <f>VLOOKUP(A2931,'item cost'!A:D,2,FALSE)</f>
        <v>group 13</v>
      </c>
      <c r="C2931" s="9" t="str">
        <f>VLOOKUP(D2931,items!A:B,2,FALSE)</f>
        <v>item 13</v>
      </c>
      <c r="D2931" t="s">
        <v>845</v>
      </c>
      <c r="E2931" s="10"/>
      <c r="F2931" s="10">
        <v>45003</v>
      </c>
      <c r="G2931" t="s">
        <v>705</v>
      </c>
      <c r="I2931">
        <v>5</v>
      </c>
      <c r="J2931" s="2">
        <v>275</v>
      </c>
      <c r="K2931" s="2">
        <f>IF(OR(B2931="متنوع",B2931="قطع غيار"),J2931,IF(AND(B2931="ceiling fan",J2931&gt;500),_xlfn.MAXIFS('m cost'!$E$3:$E$1062,'m cost'!$B$3:$B$1062,C2931,'m cost'!$C$3:$C$1062,"&lt;="&amp;O2931,'m cost'!$D$3:$D$1062,"&lt;="&amp;N2931)*3,_xlfn.MAXIFS('m cost'!$E$3:$E$1062,'m cost'!$B$3:$B$1062,C2931,'m cost'!$C$3:$C$1062,"&lt;="&amp;O2931,'m cost'!$D$3:$D$1062,"&lt;="&amp;N2931)))</f>
        <v>450</v>
      </c>
      <c r="L2931" s="2">
        <f t="shared" si="282"/>
        <v>2250</v>
      </c>
      <c r="M2931" s="2">
        <f t="shared" si="283"/>
        <v>1375</v>
      </c>
      <c r="N2931">
        <f t="shared" si="284"/>
        <v>3</v>
      </c>
      <c r="O2931">
        <f t="shared" si="285"/>
        <v>2023</v>
      </c>
      <c r="P2931" s="9">
        <f>IF(I2931&gt;0,VLOOKUP(B2931,'m cost'!A:G,6,FALSE)*I2931,0)</f>
        <v>208.35000000000002</v>
      </c>
      <c r="Q2931" t="str">
        <f t="shared" si="286"/>
        <v>l</v>
      </c>
      <c r="R2931" s="2">
        <f t="shared" si="287"/>
        <v>-1083.3499999999999</v>
      </c>
    </row>
    <row r="2932" spans="1:18" x14ac:dyDescent="0.2">
      <c r="A2932" t="s">
        <v>38</v>
      </c>
      <c r="B2932" s="9" t="str">
        <f>VLOOKUP(A2932,'item cost'!A:D,2,FALSE)</f>
        <v>group 14</v>
      </c>
      <c r="C2932" s="9" t="str">
        <f>VLOOKUP(D2932,items!A:B,2,FALSE)</f>
        <v>item 14</v>
      </c>
      <c r="D2932" t="s">
        <v>846</v>
      </c>
      <c r="E2932" s="10"/>
      <c r="F2932" s="10">
        <v>45003</v>
      </c>
      <c r="G2932" t="s">
        <v>705</v>
      </c>
      <c r="I2932">
        <v>2</v>
      </c>
      <c r="J2932" s="2">
        <v>1025</v>
      </c>
      <c r="K2932" s="2">
        <f>IF(OR(B2932="متنوع",B2932="قطع غيار"),J2932,IF(AND(B2932="ceiling fan",J2932&gt;500),_xlfn.MAXIFS('m cost'!$E$3:$E$1062,'m cost'!$B$3:$B$1062,C2932,'m cost'!$C$3:$C$1062,"&lt;="&amp;O2932,'m cost'!$D$3:$D$1062,"&lt;="&amp;N2932)*3,_xlfn.MAXIFS('m cost'!$E$3:$E$1062,'m cost'!$B$3:$B$1062,C2932,'m cost'!$C$3:$C$1062,"&lt;="&amp;O2932,'m cost'!$D$3:$D$1062,"&lt;="&amp;N2932)))</f>
        <v>2060</v>
      </c>
      <c r="L2932" s="2">
        <f t="shared" si="282"/>
        <v>4120</v>
      </c>
      <c r="M2932" s="2">
        <f t="shared" si="283"/>
        <v>2050</v>
      </c>
      <c r="N2932">
        <f t="shared" si="284"/>
        <v>3</v>
      </c>
      <c r="O2932">
        <f t="shared" si="285"/>
        <v>2023</v>
      </c>
      <c r="P2932" s="9">
        <f>IF(I2932&gt;0,VLOOKUP(B2932,'m cost'!A:G,6,FALSE)*I2932,0)</f>
        <v>66.38</v>
      </c>
      <c r="Q2932" t="str">
        <f t="shared" si="286"/>
        <v>l</v>
      </c>
      <c r="R2932" s="2">
        <f t="shared" si="287"/>
        <v>-2136.38</v>
      </c>
    </row>
    <row r="2933" spans="1:18" x14ac:dyDescent="0.2">
      <c r="A2933" t="s">
        <v>36</v>
      </c>
      <c r="B2933" s="9" t="str">
        <f>VLOOKUP(A2933,'item cost'!A:D,2,FALSE)</f>
        <v>group 15</v>
      </c>
      <c r="C2933" s="9" t="str">
        <f>VLOOKUP(D2933,items!A:B,2,FALSE)</f>
        <v>item 15</v>
      </c>
      <c r="D2933" t="s">
        <v>847</v>
      </c>
      <c r="E2933" s="10"/>
      <c r="F2933" s="10">
        <v>45003</v>
      </c>
      <c r="G2933" t="s">
        <v>705</v>
      </c>
      <c r="I2933">
        <v>2</v>
      </c>
      <c r="J2933" s="2">
        <v>1200</v>
      </c>
      <c r="K2933" s="2">
        <f>IF(OR(B2933="متنوع",B2933="قطع غيار"),J2933,IF(AND(B2933="ceiling fan",J2933&gt;500),_xlfn.MAXIFS('m cost'!$E$3:$E$1062,'m cost'!$B$3:$B$1062,C2933,'m cost'!$C$3:$C$1062,"&lt;="&amp;O2933,'m cost'!$D$3:$D$1062,"&lt;="&amp;N2933)*3,_xlfn.MAXIFS('m cost'!$E$3:$E$1062,'m cost'!$B$3:$B$1062,C2933,'m cost'!$C$3:$C$1062,"&lt;="&amp;O2933,'m cost'!$D$3:$D$1062,"&lt;="&amp;N2933)))</f>
        <v>1928</v>
      </c>
      <c r="L2933" s="2">
        <f t="shared" si="282"/>
        <v>3856</v>
      </c>
      <c r="M2933" s="2">
        <f t="shared" si="283"/>
        <v>2400</v>
      </c>
      <c r="N2933">
        <f t="shared" si="284"/>
        <v>3</v>
      </c>
      <c r="O2933">
        <f t="shared" si="285"/>
        <v>2023</v>
      </c>
      <c r="P2933" s="9">
        <f>IF(I2933&gt;0,VLOOKUP(B2933,'m cost'!A:G,6,FALSE)*I2933,0)</f>
        <v>53.04</v>
      </c>
      <c r="Q2933" t="str">
        <f t="shared" si="286"/>
        <v>l</v>
      </c>
      <c r="R2933" s="2">
        <f t="shared" si="287"/>
        <v>-1509.04</v>
      </c>
    </row>
    <row r="2934" spans="1:18" x14ac:dyDescent="0.2">
      <c r="A2934" t="s">
        <v>30</v>
      </c>
      <c r="B2934" s="9" t="str">
        <f>VLOOKUP(A2934,'item cost'!A:D,2,FALSE)</f>
        <v>group 16</v>
      </c>
      <c r="C2934" s="9" t="str">
        <f>VLOOKUP(D2934,items!A:B,2,FALSE)</f>
        <v>item 16</v>
      </c>
      <c r="D2934" t="s">
        <v>848</v>
      </c>
      <c r="E2934" s="10"/>
      <c r="F2934" s="10">
        <v>45003</v>
      </c>
      <c r="G2934" t="s">
        <v>705</v>
      </c>
      <c r="I2934">
        <v>10</v>
      </c>
      <c r="J2934" s="2">
        <v>590</v>
      </c>
      <c r="K2934" s="2">
        <f>IF(OR(B2934="متنوع",B2934="قطع غيار"),J2934,IF(AND(B2934="ceiling fan",J2934&gt;500),_xlfn.MAXIFS('m cost'!$E$3:$E$1062,'m cost'!$B$3:$B$1062,C2934,'m cost'!$C$3:$C$1062,"&lt;="&amp;O2934,'m cost'!$D$3:$D$1062,"&lt;="&amp;N2934)*3,_xlfn.MAXIFS('m cost'!$E$3:$E$1062,'m cost'!$B$3:$B$1062,C2934,'m cost'!$C$3:$C$1062,"&lt;="&amp;O2934,'m cost'!$D$3:$D$1062,"&lt;="&amp;N2934)))</f>
        <v>340.26666666666671</v>
      </c>
      <c r="L2934" s="2">
        <f t="shared" si="282"/>
        <v>3402.666666666667</v>
      </c>
      <c r="M2934" s="2">
        <f t="shared" si="283"/>
        <v>5900</v>
      </c>
      <c r="N2934">
        <f t="shared" si="284"/>
        <v>3</v>
      </c>
      <c r="O2934">
        <f t="shared" si="285"/>
        <v>2023</v>
      </c>
      <c r="P2934" s="9">
        <f>IF(I2934&gt;0,VLOOKUP(B2934,'m cost'!A:G,6,FALSE)*I2934,0)</f>
        <v>286.8</v>
      </c>
      <c r="Q2934" t="str">
        <f t="shared" si="286"/>
        <v>p</v>
      </c>
      <c r="R2934" s="2">
        <f t="shared" si="287"/>
        <v>2210.5333333333328</v>
      </c>
    </row>
    <row r="2935" spans="1:18" x14ac:dyDescent="0.2">
      <c r="A2935" t="s">
        <v>45</v>
      </c>
      <c r="B2935" s="9" t="str">
        <f>VLOOKUP(A2935,'item cost'!A:D,2,FALSE)</f>
        <v>group 17</v>
      </c>
      <c r="C2935" s="9" t="str">
        <f>VLOOKUP(D2935,items!A:B,2,FALSE)</f>
        <v>item 17</v>
      </c>
      <c r="D2935" t="s">
        <v>849</v>
      </c>
      <c r="E2935" s="10"/>
      <c r="F2935" s="10">
        <v>45003</v>
      </c>
      <c r="G2935" t="s">
        <v>705</v>
      </c>
      <c r="I2935">
        <v>5</v>
      </c>
      <c r="J2935" s="2">
        <v>310</v>
      </c>
      <c r="K2935" s="2">
        <f>IF(OR(B2935="متنوع",B2935="قطع غيار"),J2935,IF(AND(B2935="ceiling fan",J2935&gt;500),_xlfn.MAXIFS('m cost'!$E$3:$E$1062,'m cost'!$B$3:$B$1062,C2935,'m cost'!$C$3:$C$1062,"&lt;="&amp;O2935,'m cost'!$D$3:$D$1062,"&lt;="&amp;N2935)*3,_xlfn.MAXIFS('m cost'!$E$3:$E$1062,'m cost'!$B$3:$B$1062,C2935,'m cost'!$C$3:$C$1062,"&lt;="&amp;O2935,'m cost'!$D$3:$D$1062,"&lt;="&amp;N2935)))</f>
        <v>1330</v>
      </c>
      <c r="L2935" s="2">
        <f t="shared" si="282"/>
        <v>6650</v>
      </c>
      <c r="M2935" s="2">
        <f t="shared" si="283"/>
        <v>1550</v>
      </c>
      <c r="N2935">
        <f t="shared" si="284"/>
        <v>3</v>
      </c>
      <c r="O2935">
        <f t="shared" si="285"/>
        <v>2023</v>
      </c>
      <c r="P2935" s="9">
        <f>IF(I2935&gt;0,VLOOKUP(B2935,'m cost'!A:G,6,FALSE)*I2935,0)</f>
        <v>241.25</v>
      </c>
      <c r="Q2935" t="str">
        <f t="shared" si="286"/>
        <v>l</v>
      </c>
      <c r="R2935" s="2">
        <f t="shared" si="287"/>
        <v>-5341.25</v>
      </c>
    </row>
    <row r="2936" spans="1:18" x14ac:dyDescent="0.2">
      <c r="A2936" t="s">
        <v>21</v>
      </c>
      <c r="B2936" s="9" t="str">
        <f>VLOOKUP(A2936,'item cost'!A:D,2,FALSE)</f>
        <v>group 18</v>
      </c>
      <c r="C2936" s="9" t="str">
        <f>VLOOKUP(D2936,items!A:B,2,FALSE)</f>
        <v>item 18</v>
      </c>
      <c r="D2936" t="s">
        <v>850</v>
      </c>
      <c r="E2936" s="10"/>
      <c r="F2936" s="10">
        <v>45003</v>
      </c>
      <c r="G2936" t="s">
        <v>103</v>
      </c>
      <c r="I2936">
        <v>-1</v>
      </c>
      <c r="J2936" s="2">
        <v>2600</v>
      </c>
      <c r="K2936" s="2">
        <f>IF(OR(B2936="متنوع",B2936="قطع غيار"),J2936,IF(AND(B2936="ceiling fan",J2936&gt;500),_xlfn.MAXIFS('m cost'!$E$3:$E$1062,'m cost'!$B$3:$B$1062,C2936,'m cost'!$C$3:$C$1062,"&lt;="&amp;O2936,'m cost'!$D$3:$D$1062,"&lt;="&amp;N2936)*3,_xlfn.MAXIFS('m cost'!$E$3:$E$1062,'m cost'!$B$3:$B$1062,C2936,'m cost'!$C$3:$C$1062,"&lt;="&amp;O2936,'m cost'!$D$3:$D$1062,"&lt;="&amp;N2936)))</f>
        <v>569</v>
      </c>
      <c r="L2936" s="2">
        <f t="shared" si="282"/>
        <v>-569</v>
      </c>
      <c r="M2936" s="2">
        <f t="shared" si="283"/>
        <v>-2600</v>
      </c>
      <c r="N2936">
        <f t="shared" si="284"/>
        <v>3</v>
      </c>
      <c r="O2936">
        <f t="shared" si="285"/>
        <v>2023</v>
      </c>
      <c r="P2936" s="9">
        <f>IF(I2936&gt;0,VLOOKUP(B2936,'m cost'!A:G,6,FALSE)*I2936,0)</f>
        <v>0</v>
      </c>
      <c r="Q2936" t="str">
        <f t="shared" si="286"/>
        <v>l</v>
      </c>
      <c r="R2936" s="2">
        <f t="shared" si="287"/>
        <v>-2031</v>
      </c>
    </row>
    <row r="2937" spans="1:18" x14ac:dyDescent="0.2">
      <c r="A2937" t="s">
        <v>275</v>
      </c>
      <c r="B2937" s="9" t="str">
        <f>VLOOKUP(A2937,'item cost'!A:D,2,FALSE)</f>
        <v>group 19</v>
      </c>
      <c r="C2937" s="9" t="str">
        <f>VLOOKUP(D2937,items!A:B,2,FALSE)</f>
        <v>item 19</v>
      </c>
      <c r="D2937" t="s">
        <v>851</v>
      </c>
      <c r="E2937" s="10"/>
      <c r="F2937" s="10">
        <v>45003</v>
      </c>
      <c r="G2937" t="s">
        <v>103</v>
      </c>
      <c r="I2937">
        <v>-1</v>
      </c>
      <c r="J2937" s="2">
        <v>2800</v>
      </c>
      <c r="K2937" s="2">
        <f>IF(OR(B2937="متنوع",B2937="قطع غيار"),J2937,IF(AND(B2937="ceiling fan",J2937&gt;500),_xlfn.MAXIFS('m cost'!$E$3:$E$1062,'m cost'!$B$3:$B$1062,C2937,'m cost'!$C$3:$C$1062,"&lt;="&amp;O2937,'m cost'!$D$3:$D$1062,"&lt;="&amp;N2937)*3,_xlfn.MAXIFS('m cost'!$E$3:$E$1062,'m cost'!$B$3:$B$1062,C2937,'m cost'!$C$3:$C$1062,"&lt;="&amp;O2937,'m cost'!$D$3:$D$1062,"&lt;="&amp;N2937)))</f>
        <v>1400</v>
      </c>
      <c r="L2937" s="2">
        <f t="shared" si="282"/>
        <v>-1400</v>
      </c>
      <c r="M2937" s="2">
        <f t="shared" si="283"/>
        <v>-2800</v>
      </c>
      <c r="N2937">
        <f t="shared" si="284"/>
        <v>3</v>
      </c>
      <c r="O2937">
        <f t="shared" si="285"/>
        <v>2023</v>
      </c>
      <c r="P2937" s="9">
        <f>IF(I2937&gt;0,VLOOKUP(B2937,'m cost'!A:G,6,FALSE)*I2937,0)</f>
        <v>0</v>
      </c>
      <c r="Q2937" t="str">
        <f t="shared" si="286"/>
        <v>l</v>
      </c>
      <c r="R2937" s="2">
        <f t="shared" si="287"/>
        <v>-1400</v>
      </c>
    </row>
    <row r="2938" spans="1:18" x14ac:dyDescent="0.2">
      <c r="A2938" t="s">
        <v>17</v>
      </c>
      <c r="B2938" s="9" t="str">
        <f>VLOOKUP(A2938,'item cost'!A:D,2,FALSE)</f>
        <v>group 20</v>
      </c>
      <c r="C2938" s="9" t="str">
        <f>VLOOKUP(D2938,items!A:B,2,FALSE)</f>
        <v>item 20</v>
      </c>
      <c r="D2938" t="s">
        <v>852</v>
      </c>
      <c r="E2938" s="10"/>
      <c r="F2938" s="10">
        <v>45003</v>
      </c>
      <c r="G2938" t="s">
        <v>103</v>
      </c>
      <c r="I2938">
        <v>-1</v>
      </c>
      <c r="J2938" s="2">
        <v>490</v>
      </c>
      <c r="K2938" s="2">
        <f>IF(OR(B2938="متنوع",B2938="قطع غيار"),J2938,IF(AND(B2938="ceiling fan",J2938&gt;500),_xlfn.MAXIFS('m cost'!$E$3:$E$1062,'m cost'!$B$3:$B$1062,C2938,'m cost'!$C$3:$C$1062,"&lt;="&amp;O2938,'m cost'!$D$3:$D$1062,"&lt;="&amp;N2938)*3,_xlfn.MAXIFS('m cost'!$E$3:$E$1062,'m cost'!$B$3:$B$1062,C2938,'m cost'!$C$3:$C$1062,"&lt;="&amp;O2938,'m cost'!$D$3:$D$1062,"&lt;="&amp;N2938)))</f>
        <v>1668</v>
      </c>
      <c r="L2938" s="2">
        <f t="shared" si="282"/>
        <v>-1668</v>
      </c>
      <c r="M2938" s="2">
        <f t="shared" si="283"/>
        <v>-490</v>
      </c>
      <c r="N2938">
        <f t="shared" si="284"/>
        <v>3</v>
      </c>
      <c r="O2938">
        <f t="shared" si="285"/>
        <v>2023</v>
      </c>
      <c r="P2938" s="9">
        <f>IF(I2938&gt;0,VLOOKUP(B2938,'m cost'!A:G,6,FALSE)*I2938,0)</f>
        <v>0</v>
      </c>
      <c r="Q2938" t="str">
        <f t="shared" si="286"/>
        <v>p</v>
      </c>
      <c r="R2938" s="2">
        <f t="shared" si="287"/>
        <v>1178</v>
      </c>
    </row>
    <row r="2939" spans="1:18" x14ac:dyDescent="0.2">
      <c r="A2939" t="s">
        <v>18</v>
      </c>
      <c r="B2939" s="9" t="str">
        <f>VLOOKUP(A2939,'item cost'!A:D,2,FALSE)</f>
        <v>group 21</v>
      </c>
      <c r="C2939" s="9" t="str">
        <f>VLOOKUP(D2939,items!A:B,2,FALSE)</f>
        <v>item 21</v>
      </c>
      <c r="D2939" t="s">
        <v>853</v>
      </c>
      <c r="E2939" s="10"/>
      <c r="F2939" s="10">
        <v>45003</v>
      </c>
      <c r="G2939" t="s">
        <v>103</v>
      </c>
      <c r="I2939">
        <v>-1</v>
      </c>
      <c r="J2939" s="2">
        <v>540</v>
      </c>
      <c r="K2939" s="2">
        <f>IF(OR(B2939="متنوع",B2939="قطع غيار"),J2939,IF(AND(B2939="ceiling fan",J2939&gt;500),_xlfn.MAXIFS('m cost'!$E$3:$E$1062,'m cost'!$B$3:$B$1062,C2939,'m cost'!$C$3:$C$1062,"&lt;="&amp;O2939,'m cost'!$D$3:$D$1062,"&lt;="&amp;N2939)*3,_xlfn.MAXIFS('m cost'!$E$3:$E$1062,'m cost'!$B$3:$B$1062,C2939,'m cost'!$C$3:$C$1062,"&lt;="&amp;O2939,'m cost'!$D$3:$D$1062,"&lt;="&amp;N2939)))</f>
        <v>2185</v>
      </c>
      <c r="L2939" s="2">
        <f t="shared" si="282"/>
        <v>-2185</v>
      </c>
      <c r="M2939" s="2">
        <f t="shared" si="283"/>
        <v>-540</v>
      </c>
      <c r="N2939">
        <f t="shared" si="284"/>
        <v>3</v>
      </c>
      <c r="O2939">
        <f t="shared" si="285"/>
        <v>2023</v>
      </c>
      <c r="P2939" s="9">
        <f>IF(I2939&gt;0,VLOOKUP(B2939,'m cost'!A:G,6,FALSE)*I2939,0)</f>
        <v>0</v>
      </c>
      <c r="Q2939" t="str">
        <f t="shared" si="286"/>
        <v>p</v>
      </c>
      <c r="R2939" s="2">
        <f t="shared" si="287"/>
        <v>1645</v>
      </c>
    </row>
    <row r="2940" spans="1:18" x14ac:dyDescent="0.2">
      <c r="A2940" t="s">
        <v>24</v>
      </c>
      <c r="B2940" s="9" t="str">
        <f>VLOOKUP(A2940,'item cost'!A:D,2,FALSE)</f>
        <v>group 22</v>
      </c>
      <c r="C2940" s="9" t="str">
        <f>VLOOKUP(D2940,items!A:B,2,FALSE)</f>
        <v>item 22</v>
      </c>
      <c r="D2940" t="s">
        <v>854</v>
      </c>
      <c r="E2940" s="10"/>
      <c r="F2940" s="10">
        <v>45003</v>
      </c>
      <c r="G2940" t="s">
        <v>103</v>
      </c>
      <c r="I2940">
        <v>-1</v>
      </c>
      <c r="J2940" s="2">
        <v>320</v>
      </c>
      <c r="K2940" s="2">
        <f>IF(OR(B2940="متنوع",B2940="قطع غيار"),J2940,IF(AND(B2940="ceiling fan",J2940&gt;500),_xlfn.MAXIFS('m cost'!$E$3:$E$1062,'m cost'!$B$3:$B$1062,C2940,'m cost'!$C$3:$C$1062,"&lt;="&amp;O2940,'m cost'!$D$3:$D$1062,"&lt;="&amp;N2940)*3,_xlfn.MAXIFS('m cost'!$E$3:$E$1062,'m cost'!$B$3:$B$1062,C2940,'m cost'!$C$3:$C$1062,"&lt;="&amp;O2940,'m cost'!$D$3:$D$1062,"&lt;="&amp;N2940)))</f>
        <v>855</v>
      </c>
      <c r="L2940" s="2">
        <f t="shared" si="282"/>
        <v>-855</v>
      </c>
      <c r="M2940" s="2">
        <f t="shared" si="283"/>
        <v>-320</v>
      </c>
      <c r="N2940">
        <f t="shared" si="284"/>
        <v>3</v>
      </c>
      <c r="O2940">
        <f t="shared" si="285"/>
        <v>2023</v>
      </c>
      <c r="P2940" s="9">
        <f>IF(I2940&gt;0,VLOOKUP(B2940,'m cost'!A:G,6,FALSE)*I2940,0)</f>
        <v>0</v>
      </c>
      <c r="Q2940" t="str">
        <f t="shared" si="286"/>
        <v>p</v>
      </c>
      <c r="R2940" s="2">
        <f t="shared" si="287"/>
        <v>535</v>
      </c>
    </row>
    <row r="2941" spans="1:18" x14ac:dyDescent="0.2">
      <c r="A2941" t="s">
        <v>60</v>
      </c>
      <c r="B2941" s="9" t="str">
        <f>VLOOKUP(A2941,'item cost'!A:D,2,FALSE)</f>
        <v>group 23</v>
      </c>
      <c r="C2941" s="9" t="str">
        <f>VLOOKUP(D2941,items!A:B,2,FALSE)</f>
        <v>item 23</v>
      </c>
      <c r="D2941" t="s">
        <v>855</v>
      </c>
      <c r="E2941" s="10"/>
      <c r="F2941" s="10">
        <v>45005</v>
      </c>
      <c r="G2941" t="s">
        <v>706</v>
      </c>
      <c r="I2941">
        <v>87</v>
      </c>
      <c r="J2941" s="2">
        <v>530</v>
      </c>
      <c r="K2941" s="2">
        <f>IF(OR(B2941="متنوع",B2941="قطع غيار"),J2941,IF(AND(B2941="ceiling fan",J2941&gt;500),_xlfn.MAXIFS('m cost'!$E$3:$E$1062,'m cost'!$B$3:$B$1062,C2941,'m cost'!$C$3:$C$1062,"&lt;="&amp;O2941,'m cost'!$D$3:$D$1062,"&lt;="&amp;N2941)*3,_xlfn.MAXIFS('m cost'!$E$3:$E$1062,'m cost'!$B$3:$B$1062,C2941,'m cost'!$C$3:$C$1062,"&lt;="&amp;O2941,'m cost'!$D$3:$D$1062,"&lt;="&amp;N2941)))</f>
        <v>3666.8121693121693</v>
      </c>
      <c r="L2941" s="2">
        <f t="shared" si="282"/>
        <v>319012.65873015876</v>
      </c>
      <c r="M2941" s="2">
        <f t="shared" si="283"/>
        <v>46110</v>
      </c>
      <c r="N2941">
        <f t="shared" si="284"/>
        <v>3</v>
      </c>
      <c r="O2941">
        <f t="shared" si="285"/>
        <v>2023</v>
      </c>
      <c r="P2941" s="9">
        <f>IF(I2941&gt;0,VLOOKUP(B2941,'m cost'!A:G,6,FALSE)*I2941,0)</f>
        <v>174</v>
      </c>
      <c r="Q2941" t="str">
        <f t="shared" si="286"/>
        <v>l</v>
      </c>
      <c r="R2941" s="2">
        <f t="shared" si="287"/>
        <v>-273076.65873015876</v>
      </c>
    </row>
    <row r="2942" spans="1:18" x14ac:dyDescent="0.2">
      <c r="A2942" t="s">
        <v>43</v>
      </c>
      <c r="B2942" s="9" t="str">
        <f>VLOOKUP(A2942,'item cost'!A:D,2,FALSE)</f>
        <v>group 24</v>
      </c>
      <c r="C2942" s="9" t="str">
        <f>VLOOKUP(D2942,items!A:B,2,FALSE)</f>
        <v>item 24</v>
      </c>
      <c r="D2942" t="s">
        <v>856</v>
      </c>
      <c r="E2942" s="10"/>
      <c r="F2942" s="10">
        <v>45005</v>
      </c>
      <c r="G2942" t="s">
        <v>706</v>
      </c>
      <c r="I2942">
        <v>70</v>
      </c>
      <c r="J2942" s="2">
        <v>470</v>
      </c>
      <c r="K2942" s="2">
        <f>IF(OR(B2942="متنوع",B2942="قطع غيار"),J2942,IF(AND(B2942="ceiling fan",J2942&gt;500),_xlfn.MAXIFS('m cost'!$E$3:$E$1062,'m cost'!$B$3:$B$1062,C2942,'m cost'!$C$3:$C$1062,"&lt;="&amp;O2942,'m cost'!$D$3:$D$1062,"&lt;="&amp;N2942)*3,_xlfn.MAXIFS('m cost'!$E$3:$E$1062,'m cost'!$B$3:$B$1062,C2942,'m cost'!$C$3:$C$1062,"&lt;="&amp;O2942,'m cost'!$D$3:$D$1062,"&lt;="&amp;N2942)))</f>
        <v>570</v>
      </c>
      <c r="L2942" s="2">
        <f t="shared" si="282"/>
        <v>39900</v>
      </c>
      <c r="M2942" s="2">
        <f t="shared" si="283"/>
        <v>32900</v>
      </c>
      <c r="N2942">
        <f t="shared" si="284"/>
        <v>3</v>
      </c>
      <c r="O2942">
        <f t="shared" si="285"/>
        <v>2023</v>
      </c>
      <c r="P2942" s="9">
        <f>IF(I2942&gt;0,VLOOKUP(B2942,'m cost'!A:G,6,FALSE)*I2942,0)</f>
        <v>35</v>
      </c>
      <c r="Q2942" t="str">
        <f t="shared" si="286"/>
        <v>l</v>
      </c>
      <c r="R2942" s="2">
        <f t="shared" si="287"/>
        <v>-7035</v>
      </c>
    </row>
    <row r="2943" spans="1:18" x14ac:dyDescent="0.2">
      <c r="A2943" t="s">
        <v>278</v>
      </c>
      <c r="B2943" s="9" t="str">
        <f>VLOOKUP(A2943,'item cost'!A:D,2,FALSE)</f>
        <v>group 25</v>
      </c>
      <c r="C2943" s="9" t="str">
        <f>VLOOKUP(D2943,items!A:B,2,FALSE)</f>
        <v>item 25</v>
      </c>
      <c r="D2943" t="s">
        <v>857</v>
      </c>
      <c r="E2943" s="10"/>
      <c r="F2943" s="10">
        <v>45005</v>
      </c>
      <c r="G2943" t="s">
        <v>707</v>
      </c>
      <c r="I2943">
        <v>2</v>
      </c>
      <c r="J2943" s="2">
        <v>540</v>
      </c>
      <c r="K2943" s="2">
        <f>IF(OR(B2943="متنوع",B2943="قطع غيار"),J2943,IF(AND(B2943="ceiling fan",J2943&gt;500),_xlfn.MAXIFS('m cost'!$E$3:$E$1062,'m cost'!$B$3:$B$1062,C2943,'m cost'!$C$3:$C$1062,"&lt;="&amp;O2943,'m cost'!$D$3:$D$1062,"&lt;="&amp;N2943)*3,_xlfn.MAXIFS('m cost'!$E$3:$E$1062,'m cost'!$B$3:$B$1062,C2943,'m cost'!$C$3:$C$1062,"&lt;="&amp;O2943,'m cost'!$D$3:$D$1062,"&lt;="&amp;N2943)))</f>
        <v>388</v>
      </c>
      <c r="L2943" s="2">
        <f t="shared" si="282"/>
        <v>776</v>
      </c>
      <c r="M2943" s="2">
        <f t="shared" si="283"/>
        <v>1080</v>
      </c>
      <c r="N2943">
        <f t="shared" si="284"/>
        <v>3</v>
      </c>
      <c r="O2943">
        <f t="shared" si="285"/>
        <v>2023</v>
      </c>
      <c r="P2943" s="9">
        <f>IF(I2943&gt;0,VLOOKUP(B2943,'m cost'!A:G,6,FALSE)*I2943,0)</f>
        <v>58.91</v>
      </c>
      <c r="Q2943" t="str">
        <f t="shared" si="286"/>
        <v>p</v>
      </c>
      <c r="R2943" s="2">
        <f t="shared" si="287"/>
        <v>245.09</v>
      </c>
    </row>
    <row r="2944" spans="1:18" x14ac:dyDescent="0.2">
      <c r="A2944" t="s">
        <v>279</v>
      </c>
      <c r="B2944" s="9" t="str">
        <f>VLOOKUP(A2944,'item cost'!A:D,2,FALSE)</f>
        <v>group 26</v>
      </c>
      <c r="C2944" s="9" t="str">
        <f>VLOOKUP(D2944,items!A:B,2,FALSE)</f>
        <v>item 26</v>
      </c>
      <c r="D2944" t="s">
        <v>858</v>
      </c>
      <c r="E2944" s="10"/>
      <c r="F2944" s="10">
        <v>45005</v>
      </c>
      <c r="G2944" t="s">
        <v>707</v>
      </c>
      <c r="I2944">
        <v>20</v>
      </c>
      <c r="J2944" s="2">
        <v>1200</v>
      </c>
      <c r="K2944" s="2">
        <f>IF(OR(B2944="متنوع",B2944="قطع غيار"),J2944,IF(AND(B2944="ceiling fan",J2944&gt;500),_xlfn.MAXIFS('m cost'!$E$3:$E$1062,'m cost'!$B$3:$B$1062,C2944,'m cost'!$C$3:$C$1062,"&lt;="&amp;O2944,'m cost'!$D$3:$D$1062,"&lt;="&amp;N2944)*3,_xlfn.MAXIFS('m cost'!$E$3:$E$1062,'m cost'!$B$3:$B$1062,C2944,'m cost'!$C$3:$C$1062,"&lt;="&amp;O2944,'m cost'!$D$3:$D$1062,"&lt;="&amp;N2944)))</f>
        <v>2270</v>
      </c>
      <c r="L2944" s="2">
        <f t="shared" si="282"/>
        <v>45400</v>
      </c>
      <c r="M2944" s="2">
        <f t="shared" si="283"/>
        <v>24000</v>
      </c>
      <c r="N2944">
        <f t="shared" si="284"/>
        <v>3</v>
      </c>
      <c r="O2944">
        <f t="shared" si="285"/>
        <v>2023</v>
      </c>
      <c r="P2944" s="9">
        <f>IF(I2944&gt;0,VLOOKUP(B2944,'m cost'!A:G,6,FALSE)*I2944,0)</f>
        <v>100</v>
      </c>
      <c r="Q2944" t="str">
        <f t="shared" si="286"/>
        <v>l</v>
      </c>
      <c r="R2944" s="2">
        <f t="shared" si="287"/>
        <v>-21500</v>
      </c>
    </row>
    <row r="2945" spans="1:18" x14ac:dyDescent="0.2">
      <c r="A2945" t="s">
        <v>46</v>
      </c>
      <c r="B2945" s="9" t="str">
        <f>VLOOKUP(A2945,'item cost'!A:D,2,FALSE)</f>
        <v>group 27</v>
      </c>
      <c r="C2945" s="9" t="str">
        <f>VLOOKUP(D2945,items!A:B,2,FALSE)</f>
        <v>item 27</v>
      </c>
      <c r="D2945" t="s">
        <v>859</v>
      </c>
      <c r="E2945" s="10"/>
      <c r="F2945" s="10">
        <v>45005</v>
      </c>
      <c r="G2945" t="s">
        <v>707</v>
      </c>
      <c r="I2945">
        <v>26</v>
      </c>
      <c r="J2945" s="2">
        <v>665</v>
      </c>
      <c r="K2945" s="2">
        <f>IF(OR(B2945="متنوع",B2945="قطع غيار"),J2945,IF(AND(B2945="ceiling fan",J2945&gt;500),_xlfn.MAXIFS('m cost'!$E$3:$E$1062,'m cost'!$B$3:$B$1062,C2945,'m cost'!$C$3:$C$1062,"&lt;="&amp;O2945,'m cost'!$D$3:$D$1062,"&lt;="&amp;N2945)*3,_xlfn.MAXIFS('m cost'!$E$3:$E$1062,'m cost'!$B$3:$B$1062,C2945,'m cost'!$C$3:$C$1062,"&lt;="&amp;O2945,'m cost'!$D$3:$D$1062,"&lt;="&amp;N2945)))</f>
        <v>1651</v>
      </c>
      <c r="L2945" s="2">
        <f t="shared" si="282"/>
        <v>42926</v>
      </c>
      <c r="M2945" s="2">
        <f t="shared" si="283"/>
        <v>17290</v>
      </c>
      <c r="N2945">
        <f t="shared" si="284"/>
        <v>3</v>
      </c>
      <c r="O2945">
        <f t="shared" si="285"/>
        <v>2023</v>
      </c>
      <c r="P2945" s="9">
        <f>IF(I2945&gt;0,VLOOKUP(B2945,'m cost'!A:G,6,FALSE)*I2945,0)</f>
        <v>0</v>
      </c>
      <c r="Q2945" t="str">
        <f t="shared" si="286"/>
        <v>l</v>
      </c>
      <c r="R2945" s="2">
        <f t="shared" si="287"/>
        <v>-25636</v>
      </c>
    </row>
    <row r="2946" spans="1:18" x14ac:dyDescent="0.2">
      <c r="A2946" t="s">
        <v>37</v>
      </c>
      <c r="B2946" s="9" t="str">
        <f>VLOOKUP(A2946,'item cost'!A:D,2,FALSE)</f>
        <v>group 28</v>
      </c>
      <c r="C2946" s="9" t="str">
        <f>VLOOKUP(D2946,items!A:B,2,FALSE)</f>
        <v>item 28</v>
      </c>
      <c r="D2946" t="s">
        <v>860</v>
      </c>
      <c r="E2946" s="10"/>
      <c r="F2946" s="10">
        <v>45005</v>
      </c>
      <c r="G2946" t="s">
        <v>707</v>
      </c>
      <c r="I2946">
        <v>15</v>
      </c>
      <c r="J2946" s="2">
        <v>1025</v>
      </c>
      <c r="K2946" s="2">
        <f>IF(OR(B2946="متنوع",B2946="قطع غيار"),J2946,IF(AND(B2946="ceiling fan",J2946&gt;500),_xlfn.MAXIFS('m cost'!$E$3:$E$1062,'m cost'!$B$3:$B$1062,C2946,'m cost'!$C$3:$C$1062,"&lt;="&amp;O2946,'m cost'!$D$3:$D$1062,"&lt;="&amp;N2946)*3,_xlfn.MAXIFS('m cost'!$E$3:$E$1062,'m cost'!$B$3:$B$1062,C2946,'m cost'!$C$3:$C$1062,"&lt;="&amp;O2946,'m cost'!$D$3:$D$1062,"&lt;="&amp;N2946)))</f>
        <v>1229</v>
      </c>
      <c r="L2946" s="2">
        <f t="shared" si="282"/>
        <v>18435</v>
      </c>
      <c r="M2946" s="2">
        <f t="shared" si="283"/>
        <v>15375</v>
      </c>
      <c r="N2946">
        <f t="shared" si="284"/>
        <v>3</v>
      </c>
      <c r="O2946">
        <f t="shared" si="285"/>
        <v>2023</v>
      </c>
      <c r="P2946" s="9">
        <f>IF(I2946&gt;0,VLOOKUP(B2946,'m cost'!A:G,6,FALSE)*I2946,0)</f>
        <v>7.5</v>
      </c>
      <c r="Q2946" t="str">
        <f t="shared" si="286"/>
        <v>l</v>
      </c>
      <c r="R2946" s="2">
        <f t="shared" si="287"/>
        <v>-3067.5</v>
      </c>
    </row>
    <row r="2947" spans="1:18" x14ac:dyDescent="0.2">
      <c r="A2947" t="s">
        <v>44</v>
      </c>
      <c r="B2947" s="9" t="str">
        <f>VLOOKUP(A2947,'item cost'!A:D,2,FALSE)</f>
        <v>group 29</v>
      </c>
      <c r="C2947" s="9" t="str">
        <f>VLOOKUP(D2947,items!A:B,2,FALSE)</f>
        <v>item 29</v>
      </c>
      <c r="D2947" t="s">
        <v>861</v>
      </c>
      <c r="E2947" s="10"/>
      <c r="F2947" s="10">
        <v>45005</v>
      </c>
      <c r="G2947" t="s">
        <v>707</v>
      </c>
      <c r="I2947">
        <v>18</v>
      </c>
      <c r="J2947" s="2">
        <v>540</v>
      </c>
      <c r="K2947" s="2">
        <f>IF(OR(B2947="متنوع",B2947="قطع غيار"),J2947,IF(AND(B2947="ceiling fan",J2947&gt;500),_xlfn.MAXIFS('m cost'!$E$3:$E$1062,'m cost'!$B$3:$B$1062,C2947,'m cost'!$C$3:$C$1062,"&lt;="&amp;O2947,'m cost'!$D$3:$D$1062,"&lt;="&amp;N2947)*3,_xlfn.MAXIFS('m cost'!$E$3:$E$1062,'m cost'!$B$3:$B$1062,C2947,'m cost'!$C$3:$C$1062,"&lt;="&amp;O2947,'m cost'!$D$3:$D$1062,"&lt;="&amp;N2947)))</f>
        <v>253</v>
      </c>
      <c r="L2947" s="2">
        <f t="shared" si="282"/>
        <v>4554</v>
      </c>
      <c r="M2947" s="2">
        <f t="shared" si="283"/>
        <v>9720</v>
      </c>
      <c r="N2947">
        <f t="shared" si="284"/>
        <v>3</v>
      </c>
      <c r="O2947">
        <f t="shared" si="285"/>
        <v>2023</v>
      </c>
      <c r="P2947" s="9">
        <f>IF(I2947&gt;0,VLOOKUP(B2947,'m cost'!A:G,6,FALSE)*I2947,0)</f>
        <v>90</v>
      </c>
      <c r="Q2947" t="str">
        <f t="shared" si="286"/>
        <v>p</v>
      </c>
      <c r="R2947" s="2">
        <f t="shared" si="287"/>
        <v>5076</v>
      </c>
    </row>
    <row r="2948" spans="1:18" x14ac:dyDescent="0.2">
      <c r="A2948" t="s">
        <v>280</v>
      </c>
      <c r="B2948" s="9" t="str">
        <f>VLOOKUP(A2948,'item cost'!A:D,2,FALSE)</f>
        <v>group 30</v>
      </c>
      <c r="C2948" s="9" t="str">
        <f>VLOOKUP(D2948,items!A:B,2,FALSE)</f>
        <v>item 30</v>
      </c>
      <c r="D2948" t="s">
        <v>862</v>
      </c>
      <c r="E2948" s="10"/>
      <c r="F2948" s="10">
        <v>45005</v>
      </c>
      <c r="G2948" t="s">
        <v>707</v>
      </c>
      <c r="I2948">
        <v>18</v>
      </c>
      <c r="J2948" s="2">
        <v>160</v>
      </c>
      <c r="K2948" s="2">
        <f>IF(OR(B2948="متنوع",B2948="قطع غيار"),J2948,IF(AND(B2948="ceiling fan",J2948&gt;500),_xlfn.MAXIFS('m cost'!$E$3:$E$1062,'m cost'!$B$3:$B$1062,C2948,'m cost'!$C$3:$C$1062,"&lt;="&amp;O2948,'m cost'!$D$3:$D$1062,"&lt;="&amp;N2948)*3,_xlfn.MAXIFS('m cost'!$E$3:$E$1062,'m cost'!$B$3:$B$1062,C2948,'m cost'!$C$3:$C$1062,"&lt;="&amp;O2948,'m cost'!$D$3:$D$1062,"&lt;="&amp;N2948)))</f>
        <v>1273</v>
      </c>
      <c r="L2948" s="2">
        <f t="shared" si="282"/>
        <v>22914</v>
      </c>
      <c r="M2948" s="2">
        <f t="shared" si="283"/>
        <v>2880</v>
      </c>
      <c r="N2948">
        <f t="shared" si="284"/>
        <v>3</v>
      </c>
      <c r="O2948">
        <f t="shared" si="285"/>
        <v>2023</v>
      </c>
      <c r="P2948" s="9">
        <f>IF(I2948&gt;0,VLOOKUP(B2948,'m cost'!A:G,6,FALSE)*I2948,0)</f>
        <v>90</v>
      </c>
      <c r="Q2948" t="str">
        <f t="shared" si="286"/>
        <v>l</v>
      </c>
      <c r="R2948" s="2">
        <f t="shared" si="287"/>
        <v>-20124</v>
      </c>
    </row>
    <row r="2949" spans="1:18" x14ac:dyDescent="0.2">
      <c r="A2949" t="s">
        <v>50</v>
      </c>
      <c r="B2949" s="9" t="str">
        <f>VLOOKUP(A2949,'item cost'!A:D,2,FALSE)</f>
        <v>group 31</v>
      </c>
      <c r="C2949" s="9" t="str">
        <f>VLOOKUP(D2949,items!A:B,2,FALSE)</f>
        <v>item 31</v>
      </c>
      <c r="D2949" t="s">
        <v>863</v>
      </c>
      <c r="E2949" s="10"/>
      <c r="F2949" s="10">
        <v>45005</v>
      </c>
      <c r="G2949" t="s">
        <v>708</v>
      </c>
      <c r="I2949">
        <v>10</v>
      </c>
      <c r="J2949" s="2">
        <v>1550</v>
      </c>
      <c r="K2949" s="2">
        <f>IF(OR(B2949="متنوع",B2949="قطع غيار"),J2949,IF(AND(B2949="ceiling fan",J2949&gt;500),_xlfn.MAXIFS('m cost'!$E$3:$E$1062,'m cost'!$B$3:$B$1062,C2949,'m cost'!$C$3:$C$1062,"&lt;="&amp;O2949,'m cost'!$D$3:$D$1062,"&lt;="&amp;N2949)*3,_xlfn.MAXIFS('m cost'!$E$3:$E$1062,'m cost'!$B$3:$B$1062,C2949,'m cost'!$C$3:$C$1062,"&lt;="&amp;O2949,'m cost'!$D$3:$D$1062,"&lt;="&amp;N2949)))</f>
        <v>891.17460317460325</v>
      </c>
      <c r="L2949" s="2">
        <f t="shared" si="282"/>
        <v>8911.7460317460318</v>
      </c>
      <c r="M2949" s="2">
        <f t="shared" si="283"/>
        <v>15500</v>
      </c>
      <c r="N2949">
        <f t="shared" si="284"/>
        <v>3</v>
      </c>
      <c r="O2949">
        <f t="shared" si="285"/>
        <v>2023</v>
      </c>
      <c r="P2949" s="9">
        <f>IF(I2949&gt;0,VLOOKUP(B2949,'m cost'!A:G,6,FALSE)*I2949,0)</f>
        <v>50</v>
      </c>
      <c r="Q2949" t="str">
        <f t="shared" si="286"/>
        <v>p</v>
      </c>
      <c r="R2949" s="2">
        <f t="shared" si="287"/>
        <v>6538.2539682539682</v>
      </c>
    </row>
    <row r="2950" spans="1:18" x14ac:dyDescent="0.2">
      <c r="A2950" t="s">
        <v>20</v>
      </c>
      <c r="B2950" s="9" t="str">
        <f>VLOOKUP(A2950,'item cost'!A:D,2,FALSE)</f>
        <v>group 32</v>
      </c>
      <c r="C2950" s="9" t="str">
        <f>VLOOKUP(D2950,items!A:B,2,FALSE)</f>
        <v>item 32</v>
      </c>
      <c r="D2950" t="s">
        <v>864</v>
      </c>
      <c r="E2950" s="10"/>
      <c r="F2950" s="10">
        <v>45005</v>
      </c>
      <c r="G2950" t="s">
        <v>708</v>
      </c>
      <c r="I2950">
        <v>56</v>
      </c>
      <c r="J2950" s="2">
        <v>490</v>
      </c>
      <c r="K2950" s="2">
        <f>IF(OR(B2950="متنوع",B2950="قطع غيار"),J2950,IF(AND(B2950="ceiling fan",J2950&gt;500),_xlfn.MAXIFS('m cost'!$E$3:$E$1062,'m cost'!$B$3:$B$1062,C2950,'m cost'!$C$3:$C$1062,"&lt;="&amp;O2950,'m cost'!$D$3:$D$1062,"&lt;="&amp;N2950)*3,_xlfn.MAXIFS('m cost'!$E$3:$E$1062,'m cost'!$B$3:$B$1062,C2950,'m cost'!$C$3:$C$1062,"&lt;="&amp;O2950,'m cost'!$D$3:$D$1062,"&lt;="&amp;N2950)))</f>
        <v>630</v>
      </c>
      <c r="L2950" s="2">
        <f t="shared" si="282"/>
        <v>35280</v>
      </c>
      <c r="M2950" s="2">
        <f t="shared" si="283"/>
        <v>27440</v>
      </c>
      <c r="N2950">
        <f t="shared" si="284"/>
        <v>3</v>
      </c>
      <c r="O2950">
        <f t="shared" si="285"/>
        <v>2023</v>
      </c>
      <c r="P2950" s="9">
        <f>IF(I2950&gt;0,VLOOKUP(B2950,'m cost'!A:G,6,FALSE)*I2950,0)</f>
        <v>280</v>
      </c>
      <c r="Q2950" t="str">
        <f t="shared" si="286"/>
        <v>l</v>
      </c>
      <c r="R2950" s="2">
        <f t="shared" si="287"/>
        <v>-8120</v>
      </c>
    </row>
    <row r="2951" spans="1:18" x14ac:dyDescent="0.2">
      <c r="A2951" t="s">
        <v>33</v>
      </c>
      <c r="B2951" s="9" t="str">
        <f>VLOOKUP(A2951,'item cost'!A:D,2,FALSE)</f>
        <v>group 33</v>
      </c>
      <c r="C2951" s="9" t="str">
        <f>VLOOKUP(D2951,items!A:B,2,FALSE)</f>
        <v>item 33</v>
      </c>
      <c r="D2951" t="s">
        <v>865</v>
      </c>
      <c r="E2951" s="10"/>
      <c r="F2951" s="10">
        <v>45005</v>
      </c>
      <c r="G2951" t="s">
        <v>708</v>
      </c>
      <c r="I2951">
        <v>84</v>
      </c>
      <c r="J2951" s="2">
        <v>540</v>
      </c>
      <c r="K2951" s="2">
        <f>IF(OR(B2951="متنوع",B2951="قطع غيار"),J2951,IF(AND(B2951="ceiling fan",J2951&gt;500),_xlfn.MAXIFS('m cost'!$E$3:$E$1062,'m cost'!$B$3:$B$1062,C2951,'m cost'!$C$3:$C$1062,"&lt;="&amp;O2951,'m cost'!$D$3:$D$1062,"&lt;="&amp;N2951)*3,_xlfn.MAXIFS('m cost'!$E$3:$E$1062,'m cost'!$B$3:$B$1062,C2951,'m cost'!$C$3:$C$1062,"&lt;="&amp;O2951,'m cost'!$D$3:$D$1062,"&lt;="&amp;N2951)))</f>
        <v>960</v>
      </c>
      <c r="L2951" s="2">
        <f t="shared" si="282"/>
        <v>80640</v>
      </c>
      <c r="M2951" s="2">
        <f t="shared" si="283"/>
        <v>45360</v>
      </c>
      <c r="N2951">
        <f t="shared" si="284"/>
        <v>3</v>
      </c>
      <c r="O2951">
        <f t="shared" si="285"/>
        <v>2023</v>
      </c>
      <c r="P2951" s="9">
        <f>IF(I2951&gt;0,VLOOKUP(B2951,'m cost'!A:G,6,FALSE)*I2951,0)</f>
        <v>420</v>
      </c>
      <c r="Q2951" t="str">
        <f t="shared" si="286"/>
        <v>l</v>
      </c>
      <c r="R2951" s="2">
        <f t="shared" si="287"/>
        <v>-35700</v>
      </c>
    </row>
    <row r="2952" spans="1:18" x14ac:dyDescent="0.2">
      <c r="A2952" t="s">
        <v>48</v>
      </c>
      <c r="B2952" s="9" t="str">
        <f>VLOOKUP(A2952,'item cost'!A:D,2,FALSE)</f>
        <v>group 34</v>
      </c>
      <c r="C2952" s="9" t="str">
        <f>VLOOKUP(D2952,items!A:B,2,FALSE)</f>
        <v>item 34</v>
      </c>
      <c r="D2952" t="s">
        <v>866</v>
      </c>
      <c r="E2952" s="10"/>
      <c r="F2952" s="10">
        <v>45005</v>
      </c>
      <c r="G2952" t="s">
        <v>708</v>
      </c>
      <c r="I2952">
        <v>1</v>
      </c>
      <c r="J2952" s="2">
        <v>1450</v>
      </c>
      <c r="K2952" s="2">
        <f>IF(OR(B2952="متنوع",B2952="قطع غيار"),J2952,IF(AND(B2952="ceiling fan",J2952&gt;500),_xlfn.MAXIFS('m cost'!$E$3:$E$1062,'m cost'!$B$3:$B$1062,C2952,'m cost'!$C$3:$C$1062,"&lt;="&amp;O2952,'m cost'!$D$3:$D$1062,"&lt;="&amp;N2952)*3,_xlfn.MAXIFS('m cost'!$E$3:$E$1062,'m cost'!$B$3:$B$1062,C2952,'m cost'!$C$3:$C$1062,"&lt;="&amp;O2952,'m cost'!$D$3:$D$1062,"&lt;="&amp;N2952)))</f>
        <v>1445</v>
      </c>
      <c r="L2952" s="2">
        <f t="shared" si="282"/>
        <v>1445</v>
      </c>
      <c r="M2952" s="2">
        <f t="shared" si="283"/>
        <v>1450</v>
      </c>
      <c r="N2952">
        <f t="shared" si="284"/>
        <v>3</v>
      </c>
      <c r="O2952">
        <f t="shared" si="285"/>
        <v>2023</v>
      </c>
      <c r="P2952" s="9">
        <f>IF(I2952&gt;0,VLOOKUP(B2952,'m cost'!A:G,6,FALSE)*I2952,0)</f>
        <v>5</v>
      </c>
      <c r="Q2952" t="str">
        <f t="shared" si="286"/>
        <v>l</v>
      </c>
      <c r="R2952" s="2">
        <f t="shared" si="287"/>
        <v>0</v>
      </c>
    </row>
    <row r="2953" spans="1:18" x14ac:dyDescent="0.2">
      <c r="A2953" t="s">
        <v>28</v>
      </c>
      <c r="B2953" s="9" t="str">
        <f>VLOOKUP(A2953,'item cost'!A:D,2,FALSE)</f>
        <v>group 35</v>
      </c>
      <c r="C2953" s="9" t="str">
        <f>VLOOKUP(D2953,items!A:B,2,FALSE)</f>
        <v>item 35</v>
      </c>
      <c r="D2953" t="s">
        <v>867</v>
      </c>
      <c r="E2953" s="10"/>
      <c r="F2953" s="10">
        <v>45006</v>
      </c>
      <c r="G2953" t="s">
        <v>709</v>
      </c>
      <c r="I2953">
        <v>100</v>
      </c>
      <c r="J2953" s="2">
        <v>540</v>
      </c>
      <c r="K2953" s="2">
        <f>IF(OR(B2953="متنوع",B2953="قطع غيار"),J2953,IF(AND(B2953="ceiling fan",J2953&gt;500),_xlfn.MAXIFS('m cost'!$E$3:$E$1062,'m cost'!$B$3:$B$1062,C2953,'m cost'!$C$3:$C$1062,"&lt;="&amp;O2953,'m cost'!$D$3:$D$1062,"&lt;="&amp;N2953)*3,_xlfn.MAXIFS('m cost'!$E$3:$E$1062,'m cost'!$B$3:$B$1062,C2953,'m cost'!$C$3:$C$1062,"&lt;="&amp;O2953,'m cost'!$D$3:$D$1062,"&lt;="&amp;N2953)))</f>
        <v>1445</v>
      </c>
      <c r="L2953" s="2">
        <f t="shared" si="282"/>
        <v>144500</v>
      </c>
      <c r="M2953" s="2">
        <f t="shared" si="283"/>
        <v>54000</v>
      </c>
      <c r="N2953">
        <f t="shared" si="284"/>
        <v>3</v>
      </c>
      <c r="O2953">
        <f t="shared" si="285"/>
        <v>2023</v>
      </c>
      <c r="P2953" s="9">
        <f>IF(I2953&gt;0,VLOOKUP(B2953,'m cost'!A:G,6,FALSE)*I2953,0)</f>
        <v>500</v>
      </c>
      <c r="Q2953" t="str">
        <f t="shared" si="286"/>
        <v>l</v>
      </c>
      <c r="R2953" s="2">
        <f t="shared" si="287"/>
        <v>-91000</v>
      </c>
    </row>
    <row r="2954" spans="1:18" x14ac:dyDescent="0.2">
      <c r="A2954" t="s">
        <v>274</v>
      </c>
      <c r="B2954" s="9" t="str">
        <f>VLOOKUP(A2954,'item cost'!A:D,2,FALSE)</f>
        <v>group 36</v>
      </c>
      <c r="C2954" s="9" t="str">
        <f>VLOOKUP(D2954,items!A:B,2,FALSE)</f>
        <v>item 36</v>
      </c>
      <c r="D2954" t="s">
        <v>868</v>
      </c>
      <c r="E2954" s="10"/>
      <c r="F2954" s="10">
        <v>45006</v>
      </c>
      <c r="G2954" t="s">
        <v>709</v>
      </c>
      <c r="I2954">
        <v>100</v>
      </c>
      <c r="J2954" s="2">
        <v>490</v>
      </c>
      <c r="K2954" s="2">
        <f>IF(OR(B2954="متنوع",B2954="قطع غيار"),J2954,IF(AND(B2954="ceiling fan",J2954&gt;500),_xlfn.MAXIFS('m cost'!$E$3:$E$1062,'m cost'!$B$3:$B$1062,C2954,'m cost'!$C$3:$C$1062,"&lt;="&amp;O2954,'m cost'!$D$3:$D$1062,"&lt;="&amp;N2954)*3,_xlfn.MAXIFS('m cost'!$E$3:$E$1062,'m cost'!$B$3:$B$1062,C2954,'m cost'!$C$3:$C$1062,"&lt;="&amp;O2954,'m cost'!$D$3:$D$1062,"&lt;="&amp;N2954)))</f>
        <v>1730</v>
      </c>
      <c r="L2954" s="2">
        <f t="shared" si="282"/>
        <v>173000</v>
      </c>
      <c r="M2954" s="2">
        <f t="shared" si="283"/>
        <v>49000</v>
      </c>
      <c r="N2954">
        <f t="shared" si="284"/>
        <v>3</v>
      </c>
      <c r="O2954">
        <f t="shared" si="285"/>
        <v>2023</v>
      </c>
      <c r="P2954" s="9">
        <f>IF(I2954&gt;0,VLOOKUP(B2954,'m cost'!A:G,6,FALSE)*I2954,0)</f>
        <v>500</v>
      </c>
      <c r="Q2954" t="str">
        <f t="shared" si="286"/>
        <v>l</v>
      </c>
      <c r="R2954" s="2">
        <f t="shared" si="287"/>
        <v>-124500</v>
      </c>
    </row>
    <row r="2955" spans="1:18" x14ac:dyDescent="0.2">
      <c r="A2955" t="s">
        <v>52</v>
      </c>
      <c r="B2955" s="9" t="str">
        <f>VLOOKUP(A2955,'item cost'!A:D,2,FALSE)</f>
        <v>group 37</v>
      </c>
      <c r="C2955" s="9" t="str">
        <f>VLOOKUP(D2955,items!A:B,2,FALSE)</f>
        <v>item 37</v>
      </c>
      <c r="D2955" t="s">
        <v>869</v>
      </c>
      <c r="E2955" s="10"/>
      <c r="F2955" s="10">
        <v>45006</v>
      </c>
      <c r="G2955" t="s">
        <v>709</v>
      </c>
      <c r="I2955">
        <v>10</v>
      </c>
      <c r="J2955" s="2">
        <v>665</v>
      </c>
      <c r="K2955" s="2">
        <f>IF(OR(B2955="متنوع",B2955="قطع غيار"),J2955,IF(AND(B2955="ceiling fan",J2955&gt;500),_xlfn.MAXIFS('m cost'!$E$3:$E$1062,'m cost'!$B$3:$B$1062,C2955,'m cost'!$C$3:$C$1062,"&lt;="&amp;O2955,'m cost'!$D$3:$D$1062,"&lt;="&amp;N2955)*3,_xlfn.MAXIFS('m cost'!$E$3:$E$1062,'m cost'!$B$3:$B$1062,C2955,'m cost'!$C$3:$C$1062,"&lt;="&amp;O2955,'m cost'!$D$3:$D$1062,"&lt;="&amp;N2955)))</f>
        <v>1486.2500000000002</v>
      </c>
      <c r="L2955" s="2">
        <f t="shared" si="282"/>
        <v>14862.500000000002</v>
      </c>
      <c r="M2955" s="2">
        <f t="shared" si="283"/>
        <v>6650</v>
      </c>
      <c r="N2955">
        <f t="shared" si="284"/>
        <v>3</v>
      </c>
      <c r="O2955">
        <f t="shared" si="285"/>
        <v>2023</v>
      </c>
      <c r="P2955" s="9">
        <f>IF(I2955&gt;0,VLOOKUP(B2955,'m cost'!A:G,6,FALSE)*I2955,0)</f>
        <v>50</v>
      </c>
      <c r="Q2955" t="str">
        <f t="shared" si="286"/>
        <v>l</v>
      </c>
      <c r="R2955" s="2">
        <f t="shared" si="287"/>
        <v>-8262.5000000000018</v>
      </c>
    </row>
    <row r="2956" spans="1:18" x14ac:dyDescent="0.2">
      <c r="A2956" t="s">
        <v>65</v>
      </c>
      <c r="B2956" s="9" t="str">
        <f>VLOOKUP(A2956,'item cost'!A:D,2,FALSE)</f>
        <v>group 38</v>
      </c>
      <c r="C2956" s="9" t="str">
        <f>VLOOKUP(D2956,items!A:B,2,FALSE)</f>
        <v>item 38</v>
      </c>
      <c r="D2956" t="s">
        <v>870</v>
      </c>
      <c r="E2956" s="10"/>
      <c r="F2956" s="10">
        <v>45006</v>
      </c>
      <c r="G2956" t="s">
        <v>709</v>
      </c>
      <c r="I2956">
        <v>10</v>
      </c>
      <c r="J2956" s="2">
        <v>1025</v>
      </c>
      <c r="K2956" s="2">
        <f>IF(OR(B2956="متنوع",B2956="قطع غيار"),J2956,IF(AND(B2956="ceiling fan",J2956&gt;500),_xlfn.MAXIFS('m cost'!$E$3:$E$1062,'m cost'!$B$3:$B$1062,C2956,'m cost'!$C$3:$C$1062,"&lt;="&amp;O2956,'m cost'!$D$3:$D$1062,"&lt;="&amp;N2956)*3,_xlfn.MAXIFS('m cost'!$E$3:$E$1062,'m cost'!$B$3:$B$1062,C2956,'m cost'!$C$3:$C$1062,"&lt;="&amp;O2956,'m cost'!$D$3:$D$1062,"&lt;="&amp;N2956)))</f>
        <v>1954.814814814815</v>
      </c>
      <c r="L2956" s="2">
        <f t="shared" si="282"/>
        <v>19548.14814814815</v>
      </c>
      <c r="M2956" s="2">
        <f t="shared" si="283"/>
        <v>10250</v>
      </c>
      <c r="N2956">
        <f t="shared" si="284"/>
        <v>3</v>
      </c>
      <c r="O2956">
        <f t="shared" si="285"/>
        <v>2023</v>
      </c>
      <c r="P2956" s="9">
        <f>IF(I2956&gt;0,VLOOKUP(B2956,'m cost'!A:G,6,FALSE)*I2956,0)</f>
        <v>0</v>
      </c>
      <c r="Q2956" t="str">
        <f t="shared" si="286"/>
        <v>l</v>
      </c>
      <c r="R2956" s="2">
        <f t="shared" si="287"/>
        <v>-9298.1481481481496</v>
      </c>
    </row>
    <row r="2957" spans="1:18" x14ac:dyDescent="0.2">
      <c r="A2957" t="s">
        <v>62</v>
      </c>
      <c r="B2957" s="9" t="str">
        <f>VLOOKUP(A2957,'item cost'!A:D,2,FALSE)</f>
        <v>group 39</v>
      </c>
      <c r="C2957" s="9" t="str">
        <f>VLOOKUP(D2957,items!A:B,2,FALSE)</f>
        <v>item 39</v>
      </c>
      <c r="D2957" t="s">
        <v>871</v>
      </c>
      <c r="E2957" s="10"/>
      <c r="F2957" s="10">
        <v>45006</v>
      </c>
      <c r="G2957" t="s">
        <v>709</v>
      </c>
      <c r="I2957">
        <v>25</v>
      </c>
      <c r="J2957" s="2">
        <v>1450</v>
      </c>
      <c r="K2957" s="2">
        <f>IF(OR(B2957="متنوع",B2957="قطع غيار"),J2957,IF(AND(B2957="ceiling fan",J2957&gt;500),_xlfn.MAXIFS('m cost'!$E$3:$E$1062,'m cost'!$B$3:$B$1062,C2957,'m cost'!$C$3:$C$1062,"&lt;="&amp;O2957,'m cost'!$D$3:$D$1062,"&lt;="&amp;N2957)*3,_xlfn.MAXIFS('m cost'!$E$3:$E$1062,'m cost'!$B$3:$B$1062,C2957,'m cost'!$C$3:$C$1062,"&lt;="&amp;O2957,'m cost'!$D$3:$D$1062,"&lt;="&amp;N2957)))</f>
        <v>2381</v>
      </c>
      <c r="L2957" s="2">
        <f t="shared" si="282"/>
        <v>59525</v>
      </c>
      <c r="M2957" s="2">
        <f t="shared" si="283"/>
        <v>36250</v>
      </c>
      <c r="N2957">
        <f t="shared" si="284"/>
        <v>3</v>
      </c>
      <c r="O2957">
        <f t="shared" si="285"/>
        <v>2023</v>
      </c>
      <c r="P2957" s="9">
        <f>IF(I2957&gt;0,VLOOKUP(B2957,'m cost'!A:G,6,FALSE)*I2957,0)</f>
        <v>0</v>
      </c>
      <c r="Q2957" t="str">
        <f t="shared" si="286"/>
        <v>l</v>
      </c>
      <c r="R2957" s="2">
        <f t="shared" si="287"/>
        <v>-23275</v>
      </c>
    </row>
    <row r="2958" spans="1:18" x14ac:dyDescent="0.2">
      <c r="A2958" t="s">
        <v>25</v>
      </c>
      <c r="B2958" s="9" t="str">
        <f>VLOOKUP(A2958,'item cost'!A:D,2,FALSE)</f>
        <v>group 40</v>
      </c>
      <c r="C2958" s="9" t="str">
        <f>VLOOKUP(D2958,items!A:B,2,FALSE)</f>
        <v>item 40</v>
      </c>
      <c r="D2958" t="s">
        <v>872</v>
      </c>
      <c r="E2958" s="10"/>
      <c r="F2958" s="10">
        <v>45006</v>
      </c>
      <c r="G2958" t="s">
        <v>709</v>
      </c>
      <c r="I2958">
        <v>20</v>
      </c>
      <c r="J2958" s="2">
        <v>450</v>
      </c>
      <c r="K2958" s="2">
        <f>IF(OR(B2958="متنوع",B2958="قطع غيار"),J2958,IF(AND(B2958="ceiling fan",J2958&gt;500),_xlfn.MAXIFS('m cost'!$E$3:$E$1062,'m cost'!$B$3:$B$1062,C2958,'m cost'!$C$3:$C$1062,"&lt;="&amp;O2958,'m cost'!$D$3:$D$1062,"&lt;="&amp;N2958)*3,_xlfn.MAXIFS('m cost'!$E$3:$E$1062,'m cost'!$B$3:$B$1062,C2958,'m cost'!$C$3:$C$1062,"&lt;="&amp;O2958,'m cost'!$D$3:$D$1062,"&lt;="&amp;N2958)))</f>
        <v>514</v>
      </c>
      <c r="L2958" s="2">
        <f t="shared" si="282"/>
        <v>10280</v>
      </c>
      <c r="M2958" s="2">
        <f t="shared" si="283"/>
        <v>9000</v>
      </c>
      <c r="N2958">
        <f t="shared" si="284"/>
        <v>3</v>
      </c>
      <c r="O2958">
        <f t="shared" si="285"/>
        <v>2023</v>
      </c>
      <c r="P2958" s="9">
        <f>IF(I2958&gt;0,VLOOKUP(B2958,'m cost'!A:G,6,FALSE)*I2958,0)</f>
        <v>0</v>
      </c>
      <c r="Q2958" t="str">
        <f t="shared" si="286"/>
        <v>l</v>
      </c>
      <c r="R2958" s="2">
        <f t="shared" si="287"/>
        <v>-1280</v>
      </c>
    </row>
    <row r="2959" spans="1:18" x14ac:dyDescent="0.2">
      <c r="A2959" t="s">
        <v>51</v>
      </c>
      <c r="B2959" s="9" t="str">
        <f>VLOOKUP(A2959,'item cost'!A:D,2,FALSE)</f>
        <v>group 41</v>
      </c>
      <c r="C2959" s="9" t="str">
        <f>VLOOKUP(D2959,items!A:B,2,FALSE)</f>
        <v>item 41</v>
      </c>
      <c r="D2959" t="s">
        <v>873</v>
      </c>
      <c r="E2959" s="10"/>
      <c r="F2959" s="10">
        <v>45006</v>
      </c>
      <c r="G2959" t="s">
        <v>709</v>
      </c>
      <c r="I2959">
        <v>24</v>
      </c>
      <c r="J2959" s="2">
        <v>270</v>
      </c>
      <c r="K2959" s="2">
        <f>IF(OR(B2959="متنوع",B2959="قطع غيار"),J2959,IF(AND(B2959="ceiling fan",J2959&gt;500),_xlfn.MAXIFS('m cost'!$E$3:$E$1062,'m cost'!$B$3:$B$1062,C2959,'m cost'!$C$3:$C$1062,"&lt;="&amp;O2959,'m cost'!$D$3:$D$1062,"&lt;="&amp;N2959)*3,_xlfn.MAXIFS('m cost'!$E$3:$E$1062,'m cost'!$B$3:$B$1062,C2959,'m cost'!$C$3:$C$1062,"&lt;="&amp;O2959,'m cost'!$D$3:$D$1062,"&lt;="&amp;N2959)))</f>
        <v>572</v>
      </c>
      <c r="L2959" s="2">
        <f t="shared" si="282"/>
        <v>13728</v>
      </c>
      <c r="M2959" s="2">
        <f t="shared" si="283"/>
        <v>6480</v>
      </c>
      <c r="N2959">
        <f t="shared" si="284"/>
        <v>3</v>
      </c>
      <c r="O2959">
        <f t="shared" si="285"/>
        <v>2023</v>
      </c>
      <c r="P2959" s="9">
        <f>IF(I2959&gt;0,VLOOKUP(B2959,'m cost'!A:G,6,FALSE)*I2959,0)</f>
        <v>0</v>
      </c>
      <c r="Q2959" t="str">
        <f t="shared" si="286"/>
        <v>l</v>
      </c>
      <c r="R2959" s="2">
        <f t="shared" si="287"/>
        <v>-7248</v>
      </c>
    </row>
    <row r="2960" spans="1:18" x14ac:dyDescent="0.2">
      <c r="A2960" t="s">
        <v>276</v>
      </c>
      <c r="B2960" s="9" t="str">
        <f>VLOOKUP(A2960,'item cost'!A:D,2,FALSE)</f>
        <v>group 42</v>
      </c>
      <c r="C2960" s="9" t="str">
        <f>VLOOKUP(D2960,items!A:B,2,FALSE)</f>
        <v>item 42</v>
      </c>
      <c r="D2960" t="s">
        <v>874</v>
      </c>
      <c r="E2960" s="10"/>
      <c r="F2960" s="10">
        <v>45006</v>
      </c>
      <c r="G2960" t="s">
        <v>710</v>
      </c>
      <c r="I2960">
        <v>25</v>
      </c>
      <c r="J2960" s="2">
        <v>1200</v>
      </c>
      <c r="K2960" s="2">
        <f>IF(OR(B2960="متنوع",B2960="قطع غيار"),J2960,IF(AND(B2960="ceiling fan",J2960&gt;500),_xlfn.MAXIFS('m cost'!$E$3:$E$1062,'m cost'!$B$3:$B$1062,C2960,'m cost'!$C$3:$C$1062,"&lt;="&amp;O2960,'m cost'!$D$3:$D$1062,"&lt;="&amp;N2960)*3,_xlfn.MAXIFS('m cost'!$E$3:$E$1062,'m cost'!$B$3:$B$1062,C2960,'m cost'!$C$3:$C$1062,"&lt;="&amp;O2960,'m cost'!$D$3:$D$1062,"&lt;="&amp;N2960)))</f>
        <v>269</v>
      </c>
      <c r="L2960" s="2">
        <f t="shared" si="282"/>
        <v>6725</v>
      </c>
      <c r="M2960" s="2">
        <f t="shared" si="283"/>
        <v>30000</v>
      </c>
      <c r="N2960">
        <f t="shared" si="284"/>
        <v>3</v>
      </c>
      <c r="O2960">
        <f t="shared" si="285"/>
        <v>2023</v>
      </c>
      <c r="P2960" s="9">
        <f>IF(I2960&gt;0,VLOOKUP(B2960,'m cost'!A:G,6,FALSE)*I2960,0)</f>
        <v>0</v>
      </c>
      <c r="Q2960" t="str">
        <f t="shared" si="286"/>
        <v>p</v>
      </c>
      <c r="R2960" s="2">
        <f t="shared" si="287"/>
        <v>23275</v>
      </c>
    </row>
    <row r="2961" spans="1:18" x14ac:dyDescent="0.2">
      <c r="A2961" t="s">
        <v>70</v>
      </c>
      <c r="B2961" s="9" t="str">
        <f>VLOOKUP(A2961,'item cost'!A:D,2,FALSE)</f>
        <v>group 43</v>
      </c>
      <c r="C2961" s="9" t="str">
        <f>VLOOKUP(D2961,items!A:B,2,FALSE)</f>
        <v>item 43</v>
      </c>
      <c r="D2961" t="s">
        <v>875</v>
      </c>
      <c r="E2961" s="10"/>
      <c r="F2961" s="10">
        <v>45006</v>
      </c>
      <c r="G2961" t="s">
        <v>710</v>
      </c>
      <c r="I2961">
        <v>26</v>
      </c>
      <c r="J2961" s="2">
        <v>540</v>
      </c>
      <c r="K2961" s="2">
        <f>IF(OR(B2961="متنوع",B2961="قطع غيار"),J2961,IF(AND(B2961="ceiling fan",J2961&gt;500),_xlfn.MAXIFS('m cost'!$E$3:$E$1062,'m cost'!$B$3:$B$1062,C2961,'m cost'!$C$3:$C$1062,"&lt;="&amp;O2961,'m cost'!$D$3:$D$1062,"&lt;="&amp;N2961)*3,_xlfn.MAXIFS('m cost'!$E$3:$E$1062,'m cost'!$B$3:$B$1062,C2961,'m cost'!$C$3:$C$1062,"&lt;="&amp;O2961,'m cost'!$D$3:$D$1062,"&lt;="&amp;N2961)))</f>
        <v>2215</v>
      </c>
      <c r="L2961" s="2">
        <f t="shared" si="282"/>
        <v>57590</v>
      </c>
      <c r="M2961" s="2">
        <f t="shared" si="283"/>
        <v>14040</v>
      </c>
      <c r="N2961">
        <f t="shared" si="284"/>
        <v>3</v>
      </c>
      <c r="O2961">
        <f t="shared" si="285"/>
        <v>2023</v>
      </c>
      <c r="P2961" s="9">
        <f>IF(I2961&gt;0,VLOOKUP(B2961,'m cost'!A:G,6,FALSE)*I2961,0)</f>
        <v>0</v>
      </c>
      <c r="Q2961" t="str">
        <f t="shared" si="286"/>
        <v>l</v>
      </c>
      <c r="R2961" s="2">
        <f t="shared" si="287"/>
        <v>-43550</v>
      </c>
    </row>
    <row r="2962" spans="1:18" x14ac:dyDescent="0.2">
      <c r="A2962" t="s">
        <v>22</v>
      </c>
      <c r="B2962" s="9" t="str">
        <f>VLOOKUP(A2962,'item cost'!A:D,2,FALSE)</f>
        <v>group 44</v>
      </c>
      <c r="C2962" s="9" t="str">
        <f>VLOOKUP(D2962,items!A:B,2,FALSE)</f>
        <v>item 44</v>
      </c>
      <c r="D2962" t="s">
        <v>876</v>
      </c>
      <c r="E2962" s="10"/>
      <c r="F2962" s="10">
        <v>45006</v>
      </c>
      <c r="G2962" t="s">
        <v>710</v>
      </c>
      <c r="I2962">
        <v>20</v>
      </c>
      <c r="J2962" s="2">
        <v>1450</v>
      </c>
      <c r="K2962" s="2">
        <f>IF(OR(B2962="متنوع",B2962="قطع غيار"),J2962,IF(AND(B2962="ceiling fan",J2962&gt;500),_xlfn.MAXIFS('m cost'!$E$3:$E$1062,'m cost'!$B$3:$B$1062,C2962,'m cost'!$C$3:$C$1062,"&lt;="&amp;O2962,'m cost'!$D$3:$D$1062,"&lt;="&amp;N2962)*3,_xlfn.MAXIFS('m cost'!$E$3:$E$1062,'m cost'!$B$3:$B$1062,C2962,'m cost'!$C$3:$C$1062,"&lt;="&amp;O2962,'m cost'!$D$3:$D$1062,"&lt;="&amp;N2962)))</f>
        <v>2300</v>
      </c>
      <c r="L2962" s="2">
        <f t="shared" si="282"/>
        <v>46000</v>
      </c>
      <c r="M2962" s="2">
        <f t="shared" si="283"/>
        <v>29000</v>
      </c>
      <c r="N2962">
        <f t="shared" si="284"/>
        <v>3</v>
      </c>
      <c r="O2962">
        <f t="shared" si="285"/>
        <v>2023</v>
      </c>
      <c r="P2962" s="9">
        <f>IF(I2962&gt;0,VLOOKUP(B2962,'m cost'!A:G,6,FALSE)*I2962,0)</f>
        <v>0</v>
      </c>
      <c r="Q2962" t="str">
        <f t="shared" si="286"/>
        <v>l</v>
      </c>
      <c r="R2962" s="2">
        <f t="shared" si="287"/>
        <v>-17000</v>
      </c>
    </row>
    <row r="2963" spans="1:18" x14ac:dyDescent="0.2">
      <c r="A2963" t="s">
        <v>27</v>
      </c>
      <c r="B2963" s="9" t="str">
        <f>VLOOKUP(A2963,'item cost'!A:D,2,FALSE)</f>
        <v>group 45</v>
      </c>
      <c r="C2963" s="9" t="str">
        <f>VLOOKUP(D2963,items!A:B,2,FALSE)</f>
        <v>item 45</v>
      </c>
      <c r="D2963" t="s">
        <v>877</v>
      </c>
      <c r="E2963" s="10"/>
      <c r="F2963" s="10">
        <v>45006</v>
      </c>
      <c r="G2963" t="s">
        <v>710</v>
      </c>
      <c r="I2963">
        <v>50</v>
      </c>
      <c r="J2963" s="2">
        <v>470</v>
      </c>
      <c r="K2963" s="2">
        <f>IF(OR(B2963="متنوع",B2963="قطع غيار"),J2963,IF(AND(B2963="ceiling fan",J2963&gt;500),_xlfn.MAXIFS('m cost'!$E$3:$E$1062,'m cost'!$B$3:$B$1062,C2963,'m cost'!$C$3:$C$1062,"&lt;="&amp;O2963,'m cost'!$D$3:$D$1062,"&lt;="&amp;N2963)*3,_xlfn.MAXIFS('m cost'!$E$3:$E$1062,'m cost'!$B$3:$B$1062,C2963,'m cost'!$C$3:$C$1062,"&lt;="&amp;O2963,'m cost'!$D$3:$D$1062,"&lt;="&amp;N2963)))</f>
        <v>326</v>
      </c>
      <c r="L2963" s="2">
        <f t="shared" si="282"/>
        <v>16300</v>
      </c>
      <c r="M2963" s="2">
        <f t="shared" si="283"/>
        <v>23500</v>
      </c>
      <c r="N2963">
        <f t="shared" si="284"/>
        <v>3</v>
      </c>
      <c r="O2963">
        <f t="shared" si="285"/>
        <v>2023</v>
      </c>
      <c r="P2963" s="9">
        <f>IF(I2963&gt;0,VLOOKUP(B2963,'m cost'!A:G,6,FALSE)*I2963,0)</f>
        <v>0</v>
      </c>
      <c r="Q2963" t="str">
        <f t="shared" si="286"/>
        <v>p</v>
      </c>
      <c r="R2963" s="2">
        <f t="shared" si="287"/>
        <v>7200</v>
      </c>
    </row>
    <row r="2964" spans="1:18" x14ac:dyDescent="0.2">
      <c r="A2964" t="s">
        <v>19</v>
      </c>
      <c r="B2964" s="9" t="str">
        <f>VLOOKUP(A2964,'item cost'!A:D,2,FALSE)</f>
        <v>group 46</v>
      </c>
      <c r="C2964" s="9" t="str">
        <f>VLOOKUP(D2964,items!A:B,2,FALSE)</f>
        <v>item 46</v>
      </c>
      <c r="D2964" t="s">
        <v>878</v>
      </c>
      <c r="E2964" s="10"/>
      <c r="F2964" s="10">
        <v>45006</v>
      </c>
      <c r="G2964" t="s">
        <v>710</v>
      </c>
      <c r="I2964">
        <v>33</v>
      </c>
      <c r="J2964" s="2">
        <v>540</v>
      </c>
      <c r="K2964" s="2">
        <f>IF(OR(B2964="متنوع",B2964="قطع غيار"),J2964,IF(AND(B2964="ceiling fan",J2964&gt;500),_xlfn.MAXIFS('m cost'!$E$3:$E$1062,'m cost'!$B$3:$B$1062,C2964,'m cost'!$C$3:$C$1062,"&lt;="&amp;O2964,'m cost'!$D$3:$D$1062,"&lt;="&amp;N2964)*3,_xlfn.MAXIFS('m cost'!$E$3:$E$1062,'m cost'!$B$3:$B$1062,C2964,'m cost'!$C$3:$C$1062,"&lt;="&amp;O2964,'m cost'!$D$3:$D$1062,"&lt;="&amp;N2964)))</f>
        <v>775</v>
      </c>
      <c r="L2964" s="2">
        <f t="shared" ref="L2964:L3027" si="288">I2964*K2964</f>
        <v>25575</v>
      </c>
      <c r="M2964" s="2">
        <f t="shared" ref="M2964:M3027" si="289">J2964*I2964</f>
        <v>17820</v>
      </c>
      <c r="N2964">
        <f t="shared" ref="N2964:N3027" si="290">MONTH(F2964)</f>
        <v>3</v>
      </c>
      <c r="O2964">
        <f t="shared" ref="O2964:O3027" si="291">YEAR(F2964)</f>
        <v>2023</v>
      </c>
      <c r="P2964" s="9">
        <f>IF(I2964&gt;0,VLOOKUP(B2964,'m cost'!A:G,6,FALSE)*I2964,0)</f>
        <v>0</v>
      </c>
      <c r="Q2964" t="str">
        <f t="shared" ref="Q2964:Q3027" si="292">IF(M2964-L2964-P2964&gt;0,"p","l")</f>
        <v>l</v>
      </c>
      <c r="R2964" s="2">
        <f t="shared" ref="R2964:R3027" si="293">M2964-L2964-P2964</f>
        <v>-7755</v>
      </c>
    </row>
    <row r="2965" spans="1:18" x14ac:dyDescent="0.2">
      <c r="A2965" t="s">
        <v>29</v>
      </c>
      <c r="B2965" s="9" t="str">
        <f>VLOOKUP(A2965,'item cost'!A:D,2,FALSE)</f>
        <v>group 47</v>
      </c>
      <c r="C2965" s="9" t="str">
        <f>VLOOKUP(D2965,items!A:B,2,FALSE)</f>
        <v>item 47</v>
      </c>
      <c r="D2965" t="s">
        <v>879</v>
      </c>
      <c r="E2965" s="10"/>
      <c r="F2965" s="10">
        <v>45006</v>
      </c>
      <c r="G2965" t="s">
        <v>152</v>
      </c>
      <c r="I2965">
        <v>-10</v>
      </c>
      <c r="J2965" s="2">
        <v>360</v>
      </c>
      <c r="K2965" s="2">
        <f>IF(OR(B2965="متنوع",B2965="قطع غيار"),J2965,IF(AND(B2965="ceiling fan",J2965&gt;500),_xlfn.MAXIFS('m cost'!$E$3:$E$1062,'m cost'!$B$3:$B$1062,C2965,'m cost'!$C$3:$C$1062,"&lt;="&amp;O2965,'m cost'!$D$3:$D$1062,"&lt;="&amp;N2965)*3,_xlfn.MAXIFS('m cost'!$E$3:$E$1062,'m cost'!$B$3:$B$1062,C2965,'m cost'!$C$3:$C$1062,"&lt;="&amp;O2965,'m cost'!$D$3:$D$1062,"&lt;="&amp;N2965)))</f>
        <v>855</v>
      </c>
      <c r="L2965" s="2">
        <f t="shared" si="288"/>
        <v>-8550</v>
      </c>
      <c r="M2965" s="2">
        <f t="shared" si="289"/>
        <v>-3600</v>
      </c>
      <c r="N2965">
        <f t="shared" si="290"/>
        <v>3</v>
      </c>
      <c r="O2965">
        <f t="shared" si="291"/>
        <v>2023</v>
      </c>
      <c r="P2965" s="9">
        <f>IF(I2965&gt;0,VLOOKUP(B2965,'m cost'!A:G,6,FALSE)*I2965,0)</f>
        <v>0</v>
      </c>
      <c r="Q2965" t="str">
        <f t="shared" si="292"/>
        <v>p</v>
      </c>
      <c r="R2965" s="2">
        <f t="shared" si="293"/>
        <v>4950</v>
      </c>
    </row>
    <row r="2966" spans="1:18" x14ac:dyDescent="0.2">
      <c r="A2966" t="s">
        <v>272</v>
      </c>
      <c r="B2966" s="9" t="str">
        <f>VLOOKUP(A2966,'item cost'!A:D,2,FALSE)</f>
        <v>group 48</v>
      </c>
      <c r="C2966" s="9" t="str">
        <f>VLOOKUP(D2966,items!A:B,2,FALSE)</f>
        <v>item 48</v>
      </c>
      <c r="D2966" t="s">
        <v>880</v>
      </c>
      <c r="E2966" s="10"/>
      <c r="F2966" s="10">
        <v>45006</v>
      </c>
      <c r="G2966" t="s">
        <v>152</v>
      </c>
      <c r="I2966">
        <v>-1</v>
      </c>
      <c r="J2966" s="2">
        <v>360</v>
      </c>
      <c r="K2966" s="2">
        <f>IF(OR(B2966="متنوع",B2966="قطع غيار"),J2966,IF(AND(B2966="ceiling fan",J2966&gt;500),_xlfn.MAXIFS('m cost'!$E$3:$E$1062,'m cost'!$B$3:$B$1062,C2966,'m cost'!$C$3:$C$1062,"&lt;="&amp;O2966,'m cost'!$D$3:$D$1062,"&lt;="&amp;N2966)*3,_xlfn.MAXIFS('m cost'!$E$3:$E$1062,'m cost'!$B$3:$B$1062,C2966,'m cost'!$C$3:$C$1062,"&lt;="&amp;O2966,'m cost'!$D$3:$D$1062,"&lt;="&amp;N2966)))</f>
        <v>1273</v>
      </c>
      <c r="L2966" s="2">
        <f t="shared" si="288"/>
        <v>-1273</v>
      </c>
      <c r="M2966" s="2">
        <f t="shared" si="289"/>
        <v>-360</v>
      </c>
      <c r="N2966">
        <f t="shared" si="290"/>
        <v>3</v>
      </c>
      <c r="O2966">
        <f t="shared" si="291"/>
        <v>2023</v>
      </c>
      <c r="P2966" s="9">
        <f>IF(I2966&gt;0,VLOOKUP(B2966,'m cost'!A:G,6,FALSE)*I2966,0)</f>
        <v>0</v>
      </c>
      <c r="Q2966" t="str">
        <f t="shared" si="292"/>
        <v>p</v>
      </c>
      <c r="R2966" s="2">
        <f t="shared" si="293"/>
        <v>913</v>
      </c>
    </row>
    <row r="2967" spans="1:18" x14ac:dyDescent="0.2">
      <c r="A2967" t="s">
        <v>41</v>
      </c>
      <c r="B2967" s="9" t="str">
        <f>VLOOKUP(A2967,'item cost'!A:D,2,FALSE)</f>
        <v>group 49</v>
      </c>
      <c r="C2967" s="9" t="str">
        <f>VLOOKUP(D2967,items!A:B,2,FALSE)</f>
        <v>item 49</v>
      </c>
      <c r="D2967" t="s">
        <v>881</v>
      </c>
      <c r="E2967" s="10"/>
      <c r="F2967" s="10">
        <v>45006</v>
      </c>
      <c r="G2967" t="s">
        <v>152</v>
      </c>
      <c r="I2967">
        <v>-1</v>
      </c>
      <c r="J2967" s="2">
        <v>350</v>
      </c>
      <c r="K2967" s="2">
        <f>IF(OR(B2967="متنوع",B2967="قطع غيار"),J2967,IF(AND(B2967="ceiling fan",J2967&gt;500),_xlfn.MAXIFS('m cost'!$E$3:$E$1062,'m cost'!$B$3:$B$1062,C2967,'m cost'!$C$3:$C$1062,"&lt;="&amp;O2967,'m cost'!$D$3:$D$1062,"&lt;="&amp;N2967)*3,_xlfn.MAXIFS('m cost'!$E$3:$E$1062,'m cost'!$B$3:$B$1062,C2967,'m cost'!$C$3:$C$1062,"&lt;="&amp;O2967,'m cost'!$D$3:$D$1062,"&lt;="&amp;N2967)))</f>
        <v>877</v>
      </c>
      <c r="L2967" s="2">
        <f t="shared" si="288"/>
        <v>-877</v>
      </c>
      <c r="M2967" s="2">
        <f t="shared" si="289"/>
        <v>-350</v>
      </c>
      <c r="N2967">
        <f t="shared" si="290"/>
        <v>3</v>
      </c>
      <c r="O2967">
        <f t="shared" si="291"/>
        <v>2023</v>
      </c>
      <c r="P2967" s="9">
        <f>IF(I2967&gt;0,VLOOKUP(B2967,'m cost'!A:G,6,FALSE)*I2967,0)</f>
        <v>0</v>
      </c>
      <c r="Q2967" t="str">
        <f t="shared" si="292"/>
        <v>p</v>
      </c>
      <c r="R2967" s="2">
        <f t="shared" si="293"/>
        <v>527</v>
      </c>
    </row>
    <row r="2968" spans="1:18" x14ac:dyDescent="0.2">
      <c r="A2968" t="s">
        <v>73</v>
      </c>
      <c r="B2968" s="9" t="str">
        <f>VLOOKUP(A2968,'item cost'!A:D,2,FALSE)</f>
        <v>group 50</v>
      </c>
      <c r="C2968" s="9" t="str">
        <f>VLOOKUP(D2968,items!A:B,2,FALSE)</f>
        <v>item 50</v>
      </c>
      <c r="D2968" t="s">
        <v>882</v>
      </c>
      <c r="E2968" s="10"/>
      <c r="F2968" s="10">
        <v>45006</v>
      </c>
      <c r="G2968" t="s">
        <v>152</v>
      </c>
      <c r="I2968">
        <v>-1</v>
      </c>
      <c r="J2968" s="2">
        <v>400</v>
      </c>
      <c r="K2968" s="2">
        <f>IF(OR(B2968="متنوع",B2968="قطع غيار"),J2968,IF(AND(B2968="ceiling fan",J2968&gt;500),_xlfn.MAXIFS('m cost'!$E$3:$E$1062,'m cost'!$B$3:$B$1062,C2968,'m cost'!$C$3:$C$1062,"&lt;="&amp;O2968,'m cost'!$D$3:$D$1062,"&lt;="&amp;N2968)*3,_xlfn.MAXIFS('m cost'!$E$3:$E$1062,'m cost'!$B$3:$B$1062,C2968,'m cost'!$C$3:$C$1062,"&lt;="&amp;O2968,'m cost'!$D$3:$D$1062,"&lt;="&amp;N2968)))</f>
        <v>2128</v>
      </c>
      <c r="L2968" s="2">
        <f t="shared" si="288"/>
        <v>-2128</v>
      </c>
      <c r="M2968" s="2">
        <f t="shared" si="289"/>
        <v>-400</v>
      </c>
      <c r="N2968">
        <f t="shared" si="290"/>
        <v>3</v>
      </c>
      <c r="O2968">
        <f t="shared" si="291"/>
        <v>2023</v>
      </c>
      <c r="P2968" s="9">
        <f>IF(I2968&gt;0,VLOOKUP(B2968,'m cost'!A:G,6,FALSE)*I2968,0)</f>
        <v>0</v>
      </c>
      <c r="Q2968" t="str">
        <f t="shared" si="292"/>
        <v>p</v>
      </c>
      <c r="R2968" s="2">
        <f t="shared" si="293"/>
        <v>1728</v>
      </c>
    </row>
    <row r="2969" spans="1:18" x14ac:dyDescent="0.2">
      <c r="A2969" t="s">
        <v>35</v>
      </c>
      <c r="B2969" s="9" t="str">
        <f>VLOOKUP(A2969,'item cost'!A:D,2,FALSE)</f>
        <v>group 51</v>
      </c>
      <c r="C2969" s="9" t="str">
        <f>VLOOKUP(D2969,items!A:B,2,FALSE)</f>
        <v>item 51</v>
      </c>
      <c r="D2969" t="s">
        <v>883</v>
      </c>
      <c r="E2969" s="10"/>
      <c r="F2969" s="10">
        <v>45006</v>
      </c>
      <c r="G2969" t="s">
        <v>152</v>
      </c>
      <c r="I2969">
        <v>-1</v>
      </c>
      <c r="J2969" s="2">
        <v>470</v>
      </c>
      <c r="K2969" s="2">
        <f>IF(OR(B2969="متنوع",B2969="قطع غيار"),J2969,IF(AND(B2969="ceiling fan",J2969&gt;500),_xlfn.MAXIFS('m cost'!$E$3:$E$1062,'m cost'!$B$3:$B$1062,C2969,'m cost'!$C$3:$C$1062,"&lt;="&amp;O2969,'m cost'!$D$3:$D$1062,"&lt;="&amp;N2969)*3,_xlfn.MAXIFS('m cost'!$E$3:$E$1062,'m cost'!$B$3:$B$1062,C2969,'m cost'!$C$3:$C$1062,"&lt;="&amp;O2969,'m cost'!$D$3:$D$1062,"&lt;="&amp;N2969)))</f>
        <v>2247</v>
      </c>
      <c r="L2969" s="2">
        <f t="shared" si="288"/>
        <v>-2247</v>
      </c>
      <c r="M2969" s="2">
        <f t="shared" si="289"/>
        <v>-470</v>
      </c>
      <c r="N2969">
        <f t="shared" si="290"/>
        <v>3</v>
      </c>
      <c r="O2969">
        <f t="shared" si="291"/>
        <v>2023</v>
      </c>
      <c r="P2969" s="9">
        <f>IF(I2969&gt;0,VLOOKUP(B2969,'m cost'!A:G,6,FALSE)*I2969,0)</f>
        <v>0</v>
      </c>
      <c r="Q2969" t="str">
        <f t="shared" si="292"/>
        <v>p</v>
      </c>
      <c r="R2969" s="2">
        <f t="shared" si="293"/>
        <v>1777</v>
      </c>
    </row>
    <row r="2970" spans="1:18" x14ac:dyDescent="0.2">
      <c r="A2970" t="s">
        <v>49</v>
      </c>
      <c r="B2970" s="9" t="str">
        <f>VLOOKUP(A2970,'item cost'!A:D,2,FALSE)</f>
        <v>group 52</v>
      </c>
      <c r="C2970" s="9" t="str">
        <f>VLOOKUP(D2970,items!A:B,2,FALSE)</f>
        <v>item 52</v>
      </c>
      <c r="D2970" t="s">
        <v>884</v>
      </c>
      <c r="E2970" s="10"/>
      <c r="F2970" s="10">
        <v>45006</v>
      </c>
      <c r="G2970" t="s">
        <v>152</v>
      </c>
      <c r="I2970">
        <v>-1</v>
      </c>
      <c r="J2970" s="2">
        <v>160</v>
      </c>
      <c r="K2970" s="2">
        <f>IF(OR(B2970="متنوع",B2970="قطع غيار"),J2970,IF(AND(B2970="ceiling fan",J2970&gt;500),_xlfn.MAXIFS('m cost'!$E$3:$E$1062,'m cost'!$B$3:$B$1062,C2970,'m cost'!$C$3:$C$1062,"&lt;="&amp;O2970,'m cost'!$D$3:$D$1062,"&lt;="&amp;N2970)*3,_xlfn.MAXIFS('m cost'!$E$3:$E$1062,'m cost'!$B$3:$B$1062,C2970,'m cost'!$C$3:$C$1062,"&lt;="&amp;O2970,'m cost'!$D$3:$D$1062,"&lt;="&amp;N2970)))</f>
        <v>1330</v>
      </c>
      <c r="L2970" s="2">
        <f t="shared" si="288"/>
        <v>-1330</v>
      </c>
      <c r="M2970" s="2">
        <f t="shared" si="289"/>
        <v>-160</v>
      </c>
      <c r="N2970">
        <f t="shared" si="290"/>
        <v>3</v>
      </c>
      <c r="O2970">
        <f t="shared" si="291"/>
        <v>2023</v>
      </c>
      <c r="P2970" s="9">
        <f>IF(I2970&gt;0,VLOOKUP(B2970,'m cost'!A:G,6,FALSE)*I2970,0)</f>
        <v>0</v>
      </c>
      <c r="Q2970" t="str">
        <f t="shared" si="292"/>
        <v>p</v>
      </c>
      <c r="R2970" s="2">
        <f t="shared" si="293"/>
        <v>1170</v>
      </c>
    </row>
    <row r="2971" spans="1:18" x14ac:dyDescent="0.2">
      <c r="A2971" t="s">
        <v>42</v>
      </c>
      <c r="B2971" s="9" t="str">
        <f>VLOOKUP(A2971,'item cost'!A:D,2,FALSE)</f>
        <v>group 53</v>
      </c>
      <c r="C2971" s="9" t="str">
        <f>VLOOKUP(D2971,items!A:B,2,FALSE)</f>
        <v>item 53</v>
      </c>
      <c r="D2971" t="s">
        <v>885</v>
      </c>
      <c r="E2971" s="10"/>
      <c r="F2971" s="10">
        <v>45006</v>
      </c>
      <c r="G2971" t="s">
        <v>152</v>
      </c>
      <c r="I2971">
        <v>-1</v>
      </c>
      <c r="J2971" s="2">
        <v>590</v>
      </c>
      <c r="K2971" s="2">
        <f>IF(OR(B2971="متنوع",B2971="قطع غيار"),J2971,IF(AND(B2971="ceiling fan",J2971&gt;500),_xlfn.MAXIFS('m cost'!$E$3:$E$1062,'m cost'!$B$3:$B$1062,C2971,'m cost'!$C$3:$C$1062,"&lt;="&amp;O2971,'m cost'!$D$3:$D$1062,"&lt;="&amp;N2971)*3,_xlfn.MAXIFS('m cost'!$E$3:$E$1062,'m cost'!$B$3:$B$1062,C2971,'m cost'!$C$3:$C$1062,"&lt;="&amp;O2971,'m cost'!$D$3:$D$1062,"&lt;="&amp;N2971)))</f>
        <v>254</v>
      </c>
      <c r="L2971" s="2">
        <f t="shared" si="288"/>
        <v>-254</v>
      </c>
      <c r="M2971" s="2">
        <f t="shared" si="289"/>
        <v>-590</v>
      </c>
      <c r="N2971">
        <f t="shared" si="290"/>
        <v>3</v>
      </c>
      <c r="O2971">
        <f t="shared" si="291"/>
        <v>2023</v>
      </c>
      <c r="P2971" s="9">
        <f>IF(I2971&gt;0,VLOOKUP(B2971,'m cost'!A:G,6,FALSE)*I2971,0)</f>
        <v>0</v>
      </c>
      <c r="Q2971" t="str">
        <f t="shared" si="292"/>
        <v>l</v>
      </c>
      <c r="R2971" s="2">
        <f t="shared" si="293"/>
        <v>-336</v>
      </c>
    </row>
    <row r="2972" spans="1:18" x14ac:dyDescent="0.2">
      <c r="A2972" t="s">
        <v>63</v>
      </c>
      <c r="B2972" s="9" t="str">
        <f>VLOOKUP(A2972,'item cost'!A:D,2,FALSE)</f>
        <v>group 54</v>
      </c>
      <c r="C2972" s="9" t="str">
        <f>VLOOKUP(D2972,items!A:B,2,FALSE)</f>
        <v>item 54</v>
      </c>
      <c r="D2972" t="s">
        <v>886</v>
      </c>
      <c r="E2972" s="10"/>
      <c r="F2972" s="10">
        <v>45006</v>
      </c>
      <c r="G2972" t="s">
        <v>152</v>
      </c>
      <c r="I2972">
        <v>-1</v>
      </c>
      <c r="J2972" s="2">
        <v>540</v>
      </c>
      <c r="K2972" s="2">
        <f>IF(OR(B2972="متنوع",B2972="قطع غيار"),J2972,IF(AND(B2972="ceiling fan",J2972&gt;500),_xlfn.MAXIFS('m cost'!$E$3:$E$1062,'m cost'!$B$3:$B$1062,C2972,'m cost'!$C$3:$C$1062,"&lt;="&amp;O2972,'m cost'!$D$3:$D$1062,"&lt;="&amp;N2972)*3,_xlfn.MAXIFS('m cost'!$E$3:$E$1062,'m cost'!$B$3:$B$1062,C2972,'m cost'!$C$3:$C$1062,"&lt;="&amp;O2972,'m cost'!$D$3:$D$1062,"&lt;="&amp;N2972)))</f>
        <v>540</v>
      </c>
      <c r="L2972" s="2">
        <f t="shared" si="288"/>
        <v>-540</v>
      </c>
      <c r="M2972" s="2">
        <f t="shared" si="289"/>
        <v>-540</v>
      </c>
      <c r="N2972">
        <f t="shared" si="290"/>
        <v>3</v>
      </c>
      <c r="O2972">
        <f t="shared" si="291"/>
        <v>2023</v>
      </c>
      <c r="P2972" s="9">
        <f>IF(I2972&gt;0,VLOOKUP(B2972,'m cost'!A:G,6,FALSE)*I2972,0)</f>
        <v>0</v>
      </c>
      <c r="Q2972" t="str">
        <f t="shared" si="292"/>
        <v>l</v>
      </c>
      <c r="R2972" s="2">
        <f t="shared" si="293"/>
        <v>0</v>
      </c>
    </row>
    <row r="2973" spans="1:18" x14ac:dyDescent="0.2">
      <c r="A2973" t="s">
        <v>32</v>
      </c>
      <c r="B2973" s="9" t="str">
        <f>VLOOKUP(A2973,'item cost'!A:D,2,FALSE)</f>
        <v>group 1</v>
      </c>
      <c r="C2973" s="9" t="str">
        <f>VLOOKUP(D2973,items!A:B,2,FALSE)</f>
        <v>item 1</v>
      </c>
      <c r="D2973" t="s">
        <v>833</v>
      </c>
      <c r="E2973" s="10"/>
      <c r="F2973" s="10">
        <v>45006</v>
      </c>
      <c r="G2973" t="s">
        <v>152</v>
      </c>
      <c r="I2973">
        <v>-1</v>
      </c>
      <c r="J2973" s="2">
        <v>490</v>
      </c>
      <c r="K2973" s="2">
        <f>IF(OR(B2973="متنوع",B2973="قطع غيار"),J2973,IF(AND(B2973="ceiling fan",J2973&gt;500),_xlfn.MAXIFS('m cost'!$E$3:$E$1062,'m cost'!$B$3:$B$1062,C2973,'m cost'!$C$3:$C$1062,"&lt;="&amp;O2973,'m cost'!$D$3:$D$1062,"&lt;="&amp;N2973)*3,_xlfn.MAXIFS('m cost'!$E$3:$E$1062,'m cost'!$B$3:$B$1062,C2973,'m cost'!$C$3:$C$1062,"&lt;="&amp;O2973,'m cost'!$D$3:$D$1062,"&lt;="&amp;N2973)))</f>
        <v>2125</v>
      </c>
      <c r="L2973" s="2">
        <f t="shared" si="288"/>
        <v>-2125</v>
      </c>
      <c r="M2973" s="2">
        <f t="shared" si="289"/>
        <v>-490</v>
      </c>
      <c r="N2973">
        <f t="shared" si="290"/>
        <v>3</v>
      </c>
      <c r="O2973">
        <f t="shared" si="291"/>
        <v>2023</v>
      </c>
      <c r="P2973" s="9">
        <f>IF(I2973&gt;0,VLOOKUP(B2973,'m cost'!A:G,6,FALSE)*I2973,0)</f>
        <v>0</v>
      </c>
      <c r="Q2973" t="str">
        <f t="shared" si="292"/>
        <v>p</v>
      </c>
      <c r="R2973" s="2">
        <f t="shared" si="293"/>
        <v>1635</v>
      </c>
    </row>
    <row r="2974" spans="1:18" x14ac:dyDescent="0.2">
      <c r="A2974" t="s">
        <v>58</v>
      </c>
      <c r="B2974" s="9" t="str">
        <f>VLOOKUP(A2974,'item cost'!A:D,2,FALSE)</f>
        <v>group 2</v>
      </c>
      <c r="C2974" s="9" t="str">
        <f>VLOOKUP(D2974,items!A:B,2,FALSE)</f>
        <v>item 2</v>
      </c>
      <c r="D2974" t="s">
        <v>834</v>
      </c>
      <c r="E2974" s="10"/>
      <c r="F2974" s="10">
        <v>45006</v>
      </c>
      <c r="G2974" t="s">
        <v>152</v>
      </c>
      <c r="I2974">
        <v>-1</v>
      </c>
      <c r="J2974" s="2">
        <v>200</v>
      </c>
      <c r="K2974" s="2">
        <f>IF(OR(B2974="متنوع",B2974="قطع غيار"),J2974,IF(AND(B2974="ceiling fan",J2974&gt;500),_xlfn.MAXIFS('m cost'!$E$3:$E$1062,'m cost'!$B$3:$B$1062,C2974,'m cost'!$C$3:$C$1062,"&lt;="&amp;O2974,'m cost'!$D$3:$D$1062,"&lt;="&amp;N2974)*3,_xlfn.MAXIFS('m cost'!$E$3:$E$1062,'m cost'!$B$3:$B$1062,C2974,'m cost'!$C$3:$C$1062,"&lt;="&amp;O2974,'m cost'!$D$3:$D$1062,"&lt;="&amp;N2974)))</f>
        <v>1970</v>
      </c>
      <c r="L2974" s="2">
        <f t="shared" si="288"/>
        <v>-1970</v>
      </c>
      <c r="M2974" s="2">
        <f t="shared" si="289"/>
        <v>-200</v>
      </c>
      <c r="N2974">
        <f t="shared" si="290"/>
        <v>3</v>
      </c>
      <c r="O2974">
        <f t="shared" si="291"/>
        <v>2023</v>
      </c>
      <c r="P2974" s="9">
        <f>IF(I2974&gt;0,VLOOKUP(B2974,'m cost'!A:G,6,FALSE)*I2974,0)</f>
        <v>0</v>
      </c>
      <c r="Q2974" t="str">
        <f t="shared" si="292"/>
        <v>p</v>
      </c>
      <c r="R2974" s="2">
        <f t="shared" si="293"/>
        <v>1770</v>
      </c>
    </row>
    <row r="2975" spans="1:18" x14ac:dyDescent="0.2">
      <c r="A2975" t="s">
        <v>23</v>
      </c>
      <c r="B2975" s="9" t="str">
        <f>VLOOKUP(A2975,'item cost'!A:D,2,FALSE)</f>
        <v>group 3</v>
      </c>
      <c r="C2975" s="9" t="str">
        <f>VLOOKUP(D2975,items!A:B,2,FALSE)</f>
        <v>item 3</v>
      </c>
      <c r="D2975" t="s">
        <v>835</v>
      </c>
      <c r="E2975" s="10"/>
      <c r="F2975" s="10">
        <v>45006</v>
      </c>
      <c r="G2975" t="s">
        <v>152</v>
      </c>
      <c r="I2975">
        <v>-2</v>
      </c>
      <c r="J2975" s="2">
        <v>700</v>
      </c>
      <c r="K2975" s="2">
        <f>IF(OR(B2975="متنوع",B2975="قطع غيار"),J2975,IF(AND(B2975="ceiling fan",J2975&gt;500),_xlfn.MAXIFS('m cost'!$E$3:$E$1062,'m cost'!$B$3:$B$1062,C2975,'m cost'!$C$3:$C$1062,"&lt;="&amp;O2975,'m cost'!$D$3:$D$1062,"&lt;="&amp;N2975)*3,_xlfn.MAXIFS('m cost'!$E$3:$E$1062,'m cost'!$B$3:$B$1062,C2975,'m cost'!$C$3:$C$1062,"&lt;="&amp;O2975,'m cost'!$D$3:$D$1062,"&lt;="&amp;N2975)))</f>
        <v>2436</v>
      </c>
      <c r="L2975" s="2">
        <f t="shared" si="288"/>
        <v>-4872</v>
      </c>
      <c r="M2975" s="2">
        <f t="shared" si="289"/>
        <v>-1400</v>
      </c>
      <c r="N2975">
        <f t="shared" si="290"/>
        <v>3</v>
      </c>
      <c r="O2975">
        <f t="shared" si="291"/>
        <v>2023</v>
      </c>
      <c r="P2975" s="9">
        <f>IF(I2975&gt;0,VLOOKUP(B2975,'m cost'!A:G,6,FALSE)*I2975,0)</f>
        <v>0</v>
      </c>
      <c r="Q2975" t="str">
        <f t="shared" si="292"/>
        <v>p</v>
      </c>
      <c r="R2975" s="2">
        <f t="shared" si="293"/>
        <v>3472</v>
      </c>
    </row>
    <row r="2976" spans="1:18" x14ac:dyDescent="0.2">
      <c r="A2976" t="s">
        <v>271</v>
      </c>
      <c r="B2976" s="9" t="str">
        <f>VLOOKUP(A2976,'item cost'!A:D,2,FALSE)</f>
        <v>group 4</v>
      </c>
      <c r="C2976" s="9" t="str">
        <f>VLOOKUP(D2976,items!A:B,2,FALSE)</f>
        <v>item 4</v>
      </c>
      <c r="D2976" t="s">
        <v>836</v>
      </c>
      <c r="E2976" s="10"/>
      <c r="F2976" s="10">
        <v>45006</v>
      </c>
      <c r="G2976" t="s">
        <v>152</v>
      </c>
      <c r="I2976">
        <v>-1</v>
      </c>
      <c r="J2976" s="2">
        <v>1200</v>
      </c>
      <c r="K2976" s="2">
        <f>IF(OR(B2976="متنوع",B2976="قطع غيار"),J2976,IF(AND(B2976="ceiling fan",J2976&gt;500),_xlfn.MAXIFS('m cost'!$E$3:$E$1062,'m cost'!$B$3:$B$1062,C2976,'m cost'!$C$3:$C$1062,"&lt;="&amp;O2976,'m cost'!$D$3:$D$1062,"&lt;="&amp;N2976)*3,_xlfn.MAXIFS('m cost'!$E$3:$E$1062,'m cost'!$B$3:$B$1062,C2976,'m cost'!$C$3:$C$1062,"&lt;="&amp;O2976,'m cost'!$D$3:$D$1062,"&lt;="&amp;N2976)))</f>
        <v>1793</v>
      </c>
      <c r="L2976" s="2">
        <f t="shared" si="288"/>
        <v>-1793</v>
      </c>
      <c r="M2976" s="2">
        <f t="shared" si="289"/>
        <v>-1200</v>
      </c>
      <c r="N2976">
        <f t="shared" si="290"/>
        <v>3</v>
      </c>
      <c r="O2976">
        <f t="shared" si="291"/>
        <v>2023</v>
      </c>
      <c r="P2976" s="9">
        <f>IF(I2976&gt;0,VLOOKUP(B2976,'m cost'!A:G,6,FALSE)*I2976,0)</f>
        <v>0</v>
      </c>
      <c r="Q2976" t="str">
        <f t="shared" si="292"/>
        <v>p</v>
      </c>
      <c r="R2976" s="2">
        <f t="shared" si="293"/>
        <v>593</v>
      </c>
    </row>
    <row r="2977" spans="1:18" x14ac:dyDescent="0.2">
      <c r="A2977" t="s">
        <v>26</v>
      </c>
      <c r="B2977" s="9" t="str">
        <f>VLOOKUP(A2977,'item cost'!A:D,2,FALSE)</f>
        <v>group 5</v>
      </c>
      <c r="C2977" s="9" t="str">
        <f>VLOOKUP(D2977,items!A:B,2,FALSE)</f>
        <v>item 5</v>
      </c>
      <c r="D2977" t="s">
        <v>837</v>
      </c>
      <c r="E2977" s="10"/>
      <c r="F2977" s="10">
        <v>45006</v>
      </c>
      <c r="G2977" t="s">
        <v>152</v>
      </c>
      <c r="I2977">
        <v>-1</v>
      </c>
      <c r="J2977" s="2">
        <v>340</v>
      </c>
      <c r="K2977" s="2">
        <f>IF(OR(B2977="متنوع",B2977="قطع غيار"),J2977,IF(AND(B2977="ceiling fan",J2977&gt;500),_xlfn.MAXIFS('m cost'!$E$3:$E$1062,'m cost'!$B$3:$B$1062,C2977,'m cost'!$C$3:$C$1062,"&lt;="&amp;O2977,'m cost'!$D$3:$D$1062,"&lt;="&amp;N2977)*3,_xlfn.MAXIFS('m cost'!$E$3:$E$1062,'m cost'!$B$3:$B$1062,C2977,'m cost'!$C$3:$C$1062,"&lt;="&amp;O2977,'m cost'!$D$3:$D$1062,"&lt;="&amp;N2977)))</f>
        <v>2220</v>
      </c>
      <c r="L2977" s="2">
        <f t="shared" si="288"/>
        <v>-2220</v>
      </c>
      <c r="M2977" s="2">
        <f t="shared" si="289"/>
        <v>-340</v>
      </c>
      <c r="N2977">
        <f t="shared" si="290"/>
        <v>3</v>
      </c>
      <c r="O2977">
        <f t="shared" si="291"/>
        <v>2023</v>
      </c>
      <c r="P2977" s="9">
        <f>IF(I2977&gt;0,VLOOKUP(B2977,'m cost'!A:G,6,FALSE)*I2977,0)</f>
        <v>0</v>
      </c>
      <c r="Q2977" t="str">
        <f t="shared" si="292"/>
        <v>p</v>
      </c>
      <c r="R2977" s="2">
        <f t="shared" si="293"/>
        <v>1880</v>
      </c>
    </row>
    <row r="2978" spans="1:18" x14ac:dyDescent="0.2">
      <c r="A2978" t="s">
        <v>66</v>
      </c>
      <c r="B2978" s="9" t="str">
        <f>VLOOKUP(A2978,'item cost'!A:D,2,FALSE)</f>
        <v>group 6</v>
      </c>
      <c r="C2978" s="9" t="str">
        <f>VLOOKUP(D2978,items!A:B,2,FALSE)</f>
        <v>item 6</v>
      </c>
      <c r="D2978" t="s">
        <v>838</v>
      </c>
      <c r="E2978" s="10"/>
      <c r="F2978" s="10">
        <v>45006</v>
      </c>
      <c r="G2978" t="s">
        <v>152</v>
      </c>
      <c r="I2978">
        <v>-3</v>
      </c>
      <c r="J2978" s="2">
        <v>380</v>
      </c>
      <c r="K2978" s="2">
        <f>IF(OR(B2978="متنوع",B2978="قطع غيار"),J2978,IF(AND(B2978="ceiling fan",J2978&gt;500),_xlfn.MAXIFS('m cost'!$E$3:$E$1062,'m cost'!$B$3:$B$1062,C2978,'m cost'!$C$3:$C$1062,"&lt;="&amp;O2978,'m cost'!$D$3:$D$1062,"&lt;="&amp;N2978)*3,_xlfn.MAXIFS('m cost'!$E$3:$E$1062,'m cost'!$B$3:$B$1062,C2978,'m cost'!$C$3:$C$1062,"&lt;="&amp;O2978,'m cost'!$D$3:$D$1062,"&lt;="&amp;N2978)))</f>
        <v>410</v>
      </c>
      <c r="L2978" s="2">
        <f t="shared" si="288"/>
        <v>-1230</v>
      </c>
      <c r="M2978" s="2">
        <f t="shared" si="289"/>
        <v>-1140</v>
      </c>
      <c r="N2978">
        <f t="shared" si="290"/>
        <v>3</v>
      </c>
      <c r="O2978">
        <f t="shared" si="291"/>
        <v>2023</v>
      </c>
      <c r="P2978" s="9">
        <f>IF(I2978&gt;0,VLOOKUP(B2978,'m cost'!A:G,6,FALSE)*I2978,0)</f>
        <v>0</v>
      </c>
      <c r="Q2978" t="str">
        <f t="shared" si="292"/>
        <v>p</v>
      </c>
      <c r="R2978" s="2">
        <f t="shared" si="293"/>
        <v>90</v>
      </c>
    </row>
    <row r="2979" spans="1:18" x14ac:dyDescent="0.2">
      <c r="A2979" t="s">
        <v>40</v>
      </c>
      <c r="B2979" s="9" t="str">
        <f>VLOOKUP(A2979,'item cost'!A:D,2,FALSE)</f>
        <v>group 7</v>
      </c>
      <c r="C2979" s="9" t="str">
        <f>VLOOKUP(D2979,items!A:B,2,FALSE)</f>
        <v>item 7</v>
      </c>
      <c r="D2979" t="s">
        <v>839</v>
      </c>
      <c r="E2979" s="10"/>
      <c r="F2979" s="10">
        <v>45006</v>
      </c>
      <c r="G2979" t="s">
        <v>152</v>
      </c>
      <c r="I2979">
        <v>-1</v>
      </c>
      <c r="J2979" s="2">
        <v>400</v>
      </c>
      <c r="K2979" s="2">
        <f>IF(OR(B2979="متنوع",B2979="قطع غيار"),J2979,IF(AND(B2979="ceiling fan",J2979&gt;500),_xlfn.MAXIFS('m cost'!$E$3:$E$1062,'m cost'!$B$3:$B$1062,C2979,'m cost'!$C$3:$C$1062,"&lt;="&amp;O2979,'m cost'!$D$3:$D$1062,"&lt;="&amp;N2979)*3,_xlfn.MAXIFS('m cost'!$E$3:$E$1062,'m cost'!$B$3:$B$1062,C2979,'m cost'!$C$3:$C$1062,"&lt;="&amp;O2979,'m cost'!$D$3:$D$1062,"&lt;="&amp;N2979)))</f>
        <v>460</v>
      </c>
      <c r="L2979" s="2">
        <f t="shared" si="288"/>
        <v>-460</v>
      </c>
      <c r="M2979" s="2">
        <f t="shared" si="289"/>
        <v>-400</v>
      </c>
      <c r="N2979">
        <f t="shared" si="290"/>
        <v>3</v>
      </c>
      <c r="O2979">
        <f t="shared" si="291"/>
        <v>2023</v>
      </c>
      <c r="P2979" s="9">
        <f>IF(I2979&gt;0,VLOOKUP(B2979,'m cost'!A:G,6,FALSE)*I2979,0)</f>
        <v>0</v>
      </c>
      <c r="Q2979" t="str">
        <f t="shared" si="292"/>
        <v>p</v>
      </c>
      <c r="R2979" s="2">
        <f t="shared" si="293"/>
        <v>60</v>
      </c>
    </row>
    <row r="2980" spans="1:18" x14ac:dyDescent="0.2">
      <c r="A2980" t="s">
        <v>61</v>
      </c>
      <c r="B2980" s="9" t="str">
        <f>VLOOKUP(A2980,'item cost'!A:D,2,FALSE)</f>
        <v>group 8</v>
      </c>
      <c r="C2980" s="9" t="str">
        <f>VLOOKUP(D2980,items!A:B,2,FALSE)</f>
        <v>item 8</v>
      </c>
      <c r="D2980" t="s">
        <v>840</v>
      </c>
      <c r="E2980" s="10"/>
      <c r="F2980" s="10">
        <v>45006</v>
      </c>
      <c r="G2980" t="s">
        <v>152</v>
      </c>
      <c r="I2980">
        <v>-2</v>
      </c>
      <c r="J2980" s="2">
        <v>380</v>
      </c>
      <c r="K2980" s="2">
        <f>IF(OR(B2980="متنوع",B2980="قطع غيار"),J2980,IF(AND(B2980="ceiling fan",J2980&gt;500),_xlfn.MAXIFS('m cost'!$E$3:$E$1062,'m cost'!$B$3:$B$1062,C2980,'m cost'!$C$3:$C$1062,"&lt;="&amp;O2980,'m cost'!$D$3:$D$1062,"&lt;="&amp;N2980)*3,_xlfn.MAXIFS('m cost'!$E$3:$E$1062,'m cost'!$B$3:$B$1062,C2980,'m cost'!$C$3:$C$1062,"&lt;="&amp;O2980,'m cost'!$D$3:$D$1062,"&lt;="&amp;N2980)))</f>
        <v>1630</v>
      </c>
      <c r="L2980" s="2">
        <f t="shared" si="288"/>
        <v>-3260</v>
      </c>
      <c r="M2980" s="2">
        <f t="shared" si="289"/>
        <v>-760</v>
      </c>
      <c r="N2980">
        <f t="shared" si="290"/>
        <v>3</v>
      </c>
      <c r="O2980">
        <f t="shared" si="291"/>
        <v>2023</v>
      </c>
      <c r="P2980" s="9">
        <f>IF(I2980&gt;0,VLOOKUP(B2980,'m cost'!A:G,6,FALSE)*I2980,0)</f>
        <v>0</v>
      </c>
      <c r="Q2980" t="str">
        <f t="shared" si="292"/>
        <v>p</v>
      </c>
      <c r="R2980" s="2">
        <f t="shared" si="293"/>
        <v>2500</v>
      </c>
    </row>
    <row r="2981" spans="1:18" x14ac:dyDescent="0.2">
      <c r="A2981" t="s">
        <v>39</v>
      </c>
      <c r="B2981" s="9" t="str">
        <f>VLOOKUP(A2981,'item cost'!A:D,2,FALSE)</f>
        <v>group 9</v>
      </c>
      <c r="C2981" s="9" t="str">
        <f>VLOOKUP(D2981,items!A:B,2,FALSE)</f>
        <v>item 9</v>
      </c>
      <c r="D2981" t="s">
        <v>841</v>
      </c>
      <c r="E2981" s="10"/>
      <c r="F2981" s="10">
        <v>45007</v>
      </c>
      <c r="G2981" t="s">
        <v>711</v>
      </c>
      <c r="I2981">
        <v>38</v>
      </c>
      <c r="J2981" s="2">
        <v>540</v>
      </c>
      <c r="K2981" s="2">
        <f>IF(OR(B2981="متنوع",B2981="قطع غيار"),J2981,IF(AND(B2981="ceiling fan",J2981&gt;500),_xlfn.MAXIFS('m cost'!$E$3:$E$1062,'m cost'!$B$3:$B$1062,C2981,'m cost'!$C$3:$C$1062,"&lt;="&amp;O2981,'m cost'!$D$3:$D$1062,"&lt;="&amp;N2981)*3,_xlfn.MAXIFS('m cost'!$E$3:$E$1062,'m cost'!$B$3:$B$1062,C2981,'m cost'!$C$3:$C$1062,"&lt;="&amp;O2981,'m cost'!$D$3:$D$1062,"&lt;="&amp;N2981)))</f>
        <v>2007</v>
      </c>
      <c r="L2981" s="2">
        <f t="shared" si="288"/>
        <v>76266</v>
      </c>
      <c r="M2981" s="2">
        <f t="shared" si="289"/>
        <v>20520</v>
      </c>
      <c r="N2981">
        <f t="shared" si="290"/>
        <v>3</v>
      </c>
      <c r="O2981">
        <f t="shared" si="291"/>
        <v>2023</v>
      </c>
      <c r="P2981" s="9">
        <f>IF(I2981&gt;0,VLOOKUP(B2981,'m cost'!A:G,6,FALSE)*I2981,0)</f>
        <v>854.61999999999989</v>
      </c>
      <c r="Q2981" t="str">
        <f t="shared" si="292"/>
        <v>l</v>
      </c>
      <c r="R2981" s="2">
        <f t="shared" si="293"/>
        <v>-56600.62</v>
      </c>
    </row>
    <row r="2982" spans="1:18" x14ac:dyDescent="0.2">
      <c r="A2982" t="s">
        <v>277</v>
      </c>
      <c r="B2982" s="9" t="str">
        <f>VLOOKUP(A2982,'item cost'!A:D,2,FALSE)</f>
        <v>group 10</v>
      </c>
      <c r="C2982" s="9" t="str">
        <f>VLOOKUP(D2982,items!A:B,2,FALSE)</f>
        <v>item 10</v>
      </c>
      <c r="D2982" t="s">
        <v>842</v>
      </c>
      <c r="E2982" s="10"/>
      <c r="F2982" s="10">
        <v>45007</v>
      </c>
      <c r="G2982" t="s">
        <v>711</v>
      </c>
      <c r="I2982">
        <v>50</v>
      </c>
      <c r="J2982" s="2">
        <v>490</v>
      </c>
      <c r="K2982" s="2">
        <f>IF(OR(B2982="متنوع",B2982="قطع غيار"),J2982,IF(AND(B2982="ceiling fan",J2982&gt;500),_xlfn.MAXIFS('m cost'!$E$3:$E$1062,'m cost'!$B$3:$B$1062,C2982,'m cost'!$C$3:$C$1062,"&lt;="&amp;O2982,'m cost'!$D$3:$D$1062,"&lt;="&amp;N2982)*3,_xlfn.MAXIFS('m cost'!$E$3:$E$1062,'m cost'!$B$3:$B$1062,C2982,'m cost'!$C$3:$C$1062,"&lt;="&amp;O2982,'m cost'!$D$3:$D$1062,"&lt;="&amp;N2982)))</f>
        <v>370</v>
      </c>
      <c r="L2982" s="2">
        <f t="shared" si="288"/>
        <v>18500</v>
      </c>
      <c r="M2982" s="2">
        <f t="shared" si="289"/>
        <v>24500</v>
      </c>
      <c r="N2982">
        <f t="shared" si="290"/>
        <v>3</v>
      </c>
      <c r="O2982">
        <f t="shared" si="291"/>
        <v>2023</v>
      </c>
      <c r="P2982" s="9">
        <f>IF(I2982&gt;0,VLOOKUP(B2982,'m cost'!A:G,6,FALSE)*I2982,0)</f>
        <v>3121.5</v>
      </c>
      <c r="Q2982" t="str">
        <f t="shared" si="292"/>
        <v>p</v>
      </c>
      <c r="R2982" s="2">
        <f t="shared" si="293"/>
        <v>2878.5</v>
      </c>
    </row>
    <row r="2983" spans="1:18" x14ac:dyDescent="0.2">
      <c r="A2983" t="s">
        <v>53</v>
      </c>
      <c r="B2983" s="9" t="str">
        <f>VLOOKUP(A2983,'item cost'!A:D,2,FALSE)</f>
        <v>group 11</v>
      </c>
      <c r="C2983" s="9" t="str">
        <f>VLOOKUP(D2983,items!A:B,2,FALSE)</f>
        <v>item 11</v>
      </c>
      <c r="D2983" t="s">
        <v>843</v>
      </c>
      <c r="E2983" s="10"/>
      <c r="F2983" s="10">
        <v>45007</v>
      </c>
      <c r="G2983" t="s">
        <v>711</v>
      </c>
      <c r="I2983">
        <v>15</v>
      </c>
      <c r="J2983" s="2">
        <v>1025</v>
      </c>
      <c r="K2983" s="2">
        <f>IF(OR(B2983="متنوع",B2983="قطع غيار"),J2983,IF(AND(B2983="ceiling fan",J2983&gt;500),_xlfn.MAXIFS('m cost'!$E$3:$E$1062,'m cost'!$B$3:$B$1062,C2983,'m cost'!$C$3:$C$1062,"&lt;="&amp;O2983,'m cost'!$D$3:$D$1062,"&lt;="&amp;N2983)*3,_xlfn.MAXIFS('m cost'!$E$3:$E$1062,'m cost'!$B$3:$B$1062,C2983,'m cost'!$C$3:$C$1062,"&lt;="&amp;O2983,'m cost'!$D$3:$D$1062,"&lt;="&amp;N2983)))</f>
        <v>339.00000000000006</v>
      </c>
      <c r="L2983" s="2">
        <f t="shared" si="288"/>
        <v>5085.0000000000009</v>
      </c>
      <c r="M2983" s="2">
        <f t="shared" si="289"/>
        <v>15375</v>
      </c>
      <c r="N2983">
        <f t="shared" si="290"/>
        <v>3</v>
      </c>
      <c r="O2983">
        <f t="shared" si="291"/>
        <v>2023</v>
      </c>
      <c r="P2983" s="9">
        <f>IF(I2983&gt;0,VLOOKUP(B2983,'m cost'!A:G,6,FALSE)*I2983,0)</f>
        <v>330.15000000000003</v>
      </c>
      <c r="Q2983" t="str">
        <f t="shared" si="292"/>
        <v>p</v>
      </c>
      <c r="R2983" s="2">
        <f t="shared" si="293"/>
        <v>9959.85</v>
      </c>
    </row>
    <row r="2984" spans="1:18" x14ac:dyDescent="0.2">
      <c r="A2984" t="s">
        <v>54</v>
      </c>
      <c r="B2984" s="9" t="str">
        <f>VLOOKUP(A2984,'item cost'!A:D,2,FALSE)</f>
        <v>group 12</v>
      </c>
      <c r="C2984" s="9" t="str">
        <f>VLOOKUP(D2984,items!A:B,2,FALSE)</f>
        <v>item 12</v>
      </c>
      <c r="D2984" t="s">
        <v>844</v>
      </c>
      <c r="E2984" s="10"/>
      <c r="F2984" s="10">
        <v>45007</v>
      </c>
      <c r="G2984" t="s">
        <v>711</v>
      </c>
      <c r="I2984">
        <v>13</v>
      </c>
      <c r="J2984" s="2">
        <v>665</v>
      </c>
      <c r="K2984" s="2">
        <f>IF(OR(B2984="متنوع",B2984="قطع غيار"),J2984,IF(AND(B2984="ceiling fan",J2984&gt;500),_xlfn.MAXIFS('m cost'!$E$3:$E$1062,'m cost'!$B$3:$B$1062,C2984,'m cost'!$C$3:$C$1062,"&lt;="&amp;O2984,'m cost'!$D$3:$D$1062,"&lt;="&amp;N2984)*3,_xlfn.MAXIFS('m cost'!$E$3:$E$1062,'m cost'!$B$3:$B$1062,C2984,'m cost'!$C$3:$C$1062,"&lt;="&amp;O2984,'m cost'!$D$3:$D$1062,"&lt;="&amp;N2984)))</f>
        <v>900</v>
      </c>
      <c r="L2984" s="2">
        <f t="shared" si="288"/>
        <v>11700</v>
      </c>
      <c r="M2984" s="2">
        <f t="shared" si="289"/>
        <v>8645</v>
      </c>
      <c r="N2984">
        <f t="shared" si="290"/>
        <v>3</v>
      </c>
      <c r="O2984">
        <f t="shared" si="291"/>
        <v>2023</v>
      </c>
      <c r="P2984" s="9">
        <f>IF(I2984&gt;0,VLOOKUP(B2984,'m cost'!A:G,6,FALSE)*I2984,0)</f>
        <v>335.14</v>
      </c>
      <c r="Q2984" t="str">
        <f t="shared" si="292"/>
        <v>l</v>
      </c>
      <c r="R2984" s="2">
        <f t="shared" si="293"/>
        <v>-3390.14</v>
      </c>
    </row>
    <row r="2985" spans="1:18" x14ac:dyDescent="0.2">
      <c r="A2985" t="s">
        <v>72</v>
      </c>
      <c r="B2985" s="9" t="str">
        <f>VLOOKUP(A2985,'item cost'!A:D,2,FALSE)</f>
        <v>group 13</v>
      </c>
      <c r="C2985" s="9" t="str">
        <f>VLOOKUP(D2985,items!A:B,2,FALSE)</f>
        <v>item 13</v>
      </c>
      <c r="D2985" t="s">
        <v>845</v>
      </c>
      <c r="E2985" s="10"/>
      <c r="F2985" s="10">
        <v>45007</v>
      </c>
      <c r="G2985" t="s">
        <v>711</v>
      </c>
      <c r="I2985">
        <v>20</v>
      </c>
      <c r="J2985" s="2">
        <v>1200</v>
      </c>
      <c r="K2985" s="2">
        <f>IF(OR(B2985="متنوع",B2985="قطع غيار"),J2985,IF(AND(B2985="ceiling fan",J2985&gt;500),_xlfn.MAXIFS('m cost'!$E$3:$E$1062,'m cost'!$B$3:$B$1062,C2985,'m cost'!$C$3:$C$1062,"&lt;="&amp;O2985,'m cost'!$D$3:$D$1062,"&lt;="&amp;N2985)*3,_xlfn.MAXIFS('m cost'!$E$3:$E$1062,'m cost'!$B$3:$B$1062,C2985,'m cost'!$C$3:$C$1062,"&lt;="&amp;O2985,'m cost'!$D$3:$D$1062,"&lt;="&amp;N2985)))</f>
        <v>450</v>
      </c>
      <c r="L2985" s="2">
        <f t="shared" si="288"/>
        <v>9000</v>
      </c>
      <c r="M2985" s="2">
        <f t="shared" si="289"/>
        <v>24000</v>
      </c>
      <c r="N2985">
        <f t="shared" si="290"/>
        <v>3</v>
      </c>
      <c r="O2985">
        <f t="shared" si="291"/>
        <v>2023</v>
      </c>
      <c r="P2985" s="9">
        <f>IF(I2985&gt;0,VLOOKUP(B2985,'m cost'!A:G,6,FALSE)*I2985,0)</f>
        <v>833.40000000000009</v>
      </c>
      <c r="Q2985" t="str">
        <f t="shared" si="292"/>
        <v>p</v>
      </c>
      <c r="R2985" s="2">
        <f t="shared" si="293"/>
        <v>14166.6</v>
      </c>
    </row>
    <row r="2986" spans="1:18" x14ac:dyDescent="0.2">
      <c r="A2986" t="s">
        <v>38</v>
      </c>
      <c r="B2986" s="9" t="str">
        <f>VLOOKUP(A2986,'item cost'!A:D,2,FALSE)</f>
        <v>group 14</v>
      </c>
      <c r="C2986" s="9" t="str">
        <f>VLOOKUP(D2986,items!A:B,2,FALSE)</f>
        <v>item 14</v>
      </c>
      <c r="D2986" t="s">
        <v>846</v>
      </c>
      <c r="E2986" s="10"/>
      <c r="F2986" s="10">
        <v>45007</v>
      </c>
      <c r="G2986" t="s">
        <v>712</v>
      </c>
      <c r="I2986">
        <v>35</v>
      </c>
      <c r="J2986" s="2">
        <v>590</v>
      </c>
      <c r="K2986" s="2">
        <f>IF(OR(B2986="متنوع",B2986="قطع غيار"),J2986,IF(AND(B2986="ceiling fan",J2986&gt;500),_xlfn.MAXIFS('m cost'!$E$3:$E$1062,'m cost'!$B$3:$B$1062,C2986,'m cost'!$C$3:$C$1062,"&lt;="&amp;O2986,'m cost'!$D$3:$D$1062,"&lt;="&amp;N2986)*3,_xlfn.MAXIFS('m cost'!$E$3:$E$1062,'m cost'!$B$3:$B$1062,C2986,'m cost'!$C$3:$C$1062,"&lt;="&amp;O2986,'m cost'!$D$3:$D$1062,"&lt;="&amp;N2986)))</f>
        <v>2060</v>
      </c>
      <c r="L2986" s="2">
        <f t="shared" si="288"/>
        <v>72100</v>
      </c>
      <c r="M2986" s="2">
        <f t="shared" si="289"/>
        <v>20650</v>
      </c>
      <c r="N2986">
        <f t="shared" si="290"/>
        <v>3</v>
      </c>
      <c r="O2986">
        <f t="shared" si="291"/>
        <v>2023</v>
      </c>
      <c r="P2986" s="9">
        <f>IF(I2986&gt;0,VLOOKUP(B2986,'m cost'!A:G,6,FALSE)*I2986,0)</f>
        <v>1161.6499999999999</v>
      </c>
      <c r="Q2986" t="str">
        <f t="shared" si="292"/>
        <v>l</v>
      </c>
      <c r="R2986" s="2">
        <f t="shared" si="293"/>
        <v>-52611.65</v>
      </c>
    </row>
    <row r="2987" spans="1:18" x14ac:dyDescent="0.2">
      <c r="A2987" t="s">
        <v>36</v>
      </c>
      <c r="B2987" s="9" t="str">
        <f>VLOOKUP(A2987,'item cost'!A:D,2,FALSE)</f>
        <v>group 15</v>
      </c>
      <c r="C2987" s="9" t="str">
        <f>VLOOKUP(D2987,items!A:B,2,FALSE)</f>
        <v>item 15</v>
      </c>
      <c r="D2987" t="s">
        <v>847</v>
      </c>
      <c r="E2987" s="10"/>
      <c r="F2987" s="10">
        <v>45007</v>
      </c>
      <c r="G2987" t="s">
        <v>712</v>
      </c>
      <c r="I2987">
        <v>35</v>
      </c>
      <c r="J2987" s="2">
        <v>590</v>
      </c>
      <c r="K2987" s="2">
        <f>IF(OR(B2987="متنوع",B2987="قطع غيار"),J2987,IF(AND(B2987="ceiling fan",J2987&gt;500),_xlfn.MAXIFS('m cost'!$E$3:$E$1062,'m cost'!$B$3:$B$1062,C2987,'m cost'!$C$3:$C$1062,"&lt;="&amp;O2987,'m cost'!$D$3:$D$1062,"&lt;="&amp;N2987)*3,_xlfn.MAXIFS('m cost'!$E$3:$E$1062,'m cost'!$B$3:$B$1062,C2987,'m cost'!$C$3:$C$1062,"&lt;="&amp;O2987,'m cost'!$D$3:$D$1062,"&lt;="&amp;N2987)))</f>
        <v>1928</v>
      </c>
      <c r="L2987" s="2">
        <f t="shared" si="288"/>
        <v>67480</v>
      </c>
      <c r="M2987" s="2">
        <f t="shared" si="289"/>
        <v>20650</v>
      </c>
      <c r="N2987">
        <f t="shared" si="290"/>
        <v>3</v>
      </c>
      <c r="O2987">
        <f t="shared" si="291"/>
        <v>2023</v>
      </c>
      <c r="P2987" s="9">
        <f>IF(I2987&gt;0,VLOOKUP(B2987,'m cost'!A:G,6,FALSE)*I2987,0)</f>
        <v>928.19999999999993</v>
      </c>
      <c r="Q2987" t="str">
        <f t="shared" si="292"/>
        <v>l</v>
      </c>
      <c r="R2987" s="2">
        <f t="shared" si="293"/>
        <v>-47758.2</v>
      </c>
    </row>
    <row r="2988" spans="1:18" x14ac:dyDescent="0.2">
      <c r="A2988" t="s">
        <v>30</v>
      </c>
      <c r="B2988" s="9" t="str">
        <f>VLOOKUP(A2988,'item cost'!A:D,2,FALSE)</f>
        <v>group 16</v>
      </c>
      <c r="C2988" s="9" t="str">
        <f>VLOOKUP(D2988,items!A:B,2,FALSE)</f>
        <v>item 16</v>
      </c>
      <c r="D2988" t="s">
        <v>848</v>
      </c>
      <c r="E2988" s="10"/>
      <c r="F2988" s="10">
        <v>45007</v>
      </c>
      <c r="G2988" t="s">
        <v>712</v>
      </c>
      <c r="I2988">
        <v>24</v>
      </c>
      <c r="J2988" s="2">
        <v>1650</v>
      </c>
      <c r="K2988" s="2">
        <f>IF(OR(B2988="متنوع",B2988="قطع غيار"),J2988,IF(AND(B2988="ceiling fan",J2988&gt;500),_xlfn.MAXIFS('m cost'!$E$3:$E$1062,'m cost'!$B$3:$B$1062,C2988,'m cost'!$C$3:$C$1062,"&lt;="&amp;O2988,'m cost'!$D$3:$D$1062,"&lt;="&amp;N2988)*3,_xlfn.MAXIFS('m cost'!$E$3:$E$1062,'m cost'!$B$3:$B$1062,C2988,'m cost'!$C$3:$C$1062,"&lt;="&amp;O2988,'m cost'!$D$3:$D$1062,"&lt;="&amp;N2988)))</f>
        <v>340.26666666666671</v>
      </c>
      <c r="L2988" s="2">
        <f t="shared" si="288"/>
        <v>8166.4000000000015</v>
      </c>
      <c r="M2988" s="2">
        <f t="shared" si="289"/>
        <v>39600</v>
      </c>
      <c r="N2988">
        <f t="shared" si="290"/>
        <v>3</v>
      </c>
      <c r="O2988">
        <f t="shared" si="291"/>
        <v>2023</v>
      </c>
      <c r="P2988" s="9">
        <f>IF(I2988&gt;0,VLOOKUP(B2988,'m cost'!A:G,6,FALSE)*I2988,0)</f>
        <v>688.31999999999994</v>
      </c>
      <c r="Q2988" t="str">
        <f t="shared" si="292"/>
        <v>p</v>
      </c>
      <c r="R2988" s="2">
        <f t="shared" si="293"/>
        <v>30745.279999999999</v>
      </c>
    </row>
    <row r="2989" spans="1:18" x14ac:dyDescent="0.2">
      <c r="A2989" t="s">
        <v>45</v>
      </c>
      <c r="B2989" s="9" t="str">
        <f>VLOOKUP(A2989,'item cost'!A:D,2,FALSE)</f>
        <v>group 17</v>
      </c>
      <c r="C2989" s="9" t="str">
        <f>VLOOKUP(D2989,items!A:B,2,FALSE)</f>
        <v>item 17</v>
      </c>
      <c r="D2989" t="s">
        <v>849</v>
      </c>
      <c r="E2989" s="10"/>
      <c r="F2989" s="10">
        <v>45007</v>
      </c>
      <c r="G2989" t="s">
        <v>712</v>
      </c>
      <c r="I2989">
        <v>13</v>
      </c>
      <c r="J2989" s="2">
        <v>1250</v>
      </c>
      <c r="K2989" s="2">
        <f>IF(OR(B2989="متنوع",B2989="قطع غيار"),J2989,IF(AND(B2989="ceiling fan",J2989&gt;500),_xlfn.MAXIFS('m cost'!$E$3:$E$1062,'m cost'!$B$3:$B$1062,C2989,'m cost'!$C$3:$C$1062,"&lt;="&amp;O2989,'m cost'!$D$3:$D$1062,"&lt;="&amp;N2989)*3,_xlfn.MAXIFS('m cost'!$E$3:$E$1062,'m cost'!$B$3:$B$1062,C2989,'m cost'!$C$3:$C$1062,"&lt;="&amp;O2989,'m cost'!$D$3:$D$1062,"&lt;="&amp;N2989)))</f>
        <v>1330</v>
      </c>
      <c r="L2989" s="2">
        <f t="shared" si="288"/>
        <v>17290</v>
      </c>
      <c r="M2989" s="2">
        <f t="shared" si="289"/>
        <v>16250</v>
      </c>
      <c r="N2989">
        <f t="shared" si="290"/>
        <v>3</v>
      </c>
      <c r="O2989">
        <f t="shared" si="291"/>
        <v>2023</v>
      </c>
      <c r="P2989" s="9">
        <f>IF(I2989&gt;0,VLOOKUP(B2989,'m cost'!A:G,6,FALSE)*I2989,0)</f>
        <v>627.25</v>
      </c>
      <c r="Q2989" t="str">
        <f t="shared" si="292"/>
        <v>l</v>
      </c>
      <c r="R2989" s="2">
        <f t="shared" si="293"/>
        <v>-1667.25</v>
      </c>
    </row>
    <row r="2990" spans="1:18" x14ac:dyDescent="0.2">
      <c r="A2990" t="s">
        <v>21</v>
      </c>
      <c r="B2990" s="9" t="str">
        <f>VLOOKUP(A2990,'item cost'!A:D,2,FALSE)</f>
        <v>group 18</v>
      </c>
      <c r="C2990" s="9" t="str">
        <f>VLOOKUP(D2990,items!A:B,2,FALSE)</f>
        <v>item 18</v>
      </c>
      <c r="D2990" t="s">
        <v>850</v>
      </c>
      <c r="E2990" s="10"/>
      <c r="F2990" s="10">
        <v>45011</v>
      </c>
      <c r="G2990" t="s">
        <v>713</v>
      </c>
      <c r="I2990">
        <v>1</v>
      </c>
      <c r="J2990" s="2">
        <v>540</v>
      </c>
      <c r="K2990" s="2">
        <f>IF(OR(B2990="متنوع",B2990="قطع غيار"),J2990,IF(AND(B2990="ceiling fan",J2990&gt;500),_xlfn.MAXIFS('m cost'!$E$3:$E$1062,'m cost'!$B$3:$B$1062,C2990,'m cost'!$C$3:$C$1062,"&lt;="&amp;O2990,'m cost'!$D$3:$D$1062,"&lt;="&amp;N2990)*3,_xlfn.MAXIFS('m cost'!$E$3:$E$1062,'m cost'!$B$3:$B$1062,C2990,'m cost'!$C$3:$C$1062,"&lt;="&amp;O2990,'m cost'!$D$3:$D$1062,"&lt;="&amp;N2990)))</f>
        <v>569</v>
      </c>
      <c r="L2990" s="2">
        <f t="shared" si="288"/>
        <v>569</v>
      </c>
      <c r="M2990" s="2">
        <f t="shared" si="289"/>
        <v>540</v>
      </c>
      <c r="N2990">
        <f t="shared" si="290"/>
        <v>3</v>
      </c>
      <c r="O2990">
        <f t="shared" si="291"/>
        <v>2023</v>
      </c>
      <c r="P2990" s="9">
        <f>IF(I2990&gt;0,VLOOKUP(B2990,'m cost'!A:G,6,FALSE)*I2990,0)</f>
        <v>138.16</v>
      </c>
      <c r="Q2990" t="str">
        <f t="shared" si="292"/>
        <v>l</v>
      </c>
      <c r="R2990" s="2">
        <f t="shared" si="293"/>
        <v>-167.16</v>
      </c>
    </row>
    <row r="2991" spans="1:18" x14ac:dyDescent="0.2">
      <c r="A2991" t="s">
        <v>275</v>
      </c>
      <c r="B2991" s="9" t="str">
        <f>VLOOKUP(A2991,'item cost'!A:D,2,FALSE)</f>
        <v>group 19</v>
      </c>
      <c r="C2991" s="9" t="str">
        <f>VLOOKUP(D2991,items!A:B,2,FALSE)</f>
        <v>item 19</v>
      </c>
      <c r="D2991" t="s">
        <v>851</v>
      </c>
      <c r="E2991" s="10"/>
      <c r="F2991" s="10">
        <v>45011</v>
      </c>
      <c r="G2991" t="s">
        <v>713</v>
      </c>
      <c r="I2991">
        <v>1</v>
      </c>
      <c r="J2991" s="2">
        <v>475</v>
      </c>
      <c r="K2991" s="2">
        <f>IF(OR(B2991="متنوع",B2991="قطع غيار"),J2991,IF(AND(B2991="ceiling fan",J2991&gt;500),_xlfn.MAXIFS('m cost'!$E$3:$E$1062,'m cost'!$B$3:$B$1062,C2991,'m cost'!$C$3:$C$1062,"&lt;="&amp;O2991,'m cost'!$D$3:$D$1062,"&lt;="&amp;N2991)*3,_xlfn.MAXIFS('m cost'!$E$3:$E$1062,'m cost'!$B$3:$B$1062,C2991,'m cost'!$C$3:$C$1062,"&lt;="&amp;O2991,'m cost'!$D$3:$D$1062,"&lt;="&amp;N2991)))</f>
        <v>1400</v>
      </c>
      <c r="L2991" s="2">
        <f t="shared" si="288"/>
        <v>1400</v>
      </c>
      <c r="M2991" s="2">
        <f t="shared" si="289"/>
        <v>475</v>
      </c>
      <c r="N2991">
        <f t="shared" si="290"/>
        <v>3</v>
      </c>
      <c r="O2991">
        <f t="shared" si="291"/>
        <v>2023</v>
      </c>
      <c r="P2991" s="9">
        <f>IF(I2991&gt;0,VLOOKUP(B2991,'m cost'!A:G,6,FALSE)*I2991,0)</f>
        <v>21.97</v>
      </c>
      <c r="Q2991" t="str">
        <f t="shared" si="292"/>
        <v>l</v>
      </c>
      <c r="R2991" s="2">
        <f t="shared" si="293"/>
        <v>-946.97</v>
      </c>
    </row>
    <row r="2992" spans="1:18" x14ac:dyDescent="0.2">
      <c r="A2992" t="s">
        <v>17</v>
      </c>
      <c r="B2992" s="9" t="str">
        <f>VLOOKUP(A2992,'item cost'!A:D,2,FALSE)</f>
        <v>group 20</v>
      </c>
      <c r="C2992" s="9" t="str">
        <f>VLOOKUP(D2992,items!A:B,2,FALSE)</f>
        <v>item 20</v>
      </c>
      <c r="D2992" t="s">
        <v>852</v>
      </c>
      <c r="E2992" s="10"/>
      <c r="F2992" s="10">
        <v>45012</v>
      </c>
      <c r="G2992" t="s">
        <v>714</v>
      </c>
      <c r="I2992">
        <v>50</v>
      </c>
      <c r="J2992" s="2">
        <v>490</v>
      </c>
      <c r="K2992" s="2">
        <f>IF(OR(B2992="متنوع",B2992="قطع غيار"),J2992,IF(AND(B2992="ceiling fan",J2992&gt;500),_xlfn.MAXIFS('m cost'!$E$3:$E$1062,'m cost'!$B$3:$B$1062,C2992,'m cost'!$C$3:$C$1062,"&lt;="&amp;O2992,'m cost'!$D$3:$D$1062,"&lt;="&amp;N2992)*3,_xlfn.MAXIFS('m cost'!$E$3:$E$1062,'m cost'!$B$3:$B$1062,C2992,'m cost'!$C$3:$C$1062,"&lt;="&amp;O2992,'m cost'!$D$3:$D$1062,"&lt;="&amp;N2992)))</f>
        <v>1668</v>
      </c>
      <c r="L2992" s="2">
        <f t="shared" si="288"/>
        <v>83400</v>
      </c>
      <c r="M2992" s="2">
        <f t="shared" si="289"/>
        <v>24500</v>
      </c>
      <c r="N2992">
        <f t="shared" si="290"/>
        <v>3</v>
      </c>
      <c r="O2992">
        <f t="shared" si="291"/>
        <v>2023</v>
      </c>
      <c r="P2992" s="9">
        <f>IF(I2992&gt;0,VLOOKUP(B2992,'m cost'!A:G,6,FALSE)*I2992,0)</f>
        <v>250</v>
      </c>
      <c r="Q2992" t="str">
        <f t="shared" si="292"/>
        <v>l</v>
      </c>
      <c r="R2992" s="2">
        <f t="shared" si="293"/>
        <v>-59150</v>
      </c>
    </row>
    <row r="2993" spans="1:18" x14ac:dyDescent="0.2">
      <c r="A2993" t="s">
        <v>18</v>
      </c>
      <c r="B2993" s="9" t="str">
        <f>VLOOKUP(A2993,'item cost'!A:D,2,FALSE)</f>
        <v>group 21</v>
      </c>
      <c r="C2993" s="9" t="str">
        <f>VLOOKUP(D2993,items!A:B,2,FALSE)</f>
        <v>item 21</v>
      </c>
      <c r="D2993" t="s">
        <v>853</v>
      </c>
      <c r="E2993" s="10"/>
      <c r="F2993" s="10">
        <v>45012</v>
      </c>
      <c r="G2993" t="s">
        <v>714</v>
      </c>
      <c r="I2993">
        <v>52</v>
      </c>
      <c r="J2993" s="2">
        <v>540</v>
      </c>
      <c r="K2993" s="2">
        <f>IF(OR(B2993="متنوع",B2993="قطع غيار"),J2993,IF(AND(B2993="ceiling fan",J2993&gt;500),_xlfn.MAXIFS('m cost'!$E$3:$E$1062,'m cost'!$B$3:$B$1062,C2993,'m cost'!$C$3:$C$1062,"&lt;="&amp;O2993,'m cost'!$D$3:$D$1062,"&lt;="&amp;N2993)*3,_xlfn.MAXIFS('m cost'!$E$3:$E$1062,'m cost'!$B$3:$B$1062,C2993,'m cost'!$C$3:$C$1062,"&lt;="&amp;O2993,'m cost'!$D$3:$D$1062,"&lt;="&amp;N2993)))</f>
        <v>2185</v>
      </c>
      <c r="L2993" s="2">
        <f t="shared" si="288"/>
        <v>113620</v>
      </c>
      <c r="M2993" s="2">
        <f t="shared" si="289"/>
        <v>28080</v>
      </c>
      <c r="N2993">
        <f t="shared" si="290"/>
        <v>3</v>
      </c>
      <c r="O2993">
        <f t="shared" si="291"/>
        <v>2023</v>
      </c>
      <c r="P2993" s="9">
        <f>IF(I2993&gt;0,VLOOKUP(B2993,'m cost'!A:G,6,FALSE)*I2993,0)</f>
        <v>0</v>
      </c>
      <c r="Q2993" t="str">
        <f t="shared" si="292"/>
        <v>l</v>
      </c>
      <c r="R2993" s="2">
        <f t="shared" si="293"/>
        <v>-85540</v>
      </c>
    </row>
    <row r="2994" spans="1:18" x14ac:dyDescent="0.2">
      <c r="A2994" t="s">
        <v>24</v>
      </c>
      <c r="B2994" s="9" t="str">
        <f>VLOOKUP(A2994,'item cost'!A:D,2,FALSE)</f>
        <v>group 22</v>
      </c>
      <c r="C2994" s="9" t="str">
        <f>VLOOKUP(D2994,items!A:B,2,FALSE)</f>
        <v>item 22</v>
      </c>
      <c r="D2994" t="s">
        <v>854</v>
      </c>
      <c r="E2994" s="10"/>
      <c r="F2994" s="10">
        <v>45012</v>
      </c>
      <c r="G2994" t="s">
        <v>714</v>
      </c>
      <c r="I2994">
        <v>20</v>
      </c>
      <c r="J2994" s="2">
        <v>1025</v>
      </c>
      <c r="K2994" s="2">
        <f>IF(OR(B2994="متنوع",B2994="قطع غيار"),J2994,IF(AND(B2994="ceiling fan",J2994&gt;500),_xlfn.MAXIFS('m cost'!$E$3:$E$1062,'m cost'!$B$3:$B$1062,C2994,'m cost'!$C$3:$C$1062,"&lt;="&amp;O2994,'m cost'!$D$3:$D$1062,"&lt;="&amp;N2994)*3,_xlfn.MAXIFS('m cost'!$E$3:$E$1062,'m cost'!$B$3:$B$1062,C2994,'m cost'!$C$3:$C$1062,"&lt;="&amp;O2994,'m cost'!$D$3:$D$1062,"&lt;="&amp;N2994)))</f>
        <v>855</v>
      </c>
      <c r="L2994" s="2">
        <f t="shared" si="288"/>
        <v>17100</v>
      </c>
      <c r="M2994" s="2">
        <f t="shared" si="289"/>
        <v>20500</v>
      </c>
      <c r="N2994">
        <f t="shared" si="290"/>
        <v>3</v>
      </c>
      <c r="O2994">
        <f t="shared" si="291"/>
        <v>2023</v>
      </c>
      <c r="P2994" s="9">
        <f>IF(I2994&gt;0,VLOOKUP(B2994,'m cost'!A:G,6,FALSE)*I2994,0)</f>
        <v>20</v>
      </c>
      <c r="Q2994" t="str">
        <f t="shared" si="292"/>
        <v>p</v>
      </c>
      <c r="R2994" s="2">
        <f t="shared" si="293"/>
        <v>3380</v>
      </c>
    </row>
    <row r="2995" spans="1:18" x14ac:dyDescent="0.2">
      <c r="A2995" t="s">
        <v>60</v>
      </c>
      <c r="B2995" s="9" t="str">
        <f>VLOOKUP(A2995,'item cost'!A:D,2,FALSE)</f>
        <v>group 23</v>
      </c>
      <c r="C2995" s="9" t="str">
        <f>VLOOKUP(D2995,items!A:B,2,FALSE)</f>
        <v>item 23</v>
      </c>
      <c r="D2995" t="s">
        <v>855</v>
      </c>
      <c r="E2995" s="10"/>
      <c r="F2995" s="10">
        <v>45012</v>
      </c>
      <c r="G2995" t="s">
        <v>714</v>
      </c>
      <c r="I2995">
        <v>25</v>
      </c>
      <c r="J2995" s="2">
        <v>670</v>
      </c>
      <c r="K2995" s="2">
        <f>IF(OR(B2995="متنوع",B2995="قطع غيار"),J2995,IF(AND(B2995="ceiling fan",J2995&gt;500),_xlfn.MAXIFS('m cost'!$E$3:$E$1062,'m cost'!$B$3:$B$1062,C2995,'m cost'!$C$3:$C$1062,"&lt;="&amp;O2995,'m cost'!$D$3:$D$1062,"&lt;="&amp;N2995)*3,_xlfn.MAXIFS('m cost'!$E$3:$E$1062,'m cost'!$B$3:$B$1062,C2995,'m cost'!$C$3:$C$1062,"&lt;="&amp;O2995,'m cost'!$D$3:$D$1062,"&lt;="&amp;N2995)))</f>
        <v>3666.8121693121693</v>
      </c>
      <c r="L2995" s="2">
        <f t="shared" si="288"/>
        <v>91670.304232804236</v>
      </c>
      <c r="M2995" s="2">
        <f t="shared" si="289"/>
        <v>16750</v>
      </c>
      <c r="N2995">
        <f t="shared" si="290"/>
        <v>3</v>
      </c>
      <c r="O2995">
        <f t="shared" si="291"/>
        <v>2023</v>
      </c>
      <c r="P2995" s="9">
        <f>IF(I2995&gt;0,VLOOKUP(B2995,'m cost'!A:G,6,FALSE)*I2995,0)</f>
        <v>50</v>
      </c>
      <c r="Q2995" t="str">
        <f t="shared" si="292"/>
        <v>l</v>
      </c>
      <c r="R2995" s="2">
        <f t="shared" si="293"/>
        <v>-74970.304232804236</v>
      </c>
    </row>
    <row r="2996" spans="1:18" x14ac:dyDescent="0.2">
      <c r="A2996" t="s">
        <v>43</v>
      </c>
      <c r="B2996" s="9" t="str">
        <f>VLOOKUP(A2996,'item cost'!A:D,2,FALSE)</f>
        <v>group 24</v>
      </c>
      <c r="C2996" s="9" t="str">
        <f>VLOOKUP(D2996,items!A:B,2,FALSE)</f>
        <v>item 24</v>
      </c>
      <c r="D2996" t="s">
        <v>856</v>
      </c>
      <c r="E2996" s="10"/>
      <c r="F2996" s="10">
        <v>45012</v>
      </c>
      <c r="G2996" t="s">
        <v>715</v>
      </c>
      <c r="I2996">
        <v>69</v>
      </c>
      <c r="J2996" s="2">
        <v>540</v>
      </c>
      <c r="K2996" s="2">
        <f>IF(OR(B2996="متنوع",B2996="قطع غيار"),J2996,IF(AND(B2996="ceiling fan",J2996&gt;500),_xlfn.MAXIFS('m cost'!$E$3:$E$1062,'m cost'!$B$3:$B$1062,C2996,'m cost'!$C$3:$C$1062,"&lt;="&amp;O2996,'m cost'!$D$3:$D$1062,"&lt;="&amp;N2996)*3,_xlfn.MAXIFS('m cost'!$E$3:$E$1062,'m cost'!$B$3:$B$1062,C2996,'m cost'!$C$3:$C$1062,"&lt;="&amp;O2996,'m cost'!$D$3:$D$1062,"&lt;="&amp;N2996)))</f>
        <v>570</v>
      </c>
      <c r="L2996" s="2">
        <f t="shared" si="288"/>
        <v>39330</v>
      </c>
      <c r="M2996" s="2">
        <f t="shared" si="289"/>
        <v>37260</v>
      </c>
      <c r="N2996">
        <f t="shared" si="290"/>
        <v>3</v>
      </c>
      <c r="O2996">
        <f t="shared" si="291"/>
        <v>2023</v>
      </c>
      <c r="P2996" s="9">
        <f>IF(I2996&gt;0,VLOOKUP(B2996,'m cost'!A:G,6,FALSE)*I2996,0)</f>
        <v>34.5</v>
      </c>
      <c r="Q2996" t="str">
        <f t="shared" si="292"/>
        <v>l</v>
      </c>
      <c r="R2996" s="2">
        <f t="shared" si="293"/>
        <v>-2104.5</v>
      </c>
    </row>
    <row r="2997" spans="1:18" x14ac:dyDescent="0.2">
      <c r="A2997" t="s">
        <v>278</v>
      </c>
      <c r="B2997" s="9" t="str">
        <f>VLOOKUP(A2997,'item cost'!A:D,2,FALSE)</f>
        <v>group 25</v>
      </c>
      <c r="C2997" s="9" t="str">
        <f>VLOOKUP(D2997,items!A:B,2,FALSE)</f>
        <v>item 25</v>
      </c>
      <c r="D2997" t="s">
        <v>857</v>
      </c>
      <c r="E2997" s="10"/>
      <c r="F2997" s="10">
        <v>45012</v>
      </c>
      <c r="G2997" t="s">
        <v>715</v>
      </c>
      <c r="I2997">
        <v>52</v>
      </c>
      <c r="J2997" s="2">
        <v>490</v>
      </c>
      <c r="K2997" s="2">
        <f>IF(OR(B2997="متنوع",B2997="قطع غيار"),J2997,IF(AND(B2997="ceiling fan",J2997&gt;500),_xlfn.MAXIFS('m cost'!$E$3:$E$1062,'m cost'!$B$3:$B$1062,C2997,'m cost'!$C$3:$C$1062,"&lt;="&amp;O2997,'m cost'!$D$3:$D$1062,"&lt;="&amp;N2997)*3,_xlfn.MAXIFS('m cost'!$E$3:$E$1062,'m cost'!$B$3:$B$1062,C2997,'m cost'!$C$3:$C$1062,"&lt;="&amp;O2997,'m cost'!$D$3:$D$1062,"&lt;="&amp;N2997)))</f>
        <v>388</v>
      </c>
      <c r="L2997" s="2">
        <f t="shared" si="288"/>
        <v>20176</v>
      </c>
      <c r="M2997" s="2">
        <f t="shared" si="289"/>
        <v>25480</v>
      </c>
      <c r="N2997">
        <f t="shared" si="290"/>
        <v>3</v>
      </c>
      <c r="O2997">
        <f t="shared" si="291"/>
        <v>2023</v>
      </c>
      <c r="P2997" s="9">
        <f>IF(I2997&gt;0,VLOOKUP(B2997,'m cost'!A:G,6,FALSE)*I2997,0)</f>
        <v>1531.6599999999999</v>
      </c>
      <c r="Q2997" t="str">
        <f t="shared" si="292"/>
        <v>p</v>
      </c>
      <c r="R2997" s="2">
        <f t="shared" si="293"/>
        <v>3772.34</v>
      </c>
    </row>
    <row r="2998" spans="1:18" x14ac:dyDescent="0.2">
      <c r="A2998" t="s">
        <v>279</v>
      </c>
      <c r="B2998" s="9" t="str">
        <f>VLOOKUP(A2998,'item cost'!A:D,2,FALSE)</f>
        <v>group 26</v>
      </c>
      <c r="C2998" s="9" t="str">
        <f>VLOOKUP(D2998,items!A:B,2,FALSE)</f>
        <v>item 26</v>
      </c>
      <c r="D2998" t="s">
        <v>858</v>
      </c>
      <c r="E2998" s="10"/>
      <c r="F2998" s="10">
        <v>45012</v>
      </c>
      <c r="G2998" t="s">
        <v>715</v>
      </c>
      <c r="I2998">
        <v>110</v>
      </c>
      <c r="J2998" s="2">
        <v>400</v>
      </c>
      <c r="K2998" s="2">
        <f>IF(OR(B2998="متنوع",B2998="قطع غيار"),J2998,IF(AND(B2998="ceiling fan",J2998&gt;500),_xlfn.MAXIFS('m cost'!$E$3:$E$1062,'m cost'!$B$3:$B$1062,C2998,'m cost'!$C$3:$C$1062,"&lt;="&amp;O2998,'m cost'!$D$3:$D$1062,"&lt;="&amp;N2998)*3,_xlfn.MAXIFS('m cost'!$E$3:$E$1062,'m cost'!$B$3:$B$1062,C2998,'m cost'!$C$3:$C$1062,"&lt;="&amp;O2998,'m cost'!$D$3:$D$1062,"&lt;="&amp;N2998)))</f>
        <v>2270</v>
      </c>
      <c r="L2998" s="2">
        <f t="shared" si="288"/>
        <v>249700</v>
      </c>
      <c r="M2998" s="2">
        <f t="shared" si="289"/>
        <v>44000</v>
      </c>
      <c r="N2998">
        <f t="shared" si="290"/>
        <v>3</v>
      </c>
      <c r="O2998">
        <f t="shared" si="291"/>
        <v>2023</v>
      </c>
      <c r="P2998" s="9">
        <f>IF(I2998&gt;0,VLOOKUP(B2998,'m cost'!A:G,6,FALSE)*I2998,0)</f>
        <v>550</v>
      </c>
      <c r="Q2998" t="str">
        <f t="shared" si="292"/>
        <v>l</v>
      </c>
      <c r="R2998" s="2">
        <f t="shared" si="293"/>
        <v>-206250</v>
      </c>
    </row>
    <row r="2999" spans="1:18" x14ac:dyDescent="0.2">
      <c r="A2999" t="s">
        <v>46</v>
      </c>
      <c r="B2999" s="9" t="str">
        <f>VLOOKUP(A2999,'item cost'!A:D,2,FALSE)</f>
        <v>group 27</v>
      </c>
      <c r="C2999" s="9" t="str">
        <f>VLOOKUP(D2999,items!A:B,2,FALSE)</f>
        <v>item 27</v>
      </c>
      <c r="D2999" t="s">
        <v>859</v>
      </c>
      <c r="E2999" s="10"/>
      <c r="F2999" s="10">
        <v>45012</v>
      </c>
      <c r="G2999" t="s">
        <v>715</v>
      </c>
      <c r="I2999">
        <v>22</v>
      </c>
      <c r="J2999" s="2">
        <v>470</v>
      </c>
      <c r="K2999" s="2">
        <f>IF(OR(B2999="متنوع",B2999="قطع غيار"),J2999,IF(AND(B2999="ceiling fan",J2999&gt;500),_xlfn.MAXIFS('m cost'!$E$3:$E$1062,'m cost'!$B$3:$B$1062,C2999,'m cost'!$C$3:$C$1062,"&lt;="&amp;O2999,'m cost'!$D$3:$D$1062,"&lt;="&amp;N2999)*3,_xlfn.MAXIFS('m cost'!$E$3:$E$1062,'m cost'!$B$3:$B$1062,C2999,'m cost'!$C$3:$C$1062,"&lt;="&amp;O2999,'m cost'!$D$3:$D$1062,"&lt;="&amp;N2999)))</f>
        <v>1651</v>
      </c>
      <c r="L2999" s="2">
        <f t="shared" si="288"/>
        <v>36322</v>
      </c>
      <c r="M2999" s="2">
        <f t="shared" si="289"/>
        <v>10340</v>
      </c>
      <c r="N2999">
        <f t="shared" si="290"/>
        <v>3</v>
      </c>
      <c r="O2999">
        <f t="shared" si="291"/>
        <v>2023</v>
      </c>
      <c r="P2999" s="9">
        <f>IF(I2999&gt;0,VLOOKUP(B2999,'m cost'!A:G,6,FALSE)*I2999,0)</f>
        <v>0</v>
      </c>
      <c r="Q2999" t="str">
        <f t="shared" si="292"/>
        <v>l</v>
      </c>
      <c r="R2999" s="2">
        <f t="shared" si="293"/>
        <v>-25982</v>
      </c>
    </row>
    <row r="3000" spans="1:18" x14ac:dyDescent="0.2">
      <c r="A3000" t="s">
        <v>37</v>
      </c>
      <c r="B3000" s="9" t="str">
        <f>VLOOKUP(A3000,'item cost'!A:D,2,FALSE)</f>
        <v>group 28</v>
      </c>
      <c r="C3000" s="9" t="str">
        <f>VLOOKUP(D3000,items!A:B,2,FALSE)</f>
        <v>item 28</v>
      </c>
      <c r="D3000" t="s">
        <v>860</v>
      </c>
      <c r="E3000" s="10"/>
      <c r="F3000" s="10">
        <v>45012</v>
      </c>
      <c r="G3000" t="s">
        <v>715</v>
      </c>
      <c r="I3000">
        <v>40</v>
      </c>
      <c r="J3000" s="2">
        <v>450</v>
      </c>
      <c r="K3000" s="2">
        <f>IF(OR(B3000="متنوع",B3000="قطع غيار"),J3000,IF(AND(B3000="ceiling fan",J3000&gt;500),_xlfn.MAXIFS('m cost'!$E$3:$E$1062,'m cost'!$B$3:$B$1062,C3000,'m cost'!$C$3:$C$1062,"&lt;="&amp;O3000,'m cost'!$D$3:$D$1062,"&lt;="&amp;N3000)*3,_xlfn.MAXIFS('m cost'!$E$3:$E$1062,'m cost'!$B$3:$B$1062,C3000,'m cost'!$C$3:$C$1062,"&lt;="&amp;O3000,'m cost'!$D$3:$D$1062,"&lt;="&amp;N3000)))</f>
        <v>1229</v>
      </c>
      <c r="L3000" s="2">
        <f t="shared" si="288"/>
        <v>49160</v>
      </c>
      <c r="M3000" s="2">
        <f t="shared" si="289"/>
        <v>18000</v>
      </c>
      <c r="N3000">
        <f t="shared" si="290"/>
        <v>3</v>
      </c>
      <c r="O3000">
        <f t="shared" si="291"/>
        <v>2023</v>
      </c>
      <c r="P3000" s="9">
        <f>IF(I3000&gt;0,VLOOKUP(B3000,'m cost'!A:G,6,FALSE)*I3000,0)</f>
        <v>20</v>
      </c>
      <c r="Q3000" t="str">
        <f t="shared" si="292"/>
        <v>l</v>
      </c>
      <c r="R3000" s="2">
        <f t="shared" si="293"/>
        <v>-31180</v>
      </c>
    </row>
    <row r="3001" spans="1:18" x14ac:dyDescent="0.2">
      <c r="A3001" t="s">
        <v>44</v>
      </c>
      <c r="B3001" s="9" t="str">
        <f>VLOOKUP(A3001,'item cost'!A:D,2,FALSE)</f>
        <v>group 29</v>
      </c>
      <c r="C3001" s="9" t="str">
        <f>VLOOKUP(D3001,items!A:B,2,FALSE)</f>
        <v>item 29</v>
      </c>
      <c r="D3001" t="s">
        <v>861</v>
      </c>
      <c r="E3001" s="10"/>
      <c r="F3001" s="10">
        <v>45013</v>
      </c>
      <c r="G3001" t="s">
        <v>716</v>
      </c>
      <c r="I3001">
        <v>7</v>
      </c>
      <c r="J3001" s="2">
        <v>2750</v>
      </c>
      <c r="K3001" s="2">
        <f>IF(OR(B3001="متنوع",B3001="قطع غيار"),J3001,IF(AND(B3001="ceiling fan",J3001&gt;500),_xlfn.MAXIFS('m cost'!$E$3:$E$1062,'m cost'!$B$3:$B$1062,C3001,'m cost'!$C$3:$C$1062,"&lt;="&amp;O3001,'m cost'!$D$3:$D$1062,"&lt;="&amp;N3001)*3,_xlfn.MAXIFS('m cost'!$E$3:$E$1062,'m cost'!$B$3:$B$1062,C3001,'m cost'!$C$3:$C$1062,"&lt;="&amp;O3001,'m cost'!$D$3:$D$1062,"&lt;="&amp;N3001)))</f>
        <v>253</v>
      </c>
      <c r="L3001" s="2">
        <f t="shared" si="288"/>
        <v>1771</v>
      </c>
      <c r="M3001" s="2">
        <f t="shared" si="289"/>
        <v>19250</v>
      </c>
      <c r="N3001">
        <f t="shared" si="290"/>
        <v>3</v>
      </c>
      <c r="O3001">
        <f t="shared" si="291"/>
        <v>2023</v>
      </c>
      <c r="P3001" s="9">
        <f>IF(I3001&gt;0,VLOOKUP(B3001,'m cost'!A:G,6,FALSE)*I3001,0)</f>
        <v>35</v>
      </c>
      <c r="Q3001" t="str">
        <f t="shared" si="292"/>
        <v>p</v>
      </c>
      <c r="R3001" s="2">
        <f t="shared" si="293"/>
        <v>17444</v>
      </c>
    </row>
    <row r="3002" spans="1:18" x14ac:dyDescent="0.2">
      <c r="A3002" t="s">
        <v>280</v>
      </c>
      <c r="B3002" s="9" t="str">
        <f>VLOOKUP(A3002,'item cost'!A:D,2,FALSE)</f>
        <v>group 30</v>
      </c>
      <c r="C3002" s="9" t="str">
        <f>VLOOKUP(D3002,items!A:B,2,FALSE)</f>
        <v>item 30</v>
      </c>
      <c r="D3002" t="s">
        <v>862</v>
      </c>
      <c r="E3002" s="10"/>
      <c r="F3002" s="10">
        <v>45013</v>
      </c>
      <c r="G3002" t="s">
        <v>716</v>
      </c>
      <c r="I3002">
        <v>10</v>
      </c>
      <c r="J3002" s="2">
        <v>2850</v>
      </c>
      <c r="K3002" s="2">
        <f>IF(OR(B3002="متنوع",B3002="قطع غيار"),J3002,IF(AND(B3002="ceiling fan",J3002&gt;500),_xlfn.MAXIFS('m cost'!$E$3:$E$1062,'m cost'!$B$3:$B$1062,C3002,'m cost'!$C$3:$C$1062,"&lt;="&amp;O3002,'m cost'!$D$3:$D$1062,"&lt;="&amp;N3002)*3,_xlfn.MAXIFS('m cost'!$E$3:$E$1062,'m cost'!$B$3:$B$1062,C3002,'m cost'!$C$3:$C$1062,"&lt;="&amp;O3002,'m cost'!$D$3:$D$1062,"&lt;="&amp;N3002)))</f>
        <v>1273</v>
      </c>
      <c r="L3002" s="2">
        <f t="shared" si="288"/>
        <v>12730</v>
      </c>
      <c r="M3002" s="2">
        <f t="shared" si="289"/>
        <v>28500</v>
      </c>
      <c r="N3002">
        <f t="shared" si="290"/>
        <v>3</v>
      </c>
      <c r="O3002">
        <f t="shared" si="291"/>
        <v>2023</v>
      </c>
      <c r="P3002" s="9">
        <f>IF(I3002&gt;0,VLOOKUP(B3002,'m cost'!A:G,6,FALSE)*I3002,0)</f>
        <v>50</v>
      </c>
      <c r="Q3002" t="str">
        <f t="shared" si="292"/>
        <v>p</v>
      </c>
      <c r="R3002" s="2">
        <f t="shared" si="293"/>
        <v>15720</v>
      </c>
    </row>
    <row r="3003" spans="1:18" x14ac:dyDescent="0.2">
      <c r="A3003" t="s">
        <v>50</v>
      </c>
      <c r="B3003" s="9" t="str">
        <f>VLOOKUP(A3003,'item cost'!A:D,2,FALSE)</f>
        <v>group 31</v>
      </c>
      <c r="C3003" s="9" t="str">
        <f>VLOOKUP(D3003,items!A:B,2,FALSE)</f>
        <v>item 31</v>
      </c>
      <c r="D3003" t="s">
        <v>863</v>
      </c>
      <c r="E3003" s="10"/>
      <c r="F3003" s="10">
        <v>45013</v>
      </c>
      <c r="G3003" t="s">
        <v>716</v>
      </c>
      <c r="I3003">
        <v>27</v>
      </c>
      <c r="J3003" s="2">
        <v>670</v>
      </c>
      <c r="K3003" s="2">
        <f>IF(OR(B3003="متنوع",B3003="قطع غيار"),J3003,IF(AND(B3003="ceiling fan",J3003&gt;500),_xlfn.MAXIFS('m cost'!$E$3:$E$1062,'m cost'!$B$3:$B$1062,C3003,'m cost'!$C$3:$C$1062,"&lt;="&amp;O3003,'m cost'!$D$3:$D$1062,"&lt;="&amp;N3003)*3,_xlfn.MAXIFS('m cost'!$E$3:$E$1062,'m cost'!$B$3:$B$1062,C3003,'m cost'!$C$3:$C$1062,"&lt;="&amp;O3003,'m cost'!$D$3:$D$1062,"&lt;="&amp;N3003)))</f>
        <v>891.17460317460325</v>
      </c>
      <c r="L3003" s="2">
        <f t="shared" si="288"/>
        <v>24061.714285714286</v>
      </c>
      <c r="M3003" s="2">
        <f t="shared" si="289"/>
        <v>18090</v>
      </c>
      <c r="N3003">
        <f t="shared" si="290"/>
        <v>3</v>
      </c>
      <c r="O3003">
        <f t="shared" si="291"/>
        <v>2023</v>
      </c>
      <c r="P3003" s="9">
        <f>IF(I3003&gt;0,VLOOKUP(B3003,'m cost'!A:G,6,FALSE)*I3003,0)</f>
        <v>135</v>
      </c>
      <c r="Q3003" t="str">
        <f t="shared" si="292"/>
        <v>l</v>
      </c>
      <c r="R3003" s="2">
        <f t="shared" si="293"/>
        <v>-6106.7142857142862</v>
      </c>
    </row>
    <row r="3004" spans="1:18" x14ac:dyDescent="0.2">
      <c r="A3004" t="s">
        <v>20</v>
      </c>
      <c r="B3004" s="9" t="str">
        <f>VLOOKUP(A3004,'item cost'!A:D,2,FALSE)</f>
        <v>group 32</v>
      </c>
      <c r="C3004" s="9" t="str">
        <f>VLOOKUP(D3004,items!A:B,2,FALSE)</f>
        <v>item 32</v>
      </c>
      <c r="D3004" t="s">
        <v>864</v>
      </c>
      <c r="E3004" s="10"/>
      <c r="F3004" s="10">
        <v>45013</v>
      </c>
      <c r="G3004" t="s">
        <v>716</v>
      </c>
      <c r="I3004">
        <v>20</v>
      </c>
      <c r="J3004" s="2">
        <v>1025</v>
      </c>
      <c r="K3004" s="2">
        <f>IF(OR(B3004="متنوع",B3004="قطع غيار"),J3004,IF(AND(B3004="ceiling fan",J3004&gt;500),_xlfn.MAXIFS('m cost'!$E$3:$E$1062,'m cost'!$B$3:$B$1062,C3004,'m cost'!$C$3:$C$1062,"&lt;="&amp;O3004,'m cost'!$D$3:$D$1062,"&lt;="&amp;N3004)*3,_xlfn.MAXIFS('m cost'!$E$3:$E$1062,'m cost'!$B$3:$B$1062,C3004,'m cost'!$C$3:$C$1062,"&lt;="&amp;O3004,'m cost'!$D$3:$D$1062,"&lt;="&amp;N3004)))</f>
        <v>630</v>
      </c>
      <c r="L3004" s="2">
        <f t="shared" si="288"/>
        <v>12600</v>
      </c>
      <c r="M3004" s="2">
        <f t="shared" si="289"/>
        <v>20500</v>
      </c>
      <c r="N3004">
        <f t="shared" si="290"/>
        <v>3</v>
      </c>
      <c r="O3004">
        <f t="shared" si="291"/>
        <v>2023</v>
      </c>
      <c r="P3004" s="9">
        <f>IF(I3004&gt;0,VLOOKUP(B3004,'m cost'!A:G,6,FALSE)*I3004,0)</f>
        <v>100</v>
      </c>
      <c r="Q3004" t="str">
        <f t="shared" si="292"/>
        <v>p</v>
      </c>
      <c r="R3004" s="2">
        <f t="shared" si="293"/>
        <v>7800</v>
      </c>
    </row>
    <row r="3005" spans="1:18" x14ac:dyDescent="0.2">
      <c r="A3005" t="s">
        <v>33</v>
      </c>
      <c r="B3005" s="9" t="str">
        <f>VLOOKUP(A3005,'item cost'!A:D,2,FALSE)</f>
        <v>group 33</v>
      </c>
      <c r="C3005" s="9" t="str">
        <f>VLOOKUP(D3005,items!A:B,2,FALSE)</f>
        <v>item 33</v>
      </c>
      <c r="D3005" t="s">
        <v>865</v>
      </c>
      <c r="E3005" s="10"/>
      <c r="F3005" s="10">
        <v>45013</v>
      </c>
      <c r="G3005" t="s">
        <v>716</v>
      </c>
      <c r="I3005">
        <v>7</v>
      </c>
      <c r="J3005" s="2">
        <v>2600</v>
      </c>
      <c r="K3005" s="2">
        <f>IF(OR(B3005="متنوع",B3005="قطع غيار"),J3005,IF(AND(B3005="ceiling fan",J3005&gt;500),_xlfn.MAXIFS('m cost'!$E$3:$E$1062,'m cost'!$B$3:$B$1062,C3005,'m cost'!$C$3:$C$1062,"&lt;="&amp;O3005,'m cost'!$D$3:$D$1062,"&lt;="&amp;N3005)*3,_xlfn.MAXIFS('m cost'!$E$3:$E$1062,'m cost'!$B$3:$B$1062,C3005,'m cost'!$C$3:$C$1062,"&lt;="&amp;O3005,'m cost'!$D$3:$D$1062,"&lt;="&amp;N3005)))</f>
        <v>960</v>
      </c>
      <c r="L3005" s="2">
        <f t="shared" si="288"/>
        <v>6720</v>
      </c>
      <c r="M3005" s="2">
        <f t="shared" si="289"/>
        <v>18200</v>
      </c>
      <c r="N3005">
        <f t="shared" si="290"/>
        <v>3</v>
      </c>
      <c r="O3005">
        <f t="shared" si="291"/>
        <v>2023</v>
      </c>
      <c r="P3005" s="9">
        <f>IF(I3005&gt;0,VLOOKUP(B3005,'m cost'!A:G,6,FALSE)*I3005,0)</f>
        <v>35</v>
      </c>
      <c r="Q3005" t="str">
        <f t="shared" si="292"/>
        <v>p</v>
      </c>
      <c r="R3005" s="2">
        <f t="shared" si="293"/>
        <v>11445</v>
      </c>
    </row>
    <row r="3006" spans="1:18" x14ac:dyDescent="0.2">
      <c r="A3006" t="s">
        <v>48</v>
      </c>
      <c r="B3006" s="9" t="str">
        <f>VLOOKUP(A3006,'item cost'!A:D,2,FALSE)</f>
        <v>group 34</v>
      </c>
      <c r="C3006" s="9" t="str">
        <f>VLOOKUP(D3006,items!A:B,2,FALSE)</f>
        <v>item 34</v>
      </c>
      <c r="D3006" t="s">
        <v>866</v>
      </c>
      <c r="E3006" s="10"/>
      <c r="F3006" s="10">
        <v>45013</v>
      </c>
      <c r="G3006" t="s">
        <v>717</v>
      </c>
      <c r="I3006">
        <v>85</v>
      </c>
      <c r="J3006" s="2">
        <v>540</v>
      </c>
      <c r="K3006" s="2">
        <f>IF(OR(B3006="متنوع",B3006="قطع غيار"),J3006,IF(AND(B3006="ceiling fan",J3006&gt;500),_xlfn.MAXIFS('m cost'!$E$3:$E$1062,'m cost'!$B$3:$B$1062,C3006,'m cost'!$C$3:$C$1062,"&lt;="&amp;O3006,'m cost'!$D$3:$D$1062,"&lt;="&amp;N3006)*3,_xlfn.MAXIFS('m cost'!$E$3:$E$1062,'m cost'!$B$3:$B$1062,C3006,'m cost'!$C$3:$C$1062,"&lt;="&amp;O3006,'m cost'!$D$3:$D$1062,"&lt;="&amp;N3006)))</f>
        <v>1445</v>
      </c>
      <c r="L3006" s="2">
        <f t="shared" si="288"/>
        <v>122825</v>
      </c>
      <c r="M3006" s="2">
        <f t="shared" si="289"/>
        <v>45900</v>
      </c>
      <c r="N3006">
        <f t="shared" si="290"/>
        <v>3</v>
      </c>
      <c r="O3006">
        <f t="shared" si="291"/>
        <v>2023</v>
      </c>
      <c r="P3006" s="9">
        <f>IF(I3006&gt;0,VLOOKUP(B3006,'m cost'!A:G,6,FALSE)*I3006,0)</f>
        <v>425</v>
      </c>
      <c r="Q3006" t="str">
        <f t="shared" si="292"/>
        <v>l</v>
      </c>
      <c r="R3006" s="2">
        <f t="shared" si="293"/>
        <v>-77350</v>
      </c>
    </row>
    <row r="3007" spans="1:18" x14ac:dyDescent="0.2">
      <c r="A3007" t="s">
        <v>28</v>
      </c>
      <c r="B3007" s="9" t="str">
        <f>VLOOKUP(A3007,'item cost'!A:D,2,FALSE)</f>
        <v>group 35</v>
      </c>
      <c r="C3007" s="9" t="str">
        <f>VLOOKUP(D3007,items!A:B,2,FALSE)</f>
        <v>item 35</v>
      </c>
      <c r="D3007" t="s">
        <v>867</v>
      </c>
      <c r="E3007" s="10"/>
      <c r="F3007" s="10">
        <v>45013</v>
      </c>
      <c r="G3007" t="s">
        <v>717</v>
      </c>
      <c r="I3007">
        <v>10</v>
      </c>
      <c r="J3007" s="2">
        <v>530</v>
      </c>
      <c r="K3007" s="2">
        <f>IF(OR(B3007="متنوع",B3007="قطع غيار"),J3007,IF(AND(B3007="ceiling fan",J3007&gt;500),_xlfn.MAXIFS('m cost'!$E$3:$E$1062,'m cost'!$B$3:$B$1062,C3007,'m cost'!$C$3:$C$1062,"&lt;="&amp;O3007,'m cost'!$D$3:$D$1062,"&lt;="&amp;N3007)*3,_xlfn.MAXIFS('m cost'!$E$3:$E$1062,'m cost'!$B$3:$B$1062,C3007,'m cost'!$C$3:$C$1062,"&lt;="&amp;O3007,'m cost'!$D$3:$D$1062,"&lt;="&amp;N3007)))</f>
        <v>1445</v>
      </c>
      <c r="L3007" s="2">
        <f t="shared" si="288"/>
        <v>14450</v>
      </c>
      <c r="M3007" s="2">
        <f t="shared" si="289"/>
        <v>5300</v>
      </c>
      <c r="N3007">
        <f t="shared" si="290"/>
        <v>3</v>
      </c>
      <c r="O3007">
        <f t="shared" si="291"/>
        <v>2023</v>
      </c>
      <c r="P3007" s="9">
        <f>IF(I3007&gt;0,VLOOKUP(B3007,'m cost'!A:G,6,FALSE)*I3007,0)</f>
        <v>50</v>
      </c>
      <c r="Q3007" t="str">
        <f t="shared" si="292"/>
        <v>l</v>
      </c>
      <c r="R3007" s="2">
        <f t="shared" si="293"/>
        <v>-9200</v>
      </c>
    </row>
    <row r="3008" spans="1:18" x14ac:dyDescent="0.2">
      <c r="A3008" t="s">
        <v>274</v>
      </c>
      <c r="B3008" s="9" t="str">
        <f>VLOOKUP(A3008,'item cost'!A:D,2,FALSE)</f>
        <v>group 36</v>
      </c>
      <c r="C3008" s="9" t="str">
        <f>VLOOKUP(D3008,items!A:B,2,FALSE)</f>
        <v>item 36</v>
      </c>
      <c r="D3008" t="s">
        <v>868</v>
      </c>
      <c r="E3008" s="10"/>
      <c r="F3008" s="10">
        <v>45013</v>
      </c>
      <c r="G3008" t="s">
        <v>717</v>
      </c>
      <c r="I3008">
        <v>66</v>
      </c>
      <c r="J3008" s="2">
        <v>490</v>
      </c>
      <c r="K3008" s="2">
        <f>IF(OR(B3008="متنوع",B3008="قطع غيار"),J3008,IF(AND(B3008="ceiling fan",J3008&gt;500),_xlfn.MAXIFS('m cost'!$E$3:$E$1062,'m cost'!$B$3:$B$1062,C3008,'m cost'!$C$3:$C$1062,"&lt;="&amp;O3008,'m cost'!$D$3:$D$1062,"&lt;="&amp;N3008)*3,_xlfn.MAXIFS('m cost'!$E$3:$E$1062,'m cost'!$B$3:$B$1062,C3008,'m cost'!$C$3:$C$1062,"&lt;="&amp;O3008,'m cost'!$D$3:$D$1062,"&lt;="&amp;N3008)))</f>
        <v>1730</v>
      </c>
      <c r="L3008" s="2">
        <f t="shared" si="288"/>
        <v>114180</v>
      </c>
      <c r="M3008" s="2">
        <f t="shared" si="289"/>
        <v>32340</v>
      </c>
      <c r="N3008">
        <f t="shared" si="290"/>
        <v>3</v>
      </c>
      <c r="O3008">
        <f t="shared" si="291"/>
        <v>2023</v>
      </c>
      <c r="P3008" s="9">
        <f>IF(I3008&gt;0,VLOOKUP(B3008,'m cost'!A:G,6,FALSE)*I3008,0)</f>
        <v>330</v>
      </c>
      <c r="Q3008" t="str">
        <f t="shared" si="292"/>
        <v>l</v>
      </c>
      <c r="R3008" s="2">
        <f t="shared" si="293"/>
        <v>-82170</v>
      </c>
    </row>
    <row r="3009" spans="1:18" x14ac:dyDescent="0.2">
      <c r="A3009" t="s">
        <v>52</v>
      </c>
      <c r="B3009" s="9" t="str">
        <f>VLOOKUP(A3009,'item cost'!A:D,2,FALSE)</f>
        <v>group 37</v>
      </c>
      <c r="C3009" s="9" t="str">
        <f>VLOOKUP(D3009,items!A:B,2,FALSE)</f>
        <v>item 37</v>
      </c>
      <c r="D3009" t="s">
        <v>869</v>
      </c>
      <c r="E3009" s="10"/>
      <c r="F3009" s="10">
        <v>45013</v>
      </c>
      <c r="G3009" t="s">
        <v>717</v>
      </c>
      <c r="I3009">
        <v>36</v>
      </c>
      <c r="J3009" s="2">
        <v>275</v>
      </c>
      <c r="K3009" s="2">
        <f>IF(OR(B3009="متنوع",B3009="قطع غيار"),J3009,IF(AND(B3009="ceiling fan",J3009&gt;500),_xlfn.MAXIFS('m cost'!$E$3:$E$1062,'m cost'!$B$3:$B$1062,C3009,'m cost'!$C$3:$C$1062,"&lt;="&amp;O3009,'m cost'!$D$3:$D$1062,"&lt;="&amp;N3009)*3,_xlfn.MAXIFS('m cost'!$E$3:$E$1062,'m cost'!$B$3:$B$1062,C3009,'m cost'!$C$3:$C$1062,"&lt;="&amp;O3009,'m cost'!$D$3:$D$1062,"&lt;="&amp;N3009)))</f>
        <v>1486.2500000000002</v>
      </c>
      <c r="L3009" s="2">
        <f t="shared" si="288"/>
        <v>53505.000000000007</v>
      </c>
      <c r="M3009" s="2">
        <f t="shared" si="289"/>
        <v>9900</v>
      </c>
      <c r="N3009">
        <f t="shared" si="290"/>
        <v>3</v>
      </c>
      <c r="O3009">
        <f t="shared" si="291"/>
        <v>2023</v>
      </c>
      <c r="P3009" s="9">
        <f>IF(I3009&gt;0,VLOOKUP(B3009,'m cost'!A:G,6,FALSE)*I3009,0)</f>
        <v>180</v>
      </c>
      <c r="Q3009" t="str">
        <f t="shared" si="292"/>
        <v>l</v>
      </c>
      <c r="R3009" s="2">
        <f t="shared" si="293"/>
        <v>-43785.000000000007</v>
      </c>
    </row>
    <row r="3010" spans="1:18" x14ac:dyDescent="0.2">
      <c r="A3010" t="s">
        <v>65</v>
      </c>
      <c r="B3010" s="9" t="str">
        <f>VLOOKUP(A3010,'item cost'!A:D,2,FALSE)</f>
        <v>group 38</v>
      </c>
      <c r="C3010" s="9" t="str">
        <f>VLOOKUP(D3010,items!A:B,2,FALSE)</f>
        <v>item 38</v>
      </c>
      <c r="D3010" t="s">
        <v>870</v>
      </c>
      <c r="E3010" s="10"/>
      <c r="F3010" s="10">
        <v>45013</v>
      </c>
      <c r="G3010" t="s">
        <v>718</v>
      </c>
      <c r="I3010">
        <v>20</v>
      </c>
      <c r="J3010" s="2">
        <v>1200</v>
      </c>
      <c r="K3010" s="2">
        <f>IF(OR(B3010="متنوع",B3010="قطع غيار"),J3010,IF(AND(B3010="ceiling fan",J3010&gt;500),_xlfn.MAXIFS('m cost'!$E$3:$E$1062,'m cost'!$B$3:$B$1062,C3010,'m cost'!$C$3:$C$1062,"&lt;="&amp;O3010,'m cost'!$D$3:$D$1062,"&lt;="&amp;N3010)*3,_xlfn.MAXIFS('m cost'!$E$3:$E$1062,'m cost'!$B$3:$B$1062,C3010,'m cost'!$C$3:$C$1062,"&lt;="&amp;O3010,'m cost'!$D$3:$D$1062,"&lt;="&amp;N3010)))</f>
        <v>1954.814814814815</v>
      </c>
      <c r="L3010" s="2">
        <f t="shared" si="288"/>
        <v>39096.296296296299</v>
      </c>
      <c r="M3010" s="2">
        <f t="shared" si="289"/>
        <v>24000</v>
      </c>
      <c r="N3010">
        <f t="shared" si="290"/>
        <v>3</v>
      </c>
      <c r="O3010">
        <f t="shared" si="291"/>
        <v>2023</v>
      </c>
      <c r="P3010" s="9">
        <f>IF(I3010&gt;0,VLOOKUP(B3010,'m cost'!A:G,6,FALSE)*I3010,0)</f>
        <v>0</v>
      </c>
      <c r="Q3010" t="str">
        <f t="shared" si="292"/>
        <v>l</v>
      </c>
      <c r="R3010" s="2">
        <f t="shared" si="293"/>
        <v>-15096.296296296299</v>
      </c>
    </row>
    <row r="3011" spans="1:18" x14ac:dyDescent="0.2">
      <c r="A3011" t="s">
        <v>62</v>
      </c>
      <c r="B3011" s="9" t="str">
        <f>VLOOKUP(A3011,'item cost'!A:D,2,FALSE)</f>
        <v>group 39</v>
      </c>
      <c r="C3011" s="9" t="str">
        <f>VLOOKUP(D3011,items!A:B,2,FALSE)</f>
        <v>item 39</v>
      </c>
      <c r="D3011" t="s">
        <v>871</v>
      </c>
      <c r="E3011" s="10"/>
      <c r="F3011" s="10">
        <v>45013</v>
      </c>
      <c r="G3011" t="s">
        <v>718</v>
      </c>
      <c r="I3011">
        <v>1</v>
      </c>
      <c r="J3011" s="2">
        <v>310</v>
      </c>
      <c r="K3011" s="2">
        <f>IF(OR(B3011="متنوع",B3011="قطع غيار"),J3011,IF(AND(B3011="ceiling fan",J3011&gt;500),_xlfn.MAXIFS('m cost'!$E$3:$E$1062,'m cost'!$B$3:$B$1062,C3011,'m cost'!$C$3:$C$1062,"&lt;="&amp;O3011,'m cost'!$D$3:$D$1062,"&lt;="&amp;N3011)*3,_xlfn.MAXIFS('m cost'!$E$3:$E$1062,'m cost'!$B$3:$B$1062,C3011,'m cost'!$C$3:$C$1062,"&lt;="&amp;O3011,'m cost'!$D$3:$D$1062,"&lt;="&amp;N3011)))</f>
        <v>2381</v>
      </c>
      <c r="L3011" s="2">
        <f t="shared" si="288"/>
        <v>2381</v>
      </c>
      <c r="M3011" s="2">
        <f t="shared" si="289"/>
        <v>310</v>
      </c>
      <c r="N3011">
        <f t="shared" si="290"/>
        <v>3</v>
      </c>
      <c r="O3011">
        <f t="shared" si="291"/>
        <v>2023</v>
      </c>
      <c r="P3011" s="9">
        <f>IF(I3011&gt;0,VLOOKUP(B3011,'m cost'!A:G,6,FALSE)*I3011,0)</f>
        <v>0</v>
      </c>
      <c r="Q3011" t="str">
        <f t="shared" si="292"/>
        <v>l</v>
      </c>
      <c r="R3011" s="2">
        <f t="shared" si="293"/>
        <v>-2071</v>
      </c>
    </row>
    <row r="3012" spans="1:18" x14ac:dyDescent="0.2">
      <c r="A3012" t="s">
        <v>25</v>
      </c>
      <c r="B3012" s="9" t="str">
        <f>VLOOKUP(A3012,'item cost'!A:D,2,FALSE)</f>
        <v>group 40</v>
      </c>
      <c r="C3012" s="9" t="str">
        <f>VLOOKUP(D3012,items!A:B,2,FALSE)</f>
        <v>item 40</v>
      </c>
      <c r="D3012" t="s">
        <v>872</v>
      </c>
      <c r="E3012" s="10"/>
      <c r="F3012" s="10">
        <v>45013</v>
      </c>
      <c r="G3012" t="s">
        <v>718</v>
      </c>
      <c r="I3012">
        <v>20</v>
      </c>
      <c r="J3012" s="2">
        <v>670</v>
      </c>
      <c r="K3012" s="2">
        <f>IF(OR(B3012="متنوع",B3012="قطع غيار"),J3012,IF(AND(B3012="ceiling fan",J3012&gt;500),_xlfn.MAXIFS('m cost'!$E$3:$E$1062,'m cost'!$B$3:$B$1062,C3012,'m cost'!$C$3:$C$1062,"&lt;="&amp;O3012,'m cost'!$D$3:$D$1062,"&lt;="&amp;N3012)*3,_xlfn.MAXIFS('m cost'!$E$3:$E$1062,'m cost'!$B$3:$B$1062,C3012,'m cost'!$C$3:$C$1062,"&lt;="&amp;O3012,'m cost'!$D$3:$D$1062,"&lt;="&amp;N3012)))</f>
        <v>514</v>
      </c>
      <c r="L3012" s="2">
        <f t="shared" si="288"/>
        <v>10280</v>
      </c>
      <c r="M3012" s="2">
        <f t="shared" si="289"/>
        <v>13400</v>
      </c>
      <c r="N3012">
        <f t="shared" si="290"/>
        <v>3</v>
      </c>
      <c r="O3012">
        <f t="shared" si="291"/>
        <v>2023</v>
      </c>
      <c r="P3012" s="9">
        <f>IF(I3012&gt;0,VLOOKUP(B3012,'m cost'!A:G,6,FALSE)*I3012,0)</f>
        <v>0</v>
      </c>
      <c r="Q3012" t="str">
        <f t="shared" si="292"/>
        <v>p</v>
      </c>
      <c r="R3012" s="2">
        <f t="shared" si="293"/>
        <v>3120</v>
      </c>
    </row>
    <row r="3013" spans="1:18" x14ac:dyDescent="0.2">
      <c r="A3013" t="s">
        <v>51</v>
      </c>
      <c r="B3013" s="9" t="str">
        <f>VLOOKUP(A3013,'item cost'!A:D,2,FALSE)</f>
        <v>group 41</v>
      </c>
      <c r="C3013" s="9" t="str">
        <f>VLOOKUP(D3013,items!A:B,2,FALSE)</f>
        <v>item 41</v>
      </c>
      <c r="D3013" t="s">
        <v>873</v>
      </c>
      <c r="E3013" s="10"/>
      <c r="F3013" s="10">
        <v>45013</v>
      </c>
      <c r="G3013" t="s">
        <v>718</v>
      </c>
      <c r="I3013">
        <v>21</v>
      </c>
      <c r="J3013" s="2">
        <v>160</v>
      </c>
      <c r="K3013" s="2">
        <f>IF(OR(B3013="متنوع",B3013="قطع غيار"),J3013,IF(AND(B3013="ceiling fan",J3013&gt;500),_xlfn.MAXIFS('m cost'!$E$3:$E$1062,'m cost'!$B$3:$B$1062,C3013,'m cost'!$C$3:$C$1062,"&lt;="&amp;O3013,'m cost'!$D$3:$D$1062,"&lt;="&amp;N3013)*3,_xlfn.MAXIFS('m cost'!$E$3:$E$1062,'m cost'!$B$3:$B$1062,C3013,'m cost'!$C$3:$C$1062,"&lt;="&amp;O3013,'m cost'!$D$3:$D$1062,"&lt;="&amp;N3013)))</f>
        <v>572</v>
      </c>
      <c r="L3013" s="2">
        <f t="shared" si="288"/>
        <v>12012</v>
      </c>
      <c r="M3013" s="2">
        <f t="shared" si="289"/>
        <v>3360</v>
      </c>
      <c r="N3013">
        <f t="shared" si="290"/>
        <v>3</v>
      </c>
      <c r="O3013">
        <f t="shared" si="291"/>
        <v>2023</v>
      </c>
      <c r="P3013" s="9">
        <f>IF(I3013&gt;0,VLOOKUP(B3013,'m cost'!A:G,6,FALSE)*I3013,0)</f>
        <v>0</v>
      </c>
      <c r="Q3013" t="str">
        <f t="shared" si="292"/>
        <v>l</v>
      </c>
      <c r="R3013" s="2">
        <f t="shared" si="293"/>
        <v>-8652</v>
      </c>
    </row>
    <row r="3014" spans="1:18" x14ac:dyDescent="0.2">
      <c r="A3014" t="s">
        <v>276</v>
      </c>
      <c r="B3014" s="9" t="str">
        <f>VLOOKUP(A3014,'item cost'!A:D,2,FALSE)</f>
        <v>group 42</v>
      </c>
      <c r="C3014" s="9" t="str">
        <f>VLOOKUP(D3014,items!A:B,2,FALSE)</f>
        <v>item 42</v>
      </c>
      <c r="D3014" t="s">
        <v>874</v>
      </c>
      <c r="E3014" s="10"/>
      <c r="F3014" s="10">
        <v>45013</v>
      </c>
      <c r="G3014" t="s">
        <v>718</v>
      </c>
      <c r="I3014">
        <v>10</v>
      </c>
      <c r="J3014" s="2">
        <v>2750</v>
      </c>
      <c r="K3014" s="2">
        <f>IF(OR(B3014="متنوع",B3014="قطع غيار"),J3014,IF(AND(B3014="ceiling fan",J3014&gt;500),_xlfn.MAXIFS('m cost'!$E$3:$E$1062,'m cost'!$B$3:$B$1062,C3014,'m cost'!$C$3:$C$1062,"&lt;="&amp;O3014,'m cost'!$D$3:$D$1062,"&lt;="&amp;N3014)*3,_xlfn.MAXIFS('m cost'!$E$3:$E$1062,'m cost'!$B$3:$B$1062,C3014,'m cost'!$C$3:$C$1062,"&lt;="&amp;O3014,'m cost'!$D$3:$D$1062,"&lt;="&amp;N3014)))</f>
        <v>269</v>
      </c>
      <c r="L3014" s="2">
        <f t="shared" si="288"/>
        <v>2690</v>
      </c>
      <c r="M3014" s="2">
        <f t="shared" si="289"/>
        <v>27500</v>
      </c>
      <c r="N3014">
        <f t="shared" si="290"/>
        <v>3</v>
      </c>
      <c r="O3014">
        <f t="shared" si="291"/>
        <v>2023</v>
      </c>
      <c r="P3014" s="9">
        <f>IF(I3014&gt;0,VLOOKUP(B3014,'m cost'!A:G,6,FALSE)*I3014,0)</f>
        <v>0</v>
      </c>
      <c r="Q3014" t="str">
        <f t="shared" si="292"/>
        <v>p</v>
      </c>
      <c r="R3014" s="2">
        <f t="shared" si="293"/>
        <v>24810</v>
      </c>
    </row>
    <row r="3015" spans="1:18" x14ac:dyDescent="0.2">
      <c r="A3015" t="s">
        <v>70</v>
      </c>
      <c r="B3015" s="9" t="str">
        <f>VLOOKUP(A3015,'item cost'!A:D,2,FALSE)</f>
        <v>group 43</v>
      </c>
      <c r="C3015" s="9" t="str">
        <f>VLOOKUP(D3015,items!A:B,2,FALSE)</f>
        <v>item 43</v>
      </c>
      <c r="D3015" t="s">
        <v>875</v>
      </c>
      <c r="E3015" s="10"/>
      <c r="F3015" s="10">
        <v>45013</v>
      </c>
      <c r="G3015" t="s">
        <v>718</v>
      </c>
      <c r="I3015">
        <v>10</v>
      </c>
      <c r="J3015" s="2">
        <v>2850</v>
      </c>
      <c r="K3015" s="2">
        <f>IF(OR(B3015="متنوع",B3015="قطع غيار"),J3015,IF(AND(B3015="ceiling fan",J3015&gt;500),_xlfn.MAXIFS('m cost'!$E$3:$E$1062,'m cost'!$B$3:$B$1062,C3015,'m cost'!$C$3:$C$1062,"&lt;="&amp;O3015,'m cost'!$D$3:$D$1062,"&lt;="&amp;N3015)*3,_xlfn.MAXIFS('m cost'!$E$3:$E$1062,'m cost'!$B$3:$B$1062,C3015,'m cost'!$C$3:$C$1062,"&lt;="&amp;O3015,'m cost'!$D$3:$D$1062,"&lt;="&amp;N3015)))</f>
        <v>2215</v>
      </c>
      <c r="L3015" s="2">
        <f t="shared" si="288"/>
        <v>22150</v>
      </c>
      <c r="M3015" s="2">
        <f t="shared" si="289"/>
        <v>28500</v>
      </c>
      <c r="N3015">
        <f t="shared" si="290"/>
        <v>3</v>
      </c>
      <c r="O3015">
        <f t="shared" si="291"/>
        <v>2023</v>
      </c>
      <c r="P3015" s="9">
        <f>IF(I3015&gt;0,VLOOKUP(B3015,'m cost'!A:G,6,FALSE)*I3015,0)</f>
        <v>0</v>
      </c>
      <c r="Q3015" t="str">
        <f t="shared" si="292"/>
        <v>p</v>
      </c>
      <c r="R3015" s="2">
        <f t="shared" si="293"/>
        <v>6350</v>
      </c>
    </row>
    <row r="3016" spans="1:18" x14ac:dyDescent="0.2">
      <c r="A3016" t="s">
        <v>22</v>
      </c>
      <c r="B3016" s="9" t="str">
        <f>VLOOKUP(A3016,'item cost'!A:D,2,FALSE)</f>
        <v>group 44</v>
      </c>
      <c r="C3016" s="9" t="str">
        <f>VLOOKUP(D3016,items!A:B,2,FALSE)</f>
        <v>item 44</v>
      </c>
      <c r="D3016" t="s">
        <v>876</v>
      </c>
      <c r="E3016" s="10"/>
      <c r="F3016" s="10">
        <v>45013</v>
      </c>
      <c r="G3016" t="s">
        <v>718</v>
      </c>
      <c r="I3016">
        <v>15</v>
      </c>
      <c r="J3016" s="2">
        <v>490</v>
      </c>
      <c r="K3016" s="2">
        <f>IF(OR(B3016="متنوع",B3016="قطع غيار"),J3016,IF(AND(B3016="ceiling fan",J3016&gt;500),_xlfn.MAXIFS('m cost'!$E$3:$E$1062,'m cost'!$B$3:$B$1062,C3016,'m cost'!$C$3:$C$1062,"&lt;="&amp;O3016,'m cost'!$D$3:$D$1062,"&lt;="&amp;N3016)*3,_xlfn.MAXIFS('m cost'!$E$3:$E$1062,'m cost'!$B$3:$B$1062,C3016,'m cost'!$C$3:$C$1062,"&lt;="&amp;O3016,'m cost'!$D$3:$D$1062,"&lt;="&amp;N3016)))</f>
        <v>2300</v>
      </c>
      <c r="L3016" s="2">
        <f t="shared" si="288"/>
        <v>34500</v>
      </c>
      <c r="M3016" s="2">
        <f t="shared" si="289"/>
        <v>7350</v>
      </c>
      <c r="N3016">
        <f t="shared" si="290"/>
        <v>3</v>
      </c>
      <c r="O3016">
        <f t="shared" si="291"/>
        <v>2023</v>
      </c>
      <c r="P3016" s="9">
        <f>IF(I3016&gt;0,VLOOKUP(B3016,'m cost'!A:G,6,FALSE)*I3016,0)</f>
        <v>0</v>
      </c>
      <c r="Q3016" t="str">
        <f t="shared" si="292"/>
        <v>l</v>
      </c>
      <c r="R3016" s="2">
        <f t="shared" si="293"/>
        <v>-27150</v>
      </c>
    </row>
    <row r="3017" spans="1:18" x14ac:dyDescent="0.2">
      <c r="A3017" t="s">
        <v>27</v>
      </c>
      <c r="B3017" s="9" t="str">
        <f>VLOOKUP(A3017,'item cost'!A:D,2,FALSE)</f>
        <v>group 45</v>
      </c>
      <c r="C3017" s="9" t="str">
        <f>VLOOKUP(D3017,items!A:B,2,FALSE)</f>
        <v>item 45</v>
      </c>
      <c r="D3017" t="s">
        <v>877</v>
      </c>
      <c r="E3017" s="10"/>
      <c r="F3017" s="10">
        <v>45013</v>
      </c>
      <c r="G3017" t="s">
        <v>719</v>
      </c>
      <c r="I3017">
        <v>28</v>
      </c>
      <c r="J3017" s="2">
        <v>2600</v>
      </c>
      <c r="K3017" s="2">
        <f>IF(OR(B3017="متنوع",B3017="قطع غيار"),J3017,IF(AND(B3017="ceiling fan",J3017&gt;500),_xlfn.MAXIFS('m cost'!$E$3:$E$1062,'m cost'!$B$3:$B$1062,C3017,'m cost'!$C$3:$C$1062,"&lt;="&amp;O3017,'m cost'!$D$3:$D$1062,"&lt;="&amp;N3017)*3,_xlfn.MAXIFS('m cost'!$E$3:$E$1062,'m cost'!$B$3:$B$1062,C3017,'m cost'!$C$3:$C$1062,"&lt;="&amp;O3017,'m cost'!$D$3:$D$1062,"&lt;="&amp;N3017)))</f>
        <v>326</v>
      </c>
      <c r="L3017" s="2">
        <f t="shared" si="288"/>
        <v>9128</v>
      </c>
      <c r="M3017" s="2">
        <f t="shared" si="289"/>
        <v>72800</v>
      </c>
      <c r="N3017">
        <f t="shared" si="290"/>
        <v>3</v>
      </c>
      <c r="O3017">
        <f t="shared" si="291"/>
        <v>2023</v>
      </c>
      <c r="P3017" s="9">
        <f>IF(I3017&gt;0,VLOOKUP(B3017,'m cost'!A:G,6,FALSE)*I3017,0)</f>
        <v>0</v>
      </c>
      <c r="Q3017" t="str">
        <f t="shared" si="292"/>
        <v>p</v>
      </c>
      <c r="R3017" s="2">
        <f t="shared" si="293"/>
        <v>63672</v>
      </c>
    </row>
    <row r="3018" spans="1:18" x14ac:dyDescent="0.2">
      <c r="A3018" t="s">
        <v>19</v>
      </c>
      <c r="B3018" s="9" t="str">
        <f>VLOOKUP(A3018,'item cost'!A:D,2,FALSE)</f>
        <v>group 46</v>
      </c>
      <c r="C3018" s="9" t="str">
        <f>VLOOKUP(D3018,items!A:B,2,FALSE)</f>
        <v>item 46</v>
      </c>
      <c r="D3018" t="s">
        <v>878</v>
      </c>
      <c r="E3018" s="10"/>
      <c r="F3018" s="10">
        <v>45014</v>
      </c>
      <c r="G3018" t="s">
        <v>720</v>
      </c>
      <c r="I3018">
        <v>89</v>
      </c>
      <c r="J3018" s="2">
        <v>490</v>
      </c>
      <c r="K3018" s="2">
        <f>IF(OR(B3018="متنوع",B3018="قطع غيار"),J3018,IF(AND(B3018="ceiling fan",J3018&gt;500),_xlfn.MAXIFS('m cost'!$E$3:$E$1062,'m cost'!$B$3:$B$1062,C3018,'m cost'!$C$3:$C$1062,"&lt;="&amp;O3018,'m cost'!$D$3:$D$1062,"&lt;="&amp;N3018)*3,_xlfn.MAXIFS('m cost'!$E$3:$E$1062,'m cost'!$B$3:$B$1062,C3018,'m cost'!$C$3:$C$1062,"&lt;="&amp;O3018,'m cost'!$D$3:$D$1062,"&lt;="&amp;N3018)))</f>
        <v>775</v>
      </c>
      <c r="L3018" s="2">
        <f t="shared" si="288"/>
        <v>68975</v>
      </c>
      <c r="M3018" s="2">
        <f t="shared" si="289"/>
        <v>43610</v>
      </c>
      <c r="N3018">
        <f t="shared" si="290"/>
        <v>3</v>
      </c>
      <c r="O3018">
        <f t="shared" si="291"/>
        <v>2023</v>
      </c>
      <c r="P3018" s="9">
        <f>IF(I3018&gt;0,VLOOKUP(B3018,'m cost'!A:G,6,FALSE)*I3018,0)</f>
        <v>0</v>
      </c>
      <c r="Q3018" t="str">
        <f t="shared" si="292"/>
        <v>l</v>
      </c>
      <c r="R3018" s="2">
        <f t="shared" si="293"/>
        <v>-25365</v>
      </c>
    </row>
    <row r="3019" spans="1:18" x14ac:dyDescent="0.2">
      <c r="A3019" t="s">
        <v>29</v>
      </c>
      <c r="B3019" s="9" t="str">
        <f>VLOOKUP(A3019,'item cost'!A:D,2,FALSE)</f>
        <v>group 47</v>
      </c>
      <c r="C3019" s="9" t="str">
        <f>VLOOKUP(D3019,items!A:B,2,FALSE)</f>
        <v>item 47</v>
      </c>
      <c r="D3019" t="s">
        <v>879</v>
      </c>
      <c r="E3019" s="10"/>
      <c r="F3019" s="10">
        <v>45014</v>
      </c>
      <c r="G3019" t="s">
        <v>720</v>
      </c>
      <c r="I3019">
        <v>85</v>
      </c>
      <c r="J3019" s="2">
        <v>540</v>
      </c>
      <c r="K3019" s="2">
        <f>IF(OR(B3019="متنوع",B3019="قطع غيار"),J3019,IF(AND(B3019="ceiling fan",J3019&gt;500),_xlfn.MAXIFS('m cost'!$E$3:$E$1062,'m cost'!$B$3:$B$1062,C3019,'m cost'!$C$3:$C$1062,"&lt;="&amp;O3019,'m cost'!$D$3:$D$1062,"&lt;="&amp;N3019)*3,_xlfn.MAXIFS('m cost'!$E$3:$E$1062,'m cost'!$B$3:$B$1062,C3019,'m cost'!$C$3:$C$1062,"&lt;="&amp;O3019,'m cost'!$D$3:$D$1062,"&lt;="&amp;N3019)))</f>
        <v>855</v>
      </c>
      <c r="L3019" s="2">
        <f t="shared" si="288"/>
        <v>72675</v>
      </c>
      <c r="M3019" s="2">
        <f t="shared" si="289"/>
        <v>45900</v>
      </c>
      <c r="N3019">
        <f t="shared" si="290"/>
        <v>3</v>
      </c>
      <c r="O3019">
        <f t="shared" si="291"/>
        <v>2023</v>
      </c>
      <c r="P3019" s="9">
        <f>IF(I3019&gt;0,VLOOKUP(B3019,'m cost'!A:G,6,FALSE)*I3019,0)</f>
        <v>0</v>
      </c>
      <c r="Q3019" t="str">
        <f t="shared" si="292"/>
        <v>l</v>
      </c>
      <c r="R3019" s="2">
        <f t="shared" si="293"/>
        <v>-26775</v>
      </c>
    </row>
    <row r="3020" spans="1:18" x14ac:dyDescent="0.2">
      <c r="A3020" t="s">
        <v>272</v>
      </c>
      <c r="B3020" s="9" t="str">
        <f>VLOOKUP(A3020,'item cost'!A:D,2,FALSE)</f>
        <v>group 48</v>
      </c>
      <c r="C3020" s="9" t="str">
        <f>VLOOKUP(D3020,items!A:B,2,FALSE)</f>
        <v>item 48</v>
      </c>
      <c r="D3020" t="s">
        <v>880</v>
      </c>
      <c r="E3020" s="10"/>
      <c r="F3020" s="10">
        <v>45014</v>
      </c>
      <c r="G3020" t="s">
        <v>721</v>
      </c>
      <c r="I3020">
        <v>22</v>
      </c>
      <c r="J3020" s="2">
        <v>550</v>
      </c>
      <c r="K3020" s="2">
        <f>IF(OR(B3020="متنوع",B3020="قطع غيار"),J3020,IF(AND(B3020="ceiling fan",J3020&gt;500),_xlfn.MAXIFS('m cost'!$E$3:$E$1062,'m cost'!$B$3:$B$1062,C3020,'m cost'!$C$3:$C$1062,"&lt;="&amp;O3020,'m cost'!$D$3:$D$1062,"&lt;="&amp;N3020)*3,_xlfn.MAXIFS('m cost'!$E$3:$E$1062,'m cost'!$B$3:$B$1062,C3020,'m cost'!$C$3:$C$1062,"&lt;="&amp;O3020,'m cost'!$D$3:$D$1062,"&lt;="&amp;N3020)))</f>
        <v>1273</v>
      </c>
      <c r="L3020" s="2">
        <f t="shared" si="288"/>
        <v>28006</v>
      </c>
      <c r="M3020" s="2">
        <f t="shared" si="289"/>
        <v>12100</v>
      </c>
      <c r="N3020">
        <f t="shared" si="290"/>
        <v>3</v>
      </c>
      <c r="O3020">
        <f t="shared" si="291"/>
        <v>2023</v>
      </c>
      <c r="P3020" s="9">
        <f>IF(I3020&gt;0,VLOOKUP(B3020,'m cost'!A:G,6,FALSE)*I3020,0)</f>
        <v>0</v>
      </c>
      <c r="Q3020" t="str">
        <f t="shared" si="292"/>
        <v>l</v>
      </c>
      <c r="R3020" s="2">
        <f t="shared" si="293"/>
        <v>-15906</v>
      </c>
    </row>
    <row r="3021" spans="1:18" x14ac:dyDescent="0.2">
      <c r="A3021" t="s">
        <v>41</v>
      </c>
      <c r="B3021" s="9" t="str">
        <f>VLOOKUP(A3021,'item cost'!A:D,2,FALSE)</f>
        <v>group 49</v>
      </c>
      <c r="C3021" s="9" t="str">
        <f>VLOOKUP(D3021,items!A:B,2,FALSE)</f>
        <v>item 49</v>
      </c>
      <c r="D3021" t="s">
        <v>881</v>
      </c>
      <c r="E3021" s="10"/>
      <c r="F3021" s="10">
        <v>45014</v>
      </c>
      <c r="G3021" t="s">
        <v>721</v>
      </c>
      <c r="I3021">
        <v>35</v>
      </c>
      <c r="J3021" s="2">
        <v>600</v>
      </c>
      <c r="K3021" s="2">
        <f>IF(OR(B3021="متنوع",B3021="قطع غيار"),J3021,IF(AND(B3021="ceiling fan",J3021&gt;500),_xlfn.MAXIFS('m cost'!$E$3:$E$1062,'m cost'!$B$3:$B$1062,C3021,'m cost'!$C$3:$C$1062,"&lt;="&amp;O3021,'m cost'!$D$3:$D$1062,"&lt;="&amp;N3021)*3,_xlfn.MAXIFS('m cost'!$E$3:$E$1062,'m cost'!$B$3:$B$1062,C3021,'m cost'!$C$3:$C$1062,"&lt;="&amp;O3021,'m cost'!$D$3:$D$1062,"&lt;="&amp;N3021)))</f>
        <v>877</v>
      </c>
      <c r="L3021" s="2">
        <f t="shared" si="288"/>
        <v>30695</v>
      </c>
      <c r="M3021" s="2">
        <f t="shared" si="289"/>
        <v>21000</v>
      </c>
      <c r="N3021">
        <f t="shared" si="290"/>
        <v>3</v>
      </c>
      <c r="O3021">
        <f t="shared" si="291"/>
        <v>2023</v>
      </c>
      <c r="P3021" s="9">
        <f>IF(I3021&gt;0,VLOOKUP(B3021,'m cost'!A:G,6,FALSE)*I3021,0)</f>
        <v>0</v>
      </c>
      <c r="Q3021" t="str">
        <f t="shared" si="292"/>
        <v>l</v>
      </c>
      <c r="R3021" s="2">
        <f t="shared" si="293"/>
        <v>-9695</v>
      </c>
    </row>
    <row r="3022" spans="1:18" x14ac:dyDescent="0.2">
      <c r="A3022" t="s">
        <v>73</v>
      </c>
      <c r="B3022" s="9" t="str">
        <f>VLOOKUP(A3022,'item cost'!A:D,2,FALSE)</f>
        <v>group 50</v>
      </c>
      <c r="C3022" s="9" t="str">
        <f>VLOOKUP(D3022,items!A:B,2,FALSE)</f>
        <v>item 50</v>
      </c>
      <c r="D3022" t="s">
        <v>882</v>
      </c>
      <c r="E3022" s="10"/>
      <c r="F3022" s="10">
        <v>45014</v>
      </c>
      <c r="G3022" t="s">
        <v>721</v>
      </c>
      <c r="I3022">
        <v>30</v>
      </c>
      <c r="J3022" s="2">
        <v>600</v>
      </c>
      <c r="K3022" s="2">
        <f>IF(OR(B3022="متنوع",B3022="قطع غيار"),J3022,IF(AND(B3022="ceiling fan",J3022&gt;500),_xlfn.MAXIFS('m cost'!$E$3:$E$1062,'m cost'!$B$3:$B$1062,C3022,'m cost'!$C$3:$C$1062,"&lt;="&amp;O3022,'m cost'!$D$3:$D$1062,"&lt;="&amp;N3022)*3,_xlfn.MAXIFS('m cost'!$E$3:$E$1062,'m cost'!$B$3:$B$1062,C3022,'m cost'!$C$3:$C$1062,"&lt;="&amp;O3022,'m cost'!$D$3:$D$1062,"&lt;="&amp;N3022)))</f>
        <v>2128</v>
      </c>
      <c r="L3022" s="2">
        <f t="shared" si="288"/>
        <v>63840</v>
      </c>
      <c r="M3022" s="2">
        <f t="shared" si="289"/>
        <v>18000</v>
      </c>
      <c r="N3022">
        <f t="shared" si="290"/>
        <v>3</v>
      </c>
      <c r="O3022">
        <f t="shared" si="291"/>
        <v>2023</v>
      </c>
      <c r="P3022" s="9">
        <f>IF(I3022&gt;0,VLOOKUP(B3022,'m cost'!A:G,6,FALSE)*I3022,0)</f>
        <v>0</v>
      </c>
      <c r="Q3022" t="str">
        <f t="shared" si="292"/>
        <v>l</v>
      </c>
      <c r="R3022" s="2">
        <f t="shared" si="293"/>
        <v>-45840</v>
      </c>
    </row>
    <row r="3023" spans="1:18" x14ac:dyDescent="0.2">
      <c r="A3023" t="s">
        <v>35</v>
      </c>
      <c r="B3023" s="9" t="str">
        <f>VLOOKUP(A3023,'item cost'!A:D,2,FALSE)</f>
        <v>group 51</v>
      </c>
      <c r="C3023" s="9" t="str">
        <f>VLOOKUP(D3023,items!A:B,2,FALSE)</f>
        <v>item 51</v>
      </c>
      <c r="D3023" t="s">
        <v>883</v>
      </c>
      <c r="E3023" s="10"/>
      <c r="F3023" s="10">
        <v>45014</v>
      </c>
      <c r="G3023" t="s">
        <v>721</v>
      </c>
      <c r="I3023">
        <v>26</v>
      </c>
      <c r="J3023" s="2">
        <v>1650</v>
      </c>
      <c r="K3023" s="2">
        <f>IF(OR(B3023="متنوع",B3023="قطع غيار"),J3023,IF(AND(B3023="ceiling fan",J3023&gt;500),_xlfn.MAXIFS('m cost'!$E$3:$E$1062,'m cost'!$B$3:$B$1062,C3023,'m cost'!$C$3:$C$1062,"&lt;="&amp;O3023,'m cost'!$D$3:$D$1062,"&lt;="&amp;N3023)*3,_xlfn.MAXIFS('m cost'!$E$3:$E$1062,'m cost'!$B$3:$B$1062,C3023,'m cost'!$C$3:$C$1062,"&lt;="&amp;O3023,'m cost'!$D$3:$D$1062,"&lt;="&amp;N3023)))</f>
        <v>2247</v>
      </c>
      <c r="L3023" s="2">
        <f t="shared" si="288"/>
        <v>58422</v>
      </c>
      <c r="M3023" s="2">
        <f t="shared" si="289"/>
        <v>42900</v>
      </c>
      <c r="N3023">
        <f t="shared" si="290"/>
        <v>3</v>
      </c>
      <c r="O3023">
        <f t="shared" si="291"/>
        <v>2023</v>
      </c>
      <c r="P3023" s="9">
        <f>IF(I3023&gt;0,VLOOKUP(B3023,'m cost'!A:G,6,FALSE)*I3023,0)</f>
        <v>0</v>
      </c>
      <c r="Q3023" t="str">
        <f t="shared" si="292"/>
        <v>l</v>
      </c>
      <c r="R3023" s="2">
        <f t="shared" si="293"/>
        <v>-15522</v>
      </c>
    </row>
    <row r="3024" spans="1:18" x14ac:dyDescent="0.2">
      <c r="A3024" t="s">
        <v>49</v>
      </c>
      <c r="B3024" s="9" t="str">
        <f>VLOOKUP(A3024,'item cost'!A:D,2,FALSE)</f>
        <v>group 52</v>
      </c>
      <c r="C3024" s="9" t="str">
        <f>VLOOKUP(D3024,items!A:B,2,FALSE)</f>
        <v>item 52</v>
      </c>
      <c r="D3024" t="s">
        <v>884</v>
      </c>
      <c r="E3024" s="10"/>
      <c r="F3024" s="10">
        <v>45014</v>
      </c>
      <c r="G3024" t="s">
        <v>722</v>
      </c>
      <c r="I3024">
        <v>20</v>
      </c>
      <c r="J3024" s="2">
        <v>700</v>
      </c>
      <c r="K3024" s="2">
        <f>IF(OR(B3024="متنوع",B3024="قطع غيار"),J3024,IF(AND(B3024="ceiling fan",J3024&gt;500),_xlfn.MAXIFS('m cost'!$E$3:$E$1062,'m cost'!$B$3:$B$1062,C3024,'m cost'!$C$3:$C$1062,"&lt;="&amp;O3024,'m cost'!$D$3:$D$1062,"&lt;="&amp;N3024)*3,_xlfn.MAXIFS('m cost'!$E$3:$E$1062,'m cost'!$B$3:$B$1062,C3024,'m cost'!$C$3:$C$1062,"&lt;="&amp;O3024,'m cost'!$D$3:$D$1062,"&lt;="&amp;N3024)))</f>
        <v>1330</v>
      </c>
      <c r="L3024" s="2">
        <f t="shared" si="288"/>
        <v>26600</v>
      </c>
      <c r="M3024" s="2">
        <f t="shared" si="289"/>
        <v>14000</v>
      </c>
      <c r="N3024">
        <f t="shared" si="290"/>
        <v>3</v>
      </c>
      <c r="O3024">
        <f t="shared" si="291"/>
        <v>2023</v>
      </c>
      <c r="P3024" s="9">
        <f>IF(I3024&gt;0,VLOOKUP(B3024,'m cost'!A:G,6,FALSE)*I3024,0)</f>
        <v>0</v>
      </c>
      <c r="Q3024" t="str">
        <f t="shared" si="292"/>
        <v>l</v>
      </c>
      <c r="R3024" s="2">
        <f t="shared" si="293"/>
        <v>-12600</v>
      </c>
    </row>
    <row r="3025" spans="1:18" x14ac:dyDescent="0.2">
      <c r="A3025" t="s">
        <v>42</v>
      </c>
      <c r="B3025" s="9" t="str">
        <f>VLOOKUP(A3025,'item cost'!A:D,2,FALSE)</f>
        <v>group 53</v>
      </c>
      <c r="C3025" s="9" t="str">
        <f>VLOOKUP(D3025,items!A:B,2,FALSE)</f>
        <v>item 53</v>
      </c>
      <c r="D3025" t="s">
        <v>885</v>
      </c>
      <c r="E3025" s="10"/>
      <c r="F3025" s="10">
        <v>45014</v>
      </c>
      <c r="G3025" t="s">
        <v>722</v>
      </c>
      <c r="I3025">
        <v>54</v>
      </c>
      <c r="J3025" s="2">
        <v>275</v>
      </c>
      <c r="K3025" s="2">
        <f>IF(OR(B3025="متنوع",B3025="قطع غيار"),J3025,IF(AND(B3025="ceiling fan",J3025&gt;500),_xlfn.MAXIFS('m cost'!$E$3:$E$1062,'m cost'!$B$3:$B$1062,C3025,'m cost'!$C$3:$C$1062,"&lt;="&amp;O3025,'m cost'!$D$3:$D$1062,"&lt;="&amp;N3025)*3,_xlfn.MAXIFS('m cost'!$E$3:$E$1062,'m cost'!$B$3:$B$1062,C3025,'m cost'!$C$3:$C$1062,"&lt;="&amp;O3025,'m cost'!$D$3:$D$1062,"&lt;="&amp;N3025)))</f>
        <v>254</v>
      </c>
      <c r="L3025" s="2">
        <f t="shared" si="288"/>
        <v>13716</v>
      </c>
      <c r="M3025" s="2">
        <f t="shared" si="289"/>
        <v>14850</v>
      </c>
      <c r="N3025">
        <f t="shared" si="290"/>
        <v>3</v>
      </c>
      <c r="O3025">
        <f t="shared" si="291"/>
        <v>2023</v>
      </c>
      <c r="P3025" s="9">
        <f>IF(I3025&gt;0,VLOOKUP(B3025,'m cost'!A:G,6,FALSE)*I3025,0)</f>
        <v>0</v>
      </c>
      <c r="Q3025" t="str">
        <f t="shared" si="292"/>
        <v>p</v>
      </c>
      <c r="R3025" s="2">
        <f t="shared" si="293"/>
        <v>1134</v>
      </c>
    </row>
    <row r="3026" spans="1:18" x14ac:dyDescent="0.2">
      <c r="A3026" t="s">
        <v>63</v>
      </c>
      <c r="B3026" s="9" t="str">
        <f>VLOOKUP(A3026,'item cost'!A:D,2,FALSE)</f>
        <v>group 54</v>
      </c>
      <c r="C3026" s="9" t="str">
        <f>VLOOKUP(D3026,items!A:B,2,FALSE)</f>
        <v>item 54</v>
      </c>
      <c r="D3026" t="s">
        <v>886</v>
      </c>
      <c r="E3026" s="10"/>
      <c r="F3026" s="10">
        <v>45014</v>
      </c>
      <c r="G3026" t="s">
        <v>722</v>
      </c>
      <c r="I3026">
        <v>10</v>
      </c>
      <c r="J3026" s="2">
        <v>1450</v>
      </c>
      <c r="K3026" s="2">
        <f>IF(OR(B3026="متنوع",B3026="قطع غيار"),J3026,IF(AND(B3026="ceiling fan",J3026&gt;500),_xlfn.MAXIFS('m cost'!$E$3:$E$1062,'m cost'!$B$3:$B$1062,C3026,'m cost'!$C$3:$C$1062,"&lt;="&amp;O3026,'m cost'!$D$3:$D$1062,"&lt;="&amp;N3026)*3,_xlfn.MAXIFS('m cost'!$E$3:$E$1062,'m cost'!$B$3:$B$1062,C3026,'m cost'!$C$3:$C$1062,"&lt;="&amp;O3026,'m cost'!$D$3:$D$1062,"&lt;="&amp;N3026)))</f>
        <v>540</v>
      </c>
      <c r="L3026" s="2">
        <f t="shared" si="288"/>
        <v>5400</v>
      </c>
      <c r="M3026" s="2">
        <f t="shared" si="289"/>
        <v>14500</v>
      </c>
      <c r="N3026">
        <f t="shared" si="290"/>
        <v>3</v>
      </c>
      <c r="O3026">
        <f t="shared" si="291"/>
        <v>2023</v>
      </c>
      <c r="P3026" s="9">
        <f>IF(I3026&gt;0,VLOOKUP(B3026,'m cost'!A:G,6,FALSE)*I3026,0)</f>
        <v>0</v>
      </c>
      <c r="Q3026" t="str">
        <f t="shared" si="292"/>
        <v>p</v>
      </c>
      <c r="R3026" s="2">
        <f t="shared" si="293"/>
        <v>9100</v>
      </c>
    </row>
    <row r="3027" spans="1:18" x14ac:dyDescent="0.2">
      <c r="A3027" t="s">
        <v>32</v>
      </c>
      <c r="B3027" s="9" t="str">
        <f>VLOOKUP(A3027,'item cost'!A:D,2,FALSE)</f>
        <v>group 1</v>
      </c>
      <c r="C3027" s="9" t="str">
        <f>VLOOKUP(D3027,items!A:B,2,FALSE)</f>
        <v>item 1</v>
      </c>
      <c r="D3027" t="s">
        <v>833</v>
      </c>
      <c r="E3027" s="10"/>
      <c r="F3027" s="10">
        <v>45014</v>
      </c>
      <c r="G3027" t="s">
        <v>722</v>
      </c>
      <c r="I3027">
        <v>40</v>
      </c>
      <c r="J3027" s="2">
        <v>1200</v>
      </c>
      <c r="K3027" s="2">
        <f>IF(OR(B3027="متنوع",B3027="قطع غيار"),J3027,IF(AND(B3027="ceiling fan",J3027&gt;500),_xlfn.MAXIFS('m cost'!$E$3:$E$1062,'m cost'!$B$3:$B$1062,C3027,'m cost'!$C$3:$C$1062,"&lt;="&amp;O3027,'m cost'!$D$3:$D$1062,"&lt;="&amp;N3027)*3,_xlfn.MAXIFS('m cost'!$E$3:$E$1062,'m cost'!$B$3:$B$1062,C3027,'m cost'!$C$3:$C$1062,"&lt;="&amp;O3027,'m cost'!$D$3:$D$1062,"&lt;="&amp;N3027)))</f>
        <v>2125</v>
      </c>
      <c r="L3027" s="2">
        <f t="shared" si="288"/>
        <v>85000</v>
      </c>
      <c r="M3027" s="2">
        <f t="shared" si="289"/>
        <v>48000</v>
      </c>
      <c r="N3027">
        <f t="shared" si="290"/>
        <v>3</v>
      </c>
      <c r="O3027">
        <f t="shared" si="291"/>
        <v>2023</v>
      </c>
      <c r="P3027" s="9">
        <f>IF(I3027&gt;0,VLOOKUP(B3027,'m cost'!A:G,6,FALSE)*I3027,0)</f>
        <v>2043.1999999999998</v>
      </c>
      <c r="Q3027" t="str">
        <f t="shared" si="292"/>
        <v>l</v>
      </c>
      <c r="R3027" s="2">
        <f t="shared" si="293"/>
        <v>-39043.199999999997</v>
      </c>
    </row>
    <row r="3028" spans="1:18" x14ac:dyDescent="0.2">
      <c r="A3028" t="s">
        <v>58</v>
      </c>
      <c r="B3028" s="9" t="str">
        <f>VLOOKUP(A3028,'item cost'!A:D,2,FALSE)</f>
        <v>group 2</v>
      </c>
      <c r="C3028" s="9" t="str">
        <f>VLOOKUP(D3028,items!A:B,2,FALSE)</f>
        <v>item 2</v>
      </c>
      <c r="D3028" t="s">
        <v>834</v>
      </c>
      <c r="E3028" s="10"/>
      <c r="F3028" s="10">
        <v>45014</v>
      </c>
      <c r="G3028" t="s">
        <v>722</v>
      </c>
      <c r="I3028">
        <v>24</v>
      </c>
      <c r="J3028" s="2">
        <v>270</v>
      </c>
      <c r="K3028" s="2">
        <f>IF(OR(B3028="متنوع",B3028="قطع غيار"),J3028,IF(AND(B3028="ceiling fan",J3028&gt;500),_xlfn.MAXIFS('m cost'!$E$3:$E$1062,'m cost'!$B$3:$B$1062,C3028,'m cost'!$C$3:$C$1062,"&lt;="&amp;O3028,'m cost'!$D$3:$D$1062,"&lt;="&amp;N3028)*3,_xlfn.MAXIFS('m cost'!$E$3:$E$1062,'m cost'!$B$3:$B$1062,C3028,'m cost'!$C$3:$C$1062,"&lt;="&amp;O3028,'m cost'!$D$3:$D$1062,"&lt;="&amp;N3028)))</f>
        <v>1970</v>
      </c>
      <c r="L3028" s="2">
        <f t="shared" ref="L3028:L3091" si="294">I3028*K3028</f>
        <v>47280</v>
      </c>
      <c r="M3028" s="2">
        <f t="shared" ref="M3028:M3091" si="295">J3028*I3028</f>
        <v>6480</v>
      </c>
      <c r="N3028">
        <f t="shared" ref="N3028:N3091" si="296">MONTH(F3028)</f>
        <v>3</v>
      </c>
      <c r="O3028">
        <f t="shared" ref="O3028:O3091" si="297">YEAR(F3028)</f>
        <v>2023</v>
      </c>
      <c r="P3028" s="9">
        <f>IF(I3028&gt;0,VLOOKUP(B3028,'m cost'!A:G,6,FALSE)*I3028,0)</f>
        <v>973.92</v>
      </c>
      <c r="Q3028" t="str">
        <f t="shared" ref="Q3028:Q3091" si="298">IF(M3028-L3028-P3028&gt;0,"p","l")</f>
        <v>l</v>
      </c>
      <c r="R3028" s="2">
        <f t="shared" ref="R3028:R3091" si="299">M3028-L3028-P3028</f>
        <v>-41773.919999999998</v>
      </c>
    </row>
    <row r="3029" spans="1:18" x14ac:dyDescent="0.2">
      <c r="A3029" t="s">
        <v>23</v>
      </c>
      <c r="B3029" s="9" t="str">
        <f>VLOOKUP(A3029,'item cost'!A:D,2,FALSE)</f>
        <v>group 3</v>
      </c>
      <c r="C3029" s="9" t="str">
        <f>VLOOKUP(D3029,items!A:B,2,FALSE)</f>
        <v>item 3</v>
      </c>
      <c r="D3029" t="s">
        <v>835</v>
      </c>
      <c r="E3029" s="10"/>
      <c r="F3029" s="10">
        <v>45014</v>
      </c>
      <c r="G3029" t="s">
        <v>722</v>
      </c>
      <c r="I3029">
        <v>4</v>
      </c>
      <c r="J3029" s="2">
        <v>670</v>
      </c>
      <c r="K3029" s="2">
        <f>IF(OR(B3029="متنوع",B3029="قطع غيار"),J3029,IF(AND(B3029="ceiling fan",J3029&gt;500),_xlfn.MAXIFS('m cost'!$E$3:$E$1062,'m cost'!$B$3:$B$1062,C3029,'m cost'!$C$3:$C$1062,"&lt;="&amp;O3029,'m cost'!$D$3:$D$1062,"&lt;="&amp;N3029)*3,_xlfn.MAXIFS('m cost'!$E$3:$E$1062,'m cost'!$B$3:$B$1062,C3029,'m cost'!$C$3:$C$1062,"&lt;="&amp;O3029,'m cost'!$D$3:$D$1062,"&lt;="&amp;N3029)))</f>
        <v>2436</v>
      </c>
      <c r="L3029" s="2">
        <f t="shared" si="294"/>
        <v>9744</v>
      </c>
      <c r="M3029" s="2">
        <f t="shared" si="295"/>
        <v>2680</v>
      </c>
      <c r="N3029">
        <f t="shared" si="296"/>
        <v>3</v>
      </c>
      <c r="O3029">
        <f t="shared" si="297"/>
        <v>2023</v>
      </c>
      <c r="P3029" s="9">
        <f>IF(I3029&gt;0,VLOOKUP(B3029,'m cost'!A:G,6,FALSE)*I3029,0)</f>
        <v>235.64</v>
      </c>
      <c r="Q3029" t="str">
        <f t="shared" si="298"/>
        <v>l</v>
      </c>
      <c r="R3029" s="2">
        <f t="shared" si="299"/>
        <v>-7299.64</v>
      </c>
    </row>
    <row r="3030" spans="1:18" x14ac:dyDescent="0.2">
      <c r="A3030" t="s">
        <v>271</v>
      </c>
      <c r="B3030" s="9" t="str">
        <f>VLOOKUP(A3030,'item cost'!A:D,2,FALSE)</f>
        <v>group 4</v>
      </c>
      <c r="C3030" s="9" t="str">
        <f>VLOOKUP(D3030,items!A:B,2,FALSE)</f>
        <v>item 4</v>
      </c>
      <c r="D3030" t="s">
        <v>836</v>
      </c>
      <c r="E3030" s="10"/>
      <c r="F3030" s="10">
        <v>45015</v>
      </c>
      <c r="G3030" t="s">
        <v>723</v>
      </c>
      <c r="I3030">
        <v>49</v>
      </c>
      <c r="J3030" s="2">
        <v>530</v>
      </c>
      <c r="K3030" s="2">
        <f>IF(OR(B3030="متنوع",B3030="قطع غيار"),J3030,IF(AND(B3030="ceiling fan",J3030&gt;500),_xlfn.MAXIFS('m cost'!$E$3:$E$1062,'m cost'!$B$3:$B$1062,C3030,'m cost'!$C$3:$C$1062,"&lt;="&amp;O3030,'m cost'!$D$3:$D$1062,"&lt;="&amp;N3030)*3,_xlfn.MAXIFS('m cost'!$E$3:$E$1062,'m cost'!$B$3:$B$1062,C3030,'m cost'!$C$3:$C$1062,"&lt;="&amp;O3030,'m cost'!$D$3:$D$1062,"&lt;="&amp;N3030)))</f>
        <v>1793</v>
      </c>
      <c r="L3030" s="2">
        <f t="shared" si="294"/>
        <v>87857</v>
      </c>
      <c r="M3030" s="2">
        <f t="shared" si="295"/>
        <v>25970</v>
      </c>
      <c r="N3030">
        <f t="shared" si="296"/>
        <v>3</v>
      </c>
      <c r="O3030">
        <f t="shared" si="297"/>
        <v>2023</v>
      </c>
      <c r="P3030" s="9">
        <f>IF(I3030&gt;0,VLOOKUP(B3030,'m cost'!A:G,6,FALSE)*I3030,0)</f>
        <v>2105.04</v>
      </c>
      <c r="Q3030" t="str">
        <f t="shared" si="298"/>
        <v>l</v>
      </c>
      <c r="R3030" s="2">
        <f t="shared" si="299"/>
        <v>-63992.04</v>
      </c>
    </row>
    <row r="3031" spans="1:18" x14ac:dyDescent="0.2">
      <c r="A3031" t="s">
        <v>26</v>
      </c>
      <c r="B3031" s="9" t="str">
        <f>VLOOKUP(A3031,'item cost'!A:D,2,FALSE)</f>
        <v>group 5</v>
      </c>
      <c r="C3031" s="9" t="str">
        <f>VLOOKUP(D3031,items!A:B,2,FALSE)</f>
        <v>item 5</v>
      </c>
      <c r="D3031" t="s">
        <v>837</v>
      </c>
      <c r="E3031" s="10"/>
      <c r="F3031" s="10">
        <v>45015</v>
      </c>
      <c r="G3031" t="s">
        <v>723</v>
      </c>
      <c r="I3031">
        <v>30</v>
      </c>
      <c r="J3031" s="2">
        <v>470</v>
      </c>
      <c r="K3031" s="2">
        <f>IF(OR(B3031="متنوع",B3031="قطع غيار"),J3031,IF(AND(B3031="ceiling fan",J3031&gt;500),_xlfn.MAXIFS('m cost'!$E$3:$E$1062,'m cost'!$B$3:$B$1062,C3031,'m cost'!$C$3:$C$1062,"&lt;="&amp;O3031,'m cost'!$D$3:$D$1062,"&lt;="&amp;N3031)*3,_xlfn.MAXIFS('m cost'!$E$3:$E$1062,'m cost'!$B$3:$B$1062,C3031,'m cost'!$C$3:$C$1062,"&lt;="&amp;O3031,'m cost'!$D$3:$D$1062,"&lt;="&amp;N3031)))</f>
        <v>2220</v>
      </c>
      <c r="L3031" s="2">
        <f t="shared" si="294"/>
        <v>66600</v>
      </c>
      <c r="M3031" s="2">
        <f t="shared" si="295"/>
        <v>14100</v>
      </c>
      <c r="N3031">
        <f t="shared" si="296"/>
        <v>3</v>
      </c>
      <c r="O3031">
        <f t="shared" si="297"/>
        <v>2023</v>
      </c>
      <c r="P3031" s="9">
        <f>IF(I3031&gt;0,VLOOKUP(B3031,'m cost'!A:G,6,FALSE)*I3031,0)</f>
        <v>961.19999999999993</v>
      </c>
      <c r="Q3031" t="str">
        <f t="shared" si="298"/>
        <v>l</v>
      </c>
      <c r="R3031" s="2">
        <f t="shared" si="299"/>
        <v>-53461.2</v>
      </c>
    </row>
    <row r="3032" spans="1:18" x14ac:dyDescent="0.2">
      <c r="A3032" t="s">
        <v>66</v>
      </c>
      <c r="B3032" s="9" t="str">
        <f>VLOOKUP(A3032,'item cost'!A:D,2,FALSE)</f>
        <v>group 6</v>
      </c>
      <c r="C3032" s="9" t="str">
        <f>VLOOKUP(D3032,items!A:B,2,FALSE)</f>
        <v>item 6</v>
      </c>
      <c r="D3032" t="s">
        <v>838</v>
      </c>
      <c r="E3032" s="10"/>
      <c r="F3032" s="10">
        <v>45015</v>
      </c>
      <c r="G3032" t="s">
        <v>723</v>
      </c>
      <c r="I3032">
        <v>20</v>
      </c>
      <c r="J3032" s="2">
        <v>500</v>
      </c>
      <c r="K3032" s="2">
        <f>IF(OR(B3032="متنوع",B3032="قطع غيار"),J3032,IF(AND(B3032="ceiling fan",J3032&gt;500),_xlfn.MAXIFS('m cost'!$E$3:$E$1062,'m cost'!$B$3:$B$1062,C3032,'m cost'!$C$3:$C$1062,"&lt;="&amp;O3032,'m cost'!$D$3:$D$1062,"&lt;="&amp;N3032)*3,_xlfn.MAXIFS('m cost'!$E$3:$E$1062,'m cost'!$B$3:$B$1062,C3032,'m cost'!$C$3:$C$1062,"&lt;="&amp;O3032,'m cost'!$D$3:$D$1062,"&lt;="&amp;N3032)))</f>
        <v>410</v>
      </c>
      <c r="L3032" s="2">
        <f t="shared" si="294"/>
        <v>8200</v>
      </c>
      <c r="M3032" s="2">
        <f t="shared" si="295"/>
        <v>10000</v>
      </c>
      <c r="N3032">
        <f t="shared" si="296"/>
        <v>3</v>
      </c>
      <c r="O3032">
        <f t="shared" si="297"/>
        <v>2023</v>
      </c>
      <c r="P3032" s="9">
        <f>IF(I3032&gt;0,VLOOKUP(B3032,'m cost'!A:G,6,FALSE)*I3032,0)</f>
        <v>2989.6</v>
      </c>
      <c r="Q3032" t="str">
        <f t="shared" si="298"/>
        <v>l</v>
      </c>
      <c r="R3032" s="2">
        <f t="shared" si="299"/>
        <v>-1189.5999999999999</v>
      </c>
    </row>
    <row r="3033" spans="1:18" x14ac:dyDescent="0.2">
      <c r="A3033" t="s">
        <v>40</v>
      </c>
      <c r="B3033" s="9" t="str">
        <f>VLOOKUP(A3033,'item cost'!A:D,2,FALSE)</f>
        <v>group 7</v>
      </c>
      <c r="C3033" s="9" t="str">
        <f>VLOOKUP(D3033,items!A:B,2,FALSE)</f>
        <v>item 7</v>
      </c>
      <c r="D3033" t="s">
        <v>839</v>
      </c>
      <c r="E3033" s="10"/>
      <c r="F3033" s="10">
        <v>45015</v>
      </c>
      <c r="G3033" t="s">
        <v>723</v>
      </c>
      <c r="I3033">
        <v>15</v>
      </c>
      <c r="J3033" s="2">
        <v>2800</v>
      </c>
      <c r="K3033" s="2">
        <f>IF(OR(B3033="متنوع",B3033="قطع غيار"),J3033,IF(AND(B3033="ceiling fan",J3033&gt;500),_xlfn.MAXIFS('m cost'!$E$3:$E$1062,'m cost'!$B$3:$B$1062,C3033,'m cost'!$C$3:$C$1062,"&lt;="&amp;O3033,'m cost'!$D$3:$D$1062,"&lt;="&amp;N3033)*3,_xlfn.MAXIFS('m cost'!$E$3:$E$1062,'m cost'!$B$3:$B$1062,C3033,'m cost'!$C$3:$C$1062,"&lt;="&amp;O3033,'m cost'!$D$3:$D$1062,"&lt;="&amp;N3033)))</f>
        <v>460</v>
      </c>
      <c r="L3033" s="2">
        <f t="shared" si="294"/>
        <v>6900</v>
      </c>
      <c r="M3033" s="2">
        <f t="shared" si="295"/>
        <v>42000</v>
      </c>
      <c r="N3033">
        <f t="shared" si="296"/>
        <v>3</v>
      </c>
      <c r="O3033">
        <f t="shared" si="297"/>
        <v>2023</v>
      </c>
      <c r="P3033" s="9">
        <f>IF(I3033&gt;0,VLOOKUP(B3033,'m cost'!A:G,6,FALSE)*I3033,0)</f>
        <v>332.1</v>
      </c>
      <c r="Q3033" t="str">
        <f t="shared" si="298"/>
        <v>p</v>
      </c>
      <c r="R3033" s="2">
        <f t="shared" si="299"/>
        <v>34767.9</v>
      </c>
    </row>
    <row r="3034" spans="1:18" x14ac:dyDescent="0.2">
      <c r="A3034" t="s">
        <v>61</v>
      </c>
      <c r="B3034" s="9" t="str">
        <f>VLOOKUP(A3034,'item cost'!A:D,2,FALSE)</f>
        <v>group 8</v>
      </c>
      <c r="C3034" s="9" t="str">
        <f>VLOOKUP(D3034,items!A:B,2,FALSE)</f>
        <v>item 8</v>
      </c>
      <c r="D3034" t="s">
        <v>840</v>
      </c>
      <c r="E3034" s="10"/>
      <c r="F3034" s="10">
        <v>45015</v>
      </c>
      <c r="G3034" t="s">
        <v>723</v>
      </c>
      <c r="I3034">
        <v>12</v>
      </c>
      <c r="J3034" s="2">
        <v>670</v>
      </c>
      <c r="K3034" s="2">
        <f>IF(OR(B3034="متنوع",B3034="قطع غيار"),J3034,IF(AND(B3034="ceiling fan",J3034&gt;500),_xlfn.MAXIFS('m cost'!$E$3:$E$1062,'m cost'!$B$3:$B$1062,C3034,'m cost'!$C$3:$C$1062,"&lt;="&amp;O3034,'m cost'!$D$3:$D$1062,"&lt;="&amp;N3034)*3,_xlfn.MAXIFS('m cost'!$E$3:$E$1062,'m cost'!$B$3:$B$1062,C3034,'m cost'!$C$3:$C$1062,"&lt;="&amp;O3034,'m cost'!$D$3:$D$1062,"&lt;="&amp;N3034)))</f>
        <v>1630</v>
      </c>
      <c r="L3034" s="2">
        <f t="shared" si="294"/>
        <v>19560</v>
      </c>
      <c r="M3034" s="2">
        <f t="shared" si="295"/>
        <v>8040</v>
      </c>
      <c r="N3034">
        <f t="shared" si="296"/>
        <v>3</v>
      </c>
      <c r="O3034">
        <f t="shared" si="297"/>
        <v>2023</v>
      </c>
      <c r="P3034" s="9">
        <f>IF(I3034&gt;0,VLOOKUP(B3034,'m cost'!A:G,6,FALSE)*I3034,0)</f>
        <v>754.08</v>
      </c>
      <c r="Q3034" t="str">
        <f t="shared" si="298"/>
        <v>l</v>
      </c>
      <c r="R3034" s="2">
        <f t="shared" si="299"/>
        <v>-12274.08</v>
      </c>
    </row>
    <row r="3035" spans="1:18" x14ac:dyDescent="0.2">
      <c r="A3035" t="s">
        <v>39</v>
      </c>
      <c r="B3035" s="9" t="str">
        <f>VLOOKUP(A3035,'item cost'!A:D,2,FALSE)</f>
        <v>group 9</v>
      </c>
      <c r="C3035" s="9" t="str">
        <f>VLOOKUP(D3035,items!A:B,2,FALSE)</f>
        <v>item 9</v>
      </c>
      <c r="D3035" t="s">
        <v>841</v>
      </c>
      <c r="E3035" s="10"/>
      <c r="F3035" s="10">
        <v>45015</v>
      </c>
      <c r="G3035" t="s">
        <v>214</v>
      </c>
      <c r="I3035">
        <v>-4</v>
      </c>
      <c r="J3035" s="2">
        <v>1200</v>
      </c>
      <c r="K3035" s="2">
        <f>IF(OR(B3035="متنوع",B3035="قطع غيار"),J3035,IF(AND(B3035="ceiling fan",J3035&gt;500),_xlfn.MAXIFS('m cost'!$E$3:$E$1062,'m cost'!$B$3:$B$1062,C3035,'m cost'!$C$3:$C$1062,"&lt;="&amp;O3035,'m cost'!$D$3:$D$1062,"&lt;="&amp;N3035)*3,_xlfn.MAXIFS('m cost'!$E$3:$E$1062,'m cost'!$B$3:$B$1062,C3035,'m cost'!$C$3:$C$1062,"&lt;="&amp;O3035,'m cost'!$D$3:$D$1062,"&lt;="&amp;N3035)))</f>
        <v>2007</v>
      </c>
      <c r="L3035" s="2">
        <f t="shared" si="294"/>
        <v>-8028</v>
      </c>
      <c r="M3035" s="2">
        <f t="shared" si="295"/>
        <v>-4800</v>
      </c>
      <c r="N3035">
        <f t="shared" si="296"/>
        <v>3</v>
      </c>
      <c r="O3035">
        <f t="shared" si="297"/>
        <v>2023</v>
      </c>
      <c r="P3035" s="9">
        <f>IF(I3035&gt;0,VLOOKUP(B3035,'m cost'!A:G,6,FALSE)*I3035,0)</f>
        <v>0</v>
      </c>
      <c r="Q3035" t="str">
        <f t="shared" si="298"/>
        <v>p</v>
      </c>
      <c r="R3035" s="2">
        <f t="shared" si="299"/>
        <v>3228</v>
      </c>
    </row>
    <row r="3036" spans="1:18" x14ac:dyDescent="0.2">
      <c r="A3036" t="s">
        <v>277</v>
      </c>
      <c r="B3036" s="9" t="str">
        <f>VLOOKUP(A3036,'item cost'!A:D,2,FALSE)</f>
        <v>group 10</v>
      </c>
      <c r="C3036" s="9" t="str">
        <f>VLOOKUP(D3036,items!A:B,2,FALSE)</f>
        <v>item 10</v>
      </c>
      <c r="D3036" t="s">
        <v>842</v>
      </c>
      <c r="E3036" s="10"/>
      <c r="F3036" s="10">
        <v>45015</v>
      </c>
      <c r="G3036" t="s">
        <v>214</v>
      </c>
      <c r="I3036">
        <v>-2</v>
      </c>
      <c r="J3036" s="2">
        <v>2600</v>
      </c>
      <c r="K3036" s="2">
        <f>IF(OR(B3036="متنوع",B3036="قطع غيار"),J3036,IF(AND(B3036="ceiling fan",J3036&gt;500),_xlfn.MAXIFS('m cost'!$E$3:$E$1062,'m cost'!$B$3:$B$1062,C3036,'m cost'!$C$3:$C$1062,"&lt;="&amp;O3036,'m cost'!$D$3:$D$1062,"&lt;="&amp;N3036)*3,_xlfn.MAXIFS('m cost'!$E$3:$E$1062,'m cost'!$B$3:$B$1062,C3036,'m cost'!$C$3:$C$1062,"&lt;="&amp;O3036,'m cost'!$D$3:$D$1062,"&lt;="&amp;N3036)))</f>
        <v>370</v>
      </c>
      <c r="L3036" s="2">
        <f t="shared" si="294"/>
        <v>-740</v>
      </c>
      <c r="M3036" s="2">
        <f t="shared" si="295"/>
        <v>-5200</v>
      </c>
      <c r="N3036">
        <f t="shared" si="296"/>
        <v>3</v>
      </c>
      <c r="O3036">
        <f t="shared" si="297"/>
        <v>2023</v>
      </c>
      <c r="P3036" s="9">
        <f>IF(I3036&gt;0,VLOOKUP(B3036,'m cost'!A:G,6,FALSE)*I3036,0)</f>
        <v>0</v>
      </c>
      <c r="Q3036" t="str">
        <f t="shared" si="298"/>
        <v>l</v>
      </c>
      <c r="R3036" s="2">
        <f t="shared" si="299"/>
        <v>-4460</v>
      </c>
    </row>
    <row r="3037" spans="1:18" x14ac:dyDescent="0.2">
      <c r="A3037" t="s">
        <v>53</v>
      </c>
      <c r="B3037" s="9" t="str">
        <f>VLOOKUP(A3037,'item cost'!A:D,2,FALSE)</f>
        <v>group 11</v>
      </c>
      <c r="C3037" s="9" t="str">
        <f>VLOOKUP(D3037,items!A:B,2,FALSE)</f>
        <v>item 11</v>
      </c>
      <c r="D3037" t="s">
        <v>843</v>
      </c>
      <c r="E3037" s="10"/>
      <c r="F3037" s="10">
        <v>45015</v>
      </c>
      <c r="G3037" t="s">
        <v>214</v>
      </c>
      <c r="I3037">
        <v>-46</v>
      </c>
      <c r="J3037" s="2">
        <v>360</v>
      </c>
      <c r="K3037" s="2">
        <f>IF(OR(B3037="متنوع",B3037="قطع غيار"),J3037,IF(AND(B3037="ceiling fan",J3037&gt;500),_xlfn.MAXIFS('m cost'!$E$3:$E$1062,'m cost'!$B$3:$B$1062,C3037,'m cost'!$C$3:$C$1062,"&lt;="&amp;O3037,'m cost'!$D$3:$D$1062,"&lt;="&amp;N3037)*3,_xlfn.MAXIFS('m cost'!$E$3:$E$1062,'m cost'!$B$3:$B$1062,C3037,'m cost'!$C$3:$C$1062,"&lt;="&amp;O3037,'m cost'!$D$3:$D$1062,"&lt;="&amp;N3037)))</f>
        <v>339.00000000000006</v>
      </c>
      <c r="L3037" s="2">
        <f t="shared" si="294"/>
        <v>-15594.000000000002</v>
      </c>
      <c r="M3037" s="2">
        <f t="shared" si="295"/>
        <v>-16560</v>
      </c>
      <c r="N3037">
        <f t="shared" si="296"/>
        <v>3</v>
      </c>
      <c r="O3037">
        <f t="shared" si="297"/>
        <v>2023</v>
      </c>
      <c r="P3037" s="9">
        <f>IF(I3037&gt;0,VLOOKUP(B3037,'m cost'!A:G,6,FALSE)*I3037,0)</f>
        <v>0</v>
      </c>
      <c r="Q3037" t="str">
        <f t="shared" si="298"/>
        <v>l</v>
      </c>
      <c r="R3037" s="2">
        <f t="shared" si="299"/>
        <v>-965.99999999999818</v>
      </c>
    </row>
    <row r="3038" spans="1:18" x14ac:dyDescent="0.2">
      <c r="A3038" t="s">
        <v>54</v>
      </c>
      <c r="B3038" s="9" t="str">
        <f>VLOOKUP(A3038,'item cost'!A:D,2,FALSE)</f>
        <v>group 12</v>
      </c>
      <c r="C3038" s="9" t="str">
        <f>VLOOKUP(D3038,items!A:B,2,FALSE)</f>
        <v>item 12</v>
      </c>
      <c r="D3038" t="s">
        <v>844</v>
      </c>
      <c r="E3038" s="10"/>
      <c r="F3038" s="10">
        <v>45015</v>
      </c>
      <c r="G3038" t="s">
        <v>214</v>
      </c>
      <c r="I3038">
        <v>-14</v>
      </c>
      <c r="J3038" s="2">
        <v>180</v>
      </c>
      <c r="K3038" s="2">
        <f>IF(OR(B3038="متنوع",B3038="قطع غيار"),J3038,IF(AND(B3038="ceiling fan",J3038&gt;500),_xlfn.MAXIFS('m cost'!$E$3:$E$1062,'m cost'!$B$3:$B$1062,C3038,'m cost'!$C$3:$C$1062,"&lt;="&amp;O3038,'m cost'!$D$3:$D$1062,"&lt;="&amp;N3038)*3,_xlfn.MAXIFS('m cost'!$E$3:$E$1062,'m cost'!$B$3:$B$1062,C3038,'m cost'!$C$3:$C$1062,"&lt;="&amp;O3038,'m cost'!$D$3:$D$1062,"&lt;="&amp;N3038)))</f>
        <v>900</v>
      </c>
      <c r="L3038" s="2">
        <f t="shared" si="294"/>
        <v>-12600</v>
      </c>
      <c r="M3038" s="2">
        <f t="shared" si="295"/>
        <v>-2520</v>
      </c>
      <c r="N3038">
        <f t="shared" si="296"/>
        <v>3</v>
      </c>
      <c r="O3038">
        <f t="shared" si="297"/>
        <v>2023</v>
      </c>
      <c r="P3038" s="9">
        <f>IF(I3038&gt;0,VLOOKUP(B3038,'m cost'!A:G,6,FALSE)*I3038,0)</f>
        <v>0</v>
      </c>
      <c r="Q3038" t="str">
        <f t="shared" si="298"/>
        <v>p</v>
      </c>
      <c r="R3038" s="2">
        <f t="shared" si="299"/>
        <v>10080</v>
      </c>
    </row>
    <row r="3039" spans="1:18" x14ac:dyDescent="0.2">
      <c r="A3039" t="s">
        <v>72</v>
      </c>
      <c r="B3039" s="9" t="str">
        <f>VLOOKUP(A3039,'item cost'!A:D,2,FALSE)</f>
        <v>group 13</v>
      </c>
      <c r="C3039" s="9" t="str">
        <f>VLOOKUP(D3039,items!A:B,2,FALSE)</f>
        <v>item 13</v>
      </c>
      <c r="D3039" t="s">
        <v>845</v>
      </c>
      <c r="E3039" s="10"/>
      <c r="F3039" s="10">
        <v>45015</v>
      </c>
      <c r="G3039" t="s">
        <v>214</v>
      </c>
      <c r="I3039">
        <v>-10</v>
      </c>
      <c r="J3039" s="2">
        <v>350</v>
      </c>
      <c r="K3039" s="2">
        <f>IF(OR(B3039="متنوع",B3039="قطع غيار"),J3039,IF(AND(B3039="ceiling fan",J3039&gt;500),_xlfn.MAXIFS('m cost'!$E$3:$E$1062,'m cost'!$B$3:$B$1062,C3039,'m cost'!$C$3:$C$1062,"&lt;="&amp;O3039,'m cost'!$D$3:$D$1062,"&lt;="&amp;N3039)*3,_xlfn.MAXIFS('m cost'!$E$3:$E$1062,'m cost'!$B$3:$B$1062,C3039,'m cost'!$C$3:$C$1062,"&lt;="&amp;O3039,'m cost'!$D$3:$D$1062,"&lt;="&amp;N3039)))</f>
        <v>450</v>
      </c>
      <c r="L3039" s="2">
        <f t="shared" si="294"/>
        <v>-4500</v>
      </c>
      <c r="M3039" s="2">
        <f t="shared" si="295"/>
        <v>-3500</v>
      </c>
      <c r="N3039">
        <f t="shared" si="296"/>
        <v>3</v>
      </c>
      <c r="O3039">
        <f t="shared" si="297"/>
        <v>2023</v>
      </c>
      <c r="P3039" s="9">
        <f>IF(I3039&gt;0,VLOOKUP(B3039,'m cost'!A:G,6,FALSE)*I3039,0)</f>
        <v>0</v>
      </c>
      <c r="Q3039" t="str">
        <f t="shared" si="298"/>
        <v>p</v>
      </c>
      <c r="R3039" s="2">
        <f t="shared" si="299"/>
        <v>1000</v>
      </c>
    </row>
    <row r="3040" spans="1:18" x14ac:dyDescent="0.2">
      <c r="A3040" t="s">
        <v>38</v>
      </c>
      <c r="B3040" s="9" t="str">
        <f>VLOOKUP(A3040,'item cost'!A:D,2,FALSE)</f>
        <v>group 14</v>
      </c>
      <c r="C3040" s="9" t="str">
        <f>VLOOKUP(D3040,items!A:B,2,FALSE)</f>
        <v>item 14</v>
      </c>
      <c r="D3040" t="s">
        <v>846</v>
      </c>
      <c r="E3040" s="10"/>
      <c r="F3040" s="10">
        <v>45015</v>
      </c>
      <c r="G3040" t="s">
        <v>214</v>
      </c>
      <c r="I3040">
        <v>-11</v>
      </c>
      <c r="J3040" s="2">
        <v>400</v>
      </c>
      <c r="K3040" s="2">
        <f>IF(OR(B3040="متنوع",B3040="قطع غيار"),J3040,IF(AND(B3040="ceiling fan",J3040&gt;500),_xlfn.MAXIFS('m cost'!$E$3:$E$1062,'m cost'!$B$3:$B$1062,C3040,'m cost'!$C$3:$C$1062,"&lt;="&amp;O3040,'m cost'!$D$3:$D$1062,"&lt;="&amp;N3040)*3,_xlfn.MAXIFS('m cost'!$E$3:$E$1062,'m cost'!$B$3:$B$1062,C3040,'m cost'!$C$3:$C$1062,"&lt;="&amp;O3040,'m cost'!$D$3:$D$1062,"&lt;="&amp;N3040)))</f>
        <v>2060</v>
      </c>
      <c r="L3040" s="2">
        <f t="shared" si="294"/>
        <v>-22660</v>
      </c>
      <c r="M3040" s="2">
        <f t="shared" si="295"/>
        <v>-4400</v>
      </c>
      <c r="N3040">
        <f t="shared" si="296"/>
        <v>3</v>
      </c>
      <c r="O3040">
        <f t="shared" si="297"/>
        <v>2023</v>
      </c>
      <c r="P3040" s="9">
        <f>IF(I3040&gt;0,VLOOKUP(B3040,'m cost'!A:G,6,FALSE)*I3040,0)</f>
        <v>0</v>
      </c>
      <c r="Q3040" t="str">
        <f t="shared" si="298"/>
        <v>p</v>
      </c>
      <c r="R3040" s="2">
        <f t="shared" si="299"/>
        <v>18260</v>
      </c>
    </row>
    <row r="3041" spans="1:18" x14ac:dyDescent="0.2">
      <c r="A3041" t="s">
        <v>36</v>
      </c>
      <c r="B3041" s="9" t="str">
        <f>VLOOKUP(A3041,'item cost'!A:D,2,FALSE)</f>
        <v>group 15</v>
      </c>
      <c r="C3041" s="9" t="str">
        <f>VLOOKUP(D3041,items!A:B,2,FALSE)</f>
        <v>item 15</v>
      </c>
      <c r="D3041" t="s">
        <v>847</v>
      </c>
      <c r="E3041" s="10"/>
      <c r="F3041" s="10">
        <v>45015</v>
      </c>
      <c r="G3041" t="s">
        <v>214</v>
      </c>
      <c r="I3041">
        <v>-2</v>
      </c>
      <c r="J3041" s="2">
        <v>325</v>
      </c>
      <c r="K3041" s="2">
        <f>IF(OR(B3041="متنوع",B3041="قطع غيار"),J3041,IF(AND(B3041="ceiling fan",J3041&gt;500),_xlfn.MAXIFS('m cost'!$E$3:$E$1062,'m cost'!$B$3:$B$1062,C3041,'m cost'!$C$3:$C$1062,"&lt;="&amp;O3041,'m cost'!$D$3:$D$1062,"&lt;="&amp;N3041)*3,_xlfn.MAXIFS('m cost'!$E$3:$E$1062,'m cost'!$B$3:$B$1062,C3041,'m cost'!$C$3:$C$1062,"&lt;="&amp;O3041,'m cost'!$D$3:$D$1062,"&lt;="&amp;N3041)))</f>
        <v>1928</v>
      </c>
      <c r="L3041" s="2">
        <f t="shared" si="294"/>
        <v>-3856</v>
      </c>
      <c r="M3041" s="2">
        <f t="shared" si="295"/>
        <v>-650</v>
      </c>
      <c r="N3041">
        <f t="shared" si="296"/>
        <v>3</v>
      </c>
      <c r="O3041">
        <f t="shared" si="297"/>
        <v>2023</v>
      </c>
      <c r="P3041" s="9">
        <f>IF(I3041&gt;0,VLOOKUP(B3041,'m cost'!A:G,6,FALSE)*I3041,0)</f>
        <v>0</v>
      </c>
      <c r="Q3041" t="str">
        <f t="shared" si="298"/>
        <v>p</v>
      </c>
      <c r="R3041" s="2">
        <f t="shared" si="299"/>
        <v>3206</v>
      </c>
    </row>
    <row r="3042" spans="1:18" x14ac:dyDescent="0.2">
      <c r="A3042" t="s">
        <v>30</v>
      </c>
      <c r="B3042" s="9" t="str">
        <f>VLOOKUP(A3042,'item cost'!A:D,2,FALSE)</f>
        <v>group 16</v>
      </c>
      <c r="C3042" s="9" t="str">
        <f>VLOOKUP(D3042,items!A:B,2,FALSE)</f>
        <v>item 16</v>
      </c>
      <c r="D3042" t="s">
        <v>848</v>
      </c>
      <c r="E3042" s="10"/>
      <c r="F3042" s="10">
        <v>45015</v>
      </c>
      <c r="G3042" t="s">
        <v>214</v>
      </c>
      <c r="I3042">
        <v>-12</v>
      </c>
      <c r="J3042" s="2">
        <v>280</v>
      </c>
      <c r="K3042" s="2">
        <f>IF(OR(B3042="متنوع",B3042="قطع غيار"),J3042,IF(AND(B3042="ceiling fan",J3042&gt;500),_xlfn.MAXIFS('m cost'!$E$3:$E$1062,'m cost'!$B$3:$B$1062,C3042,'m cost'!$C$3:$C$1062,"&lt;="&amp;O3042,'m cost'!$D$3:$D$1062,"&lt;="&amp;N3042)*3,_xlfn.MAXIFS('m cost'!$E$3:$E$1062,'m cost'!$B$3:$B$1062,C3042,'m cost'!$C$3:$C$1062,"&lt;="&amp;O3042,'m cost'!$D$3:$D$1062,"&lt;="&amp;N3042)))</f>
        <v>340.26666666666671</v>
      </c>
      <c r="L3042" s="2">
        <f t="shared" si="294"/>
        <v>-4083.2000000000007</v>
      </c>
      <c r="M3042" s="2">
        <f t="shared" si="295"/>
        <v>-3360</v>
      </c>
      <c r="N3042">
        <f t="shared" si="296"/>
        <v>3</v>
      </c>
      <c r="O3042">
        <f t="shared" si="297"/>
        <v>2023</v>
      </c>
      <c r="P3042" s="9">
        <f>IF(I3042&gt;0,VLOOKUP(B3042,'m cost'!A:G,6,FALSE)*I3042,0)</f>
        <v>0</v>
      </c>
      <c r="Q3042" t="str">
        <f t="shared" si="298"/>
        <v>p</v>
      </c>
      <c r="R3042" s="2">
        <f t="shared" si="299"/>
        <v>723.20000000000073</v>
      </c>
    </row>
    <row r="3043" spans="1:18" x14ac:dyDescent="0.2">
      <c r="A3043" t="s">
        <v>45</v>
      </c>
      <c r="B3043" s="9" t="str">
        <f>VLOOKUP(A3043,'item cost'!A:D,2,FALSE)</f>
        <v>group 17</v>
      </c>
      <c r="C3043" s="9" t="str">
        <f>VLOOKUP(D3043,items!A:B,2,FALSE)</f>
        <v>item 17</v>
      </c>
      <c r="D3043" t="s">
        <v>849</v>
      </c>
      <c r="E3043" s="10"/>
      <c r="F3043" s="10">
        <v>45015</v>
      </c>
      <c r="G3043" t="s">
        <v>214</v>
      </c>
      <c r="I3043">
        <v>-3</v>
      </c>
      <c r="J3043" s="2">
        <v>400</v>
      </c>
      <c r="K3043" s="2">
        <f>IF(OR(B3043="متنوع",B3043="قطع غيار"),J3043,IF(AND(B3043="ceiling fan",J3043&gt;500),_xlfn.MAXIFS('m cost'!$E$3:$E$1062,'m cost'!$B$3:$B$1062,C3043,'m cost'!$C$3:$C$1062,"&lt;="&amp;O3043,'m cost'!$D$3:$D$1062,"&lt;="&amp;N3043)*3,_xlfn.MAXIFS('m cost'!$E$3:$E$1062,'m cost'!$B$3:$B$1062,C3043,'m cost'!$C$3:$C$1062,"&lt;="&amp;O3043,'m cost'!$D$3:$D$1062,"&lt;="&amp;N3043)))</f>
        <v>1330</v>
      </c>
      <c r="L3043" s="2">
        <f t="shared" si="294"/>
        <v>-3990</v>
      </c>
      <c r="M3043" s="2">
        <f t="shared" si="295"/>
        <v>-1200</v>
      </c>
      <c r="N3043">
        <f t="shared" si="296"/>
        <v>3</v>
      </c>
      <c r="O3043">
        <f t="shared" si="297"/>
        <v>2023</v>
      </c>
      <c r="P3043" s="9">
        <f>IF(I3043&gt;0,VLOOKUP(B3043,'m cost'!A:G,6,FALSE)*I3043,0)</f>
        <v>0</v>
      </c>
      <c r="Q3043" t="str">
        <f t="shared" si="298"/>
        <v>p</v>
      </c>
      <c r="R3043" s="2">
        <f t="shared" si="299"/>
        <v>2790</v>
      </c>
    </row>
    <row r="3044" spans="1:18" x14ac:dyDescent="0.2">
      <c r="A3044" t="s">
        <v>21</v>
      </c>
      <c r="B3044" s="9" t="str">
        <f>VLOOKUP(A3044,'item cost'!A:D,2,FALSE)</f>
        <v>group 18</v>
      </c>
      <c r="C3044" s="9" t="str">
        <f>VLOOKUP(D3044,items!A:B,2,FALSE)</f>
        <v>item 18</v>
      </c>
      <c r="D3044" t="s">
        <v>850</v>
      </c>
      <c r="E3044" s="10"/>
      <c r="F3044" s="10">
        <v>45015</v>
      </c>
      <c r="G3044" t="s">
        <v>214</v>
      </c>
      <c r="I3044">
        <v>-1</v>
      </c>
      <c r="J3044" s="2">
        <v>400</v>
      </c>
      <c r="K3044" s="2">
        <f>IF(OR(B3044="متنوع",B3044="قطع غيار"),J3044,IF(AND(B3044="ceiling fan",J3044&gt;500),_xlfn.MAXIFS('m cost'!$E$3:$E$1062,'m cost'!$B$3:$B$1062,C3044,'m cost'!$C$3:$C$1062,"&lt;="&amp;O3044,'m cost'!$D$3:$D$1062,"&lt;="&amp;N3044)*3,_xlfn.MAXIFS('m cost'!$E$3:$E$1062,'m cost'!$B$3:$B$1062,C3044,'m cost'!$C$3:$C$1062,"&lt;="&amp;O3044,'m cost'!$D$3:$D$1062,"&lt;="&amp;N3044)))</f>
        <v>569</v>
      </c>
      <c r="L3044" s="2">
        <f t="shared" si="294"/>
        <v>-569</v>
      </c>
      <c r="M3044" s="2">
        <f t="shared" si="295"/>
        <v>-400</v>
      </c>
      <c r="N3044">
        <f t="shared" si="296"/>
        <v>3</v>
      </c>
      <c r="O3044">
        <f t="shared" si="297"/>
        <v>2023</v>
      </c>
      <c r="P3044" s="9">
        <f>IF(I3044&gt;0,VLOOKUP(B3044,'m cost'!A:G,6,FALSE)*I3044,0)</f>
        <v>0</v>
      </c>
      <c r="Q3044" t="str">
        <f t="shared" si="298"/>
        <v>p</v>
      </c>
      <c r="R3044" s="2">
        <f t="shared" si="299"/>
        <v>169</v>
      </c>
    </row>
    <row r="3045" spans="1:18" x14ac:dyDescent="0.2">
      <c r="A3045" t="s">
        <v>275</v>
      </c>
      <c r="B3045" s="9" t="str">
        <f>VLOOKUP(A3045,'item cost'!A:D,2,FALSE)</f>
        <v>group 19</v>
      </c>
      <c r="C3045" s="9" t="str">
        <f>VLOOKUP(D3045,items!A:B,2,FALSE)</f>
        <v>item 19</v>
      </c>
      <c r="D3045" t="s">
        <v>851</v>
      </c>
      <c r="E3045" s="10"/>
      <c r="F3045" s="10">
        <v>45015</v>
      </c>
      <c r="G3045" t="s">
        <v>214</v>
      </c>
      <c r="I3045">
        <v>-5</v>
      </c>
      <c r="J3045" s="2">
        <v>310</v>
      </c>
      <c r="K3045" s="2">
        <f>IF(OR(B3045="متنوع",B3045="قطع غيار"),J3045,IF(AND(B3045="ceiling fan",J3045&gt;500),_xlfn.MAXIFS('m cost'!$E$3:$E$1062,'m cost'!$B$3:$B$1062,C3045,'m cost'!$C$3:$C$1062,"&lt;="&amp;O3045,'m cost'!$D$3:$D$1062,"&lt;="&amp;N3045)*3,_xlfn.MAXIFS('m cost'!$E$3:$E$1062,'m cost'!$B$3:$B$1062,C3045,'m cost'!$C$3:$C$1062,"&lt;="&amp;O3045,'m cost'!$D$3:$D$1062,"&lt;="&amp;N3045)))</f>
        <v>1400</v>
      </c>
      <c r="L3045" s="2">
        <f t="shared" si="294"/>
        <v>-7000</v>
      </c>
      <c r="M3045" s="2">
        <f t="shared" si="295"/>
        <v>-1550</v>
      </c>
      <c r="N3045">
        <f t="shared" si="296"/>
        <v>3</v>
      </c>
      <c r="O3045">
        <f t="shared" si="297"/>
        <v>2023</v>
      </c>
      <c r="P3045" s="9">
        <f>IF(I3045&gt;0,VLOOKUP(B3045,'m cost'!A:G,6,FALSE)*I3045,0)</f>
        <v>0</v>
      </c>
      <c r="Q3045" t="str">
        <f t="shared" si="298"/>
        <v>p</v>
      </c>
      <c r="R3045" s="2">
        <f t="shared" si="299"/>
        <v>5450</v>
      </c>
    </row>
    <row r="3046" spans="1:18" x14ac:dyDescent="0.2">
      <c r="A3046" t="s">
        <v>17</v>
      </c>
      <c r="B3046" s="9" t="str">
        <f>VLOOKUP(A3046,'item cost'!A:D,2,FALSE)</f>
        <v>group 20</v>
      </c>
      <c r="C3046" s="9" t="str">
        <f>VLOOKUP(D3046,items!A:B,2,FALSE)</f>
        <v>item 20</v>
      </c>
      <c r="D3046" t="s">
        <v>852</v>
      </c>
      <c r="E3046" s="10"/>
      <c r="F3046" s="10">
        <v>45015</v>
      </c>
      <c r="G3046" t="s">
        <v>214</v>
      </c>
      <c r="I3046">
        <v>-2</v>
      </c>
      <c r="J3046" s="2">
        <v>250</v>
      </c>
      <c r="K3046" s="2">
        <f>IF(OR(B3046="متنوع",B3046="قطع غيار"),J3046,IF(AND(B3046="ceiling fan",J3046&gt;500),_xlfn.MAXIFS('m cost'!$E$3:$E$1062,'m cost'!$B$3:$B$1062,C3046,'m cost'!$C$3:$C$1062,"&lt;="&amp;O3046,'m cost'!$D$3:$D$1062,"&lt;="&amp;N3046)*3,_xlfn.MAXIFS('m cost'!$E$3:$E$1062,'m cost'!$B$3:$B$1062,C3046,'m cost'!$C$3:$C$1062,"&lt;="&amp;O3046,'m cost'!$D$3:$D$1062,"&lt;="&amp;N3046)))</f>
        <v>1668</v>
      </c>
      <c r="L3046" s="2">
        <f t="shared" si="294"/>
        <v>-3336</v>
      </c>
      <c r="M3046" s="2">
        <f t="shared" si="295"/>
        <v>-500</v>
      </c>
      <c r="N3046">
        <f t="shared" si="296"/>
        <v>3</v>
      </c>
      <c r="O3046">
        <f t="shared" si="297"/>
        <v>2023</v>
      </c>
      <c r="P3046" s="9">
        <f>IF(I3046&gt;0,VLOOKUP(B3046,'m cost'!A:G,6,FALSE)*I3046,0)</f>
        <v>0</v>
      </c>
      <c r="Q3046" t="str">
        <f t="shared" si="298"/>
        <v>p</v>
      </c>
      <c r="R3046" s="2">
        <f t="shared" si="299"/>
        <v>2836</v>
      </c>
    </row>
    <row r="3047" spans="1:18" x14ac:dyDescent="0.2">
      <c r="A3047" t="s">
        <v>18</v>
      </c>
      <c r="B3047" s="9" t="str">
        <f>VLOOKUP(A3047,'item cost'!A:D,2,FALSE)</f>
        <v>group 21</v>
      </c>
      <c r="C3047" s="9" t="str">
        <f>VLOOKUP(D3047,items!A:B,2,FALSE)</f>
        <v>item 21</v>
      </c>
      <c r="D3047" t="s">
        <v>853</v>
      </c>
      <c r="E3047" s="10"/>
      <c r="F3047" s="10">
        <v>45015</v>
      </c>
      <c r="G3047" t="s">
        <v>214</v>
      </c>
      <c r="I3047">
        <v>-2</v>
      </c>
      <c r="J3047" s="2">
        <v>450</v>
      </c>
      <c r="K3047" s="2">
        <f>IF(OR(B3047="متنوع",B3047="قطع غيار"),J3047,IF(AND(B3047="ceiling fan",J3047&gt;500),_xlfn.MAXIFS('m cost'!$E$3:$E$1062,'m cost'!$B$3:$B$1062,C3047,'m cost'!$C$3:$C$1062,"&lt;="&amp;O3047,'m cost'!$D$3:$D$1062,"&lt;="&amp;N3047)*3,_xlfn.MAXIFS('m cost'!$E$3:$E$1062,'m cost'!$B$3:$B$1062,C3047,'m cost'!$C$3:$C$1062,"&lt;="&amp;O3047,'m cost'!$D$3:$D$1062,"&lt;="&amp;N3047)))</f>
        <v>2185</v>
      </c>
      <c r="L3047" s="2">
        <f t="shared" si="294"/>
        <v>-4370</v>
      </c>
      <c r="M3047" s="2">
        <f t="shared" si="295"/>
        <v>-900</v>
      </c>
      <c r="N3047">
        <f t="shared" si="296"/>
        <v>3</v>
      </c>
      <c r="O3047">
        <f t="shared" si="297"/>
        <v>2023</v>
      </c>
      <c r="P3047" s="9">
        <f>IF(I3047&gt;0,VLOOKUP(B3047,'m cost'!A:G,6,FALSE)*I3047,0)</f>
        <v>0</v>
      </c>
      <c r="Q3047" t="str">
        <f t="shared" si="298"/>
        <v>p</v>
      </c>
      <c r="R3047" s="2">
        <f t="shared" si="299"/>
        <v>3470</v>
      </c>
    </row>
    <row r="3048" spans="1:18" x14ac:dyDescent="0.2">
      <c r="A3048" t="s">
        <v>24</v>
      </c>
      <c r="B3048" s="9" t="str">
        <f>VLOOKUP(A3048,'item cost'!A:D,2,FALSE)</f>
        <v>group 22</v>
      </c>
      <c r="C3048" s="9" t="str">
        <f>VLOOKUP(D3048,items!A:B,2,FALSE)</f>
        <v>item 22</v>
      </c>
      <c r="D3048" t="s">
        <v>854</v>
      </c>
      <c r="E3048" s="10"/>
      <c r="F3048" s="10">
        <v>45015</v>
      </c>
      <c r="G3048" t="s">
        <v>214</v>
      </c>
      <c r="I3048">
        <v>-1</v>
      </c>
      <c r="J3048" s="2">
        <v>350</v>
      </c>
      <c r="K3048" s="2">
        <f>IF(OR(B3048="متنوع",B3048="قطع غيار"),J3048,IF(AND(B3048="ceiling fan",J3048&gt;500),_xlfn.MAXIFS('m cost'!$E$3:$E$1062,'m cost'!$B$3:$B$1062,C3048,'m cost'!$C$3:$C$1062,"&lt;="&amp;O3048,'m cost'!$D$3:$D$1062,"&lt;="&amp;N3048)*3,_xlfn.MAXIFS('m cost'!$E$3:$E$1062,'m cost'!$B$3:$B$1062,C3048,'m cost'!$C$3:$C$1062,"&lt;="&amp;O3048,'m cost'!$D$3:$D$1062,"&lt;="&amp;N3048)))</f>
        <v>855</v>
      </c>
      <c r="L3048" s="2">
        <f t="shared" si="294"/>
        <v>-855</v>
      </c>
      <c r="M3048" s="2">
        <f t="shared" si="295"/>
        <v>-350</v>
      </c>
      <c r="N3048">
        <f t="shared" si="296"/>
        <v>3</v>
      </c>
      <c r="O3048">
        <f t="shared" si="297"/>
        <v>2023</v>
      </c>
      <c r="P3048" s="9">
        <f>IF(I3048&gt;0,VLOOKUP(B3048,'m cost'!A:G,6,FALSE)*I3048,0)</f>
        <v>0</v>
      </c>
      <c r="Q3048" t="str">
        <f t="shared" si="298"/>
        <v>p</v>
      </c>
      <c r="R3048" s="2">
        <f t="shared" si="299"/>
        <v>505</v>
      </c>
    </row>
    <row r="3049" spans="1:18" x14ac:dyDescent="0.2">
      <c r="A3049" t="s">
        <v>60</v>
      </c>
      <c r="B3049" s="9" t="str">
        <f>VLOOKUP(A3049,'item cost'!A:D,2,FALSE)</f>
        <v>group 23</v>
      </c>
      <c r="C3049" s="9" t="str">
        <f>VLOOKUP(D3049,items!A:B,2,FALSE)</f>
        <v>item 23</v>
      </c>
      <c r="D3049" t="s">
        <v>855</v>
      </c>
      <c r="E3049" s="10"/>
      <c r="F3049" s="10">
        <v>45015</v>
      </c>
      <c r="G3049" t="s">
        <v>214</v>
      </c>
      <c r="I3049">
        <v>-1</v>
      </c>
      <c r="J3049" s="2">
        <v>270</v>
      </c>
      <c r="K3049" s="2">
        <f>IF(OR(B3049="متنوع",B3049="قطع غيار"),J3049,IF(AND(B3049="ceiling fan",J3049&gt;500),_xlfn.MAXIFS('m cost'!$E$3:$E$1062,'m cost'!$B$3:$B$1062,C3049,'m cost'!$C$3:$C$1062,"&lt;="&amp;O3049,'m cost'!$D$3:$D$1062,"&lt;="&amp;N3049)*3,_xlfn.MAXIFS('m cost'!$E$3:$E$1062,'m cost'!$B$3:$B$1062,C3049,'m cost'!$C$3:$C$1062,"&lt;="&amp;O3049,'m cost'!$D$3:$D$1062,"&lt;="&amp;N3049)))</f>
        <v>3666.8121693121693</v>
      </c>
      <c r="L3049" s="2">
        <f t="shared" si="294"/>
        <v>-3666.8121693121693</v>
      </c>
      <c r="M3049" s="2">
        <f t="shared" si="295"/>
        <v>-270</v>
      </c>
      <c r="N3049">
        <f t="shared" si="296"/>
        <v>3</v>
      </c>
      <c r="O3049">
        <f t="shared" si="297"/>
        <v>2023</v>
      </c>
      <c r="P3049" s="9">
        <f>IF(I3049&gt;0,VLOOKUP(B3049,'m cost'!A:G,6,FALSE)*I3049,0)</f>
        <v>0</v>
      </c>
      <c r="Q3049" t="str">
        <f t="shared" si="298"/>
        <v>p</v>
      </c>
      <c r="R3049" s="2">
        <f t="shared" si="299"/>
        <v>3396.8121693121693</v>
      </c>
    </row>
    <row r="3050" spans="1:18" x14ac:dyDescent="0.2">
      <c r="A3050" t="s">
        <v>43</v>
      </c>
      <c r="B3050" s="9" t="str">
        <f>VLOOKUP(A3050,'item cost'!A:D,2,FALSE)</f>
        <v>group 24</v>
      </c>
      <c r="C3050" s="9" t="str">
        <f>VLOOKUP(D3050,items!A:B,2,FALSE)</f>
        <v>item 24</v>
      </c>
      <c r="D3050" t="s">
        <v>856</v>
      </c>
      <c r="E3050" s="10"/>
      <c r="F3050" s="10">
        <v>45015</v>
      </c>
      <c r="G3050" t="s">
        <v>214</v>
      </c>
      <c r="I3050">
        <v>-1</v>
      </c>
      <c r="J3050" s="2">
        <v>1450</v>
      </c>
      <c r="K3050" s="2">
        <f>IF(OR(B3050="متنوع",B3050="قطع غيار"),J3050,IF(AND(B3050="ceiling fan",J3050&gt;500),_xlfn.MAXIFS('m cost'!$E$3:$E$1062,'m cost'!$B$3:$B$1062,C3050,'m cost'!$C$3:$C$1062,"&lt;="&amp;O3050,'m cost'!$D$3:$D$1062,"&lt;="&amp;N3050)*3,_xlfn.MAXIFS('m cost'!$E$3:$E$1062,'m cost'!$B$3:$B$1062,C3050,'m cost'!$C$3:$C$1062,"&lt;="&amp;O3050,'m cost'!$D$3:$D$1062,"&lt;="&amp;N3050)))</f>
        <v>570</v>
      </c>
      <c r="L3050" s="2">
        <f t="shared" si="294"/>
        <v>-570</v>
      </c>
      <c r="M3050" s="2">
        <f t="shared" si="295"/>
        <v>-1450</v>
      </c>
      <c r="N3050">
        <f t="shared" si="296"/>
        <v>3</v>
      </c>
      <c r="O3050">
        <f t="shared" si="297"/>
        <v>2023</v>
      </c>
      <c r="P3050" s="9">
        <f>IF(I3050&gt;0,VLOOKUP(B3050,'m cost'!A:G,6,FALSE)*I3050,0)</f>
        <v>0</v>
      </c>
      <c r="Q3050" t="str">
        <f t="shared" si="298"/>
        <v>l</v>
      </c>
      <c r="R3050" s="2">
        <f t="shared" si="299"/>
        <v>-880</v>
      </c>
    </row>
    <row r="3051" spans="1:18" x14ac:dyDescent="0.2">
      <c r="A3051" t="s">
        <v>278</v>
      </c>
      <c r="B3051" s="9" t="str">
        <f>VLOOKUP(A3051,'item cost'!A:D,2,FALSE)</f>
        <v>group 25</v>
      </c>
      <c r="C3051" s="9" t="str">
        <f>VLOOKUP(D3051,items!A:B,2,FALSE)</f>
        <v>item 25</v>
      </c>
      <c r="D3051" t="s">
        <v>857</v>
      </c>
      <c r="E3051" s="10"/>
      <c r="F3051" s="10">
        <v>45015</v>
      </c>
      <c r="G3051" t="s">
        <v>214</v>
      </c>
      <c r="I3051">
        <v>-7</v>
      </c>
      <c r="J3051" s="2">
        <v>600</v>
      </c>
      <c r="K3051" s="2">
        <f>IF(OR(B3051="متنوع",B3051="قطع غيار"),J3051,IF(AND(B3051="ceiling fan",J3051&gt;500),_xlfn.MAXIFS('m cost'!$E$3:$E$1062,'m cost'!$B$3:$B$1062,C3051,'m cost'!$C$3:$C$1062,"&lt;="&amp;O3051,'m cost'!$D$3:$D$1062,"&lt;="&amp;N3051)*3,_xlfn.MAXIFS('m cost'!$E$3:$E$1062,'m cost'!$B$3:$B$1062,C3051,'m cost'!$C$3:$C$1062,"&lt;="&amp;O3051,'m cost'!$D$3:$D$1062,"&lt;="&amp;N3051)))</f>
        <v>388</v>
      </c>
      <c r="L3051" s="2">
        <f t="shared" si="294"/>
        <v>-2716</v>
      </c>
      <c r="M3051" s="2">
        <f t="shared" si="295"/>
        <v>-4200</v>
      </c>
      <c r="N3051">
        <f t="shared" si="296"/>
        <v>3</v>
      </c>
      <c r="O3051">
        <f t="shared" si="297"/>
        <v>2023</v>
      </c>
      <c r="P3051" s="9">
        <f>IF(I3051&gt;0,VLOOKUP(B3051,'m cost'!A:G,6,FALSE)*I3051,0)</f>
        <v>0</v>
      </c>
      <c r="Q3051" t="str">
        <f t="shared" si="298"/>
        <v>l</v>
      </c>
      <c r="R3051" s="2">
        <f t="shared" si="299"/>
        <v>-1484</v>
      </c>
    </row>
    <row r="3052" spans="1:18" x14ac:dyDescent="0.2">
      <c r="A3052" t="s">
        <v>279</v>
      </c>
      <c r="B3052" s="9" t="str">
        <f>VLOOKUP(A3052,'item cost'!A:D,2,FALSE)</f>
        <v>group 26</v>
      </c>
      <c r="C3052" s="9" t="str">
        <f>VLOOKUP(D3052,items!A:B,2,FALSE)</f>
        <v>item 26</v>
      </c>
      <c r="D3052" t="s">
        <v>858</v>
      </c>
      <c r="E3052" s="10"/>
      <c r="F3052" s="10">
        <v>45015</v>
      </c>
      <c r="G3052" t="s">
        <v>214</v>
      </c>
      <c r="I3052">
        <v>-5</v>
      </c>
      <c r="J3052" s="2">
        <v>275</v>
      </c>
      <c r="K3052" s="2">
        <f>IF(OR(B3052="متنوع",B3052="قطع غيار"),J3052,IF(AND(B3052="ceiling fan",J3052&gt;500),_xlfn.MAXIFS('m cost'!$E$3:$E$1062,'m cost'!$B$3:$B$1062,C3052,'m cost'!$C$3:$C$1062,"&lt;="&amp;O3052,'m cost'!$D$3:$D$1062,"&lt;="&amp;N3052)*3,_xlfn.MAXIFS('m cost'!$E$3:$E$1062,'m cost'!$B$3:$B$1062,C3052,'m cost'!$C$3:$C$1062,"&lt;="&amp;O3052,'m cost'!$D$3:$D$1062,"&lt;="&amp;N3052)))</f>
        <v>2270</v>
      </c>
      <c r="L3052" s="2">
        <f t="shared" si="294"/>
        <v>-11350</v>
      </c>
      <c r="M3052" s="2">
        <f t="shared" si="295"/>
        <v>-1375</v>
      </c>
      <c r="N3052">
        <f t="shared" si="296"/>
        <v>3</v>
      </c>
      <c r="O3052">
        <f t="shared" si="297"/>
        <v>2023</v>
      </c>
      <c r="P3052" s="9">
        <f>IF(I3052&gt;0,VLOOKUP(B3052,'m cost'!A:G,6,FALSE)*I3052,0)</f>
        <v>0</v>
      </c>
      <c r="Q3052" t="str">
        <f t="shared" si="298"/>
        <v>p</v>
      </c>
      <c r="R3052" s="2">
        <f t="shared" si="299"/>
        <v>9975</v>
      </c>
    </row>
    <row r="3053" spans="1:18" x14ac:dyDescent="0.2">
      <c r="A3053" t="s">
        <v>46</v>
      </c>
      <c r="B3053" s="9" t="str">
        <f>VLOOKUP(A3053,'item cost'!A:D,2,FALSE)</f>
        <v>group 27</v>
      </c>
      <c r="C3053" s="9" t="str">
        <f>VLOOKUP(D3053,items!A:B,2,FALSE)</f>
        <v>item 27</v>
      </c>
      <c r="D3053" t="s">
        <v>859</v>
      </c>
      <c r="E3053" s="10"/>
      <c r="F3053" s="10">
        <v>45015</v>
      </c>
      <c r="G3053" t="s">
        <v>214</v>
      </c>
      <c r="I3053">
        <v>-5</v>
      </c>
      <c r="J3053" s="2">
        <v>550</v>
      </c>
      <c r="K3053" s="2">
        <f>IF(OR(B3053="متنوع",B3053="قطع غيار"),J3053,IF(AND(B3053="ceiling fan",J3053&gt;500),_xlfn.MAXIFS('m cost'!$E$3:$E$1062,'m cost'!$B$3:$B$1062,C3053,'m cost'!$C$3:$C$1062,"&lt;="&amp;O3053,'m cost'!$D$3:$D$1062,"&lt;="&amp;N3053)*3,_xlfn.MAXIFS('m cost'!$E$3:$E$1062,'m cost'!$B$3:$B$1062,C3053,'m cost'!$C$3:$C$1062,"&lt;="&amp;O3053,'m cost'!$D$3:$D$1062,"&lt;="&amp;N3053)))</f>
        <v>1651</v>
      </c>
      <c r="L3053" s="2">
        <f t="shared" si="294"/>
        <v>-8255</v>
      </c>
      <c r="M3053" s="2">
        <f t="shared" si="295"/>
        <v>-2750</v>
      </c>
      <c r="N3053">
        <f t="shared" si="296"/>
        <v>3</v>
      </c>
      <c r="O3053">
        <f t="shared" si="297"/>
        <v>2023</v>
      </c>
      <c r="P3053" s="9">
        <f>IF(I3053&gt;0,VLOOKUP(B3053,'m cost'!A:G,6,FALSE)*I3053,0)</f>
        <v>0</v>
      </c>
      <c r="Q3053" t="str">
        <f t="shared" si="298"/>
        <v>p</v>
      </c>
      <c r="R3053" s="2">
        <f t="shared" si="299"/>
        <v>5505</v>
      </c>
    </row>
    <row r="3054" spans="1:18" x14ac:dyDescent="0.2">
      <c r="A3054" t="s">
        <v>37</v>
      </c>
      <c r="B3054" s="9" t="str">
        <f>VLOOKUP(A3054,'item cost'!A:D,2,FALSE)</f>
        <v>group 28</v>
      </c>
      <c r="C3054" s="9" t="str">
        <f>VLOOKUP(D3054,items!A:B,2,FALSE)</f>
        <v>item 28</v>
      </c>
      <c r="D3054" t="s">
        <v>860</v>
      </c>
      <c r="E3054" s="10"/>
      <c r="F3054" s="10">
        <v>45015</v>
      </c>
      <c r="G3054" t="s">
        <v>214</v>
      </c>
      <c r="I3054">
        <v>-2</v>
      </c>
      <c r="J3054" s="2">
        <v>2850</v>
      </c>
      <c r="K3054" s="2">
        <f>IF(OR(B3054="متنوع",B3054="قطع غيار"),J3054,IF(AND(B3054="ceiling fan",J3054&gt;500),_xlfn.MAXIFS('m cost'!$E$3:$E$1062,'m cost'!$B$3:$B$1062,C3054,'m cost'!$C$3:$C$1062,"&lt;="&amp;O3054,'m cost'!$D$3:$D$1062,"&lt;="&amp;N3054)*3,_xlfn.MAXIFS('m cost'!$E$3:$E$1062,'m cost'!$B$3:$B$1062,C3054,'m cost'!$C$3:$C$1062,"&lt;="&amp;O3054,'m cost'!$D$3:$D$1062,"&lt;="&amp;N3054)))</f>
        <v>1229</v>
      </c>
      <c r="L3054" s="2">
        <f t="shared" si="294"/>
        <v>-2458</v>
      </c>
      <c r="M3054" s="2">
        <f t="shared" si="295"/>
        <v>-5700</v>
      </c>
      <c r="N3054">
        <f t="shared" si="296"/>
        <v>3</v>
      </c>
      <c r="O3054">
        <f t="shared" si="297"/>
        <v>2023</v>
      </c>
      <c r="P3054" s="9">
        <f>IF(I3054&gt;0,VLOOKUP(B3054,'m cost'!A:G,6,FALSE)*I3054,0)</f>
        <v>0</v>
      </c>
      <c r="Q3054" t="str">
        <f t="shared" si="298"/>
        <v>l</v>
      </c>
      <c r="R3054" s="2">
        <f t="shared" si="299"/>
        <v>-3242</v>
      </c>
    </row>
    <row r="3055" spans="1:18" x14ac:dyDescent="0.2">
      <c r="A3055" t="s">
        <v>44</v>
      </c>
      <c r="B3055" s="9" t="str">
        <f>VLOOKUP(A3055,'item cost'!A:D,2,FALSE)</f>
        <v>group 29</v>
      </c>
      <c r="C3055" s="9" t="str">
        <f>VLOOKUP(D3055,items!A:B,2,FALSE)</f>
        <v>item 29</v>
      </c>
      <c r="D3055" t="s">
        <v>861</v>
      </c>
      <c r="E3055" s="10"/>
      <c r="F3055" s="10">
        <v>45015</v>
      </c>
      <c r="G3055" t="s">
        <v>214</v>
      </c>
      <c r="I3055">
        <v>-1</v>
      </c>
      <c r="J3055" s="2">
        <v>2750</v>
      </c>
      <c r="K3055" s="2">
        <f>IF(OR(B3055="متنوع",B3055="قطع غيار"),J3055,IF(AND(B3055="ceiling fan",J3055&gt;500),_xlfn.MAXIFS('m cost'!$E$3:$E$1062,'m cost'!$B$3:$B$1062,C3055,'m cost'!$C$3:$C$1062,"&lt;="&amp;O3055,'m cost'!$D$3:$D$1062,"&lt;="&amp;N3055)*3,_xlfn.MAXIFS('m cost'!$E$3:$E$1062,'m cost'!$B$3:$B$1062,C3055,'m cost'!$C$3:$C$1062,"&lt;="&amp;O3055,'m cost'!$D$3:$D$1062,"&lt;="&amp;N3055)))</f>
        <v>253</v>
      </c>
      <c r="L3055" s="2">
        <f t="shared" si="294"/>
        <v>-253</v>
      </c>
      <c r="M3055" s="2">
        <f t="shared" si="295"/>
        <v>-2750</v>
      </c>
      <c r="N3055">
        <f t="shared" si="296"/>
        <v>3</v>
      </c>
      <c r="O3055">
        <f t="shared" si="297"/>
        <v>2023</v>
      </c>
      <c r="P3055" s="9">
        <f>IF(I3055&gt;0,VLOOKUP(B3055,'m cost'!A:G,6,FALSE)*I3055,0)</f>
        <v>0</v>
      </c>
      <c r="Q3055" t="str">
        <f t="shared" si="298"/>
        <v>l</v>
      </c>
      <c r="R3055" s="2">
        <f t="shared" si="299"/>
        <v>-2497</v>
      </c>
    </row>
    <row r="3056" spans="1:18" x14ac:dyDescent="0.2">
      <c r="A3056" t="s">
        <v>280</v>
      </c>
      <c r="B3056" s="9" t="str">
        <f>VLOOKUP(A3056,'item cost'!A:D,2,FALSE)</f>
        <v>group 30</v>
      </c>
      <c r="C3056" s="9" t="str">
        <f>VLOOKUP(D3056,items!A:B,2,FALSE)</f>
        <v>item 30</v>
      </c>
      <c r="D3056" t="s">
        <v>862</v>
      </c>
      <c r="E3056" s="10"/>
      <c r="F3056" s="10">
        <v>44996</v>
      </c>
      <c r="G3056" t="s">
        <v>724</v>
      </c>
      <c r="I3056">
        <v>75</v>
      </c>
      <c r="J3056" s="2">
        <v>560</v>
      </c>
      <c r="K3056" s="2">
        <f>IF(OR(B3056="متنوع",B3056="قطع غيار"),J3056,IF(AND(B3056="ceiling fan",J3056&gt;500),_xlfn.MAXIFS('m cost'!$E$3:$E$1062,'m cost'!$B$3:$B$1062,C3056,'m cost'!$C$3:$C$1062,"&lt;="&amp;O3056,'m cost'!$D$3:$D$1062,"&lt;="&amp;N3056)*3,_xlfn.MAXIFS('m cost'!$E$3:$E$1062,'m cost'!$B$3:$B$1062,C3056,'m cost'!$C$3:$C$1062,"&lt;="&amp;O3056,'m cost'!$D$3:$D$1062,"&lt;="&amp;N3056)))</f>
        <v>1273</v>
      </c>
      <c r="L3056" s="2">
        <f t="shared" si="294"/>
        <v>95475</v>
      </c>
      <c r="M3056" s="2">
        <f t="shared" si="295"/>
        <v>42000</v>
      </c>
      <c r="N3056">
        <f t="shared" si="296"/>
        <v>3</v>
      </c>
      <c r="O3056">
        <f t="shared" si="297"/>
        <v>2023</v>
      </c>
      <c r="P3056" s="9">
        <f>IF(I3056&gt;0,VLOOKUP(B3056,'m cost'!A:G,6,FALSE)*I3056,0)</f>
        <v>375</v>
      </c>
      <c r="Q3056" t="str">
        <f t="shared" si="298"/>
        <v>l</v>
      </c>
      <c r="R3056" s="2">
        <f t="shared" si="299"/>
        <v>-53850</v>
      </c>
    </row>
    <row r="3057" spans="1:18" x14ac:dyDescent="0.2">
      <c r="A3057" t="s">
        <v>50</v>
      </c>
      <c r="B3057" s="9" t="str">
        <f>VLOOKUP(A3057,'item cost'!A:D,2,FALSE)</f>
        <v>group 31</v>
      </c>
      <c r="C3057" s="9" t="str">
        <f>VLOOKUP(D3057,items!A:B,2,FALSE)</f>
        <v>item 31</v>
      </c>
      <c r="D3057" t="s">
        <v>863</v>
      </c>
      <c r="E3057" s="10"/>
      <c r="F3057" s="10">
        <v>44996</v>
      </c>
      <c r="G3057" t="s">
        <v>724</v>
      </c>
      <c r="I3057">
        <v>40</v>
      </c>
      <c r="J3057" s="2">
        <v>505</v>
      </c>
      <c r="K3057" s="2">
        <f>IF(OR(B3057="متنوع",B3057="قطع غيار"),J3057,IF(AND(B3057="ceiling fan",J3057&gt;500),_xlfn.MAXIFS('m cost'!$E$3:$E$1062,'m cost'!$B$3:$B$1062,C3057,'m cost'!$C$3:$C$1062,"&lt;="&amp;O3057,'m cost'!$D$3:$D$1062,"&lt;="&amp;N3057)*3,_xlfn.MAXIFS('m cost'!$E$3:$E$1062,'m cost'!$B$3:$B$1062,C3057,'m cost'!$C$3:$C$1062,"&lt;="&amp;O3057,'m cost'!$D$3:$D$1062,"&lt;="&amp;N3057)))</f>
        <v>891.17460317460325</v>
      </c>
      <c r="L3057" s="2">
        <f t="shared" si="294"/>
        <v>35646.984126984127</v>
      </c>
      <c r="M3057" s="2">
        <f t="shared" si="295"/>
        <v>20200</v>
      </c>
      <c r="N3057">
        <f t="shared" si="296"/>
        <v>3</v>
      </c>
      <c r="O3057">
        <f t="shared" si="297"/>
        <v>2023</v>
      </c>
      <c r="P3057" s="9">
        <f>IF(I3057&gt;0,VLOOKUP(B3057,'m cost'!A:G,6,FALSE)*I3057,0)</f>
        <v>200</v>
      </c>
      <c r="Q3057" t="str">
        <f t="shared" si="298"/>
        <v>l</v>
      </c>
      <c r="R3057" s="2">
        <f t="shared" si="299"/>
        <v>-15646.984126984127</v>
      </c>
    </row>
    <row r="3058" spans="1:18" x14ac:dyDescent="0.2">
      <c r="A3058" t="s">
        <v>20</v>
      </c>
      <c r="B3058" s="9" t="str">
        <f>VLOOKUP(A3058,'item cost'!A:D,2,FALSE)</f>
        <v>group 32</v>
      </c>
      <c r="C3058" s="9" t="str">
        <f>VLOOKUP(D3058,items!A:B,2,FALSE)</f>
        <v>item 32</v>
      </c>
      <c r="D3058" t="s">
        <v>864</v>
      </c>
      <c r="E3058" s="10"/>
      <c r="F3058" s="10">
        <v>44996</v>
      </c>
      <c r="G3058" t="s">
        <v>724</v>
      </c>
      <c r="I3058">
        <v>15</v>
      </c>
      <c r="J3058" s="2">
        <v>2625</v>
      </c>
      <c r="K3058" s="2">
        <f>IF(OR(B3058="متنوع",B3058="قطع غيار"),J3058,IF(AND(B3058="ceiling fan",J3058&gt;500),_xlfn.MAXIFS('m cost'!$E$3:$E$1062,'m cost'!$B$3:$B$1062,C3058,'m cost'!$C$3:$C$1062,"&lt;="&amp;O3058,'m cost'!$D$3:$D$1062,"&lt;="&amp;N3058)*3,_xlfn.MAXIFS('m cost'!$E$3:$E$1062,'m cost'!$B$3:$B$1062,C3058,'m cost'!$C$3:$C$1062,"&lt;="&amp;O3058,'m cost'!$D$3:$D$1062,"&lt;="&amp;N3058)))</f>
        <v>630</v>
      </c>
      <c r="L3058" s="2">
        <f t="shared" si="294"/>
        <v>9450</v>
      </c>
      <c r="M3058" s="2">
        <f t="shared" si="295"/>
        <v>39375</v>
      </c>
      <c r="N3058">
        <f t="shared" si="296"/>
        <v>3</v>
      </c>
      <c r="O3058">
        <f t="shared" si="297"/>
        <v>2023</v>
      </c>
      <c r="P3058" s="9">
        <f>IF(I3058&gt;0,VLOOKUP(B3058,'m cost'!A:G,6,FALSE)*I3058,0)</f>
        <v>75</v>
      </c>
      <c r="Q3058" t="str">
        <f t="shared" si="298"/>
        <v>p</v>
      </c>
      <c r="R3058" s="2">
        <f t="shared" si="299"/>
        <v>29850</v>
      </c>
    </row>
    <row r="3059" spans="1:18" x14ac:dyDescent="0.2">
      <c r="A3059" t="s">
        <v>33</v>
      </c>
      <c r="B3059" s="9" t="str">
        <f>VLOOKUP(A3059,'item cost'!A:D,2,FALSE)</f>
        <v>group 33</v>
      </c>
      <c r="C3059" s="9" t="str">
        <f>VLOOKUP(D3059,items!A:B,2,FALSE)</f>
        <v>item 33</v>
      </c>
      <c r="D3059" t="s">
        <v>865</v>
      </c>
      <c r="E3059" s="10"/>
      <c r="F3059" s="10">
        <v>44996</v>
      </c>
      <c r="G3059" t="s">
        <v>724</v>
      </c>
      <c r="I3059">
        <v>15</v>
      </c>
      <c r="J3059" s="2">
        <v>2725</v>
      </c>
      <c r="K3059" s="2">
        <f>IF(OR(B3059="متنوع",B3059="قطع غيار"),J3059,IF(AND(B3059="ceiling fan",J3059&gt;500),_xlfn.MAXIFS('m cost'!$E$3:$E$1062,'m cost'!$B$3:$B$1062,C3059,'m cost'!$C$3:$C$1062,"&lt;="&amp;O3059,'m cost'!$D$3:$D$1062,"&lt;="&amp;N3059)*3,_xlfn.MAXIFS('m cost'!$E$3:$E$1062,'m cost'!$B$3:$B$1062,C3059,'m cost'!$C$3:$C$1062,"&lt;="&amp;O3059,'m cost'!$D$3:$D$1062,"&lt;="&amp;N3059)))</f>
        <v>960</v>
      </c>
      <c r="L3059" s="2">
        <f t="shared" si="294"/>
        <v>14400</v>
      </c>
      <c r="M3059" s="2">
        <f t="shared" si="295"/>
        <v>40875</v>
      </c>
      <c r="N3059">
        <f t="shared" si="296"/>
        <v>3</v>
      </c>
      <c r="O3059">
        <f t="shared" si="297"/>
        <v>2023</v>
      </c>
      <c r="P3059" s="9">
        <f>IF(I3059&gt;0,VLOOKUP(B3059,'m cost'!A:G,6,FALSE)*I3059,0)</f>
        <v>75</v>
      </c>
      <c r="Q3059" t="str">
        <f t="shared" si="298"/>
        <v>p</v>
      </c>
      <c r="R3059" s="2">
        <f t="shared" si="299"/>
        <v>26400</v>
      </c>
    </row>
    <row r="3060" spans="1:18" x14ac:dyDescent="0.2">
      <c r="A3060" t="s">
        <v>48</v>
      </c>
      <c r="B3060" s="9" t="str">
        <f>VLOOKUP(A3060,'item cost'!A:D,2,FALSE)</f>
        <v>group 34</v>
      </c>
      <c r="C3060" s="9" t="str">
        <f>VLOOKUP(D3060,items!A:B,2,FALSE)</f>
        <v>item 34</v>
      </c>
      <c r="D3060" t="s">
        <v>866</v>
      </c>
      <c r="E3060" s="10"/>
      <c r="F3060" s="10">
        <v>44996</v>
      </c>
      <c r="G3060" t="s">
        <v>724</v>
      </c>
      <c r="I3060">
        <v>30</v>
      </c>
      <c r="J3060" s="2">
        <v>280</v>
      </c>
      <c r="K3060" s="2">
        <f>IF(OR(B3060="متنوع",B3060="قطع غيار"),J3060,IF(AND(B3060="ceiling fan",J3060&gt;500),_xlfn.MAXIFS('m cost'!$E$3:$E$1062,'m cost'!$B$3:$B$1062,C3060,'m cost'!$C$3:$C$1062,"&lt;="&amp;O3060,'m cost'!$D$3:$D$1062,"&lt;="&amp;N3060)*3,_xlfn.MAXIFS('m cost'!$E$3:$E$1062,'m cost'!$B$3:$B$1062,C3060,'m cost'!$C$3:$C$1062,"&lt;="&amp;O3060,'m cost'!$D$3:$D$1062,"&lt;="&amp;N3060)))</f>
        <v>1445</v>
      </c>
      <c r="L3060" s="2">
        <f t="shared" si="294"/>
        <v>43350</v>
      </c>
      <c r="M3060" s="2">
        <f t="shared" si="295"/>
        <v>8400</v>
      </c>
      <c r="N3060">
        <f t="shared" si="296"/>
        <v>3</v>
      </c>
      <c r="O3060">
        <f t="shared" si="297"/>
        <v>2023</v>
      </c>
      <c r="P3060" s="9">
        <f>IF(I3060&gt;0,VLOOKUP(B3060,'m cost'!A:G,6,FALSE)*I3060,0)</f>
        <v>150</v>
      </c>
      <c r="Q3060" t="str">
        <f t="shared" si="298"/>
        <v>l</v>
      </c>
      <c r="R3060" s="2">
        <f t="shared" si="299"/>
        <v>-35100</v>
      </c>
    </row>
    <row r="3061" spans="1:18" x14ac:dyDescent="0.2">
      <c r="A3061" t="s">
        <v>28</v>
      </c>
      <c r="B3061" s="9" t="str">
        <f>VLOOKUP(A3061,'item cost'!A:D,2,FALSE)</f>
        <v>group 35</v>
      </c>
      <c r="C3061" s="9" t="str">
        <f>VLOOKUP(D3061,items!A:B,2,FALSE)</f>
        <v>item 35</v>
      </c>
      <c r="D3061" t="s">
        <v>867</v>
      </c>
      <c r="E3061" s="10"/>
      <c r="F3061" s="10">
        <v>44996</v>
      </c>
      <c r="G3061" t="s">
        <v>724</v>
      </c>
      <c r="I3061">
        <v>25</v>
      </c>
      <c r="J3061" s="2">
        <v>1225</v>
      </c>
      <c r="K3061" s="2">
        <f>IF(OR(B3061="متنوع",B3061="قطع غيار"),J3061,IF(AND(B3061="ceiling fan",J3061&gt;500),_xlfn.MAXIFS('m cost'!$E$3:$E$1062,'m cost'!$B$3:$B$1062,C3061,'m cost'!$C$3:$C$1062,"&lt;="&amp;O3061,'m cost'!$D$3:$D$1062,"&lt;="&amp;N3061)*3,_xlfn.MAXIFS('m cost'!$E$3:$E$1062,'m cost'!$B$3:$B$1062,C3061,'m cost'!$C$3:$C$1062,"&lt;="&amp;O3061,'m cost'!$D$3:$D$1062,"&lt;="&amp;N3061)))</f>
        <v>1445</v>
      </c>
      <c r="L3061" s="2">
        <f t="shared" si="294"/>
        <v>36125</v>
      </c>
      <c r="M3061" s="2">
        <f t="shared" si="295"/>
        <v>30625</v>
      </c>
      <c r="N3061">
        <f t="shared" si="296"/>
        <v>3</v>
      </c>
      <c r="O3061">
        <f t="shared" si="297"/>
        <v>2023</v>
      </c>
      <c r="P3061" s="9">
        <f>IF(I3061&gt;0,VLOOKUP(B3061,'m cost'!A:G,6,FALSE)*I3061,0)</f>
        <v>125</v>
      </c>
      <c r="Q3061" t="str">
        <f t="shared" si="298"/>
        <v>l</v>
      </c>
      <c r="R3061" s="2">
        <f t="shared" si="299"/>
        <v>-5625</v>
      </c>
    </row>
    <row r="3062" spans="1:18" x14ac:dyDescent="0.2">
      <c r="A3062" t="s">
        <v>274</v>
      </c>
      <c r="B3062" s="9" t="str">
        <f>VLOOKUP(A3062,'item cost'!A:D,2,FALSE)</f>
        <v>group 36</v>
      </c>
      <c r="C3062" s="9" t="str">
        <f>VLOOKUP(D3062,items!A:B,2,FALSE)</f>
        <v>item 36</v>
      </c>
      <c r="D3062" t="s">
        <v>868</v>
      </c>
      <c r="E3062" s="10"/>
      <c r="F3062" s="10">
        <v>44996</v>
      </c>
      <c r="G3062" t="s">
        <v>724</v>
      </c>
      <c r="I3062">
        <v>5</v>
      </c>
      <c r="J3062" s="2">
        <v>675</v>
      </c>
      <c r="K3062" s="2">
        <f>IF(OR(B3062="متنوع",B3062="قطع غيار"),J3062,IF(AND(B3062="ceiling fan",J3062&gt;500),_xlfn.MAXIFS('m cost'!$E$3:$E$1062,'m cost'!$B$3:$B$1062,C3062,'m cost'!$C$3:$C$1062,"&lt;="&amp;O3062,'m cost'!$D$3:$D$1062,"&lt;="&amp;N3062)*3,_xlfn.MAXIFS('m cost'!$E$3:$E$1062,'m cost'!$B$3:$B$1062,C3062,'m cost'!$C$3:$C$1062,"&lt;="&amp;O3062,'m cost'!$D$3:$D$1062,"&lt;="&amp;N3062)))</f>
        <v>1730</v>
      </c>
      <c r="L3062" s="2">
        <f t="shared" si="294"/>
        <v>8650</v>
      </c>
      <c r="M3062" s="2">
        <f t="shared" si="295"/>
        <v>3375</v>
      </c>
      <c r="N3062">
        <f t="shared" si="296"/>
        <v>3</v>
      </c>
      <c r="O3062">
        <f t="shared" si="297"/>
        <v>2023</v>
      </c>
      <c r="P3062" s="9">
        <f>IF(I3062&gt;0,VLOOKUP(B3062,'m cost'!A:G,6,FALSE)*I3062,0)</f>
        <v>25</v>
      </c>
      <c r="Q3062" t="str">
        <f t="shared" si="298"/>
        <v>l</v>
      </c>
      <c r="R3062" s="2">
        <f t="shared" si="299"/>
        <v>-5300</v>
      </c>
    </row>
    <row r="3063" spans="1:18" x14ac:dyDescent="0.2">
      <c r="A3063" t="s">
        <v>52</v>
      </c>
      <c r="B3063" s="9" t="str">
        <f>VLOOKUP(A3063,'item cost'!A:D,2,FALSE)</f>
        <v>group 37</v>
      </c>
      <c r="C3063" s="9" t="str">
        <f>VLOOKUP(D3063,items!A:B,2,FALSE)</f>
        <v>item 37</v>
      </c>
      <c r="D3063" t="s">
        <v>869</v>
      </c>
      <c r="E3063" s="10"/>
      <c r="F3063" s="10">
        <v>44996</v>
      </c>
      <c r="G3063" t="s">
        <v>724</v>
      </c>
      <c r="I3063">
        <v>10</v>
      </c>
      <c r="J3063" s="2">
        <v>1450</v>
      </c>
      <c r="K3063" s="2">
        <f>IF(OR(B3063="متنوع",B3063="قطع غيار"),J3063,IF(AND(B3063="ceiling fan",J3063&gt;500),_xlfn.MAXIFS('m cost'!$E$3:$E$1062,'m cost'!$B$3:$B$1062,C3063,'m cost'!$C$3:$C$1062,"&lt;="&amp;O3063,'m cost'!$D$3:$D$1062,"&lt;="&amp;N3063)*3,_xlfn.MAXIFS('m cost'!$E$3:$E$1062,'m cost'!$B$3:$B$1062,C3063,'m cost'!$C$3:$C$1062,"&lt;="&amp;O3063,'m cost'!$D$3:$D$1062,"&lt;="&amp;N3063)))</f>
        <v>1486.2500000000002</v>
      </c>
      <c r="L3063" s="2">
        <f t="shared" si="294"/>
        <v>14862.500000000002</v>
      </c>
      <c r="M3063" s="2">
        <f t="shared" si="295"/>
        <v>14500</v>
      </c>
      <c r="N3063">
        <f t="shared" si="296"/>
        <v>3</v>
      </c>
      <c r="O3063">
        <f t="shared" si="297"/>
        <v>2023</v>
      </c>
      <c r="P3063" s="9">
        <f>IF(I3063&gt;0,VLOOKUP(B3063,'m cost'!A:G,6,FALSE)*I3063,0)</f>
        <v>50</v>
      </c>
      <c r="Q3063" t="str">
        <f t="shared" si="298"/>
        <v>l</v>
      </c>
      <c r="R3063" s="2">
        <f t="shared" si="299"/>
        <v>-412.50000000000182</v>
      </c>
    </row>
    <row r="3064" spans="1:18" x14ac:dyDescent="0.2">
      <c r="A3064" t="s">
        <v>65</v>
      </c>
      <c r="B3064" s="9" t="str">
        <f>VLOOKUP(A3064,'item cost'!A:D,2,FALSE)</f>
        <v>group 38</v>
      </c>
      <c r="C3064" s="9" t="str">
        <f>VLOOKUP(D3064,items!A:B,2,FALSE)</f>
        <v>item 38</v>
      </c>
      <c r="D3064" t="s">
        <v>870</v>
      </c>
      <c r="E3064" s="10"/>
      <c r="F3064" s="10">
        <v>44992</v>
      </c>
      <c r="G3064" t="s">
        <v>725</v>
      </c>
      <c r="I3064">
        <v>45</v>
      </c>
      <c r="J3064" s="2">
        <v>670</v>
      </c>
      <c r="K3064" s="2">
        <f>IF(OR(B3064="متنوع",B3064="قطع غيار"),J3064,IF(AND(B3064="ceiling fan",J3064&gt;500),_xlfn.MAXIFS('m cost'!$E$3:$E$1062,'m cost'!$B$3:$B$1062,C3064,'m cost'!$C$3:$C$1062,"&lt;="&amp;O3064,'m cost'!$D$3:$D$1062,"&lt;="&amp;N3064)*3,_xlfn.MAXIFS('m cost'!$E$3:$E$1062,'m cost'!$B$3:$B$1062,C3064,'m cost'!$C$3:$C$1062,"&lt;="&amp;O3064,'m cost'!$D$3:$D$1062,"&lt;="&amp;N3064)))</f>
        <v>1954.814814814815</v>
      </c>
      <c r="L3064" s="2">
        <f t="shared" si="294"/>
        <v>87966.666666666672</v>
      </c>
      <c r="M3064" s="2">
        <f t="shared" si="295"/>
        <v>30150</v>
      </c>
      <c r="N3064">
        <f t="shared" si="296"/>
        <v>3</v>
      </c>
      <c r="O3064">
        <f t="shared" si="297"/>
        <v>2023</v>
      </c>
      <c r="P3064" s="9">
        <f>IF(I3064&gt;0,VLOOKUP(B3064,'m cost'!A:G,6,FALSE)*I3064,0)</f>
        <v>0</v>
      </c>
      <c r="Q3064" t="str">
        <f t="shared" si="298"/>
        <v>l</v>
      </c>
      <c r="R3064" s="2">
        <f t="shared" si="299"/>
        <v>-57816.666666666672</v>
      </c>
    </row>
    <row r="3065" spans="1:18" x14ac:dyDescent="0.2">
      <c r="A3065" t="s">
        <v>62</v>
      </c>
      <c r="B3065" s="9" t="str">
        <f>VLOOKUP(A3065,'item cost'!A:D,2,FALSE)</f>
        <v>group 39</v>
      </c>
      <c r="C3065" s="9" t="str">
        <f>VLOOKUP(D3065,items!A:B,2,FALSE)</f>
        <v>item 39</v>
      </c>
      <c r="D3065" t="s">
        <v>871</v>
      </c>
      <c r="E3065" s="10"/>
      <c r="F3065" s="10">
        <v>44992</v>
      </c>
      <c r="G3065" t="s">
        <v>725</v>
      </c>
      <c r="I3065">
        <v>30</v>
      </c>
      <c r="J3065" s="2">
        <v>1225</v>
      </c>
      <c r="K3065" s="2">
        <f>IF(OR(B3065="متنوع",B3065="قطع غيار"),J3065,IF(AND(B3065="ceiling fan",J3065&gt;500),_xlfn.MAXIFS('m cost'!$E$3:$E$1062,'m cost'!$B$3:$B$1062,C3065,'m cost'!$C$3:$C$1062,"&lt;="&amp;O3065,'m cost'!$D$3:$D$1062,"&lt;="&amp;N3065)*3,_xlfn.MAXIFS('m cost'!$E$3:$E$1062,'m cost'!$B$3:$B$1062,C3065,'m cost'!$C$3:$C$1062,"&lt;="&amp;O3065,'m cost'!$D$3:$D$1062,"&lt;="&amp;N3065)))</f>
        <v>2381</v>
      </c>
      <c r="L3065" s="2">
        <f t="shared" si="294"/>
        <v>71430</v>
      </c>
      <c r="M3065" s="2">
        <f t="shared" si="295"/>
        <v>36750</v>
      </c>
      <c r="N3065">
        <f t="shared" si="296"/>
        <v>3</v>
      </c>
      <c r="O3065">
        <f t="shared" si="297"/>
        <v>2023</v>
      </c>
      <c r="P3065" s="9">
        <f>IF(I3065&gt;0,VLOOKUP(B3065,'m cost'!A:G,6,FALSE)*I3065,0)</f>
        <v>0</v>
      </c>
      <c r="Q3065" t="str">
        <f t="shared" si="298"/>
        <v>l</v>
      </c>
      <c r="R3065" s="2">
        <f t="shared" si="299"/>
        <v>-34680</v>
      </c>
    </row>
    <row r="3066" spans="1:18" x14ac:dyDescent="0.2">
      <c r="A3066" t="s">
        <v>25</v>
      </c>
      <c r="B3066" s="9" t="str">
        <f>VLOOKUP(A3066,'item cost'!A:D,2,FALSE)</f>
        <v>group 40</v>
      </c>
      <c r="C3066" s="9" t="str">
        <f>VLOOKUP(D3066,items!A:B,2,FALSE)</f>
        <v>item 40</v>
      </c>
      <c r="D3066" t="s">
        <v>872</v>
      </c>
      <c r="E3066" s="10"/>
      <c r="F3066" s="10">
        <v>44992</v>
      </c>
      <c r="G3066" t="s">
        <v>725</v>
      </c>
      <c r="I3066">
        <v>10</v>
      </c>
      <c r="J3066" s="2">
        <v>1600</v>
      </c>
      <c r="K3066" s="2">
        <f>IF(OR(B3066="متنوع",B3066="قطع غيار"),J3066,IF(AND(B3066="ceiling fan",J3066&gt;500),_xlfn.MAXIFS('m cost'!$E$3:$E$1062,'m cost'!$B$3:$B$1062,C3066,'m cost'!$C$3:$C$1062,"&lt;="&amp;O3066,'m cost'!$D$3:$D$1062,"&lt;="&amp;N3066)*3,_xlfn.MAXIFS('m cost'!$E$3:$E$1062,'m cost'!$B$3:$B$1062,C3066,'m cost'!$C$3:$C$1062,"&lt;="&amp;O3066,'m cost'!$D$3:$D$1062,"&lt;="&amp;N3066)))</f>
        <v>514</v>
      </c>
      <c r="L3066" s="2">
        <f t="shared" si="294"/>
        <v>5140</v>
      </c>
      <c r="M3066" s="2">
        <f t="shared" si="295"/>
        <v>16000</v>
      </c>
      <c r="N3066">
        <f t="shared" si="296"/>
        <v>3</v>
      </c>
      <c r="O3066">
        <f t="shared" si="297"/>
        <v>2023</v>
      </c>
      <c r="P3066" s="9">
        <f>IF(I3066&gt;0,VLOOKUP(B3066,'m cost'!A:G,6,FALSE)*I3066,0)</f>
        <v>0</v>
      </c>
      <c r="Q3066" t="str">
        <f t="shared" si="298"/>
        <v>p</v>
      </c>
      <c r="R3066" s="2">
        <f t="shared" si="299"/>
        <v>10860</v>
      </c>
    </row>
    <row r="3067" spans="1:18" x14ac:dyDescent="0.2">
      <c r="A3067" t="s">
        <v>51</v>
      </c>
      <c r="B3067" s="9" t="str">
        <f>VLOOKUP(A3067,'item cost'!A:D,2,FALSE)</f>
        <v>group 41</v>
      </c>
      <c r="C3067" s="9" t="str">
        <f>VLOOKUP(D3067,items!A:B,2,FALSE)</f>
        <v>item 41</v>
      </c>
      <c r="D3067" t="s">
        <v>873</v>
      </c>
      <c r="E3067" s="10"/>
      <c r="F3067" s="10">
        <v>44992</v>
      </c>
      <c r="G3067" t="s">
        <v>725</v>
      </c>
      <c r="I3067">
        <v>60</v>
      </c>
      <c r="J3067" s="2">
        <v>470</v>
      </c>
      <c r="K3067" s="2">
        <f>IF(OR(B3067="متنوع",B3067="قطع غيار"),J3067,IF(AND(B3067="ceiling fan",J3067&gt;500),_xlfn.MAXIFS('m cost'!$E$3:$E$1062,'m cost'!$B$3:$B$1062,C3067,'m cost'!$C$3:$C$1062,"&lt;="&amp;O3067,'m cost'!$D$3:$D$1062,"&lt;="&amp;N3067)*3,_xlfn.MAXIFS('m cost'!$E$3:$E$1062,'m cost'!$B$3:$B$1062,C3067,'m cost'!$C$3:$C$1062,"&lt;="&amp;O3067,'m cost'!$D$3:$D$1062,"&lt;="&amp;N3067)))</f>
        <v>572</v>
      </c>
      <c r="L3067" s="2">
        <f t="shared" si="294"/>
        <v>34320</v>
      </c>
      <c r="M3067" s="2">
        <f t="shared" si="295"/>
        <v>28200</v>
      </c>
      <c r="N3067">
        <f t="shared" si="296"/>
        <v>3</v>
      </c>
      <c r="O3067">
        <f t="shared" si="297"/>
        <v>2023</v>
      </c>
      <c r="P3067" s="9">
        <f>IF(I3067&gt;0,VLOOKUP(B3067,'m cost'!A:G,6,FALSE)*I3067,0)</f>
        <v>0</v>
      </c>
      <c r="Q3067" t="str">
        <f t="shared" si="298"/>
        <v>l</v>
      </c>
      <c r="R3067" s="2">
        <f t="shared" si="299"/>
        <v>-6120</v>
      </c>
    </row>
    <row r="3068" spans="1:18" x14ac:dyDescent="0.2">
      <c r="A3068" t="s">
        <v>276</v>
      </c>
      <c r="B3068" s="9" t="str">
        <f>VLOOKUP(A3068,'item cost'!A:D,2,FALSE)</f>
        <v>group 42</v>
      </c>
      <c r="C3068" s="9" t="str">
        <f>VLOOKUP(D3068,items!A:B,2,FALSE)</f>
        <v>item 42</v>
      </c>
      <c r="D3068" t="s">
        <v>874</v>
      </c>
      <c r="E3068" s="10"/>
      <c r="F3068" s="10">
        <v>44992</v>
      </c>
      <c r="G3068" t="s">
        <v>725</v>
      </c>
      <c r="I3068">
        <v>15</v>
      </c>
      <c r="J3068" s="2">
        <v>2700</v>
      </c>
      <c r="K3068" s="2">
        <f>IF(OR(B3068="متنوع",B3068="قطع غيار"),J3068,IF(AND(B3068="ceiling fan",J3068&gt;500),_xlfn.MAXIFS('m cost'!$E$3:$E$1062,'m cost'!$B$3:$B$1062,C3068,'m cost'!$C$3:$C$1062,"&lt;="&amp;O3068,'m cost'!$D$3:$D$1062,"&lt;="&amp;N3068)*3,_xlfn.MAXIFS('m cost'!$E$3:$E$1062,'m cost'!$B$3:$B$1062,C3068,'m cost'!$C$3:$C$1062,"&lt;="&amp;O3068,'m cost'!$D$3:$D$1062,"&lt;="&amp;N3068)))</f>
        <v>269</v>
      </c>
      <c r="L3068" s="2">
        <f t="shared" si="294"/>
        <v>4035</v>
      </c>
      <c r="M3068" s="2">
        <f t="shared" si="295"/>
        <v>40500</v>
      </c>
      <c r="N3068">
        <f t="shared" si="296"/>
        <v>3</v>
      </c>
      <c r="O3068">
        <f t="shared" si="297"/>
        <v>2023</v>
      </c>
      <c r="P3068" s="9">
        <f>IF(I3068&gt;0,VLOOKUP(B3068,'m cost'!A:G,6,FALSE)*I3068,0)</f>
        <v>0</v>
      </c>
      <c r="Q3068" t="str">
        <f t="shared" si="298"/>
        <v>p</v>
      </c>
      <c r="R3068" s="2">
        <f t="shared" si="299"/>
        <v>36465</v>
      </c>
    </row>
    <row r="3069" spans="1:18" x14ac:dyDescent="0.2">
      <c r="A3069" t="s">
        <v>70</v>
      </c>
      <c r="B3069" s="9" t="str">
        <f>VLOOKUP(A3069,'item cost'!A:D,2,FALSE)</f>
        <v>group 43</v>
      </c>
      <c r="C3069" s="9" t="str">
        <f>VLOOKUP(D3069,items!A:B,2,FALSE)</f>
        <v>item 43</v>
      </c>
      <c r="D3069" t="s">
        <v>875</v>
      </c>
      <c r="E3069" s="10"/>
      <c r="F3069" s="10">
        <v>44992</v>
      </c>
      <c r="G3069" t="s">
        <v>725</v>
      </c>
      <c r="I3069">
        <v>10</v>
      </c>
      <c r="J3069" s="2">
        <v>2825</v>
      </c>
      <c r="K3069" s="2">
        <f>IF(OR(B3069="متنوع",B3069="قطع غيار"),J3069,IF(AND(B3069="ceiling fan",J3069&gt;500),_xlfn.MAXIFS('m cost'!$E$3:$E$1062,'m cost'!$B$3:$B$1062,C3069,'m cost'!$C$3:$C$1062,"&lt;="&amp;O3069,'m cost'!$D$3:$D$1062,"&lt;="&amp;N3069)*3,_xlfn.MAXIFS('m cost'!$E$3:$E$1062,'m cost'!$B$3:$B$1062,C3069,'m cost'!$C$3:$C$1062,"&lt;="&amp;O3069,'m cost'!$D$3:$D$1062,"&lt;="&amp;N3069)))</f>
        <v>2215</v>
      </c>
      <c r="L3069" s="2">
        <f t="shared" si="294"/>
        <v>22150</v>
      </c>
      <c r="M3069" s="2">
        <f t="shared" si="295"/>
        <v>28250</v>
      </c>
      <c r="N3069">
        <f t="shared" si="296"/>
        <v>3</v>
      </c>
      <c r="O3069">
        <f t="shared" si="297"/>
        <v>2023</v>
      </c>
      <c r="P3069" s="9">
        <f>IF(I3069&gt;0,VLOOKUP(B3069,'m cost'!A:G,6,FALSE)*I3069,0)</f>
        <v>0</v>
      </c>
      <c r="Q3069" t="str">
        <f t="shared" si="298"/>
        <v>p</v>
      </c>
      <c r="R3069" s="2">
        <f t="shared" si="299"/>
        <v>6100</v>
      </c>
    </row>
    <row r="3070" spans="1:18" x14ac:dyDescent="0.2">
      <c r="A3070" t="s">
        <v>22</v>
      </c>
      <c r="B3070" s="9" t="str">
        <f>VLOOKUP(A3070,'item cost'!A:D,2,FALSE)</f>
        <v>group 44</v>
      </c>
      <c r="C3070" s="9" t="str">
        <f>VLOOKUP(D3070,items!A:B,2,FALSE)</f>
        <v>item 44</v>
      </c>
      <c r="D3070" t="s">
        <v>876</v>
      </c>
      <c r="E3070" s="10"/>
      <c r="F3070" s="10">
        <v>44992</v>
      </c>
      <c r="G3070" t="s">
        <v>725</v>
      </c>
      <c r="I3070">
        <v>120</v>
      </c>
      <c r="J3070" s="2">
        <v>550</v>
      </c>
      <c r="K3070" s="2">
        <f>IF(OR(B3070="متنوع",B3070="قطع غيار"),J3070,IF(AND(B3070="ceiling fan",J3070&gt;500),_xlfn.MAXIFS('m cost'!$E$3:$E$1062,'m cost'!$B$3:$B$1062,C3070,'m cost'!$C$3:$C$1062,"&lt;="&amp;O3070,'m cost'!$D$3:$D$1062,"&lt;="&amp;N3070)*3,_xlfn.MAXIFS('m cost'!$E$3:$E$1062,'m cost'!$B$3:$B$1062,C3070,'m cost'!$C$3:$C$1062,"&lt;="&amp;O3070,'m cost'!$D$3:$D$1062,"&lt;="&amp;N3070)))</f>
        <v>2300</v>
      </c>
      <c r="L3070" s="2">
        <f t="shared" si="294"/>
        <v>276000</v>
      </c>
      <c r="M3070" s="2">
        <f t="shared" si="295"/>
        <v>66000</v>
      </c>
      <c r="N3070">
        <f t="shared" si="296"/>
        <v>3</v>
      </c>
      <c r="O3070">
        <f t="shared" si="297"/>
        <v>2023</v>
      </c>
      <c r="P3070" s="9">
        <f>IF(I3070&gt;0,VLOOKUP(B3070,'m cost'!A:G,6,FALSE)*I3070,0)</f>
        <v>0</v>
      </c>
      <c r="Q3070" t="str">
        <f t="shared" si="298"/>
        <v>l</v>
      </c>
      <c r="R3070" s="2">
        <f t="shared" si="299"/>
        <v>-210000</v>
      </c>
    </row>
    <row r="3071" spans="1:18" x14ac:dyDescent="0.2">
      <c r="A3071" t="s">
        <v>27</v>
      </c>
      <c r="B3071" s="9" t="str">
        <f>VLOOKUP(A3071,'item cost'!A:D,2,FALSE)</f>
        <v>group 45</v>
      </c>
      <c r="C3071" s="9" t="str">
        <f>VLOOKUP(D3071,items!A:B,2,FALSE)</f>
        <v>item 45</v>
      </c>
      <c r="D3071" t="s">
        <v>877</v>
      </c>
      <c r="E3071" s="10"/>
      <c r="F3071" s="10">
        <v>44992</v>
      </c>
      <c r="G3071" t="s">
        <v>725</v>
      </c>
      <c r="I3071">
        <v>10</v>
      </c>
      <c r="J3071" s="2">
        <v>1525</v>
      </c>
      <c r="K3071" s="2">
        <f>IF(OR(B3071="متنوع",B3071="قطع غيار"),J3071,IF(AND(B3071="ceiling fan",J3071&gt;500),_xlfn.MAXIFS('m cost'!$E$3:$E$1062,'m cost'!$B$3:$B$1062,C3071,'m cost'!$C$3:$C$1062,"&lt;="&amp;O3071,'m cost'!$D$3:$D$1062,"&lt;="&amp;N3071)*3,_xlfn.MAXIFS('m cost'!$E$3:$E$1062,'m cost'!$B$3:$B$1062,C3071,'m cost'!$C$3:$C$1062,"&lt;="&amp;O3071,'m cost'!$D$3:$D$1062,"&lt;="&amp;N3071)))</f>
        <v>326</v>
      </c>
      <c r="L3071" s="2">
        <f t="shared" si="294"/>
        <v>3260</v>
      </c>
      <c r="M3071" s="2">
        <f t="shared" si="295"/>
        <v>15250</v>
      </c>
      <c r="N3071">
        <f t="shared" si="296"/>
        <v>3</v>
      </c>
      <c r="O3071">
        <f t="shared" si="297"/>
        <v>2023</v>
      </c>
      <c r="P3071" s="9">
        <f>IF(I3071&gt;0,VLOOKUP(B3071,'m cost'!A:G,6,FALSE)*I3071,0)</f>
        <v>0</v>
      </c>
      <c r="Q3071" t="str">
        <f t="shared" si="298"/>
        <v>p</v>
      </c>
      <c r="R3071" s="2">
        <f t="shared" si="299"/>
        <v>11990</v>
      </c>
    </row>
    <row r="3072" spans="1:18" x14ac:dyDescent="0.2">
      <c r="A3072" t="s">
        <v>19</v>
      </c>
      <c r="B3072" s="9" t="str">
        <f>VLOOKUP(A3072,'item cost'!A:D,2,FALSE)</f>
        <v>group 46</v>
      </c>
      <c r="C3072" s="9" t="str">
        <f>VLOOKUP(D3072,items!A:B,2,FALSE)</f>
        <v>item 46</v>
      </c>
      <c r="D3072" t="s">
        <v>878</v>
      </c>
      <c r="E3072" s="10"/>
      <c r="F3072" s="10">
        <v>44994</v>
      </c>
      <c r="G3072" t="s">
        <v>726</v>
      </c>
      <c r="I3072">
        <v>225</v>
      </c>
      <c r="J3072" s="2">
        <v>550</v>
      </c>
      <c r="K3072" s="2">
        <f>IF(OR(B3072="متنوع",B3072="قطع غيار"),J3072,IF(AND(B3072="ceiling fan",J3072&gt;500),_xlfn.MAXIFS('m cost'!$E$3:$E$1062,'m cost'!$B$3:$B$1062,C3072,'m cost'!$C$3:$C$1062,"&lt;="&amp;O3072,'m cost'!$D$3:$D$1062,"&lt;="&amp;N3072)*3,_xlfn.MAXIFS('m cost'!$E$3:$E$1062,'m cost'!$B$3:$B$1062,C3072,'m cost'!$C$3:$C$1062,"&lt;="&amp;O3072,'m cost'!$D$3:$D$1062,"&lt;="&amp;N3072)))</f>
        <v>775</v>
      </c>
      <c r="L3072" s="2">
        <f t="shared" si="294"/>
        <v>174375</v>
      </c>
      <c r="M3072" s="2">
        <f t="shared" si="295"/>
        <v>123750</v>
      </c>
      <c r="N3072">
        <f t="shared" si="296"/>
        <v>3</v>
      </c>
      <c r="O3072">
        <f t="shared" si="297"/>
        <v>2023</v>
      </c>
      <c r="P3072" s="9">
        <f>IF(I3072&gt;0,VLOOKUP(B3072,'m cost'!A:G,6,FALSE)*I3072,0)</f>
        <v>0</v>
      </c>
      <c r="Q3072" t="str">
        <f t="shared" si="298"/>
        <v>l</v>
      </c>
      <c r="R3072" s="2">
        <f t="shared" si="299"/>
        <v>-50625</v>
      </c>
    </row>
    <row r="3073" spans="1:18" x14ac:dyDescent="0.2">
      <c r="A3073" t="s">
        <v>29</v>
      </c>
      <c r="B3073" s="9" t="str">
        <f>VLOOKUP(A3073,'item cost'!A:D,2,FALSE)</f>
        <v>group 47</v>
      </c>
      <c r="C3073" s="9" t="str">
        <f>VLOOKUP(D3073,items!A:B,2,FALSE)</f>
        <v>item 47</v>
      </c>
      <c r="D3073" t="s">
        <v>879</v>
      </c>
      <c r="E3073" s="10"/>
      <c r="F3073" s="10">
        <v>44994</v>
      </c>
      <c r="G3073" t="s">
        <v>726</v>
      </c>
      <c r="I3073">
        <v>150</v>
      </c>
      <c r="J3073" s="2">
        <v>495</v>
      </c>
      <c r="K3073" s="2">
        <f>IF(OR(B3073="متنوع",B3073="قطع غيار"),J3073,IF(AND(B3073="ceiling fan",J3073&gt;500),_xlfn.MAXIFS('m cost'!$E$3:$E$1062,'m cost'!$B$3:$B$1062,C3073,'m cost'!$C$3:$C$1062,"&lt;="&amp;O3073,'m cost'!$D$3:$D$1062,"&lt;="&amp;N3073)*3,_xlfn.MAXIFS('m cost'!$E$3:$E$1062,'m cost'!$B$3:$B$1062,C3073,'m cost'!$C$3:$C$1062,"&lt;="&amp;O3073,'m cost'!$D$3:$D$1062,"&lt;="&amp;N3073)))</f>
        <v>855</v>
      </c>
      <c r="L3073" s="2">
        <f t="shared" si="294"/>
        <v>128250</v>
      </c>
      <c r="M3073" s="2">
        <f t="shared" si="295"/>
        <v>74250</v>
      </c>
      <c r="N3073">
        <f t="shared" si="296"/>
        <v>3</v>
      </c>
      <c r="O3073">
        <f t="shared" si="297"/>
        <v>2023</v>
      </c>
      <c r="P3073" s="9">
        <f>IF(I3073&gt;0,VLOOKUP(B3073,'m cost'!A:G,6,FALSE)*I3073,0)</f>
        <v>0</v>
      </c>
      <c r="Q3073" t="str">
        <f t="shared" si="298"/>
        <v>l</v>
      </c>
      <c r="R3073" s="2">
        <f t="shared" si="299"/>
        <v>-54000</v>
      </c>
    </row>
    <row r="3074" spans="1:18" x14ac:dyDescent="0.2">
      <c r="A3074" t="s">
        <v>272</v>
      </c>
      <c r="B3074" s="9" t="str">
        <f>VLOOKUP(A3074,'item cost'!A:D,2,FALSE)</f>
        <v>group 48</v>
      </c>
      <c r="C3074" s="9" t="str">
        <f>VLOOKUP(D3074,items!A:B,2,FALSE)</f>
        <v>item 48</v>
      </c>
      <c r="D3074" t="s">
        <v>880</v>
      </c>
      <c r="E3074" s="10"/>
      <c r="F3074" s="10">
        <v>44994</v>
      </c>
      <c r="G3074" t="s">
        <v>726</v>
      </c>
      <c r="I3074">
        <v>10</v>
      </c>
      <c r="J3074" s="2">
        <v>2700</v>
      </c>
      <c r="K3074" s="2">
        <f>IF(OR(B3074="متنوع",B3074="قطع غيار"),J3074,IF(AND(B3074="ceiling fan",J3074&gt;500),_xlfn.MAXIFS('m cost'!$E$3:$E$1062,'m cost'!$B$3:$B$1062,C3074,'m cost'!$C$3:$C$1062,"&lt;="&amp;O3074,'m cost'!$D$3:$D$1062,"&lt;="&amp;N3074)*3,_xlfn.MAXIFS('m cost'!$E$3:$E$1062,'m cost'!$B$3:$B$1062,C3074,'m cost'!$C$3:$C$1062,"&lt;="&amp;O3074,'m cost'!$D$3:$D$1062,"&lt;="&amp;N3074)))</f>
        <v>1273</v>
      </c>
      <c r="L3074" s="2">
        <f t="shared" si="294"/>
        <v>12730</v>
      </c>
      <c r="M3074" s="2">
        <f t="shared" si="295"/>
        <v>27000</v>
      </c>
      <c r="N3074">
        <f t="shared" si="296"/>
        <v>3</v>
      </c>
      <c r="O3074">
        <f t="shared" si="297"/>
        <v>2023</v>
      </c>
      <c r="P3074" s="9">
        <f>IF(I3074&gt;0,VLOOKUP(B3074,'m cost'!A:G,6,FALSE)*I3074,0)</f>
        <v>0</v>
      </c>
      <c r="Q3074" t="str">
        <f t="shared" si="298"/>
        <v>p</v>
      </c>
      <c r="R3074" s="2">
        <f t="shared" si="299"/>
        <v>14270</v>
      </c>
    </row>
    <row r="3075" spans="1:18" x14ac:dyDescent="0.2">
      <c r="A3075" t="s">
        <v>41</v>
      </c>
      <c r="B3075" s="9" t="str">
        <f>VLOOKUP(A3075,'item cost'!A:D,2,FALSE)</f>
        <v>group 49</v>
      </c>
      <c r="C3075" s="9" t="str">
        <f>VLOOKUP(D3075,items!A:B,2,FALSE)</f>
        <v>item 49</v>
      </c>
      <c r="D3075" t="s">
        <v>881</v>
      </c>
      <c r="E3075" s="10"/>
      <c r="F3075" s="10">
        <v>44994</v>
      </c>
      <c r="G3075" t="s">
        <v>726</v>
      </c>
      <c r="I3075">
        <v>10</v>
      </c>
      <c r="J3075" s="2">
        <v>670</v>
      </c>
      <c r="K3075" s="2">
        <f>IF(OR(B3075="متنوع",B3075="قطع غيار"),J3075,IF(AND(B3075="ceiling fan",J3075&gt;500),_xlfn.MAXIFS('m cost'!$E$3:$E$1062,'m cost'!$B$3:$B$1062,C3075,'m cost'!$C$3:$C$1062,"&lt;="&amp;O3075,'m cost'!$D$3:$D$1062,"&lt;="&amp;N3075)*3,_xlfn.MAXIFS('m cost'!$E$3:$E$1062,'m cost'!$B$3:$B$1062,C3075,'m cost'!$C$3:$C$1062,"&lt;="&amp;O3075,'m cost'!$D$3:$D$1062,"&lt;="&amp;N3075)))</f>
        <v>877</v>
      </c>
      <c r="L3075" s="2">
        <f t="shared" si="294"/>
        <v>8770</v>
      </c>
      <c r="M3075" s="2">
        <f t="shared" si="295"/>
        <v>6700</v>
      </c>
      <c r="N3075">
        <f t="shared" si="296"/>
        <v>3</v>
      </c>
      <c r="O3075">
        <f t="shared" si="297"/>
        <v>2023</v>
      </c>
      <c r="P3075" s="9">
        <f>IF(I3075&gt;0,VLOOKUP(B3075,'m cost'!A:G,6,FALSE)*I3075,0)</f>
        <v>0</v>
      </c>
      <c r="Q3075" t="str">
        <f t="shared" si="298"/>
        <v>l</v>
      </c>
      <c r="R3075" s="2">
        <f t="shared" si="299"/>
        <v>-2070</v>
      </c>
    </row>
    <row r="3076" spans="1:18" x14ac:dyDescent="0.2">
      <c r="A3076" t="s">
        <v>73</v>
      </c>
      <c r="B3076" s="9" t="str">
        <f>VLOOKUP(A3076,'item cost'!A:D,2,FALSE)</f>
        <v>group 50</v>
      </c>
      <c r="C3076" s="9" t="str">
        <f>VLOOKUP(D3076,items!A:B,2,FALSE)</f>
        <v>item 50</v>
      </c>
      <c r="D3076" t="s">
        <v>882</v>
      </c>
      <c r="E3076" s="10"/>
      <c r="F3076" s="10">
        <v>44998</v>
      </c>
      <c r="G3076" t="s">
        <v>727</v>
      </c>
      <c r="I3076">
        <v>120</v>
      </c>
      <c r="J3076" s="2">
        <v>495</v>
      </c>
      <c r="K3076" s="2">
        <f>IF(OR(B3076="متنوع",B3076="قطع غيار"),J3076,IF(AND(B3076="ceiling fan",J3076&gt;500),_xlfn.MAXIFS('m cost'!$E$3:$E$1062,'m cost'!$B$3:$B$1062,C3076,'m cost'!$C$3:$C$1062,"&lt;="&amp;O3076,'m cost'!$D$3:$D$1062,"&lt;="&amp;N3076)*3,_xlfn.MAXIFS('m cost'!$E$3:$E$1062,'m cost'!$B$3:$B$1062,C3076,'m cost'!$C$3:$C$1062,"&lt;="&amp;O3076,'m cost'!$D$3:$D$1062,"&lt;="&amp;N3076)))</f>
        <v>2128</v>
      </c>
      <c r="L3076" s="2">
        <f t="shared" si="294"/>
        <v>255360</v>
      </c>
      <c r="M3076" s="2">
        <f t="shared" si="295"/>
        <v>59400</v>
      </c>
      <c r="N3076">
        <f t="shared" si="296"/>
        <v>3</v>
      </c>
      <c r="O3076">
        <f t="shared" si="297"/>
        <v>2023</v>
      </c>
      <c r="P3076" s="9">
        <f>IF(I3076&gt;0,VLOOKUP(B3076,'m cost'!A:G,6,FALSE)*I3076,0)</f>
        <v>0</v>
      </c>
      <c r="Q3076" t="str">
        <f t="shared" si="298"/>
        <v>l</v>
      </c>
      <c r="R3076" s="2">
        <f t="shared" si="299"/>
        <v>-195960</v>
      </c>
    </row>
    <row r="3077" spans="1:18" x14ac:dyDescent="0.2">
      <c r="A3077" t="s">
        <v>35</v>
      </c>
      <c r="B3077" s="9" t="str">
        <f>VLOOKUP(A3077,'item cost'!A:D,2,FALSE)</f>
        <v>group 51</v>
      </c>
      <c r="C3077" s="9" t="str">
        <f>VLOOKUP(D3077,items!A:B,2,FALSE)</f>
        <v>item 51</v>
      </c>
      <c r="D3077" t="s">
        <v>883</v>
      </c>
      <c r="E3077" s="10"/>
      <c r="F3077" s="10">
        <v>44998</v>
      </c>
      <c r="G3077" t="s">
        <v>727</v>
      </c>
      <c r="I3077">
        <v>100</v>
      </c>
      <c r="J3077" s="2">
        <v>550</v>
      </c>
      <c r="K3077" s="2">
        <f>IF(OR(B3077="متنوع",B3077="قطع غيار"),J3077,IF(AND(B3077="ceiling fan",J3077&gt;500),_xlfn.MAXIFS('m cost'!$E$3:$E$1062,'m cost'!$B$3:$B$1062,C3077,'m cost'!$C$3:$C$1062,"&lt;="&amp;O3077,'m cost'!$D$3:$D$1062,"&lt;="&amp;N3077)*3,_xlfn.MAXIFS('m cost'!$E$3:$E$1062,'m cost'!$B$3:$B$1062,C3077,'m cost'!$C$3:$C$1062,"&lt;="&amp;O3077,'m cost'!$D$3:$D$1062,"&lt;="&amp;N3077)))</f>
        <v>2247</v>
      </c>
      <c r="L3077" s="2">
        <f t="shared" si="294"/>
        <v>224700</v>
      </c>
      <c r="M3077" s="2">
        <f t="shared" si="295"/>
        <v>55000</v>
      </c>
      <c r="N3077">
        <f t="shared" si="296"/>
        <v>3</v>
      </c>
      <c r="O3077">
        <f t="shared" si="297"/>
        <v>2023</v>
      </c>
      <c r="P3077" s="9">
        <f>IF(I3077&gt;0,VLOOKUP(B3077,'m cost'!A:G,6,FALSE)*I3077,0)</f>
        <v>0</v>
      </c>
      <c r="Q3077" t="str">
        <f t="shared" si="298"/>
        <v>l</v>
      </c>
      <c r="R3077" s="2">
        <f t="shared" si="299"/>
        <v>-169700</v>
      </c>
    </row>
    <row r="3078" spans="1:18" x14ac:dyDescent="0.2">
      <c r="A3078" t="s">
        <v>49</v>
      </c>
      <c r="B3078" s="9" t="str">
        <f>VLOOKUP(A3078,'item cost'!A:D,2,FALSE)</f>
        <v>group 52</v>
      </c>
      <c r="C3078" s="9" t="str">
        <f>VLOOKUP(D3078,items!A:B,2,FALSE)</f>
        <v>item 52</v>
      </c>
      <c r="D3078" t="s">
        <v>884</v>
      </c>
      <c r="E3078" s="10"/>
      <c r="F3078" s="10">
        <v>44998</v>
      </c>
      <c r="G3078" t="s">
        <v>727</v>
      </c>
      <c r="I3078">
        <v>232</v>
      </c>
      <c r="J3078" s="2">
        <v>475</v>
      </c>
      <c r="K3078" s="2">
        <f>IF(OR(B3078="متنوع",B3078="قطع غيار"),J3078,IF(AND(B3078="ceiling fan",J3078&gt;500),_xlfn.MAXIFS('m cost'!$E$3:$E$1062,'m cost'!$B$3:$B$1062,C3078,'m cost'!$C$3:$C$1062,"&lt;="&amp;O3078,'m cost'!$D$3:$D$1062,"&lt;="&amp;N3078)*3,_xlfn.MAXIFS('m cost'!$E$3:$E$1062,'m cost'!$B$3:$B$1062,C3078,'m cost'!$C$3:$C$1062,"&lt;="&amp;O3078,'m cost'!$D$3:$D$1062,"&lt;="&amp;N3078)))</f>
        <v>1330</v>
      </c>
      <c r="L3078" s="2">
        <f t="shared" si="294"/>
        <v>308560</v>
      </c>
      <c r="M3078" s="2">
        <f t="shared" si="295"/>
        <v>110200</v>
      </c>
      <c r="N3078">
        <f t="shared" si="296"/>
        <v>3</v>
      </c>
      <c r="O3078">
        <f t="shared" si="297"/>
        <v>2023</v>
      </c>
      <c r="P3078" s="9">
        <f>IF(I3078&gt;0,VLOOKUP(B3078,'m cost'!A:G,6,FALSE)*I3078,0)</f>
        <v>0</v>
      </c>
      <c r="Q3078" t="str">
        <f t="shared" si="298"/>
        <v>l</v>
      </c>
      <c r="R3078" s="2">
        <f t="shared" si="299"/>
        <v>-198360</v>
      </c>
    </row>
    <row r="3079" spans="1:18" x14ac:dyDescent="0.2">
      <c r="A3079" t="s">
        <v>42</v>
      </c>
      <c r="B3079" s="9" t="str">
        <f>VLOOKUP(A3079,'item cost'!A:D,2,FALSE)</f>
        <v>group 53</v>
      </c>
      <c r="C3079" s="9" t="str">
        <f>VLOOKUP(D3079,items!A:B,2,FALSE)</f>
        <v>item 53</v>
      </c>
      <c r="D3079" t="s">
        <v>885</v>
      </c>
      <c r="E3079" s="10"/>
      <c r="F3079" s="10">
        <v>44998</v>
      </c>
      <c r="G3079" t="s">
        <v>727</v>
      </c>
      <c r="I3079">
        <v>50</v>
      </c>
      <c r="J3079" s="2">
        <v>670</v>
      </c>
      <c r="K3079" s="2">
        <f>IF(OR(B3079="متنوع",B3079="قطع غيار"),J3079,IF(AND(B3079="ceiling fan",J3079&gt;500),_xlfn.MAXIFS('m cost'!$E$3:$E$1062,'m cost'!$B$3:$B$1062,C3079,'m cost'!$C$3:$C$1062,"&lt;="&amp;O3079,'m cost'!$D$3:$D$1062,"&lt;="&amp;N3079)*3,_xlfn.MAXIFS('m cost'!$E$3:$E$1062,'m cost'!$B$3:$B$1062,C3079,'m cost'!$C$3:$C$1062,"&lt;="&amp;O3079,'m cost'!$D$3:$D$1062,"&lt;="&amp;N3079)))</f>
        <v>254</v>
      </c>
      <c r="L3079" s="2">
        <f t="shared" si="294"/>
        <v>12700</v>
      </c>
      <c r="M3079" s="2">
        <f t="shared" si="295"/>
        <v>33500</v>
      </c>
      <c r="N3079">
        <f t="shared" si="296"/>
        <v>3</v>
      </c>
      <c r="O3079">
        <f t="shared" si="297"/>
        <v>2023</v>
      </c>
      <c r="P3079" s="9">
        <f>IF(I3079&gt;0,VLOOKUP(B3079,'m cost'!A:G,6,FALSE)*I3079,0)</f>
        <v>0</v>
      </c>
      <c r="Q3079" t="str">
        <f t="shared" si="298"/>
        <v>p</v>
      </c>
      <c r="R3079" s="2">
        <f t="shared" si="299"/>
        <v>20800</v>
      </c>
    </row>
    <row r="3080" spans="1:18" x14ac:dyDescent="0.2">
      <c r="A3080" t="s">
        <v>63</v>
      </c>
      <c r="B3080" s="9" t="str">
        <f>VLOOKUP(A3080,'item cost'!A:D,2,FALSE)</f>
        <v>group 54</v>
      </c>
      <c r="C3080" s="9" t="str">
        <f>VLOOKUP(D3080,items!A:B,2,FALSE)</f>
        <v>item 54</v>
      </c>
      <c r="D3080" t="s">
        <v>886</v>
      </c>
      <c r="E3080" s="10"/>
      <c r="F3080" s="10">
        <v>44998</v>
      </c>
      <c r="G3080" t="s">
        <v>727</v>
      </c>
      <c r="I3080">
        <v>45</v>
      </c>
      <c r="J3080" s="2">
        <v>1050</v>
      </c>
      <c r="K3080" s="2">
        <f>IF(OR(B3080="متنوع",B3080="قطع غيار"),J3080,IF(AND(B3080="ceiling fan",J3080&gt;500),_xlfn.MAXIFS('m cost'!$E$3:$E$1062,'m cost'!$B$3:$B$1062,C3080,'m cost'!$C$3:$C$1062,"&lt;="&amp;O3080,'m cost'!$D$3:$D$1062,"&lt;="&amp;N3080)*3,_xlfn.MAXIFS('m cost'!$E$3:$E$1062,'m cost'!$B$3:$B$1062,C3080,'m cost'!$C$3:$C$1062,"&lt;="&amp;O3080,'m cost'!$D$3:$D$1062,"&lt;="&amp;N3080)))</f>
        <v>540</v>
      </c>
      <c r="L3080" s="2">
        <f t="shared" si="294"/>
        <v>24300</v>
      </c>
      <c r="M3080" s="2">
        <f t="shared" si="295"/>
        <v>47250</v>
      </c>
      <c r="N3080">
        <f t="shared" si="296"/>
        <v>3</v>
      </c>
      <c r="O3080">
        <f t="shared" si="297"/>
        <v>2023</v>
      </c>
      <c r="P3080" s="9">
        <f>IF(I3080&gt;0,VLOOKUP(B3080,'m cost'!A:G,6,FALSE)*I3080,0)</f>
        <v>0</v>
      </c>
      <c r="Q3080" t="str">
        <f t="shared" si="298"/>
        <v>p</v>
      </c>
      <c r="R3080" s="2">
        <f t="shared" si="299"/>
        <v>22950</v>
      </c>
    </row>
    <row r="3081" spans="1:18" x14ac:dyDescent="0.2">
      <c r="A3081" t="s">
        <v>32</v>
      </c>
      <c r="B3081" s="9" t="str">
        <f>VLOOKUP(A3081,'item cost'!A:D,2,FALSE)</f>
        <v>group 1</v>
      </c>
      <c r="C3081" s="9" t="str">
        <f>VLOOKUP(D3081,items!A:B,2,FALSE)</f>
        <v>item 1</v>
      </c>
      <c r="D3081" t="s">
        <v>833</v>
      </c>
      <c r="E3081" s="10"/>
      <c r="F3081" s="10">
        <v>44998</v>
      </c>
      <c r="G3081" t="s">
        <v>727</v>
      </c>
      <c r="I3081">
        <v>25</v>
      </c>
      <c r="J3081" s="2">
        <v>1225</v>
      </c>
      <c r="K3081" s="2">
        <f>IF(OR(B3081="متنوع",B3081="قطع غيار"),J3081,IF(AND(B3081="ceiling fan",J3081&gt;500),_xlfn.MAXIFS('m cost'!$E$3:$E$1062,'m cost'!$B$3:$B$1062,C3081,'m cost'!$C$3:$C$1062,"&lt;="&amp;O3081,'m cost'!$D$3:$D$1062,"&lt;="&amp;N3081)*3,_xlfn.MAXIFS('m cost'!$E$3:$E$1062,'m cost'!$B$3:$B$1062,C3081,'m cost'!$C$3:$C$1062,"&lt;="&amp;O3081,'m cost'!$D$3:$D$1062,"&lt;="&amp;N3081)))</f>
        <v>2125</v>
      </c>
      <c r="L3081" s="2">
        <f t="shared" si="294"/>
        <v>53125</v>
      </c>
      <c r="M3081" s="2">
        <f t="shared" si="295"/>
        <v>30625</v>
      </c>
      <c r="N3081">
        <f t="shared" si="296"/>
        <v>3</v>
      </c>
      <c r="O3081">
        <f t="shared" si="297"/>
        <v>2023</v>
      </c>
      <c r="P3081" s="9">
        <f>IF(I3081&gt;0,VLOOKUP(B3081,'m cost'!A:G,6,FALSE)*I3081,0)</f>
        <v>1277</v>
      </c>
      <c r="Q3081" t="str">
        <f t="shared" si="298"/>
        <v>l</v>
      </c>
      <c r="R3081" s="2">
        <f t="shared" si="299"/>
        <v>-23777</v>
      </c>
    </row>
    <row r="3082" spans="1:18" x14ac:dyDescent="0.2">
      <c r="A3082" t="s">
        <v>58</v>
      </c>
      <c r="B3082" s="9" t="str">
        <f>VLOOKUP(A3082,'item cost'!A:D,2,FALSE)</f>
        <v>group 2</v>
      </c>
      <c r="C3082" s="9" t="str">
        <f>VLOOKUP(D3082,items!A:B,2,FALSE)</f>
        <v>item 2</v>
      </c>
      <c r="D3082" t="s">
        <v>834</v>
      </c>
      <c r="E3082" s="10"/>
      <c r="F3082" s="10">
        <v>44998</v>
      </c>
      <c r="G3082" t="s">
        <v>727</v>
      </c>
      <c r="I3082">
        <v>29</v>
      </c>
      <c r="J3082" s="2">
        <v>470</v>
      </c>
      <c r="K3082" s="2">
        <f>IF(OR(B3082="متنوع",B3082="قطع غيار"),J3082,IF(AND(B3082="ceiling fan",J3082&gt;500),_xlfn.MAXIFS('m cost'!$E$3:$E$1062,'m cost'!$B$3:$B$1062,C3082,'m cost'!$C$3:$C$1062,"&lt;="&amp;O3082,'m cost'!$D$3:$D$1062,"&lt;="&amp;N3082)*3,_xlfn.MAXIFS('m cost'!$E$3:$E$1062,'m cost'!$B$3:$B$1062,C3082,'m cost'!$C$3:$C$1062,"&lt;="&amp;O3082,'m cost'!$D$3:$D$1062,"&lt;="&amp;N3082)))</f>
        <v>1970</v>
      </c>
      <c r="L3082" s="2">
        <f t="shared" si="294"/>
        <v>57130</v>
      </c>
      <c r="M3082" s="2">
        <f t="shared" si="295"/>
        <v>13630</v>
      </c>
      <c r="N3082">
        <f t="shared" si="296"/>
        <v>3</v>
      </c>
      <c r="O3082">
        <f t="shared" si="297"/>
        <v>2023</v>
      </c>
      <c r="P3082" s="9">
        <f>IF(I3082&gt;0,VLOOKUP(B3082,'m cost'!A:G,6,FALSE)*I3082,0)</f>
        <v>1176.82</v>
      </c>
      <c r="Q3082" t="str">
        <f t="shared" si="298"/>
        <v>l</v>
      </c>
      <c r="R3082" s="2">
        <f t="shared" si="299"/>
        <v>-44676.82</v>
      </c>
    </row>
    <row r="3083" spans="1:18" x14ac:dyDescent="0.2">
      <c r="A3083" t="s">
        <v>23</v>
      </c>
      <c r="B3083" s="9" t="str">
        <f>VLOOKUP(A3083,'item cost'!A:D,2,FALSE)</f>
        <v>group 3</v>
      </c>
      <c r="C3083" s="9" t="str">
        <f>VLOOKUP(D3083,items!A:B,2,FALSE)</f>
        <v>item 3</v>
      </c>
      <c r="D3083" t="s">
        <v>835</v>
      </c>
      <c r="E3083" s="10"/>
      <c r="F3083" s="10">
        <v>44998</v>
      </c>
      <c r="G3083" t="s">
        <v>727</v>
      </c>
      <c r="I3083">
        <v>50</v>
      </c>
      <c r="J3083" s="2">
        <v>270</v>
      </c>
      <c r="K3083" s="2">
        <f>IF(OR(B3083="متنوع",B3083="قطع غيار"),J3083,IF(AND(B3083="ceiling fan",J3083&gt;500),_xlfn.MAXIFS('m cost'!$E$3:$E$1062,'m cost'!$B$3:$B$1062,C3083,'m cost'!$C$3:$C$1062,"&lt;="&amp;O3083,'m cost'!$D$3:$D$1062,"&lt;="&amp;N3083)*3,_xlfn.MAXIFS('m cost'!$E$3:$E$1062,'m cost'!$B$3:$B$1062,C3083,'m cost'!$C$3:$C$1062,"&lt;="&amp;O3083,'m cost'!$D$3:$D$1062,"&lt;="&amp;N3083)))</f>
        <v>2436</v>
      </c>
      <c r="L3083" s="2">
        <f t="shared" si="294"/>
        <v>121800</v>
      </c>
      <c r="M3083" s="2">
        <f t="shared" si="295"/>
        <v>13500</v>
      </c>
      <c r="N3083">
        <f t="shared" si="296"/>
        <v>3</v>
      </c>
      <c r="O3083">
        <f t="shared" si="297"/>
        <v>2023</v>
      </c>
      <c r="P3083" s="9">
        <f>IF(I3083&gt;0,VLOOKUP(B3083,'m cost'!A:G,6,FALSE)*I3083,0)</f>
        <v>2945.5</v>
      </c>
      <c r="Q3083" t="str">
        <f t="shared" si="298"/>
        <v>l</v>
      </c>
      <c r="R3083" s="2">
        <f t="shared" si="299"/>
        <v>-111245.5</v>
      </c>
    </row>
    <row r="3084" spans="1:18" x14ac:dyDescent="0.2">
      <c r="A3084" t="s">
        <v>271</v>
      </c>
      <c r="B3084" s="9" t="str">
        <f>VLOOKUP(A3084,'item cost'!A:D,2,FALSE)</f>
        <v>group 4</v>
      </c>
      <c r="C3084" s="9" t="str">
        <f>VLOOKUP(D3084,items!A:B,2,FALSE)</f>
        <v>item 4</v>
      </c>
      <c r="D3084" t="s">
        <v>836</v>
      </c>
      <c r="E3084" s="10"/>
      <c r="F3084" s="10">
        <v>44998</v>
      </c>
      <c r="G3084" t="s">
        <v>727</v>
      </c>
      <c r="I3084">
        <v>10</v>
      </c>
      <c r="J3084" s="2">
        <v>2600</v>
      </c>
      <c r="K3084" s="2">
        <f>IF(OR(B3084="متنوع",B3084="قطع غيار"),J3084,IF(AND(B3084="ceiling fan",J3084&gt;500),_xlfn.MAXIFS('m cost'!$E$3:$E$1062,'m cost'!$B$3:$B$1062,C3084,'m cost'!$C$3:$C$1062,"&lt;="&amp;O3084,'m cost'!$D$3:$D$1062,"&lt;="&amp;N3084)*3,_xlfn.MAXIFS('m cost'!$E$3:$E$1062,'m cost'!$B$3:$B$1062,C3084,'m cost'!$C$3:$C$1062,"&lt;="&amp;O3084,'m cost'!$D$3:$D$1062,"&lt;="&amp;N3084)))</f>
        <v>1793</v>
      </c>
      <c r="L3084" s="2">
        <f t="shared" si="294"/>
        <v>17930</v>
      </c>
      <c r="M3084" s="2">
        <f t="shared" si="295"/>
        <v>26000</v>
      </c>
      <c r="N3084">
        <f t="shared" si="296"/>
        <v>3</v>
      </c>
      <c r="O3084">
        <f t="shared" si="297"/>
        <v>2023</v>
      </c>
      <c r="P3084" s="9">
        <f>IF(I3084&gt;0,VLOOKUP(B3084,'m cost'!A:G,6,FALSE)*I3084,0)</f>
        <v>429.6</v>
      </c>
      <c r="Q3084" t="str">
        <f t="shared" si="298"/>
        <v>p</v>
      </c>
      <c r="R3084" s="2">
        <f t="shared" si="299"/>
        <v>7640.4</v>
      </c>
    </row>
    <row r="3085" spans="1:18" x14ac:dyDescent="0.2">
      <c r="A3085" t="s">
        <v>26</v>
      </c>
      <c r="B3085" s="9" t="str">
        <f>VLOOKUP(A3085,'item cost'!A:D,2,FALSE)</f>
        <v>group 5</v>
      </c>
      <c r="C3085" s="9" t="str">
        <f>VLOOKUP(D3085,items!A:B,2,FALSE)</f>
        <v>item 5</v>
      </c>
      <c r="D3085" t="s">
        <v>837</v>
      </c>
      <c r="E3085" s="10"/>
      <c r="F3085" s="10">
        <v>44998</v>
      </c>
      <c r="G3085" t="s">
        <v>727</v>
      </c>
      <c r="I3085">
        <v>2</v>
      </c>
      <c r="J3085" s="2">
        <v>2550</v>
      </c>
      <c r="K3085" s="2">
        <f>IF(OR(B3085="متنوع",B3085="قطع غيار"),J3085,IF(AND(B3085="ceiling fan",J3085&gt;500),_xlfn.MAXIFS('m cost'!$E$3:$E$1062,'m cost'!$B$3:$B$1062,C3085,'m cost'!$C$3:$C$1062,"&lt;="&amp;O3085,'m cost'!$D$3:$D$1062,"&lt;="&amp;N3085)*3,_xlfn.MAXIFS('m cost'!$E$3:$E$1062,'m cost'!$B$3:$B$1062,C3085,'m cost'!$C$3:$C$1062,"&lt;="&amp;O3085,'m cost'!$D$3:$D$1062,"&lt;="&amp;N3085)))</f>
        <v>2220</v>
      </c>
      <c r="L3085" s="2">
        <f t="shared" si="294"/>
        <v>4440</v>
      </c>
      <c r="M3085" s="2">
        <f t="shared" si="295"/>
        <v>5100</v>
      </c>
      <c r="N3085">
        <f t="shared" si="296"/>
        <v>3</v>
      </c>
      <c r="O3085">
        <f t="shared" si="297"/>
        <v>2023</v>
      </c>
      <c r="P3085" s="9">
        <f>IF(I3085&gt;0,VLOOKUP(B3085,'m cost'!A:G,6,FALSE)*I3085,0)</f>
        <v>64.08</v>
      </c>
      <c r="Q3085" t="str">
        <f t="shared" si="298"/>
        <v>p</v>
      </c>
      <c r="R3085" s="2">
        <f t="shared" si="299"/>
        <v>595.91999999999996</v>
      </c>
    </row>
    <row r="3086" spans="1:18" x14ac:dyDescent="0.2">
      <c r="A3086" t="s">
        <v>66</v>
      </c>
      <c r="B3086" s="9" t="str">
        <f>VLOOKUP(A3086,'item cost'!A:D,2,FALSE)</f>
        <v>group 6</v>
      </c>
      <c r="C3086" s="9" t="str">
        <f>VLOOKUP(D3086,items!A:B,2,FALSE)</f>
        <v>item 6</v>
      </c>
      <c r="D3086" t="s">
        <v>838</v>
      </c>
      <c r="E3086" s="10"/>
      <c r="F3086" s="10">
        <v>44998</v>
      </c>
      <c r="G3086" t="s">
        <v>727</v>
      </c>
      <c r="I3086">
        <v>1</v>
      </c>
      <c r="J3086" s="2">
        <v>2650</v>
      </c>
      <c r="K3086" s="2">
        <f>IF(OR(B3086="متنوع",B3086="قطع غيار"),J3086,IF(AND(B3086="ceiling fan",J3086&gt;500),_xlfn.MAXIFS('m cost'!$E$3:$E$1062,'m cost'!$B$3:$B$1062,C3086,'m cost'!$C$3:$C$1062,"&lt;="&amp;O3086,'m cost'!$D$3:$D$1062,"&lt;="&amp;N3086)*3,_xlfn.MAXIFS('m cost'!$E$3:$E$1062,'m cost'!$B$3:$B$1062,C3086,'m cost'!$C$3:$C$1062,"&lt;="&amp;O3086,'m cost'!$D$3:$D$1062,"&lt;="&amp;N3086)))</f>
        <v>410</v>
      </c>
      <c r="L3086" s="2">
        <f t="shared" si="294"/>
        <v>410</v>
      </c>
      <c r="M3086" s="2">
        <f t="shared" si="295"/>
        <v>2650</v>
      </c>
      <c r="N3086">
        <f t="shared" si="296"/>
        <v>3</v>
      </c>
      <c r="O3086">
        <f t="shared" si="297"/>
        <v>2023</v>
      </c>
      <c r="P3086" s="9">
        <f>IF(I3086&gt;0,VLOOKUP(B3086,'m cost'!A:G,6,FALSE)*I3086,0)</f>
        <v>149.47999999999999</v>
      </c>
      <c r="Q3086" t="str">
        <f t="shared" si="298"/>
        <v>p</v>
      </c>
      <c r="R3086" s="2">
        <f t="shared" si="299"/>
        <v>2090.52</v>
      </c>
    </row>
    <row r="3087" spans="1:18" x14ac:dyDescent="0.2">
      <c r="A3087" t="s">
        <v>40</v>
      </c>
      <c r="B3087" s="9" t="str">
        <f>VLOOKUP(A3087,'item cost'!A:D,2,FALSE)</f>
        <v>group 7</v>
      </c>
      <c r="C3087" s="9" t="str">
        <f>VLOOKUP(D3087,items!A:B,2,FALSE)</f>
        <v>item 7</v>
      </c>
      <c r="D3087" t="s">
        <v>839</v>
      </c>
      <c r="E3087" s="10"/>
      <c r="F3087" s="10">
        <v>44998</v>
      </c>
      <c r="G3087" t="s">
        <v>727</v>
      </c>
      <c r="I3087">
        <v>14</v>
      </c>
      <c r="J3087" s="2">
        <v>2750</v>
      </c>
      <c r="K3087" s="2">
        <f>IF(OR(B3087="متنوع",B3087="قطع غيار"),J3087,IF(AND(B3087="ceiling fan",J3087&gt;500),_xlfn.MAXIFS('m cost'!$E$3:$E$1062,'m cost'!$B$3:$B$1062,C3087,'m cost'!$C$3:$C$1062,"&lt;="&amp;O3087,'m cost'!$D$3:$D$1062,"&lt;="&amp;N3087)*3,_xlfn.MAXIFS('m cost'!$E$3:$E$1062,'m cost'!$B$3:$B$1062,C3087,'m cost'!$C$3:$C$1062,"&lt;="&amp;O3087,'m cost'!$D$3:$D$1062,"&lt;="&amp;N3087)))</f>
        <v>460</v>
      </c>
      <c r="L3087" s="2">
        <f t="shared" si="294"/>
        <v>6440</v>
      </c>
      <c r="M3087" s="2">
        <f t="shared" si="295"/>
        <v>38500</v>
      </c>
      <c r="N3087">
        <f t="shared" si="296"/>
        <v>3</v>
      </c>
      <c r="O3087">
        <f t="shared" si="297"/>
        <v>2023</v>
      </c>
      <c r="P3087" s="9">
        <f>IF(I3087&gt;0,VLOOKUP(B3087,'m cost'!A:G,6,FALSE)*I3087,0)</f>
        <v>309.96000000000004</v>
      </c>
      <c r="Q3087" t="str">
        <f t="shared" si="298"/>
        <v>p</v>
      </c>
      <c r="R3087" s="2">
        <f t="shared" si="299"/>
        <v>31750.04</v>
      </c>
    </row>
    <row r="3088" spans="1:18" x14ac:dyDescent="0.2">
      <c r="A3088" t="s">
        <v>61</v>
      </c>
      <c r="B3088" s="9" t="str">
        <f>VLOOKUP(A3088,'item cost'!A:D,2,FALSE)</f>
        <v>group 8</v>
      </c>
      <c r="C3088" s="9" t="str">
        <f>VLOOKUP(D3088,items!A:B,2,FALSE)</f>
        <v>item 8</v>
      </c>
      <c r="D3088" t="s">
        <v>840</v>
      </c>
      <c r="E3088" s="10"/>
      <c r="F3088" s="10">
        <v>44998</v>
      </c>
      <c r="G3088" t="s">
        <v>727</v>
      </c>
      <c r="I3088">
        <v>4</v>
      </c>
      <c r="J3088" s="2">
        <v>2750</v>
      </c>
      <c r="K3088" s="2">
        <f>IF(OR(B3088="متنوع",B3088="قطع غيار"),J3088,IF(AND(B3088="ceiling fan",J3088&gt;500),_xlfn.MAXIFS('m cost'!$E$3:$E$1062,'m cost'!$B$3:$B$1062,C3088,'m cost'!$C$3:$C$1062,"&lt;="&amp;O3088,'m cost'!$D$3:$D$1062,"&lt;="&amp;N3088)*3,_xlfn.MAXIFS('m cost'!$E$3:$E$1062,'m cost'!$B$3:$B$1062,C3088,'m cost'!$C$3:$C$1062,"&lt;="&amp;O3088,'m cost'!$D$3:$D$1062,"&lt;="&amp;N3088)))</f>
        <v>1630</v>
      </c>
      <c r="L3088" s="2">
        <f t="shared" si="294"/>
        <v>6520</v>
      </c>
      <c r="M3088" s="2">
        <f t="shared" si="295"/>
        <v>11000</v>
      </c>
      <c r="N3088">
        <f t="shared" si="296"/>
        <v>3</v>
      </c>
      <c r="O3088">
        <f t="shared" si="297"/>
        <v>2023</v>
      </c>
      <c r="P3088" s="9">
        <f>IF(I3088&gt;0,VLOOKUP(B3088,'m cost'!A:G,6,FALSE)*I3088,0)</f>
        <v>251.36</v>
      </c>
      <c r="Q3088" t="str">
        <f t="shared" si="298"/>
        <v>p</v>
      </c>
      <c r="R3088" s="2">
        <f t="shared" si="299"/>
        <v>4228.6400000000003</v>
      </c>
    </row>
    <row r="3089" spans="1:18" x14ac:dyDescent="0.2">
      <c r="A3089" t="s">
        <v>39</v>
      </c>
      <c r="B3089" s="9" t="str">
        <f>VLOOKUP(A3089,'item cost'!A:D,2,FALSE)</f>
        <v>group 9</v>
      </c>
      <c r="C3089" s="9" t="str">
        <f>VLOOKUP(D3089,items!A:B,2,FALSE)</f>
        <v>item 9</v>
      </c>
      <c r="D3089" t="s">
        <v>841</v>
      </c>
      <c r="E3089" s="10"/>
      <c r="F3089" s="10">
        <v>44998</v>
      </c>
      <c r="G3089" t="s">
        <v>727</v>
      </c>
      <c r="I3089">
        <v>5</v>
      </c>
      <c r="J3089" s="2">
        <v>2850</v>
      </c>
      <c r="K3089" s="2">
        <f>IF(OR(B3089="متنوع",B3089="قطع غيار"),J3089,IF(AND(B3089="ceiling fan",J3089&gt;500),_xlfn.MAXIFS('m cost'!$E$3:$E$1062,'m cost'!$B$3:$B$1062,C3089,'m cost'!$C$3:$C$1062,"&lt;="&amp;O3089,'m cost'!$D$3:$D$1062,"&lt;="&amp;N3089)*3,_xlfn.MAXIFS('m cost'!$E$3:$E$1062,'m cost'!$B$3:$B$1062,C3089,'m cost'!$C$3:$C$1062,"&lt;="&amp;O3089,'m cost'!$D$3:$D$1062,"&lt;="&amp;N3089)))</f>
        <v>2007</v>
      </c>
      <c r="L3089" s="2">
        <f t="shared" si="294"/>
        <v>10035</v>
      </c>
      <c r="M3089" s="2">
        <f t="shared" si="295"/>
        <v>14250</v>
      </c>
      <c r="N3089">
        <f t="shared" si="296"/>
        <v>3</v>
      </c>
      <c r="O3089">
        <f t="shared" si="297"/>
        <v>2023</v>
      </c>
      <c r="P3089" s="9">
        <f>IF(I3089&gt;0,VLOOKUP(B3089,'m cost'!A:G,6,FALSE)*I3089,0)</f>
        <v>112.44999999999999</v>
      </c>
      <c r="Q3089" t="str">
        <f t="shared" si="298"/>
        <v>p</v>
      </c>
      <c r="R3089" s="2">
        <f t="shared" si="299"/>
        <v>4102.55</v>
      </c>
    </row>
    <row r="3090" spans="1:18" x14ac:dyDescent="0.2">
      <c r="A3090" t="s">
        <v>277</v>
      </c>
      <c r="B3090" s="9" t="str">
        <f>VLOOKUP(A3090,'item cost'!A:D,2,FALSE)</f>
        <v>group 10</v>
      </c>
      <c r="C3090" s="9" t="str">
        <f>VLOOKUP(D3090,items!A:B,2,FALSE)</f>
        <v>item 10</v>
      </c>
      <c r="D3090" t="s">
        <v>842</v>
      </c>
      <c r="E3090" s="10"/>
      <c r="F3090" s="10">
        <v>44999</v>
      </c>
      <c r="G3090" t="s">
        <v>728</v>
      </c>
      <c r="I3090">
        <v>50</v>
      </c>
      <c r="J3090" s="2">
        <v>475</v>
      </c>
      <c r="K3090" s="2">
        <f>IF(OR(B3090="متنوع",B3090="قطع غيار"),J3090,IF(AND(B3090="ceiling fan",J3090&gt;500),_xlfn.MAXIFS('m cost'!$E$3:$E$1062,'m cost'!$B$3:$B$1062,C3090,'m cost'!$C$3:$C$1062,"&lt;="&amp;O3090,'m cost'!$D$3:$D$1062,"&lt;="&amp;N3090)*3,_xlfn.MAXIFS('m cost'!$E$3:$E$1062,'m cost'!$B$3:$B$1062,C3090,'m cost'!$C$3:$C$1062,"&lt;="&amp;O3090,'m cost'!$D$3:$D$1062,"&lt;="&amp;N3090)))</f>
        <v>370</v>
      </c>
      <c r="L3090" s="2">
        <f t="shared" si="294"/>
        <v>18500</v>
      </c>
      <c r="M3090" s="2">
        <f t="shared" si="295"/>
        <v>23750</v>
      </c>
      <c r="N3090">
        <f t="shared" si="296"/>
        <v>3</v>
      </c>
      <c r="O3090">
        <f t="shared" si="297"/>
        <v>2023</v>
      </c>
      <c r="P3090" s="9">
        <f>IF(I3090&gt;0,VLOOKUP(B3090,'m cost'!A:G,6,FALSE)*I3090,0)</f>
        <v>3121.5</v>
      </c>
      <c r="Q3090" t="str">
        <f t="shared" si="298"/>
        <v>p</v>
      </c>
      <c r="R3090" s="2">
        <f t="shared" si="299"/>
        <v>2128.5</v>
      </c>
    </row>
    <row r="3091" spans="1:18" x14ac:dyDescent="0.2">
      <c r="A3091" t="s">
        <v>53</v>
      </c>
      <c r="B3091" s="9" t="str">
        <f>VLOOKUP(A3091,'item cost'!A:D,2,FALSE)</f>
        <v>group 11</v>
      </c>
      <c r="C3091" s="9" t="str">
        <f>VLOOKUP(D3091,items!A:B,2,FALSE)</f>
        <v>item 11</v>
      </c>
      <c r="D3091" t="s">
        <v>843</v>
      </c>
      <c r="E3091" s="10"/>
      <c r="F3091" s="10">
        <v>44999</v>
      </c>
      <c r="G3091" t="s">
        <v>728</v>
      </c>
      <c r="I3091">
        <v>253</v>
      </c>
      <c r="J3091" s="2">
        <v>540</v>
      </c>
      <c r="K3091" s="2">
        <f>IF(OR(B3091="متنوع",B3091="قطع غيار"),J3091,IF(AND(B3091="ceiling fan",J3091&gt;500),_xlfn.MAXIFS('m cost'!$E$3:$E$1062,'m cost'!$B$3:$B$1062,C3091,'m cost'!$C$3:$C$1062,"&lt;="&amp;O3091,'m cost'!$D$3:$D$1062,"&lt;="&amp;N3091)*3,_xlfn.MAXIFS('m cost'!$E$3:$E$1062,'m cost'!$B$3:$B$1062,C3091,'m cost'!$C$3:$C$1062,"&lt;="&amp;O3091,'m cost'!$D$3:$D$1062,"&lt;="&amp;N3091)))</f>
        <v>339.00000000000006</v>
      </c>
      <c r="L3091" s="2">
        <f t="shared" si="294"/>
        <v>85767.000000000015</v>
      </c>
      <c r="M3091" s="2">
        <f t="shared" si="295"/>
        <v>136620</v>
      </c>
      <c r="N3091">
        <f t="shared" si="296"/>
        <v>3</v>
      </c>
      <c r="O3091">
        <f t="shared" si="297"/>
        <v>2023</v>
      </c>
      <c r="P3091" s="9">
        <f>IF(I3091&gt;0,VLOOKUP(B3091,'m cost'!A:G,6,FALSE)*I3091,0)</f>
        <v>5568.5300000000007</v>
      </c>
      <c r="Q3091" t="str">
        <f t="shared" si="298"/>
        <v>p</v>
      </c>
      <c r="R3091" s="2">
        <f t="shared" si="299"/>
        <v>45284.469999999987</v>
      </c>
    </row>
    <row r="3092" spans="1:18" x14ac:dyDescent="0.2">
      <c r="A3092" t="s">
        <v>54</v>
      </c>
      <c r="B3092" s="9" t="str">
        <f>VLOOKUP(A3092,'item cost'!A:D,2,FALSE)</f>
        <v>group 12</v>
      </c>
      <c r="C3092" s="9" t="str">
        <f>VLOOKUP(D3092,items!A:B,2,FALSE)</f>
        <v>item 12</v>
      </c>
      <c r="D3092" t="s">
        <v>844</v>
      </c>
      <c r="E3092" s="10"/>
      <c r="F3092" s="10">
        <v>44999</v>
      </c>
      <c r="G3092" t="s">
        <v>728</v>
      </c>
      <c r="I3092">
        <v>50</v>
      </c>
      <c r="J3092" s="2">
        <v>1475</v>
      </c>
      <c r="K3092" s="2">
        <f>IF(OR(B3092="متنوع",B3092="قطع غيار"),J3092,IF(AND(B3092="ceiling fan",J3092&gt;500),_xlfn.MAXIFS('m cost'!$E$3:$E$1062,'m cost'!$B$3:$B$1062,C3092,'m cost'!$C$3:$C$1062,"&lt;="&amp;O3092,'m cost'!$D$3:$D$1062,"&lt;="&amp;N3092)*3,_xlfn.MAXIFS('m cost'!$E$3:$E$1062,'m cost'!$B$3:$B$1062,C3092,'m cost'!$C$3:$C$1062,"&lt;="&amp;O3092,'m cost'!$D$3:$D$1062,"&lt;="&amp;N3092)))</f>
        <v>900</v>
      </c>
      <c r="L3092" s="2">
        <f t="shared" ref="L3092:L3155" si="300">I3092*K3092</f>
        <v>45000</v>
      </c>
      <c r="M3092" s="2">
        <f t="shared" ref="M3092:M3155" si="301">J3092*I3092</f>
        <v>73750</v>
      </c>
      <c r="N3092">
        <f t="shared" ref="N3092:N3155" si="302">MONTH(F3092)</f>
        <v>3</v>
      </c>
      <c r="O3092">
        <f t="shared" ref="O3092:O3155" si="303">YEAR(F3092)</f>
        <v>2023</v>
      </c>
      <c r="P3092" s="9">
        <f>IF(I3092&gt;0,VLOOKUP(B3092,'m cost'!A:G,6,FALSE)*I3092,0)</f>
        <v>1289</v>
      </c>
      <c r="Q3092" t="str">
        <f t="shared" ref="Q3092:Q3155" si="304">IF(M3092-L3092-P3092&gt;0,"p","l")</f>
        <v>p</v>
      </c>
      <c r="R3092" s="2">
        <f t="shared" ref="R3092:R3155" si="305">M3092-L3092-P3092</f>
        <v>27461</v>
      </c>
    </row>
    <row r="3093" spans="1:18" x14ac:dyDescent="0.2">
      <c r="A3093" t="s">
        <v>72</v>
      </c>
      <c r="B3093" s="9" t="str">
        <f>VLOOKUP(A3093,'item cost'!A:D,2,FALSE)</f>
        <v>group 13</v>
      </c>
      <c r="C3093" s="9" t="str">
        <f>VLOOKUP(D3093,items!A:B,2,FALSE)</f>
        <v>item 13</v>
      </c>
      <c r="D3093" t="s">
        <v>845</v>
      </c>
      <c r="E3093" s="10"/>
      <c r="F3093" s="10">
        <v>44999</v>
      </c>
      <c r="G3093" t="s">
        <v>728</v>
      </c>
      <c r="I3093">
        <v>11</v>
      </c>
      <c r="J3093" s="2">
        <v>1050</v>
      </c>
      <c r="K3093" s="2">
        <f>IF(OR(B3093="متنوع",B3093="قطع غيار"),J3093,IF(AND(B3093="ceiling fan",J3093&gt;500),_xlfn.MAXIFS('m cost'!$E$3:$E$1062,'m cost'!$B$3:$B$1062,C3093,'m cost'!$C$3:$C$1062,"&lt;="&amp;O3093,'m cost'!$D$3:$D$1062,"&lt;="&amp;N3093)*3,_xlfn.MAXIFS('m cost'!$E$3:$E$1062,'m cost'!$B$3:$B$1062,C3093,'m cost'!$C$3:$C$1062,"&lt;="&amp;O3093,'m cost'!$D$3:$D$1062,"&lt;="&amp;N3093)))</f>
        <v>450</v>
      </c>
      <c r="L3093" s="2">
        <f t="shared" si="300"/>
        <v>4950</v>
      </c>
      <c r="M3093" s="2">
        <f t="shared" si="301"/>
        <v>11550</v>
      </c>
      <c r="N3093">
        <f t="shared" si="302"/>
        <v>3</v>
      </c>
      <c r="O3093">
        <f t="shared" si="303"/>
        <v>2023</v>
      </c>
      <c r="P3093" s="9">
        <f>IF(I3093&gt;0,VLOOKUP(B3093,'m cost'!A:G,6,FALSE)*I3093,0)</f>
        <v>458.37</v>
      </c>
      <c r="Q3093" t="str">
        <f t="shared" si="304"/>
        <v>p</v>
      </c>
      <c r="R3093" s="2">
        <f t="shared" si="305"/>
        <v>6141.63</v>
      </c>
    </row>
    <row r="3094" spans="1:18" x14ac:dyDescent="0.2">
      <c r="A3094" t="s">
        <v>38</v>
      </c>
      <c r="B3094" s="9" t="str">
        <f>VLOOKUP(A3094,'item cost'!A:D,2,FALSE)</f>
        <v>group 14</v>
      </c>
      <c r="C3094" s="9" t="str">
        <f>VLOOKUP(D3094,items!A:B,2,FALSE)</f>
        <v>item 14</v>
      </c>
      <c r="D3094" t="s">
        <v>846</v>
      </c>
      <c r="E3094" s="10"/>
      <c r="F3094" s="10">
        <v>44999</v>
      </c>
      <c r="G3094" t="s">
        <v>728</v>
      </c>
      <c r="I3094">
        <v>15</v>
      </c>
      <c r="J3094" s="2">
        <v>2700</v>
      </c>
      <c r="K3094" s="2">
        <f>IF(OR(B3094="متنوع",B3094="قطع غيار"),J3094,IF(AND(B3094="ceiling fan",J3094&gt;500),_xlfn.MAXIFS('m cost'!$E$3:$E$1062,'m cost'!$B$3:$B$1062,C3094,'m cost'!$C$3:$C$1062,"&lt;="&amp;O3094,'m cost'!$D$3:$D$1062,"&lt;="&amp;N3094)*3,_xlfn.MAXIFS('m cost'!$E$3:$E$1062,'m cost'!$B$3:$B$1062,C3094,'m cost'!$C$3:$C$1062,"&lt;="&amp;O3094,'m cost'!$D$3:$D$1062,"&lt;="&amp;N3094)))</f>
        <v>2060</v>
      </c>
      <c r="L3094" s="2">
        <f t="shared" si="300"/>
        <v>30900</v>
      </c>
      <c r="M3094" s="2">
        <f t="shared" si="301"/>
        <v>40500</v>
      </c>
      <c r="N3094">
        <f t="shared" si="302"/>
        <v>3</v>
      </c>
      <c r="O3094">
        <f t="shared" si="303"/>
        <v>2023</v>
      </c>
      <c r="P3094" s="9">
        <f>IF(I3094&gt;0,VLOOKUP(B3094,'m cost'!A:G,6,FALSE)*I3094,0)</f>
        <v>497.84999999999997</v>
      </c>
      <c r="Q3094" t="str">
        <f t="shared" si="304"/>
        <v>p</v>
      </c>
      <c r="R3094" s="2">
        <f t="shared" si="305"/>
        <v>9102.15</v>
      </c>
    </row>
    <row r="3095" spans="1:18" x14ac:dyDescent="0.2">
      <c r="A3095" t="s">
        <v>36</v>
      </c>
      <c r="B3095" s="9" t="str">
        <f>VLOOKUP(A3095,'item cost'!A:D,2,FALSE)</f>
        <v>group 15</v>
      </c>
      <c r="C3095" s="9" t="str">
        <f>VLOOKUP(D3095,items!A:B,2,FALSE)</f>
        <v>item 15</v>
      </c>
      <c r="D3095" t="s">
        <v>847</v>
      </c>
      <c r="E3095" s="10"/>
      <c r="F3095" s="10">
        <v>45005</v>
      </c>
      <c r="G3095" t="s">
        <v>729</v>
      </c>
      <c r="I3095">
        <v>20</v>
      </c>
      <c r="J3095" s="2">
        <v>2600</v>
      </c>
      <c r="K3095" s="2">
        <f>IF(OR(B3095="متنوع",B3095="قطع غيار"),J3095,IF(AND(B3095="ceiling fan",J3095&gt;500),_xlfn.MAXIFS('m cost'!$E$3:$E$1062,'m cost'!$B$3:$B$1062,C3095,'m cost'!$C$3:$C$1062,"&lt;="&amp;O3095,'m cost'!$D$3:$D$1062,"&lt;="&amp;N3095)*3,_xlfn.MAXIFS('m cost'!$E$3:$E$1062,'m cost'!$B$3:$B$1062,C3095,'m cost'!$C$3:$C$1062,"&lt;="&amp;O3095,'m cost'!$D$3:$D$1062,"&lt;="&amp;N3095)))</f>
        <v>1928</v>
      </c>
      <c r="L3095" s="2">
        <f t="shared" si="300"/>
        <v>38560</v>
      </c>
      <c r="M3095" s="2">
        <f t="shared" si="301"/>
        <v>52000</v>
      </c>
      <c r="N3095">
        <f t="shared" si="302"/>
        <v>3</v>
      </c>
      <c r="O3095">
        <f t="shared" si="303"/>
        <v>2023</v>
      </c>
      <c r="P3095" s="9">
        <f>IF(I3095&gt;0,VLOOKUP(B3095,'m cost'!A:G,6,FALSE)*I3095,0)</f>
        <v>530.4</v>
      </c>
      <c r="Q3095" t="str">
        <f t="shared" si="304"/>
        <v>p</v>
      </c>
      <c r="R3095" s="2">
        <f t="shared" si="305"/>
        <v>12909.6</v>
      </c>
    </row>
    <row r="3096" spans="1:18" x14ac:dyDescent="0.2">
      <c r="A3096" t="s">
        <v>30</v>
      </c>
      <c r="B3096" s="9" t="str">
        <f>VLOOKUP(A3096,'item cost'!A:D,2,FALSE)</f>
        <v>group 16</v>
      </c>
      <c r="C3096" s="9" t="str">
        <f>VLOOKUP(D3096,items!A:B,2,FALSE)</f>
        <v>item 16</v>
      </c>
      <c r="D3096" t="s">
        <v>848</v>
      </c>
      <c r="E3096" s="10"/>
      <c r="F3096" s="10">
        <v>45005</v>
      </c>
      <c r="G3096" t="s">
        <v>729</v>
      </c>
      <c r="I3096">
        <v>100</v>
      </c>
      <c r="J3096" s="2">
        <v>560</v>
      </c>
      <c r="K3096" s="2">
        <f>IF(OR(B3096="متنوع",B3096="قطع غيار"),J3096,IF(AND(B3096="ceiling fan",J3096&gt;500),_xlfn.MAXIFS('m cost'!$E$3:$E$1062,'m cost'!$B$3:$B$1062,C3096,'m cost'!$C$3:$C$1062,"&lt;="&amp;O3096,'m cost'!$D$3:$D$1062,"&lt;="&amp;N3096)*3,_xlfn.MAXIFS('m cost'!$E$3:$E$1062,'m cost'!$B$3:$B$1062,C3096,'m cost'!$C$3:$C$1062,"&lt;="&amp;O3096,'m cost'!$D$3:$D$1062,"&lt;="&amp;N3096)))</f>
        <v>340.26666666666671</v>
      </c>
      <c r="L3096" s="2">
        <f t="shared" si="300"/>
        <v>34026.666666666672</v>
      </c>
      <c r="M3096" s="2">
        <f t="shared" si="301"/>
        <v>56000</v>
      </c>
      <c r="N3096">
        <f t="shared" si="302"/>
        <v>3</v>
      </c>
      <c r="O3096">
        <f t="shared" si="303"/>
        <v>2023</v>
      </c>
      <c r="P3096" s="9">
        <f>IF(I3096&gt;0,VLOOKUP(B3096,'m cost'!A:G,6,FALSE)*I3096,0)</f>
        <v>2868</v>
      </c>
      <c r="Q3096" t="str">
        <f t="shared" si="304"/>
        <v>p</v>
      </c>
      <c r="R3096" s="2">
        <f t="shared" si="305"/>
        <v>19105.333333333328</v>
      </c>
    </row>
    <row r="3097" spans="1:18" x14ac:dyDescent="0.2">
      <c r="A3097" t="s">
        <v>45</v>
      </c>
      <c r="B3097" s="9" t="str">
        <f>VLOOKUP(A3097,'item cost'!A:D,2,FALSE)</f>
        <v>group 17</v>
      </c>
      <c r="C3097" s="9" t="str">
        <f>VLOOKUP(D3097,items!A:B,2,FALSE)</f>
        <v>item 17</v>
      </c>
      <c r="D3097" t="s">
        <v>849</v>
      </c>
      <c r="E3097" s="10"/>
      <c r="F3097" s="10">
        <v>45005</v>
      </c>
      <c r="G3097" t="s">
        <v>729</v>
      </c>
      <c r="I3097">
        <v>50</v>
      </c>
      <c r="J3097" s="2">
        <v>670</v>
      </c>
      <c r="K3097" s="2">
        <f>IF(OR(B3097="متنوع",B3097="قطع غيار"),J3097,IF(AND(B3097="ceiling fan",J3097&gt;500),_xlfn.MAXIFS('m cost'!$E$3:$E$1062,'m cost'!$B$3:$B$1062,C3097,'m cost'!$C$3:$C$1062,"&lt;="&amp;O3097,'m cost'!$D$3:$D$1062,"&lt;="&amp;N3097)*3,_xlfn.MAXIFS('m cost'!$E$3:$E$1062,'m cost'!$B$3:$B$1062,C3097,'m cost'!$C$3:$C$1062,"&lt;="&amp;O3097,'m cost'!$D$3:$D$1062,"&lt;="&amp;N3097)))</f>
        <v>1330</v>
      </c>
      <c r="L3097" s="2">
        <f t="shared" si="300"/>
        <v>66500</v>
      </c>
      <c r="M3097" s="2">
        <f t="shared" si="301"/>
        <v>33500</v>
      </c>
      <c r="N3097">
        <f t="shared" si="302"/>
        <v>3</v>
      </c>
      <c r="O3097">
        <f t="shared" si="303"/>
        <v>2023</v>
      </c>
      <c r="P3097" s="9">
        <f>IF(I3097&gt;0,VLOOKUP(B3097,'m cost'!A:G,6,FALSE)*I3097,0)</f>
        <v>2412.5</v>
      </c>
      <c r="Q3097" t="str">
        <f t="shared" si="304"/>
        <v>l</v>
      </c>
      <c r="R3097" s="2">
        <f t="shared" si="305"/>
        <v>-35412.5</v>
      </c>
    </row>
    <row r="3098" spans="1:18" x14ac:dyDescent="0.2">
      <c r="A3098" t="s">
        <v>21</v>
      </c>
      <c r="B3098" s="9" t="str">
        <f>VLOOKUP(A3098,'item cost'!A:D,2,FALSE)</f>
        <v>group 18</v>
      </c>
      <c r="C3098" s="9" t="str">
        <f>VLOOKUP(D3098,items!A:B,2,FALSE)</f>
        <v>item 18</v>
      </c>
      <c r="D3098" t="s">
        <v>850</v>
      </c>
      <c r="E3098" s="10"/>
      <c r="F3098" s="10">
        <v>45005</v>
      </c>
      <c r="G3098" t="s">
        <v>729</v>
      </c>
      <c r="I3098">
        <v>35</v>
      </c>
      <c r="J3098" s="2">
        <v>1225</v>
      </c>
      <c r="K3098" s="2">
        <f>IF(OR(B3098="متنوع",B3098="قطع غيار"),J3098,IF(AND(B3098="ceiling fan",J3098&gt;500),_xlfn.MAXIFS('m cost'!$E$3:$E$1062,'m cost'!$B$3:$B$1062,C3098,'m cost'!$C$3:$C$1062,"&lt;="&amp;O3098,'m cost'!$D$3:$D$1062,"&lt;="&amp;N3098)*3,_xlfn.MAXIFS('m cost'!$E$3:$E$1062,'m cost'!$B$3:$B$1062,C3098,'m cost'!$C$3:$C$1062,"&lt;="&amp;O3098,'m cost'!$D$3:$D$1062,"&lt;="&amp;N3098)))</f>
        <v>569</v>
      </c>
      <c r="L3098" s="2">
        <f t="shared" si="300"/>
        <v>19915</v>
      </c>
      <c r="M3098" s="2">
        <f t="shared" si="301"/>
        <v>42875</v>
      </c>
      <c r="N3098">
        <f t="shared" si="302"/>
        <v>3</v>
      </c>
      <c r="O3098">
        <f t="shared" si="303"/>
        <v>2023</v>
      </c>
      <c r="P3098" s="9">
        <f>IF(I3098&gt;0,VLOOKUP(B3098,'m cost'!A:G,6,FALSE)*I3098,0)</f>
        <v>4835.5999999999995</v>
      </c>
      <c r="Q3098" t="str">
        <f t="shared" si="304"/>
        <v>p</v>
      </c>
      <c r="R3098" s="2">
        <f t="shared" si="305"/>
        <v>18124.400000000001</v>
      </c>
    </row>
    <row r="3099" spans="1:18" x14ac:dyDescent="0.2">
      <c r="A3099" t="s">
        <v>275</v>
      </c>
      <c r="B3099" s="9" t="str">
        <f>VLOOKUP(A3099,'item cost'!A:D,2,FALSE)</f>
        <v>group 19</v>
      </c>
      <c r="C3099" s="9" t="str">
        <f>VLOOKUP(D3099,items!A:B,2,FALSE)</f>
        <v>item 19</v>
      </c>
      <c r="D3099" t="s">
        <v>851</v>
      </c>
      <c r="E3099" s="10"/>
      <c r="F3099" s="10">
        <v>45006</v>
      </c>
      <c r="G3099" t="s">
        <v>730</v>
      </c>
      <c r="I3099">
        <v>20</v>
      </c>
      <c r="J3099" s="2">
        <v>1475</v>
      </c>
      <c r="K3099" s="2">
        <f>IF(OR(B3099="متنوع",B3099="قطع غيار"),J3099,IF(AND(B3099="ceiling fan",J3099&gt;500),_xlfn.MAXIFS('m cost'!$E$3:$E$1062,'m cost'!$B$3:$B$1062,C3099,'m cost'!$C$3:$C$1062,"&lt;="&amp;O3099,'m cost'!$D$3:$D$1062,"&lt;="&amp;N3099)*3,_xlfn.MAXIFS('m cost'!$E$3:$E$1062,'m cost'!$B$3:$B$1062,C3099,'m cost'!$C$3:$C$1062,"&lt;="&amp;O3099,'m cost'!$D$3:$D$1062,"&lt;="&amp;N3099)))</f>
        <v>1400</v>
      </c>
      <c r="L3099" s="2">
        <f t="shared" si="300"/>
        <v>28000</v>
      </c>
      <c r="M3099" s="2">
        <f t="shared" si="301"/>
        <v>29500</v>
      </c>
      <c r="N3099">
        <f t="shared" si="302"/>
        <v>3</v>
      </c>
      <c r="O3099">
        <f t="shared" si="303"/>
        <v>2023</v>
      </c>
      <c r="P3099" s="9">
        <f>IF(I3099&gt;0,VLOOKUP(B3099,'m cost'!A:G,6,FALSE)*I3099,0)</f>
        <v>439.4</v>
      </c>
      <c r="Q3099" t="str">
        <f t="shared" si="304"/>
        <v>p</v>
      </c>
      <c r="R3099" s="2">
        <f t="shared" si="305"/>
        <v>1060.5999999999999</v>
      </c>
    </row>
    <row r="3100" spans="1:18" x14ac:dyDescent="0.2">
      <c r="A3100" t="s">
        <v>17</v>
      </c>
      <c r="B3100" s="9" t="str">
        <f>VLOOKUP(A3100,'item cost'!A:D,2,FALSE)</f>
        <v>group 20</v>
      </c>
      <c r="C3100" s="9" t="str">
        <f>VLOOKUP(D3100,items!A:B,2,FALSE)</f>
        <v>item 20</v>
      </c>
      <c r="D3100" t="s">
        <v>852</v>
      </c>
      <c r="E3100" s="10"/>
      <c r="F3100" s="10">
        <v>45006</v>
      </c>
      <c r="G3100" t="s">
        <v>730</v>
      </c>
      <c r="I3100">
        <v>50</v>
      </c>
      <c r="J3100" s="2">
        <v>470</v>
      </c>
      <c r="K3100" s="2">
        <f>IF(OR(B3100="متنوع",B3100="قطع غيار"),J3100,IF(AND(B3100="ceiling fan",J3100&gt;500),_xlfn.MAXIFS('m cost'!$E$3:$E$1062,'m cost'!$B$3:$B$1062,C3100,'m cost'!$C$3:$C$1062,"&lt;="&amp;O3100,'m cost'!$D$3:$D$1062,"&lt;="&amp;N3100)*3,_xlfn.MAXIFS('m cost'!$E$3:$E$1062,'m cost'!$B$3:$B$1062,C3100,'m cost'!$C$3:$C$1062,"&lt;="&amp;O3100,'m cost'!$D$3:$D$1062,"&lt;="&amp;N3100)))</f>
        <v>1668</v>
      </c>
      <c r="L3100" s="2">
        <f t="shared" si="300"/>
        <v>83400</v>
      </c>
      <c r="M3100" s="2">
        <f t="shared" si="301"/>
        <v>23500</v>
      </c>
      <c r="N3100">
        <f t="shared" si="302"/>
        <v>3</v>
      </c>
      <c r="O3100">
        <f t="shared" si="303"/>
        <v>2023</v>
      </c>
      <c r="P3100" s="9">
        <f>IF(I3100&gt;0,VLOOKUP(B3100,'m cost'!A:G,6,FALSE)*I3100,0)</f>
        <v>250</v>
      </c>
      <c r="Q3100" t="str">
        <f t="shared" si="304"/>
        <v>l</v>
      </c>
      <c r="R3100" s="2">
        <f t="shared" si="305"/>
        <v>-60150</v>
      </c>
    </row>
    <row r="3101" spans="1:18" x14ac:dyDescent="0.2">
      <c r="A3101" t="s">
        <v>18</v>
      </c>
      <c r="B3101" s="9" t="str">
        <f>VLOOKUP(A3101,'item cost'!A:D,2,FALSE)</f>
        <v>group 21</v>
      </c>
      <c r="C3101" s="9" t="str">
        <f>VLOOKUP(D3101,items!A:B,2,FALSE)</f>
        <v>item 21</v>
      </c>
      <c r="D3101" t="s">
        <v>853</v>
      </c>
      <c r="E3101" s="10"/>
      <c r="F3101" s="10">
        <v>45006</v>
      </c>
      <c r="G3101" t="s">
        <v>730</v>
      </c>
      <c r="I3101">
        <v>50</v>
      </c>
      <c r="J3101" s="2">
        <v>1225</v>
      </c>
      <c r="K3101" s="2">
        <f>IF(OR(B3101="متنوع",B3101="قطع غيار"),J3101,IF(AND(B3101="ceiling fan",J3101&gt;500),_xlfn.MAXIFS('m cost'!$E$3:$E$1062,'m cost'!$B$3:$B$1062,C3101,'m cost'!$C$3:$C$1062,"&lt;="&amp;O3101,'m cost'!$D$3:$D$1062,"&lt;="&amp;N3101)*3,_xlfn.MAXIFS('m cost'!$E$3:$E$1062,'m cost'!$B$3:$B$1062,C3101,'m cost'!$C$3:$C$1062,"&lt;="&amp;O3101,'m cost'!$D$3:$D$1062,"&lt;="&amp;N3101)))</f>
        <v>2185</v>
      </c>
      <c r="L3101" s="2">
        <f t="shared" si="300"/>
        <v>109250</v>
      </c>
      <c r="M3101" s="2">
        <f t="shared" si="301"/>
        <v>61250</v>
      </c>
      <c r="N3101">
        <f t="shared" si="302"/>
        <v>3</v>
      </c>
      <c r="O3101">
        <f t="shared" si="303"/>
        <v>2023</v>
      </c>
      <c r="P3101" s="9">
        <f>IF(I3101&gt;0,VLOOKUP(B3101,'m cost'!A:G,6,FALSE)*I3101,0)</f>
        <v>0</v>
      </c>
      <c r="Q3101" t="str">
        <f t="shared" si="304"/>
        <v>l</v>
      </c>
      <c r="R3101" s="2">
        <f t="shared" si="305"/>
        <v>-48000</v>
      </c>
    </row>
    <row r="3102" spans="1:18" x14ac:dyDescent="0.2">
      <c r="A3102" t="s">
        <v>24</v>
      </c>
      <c r="B3102" s="9" t="str">
        <f>VLOOKUP(A3102,'item cost'!A:D,2,FALSE)</f>
        <v>group 22</v>
      </c>
      <c r="C3102" s="9" t="str">
        <f>VLOOKUP(D3102,items!A:B,2,FALSE)</f>
        <v>item 22</v>
      </c>
      <c r="D3102" t="s">
        <v>854</v>
      </c>
      <c r="E3102" s="10"/>
      <c r="F3102" s="10">
        <v>45006</v>
      </c>
      <c r="G3102" t="s">
        <v>730</v>
      </c>
      <c r="I3102">
        <v>10</v>
      </c>
      <c r="J3102" s="2">
        <v>2600</v>
      </c>
      <c r="K3102" s="2">
        <f>IF(OR(B3102="متنوع",B3102="قطع غيار"),J3102,IF(AND(B3102="ceiling fan",J3102&gt;500),_xlfn.MAXIFS('m cost'!$E$3:$E$1062,'m cost'!$B$3:$B$1062,C3102,'m cost'!$C$3:$C$1062,"&lt;="&amp;O3102,'m cost'!$D$3:$D$1062,"&lt;="&amp;N3102)*3,_xlfn.MAXIFS('m cost'!$E$3:$E$1062,'m cost'!$B$3:$B$1062,C3102,'m cost'!$C$3:$C$1062,"&lt;="&amp;O3102,'m cost'!$D$3:$D$1062,"&lt;="&amp;N3102)))</f>
        <v>855</v>
      </c>
      <c r="L3102" s="2">
        <f t="shared" si="300"/>
        <v>8550</v>
      </c>
      <c r="M3102" s="2">
        <f t="shared" si="301"/>
        <v>26000</v>
      </c>
      <c r="N3102">
        <f t="shared" si="302"/>
        <v>3</v>
      </c>
      <c r="O3102">
        <f t="shared" si="303"/>
        <v>2023</v>
      </c>
      <c r="P3102" s="9">
        <f>IF(I3102&gt;0,VLOOKUP(B3102,'m cost'!A:G,6,FALSE)*I3102,0)</f>
        <v>10</v>
      </c>
      <c r="Q3102" t="str">
        <f t="shared" si="304"/>
        <v>p</v>
      </c>
      <c r="R3102" s="2">
        <f t="shared" si="305"/>
        <v>17440</v>
      </c>
    </row>
    <row r="3103" spans="1:18" x14ac:dyDescent="0.2">
      <c r="A3103" t="s">
        <v>60</v>
      </c>
      <c r="B3103" s="9" t="str">
        <f>VLOOKUP(A3103,'item cost'!A:D,2,FALSE)</f>
        <v>group 23</v>
      </c>
      <c r="C3103" s="9" t="str">
        <f>VLOOKUP(D3103,items!A:B,2,FALSE)</f>
        <v>item 23</v>
      </c>
      <c r="D3103" t="s">
        <v>855</v>
      </c>
      <c r="E3103" s="10"/>
      <c r="F3103" s="10">
        <v>45006</v>
      </c>
      <c r="G3103" t="s">
        <v>730</v>
      </c>
      <c r="I3103">
        <v>20</v>
      </c>
      <c r="J3103" s="2">
        <v>670</v>
      </c>
      <c r="K3103" s="2">
        <f>IF(OR(B3103="متنوع",B3103="قطع غيار"),J3103,IF(AND(B3103="ceiling fan",J3103&gt;500),_xlfn.MAXIFS('m cost'!$E$3:$E$1062,'m cost'!$B$3:$B$1062,C3103,'m cost'!$C$3:$C$1062,"&lt;="&amp;O3103,'m cost'!$D$3:$D$1062,"&lt;="&amp;N3103)*3,_xlfn.MAXIFS('m cost'!$E$3:$E$1062,'m cost'!$B$3:$B$1062,C3103,'m cost'!$C$3:$C$1062,"&lt;="&amp;O3103,'m cost'!$D$3:$D$1062,"&lt;="&amp;N3103)))</f>
        <v>3666.8121693121693</v>
      </c>
      <c r="L3103" s="2">
        <f t="shared" si="300"/>
        <v>73336.243386243383</v>
      </c>
      <c r="M3103" s="2">
        <f t="shared" si="301"/>
        <v>13400</v>
      </c>
      <c r="N3103">
        <f t="shared" si="302"/>
        <v>3</v>
      </c>
      <c r="O3103">
        <f t="shared" si="303"/>
        <v>2023</v>
      </c>
      <c r="P3103" s="9">
        <f>IF(I3103&gt;0,VLOOKUP(B3103,'m cost'!A:G,6,FALSE)*I3103,0)</f>
        <v>40</v>
      </c>
      <c r="Q3103" t="str">
        <f t="shared" si="304"/>
        <v>l</v>
      </c>
      <c r="R3103" s="2">
        <f t="shared" si="305"/>
        <v>-59976.243386243383</v>
      </c>
    </row>
    <row r="3104" spans="1:18" x14ac:dyDescent="0.2">
      <c r="A3104" t="s">
        <v>43</v>
      </c>
      <c r="B3104" s="9" t="str">
        <f>VLOOKUP(A3104,'item cost'!A:D,2,FALSE)</f>
        <v>group 24</v>
      </c>
      <c r="C3104" s="9" t="str">
        <f>VLOOKUP(D3104,items!A:B,2,FALSE)</f>
        <v>item 24</v>
      </c>
      <c r="D3104" t="s">
        <v>856</v>
      </c>
      <c r="E3104" s="10"/>
      <c r="F3104" s="10">
        <v>45012</v>
      </c>
      <c r="G3104" t="s">
        <v>731</v>
      </c>
      <c r="I3104">
        <v>20</v>
      </c>
      <c r="J3104" s="2">
        <v>2600</v>
      </c>
      <c r="K3104" s="2">
        <f>IF(OR(B3104="متنوع",B3104="قطع غيار"),J3104,IF(AND(B3104="ceiling fan",J3104&gt;500),_xlfn.MAXIFS('m cost'!$E$3:$E$1062,'m cost'!$B$3:$B$1062,C3104,'m cost'!$C$3:$C$1062,"&lt;="&amp;O3104,'m cost'!$D$3:$D$1062,"&lt;="&amp;N3104)*3,_xlfn.MAXIFS('m cost'!$E$3:$E$1062,'m cost'!$B$3:$B$1062,C3104,'m cost'!$C$3:$C$1062,"&lt;="&amp;O3104,'m cost'!$D$3:$D$1062,"&lt;="&amp;N3104)))</f>
        <v>570</v>
      </c>
      <c r="L3104" s="2">
        <f t="shared" si="300"/>
        <v>11400</v>
      </c>
      <c r="M3104" s="2">
        <f t="shared" si="301"/>
        <v>52000</v>
      </c>
      <c r="N3104">
        <f t="shared" si="302"/>
        <v>3</v>
      </c>
      <c r="O3104">
        <f t="shared" si="303"/>
        <v>2023</v>
      </c>
      <c r="P3104" s="9">
        <f>IF(I3104&gt;0,VLOOKUP(B3104,'m cost'!A:G,6,FALSE)*I3104,0)</f>
        <v>10</v>
      </c>
      <c r="Q3104" t="str">
        <f t="shared" si="304"/>
        <v>p</v>
      </c>
      <c r="R3104" s="2">
        <f t="shared" si="305"/>
        <v>40590</v>
      </c>
    </row>
    <row r="3105" spans="1:18" x14ac:dyDescent="0.2">
      <c r="A3105" t="s">
        <v>278</v>
      </c>
      <c r="B3105" s="9" t="str">
        <f>VLOOKUP(A3105,'item cost'!A:D,2,FALSE)</f>
        <v>group 25</v>
      </c>
      <c r="C3105" s="9" t="str">
        <f>VLOOKUP(D3105,items!A:B,2,FALSE)</f>
        <v>item 25</v>
      </c>
      <c r="D3105" t="s">
        <v>857</v>
      </c>
      <c r="E3105" s="10"/>
      <c r="F3105" s="10">
        <v>45012</v>
      </c>
      <c r="G3105" t="s">
        <v>731</v>
      </c>
      <c r="I3105">
        <v>100</v>
      </c>
      <c r="J3105" s="2">
        <v>560</v>
      </c>
      <c r="K3105" s="2">
        <f>IF(OR(B3105="متنوع",B3105="قطع غيار"),J3105,IF(AND(B3105="ceiling fan",J3105&gt;500),_xlfn.MAXIFS('m cost'!$E$3:$E$1062,'m cost'!$B$3:$B$1062,C3105,'m cost'!$C$3:$C$1062,"&lt;="&amp;O3105,'m cost'!$D$3:$D$1062,"&lt;="&amp;N3105)*3,_xlfn.MAXIFS('m cost'!$E$3:$E$1062,'m cost'!$B$3:$B$1062,C3105,'m cost'!$C$3:$C$1062,"&lt;="&amp;O3105,'m cost'!$D$3:$D$1062,"&lt;="&amp;N3105)))</f>
        <v>388</v>
      </c>
      <c r="L3105" s="2">
        <f t="shared" si="300"/>
        <v>38800</v>
      </c>
      <c r="M3105" s="2">
        <f t="shared" si="301"/>
        <v>56000</v>
      </c>
      <c r="N3105">
        <f t="shared" si="302"/>
        <v>3</v>
      </c>
      <c r="O3105">
        <f t="shared" si="303"/>
        <v>2023</v>
      </c>
      <c r="P3105" s="9">
        <f>IF(I3105&gt;0,VLOOKUP(B3105,'m cost'!A:G,6,FALSE)*I3105,0)</f>
        <v>2945.5</v>
      </c>
      <c r="Q3105" t="str">
        <f t="shared" si="304"/>
        <v>p</v>
      </c>
      <c r="R3105" s="2">
        <f t="shared" si="305"/>
        <v>14254.5</v>
      </c>
    </row>
    <row r="3106" spans="1:18" x14ac:dyDescent="0.2">
      <c r="A3106" t="s">
        <v>279</v>
      </c>
      <c r="B3106" s="9" t="str">
        <f>VLOOKUP(A3106,'item cost'!A:D,2,FALSE)</f>
        <v>group 26</v>
      </c>
      <c r="C3106" s="9" t="str">
        <f>VLOOKUP(D3106,items!A:B,2,FALSE)</f>
        <v>item 26</v>
      </c>
      <c r="D3106" t="s">
        <v>858</v>
      </c>
      <c r="E3106" s="10"/>
      <c r="F3106" s="10">
        <v>45012</v>
      </c>
      <c r="G3106" t="s">
        <v>731</v>
      </c>
      <c r="I3106">
        <v>120</v>
      </c>
      <c r="J3106" s="2">
        <v>510</v>
      </c>
      <c r="K3106" s="2">
        <f>IF(OR(B3106="متنوع",B3106="قطع غيار"),J3106,IF(AND(B3106="ceiling fan",J3106&gt;500),_xlfn.MAXIFS('m cost'!$E$3:$E$1062,'m cost'!$B$3:$B$1062,C3106,'m cost'!$C$3:$C$1062,"&lt;="&amp;O3106,'m cost'!$D$3:$D$1062,"&lt;="&amp;N3106)*3,_xlfn.MAXIFS('m cost'!$E$3:$E$1062,'m cost'!$B$3:$B$1062,C3106,'m cost'!$C$3:$C$1062,"&lt;="&amp;O3106,'m cost'!$D$3:$D$1062,"&lt;="&amp;N3106)))</f>
        <v>2270</v>
      </c>
      <c r="L3106" s="2">
        <f t="shared" si="300"/>
        <v>272400</v>
      </c>
      <c r="M3106" s="2">
        <f t="shared" si="301"/>
        <v>61200</v>
      </c>
      <c r="N3106">
        <f t="shared" si="302"/>
        <v>3</v>
      </c>
      <c r="O3106">
        <f t="shared" si="303"/>
        <v>2023</v>
      </c>
      <c r="P3106" s="9">
        <f>IF(I3106&gt;0,VLOOKUP(B3106,'m cost'!A:G,6,FALSE)*I3106,0)</f>
        <v>600</v>
      </c>
      <c r="Q3106" t="str">
        <f t="shared" si="304"/>
        <v>l</v>
      </c>
      <c r="R3106" s="2">
        <f t="shared" si="305"/>
        <v>-211800</v>
      </c>
    </row>
    <row r="3107" spans="1:18" x14ac:dyDescent="0.2">
      <c r="A3107" t="s">
        <v>46</v>
      </c>
      <c r="B3107" s="9" t="str">
        <f>VLOOKUP(A3107,'item cost'!A:D,2,FALSE)</f>
        <v>group 27</v>
      </c>
      <c r="C3107" s="9" t="str">
        <f>VLOOKUP(D3107,items!A:B,2,FALSE)</f>
        <v>item 27</v>
      </c>
      <c r="D3107" t="s">
        <v>859</v>
      </c>
      <c r="E3107" s="10"/>
      <c r="F3107" s="10">
        <v>45012</v>
      </c>
      <c r="G3107" t="s">
        <v>731</v>
      </c>
      <c r="I3107">
        <v>30</v>
      </c>
      <c r="J3107" s="2">
        <v>540</v>
      </c>
      <c r="K3107" s="2">
        <f>IF(OR(B3107="متنوع",B3107="قطع غيار"),J3107,IF(AND(B3107="ceiling fan",J3107&gt;500),_xlfn.MAXIFS('m cost'!$E$3:$E$1062,'m cost'!$B$3:$B$1062,C3107,'m cost'!$C$3:$C$1062,"&lt;="&amp;O3107,'m cost'!$D$3:$D$1062,"&lt;="&amp;N3107)*3,_xlfn.MAXIFS('m cost'!$E$3:$E$1062,'m cost'!$B$3:$B$1062,C3107,'m cost'!$C$3:$C$1062,"&lt;="&amp;O3107,'m cost'!$D$3:$D$1062,"&lt;="&amp;N3107)))</f>
        <v>1651</v>
      </c>
      <c r="L3107" s="2">
        <f t="shared" si="300"/>
        <v>49530</v>
      </c>
      <c r="M3107" s="2">
        <f t="shared" si="301"/>
        <v>16200</v>
      </c>
      <c r="N3107">
        <f t="shared" si="302"/>
        <v>3</v>
      </c>
      <c r="O3107">
        <f t="shared" si="303"/>
        <v>2023</v>
      </c>
      <c r="P3107" s="9">
        <f>IF(I3107&gt;0,VLOOKUP(B3107,'m cost'!A:G,6,FALSE)*I3107,0)</f>
        <v>0</v>
      </c>
      <c r="Q3107" t="str">
        <f t="shared" si="304"/>
        <v>l</v>
      </c>
      <c r="R3107" s="2">
        <f t="shared" si="305"/>
        <v>-33330</v>
      </c>
    </row>
    <row r="3108" spans="1:18" x14ac:dyDescent="0.2">
      <c r="A3108" t="s">
        <v>37</v>
      </c>
      <c r="B3108" s="9" t="str">
        <f>VLOOKUP(A3108,'item cost'!A:D,2,FALSE)</f>
        <v>group 28</v>
      </c>
      <c r="C3108" s="9" t="str">
        <f>VLOOKUP(D3108,items!A:B,2,FALSE)</f>
        <v>item 28</v>
      </c>
      <c r="D3108" t="s">
        <v>860</v>
      </c>
      <c r="E3108" s="10"/>
      <c r="F3108" s="10">
        <v>45012</v>
      </c>
      <c r="G3108" t="s">
        <v>731</v>
      </c>
      <c r="I3108">
        <v>50</v>
      </c>
      <c r="J3108" s="2">
        <v>470</v>
      </c>
      <c r="K3108" s="2">
        <f>IF(OR(B3108="متنوع",B3108="قطع غيار"),J3108,IF(AND(B3108="ceiling fan",J3108&gt;500),_xlfn.MAXIFS('m cost'!$E$3:$E$1062,'m cost'!$B$3:$B$1062,C3108,'m cost'!$C$3:$C$1062,"&lt;="&amp;O3108,'m cost'!$D$3:$D$1062,"&lt;="&amp;N3108)*3,_xlfn.MAXIFS('m cost'!$E$3:$E$1062,'m cost'!$B$3:$B$1062,C3108,'m cost'!$C$3:$C$1062,"&lt;="&amp;O3108,'m cost'!$D$3:$D$1062,"&lt;="&amp;N3108)))</f>
        <v>1229</v>
      </c>
      <c r="L3108" s="2">
        <f t="shared" si="300"/>
        <v>61450</v>
      </c>
      <c r="M3108" s="2">
        <f t="shared" si="301"/>
        <v>23500</v>
      </c>
      <c r="N3108">
        <f t="shared" si="302"/>
        <v>3</v>
      </c>
      <c r="O3108">
        <f t="shared" si="303"/>
        <v>2023</v>
      </c>
      <c r="P3108" s="9">
        <f>IF(I3108&gt;0,VLOOKUP(B3108,'m cost'!A:G,6,FALSE)*I3108,0)</f>
        <v>25</v>
      </c>
      <c r="Q3108" t="str">
        <f t="shared" si="304"/>
        <v>l</v>
      </c>
      <c r="R3108" s="2">
        <f t="shared" si="305"/>
        <v>-37975</v>
      </c>
    </row>
    <row r="3109" spans="1:18" x14ac:dyDescent="0.2">
      <c r="A3109" t="s">
        <v>44</v>
      </c>
      <c r="B3109" s="9" t="str">
        <f>VLOOKUP(A3109,'item cost'!A:D,2,FALSE)</f>
        <v>group 29</v>
      </c>
      <c r="C3109" s="9" t="str">
        <f>VLOOKUP(D3109,items!A:B,2,FALSE)</f>
        <v>item 29</v>
      </c>
      <c r="D3109" t="s">
        <v>861</v>
      </c>
      <c r="E3109" s="10"/>
      <c r="F3109" s="10">
        <v>45012</v>
      </c>
      <c r="G3109" t="s">
        <v>731</v>
      </c>
      <c r="I3109">
        <v>20</v>
      </c>
      <c r="J3109" s="2">
        <v>1475</v>
      </c>
      <c r="K3109" s="2">
        <f>IF(OR(B3109="متنوع",B3109="قطع غيار"),J3109,IF(AND(B3109="ceiling fan",J3109&gt;500),_xlfn.MAXIFS('m cost'!$E$3:$E$1062,'m cost'!$B$3:$B$1062,C3109,'m cost'!$C$3:$C$1062,"&lt;="&amp;O3109,'m cost'!$D$3:$D$1062,"&lt;="&amp;N3109)*3,_xlfn.MAXIFS('m cost'!$E$3:$E$1062,'m cost'!$B$3:$B$1062,C3109,'m cost'!$C$3:$C$1062,"&lt;="&amp;O3109,'m cost'!$D$3:$D$1062,"&lt;="&amp;N3109)))</f>
        <v>253</v>
      </c>
      <c r="L3109" s="2">
        <f t="shared" si="300"/>
        <v>5060</v>
      </c>
      <c r="M3109" s="2">
        <f t="shared" si="301"/>
        <v>29500</v>
      </c>
      <c r="N3109">
        <f t="shared" si="302"/>
        <v>3</v>
      </c>
      <c r="O3109">
        <f t="shared" si="303"/>
        <v>2023</v>
      </c>
      <c r="P3109" s="9">
        <f>IF(I3109&gt;0,VLOOKUP(B3109,'m cost'!A:G,6,FALSE)*I3109,0)</f>
        <v>100</v>
      </c>
      <c r="Q3109" t="str">
        <f t="shared" si="304"/>
        <v>p</v>
      </c>
      <c r="R3109" s="2">
        <f t="shared" si="305"/>
        <v>24340</v>
      </c>
    </row>
    <row r="3110" spans="1:18" x14ac:dyDescent="0.2">
      <c r="A3110" t="s">
        <v>280</v>
      </c>
      <c r="B3110" s="9" t="str">
        <f>VLOOKUP(A3110,'item cost'!A:D,2,FALSE)</f>
        <v>group 30</v>
      </c>
      <c r="C3110" s="9" t="str">
        <f>VLOOKUP(D3110,items!A:B,2,FALSE)</f>
        <v>item 30</v>
      </c>
      <c r="D3110" t="s">
        <v>862</v>
      </c>
      <c r="E3110" s="10"/>
      <c r="F3110" s="10">
        <v>45012</v>
      </c>
      <c r="G3110" t="s">
        <v>731</v>
      </c>
      <c r="I3110">
        <v>80</v>
      </c>
      <c r="J3110" s="2">
        <v>530</v>
      </c>
      <c r="K3110" s="2">
        <f>IF(OR(B3110="متنوع",B3110="قطع غيار"),J3110,IF(AND(B3110="ceiling fan",J3110&gt;500),_xlfn.MAXIFS('m cost'!$E$3:$E$1062,'m cost'!$B$3:$B$1062,C3110,'m cost'!$C$3:$C$1062,"&lt;="&amp;O3110,'m cost'!$D$3:$D$1062,"&lt;="&amp;N3110)*3,_xlfn.MAXIFS('m cost'!$E$3:$E$1062,'m cost'!$B$3:$B$1062,C3110,'m cost'!$C$3:$C$1062,"&lt;="&amp;O3110,'m cost'!$D$3:$D$1062,"&lt;="&amp;N3110)))</f>
        <v>1273</v>
      </c>
      <c r="L3110" s="2">
        <f t="shared" si="300"/>
        <v>101840</v>
      </c>
      <c r="M3110" s="2">
        <f t="shared" si="301"/>
        <v>42400</v>
      </c>
      <c r="N3110">
        <f t="shared" si="302"/>
        <v>3</v>
      </c>
      <c r="O3110">
        <f t="shared" si="303"/>
        <v>2023</v>
      </c>
      <c r="P3110" s="9">
        <f>IF(I3110&gt;0,VLOOKUP(B3110,'m cost'!A:G,6,FALSE)*I3110,0)</f>
        <v>400</v>
      </c>
      <c r="Q3110" t="str">
        <f t="shared" si="304"/>
        <v>l</v>
      </c>
      <c r="R3110" s="2">
        <f t="shared" si="305"/>
        <v>-59840</v>
      </c>
    </row>
    <row r="3111" spans="1:18" x14ac:dyDescent="0.2">
      <c r="A3111" t="s">
        <v>50</v>
      </c>
      <c r="B3111" s="9" t="str">
        <f>VLOOKUP(A3111,'item cost'!A:D,2,FALSE)</f>
        <v>group 31</v>
      </c>
      <c r="C3111" s="9" t="str">
        <f>VLOOKUP(D3111,items!A:B,2,FALSE)</f>
        <v>item 31</v>
      </c>
      <c r="D3111" t="s">
        <v>863</v>
      </c>
      <c r="E3111" s="10"/>
      <c r="F3111" s="10">
        <v>45012</v>
      </c>
      <c r="G3111" t="s">
        <v>732</v>
      </c>
      <c r="I3111">
        <v>50</v>
      </c>
      <c r="J3111" s="2">
        <v>620</v>
      </c>
      <c r="K3111" s="2">
        <f>IF(OR(B3111="متنوع",B3111="قطع غيار"),J3111,IF(AND(B3111="ceiling fan",J3111&gt;500),_xlfn.MAXIFS('m cost'!$E$3:$E$1062,'m cost'!$B$3:$B$1062,C3111,'m cost'!$C$3:$C$1062,"&lt;="&amp;O3111,'m cost'!$D$3:$D$1062,"&lt;="&amp;N3111)*3,_xlfn.MAXIFS('m cost'!$E$3:$E$1062,'m cost'!$B$3:$B$1062,C3111,'m cost'!$C$3:$C$1062,"&lt;="&amp;O3111,'m cost'!$D$3:$D$1062,"&lt;="&amp;N3111)))</f>
        <v>891.17460317460325</v>
      </c>
      <c r="L3111" s="2">
        <f t="shared" si="300"/>
        <v>44558.730158730163</v>
      </c>
      <c r="M3111" s="2">
        <f t="shared" si="301"/>
        <v>31000</v>
      </c>
      <c r="N3111">
        <f t="shared" si="302"/>
        <v>3</v>
      </c>
      <c r="O3111">
        <f t="shared" si="303"/>
        <v>2023</v>
      </c>
      <c r="P3111" s="9">
        <f>IF(I3111&gt;0,VLOOKUP(B3111,'m cost'!A:G,6,FALSE)*I3111,0)</f>
        <v>250</v>
      </c>
      <c r="Q3111" t="str">
        <f t="shared" si="304"/>
        <v>l</v>
      </c>
      <c r="R3111" s="2">
        <f t="shared" si="305"/>
        <v>-13808.730158730163</v>
      </c>
    </row>
    <row r="3112" spans="1:18" x14ac:dyDescent="0.2">
      <c r="A3112" t="s">
        <v>20</v>
      </c>
      <c r="B3112" s="9" t="str">
        <f>VLOOKUP(A3112,'item cost'!A:D,2,FALSE)</f>
        <v>group 32</v>
      </c>
      <c r="C3112" s="9" t="str">
        <f>VLOOKUP(D3112,items!A:B,2,FALSE)</f>
        <v>item 32</v>
      </c>
      <c r="D3112" t="s">
        <v>864</v>
      </c>
      <c r="E3112" s="10"/>
      <c r="F3112" s="10">
        <v>45012</v>
      </c>
      <c r="G3112" t="s">
        <v>732</v>
      </c>
      <c r="I3112">
        <v>50</v>
      </c>
      <c r="J3112" s="2">
        <v>560</v>
      </c>
      <c r="K3112" s="2">
        <f>IF(OR(B3112="متنوع",B3112="قطع غيار"),J3112,IF(AND(B3112="ceiling fan",J3112&gt;500),_xlfn.MAXIFS('m cost'!$E$3:$E$1062,'m cost'!$B$3:$B$1062,C3112,'m cost'!$C$3:$C$1062,"&lt;="&amp;O3112,'m cost'!$D$3:$D$1062,"&lt;="&amp;N3112)*3,_xlfn.MAXIFS('m cost'!$E$3:$E$1062,'m cost'!$B$3:$B$1062,C3112,'m cost'!$C$3:$C$1062,"&lt;="&amp;O3112,'m cost'!$D$3:$D$1062,"&lt;="&amp;N3112)))</f>
        <v>630</v>
      </c>
      <c r="L3112" s="2">
        <f t="shared" si="300"/>
        <v>31500</v>
      </c>
      <c r="M3112" s="2">
        <f t="shared" si="301"/>
        <v>28000</v>
      </c>
      <c r="N3112">
        <f t="shared" si="302"/>
        <v>3</v>
      </c>
      <c r="O3112">
        <f t="shared" si="303"/>
        <v>2023</v>
      </c>
      <c r="P3112" s="9">
        <f>IF(I3112&gt;0,VLOOKUP(B3112,'m cost'!A:G,6,FALSE)*I3112,0)</f>
        <v>250</v>
      </c>
      <c r="Q3112" t="str">
        <f t="shared" si="304"/>
        <v>l</v>
      </c>
      <c r="R3112" s="2">
        <f t="shared" si="305"/>
        <v>-3750</v>
      </c>
    </row>
    <row r="3113" spans="1:18" x14ac:dyDescent="0.2">
      <c r="A3113" t="s">
        <v>33</v>
      </c>
      <c r="B3113" s="9" t="str">
        <f>VLOOKUP(A3113,'item cost'!A:D,2,FALSE)</f>
        <v>group 33</v>
      </c>
      <c r="C3113" s="9" t="str">
        <f>VLOOKUP(D3113,items!A:B,2,FALSE)</f>
        <v>item 33</v>
      </c>
      <c r="D3113" t="s">
        <v>865</v>
      </c>
      <c r="E3113" s="10"/>
      <c r="F3113" s="10">
        <v>45012</v>
      </c>
      <c r="G3113" t="s">
        <v>732</v>
      </c>
      <c r="I3113">
        <v>20</v>
      </c>
      <c r="J3113" s="2">
        <v>1650</v>
      </c>
      <c r="K3113" s="2">
        <f>IF(OR(B3113="متنوع",B3113="قطع غيار"),J3113,IF(AND(B3113="ceiling fan",J3113&gt;500),_xlfn.MAXIFS('m cost'!$E$3:$E$1062,'m cost'!$B$3:$B$1062,C3113,'m cost'!$C$3:$C$1062,"&lt;="&amp;O3113,'m cost'!$D$3:$D$1062,"&lt;="&amp;N3113)*3,_xlfn.MAXIFS('m cost'!$E$3:$E$1062,'m cost'!$B$3:$B$1062,C3113,'m cost'!$C$3:$C$1062,"&lt;="&amp;O3113,'m cost'!$D$3:$D$1062,"&lt;="&amp;N3113)))</f>
        <v>960</v>
      </c>
      <c r="L3113" s="2">
        <f t="shared" si="300"/>
        <v>19200</v>
      </c>
      <c r="M3113" s="2">
        <f t="shared" si="301"/>
        <v>33000</v>
      </c>
      <c r="N3113">
        <f t="shared" si="302"/>
        <v>3</v>
      </c>
      <c r="O3113">
        <f t="shared" si="303"/>
        <v>2023</v>
      </c>
      <c r="P3113" s="9">
        <f>IF(I3113&gt;0,VLOOKUP(B3113,'m cost'!A:G,6,FALSE)*I3113,0)</f>
        <v>100</v>
      </c>
      <c r="Q3113" t="str">
        <f t="shared" si="304"/>
        <v>p</v>
      </c>
      <c r="R3113" s="2">
        <f t="shared" si="305"/>
        <v>13700</v>
      </c>
    </row>
    <row r="3114" spans="1:18" x14ac:dyDescent="0.2">
      <c r="A3114" t="s">
        <v>48</v>
      </c>
      <c r="B3114" s="9" t="str">
        <f>VLOOKUP(A3114,'item cost'!A:D,2,FALSE)</f>
        <v>group 34</v>
      </c>
      <c r="C3114" s="9" t="str">
        <f>VLOOKUP(D3114,items!A:B,2,FALSE)</f>
        <v>item 34</v>
      </c>
      <c r="D3114" t="s">
        <v>866</v>
      </c>
      <c r="E3114" s="10"/>
      <c r="F3114" s="10">
        <v>45012</v>
      </c>
      <c r="G3114" t="s">
        <v>733</v>
      </c>
      <c r="I3114">
        <v>20</v>
      </c>
      <c r="J3114" s="2">
        <v>2800</v>
      </c>
      <c r="K3114" s="2">
        <f>IF(OR(B3114="متنوع",B3114="قطع غيار"),J3114,IF(AND(B3114="ceiling fan",J3114&gt;500),_xlfn.MAXIFS('m cost'!$E$3:$E$1062,'m cost'!$B$3:$B$1062,C3114,'m cost'!$C$3:$C$1062,"&lt;="&amp;O3114,'m cost'!$D$3:$D$1062,"&lt;="&amp;N3114)*3,_xlfn.MAXIFS('m cost'!$E$3:$E$1062,'m cost'!$B$3:$B$1062,C3114,'m cost'!$C$3:$C$1062,"&lt;="&amp;O3114,'m cost'!$D$3:$D$1062,"&lt;="&amp;N3114)))</f>
        <v>1445</v>
      </c>
      <c r="L3114" s="2">
        <f t="shared" si="300"/>
        <v>28900</v>
      </c>
      <c r="M3114" s="2">
        <f t="shared" si="301"/>
        <v>56000</v>
      </c>
      <c r="N3114">
        <f t="shared" si="302"/>
        <v>3</v>
      </c>
      <c r="O3114">
        <f t="shared" si="303"/>
        <v>2023</v>
      </c>
      <c r="P3114" s="9">
        <f>IF(I3114&gt;0,VLOOKUP(B3114,'m cost'!A:G,6,FALSE)*I3114,0)</f>
        <v>100</v>
      </c>
      <c r="Q3114" t="str">
        <f t="shared" si="304"/>
        <v>p</v>
      </c>
      <c r="R3114" s="2">
        <f t="shared" si="305"/>
        <v>27000</v>
      </c>
    </row>
    <row r="3115" spans="1:18" x14ac:dyDescent="0.2">
      <c r="A3115" t="s">
        <v>28</v>
      </c>
      <c r="B3115" s="9" t="str">
        <f>VLOOKUP(A3115,'item cost'!A:D,2,FALSE)</f>
        <v>group 35</v>
      </c>
      <c r="C3115" s="9" t="str">
        <f>VLOOKUP(D3115,items!A:B,2,FALSE)</f>
        <v>item 35</v>
      </c>
      <c r="D3115" t="s">
        <v>867</v>
      </c>
      <c r="E3115" s="10"/>
      <c r="F3115" s="10">
        <v>45012</v>
      </c>
      <c r="G3115" t="s">
        <v>733</v>
      </c>
      <c r="I3115">
        <v>29</v>
      </c>
      <c r="J3115" s="2">
        <v>1250</v>
      </c>
      <c r="K3115" s="2">
        <f>IF(OR(B3115="متنوع",B3115="قطع غيار"),J3115,IF(AND(B3115="ceiling fan",J3115&gt;500),_xlfn.MAXIFS('m cost'!$E$3:$E$1062,'m cost'!$B$3:$B$1062,C3115,'m cost'!$C$3:$C$1062,"&lt;="&amp;O3115,'m cost'!$D$3:$D$1062,"&lt;="&amp;N3115)*3,_xlfn.MAXIFS('m cost'!$E$3:$E$1062,'m cost'!$B$3:$B$1062,C3115,'m cost'!$C$3:$C$1062,"&lt;="&amp;O3115,'m cost'!$D$3:$D$1062,"&lt;="&amp;N3115)))</f>
        <v>1445</v>
      </c>
      <c r="L3115" s="2">
        <f t="shared" si="300"/>
        <v>41905</v>
      </c>
      <c r="M3115" s="2">
        <f t="shared" si="301"/>
        <v>36250</v>
      </c>
      <c r="N3115">
        <f t="shared" si="302"/>
        <v>3</v>
      </c>
      <c r="O3115">
        <f t="shared" si="303"/>
        <v>2023</v>
      </c>
      <c r="P3115" s="9">
        <f>IF(I3115&gt;0,VLOOKUP(B3115,'m cost'!A:G,6,FALSE)*I3115,0)</f>
        <v>145</v>
      </c>
      <c r="Q3115" t="str">
        <f t="shared" si="304"/>
        <v>l</v>
      </c>
      <c r="R3115" s="2">
        <f t="shared" si="305"/>
        <v>-5800</v>
      </c>
    </row>
    <row r="3116" spans="1:18" x14ac:dyDescent="0.2">
      <c r="A3116" t="s">
        <v>274</v>
      </c>
      <c r="B3116" s="9" t="str">
        <f>VLOOKUP(A3116,'item cost'!A:D,2,FALSE)</f>
        <v>group 36</v>
      </c>
      <c r="C3116" s="9" t="str">
        <f>VLOOKUP(D3116,items!A:B,2,FALSE)</f>
        <v>item 36</v>
      </c>
      <c r="D3116" t="s">
        <v>868</v>
      </c>
      <c r="E3116" s="10"/>
      <c r="F3116" s="10">
        <v>45012</v>
      </c>
      <c r="G3116" t="s">
        <v>733</v>
      </c>
      <c r="I3116">
        <v>10</v>
      </c>
      <c r="J3116" s="2">
        <v>2900</v>
      </c>
      <c r="K3116" s="2">
        <f>IF(OR(B3116="متنوع",B3116="قطع غيار"),J3116,IF(AND(B3116="ceiling fan",J3116&gt;500),_xlfn.MAXIFS('m cost'!$E$3:$E$1062,'m cost'!$B$3:$B$1062,C3116,'m cost'!$C$3:$C$1062,"&lt;="&amp;O3116,'m cost'!$D$3:$D$1062,"&lt;="&amp;N3116)*3,_xlfn.MAXIFS('m cost'!$E$3:$E$1062,'m cost'!$B$3:$B$1062,C3116,'m cost'!$C$3:$C$1062,"&lt;="&amp;O3116,'m cost'!$D$3:$D$1062,"&lt;="&amp;N3116)))</f>
        <v>1730</v>
      </c>
      <c r="L3116" s="2">
        <f t="shared" si="300"/>
        <v>17300</v>
      </c>
      <c r="M3116" s="2">
        <f t="shared" si="301"/>
        <v>29000</v>
      </c>
      <c r="N3116">
        <f t="shared" si="302"/>
        <v>3</v>
      </c>
      <c r="O3116">
        <f t="shared" si="303"/>
        <v>2023</v>
      </c>
      <c r="P3116" s="9">
        <f>IF(I3116&gt;0,VLOOKUP(B3116,'m cost'!A:G,6,FALSE)*I3116,0)</f>
        <v>50</v>
      </c>
      <c r="Q3116" t="str">
        <f t="shared" si="304"/>
        <v>p</v>
      </c>
      <c r="R3116" s="2">
        <f t="shared" si="305"/>
        <v>11650</v>
      </c>
    </row>
    <row r="3117" spans="1:18" x14ac:dyDescent="0.2">
      <c r="A3117" t="s">
        <v>52</v>
      </c>
      <c r="B3117" s="9" t="str">
        <f>VLOOKUP(A3117,'item cost'!A:D,2,FALSE)</f>
        <v>group 37</v>
      </c>
      <c r="C3117" s="9" t="str">
        <f>VLOOKUP(D3117,items!A:B,2,FALSE)</f>
        <v>item 37</v>
      </c>
      <c r="D3117" t="s">
        <v>869</v>
      </c>
      <c r="E3117" s="10"/>
      <c r="F3117" s="10">
        <v>45012</v>
      </c>
      <c r="G3117" t="s">
        <v>733</v>
      </c>
      <c r="I3117">
        <v>50</v>
      </c>
      <c r="J3117" s="2">
        <v>690</v>
      </c>
      <c r="K3117" s="2">
        <f>IF(OR(B3117="متنوع",B3117="قطع غيار"),J3117,IF(AND(B3117="ceiling fan",J3117&gt;500),_xlfn.MAXIFS('m cost'!$E$3:$E$1062,'m cost'!$B$3:$B$1062,C3117,'m cost'!$C$3:$C$1062,"&lt;="&amp;O3117,'m cost'!$D$3:$D$1062,"&lt;="&amp;N3117)*3,_xlfn.MAXIFS('m cost'!$E$3:$E$1062,'m cost'!$B$3:$B$1062,C3117,'m cost'!$C$3:$C$1062,"&lt;="&amp;O3117,'m cost'!$D$3:$D$1062,"&lt;="&amp;N3117)))</f>
        <v>1486.2500000000002</v>
      </c>
      <c r="L3117" s="2">
        <f t="shared" si="300"/>
        <v>74312.500000000015</v>
      </c>
      <c r="M3117" s="2">
        <f t="shared" si="301"/>
        <v>34500</v>
      </c>
      <c r="N3117">
        <f t="shared" si="302"/>
        <v>3</v>
      </c>
      <c r="O3117">
        <f t="shared" si="303"/>
        <v>2023</v>
      </c>
      <c r="P3117" s="9">
        <f>IF(I3117&gt;0,VLOOKUP(B3117,'m cost'!A:G,6,FALSE)*I3117,0)</f>
        <v>250</v>
      </c>
      <c r="Q3117" t="str">
        <f t="shared" si="304"/>
        <v>l</v>
      </c>
      <c r="R3117" s="2">
        <f t="shared" si="305"/>
        <v>-40062.500000000015</v>
      </c>
    </row>
    <row r="3118" spans="1:18" x14ac:dyDescent="0.2">
      <c r="A3118" t="s">
        <v>65</v>
      </c>
      <c r="B3118" s="9" t="str">
        <f>VLOOKUP(A3118,'item cost'!A:D,2,FALSE)</f>
        <v>group 38</v>
      </c>
      <c r="C3118" s="9" t="str">
        <f>VLOOKUP(D3118,items!A:B,2,FALSE)</f>
        <v>item 38</v>
      </c>
      <c r="D3118" t="s">
        <v>870</v>
      </c>
      <c r="E3118" s="10"/>
      <c r="F3118" s="10">
        <v>45012</v>
      </c>
      <c r="G3118" t="s">
        <v>733</v>
      </c>
      <c r="I3118">
        <v>50</v>
      </c>
      <c r="J3118" s="2">
        <v>1050</v>
      </c>
      <c r="K3118" s="2">
        <f>IF(OR(B3118="متنوع",B3118="قطع غيار"),J3118,IF(AND(B3118="ceiling fan",J3118&gt;500),_xlfn.MAXIFS('m cost'!$E$3:$E$1062,'m cost'!$B$3:$B$1062,C3118,'m cost'!$C$3:$C$1062,"&lt;="&amp;O3118,'m cost'!$D$3:$D$1062,"&lt;="&amp;N3118)*3,_xlfn.MAXIFS('m cost'!$E$3:$E$1062,'m cost'!$B$3:$B$1062,C3118,'m cost'!$C$3:$C$1062,"&lt;="&amp;O3118,'m cost'!$D$3:$D$1062,"&lt;="&amp;N3118)))</f>
        <v>1954.814814814815</v>
      </c>
      <c r="L3118" s="2">
        <f t="shared" si="300"/>
        <v>97740.740740740745</v>
      </c>
      <c r="M3118" s="2">
        <f t="shared" si="301"/>
        <v>52500</v>
      </c>
      <c r="N3118">
        <f t="shared" si="302"/>
        <v>3</v>
      </c>
      <c r="O3118">
        <f t="shared" si="303"/>
        <v>2023</v>
      </c>
      <c r="P3118" s="9">
        <f>IF(I3118&gt;0,VLOOKUP(B3118,'m cost'!A:G,6,FALSE)*I3118,0)</f>
        <v>0</v>
      </c>
      <c r="Q3118" t="str">
        <f t="shared" si="304"/>
        <v>l</v>
      </c>
      <c r="R3118" s="2">
        <f t="shared" si="305"/>
        <v>-45240.740740740745</v>
      </c>
    </row>
    <row r="3119" spans="1:18" x14ac:dyDescent="0.2">
      <c r="A3119" t="s">
        <v>62</v>
      </c>
      <c r="B3119" s="9" t="str">
        <f>VLOOKUP(A3119,'item cost'!A:D,2,FALSE)</f>
        <v>group 39</v>
      </c>
      <c r="C3119" s="16" t="s">
        <v>85</v>
      </c>
      <c r="D3119" t="s">
        <v>871</v>
      </c>
      <c r="E3119" s="10"/>
      <c r="F3119" s="10">
        <v>45012</v>
      </c>
      <c r="G3119" t="s">
        <v>733</v>
      </c>
      <c r="I3119">
        <v>30</v>
      </c>
      <c r="J3119" s="2">
        <v>475</v>
      </c>
      <c r="K3119" s="2">
        <f>IF(OR(B3119="متنوع",B3119="قطع غيار"),J3119,IF(AND(B3119="ceiling fan",J3119&gt;500),_xlfn.MAXIFS('m cost'!$E$3:$E$1062,'m cost'!$B$3:$B$1062,C3119,'m cost'!$C$3:$C$1062,"&lt;="&amp;O3119,'m cost'!$D$3:$D$1062,"&lt;="&amp;N3119)*3,_xlfn.MAXIFS('m cost'!$E$3:$E$1062,'m cost'!$B$3:$B$1062,C3119,'m cost'!$C$3:$C$1062,"&lt;="&amp;O3119,'m cost'!$D$3:$D$1062,"&lt;="&amp;N3119)))</f>
        <v>0</v>
      </c>
      <c r="L3119" s="2">
        <f t="shared" si="300"/>
        <v>0</v>
      </c>
      <c r="M3119" s="2">
        <f t="shared" si="301"/>
        <v>14250</v>
      </c>
      <c r="N3119">
        <f t="shared" si="302"/>
        <v>3</v>
      </c>
      <c r="O3119">
        <f t="shared" si="303"/>
        <v>2023</v>
      </c>
      <c r="P3119" s="9">
        <f>IF(I3119&gt;0,VLOOKUP(B3119,'m cost'!A:G,6,FALSE)*I3119,0)</f>
        <v>0</v>
      </c>
      <c r="Q3119" t="str">
        <f t="shared" si="304"/>
        <v>p</v>
      </c>
      <c r="R3119" s="2">
        <f t="shared" si="305"/>
        <v>14250</v>
      </c>
    </row>
    <row r="3120" spans="1:18" x14ac:dyDescent="0.2">
      <c r="A3120" t="s">
        <v>25</v>
      </c>
      <c r="B3120" s="9" t="s">
        <v>0</v>
      </c>
      <c r="C3120" s="9" t="str">
        <f>VLOOKUP(D3120,items!A:B,2,FALSE)</f>
        <v>item 40</v>
      </c>
      <c r="D3120" t="s">
        <v>872</v>
      </c>
      <c r="E3120" s="10"/>
      <c r="F3120" s="10">
        <v>45012</v>
      </c>
      <c r="G3120" t="s">
        <v>733</v>
      </c>
      <c r="I3120">
        <v>30</v>
      </c>
      <c r="J3120" s="2">
        <v>285</v>
      </c>
      <c r="K3120" s="2">
        <f>IF(OR(B3120="متنوع",B3120="قطع غيار"),J3120,IF(AND(B3120="ceiling fan",J3120&gt;500),_xlfn.MAXIFS('m cost'!$E$3:$E$1062,'m cost'!$B$3:$B$1062,C3120,'m cost'!$C$3:$C$1062,"&lt;="&amp;O3120,'m cost'!$D$3:$D$1062,"&lt;="&amp;N3120)*3,_xlfn.MAXIFS('m cost'!$E$3:$E$1062,'m cost'!$B$3:$B$1062,C3120,'m cost'!$C$3:$C$1062,"&lt;="&amp;O3120,'m cost'!$D$3:$D$1062,"&lt;="&amp;N3120)))</f>
        <v>514</v>
      </c>
      <c r="L3120" s="2">
        <f t="shared" si="300"/>
        <v>15420</v>
      </c>
      <c r="M3120" s="2">
        <f t="shared" si="301"/>
        <v>8550</v>
      </c>
      <c r="N3120">
        <f t="shared" si="302"/>
        <v>3</v>
      </c>
      <c r="O3120">
        <f t="shared" si="303"/>
        <v>2023</v>
      </c>
      <c r="P3120" s="9" t="e">
        <f>IF(I3120&gt;0,VLOOKUP(B3120,'m cost'!A:G,6,FALSE)*I3120,0)</f>
        <v>#N/A</v>
      </c>
      <c r="Q3120" t="e">
        <f t="shared" si="304"/>
        <v>#N/A</v>
      </c>
      <c r="R3120" s="2" t="e">
        <f t="shared" si="305"/>
        <v>#N/A</v>
      </c>
    </row>
    <row r="3121" spans="1:18" x14ac:dyDescent="0.2">
      <c r="A3121" t="s">
        <v>51</v>
      </c>
      <c r="B3121" s="9" t="str">
        <f>VLOOKUP(A3121,'item cost'!A:D,2,FALSE)</f>
        <v>group 41</v>
      </c>
      <c r="C3121" s="9" t="str">
        <f>VLOOKUP(D3121,items!A:B,2,FALSE)</f>
        <v>item 41</v>
      </c>
      <c r="D3121" t="s">
        <v>873</v>
      </c>
      <c r="E3121" s="10"/>
      <c r="F3121" s="10">
        <v>45012</v>
      </c>
      <c r="G3121" t="s">
        <v>733</v>
      </c>
      <c r="I3121">
        <v>35</v>
      </c>
      <c r="J3121" s="2">
        <v>560</v>
      </c>
      <c r="K3121" s="2">
        <f>IF(OR(B3121="متنوع",B3121="قطع غيار"),J3121,IF(AND(B3121="ceiling fan",J3121&gt;500),_xlfn.MAXIFS('m cost'!$E$3:$E$1062,'m cost'!$B$3:$B$1062,C3121,'m cost'!$C$3:$C$1062,"&lt;="&amp;O3121,'m cost'!$D$3:$D$1062,"&lt;="&amp;N3121)*3,_xlfn.MAXIFS('m cost'!$E$3:$E$1062,'m cost'!$B$3:$B$1062,C3121,'m cost'!$C$3:$C$1062,"&lt;="&amp;O3121,'m cost'!$D$3:$D$1062,"&lt;="&amp;N3121)))</f>
        <v>572</v>
      </c>
      <c r="L3121" s="2">
        <f t="shared" si="300"/>
        <v>20020</v>
      </c>
      <c r="M3121" s="2">
        <f t="shared" si="301"/>
        <v>19600</v>
      </c>
      <c r="N3121">
        <f t="shared" si="302"/>
        <v>3</v>
      </c>
      <c r="O3121">
        <f t="shared" si="303"/>
        <v>2023</v>
      </c>
      <c r="P3121" s="9">
        <f>IF(I3121&gt;0,VLOOKUP(B3121,'m cost'!A:G,6,FALSE)*I3121,0)</f>
        <v>0</v>
      </c>
      <c r="Q3121" t="str">
        <f t="shared" si="304"/>
        <v>l</v>
      </c>
      <c r="R3121" s="2">
        <f t="shared" si="305"/>
        <v>-420</v>
      </c>
    </row>
    <row r="3122" spans="1:18" x14ac:dyDescent="0.2">
      <c r="A3122" t="s">
        <v>276</v>
      </c>
      <c r="B3122" s="9" t="str">
        <f>VLOOKUP(A3122,'item cost'!A:D,2,FALSE)</f>
        <v>group 42</v>
      </c>
      <c r="C3122" s="9" t="str">
        <f>VLOOKUP(D3122,items!A:B,2,FALSE)</f>
        <v>item 42</v>
      </c>
      <c r="D3122" t="s">
        <v>874</v>
      </c>
      <c r="E3122" s="10"/>
      <c r="F3122" s="10">
        <v>44991</v>
      </c>
      <c r="G3122" t="s">
        <v>734</v>
      </c>
      <c r="I3122">
        <v>100</v>
      </c>
      <c r="J3122" s="2">
        <v>540</v>
      </c>
      <c r="K3122" s="2">
        <f>IF(OR(B3122="متنوع",B3122="قطع غيار"),J3122,IF(AND(B3122="ceiling fan",J3122&gt;500),_xlfn.MAXIFS('m cost'!$E$3:$E$1062,'m cost'!$B$3:$B$1062,C3122,'m cost'!$C$3:$C$1062,"&lt;="&amp;O3122,'m cost'!$D$3:$D$1062,"&lt;="&amp;N3122)*3,_xlfn.MAXIFS('m cost'!$E$3:$E$1062,'m cost'!$B$3:$B$1062,C3122,'m cost'!$C$3:$C$1062,"&lt;="&amp;O3122,'m cost'!$D$3:$D$1062,"&lt;="&amp;N3122)))</f>
        <v>269</v>
      </c>
      <c r="L3122" s="2">
        <f t="shared" si="300"/>
        <v>26900</v>
      </c>
      <c r="M3122" s="2">
        <f t="shared" si="301"/>
        <v>54000</v>
      </c>
      <c r="N3122">
        <f t="shared" si="302"/>
        <v>3</v>
      </c>
      <c r="O3122">
        <f t="shared" si="303"/>
        <v>2023</v>
      </c>
      <c r="P3122" s="9">
        <f>IF(I3122&gt;0,VLOOKUP(B3122,'m cost'!A:G,6,FALSE)*I3122,0)</f>
        <v>0</v>
      </c>
      <c r="Q3122" t="str">
        <f t="shared" si="304"/>
        <v>p</v>
      </c>
      <c r="R3122" s="2">
        <f t="shared" si="305"/>
        <v>27100</v>
      </c>
    </row>
    <row r="3123" spans="1:18" x14ac:dyDescent="0.2">
      <c r="A3123" t="s">
        <v>70</v>
      </c>
      <c r="B3123" s="9" t="str">
        <f>VLOOKUP(A3123,'item cost'!A:D,2,FALSE)</f>
        <v>group 43</v>
      </c>
      <c r="C3123" s="9" t="str">
        <f>VLOOKUP(D3123,items!A:B,2,FALSE)</f>
        <v>item 43</v>
      </c>
      <c r="D3123" t="s">
        <v>875</v>
      </c>
      <c r="E3123" s="10"/>
      <c r="F3123" s="10">
        <v>44991</v>
      </c>
      <c r="G3123" t="s">
        <v>734</v>
      </c>
      <c r="I3123">
        <v>50</v>
      </c>
      <c r="J3123" s="2">
        <v>490</v>
      </c>
      <c r="K3123" s="2">
        <f>IF(OR(B3123="متنوع",B3123="قطع غيار"),J3123,IF(AND(B3123="ceiling fan",J3123&gt;500),_xlfn.MAXIFS('m cost'!$E$3:$E$1062,'m cost'!$B$3:$B$1062,C3123,'m cost'!$C$3:$C$1062,"&lt;="&amp;O3123,'m cost'!$D$3:$D$1062,"&lt;="&amp;N3123)*3,_xlfn.MAXIFS('m cost'!$E$3:$E$1062,'m cost'!$B$3:$B$1062,C3123,'m cost'!$C$3:$C$1062,"&lt;="&amp;O3123,'m cost'!$D$3:$D$1062,"&lt;="&amp;N3123)))</f>
        <v>2215</v>
      </c>
      <c r="L3123" s="2">
        <f t="shared" si="300"/>
        <v>110750</v>
      </c>
      <c r="M3123" s="2">
        <f t="shared" si="301"/>
        <v>24500</v>
      </c>
      <c r="N3123">
        <f t="shared" si="302"/>
        <v>3</v>
      </c>
      <c r="O3123">
        <f t="shared" si="303"/>
        <v>2023</v>
      </c>
      <c r="P3123" s="9">
        <f>IF(I3123&gt;0,VLOOKUP(B3123,'m cost'!A:G,6,FALSE)*I3123,0)</f>
        <v>0</v>
      </c>
      <c r="Q3123" t="str">
        <f t="shared" si="304"/>
        <v>l</v>
      </c>
      <c r="R3123" s="2">
        <f t="shared" si="305"/>
        <v>-86250</v>
      </c>
    </row>
    <row r="3124" spans="1:18" x14ac:dyDescent="0.2">
      <c r="A3124" t="s">
        <v>22</v>
      </c>
      <c r="B3124" s="9" t="str">
        <f>VLOOKUP(A3124,'item cost'!A:D,2,FALSE)</f>
        <v>group 44</v>
      </c>
      <c r="C3124" s="9" t="str">
        <f>VLOOKUP(D3124,items!A:B,2,FALSE)</f>
        <v>item 44</v>
      </c>
      <c r="D3124" t="s">
        <v>876</v>
      </c>
      <c r="E3124" s="10"/>
      <c r="F3124" s="10">
        <v>44991</v>
      </c>
      <c r="G3124" t="s">
        <v>734</v>
      </c>
      <c r="I3124">
        <v>20</v>
      </c>
      <c r="J3124" s="2">
        <v>1200</v>
      </c>
      <c r="K3124" s="2">
        <f>IF(OR(B3124="متنوع",B3124="قطع غيار"),J3124,IF(AND(B3124="ceiling fan",J3124&gt;500),_xlfn.MAXIFS('m cost'!$E$3:$E$1062,'m cost'!$B$3:$B$1062,C3124,'m cost'!$C$3:$C$1062,"&lt;="&amp;O3124,'m cost'!$D$3:$D$1062,"&lt;="&amp;N3124)*3,_xlfn.MAXIFS('m cost'!$E$3:$E$1062,'m cost'!$B$3:$B$1062,C3124,'m cost'!$C$3:$C$1062,"&lt;="&amp;O3124,'m cost'!$D$3:$D$1062,"&lt;="&amp;N3124)))</f>
        <v>2300</v>
      </c>
      <c r="L3124" s="2">
        <f t="shared" si="300"/>
        <v>46000</v>
      </c>
      <c r="M3124" s="2">
        <f t="shared" si="301"/>
        <v>24000</v>
      </c>
      <c r="N3124">
        <f t="shared" si="302"/>
        <v>3</v>
      </c>
      <c r="O3124">
        <f t="shared" si="303"/>
        <v>2023</v>
      </c>
      <c r="P3124" s="9">
        <f>IF(I3124&gt;0,VLOOKUP(B3124,'m cost'!A:G,6,FALSE)*I3124,0)</f>
        <v>0</v>
      </c>
      <c r="Q3124" t="str">
        <f t="shared" si="304"/>
        <v>l</v>
      </c>
      <c r="R3124" s="2">
        <f t="shared" si="305"/>
        <v>-22000</v>
      </c>
    </row>
    <row r="3125" spans="1:18" x14ac:dyDescent="0.2">
      <c r="A3125" t="s">
        <v>27</v>
      </c>
      <c r="B3125" s="9" t="str">
        <f>VLOOKUP(A3125,'item cost'!A:D,2,FALSE)</f>
        <v>group 45</v>
      </c>
      <c r="C3125" s="9" t="str">
        <f>VLOOKUP(D3125,items!A:B,2,FALSE)</f>
        <v>item 45</v>
      </c>
      <c r="D3125" t="s">
        <v>877</v>
      </c>
      <c r="E3125" s="10"/>
      <c r="F3125" s="10">
        <v>44991</v>
      </c>
      <c r="G3125" t="s">
        <v>734</v>
      </c>
      <c r="I3125">
        <v>15</v>
      </c>
      <c r="J3125" s="2">
        <v>2675</v>
      </c>
      <c r="K3125" s="2">
        <f>IF(OR(B3125="متنوع",B3125="قطع غيار"),J3125,IF(AND(B3125="ceiling fan",J3125&gt;500),_xlfn.MAXIFS('m cost'!$E$3:$E$1062,'m cost'!$B$3:$B$1062,C3125,'m cost'!$C$3:$C$1062,"&lt;="&amp;O3125,'m cost'!$D$3:$D$1062,"&lt;="&amp;N3125)*3,_xlfn.MAXIFS('m cost'!$E$3:$E$1062,'m cost'!$B$3:$B$1062,C3125,'m cost'!$C$3:$C$1062,"&lt;="&amp;O3125,'m cost'!$D$3:$D$1062,"&lt;="&amp;N3125)))</f>
        <v>326</v>
      </c>
      <c r="L3125" s="2">
        <f t="shared" si="300"/>
        <v>4890</v>
      </c>
      <c r="M3125" s="2">
        <f t="shared" si="301"/>
        <v>40125</v>
      </c>
      <c r="N3125">
        <f t="shared" si="302"/>
        <v>3</v>
      </c>
      <c r="O3125">
        <f t="shared" si="303"/>
        <v>2023</v>
      </c>
      <c r="P3125" s="9">
        <f>IF(I3125&gt;0,VLOOKUP(B3125,'m cost'!A:G,6,FALSE)*I3125,0)</f>
        <v>0</v>
      </c>
      <c r="Q3125" t="str">
        <f t="shared" si="304"/>
        <v>p</v>
      </c>
      <c r="R3125" s="2">
        <f t="shared" si="305"/>
        <v>35235</v>
      </c>
    </row>
    <row r="3126" spans="1:18" x14ac:dyDescent="0.2">
      <c r="A3126" t="s">
        <v>19</v>
      </c>
      <c r="B3126" s="9" t="str">
        <f>VLOOKUP(A3126,'item cost'!A:D,2,FALSE)</f>
        <v>group 46</v>
      </c>
      <c r="C3126" s="9" t="str">
        <f>VLOOKUP(D3126,items!A:B,2,FALSE)</f>
        <v>item 46</v>
      </c>
      <c r="D3126" t="s">
        <v>878</v>
      </c>
      <c r="E3126" s="10"/>
      <c r="F3126" s="10">
        <v>44991</v>
      </c>
      <c r="G3126" t="s">
        <v>164</v>
      </c>
      <c r="I3126">
        <v>-2</v>
      </c>
      <c r="J3126" s="2">
        <v>535</v>
      </c>
      <c r="K3126" s="2">
        <f>IF(OR(B3126="متنوع",B3126="قطع غيار"),J3126,IF(AND(B3126="ceiling fan",J3126&gt;500),_xlfn.MAXIFS('m cost'!$E$3:$E$1062,'m cost'!$B$3:$B$1062,C3126,'m cost'!$C$3:$C$1062,"&lt;="&amp;O3126,'m cost'!$D$3:$D$1062,"&lt;="&amp;N3126)*3,_xlfn.MAXIFS('m cost'!$E$3:$E$1062,'m cost'!$B$3:$B$1062,C3126,'m cost'!$C$3:$C$1062,"&lt;="&amp;O3126,'m cost'!$D$3:$D$1062,"&lt;="&amp;N3126)))</f>
        <v>775</v>
      </c>
      <c r="L3126" s="2">
        <f t="shared" si="300"/>
        <v>-1550</v>
      </c>
      <c r="M3126" s="2">
        <f t="shared" si="301"/>
        <v>-1070</v>
      </c>
      <c r="N3126">
        <f t="shared" si="302"/>
        <v>3</v>
      </c>
      <c r="O3126">
        <f t="shared" si="303"/>
        <v>2023</v>
      </c>
      <c r="P3126" s="9">
        <f>IF(I3126&gt;0,VLOOKUP(B3126,'m cost'!A:G,6,FALSE)*I3126,0)</f>
        <v>0</v>
      </c>
      <c r="Q3126" t="str">
        <f t="shared" si="304"/>
        <v>p</v>
      </c>
      <c r="R3126" s="2">
        <f t="shared" si="305"/>
        <v>480</v>
      </c>
    </row>
    <row r="3127" spans="1:18" x14ac:dyDescent="0.2">
      <c r="A3127" t="s">
        <v>29</v>
      </c>
      <c r="B3127" s="9" t="str">
        <f>VLOOKUP(A3127,'item cost'!A:D,2,FALSE)</f>
        <v>group 47</v>
      </c>
      <c r="C3127" s="9" t="str">
        <f>VLOOKUP(D3127,items!A:B,2,FALSE)</f>
        <v>item 47</v>
      </c>
      <c r="D3127" t="s">
        <v>879</v>
      </c>
      <c r="E3127" s="10"/>
      <c r="F3127" s="10">
        <v>44991</v>
      </c>
      <c r="G3127" t="s">
        <v>164</v>
      </c>
      <c r="I3127">
        <v>-6</v>
      </c>
      <c r="J3127" s="2">
        <v>280</v>
      </c>
      <c r="K3127" s="2">
        <f>IF(OR(B3127="متنوع",B3127="قطع غيار"),J3127,IF(AND(B3127="ceiling fan",J3127&gt;500),_xlfn.MAXIFS('m cost'!$E$3:$E$1062,'m cost'!$B$3:$B$1062,C3127,'m cost'!$C$3:$C$1062,"&lt;="&amp;O3127,'m cost'!$D$3:$D$1062,"&lt;="&amp;N3127)*3,_xlfn.MAXIFS('m cost'!$E$3:$E$1062,'m cost'!$B$3:$B$1062,C3127,'m cost'!$C$3:$C$1062,"&lt;="&amp;O3127,'m cost'!$D$3:$D$1062,"&lt;="&amp;N3127)))</f>
        <v>855</v>
      </c>
      <c r="L3127" s="2">
        <f t="shared" si="300"/>
        <v>-5130</v>
      </c>
      <c r="M3127" s="2">
        <f t="shared" si="301"/>
        <v>-1680</v>
      </c>
      <c r="N3127">
        <f t="shared" si="302"/>
        <v>3</v>
      </c>
      <c r="O3127">
        <f t="shared" si="303"/>
        <v>2023</v>
      </c>
      <c r="P3127" s="9">
        <f>IF(I3127&gt;0,VLOOKUP(B3127,'m cost'!A:G,6,FALSE)*I3127,0)</f>
        <v>0</v>
      </c>
      <c r="Q3127" t="str">
        <f t="shared" si="304"/>
        <v>p</v>
      </c>
      <c r="R3127" s="2">
        <f t="shared" si="305"/>
        <v>3450</v>
      </c>
    </row>
    <row r="3128" spans="1:18" x14ac:dyDescent="0.2">
      <c r="A3128" t="s">
        <v>272</v>
      </c>
      <c r="B3128" s="9" t="str">
        <f>VLOOKUP(A3128,'item cost'!A:D,2,FALSE)</f>
        <v>group 48</v>
      </c>
      <c r="C3128" s="9" t="str">
        <f>VLOOKUP(D3128,items!A:B,2,FALSE)</f>
        <v>item 48</v>
      </c>
      <c r="D3128" t="s">
        <v>880</v>
      </c>
      <c r="E3128" s="10"/>
      <c r="F3128" s="10">
        <v>44991</v>
      </c>
      <c r="G3128" t="s">
        <v>164</v>
      </c>
      <c r="I3128">
        <v>-1</v>
      </c>
      <c r="J3128" s="2">
        <v>2550</v>
      </c>
      <c r="K3128" s="2">
        <f>IF(OR(B3128="متنوع",B3128="قطع غيار"),J3128,IF(AND(B3128="ceiling fan",J3128&gt;500),_xlfn.MAXIFS('m cost'!$E$3:$E$1062,'m cost'!$B$3:$B$1062,C3128,'m cost'!$C$3:$C$1062,"&lt;="&amp;O3128,'m cost'!$D$3:$D$1062,"&lt;="&amp;N3128)*3,_xlfn.MAXIFS('m cost'!$E$3:$E$1062,'m cost'!$B$3:$B$1062,C3128,'m cost'!$C$3:$C$1062,"&lt;="&amp;O3128,'m cost'!$D$3:$D$1062,"&lt;="&amp;N3128)))</f>
        <v>1273</v>
      </c>
      <c r="L3128" s="2">
        <f t="shared" si="300"/>
        <v>-1273</v>
      </c>
      <c r="M3128" s="2">
        <f t="shared" si="301"/>
        <v>-2550</v>
      </c>
      <c r="N3128">
        <f t="shared" si="302"/>
        <v>3</v>
      </c>
      <c r="O3128">
        <f t="shared" si="303"/>
        <v>2023</v>
      </c>
      <c r="P3128" s="9">
        <f>IF(I3128&gt;0,VLOOKUP(B3128,'m cost'!A:G,6,FALSE)*I3128,0)</f>
        <v>0</v>
      </c>
      <c r="Q3128" t="str">
        <f t="shared" si="304"/>
        <v>l</v>
      </c>
      <c r="R3128" s="2">
        <f t="shared" si="305"/>
        <v>-1277</v>
      </c>
    </row>
    <row r="3129" spans="1:18" x14ac:dyDescent="0.2">
      <c r="A3129" t="s">
        <v>41</v>
      </c>
      <c r="B3129" s="9" t="str">
        <f>VLOOKUP(A3129,'item cost'!A:D,2,FALSE)</f>
        <v>group 49</v>
      </c>
      <c r="C3129" s="9" t="str">
        <f>VLOOKUP(D3129,items!A:B,2,FALSE)</f>
        <v>item 49</v>
      </c>
      <c r="D3129" t="s">
        <v>881</v>
      </c>
      <c r="E3129" s="10"/>
      <c r="F3129" s="10">
        <v>44991</v>
      </c>
      <c r="G3129" t="s">
        <v>164</v>
      </c>
      <c r="I3129">
        <v>-1</v>
      </c>
      <c r="J3129" s="2">
        <v>260</v>
      </c>
      <c r="K3129" s="2">
        <f>IF(OR(B3129="متنوع",B3129="قطع غيار"),J3129,IF(AND(B3129="ceiling fan",J3129&gt;500),_xlfn.MAXIFS('m cost'!$E$3:$E$1062,'m cost'!$B$3:$B$1062,C3129,'m cost'!$C$3:$C$1062,"&lt;="&amp;O3129,'m cost'!$D$3:$D$1062,"&lt;="&amp;N3129)*3,_xlfn.MAXIFS('m cost'!$E$3:$E$1062,'m cost'!$B$3:$B$1062,C3129,'m cost'!$C$3:$C$1062,"&lt;="&amp;O3129,'m cost'!$D$3:$D$1062,"&lt;="&amp;N3129)))</f>
        <v>877</v>
      </c>
      <c r="L3129" s="2">
        <f t="shared" si="300"/>
        <v>-877</v>
      </c>
      <c r="M3129" s="2">
        <f t="shared" si="301"/>
        <v>-260</v>
      </c>
      <c r="N3129">
        <f t="shared" si="302"/>
        <v>3</v>
      </c>
      <c r="O3129">
        <f t="shared" si="303"/>
        <v>2023</v>
      </c>
      <c r="P3129" s="9">
        <f>IF(I3129&gt;0,VLOOKUP(B3129,'m cost'!A:G,6,FALSE)*I3129,0)</f>
        <v>0</v>
      </c>
      <c r="Q3129" t="str">
        <f t="shared" si="304"/>
        <v>p</v>
      </c>
      <c r="R3129" s="2">
        <f t="shared" si="305"/>
        <v>617</v>
      </c>
    </row>
    <row r="3130" spans="1:18" x14ac:dyDescent="0.2">
      <c r="A3130" t="s">
        <v>73</v>
      </c>
      <c r="B3130" s="9" t="str">
        <f>VLOOKUP(A3130,'item cost'!A:D,2,FALSE)</f>
        <v>group 50</v>
      </c>
      <c r="C3130" s="9" t="str">
        <f>VLOOKUP(D3130,items!A:B,2,FALSE)</f>
        <v>item 50</v>
      </c>
      <c r="D3130" t="s">
        <v>882</v>
      </c>
      <c r="E3130" s="10"/>
      <c r="F3130" s="10">
        <v>44991</v>
      </c>
      <c r="G3130" t="s">
        <v>164</v>
      </c>
      <c r="I3130">
        <v>-2</v>
      </c>
      <c r="J3130" s="2">
        <v>1050</v>
      </c>
      <c r="K3130" s="2">
        <f>IF(OR(B3130="متنوع",B3130="قطع غيار"),J3130,IF(AND(B3130="ceiling fan",J3130&gt;500),_xlfn.MAXIFS('m cost'!$E$3:$E$1062,'m cost'!$B$3:$B$1062,C3130,'m cost'!$C$3:$C$1062,"&lt;="&amp;O3130,'m cost'!$D$3:$D$1062,"&lt;="&amp;N3130)*3,_xlfn.MAXIFS('m cost'!$E$3:$E$1062,'m cost'!$B$3:$B$1062,C3130,'m cost'!$C$3:$C$1062,"&lt;="&amp;O3130,'m cost'!$D$3:$D$1062,"&lt;="&amp;N3130)))</f>
        <v>2128</v>
      </c>
      <c r="L3130" s="2">
        <f t="shared" si="300"/>
        <v>-4256</v>
      </c>
      <c r="M3130" s="2">
        <f t="shared" si="301"/>
        <v>-2100</v>
      </c>
      <c r="N3130">
        <f t="shared" si="302"/>
        <v>3</v>
      </c>
      <c r="O3130">
        <f t="shared" si="303"/>
        <v>2023</v>
      </c>
      <c r="P3130" s="9">
        <f>IF(I3130&gt;0,VLOOKUP(B3130,'m cost'!A:G,6,FALSE)*I3130,0)</f>
        <v>0</v>
      </c>
      <c r="Q3130" t="str">
        <f t="shared" si="304"/>
        <v>p</v>
      </c>
      <c r="R3130" s="2">
        <f t="shared" si="305"/>
        <v>2156</v>
      </c>
    </row>
    <row r="3131" spans="1:18" x14ac:dyDescent="0.2">
      <c r="A3131" t="s">
        <v>35</v>
      </c>
      <c r="B3131" s="9" t="str">
        <f>VLOOKUP(A3131,'item cost'!A:D,2,FALSE)</f>
        <v>group 51</v>
      </c>
      <c r="C3131" s="9" t="str">
        <f>VLOOKUP(D3131,items!A:B,2,FALSE)</f>
        <v>item 51</v>
      </c>
      <c r="D3131" t="s">
        <v>883</v>
      </c>
      <c r="E3131" s="10"/>
      <c r="F3131" s="10">
        <v>45000</v>
      </c>
      <c r="G3131" t="s">
        <v>735</v>
      </c>
      <c r="I3131">
        <v>10</v>
      </c>
      <c r="J3131" s="2">
        <v>675</v>
      </c>
      <c r="K3131" s="2">
        <f>IF(OR(B3131="متنوع",B3131="قطع غيار"),J3131,IF(AND(B3131="ceiling fan",J3131&gt;500),_xlfn.MAXIFS('m cost'!$E$3:$E$1062,'m cost'!$B$3:$B$1062,C3131,'m cost'!$C$3:$C$1062,"&lt;="&amp;O3131,'m cost'!$D$3:$D$1062,"&lt;="&amp;N3131)*3,_xlfn.MAXIFS('m cost'!$E$3:$E$1062,'m cost'!$B$3:$B$1062,C3131,'m cost'!$C$3:$C$1062,"&lt;="&amp;O3131,'m cost'!$D$3:$D$1062,"&lt;="&amp;N3131)))</f>
        <v>2247</v>
      </c>
      <c r="L3131" s="2">
        <f t="shared" si="300"/>
        <v>22470</v>
      </c>
      <c r="M3131" s="2">
        <f t="shared" si="301"/>
        <v>6750</v>
      </c>
      <c r="N3131">
        <f t="shared" si="302"/>
        <v>3</v>
      </c>
      <c r="O3131">
        <f t="shared" si="303"/>
        <v>2023</v>
      </c>
      <c r="P3131" s="9">
        <f>IF(I3131&gt;0,VLOOKUP(B3131,'m cost'!A:G,6,FALSE)*I3131,0)</f>
        <v>0</v>
      </c>
      <c r="Q3131" t="str">
        <f t="shared" si="304"/>
        <v>l</v>
      </c>
      <c r="R3131" s="2">
        <f t="shared" si="305"/>
        <v>-15720</v>
      </c>
    </row>
    <row r="3132" spans="1:18" x14ac:dyDescent="0.2">
      <c r="A3132" t="s">
        <v>49</v>
      </c>
      <c r="B3132" s="9" t="str">
        <f>VLOOKUP(A3132,'item cost'!A:D,2,FALSE)</f>
        <v>group 52</v>
      </c>
      <c r="C3132" s="9" t="str">
        <f>VLOOKUP(D3132,items!A:B,2,FALSE)</f>
        <v>item 52</v>
      </c>
      <c r="D3132" t="s">
        <v>884</v>
      </c>
      <c r="E3132" s="10"/>
      <c r="F3132" s="10">
        <v>45000</v>
      </c>
      <c r="G3132" t="s">
        <v>735</v>
      </c>
      <c r="I3132">
        <v>40</v>
      </c>
      <c r="J3132" s="2">
        <v>1225</v>
      </c>
      <c r="K3132" s="2">
        <f>IF(OR(B3132="متنوع",B3132="قطع غيار"),J3132,IF(AND(B3132="ceiling fan",J3132&gt;500),_xlfn.MAXIFS('m cost'!$E$3:$E$1062,'m cost'!$B$3:$B$1062,C3132,'m cost'!$C$3:$C$1062,"&lt;="&amp;O3132,'m cost'!$D$3:$D$1062,"&lt;="&amp;N3132)*3,_xlfn.MAXIFS('m cost'!$E$3:$E$1062,'m cost'!$B$3:$B$1062,C3132,'m cost'!$C$3:$C$1062,"&lt;="&amp;O3132,'m cost'!$D$3:$D$1062,"&lt;="&amp;N3132)))</f>
        <v>1330</v>
      </c>
      <c r="L3132" s="2">
        <f t="shared" si="300"/>
        <v>53200</v>
      </c>
      <c r="M3132" s="2">
        <f t="shared" si="301"/>
        <v>49000</v>
      </c>
      <c r="N3132">
        <f t="shared" si="302"/>
        <v>3</v>
      </c>
      <c r="O3132">
        <f t="shared" si="303"/>
        <v>2023</v>
      </c>
      <c r="P3132" s="9">
        <f>IF(I3132&gt;0,VLOOKUP(B3132,'m cost'!A:G,6,FALSE)*I3132,0)</f>
        <v>0</v>
      </c>
      <c r="Q3132" t="str">
        <f t="shared" si="304"/>
        <v>l</v>
      </c>
      <c r="R3132" s="2">
        <f t="shared" si="305"/>
        <v>-4200</v>
      </c>
    </row>
    <row r="3133" spans="1:18" x14ac:dyDescent="0.2">
      <c r="A3133" t="s">
        <v>42</v>
      </c>
      <c r="B3133" s="9" t="str">
        <f>VLOOKUP(A3133,'item cost'!A:D,2,FALSE)</f>
        <v>group 53</v>
      </c>
      <c r="C3133" s="9" t="str">
        <f>VLOOKUP(D3133,items!A:B,2,FALSE)</f>
        <v>item 53</v>
      </c>
      <c r="D3133" t="s">
        <v>885</v>
      </c>
      <c r="E3133" s="10"/>
      <c r="F3133" s="10">
        <v>45000</v>
      </c>
      <c r="G3133" t="s">
        <v>735</v>
      </c>
      <c r="I3133">
        <v>20</v>
      </c>
      <c r="J3133" s="2">
        <v>2700</v>
      </c>
      <c r="K3133" s="2">
        <f>IF(OR(B3133="متنوع",B3133="قطع غيار"),J3133,IF(AND(B3133="ceiling fan",J3133&gt;500),_xlfn.MAXIFS('m cost'!$E$3:$E$1062,'m cost'!$B$3:$B$1062,C3133,'m cost'!$C$3:$C$1062,"&lt;="&amp;O3133,'m cost'!$D$3:$D$1062,"&lt;="&amp;N3133)*3,_xlfn.MAXIFS('m cost'!$E$3:$E$1062,'m cost'!$B$3:$B$1062,C3133,'m cost'!$C$3:$C$1062,"&lt;="&amp;O3133,'m cost'!$D$3:$D$1062,"&lt;="&amp;N3133)))</f>
        <v>254</v>
      </c>
      <c r="L3133" s="2">
        <f t="shared" si="300"/>
        <v>5080</v>
      </c>
      <c r="M3133" s="2">
        <f t="shared" si="301"/>
        <v>54000</v>
      </c>
      <c r="N3133">
        <f t="shared" si="302"/>
        <v>3</v>
      </c>
      <c r="O3133">
        <f t="shared" si="303"/>
        <v>2023</v>
      </c>
      <c r="P3133" s="9">
        <f>IF(I3133&gt;0,VLOOKUP(B3133,'m cost'!A:G,6,FALSE)*I3133,0)</f>
        <v>0</v>
      </c>
      <c r="Q3133" t="str">
        <f t="shared" si="304"/>
        <v>p</v>
      </c>
      <c r="R3133" s="2">
        <f t="shared" si="305"/>
        <v>48920</v>
      </c>
    </row>
    <row r="3134" spans="1:18" x14ac:dyDescent="0.2">
      <c r="A3134" t="s">
        <v>63</v>
      </c>
      <c r="B3134" s="9" t="str">
        <f>VLOOKUP(A3134,'item cost'!A:D,2,FALSE)</f>
        <v>group 54</v>
      </c>
      <c r="C3134" s="9" t="str">
        <f>VLOOKUP(D3134,items!A:B,2,FALSE)</f>
        <v>item 54</v>
      </c>
      <c r="D3134" t="s">
        <v>886</v>
      </c>
      <c r="E3134" s="10"/>
      <c r="F3134" s="10">
        <v>45000</v>
      </c>
      <c r="G3134" t="s">
        <v>736</v>
      </c>
      <c r="I3134">
        <v>-3</v>
      </c>
      <c r="J3134" s="2">
        <v>1225</v>
      </c>
      <c r="K3134" s="2">
        <f>IF(OR(B3134="متنوع",B3134="قطع غيار"),J3134,IF(AND(B3134="ceiling fan",J3134&gt;500),_xlfn.MAXIFS('m cost'!$E$3:$E$1062,'m cost'!$B$3:$B$1062,C3134,'m cost'!$C$3:$C$1062,"&lt;="&amp;O3134,'m cost'!$D$3:$D$1062,"&lt;="&amp;N3134)*3,_xlfn.MAXIFS('m cost'!$E$3:$E$1062,'m cost'!$B$3:$B$1062,C3134,'m cost'!$C$3:$C$1062,"&lt;="&amp;O3134,'m cost'!$D$3:$D$1062,"&lt;="&amp;N3134)))</f>
        <v>540</v>
      </c>
      <c r="L3134" s="2">
        <f t="shared" si="300"/>
        <v>-1620</v>
      </c>
      <c r="M3134" s="2">
        <f t="shared" si="301"/>
        <v>-3675</v>
      </c>
      <c r="N3134">
        <f t="shared" si="302"/>
        <v>3</v>
      </c>
      <c r="O3134">
        <f t="shared" si="303"/>
        <v>2023</v>
      </c>
      <c r="P3134" s="9">
        <f>IF(I3134&gt;0,VLOOKUP(B3134,'m cost'!A:G,6,FALSE)*I3134,0)</f>
        <v>0</v>
      </c>
      <c r="Q3134" t="str">
        <f t="shared" si="304"/>
        <v>l</v>
      </c>
      <c r="R3134" s="2">
        <f t="shared" si="305"/>
        <v>-2055</v>
      </c>
    </row>
    <row r="3135" spans="1:18" x14ac:dyDescent="0.2">
      <c r="A3135" t="s">
        <v>32</v>
      </c>
      <c r="B3135" s="9" t="str">
        <f>VLOOKUP(A3135,'item cost'!A:D,2,FALSE)</f>
        <v>group 1</v>
      </c>
      <c r="C3135" s="9" t="str">
        <f>VLOOKUP(D3135,items!A:B,2,FALSE)</f>
        <v>item 1</v>
      </c>
      <c r="D3135" t="s">
        <v>833</v>
      </c>
      <c r="E3135" s="10"/>
      <c r="F3135" s="10">
        <v>45000</v>
      </c>
      <c r="G3135" t="s">
        <v>736</v>
      </c>
      <c r="I3135">
        <v>-4</v>
      </c>
      <c r="J3135" s="2">
        <v>280</v>
      </c>
      <c r="K3135" s="2">
        <f>IF(OR(B3135="متنوع",B3135="قطع غيار"),J3135,IF(AND(B3135="ceiling fan",J3135&gt;500),_xlfn.MAXIFS('m cost'!$E$3:$E$1062,'m cost'!$B$3:$B$1062,C3135,'m cost'!$C$3:$C$1062,"&lt;="&amp;O3135,'m cost'!$D$3:$D$1062,"&lt;="&amp;N3135)*3,_xlfn.MAXIFS('m cost'!$E$3:$E$1062,'m cost'!$B$3:$B$1062,C3135,'m cost'!$C$3:$C$1062,"&lt;="&amp;O3135,'m cost'!$D$3:$D$1062,"&lt;="&amp;N3135)))</f>
        <v>2125</v>
      </c>
      <c r="L3135" s="2">
        <f t="shared" si="300"/>
        <v>-8500</v>
      </c>
      <c r="M3135" s="2">
        <f t="shared" si="301"/>
        <v>-1120</v>
      </c>
      <c r="N3135">
        <f t="shared" si="302"/>
        <v>3</v>
      </c>
      <c r="O3135">
        <f t="shared" si="303"/>
        <v>2023</v>
      </c>
      <c r="P3135" s="9">
        <f>IF(I3135&gt;0,VLOOKUP(B3135,'m cost'!A:G,6,FALSE)*I3135,0)</f>
        <v>0</v>
      </c>
      <c r="Q3135" t="str">
        <f t="shared" si="304"/>
        <v>p</v>
      </c>
      <c r="R3135" s="2">
        <f t="shared" si="305"/>
        <v>7380</v>
      </c>
    </row>
    <row r="3136" spans="1:18" x14ac:dyDescent="0.2">
      <c r="A3136" t="s">
        <v>58</v>
      </c>
      <c r="B3136" s="9" t="str">
        <f>VLOOKUP(A3136,'item cost'!A:D,2,FALSE)</f>
        <v>group 2</v>
      </c>
      <c r="C3136" s="9" t="str">
        <f>VLOOKUP(D3136,items!A:B,2,FALSE)</f>
        <v>item 2</v>
      </c>
      <c r="D3136" t="s">
        <v>834</v>
      </c>
      <c r="E3136" s="10"/>
      <c r="F3136" s="10">
        <v>45000</v>
      </c>
      <c r="G3136" t="s">
        <v>736</v>
      </c>
      <c r="I3136">
        <v>-1</v>
      </c>
      <c r="J3136" s="2">
        <v>535</v>
      </c>
      <c r="K3136" s="2">
        <f>IF(OR(B3136="متنوع",B3136="قطع غيار"),J3136,IF(AND(B3136="ceiling fan",J3136&gt;500),_xlfn.MAXIFS('m cost'!$E$3:$E$1062,'m cost'!$B$3:$B$1062,C3136,'m cost'!$C$3:$C$1062,"&lt;="&amp;O3136,'m cost'!$D$3:$D$1062,"&lt;="&amp;N3136)*3,_xlfn.MAXIFS('m cost'!$E$3:$E$1062,'m cost'!$B$3:$B$1062,C3136,'m cost'!$C$3:$C$1062,"&lt;="&amp;O3136,'m cost'!$D$3:$D$1062,"&lt;="&amp;N3136)))</f>
        <v>1970</v>
      </c>
      <c r="L3136" s="2">
        <f t="shared" si="300"/>
        <v>-1970</v>
      </c>
      <c r="M3136" s="2">
        <f t="shared" si="301"/>
        <v>-535</v>
      </c>
      <c r="N3136">
        <f t="shared" si="302"/>
        <v>3</v>
      </c>
      <c r="O3136">
        <f t="shared" si="303"/>
        <v>2023</v>
      </c>
      <c r="P3136" s="9">
        <f>IF(I3136&gt;0,VLOOKUP(B3136,'m cost'!A:G,6,FALSE)*I3136,0)</f>
        <v>0</v>
      </c>
      <c r="Q3136" t="str">
        <f t="shared" si="304"/>
        <v>p</v>
      </c>
      <c r="R3136" s="2">
        <f t="shared" si="305"/>
        <v>1435</v>
      </c>
    </row>
    <row r="3137" spans="1:18" x14ac:dyDescent="0.2">
      <c r="A3137" t="s">
        <v>23</v>
      </c>
      <c r="B3137" s="9" t="str">
        <f>VLOOKUP(A3137,'item cost'!A:D,2,FALSE)</f>
        <v>group 3</v>
      </c>
      <c r="C3137" s="9" t="str">
        <f>VLOOKUP(D3137,items!A:B,2,FALSE)</f>
        <v>item 3</v>
      </c>
      <c r="D3137" t="s">
        <v>835</v>
      </c>
      <c r="E3137" s="10"/>
      <c r="F3137" s="10">
        <v>45000</v>
      </c>
      <c r="G3137" t="s">
        <v>736</v>
      </c>
      <c r="I3137">
        <v>-1</v>
      </c>
      <c r="J3137" s="2">
        <v>1350</v>
      </c>
      <c r="K3137" s="2">
        <f>IF(OR(B3137="متنوع",B3137="قطع غيار"),J3137,IF(AND(B3137="ceiling fan",J3137&gt;500),_xlfn.MAXIFS('m cost'!$E$3:$E$1062,'m cost'!$B$3:$B$1062,C3137,'m cost'!$C$3:$C$1062,"&lt;="&amp;O3137,'m cost'!$D$3:$D$1062,"&lt;="&amp;N3137)*3,_xlfn.MAXIFS('m cost'!$E$3:$E$1062,'m cost'!$B$3:$B$1062,C3137,'m cost'!$C$3:$C$1062,"&lt;="&amp;O3137,'m cost'!$D$3:$D$1062,"&lt;="&amp;N3137)))</f>
        <v>2436</v>
      </c>
      <c r="L3137" s="2">
        <f t="shared" si="300"/>
        <v>-2436</v>
      </c>
      <c r="M3137" s="2">
        <f t="shared" si="301"/>
        <v>-1350</v>
      </c>
      <c r="N3137">
        <f t="shared" si="302"/>
        <v>3</v>
      </c>
      <c r="O3137">
        <f t="shared" si="303"/>
        <v>2023</v>
      </c>
      <c r="P3137" s="9">
        <f>IF(I3137&gt;0,VLOOKUP(B3137,'m cost'!A:G,6,FALSE)*I3137,0)</f>
        <v>0</v>
      </c>
      <c r="Q3137" t="str">
        <f t="shared" si="304"/>
        <v>p</v>
      </c>
      <c r="R3137" s="2">
        <f t="shared" si="305"/>
        <v>1086</v>
      </c>
    </row>
    <row r="3138" spans="1:18" x14ac:dyDescent="0.2">
      <c r="A3138" t="s">
        <v>271</v>
      </c>
      <c r="B3138" s="9" t="str">
        <f>VLOOKUP(A3138,'item cost'!A:D,2,FALSE)</f>
        <v>group 4</v>
      </c>
      <c r="C3138" s="9" t="str">
        <f>VLOOKUP(D3138,items!A:B,2,FALSE)</f>
        <v>item 4</v>
      </c>
      <c r="D3138" t="s">
        <v>836</v>
      </c>
      <c r="E3138" s="10"/>
      <c r="F3138" s="10">
        <v>45005</v>
      </c>
      <c r="G3138" t="s">
        <v>737</v>
      </c>
      <c r="I3138">
        <v>40</v>
      </c>
      <c r="J3138" s="2">
        <v>1225</v>
      </c>
      <c r="K3138" s="2">
        <f>IF(OR(B3138="متنوع",B3138="قطع غيار"),J3138,IF(AND(B3138="ceiling fan",J3138&gt;500),_xlfn.MAXIFS('m cost'!$E$3:$E$1062,'m cost'!$B$3:$B$1062,C3138,'m cost'!$C$3:$C$1062,"&lt;="&amp;O3138,'m cost'!$D$3:$D$1062,"&lt;="&amp;N3138)*3,_xlfn.MAXIFS('m cost'!$E$3:$E$1062,'m cost'!$B$3:$B$1062,C3138,'m cost'!$C$3:$C$1062,"&lt;="&amp;O3138,'m cost'!$D$3:$D$1062,"&lt;="&amp;N3138)))</f>
        <v>1793</v>
      </c>
      <c r="L3138" s="2">
        <f t="shared" si="300"/>
        <v>71720</v>
      </c>
      <c r="M3138" s="2">
        <f t="shared" si="301"/>
        <v>49000</v>
      </c>
      <c r="N3138">
        <f t="shared" si="302"/>
        <v>3</v>
      </c>
      <c r="O3138">
        <f t="shared" si="303"/>
        <v>2023</v>
      </c>
      <c r="P3138" s="9">
        <f>IF(I3138&gt;0,VLOOKUP(B3138,'m cost'!A:G,6,FALSE)*I3138,0)</f>
        <v>1718.4</v>
      </c>
      <c r="Q3138" t="str">
        <f t="shared" si="304"/>
        <v>l</v>
      </c>
      <c r="R3138" s="2">
        <f t="shared" si="305"/>
        <v>-24438.400000000001</v>
      </c>
    </row>
    <row r="3139" spans="1:18" x14ac:dyDescent="0.2">
      <c r="A3139" t="s">
        <v>26</v>
      </c>
      <c r="B3139" s="9" t="str">
        <f>VLOOKUP(A3139,'item cost'!A:D,2,FALSE)</f>
        <v>group 5</v>
      </c>
      <c r="C3139" s="9" t="str">
        <f>VLOOKUP(D3139,items!A:B,2,FALSE)</f>
        <v>item 5</v>
      </c>
      <c r="D3139" t="s">
        <v>837</v>
      </c>
      <c r="E3139" s="10"/>
      <c r="F3139" s="10">
        <v>45005</v>
      </c>
      <c r="G3139" t="s">
        <v>737</v>
      </c>
      <c r="I3139">
        <v>20</v>
      </c>
      <c r="J3139" s="2">
        <v>675</v>
      </c>
      <c r="K3139" s="2">
        <f>IF(OR(B3139="متنوع",B3139="قطع غيار"),J3139,IF(AND(B3139="ceiling fan",J3139&gt;500),_xlfn.MAXIFS('m cost'!$E$3:$E$1062,'m cost'!$B$3:$B$1062,C3139,'m cost'!$C$3:$C$1062,"&lt;="&amp;O3139,'m cost'!$D$3:$D$1062,"&lt;="&amp;N3139)*3,_xlfn.MAXIFS('m cost'!$E$3:$E$1062,'m cost'!$B$3:$B$1062,C3139,'m cost'!$C$3:$C$1062,"&lt;="&amp;O3139,'m cost'!$D$3:$D$1062,"&lt;="&amp;N3139)))</f>
        <v>2220</v>
      </c>
      <c r="L3139" s="2">
        <f t="shared" si="300"/>
        <v>44400</v>
      </c>
      <c r="M3139" s="2">
        <f t="shared" si="301"/>
        <v>13500</v>
      </c>
      <c r="N3139">
        <f t="shared" si="302"/>
        <v>3</v>
      </c>
      <c r="O3139">
        <f t="shared" si="303"/>
        <v>2023</v>
      </c>
      <c r="P3139" s="9">
        <f>IF(I3139&gt;0,VLOOKUP(B3139,'m cost'!A:G,6,FALSE)*I3139,0)</f>
        <v>640.79999999999995</v>
      </c>
      <c r="Q3139" t="str">
        <f t="shared" si="304"/>
        <v>l</v>
      </c>
      <c r="R3139" s="2">
        <f t="shared" si="305"/>
        <v>-31540.799999999999</v>
      </c>
    </row>
    <row r="3140" spans="1:18" x14ac:dyDescent="0.2">
      <c r="A3140" t="s">
        <v>66</v>
      </c>
      <c r="B3140" s="9" t="str">
        <f>VLOOKUP(A3140,'item cost'!A:D,2,FALSE)</f>
        <v>group 6</v>
      </c>
      <c r="C3140" s="9" t="str">
        <f>VLOOKUP(D3140,items!A:B,2,FALSE)</f>
        <v>item 6</v>
      </c>
      <c r="D3140" t="s">
        <v>838</v>
      </c>
      <c r="E3140" s="10"/>
      <c r="F3140" s="10">
        <v>45005</v>
      </c>
      <c r="G3140" t="s">
        <v>208</v>
      </c>
      <c r="I3140">
        <v>-1</v>
      </c>
      <c r="J3140" s="2">
        <v>540</v>
      </c>
      <c r="K3140" s="2">
        <f>IF(OR(B3140="متنوع",B3140="قطع غيار"),J3140,IF(AND(B3140="ceiling fan",J3140&gt;500),_xlfn.MAXIFS('m cost'!$E$3:$E$1062,'m cost'!$B$3:$B$1062,C3140,'m cost'!$C$3:$C$1062,"&lt;="&amp;O3140,'m cost'!$D$3:$D$1062,"&lt;="&amp;N3140)*3,_xlfn.MAXIFS('m cost'!$E$3:$E$1062,'m cost'!$B$3:$B$1062,C3140,'m cost'!$C$3:$C$1062,"&lt;="&amp;O3140,'m cost'!$D$3:$D$1062,"&lt;="&amp;N3140)))</f>
        <v>410</v>
      </c>
      <c r="L3140" s="2">
        <f t="shared" si="300"/>
        <v>-410</v>
      </c>
      <c r="M3140" s="2">
        <f t="shared" si="301"/>
        <v>-540</v>
      </c>
      <c r="N3140">
        <f t="shared" si="302"/>
        <v>3</v>
      </c>
      <c r="O3140">
        <f t="shared" si="303"/>
        <v>2023</v>
      </c>
      <c r="P3140" s="9">
        <f>IF(I3140&gt;0,VLOOKUP(B3140,'m cost'!A:G,6,FALSE)*I3140,0)</f>
        <v>0</v>
      </c>
      <c r="Q3140" t="str">
        <f t="shared" si="304"/>
        <v>l</v>
      </c>
      <c r="R3140" s="2">
        <f t="shared" si="305"/>
        <v>-130</v>
      </c>
    </row>
    <row r="3141" spans="1:18" x14ac:dyDescent="0.2">
      <c r="A3141" t="s">
        <v>40</v>
      </c>
      <c r="B3141" s="9" t="str">
        <f>VLOOKUP(A3141,'item cost'!A:D,2,FALSE)</f>
        <v>group 7</v>
      </c>
      <c r="C3141" s="9" t="str">
        <f>VLOOKUP(D3141,items!A:B,2,FALSE)</f>
        <v>item 7</v>
      </c>
      <c r="D3141" t="s">
        <v>839</v>
      </c>
      <c r="E3141" s="10"/>
      <c r="F3141" s="10">
        <v>44989</v>
      </c>
      <c r="G3141" t="s">
        <v>738</v>
      </c>
      <c r="I3141">
        <v>25</v>
      </c>
      <c r="J3141" s="2">
        <v>1475</v>
      </c>
      <c r="K3141" s="2">
        <f>IF(OR(B3141="متنوع",B3141="قطع غيار"),J3141,IF(AND(B3141="ceiling fan",J3141&gt;500),_xlfn.MAXIFS('m cost'!$E$3:$E$1062,'m cost'!$B$3:$B$1062,C3141,'m cost'!$C$3:$C$1062,"&lt;="&amp;O3141,'m cost'!$D$3:$D$1062,"&lt;="&amp;N3141)*3,_xlfn.MAXIFS('m cost'!$E$3:$E$1062,'m cost'!$B$3:$B$1062,C3141,'m cost'!$C$3:$C$1062,"&lt;="&amp;O3141,'m cost'!$D$3:$D$1062,"&lt;="&amp;N3141)))</f>
        <v>460</v>
      </c>
      <c r="L3141" s="2">
        <f t="shared" si="300"/>
        <v>11500</v>
      </c>
      <c r="M3141" s="2">
        <f t="shared" si="301"/>
        <v>36875</v>
      </c>
      <c r="N3141">
        <f t="shared" si="302"/>
        <v>3</v>
      </c>
      <c r="O3141">
        <f t="shared" si="303"/>
        <v>2023</v>
      </c>
      <c r="P3141" s="9">
        <f>IF(I3141&gt;0,VLOOKUP(B3141,'m cost'!A:G,6,FALSE)*I3141,0)</f>
        <v>553.5</v>
      </c>
      <c r="Q3141" t="str">
        <f t="shared" si="304"/>
        <v>p</v>
      </c>
      <c r="R3141" s="2">
        <f t="shared" si="305"/>
        <v>24821.5</v>
      </c>
    </row>
    <row r="3142" spans="1:18" x14ac:dyDescent="0.2">
      <c r="A3142" t="s">
        <v>61</v>
      </c>
      <c r="B3142" s="9" t="str">
        <f>VLOOKUP(A3142,'item cost'!A:D,2,FALSE)</f>
        <v>group 8</v>
      </c>
      <c r="C3142" s="9" t="str">
        <f>VLOOKUP(D3142,items!A:B,2,FALSE)</f>
        <v>item 8</v>
      </c>
      <c r="D3142" t="s">
        <v>840</v>
      </c>
      <c r="E3142" s="10"/>
      <c r="F3142" s="10">
        <v>44989</v>
      </c>
      <c r="G3142" t="s">
        <v>738</v>
      </c>
      <c r="I3142">
        <v>200</v>
      </c>
      <c r="J3142" s="2">
        <v>520</v>
      </c>
      <c r="K3142" s="2">
        <f>IF(OR(B3142="متنوع",B3142="قطع غيار"),J3142,IF(AND(B3142="ceiling fan",J3142&gt;500),_xlfn.MAXIFS('m cost'!$E$3:$E$1062,'m cost'!$B$3:$B$1062,C3142,'m cost'!$C$3:$C$1062,"&lt;="&amp;O3142,'m cost'!$D$3:$D$1062,"&lt;="&amp;N3142)*3,_xlfn.MAXIFS('m cost'!$E$3:$E$1062,'m cost'!$B$3:$B$1062,C3142,'m cost'!$C$3:$C$1062,"&lt;="&amp;O3142,'m cost'!$D$3:$D$1062,"&lt;="&amp;N3142)))</f>
        <v>1630</v>
      </c>
      <c r="L3142" s="2">
        <f t="shared" si="300"/>
        <v>326000</v>
      </c>
      <c r="M3142" s="2">
        <f t="shared" si="301"/>
        <v>104000</v>
      </c>
      <c r="N3142">
        <f t="shared" si="302"/>
        <v>3</v>
      </c>
      <c r="O3142">
        <f t="shared" si="303"/>
        <v>2023</v>
      </c>
      <c r="P3142" s="9">
        <f>IF(I3142&gt;0,VLOOKUP(B3142,'m cost'!A:G,6,FALSE)*I3142,0)</f>
        <v>12568</v>
      </c>
      <c r="Q3142" t="str">
        <f t="shared" si="304"/>
        <v>l</v>
      </c>
      <c r="R3142" s="2">
        <f t="shared" si="305"/>
        <v>-234568</v>
      </c>
    </row>
    <row r="3143" spans="1:18" x14ac:dyDescent="0.2">
      <c r="A3143" t="s">
        <v>39</v>
      </c>
      <c r="B3143" s="9" t="str">
        <f>VLOOKUP(A3143,'item cost'!A:D,2,FALSE)</f>
        <v>group 9</v>
      </c>
      <c r="C3143" s="9" t="str">
        <f>VLOOKUP(D3143,items!A:B,2,FALSE)</f>
        <v>item 9</v>
      </c>
      <c r="D3143" t="s">
        <v>841</v>
      </c>
      <c r="E3143" s="10"/>
      <c r="F3143" s="10">
        <v>44997</v>
      </c>
      <c r="G3143" t="s">
        <v>739</v>
      </c>
      <c r="I3143">
        <v>100</v>
      </c>
      <c r="J3143" s="2">
        <v>475</v>
      </c>
      <c r="K3143" s="2">
        <f>IF(OR(B3143="متنوع",B3143="قطع غيار"),J3143,IF(AND(B3143="ceiling fan",J3143&gt;500),_xlfn.MAXIFS('m cost'!$E$3:$E$1062,'m cost'!$B$3:$B$1062,C3143,'m cost'!$C$3:$C$1062,"&lt;="&amp;O3143,'m cost'!$D$3:$D$1062,"&lt;="&amp;N3143)*3,_xlfn.MAXIFS('m cost'!$E$3:$E$1062,'m cost'!$B$3:$B$1062,C3143,'m cost'!$C$3:$C$1062,"&lt;="&amp;O3143,'m cost'!$D$3:$D$1062,"&lt;="&amp;N3143)))</f>
        <v>2007</v>
      </c>
      <c r="L3143" s="2">
        <f t="shared" si="300"/>
        <v>200700</v>
      </c>
      <c r="M3143" s="2">
        <f t="shared" si="301"/>
        <v>47500</v>
      </c>
      <c r="N3143">
        <f t="shared" si="302"/>
        <v>3</v>
      </c>
      <c r="O3143">
        <f t="shared" si="303"/>
        <v>2023</v>
      </c>
      <c r="P3143" s="9">
        <f>IF(I3143&gt;0,VLOOKUP(B3143,'m cost'!A:G,6,FALSE)*I3143,0)</f>
        <v>2249</v>
      </c>
      <c r="Q3143" t="str">
        <f t="shared" si="304"/>
        <v>l</v>
      </c>
      <c r="R3143" s="2">
        <f t="shared" si="305"/>
        <v>-155449</v>
      </c>
    </row>
    <row r="3144" spans="1:18" x14ac:dyDescent="0.2">
      <c r="A3144" t="s">
        <v>277</v>
      </c>
      <c r="B3144" s="9" t="str">
        <f>VLOOKUP(A3144,'item cost'!A:D,2,FALSE)</f>
        <v>group 10</v>
      </c>
      <c r="C3144" s="9" t="str">
        <f>VLOOKUP(D3144,items!A:B,2,FALSE)</f>
        <v>item 10</v>
      </c>
      <c r="D3144" t="s">
        <v>842</v>
      </c>
      <c r="E3144" s="10"/>
      <c r="F3144" s="10">
        <v>44997</v>
      </c>
      <c r="G3144" t="s">
        <v>739</v>
      </c>
      <c r="I3144">
        <v>100</v>
      </c>
      <c r="J3144" s="2">
        <v>275</v>
      </c>
      <c r="K3144" s="2">
        <f>IF(OR(B3144="متنوع",B3144="قطع غيار"),J3144,IF(AND(B3144="ceiling fan",J3144&gt;500),_xlfn.MAXIFS('m cost'!$E$3:$E$1062,'m cost'!$B$3:$B$1062,C3144,'m cost'!$C$3:$C$1062,"&lt;="&amp;O3144,'m cost'!$D$3:$D$1062,"&lt;="&amp;N3144)*3,_xlfn.MAXIFS('m cost'!$E$3:$E$1062,'m cost'!$B$3:$B$1062,C3144,'m cost'!$C$3:$C$1062,"&lt;="&amp;O3144,'m cost'!$D$3:$D$1062,"&lt;="&amp;N3144)))</f>
        <v>370</v>
      </c>
      <c r="L3144" s="2">
        <f t="shared" si="300"/>
        <v>37000</v>
      </c>
      <c r="M3144" s="2">
        <f t="shared" si="301"/>
        <v>27500</v>
      </c>
      <c r="N3144">
        <f t="shared" si="302"/>
        <v>3</v>
      </c>
      <c r="O3144">
        <f t="shared" si="303"/>
        <v>2023</v>
      </c>
      <c r="P3144" s="9">
        <f>IF(I3144&gt;0,VLOOKUP(B3144,'m cost'!A:G,6,FALSE)*I3144,0)</f>
        <v>6243</v>
      </c>
      <c r="Q3144" t="str">
        <f t="shared" si="304"/>
        <v>l</v>
      </c>
      <c r="R3144" s="2">
        <f t="shared" si="305"/>
        <v>-15743</v>
      </c>
    </row>
    <row r="3145" spans="1:18" x14ac:dyDescent="0.2">
      <c r="A3145" t="s">
        <v>53</v>
      </c>
      <c r="B3145" s="9" t="str">
        <f>VLOOKUP(A3145,'item cost'!A:D,2,FALSE)</f>
        <v>group 11</v>
      </c>
      <c r="C3145" s="9" t="str">
        <f>VLOOKUP(D3145,items!A:B,2,FALSE)</f>
        <v>item 11</v>
      </c>
      <c r="D3145" t="s">
        <v>843</v>
      </c>
      <c r="E3145" s="10"/>
      <c r="F3145" s="10">
        <v>44997</v>
      </c>
      <c r="G3145" t="s">
        <v>739</v>
      </c>
      <c r="I3145">
        <v>50</v>
      </c>
      <c r="J3145" s="2">
        <v>675</v>
      </c>
      <c r="K3145" s="2">
        <f>IF(OR(B3145="متنوع",B3145="قطع غيار"),J3145,IF(AND(B3145="ceiling fan",J3145&gt;500),_xlfn.MAXIFS('m cost'!$E$3:$E$1062,'m cost'!$B$3:$B$1062,C3145,'m cost'!$C$3:$C$1062,"&lt;="&amp;O3145,'m cost'!$D$3:$D$1062,"&lt;="&amp;N3145)*3,_xlfn.MAXIFS('m cost'!$E$3:$E$1062,'m cost'!$B$3:$B$1062,C3145,'m cost'!$C$3:$C$1062,"&lt;="&amp;O3145,'m cost'!$D$3:$D$1062,"&lt;="&amp;N3145)))</f>
        <v>339.00000000000006</v>
      </c>
      <c r="L3145" s="2">
        <f t="shared" si="300"/>
        <v>16950.000000000004</v>
      </c>
      <c r="M3145" s="2">
        <f t="shared" si="301"/>
        <v>33750</v>
      </c>
      <c r="N3145">
        <f t="shared" si="302"/>
        <v>3</v>
      </c>
      <c r="O3145">
        <f t="shared" si="303"/>
        <v>2023</v>
      </c>
      <c r="P3145" s="9">
        <f>IF(I3145&gt;0,VLOOKUP(B3145,'m cost'!A:G,6,FALSE)*I3145,0)</f>
        <v>1100.5</v>
      </c>
      <c r="Q3145" t="str">
        <f t="shared" si="304"/>
        <v>p</v>
      </c>
      <c r="R3145" s="2">
        <f t="shared" si="305"/>
        <v>15699.499999999996</v>
      </c>
    </row>
    <row r="3146" spans="1:18" x14ac:dyDescent="0.2">
      <c r="A3146" t="s">
        <v>54</v>
      </c>
      <c r="B3146" s="9" t="str">
        <f>VLOOKUP(A3146,'item cost'!A:D,2,FALSE)</f>
        <v>group 12</v>
      </c>
      <c r="C3146" s="9" t="str">
        <f>VLOOKUP(D3146,items!A:B,2,FALSE)</f>
        <v>item 12</v>
      </c>
      <c r="D3146" t="s">
        <v>844</v>
      </c>
      <c r="E3146" s="10"/>
      <c r="F3146" s="10">
        <v>44997</v>
      </c>
      <c r="G3146" t="s">
        <v>739</v>
      </c>
      <c r="I3146">
        <v>30</v>
      </c>
      <c r="J3146" s="2">
        <v>1050</v>
      </c>
      <c r="K3146" s="2">
        <f>IF(OR(B3146="متنوع",B3146="قطع غيار"),J3146,IF(AND(B3146="ceiling fan",J3146&gt;500),_xlfn.MAXIFS('m cost'!$E$3:$E$1062,'m cost'!$B$3:$B$1062,C3146,'m cost'!$C$3:$C$1062,"&lt;="&amp;O3146,'m cost'!$D$3:$D$1062,"&lt;="&amp;N3146)*3,_xlfn.MAXIFS('m cost'!$E$3:$E$1062,'m cost'!$B$3:$B$1062,C3146,'m cost'!$C$3:$C$1062,"&lt;="&amp;O3146,'m cost'!$D$3:$D$1062,"&lt;="&amp;N3146)))</f>
        <v>900</v>
      </c>
      <c r="L3146" s="2">
        <f t="shared" si="300"/>
        <v>27000</v>
      </c>
      <c r="M3146" s="2">
        <f t="shared" si="301"/>
        <v>31500</v>
      </c>
      <c r="N3146">
        <f t="shared" si="302"/>
        <v>3</v>
      </c>
      <c r="O3146">
        <f t="shared" si="303"/>
        <v>2023</v>
      </c>
      <c r="P3146" s="9">
        <f>IF(I3146&gt;0,VLOOKUP(B3146,'m cost'!A:G,6,FALSE)*I3146,0)</f>
        <v>773.40000000000009</v>
      </c>
      <c r="Q3146" t="str">
        <f t="shared" si="304"/>
        <v>p</v>
      </c>
      <c r="R3146" s="2">
        <f t="shared" si="305"/>
        <v>3726.6</v>
      </c>
    </row>
    <row r="3147" spans="1:18" x14ac:dyDescent="0.2">
      <c r="A3147" t="s">
        <v>72</v>
      </c>
      <c r="B3147" s="9" t="str">
        <f>VLOOKUP(A3147,'item cost'!A:D,2,FALSE)</f>
        <v>group 13</v>
      </c>
      <c r="C3147" s="9" t="str">
        <f>VLOOKUP(D3147,items!A:B,2,FALSE)</f>
        <v>item 13</v>
      </c>
      <c r="D3147" t="s">
        <v>845</v>
      </c>
      <c r="E3147" s="10"/>
      <c r="F3147" s="10">
        <v>44997</v>
      </c>
      <c r="G3147" t="s">
        <v>739</v>
      </c>
      <c r="I3147">
        <v>50</v>
      </c>
      <c r="J3147" s="2">
        <v>1225</v>
      </c>
      <c r="K3147" s="2">
        <f>IF(OR(B3147="متنوع",B3147="قطع غيار"),J3147,IF(AND(B3147="ceiling fan",J3147&gt;500),_xlfn.MAXIFS('m cost'!$E$3:$E$1062,'m cost'!$B$3:$B$1062,C3147,'m cost'!$C$3:$C$1062,"&lt;="&amp;O3147,'m cost'!$D$3:$D$1062,"&lt;="&amp;N3147)*3,_xlfn.MAXIFS('m cost'!$E$3:$E$1062,'m cost'!$B$3:$B$1062,C3147,'m cost'!$C$3:$C$1062,"&lt;="&amp;O3147,'m cost'!$D$3:$D$1062,"&lt;="&amp;N3147)))</f>
        <v>450</v>
      </c>
      <c r="L3147" s="2">
        <f t="shared" si="300"/>
        <v>22500</v>
      </c>
      <c r="M3147" s="2">
        <f t="shared" si="301"/>
        <v>61250</v>
      </c>
      <c r="N3147">
        <f t="shared" si="302"/>
        <v>3</v>
      </c>
      <c r="O3147">
        <f t="shared" si="303"/>
        <v>2023</v>
      </c>
      <c r="P3147" s="9">
        <f>IF(I3147&gt;0,VLOOKUP(B3147,'m cost'!A:G,6,FALSE)*I3147,0)</f>
        <v>2083.5</v>
      </c>
      <c r="Q3147" t="str">
        <f t="shared" si="304"/>
        <v>p</v>
      </c>
      <c r="R3147" s="2">
        <f t="shared" si="305"/>
        <v>36666.5</v>
      </c>
    </row>
    <row r="3148" spans="1:18" x14ac:dyDescent="0.2">
      <c r="A3148" t="s">
        <v>38</v>
      </c>
      <c r="B3148" s="9" t="str">
        <f>VLOOKUP(A3148,'item cost'!A:D,2,FALSE)</f>
        <v>group 14</v>
      </c>
      <c r="C3148" s="9" t="str">
        <f>VLOOKUP(D3148,items!A:B,2,FALSE)</f>
        <v>item 14</v>
      </c>
      <c r="D3148" t="s">
        <v>846</v>
      </c>
      <c r="E3148" s="10"/>
      <c r="F3148" s="10">
        <v>44997</v>
      </c>
      <c r="G3148" t="s">
        <v>739</v>
      </c>
      <c r="I3148">
        <v>10</v>
      </c>
      <c r="J3148" s="2">
        <v>2625</v>
      </c>
      <c r="K3148" s="2">
        <f>IF(OR(B3148="متنوع",B3148="قطع غيار"),J3148,IF(AND(B3148="ceiling fan",J3148&gt;500),_xlfn.MAXIFS('m cost'!$E$3:$E$1062,'m cost'!$B$3:$B$1062,C3148,'m cost'!$C$3:$C$1062,"&lt;="&amp;O3148,'m cost'!$D$3:$D$1062,"&lt;="&amp;N3148)*3,_xlfn.MAXIFS('m cost'!$E$3:$E$1062,'m cost'!$B$3:$B$1062,C3148,'m cost'!$C$3:$C$1062,"&lt;="&amp;O3148,'m cost'!$D$3:$D$1062,"&lt;="&amp;N3148)))</f>
        <v>2060</v>
      </c>
      <c r="L3148" s="2">
        <f t="shared" si="300"/>
        <v>20600</v>
      </c>
      <c r="M3148" s="2">
        <f t="shared" si="301"/>
        <v>26250</v>
      </c>
      <c r="N3148">
        <f t="shared" si="302"/>
        <v>3</v>
      </c>
      <c r="O3148">
        <f t="shared" si="303"/>
        <v>2023</v>
      </c>
      <c r="P3148" s="9">
        <f>IF(I3148&gt;0,VLOOKUP(B3148,'m cost'!A:G,6,FALSE)*I3148,0)</f>
        <v>331.9</v>
      </c>
      <c r="Q3148" t="str">
        <f t="shared" si="304"/>
        <v>p</v>
      </c>
      <c r="R3148" s="2">
        <f t="shared" si="305"/>
        <v>5318.1</v>
      </c>
    </row>
    <row r="3149" spans="1:18" x14ac:dyDescent="0.2">
      <c r="A3149" t="s">
        <v>36</v>
      </c>
      <c r="B3149" s="9" t="str">
        <f>VLOOKUP(A3149,'item cost'!A:D,2,FALSE)</f>
        <v>group 15</v>
      </c>
      <c r="C3149" s="9" t="str">
        <f>VLOOKUP(D3149,items!A:B,2,FALSE)</f>
        <v>item 15</v>
      </c>
      <c r="D3149" t="s">
        <v>847</v>
      </c>
      <c r="E3149" s="10"/>
      <c r="F3149" s="10">
        <v>44997</v>
      </c>
      <c r="G3149" t="s">
        <v>739</v>
      </c>
      <c r="I3149">
        <v>10</v>
      </c>
      <c r="J3149" s="2">
        <v>2725</v>
      </c>
      <c r="K3149" s="2">
        <f>IF(OR(B3149="متنوع",B3149="قطع غيار"),J3149,IF(AND(B3149="ceiling fan",J3149&gt;500),_xlfn.MAXIFS('m cost'!$E$3:$E$1062,'m cost'!$B$3:$B$1062,C3149,'m cost'!$C$3:$C$1062,"&lt;="&amp;O3149,'m cost'!$D$3:$D$1062,"&lt;="&amp;N3149)*3,_xlfn.MAXIFS('m cost'!$E$3:$E$1062,'m cost'!$B$3:$B$1062,C3149,'m cost'!$C$3:$C$1062,"&lt;="&amp;O3149,'m cost'!$D$3:$D$1062,"&lt;="&amp;N3149)))</f>
        <v>1928</v>
      </c>
      <c r="L3149" s="2">
        <f t="shared" si="300"/>
        <v>19280</v>
      </c>
      <c r="M3149" s="2">
        <f t="shared" si="301"/>
        <v>27250</v>
      </c>
      <c r="N3149">
        <f t="shared" si="302"/>
        <v>3</v>
      </c>
      <c r="O3149">
        <f t="shared" si="303"/>
        <v>2023</v>
      </c>
      <c r="P3149" s="9">
        <f>IF(I3149&gt;0,VLOOKUP(B3149,'m cost'!A:G,6,FALSE)*I3149,0)</f>
        <v>265.2</v>
      </c>
      <c r="Q3149" t="str">
        <f t="shared" si="304"/>
        <v>p</v>
      </c>
      <c r="R3149" s="2">
        <f t="shared" si="305"/>
        <v>7704.8</v>
      </c>
    </row>
    <row r="3150" spans="1:18" x14ac:dyDescent="0.2">
      <c r="A3150" t="s">
        <v>30</v>
      </c>
      <c r="B3150" s="9" t="str">
        <f>VLOOKUP(A3150,'item cost'!A:D,2,FALSE)</f>
        <v>group 16</v>
      </c>
      <c r="C3150" s="9" t="str">
        <f>VLOOKUP(D3150,items!A:B,2,FALSE)</f>
        <v>item 16</v>
      </c>
      <c r="D3150" t="s">
        <v>848</v>
      </c>
      <c r="E3150" s="10"/>
      <c r="F3150" s="10">
        <v>44997</v>
      </c>
      <c r="G3150" t="s">
        <v>739</v>
      </c>
      <c r="I3150">
        <v>5</v>
      </c>
      <c r="J3150" s="2">
        <v>2825</v>
      </c>
      <c r="K3150" s="2">
        <f>IF(OR(B3150="متنوع",B3150="قطع غيار"),J3150,IF(AND(B3150="ceiling fan",J3150&gt;500),_xlfn.MAXIFS('m cost'!$E$3:$E$1062,'m cost'!$B$3:$B$1062,C3150,'m cost'!$C$3:$C$1062,"&lt;="&amp;O3150,'m cost'!$D$3:$D$1062,"&lt;="&amp;N3150)*3,_xlfn.MAXIFS('m cost'!$E$3:$E$1062,'m cost'!$B$3:$B$1062,C3150,'m cost'!$C$3:$C$1062,"&lt;="&amp;O3150,'m cost'!$D$3:$D$1062,"&lt;="&amp;N3150)))</f>
        <v>340.26666666666671</v>
      </c>
      <c r="L3150" s="2">
        <f t="shared" si="300"/>
        <v>1701.3333333333335</v>
      </c>
      <c r="M3150" s="2">
        <f t="shared" si="301"/>
        <v>14125</v>
      </c>
      <c r="N3150">
        <f t="shared" si="302"/>
        <v>3</v>
      </c>
      <c r="O3150">
        <f t="shared" si="303"/>
        <v>2023</v>
      </c>
      <c r="P3150" s="9">
        <f>IF(I3150&gt;0,VLOOKUP(B3150,'m cost'!A:G,6,FALSE)*I3150,0)</f>
        <v>143.4</v>
      </c>
      <c r="Q3150" t="str">
        <f t="shared" si="304"/>
        <v>p</v>
      </c>
      <c r="R3150" s="2">
        <f t="shared" si="305"/>
        <v>12280.266666666666</v>
      </c>
    </row>
    <row r="3151" spans="1:18" x14ac:dyDescent="0.2">
      <c r="A3151" t="s">
        <v>45</v>
      </c>
      <c r="B3151" s="9" t="str">
        <f>VLOOKUP(A3151,'item cost'!A:D,2,FALSE)</f>
        <v>group 17</v>
      </c>
      <c r="C3151" s="9" t="str">
        <f>VLOOKUP(D3151,items!A:B,2,FALSE)</f>
        <v>item 17</v>
      </c>
      <c r="D3151" t="s">
        <v>849</v>
      </c>
      <c r="E3151" s="10"/>
      <c r="F3151" s="10">
        <v>44997</v>
      </c>
      <c r="G3151" t="s">
        <v>740</v>
      </c>
      <c r="I3151">
        <v>-6</v>
      </c>
      <c r="J3151" s="2">
        <v>360</v>
      </c>
      <c r="K3151" s="2">
        <f>IF(OR(B3151="متنوع",B3151="قطع غيار"),J3151,IF(AND(B3151="ceiling fan",J3151&gt;500),_xlfn.MAXIFS('m cost'!$E$3:$E$1062,'m cost'!$B$3:$B$1062,C3151,'m cost'!$C$3:$C$1062,"&lt;="&amp;O3151,'m cost'!$D$3:$D$1062,"&lt;="&amp;N3151)*3,_xlfn.MAXIFS('m cost'!$E$3:$E$1062,'m cost'!$B$3:$B$1062,C3151,'m cost'!$C$3:$C$1062,"&lt;="&amp;O3151,'m cost'!$D$3:$D$1062,"&lt;="&amp;N3151)))</f>
        <v>1330</v>
      </c>
      <c r="L3151" s="2">
        <f t="shared" si="300"/>
        <v>-7980</v>
      </c>
      <c r="M3151" s="2">
        <f t="shared" si="301"/>
        <v>-2160</v>
      </c>
      <c r="N3151">
        <f t="shared" si="302"/>
        <v>3</v>
      </c>
      <c r="O3151">
        <f t="shared" si="303"/>
        <v>2023</v>
      </c>
      <c r="P3151" s="9">
        <f>IF(I3151&gt;0,VLOOKUP(B3151,'m cost'!A:G,6,FALSE)*I3151,0)</f>
        <v>0</v>
      </c>
      <c r="Q3151" t="str">
        <f t="shared" si="304"/>
        <v>p</v>
      </c>
      <c r="R3151" s="2">
        <f t="shared" si="305"/>
        <v>5820</v>
      </c>
    </row>
    <row r="3152" spans="1:18" x14ac:dyDescent="0.2">
      <c r="A3152" t="s">
        <v>21</v>
      </c>
      <c r="B3152" s="9" t="str">
        <f>VLOOKUP(A3152,'item cost'!A:D,2,FALSE)</f>
        <v>group 18</v>
      </c>
      <c r="C3152" s="9" t="str">
        <f>VLOOKUP(D3152,items!A:B,2,FALSE)</f>
        <v>item 18</v>
      </c>
      <c r="D3152" t="s">
        <v>850</v>
      </c>
      <c r="E3152" s="10"/>
      <c r="F3152" s="10">
        <v>44997</v>
      </c>
      <c r="G3152" t="s">
        <v>740</v>
      </c>
      <c r="I3152">
        <v>-3</v>
      </c>
      <c r="J3152" s="2">
        <v>270</v>
      </c>
      <c r="K3152" s="2">
        <f>IF(OR(B3152="متنوع",B3152="قطع غيار"),J3152,IF(AND(B3152="ceiling fan",J3152&gt;500),_xlfn.MAXIFS('m cost'!$E$3:$E$1062,'m cost'!$B$3:$B$1062,C3152,'m cost'!$C$3:$C$1062,"&lt;="&amp;O3152,'m cost'!$D$3:$D$1062,"&lt;="&amp;N3152)*3,_xlfn.MAXIFS('m cost'!$E$3:$E$1062,'m cost'!$B$3:$B$1062,C3152,'m cost'!$C$3:$C$1062,"&lt;="&amp;O3152,'m cost'!$D$3:$D$1062,"&lt;="&amp;N3152)))</f>
        <v>569</v>
      </c>
      <c r="L3152" s="2">
        <f t="shared" si="300"/>
        <v>-1707</v>
      </c>
      <c r="M3152" s="2">
        <f t="shared" si="301"/>
        <v>-810</v>
      </c>
      <c r="N3152">
        <f t="shared" si="302"/>
        <v>3</v>
      </c>
      <c r="O3152">
        <f t="shared" si="303"/>
        <v>2023</v>
      </c>
      <c r="P3152" s="9">
        <f>IF(I3152&gt;0,VLOOKUP(B3152,'m cost'!A:G,6,FALSE)*I3152,0)</f>
        <v>0</v>
      </c>
      <c r="Q3152" t="str">
        <f t="shared" si="304"/>
        <v>p</v>
      </c>
      <c r="R3152" s="2">
        <f t="shared" si="305"/>
        <v>897</v>
      </c>
    </row>
    <row r="3153" spans="1:18" x14ac:dyDescent="0.2">
      <c r="A3153" t="s">
        <v>275</v>
      </c>
      <c r="B3153" s="9" t="str">
        <f>VLOOKUP(A3153,'item cost'!A:D,2,FALSE)</f>
        <v>group 19</v>
      </c>
      <c r="C3153" s="9" t="str">
        <f>VLOOKUP(D3153,items!A:B,2,FALSE)</f>
        <v>item 19</v>
      </c>
      <c r="D3153" t="s">
        <v>851</v>
      </c>
      <c r="E3153" s="10"/>
      <c r="F3153" s="10">
        <v>44997</v>
      </c>
      <c r="G3153" t="s">
        <v>740</v>
      </c>
      <c r="I3153">
        <v>-2</v>
      </c>
      <c r="J3153" s="2">
        <v>1200</v>
      </c>
      <c r="K3153" s="2">
        <f>IF(OR(B3153="متنوع",B3153="قطع غيار"),J3153,IF(AND(B3153="ceiling fan",J3153&gt;500),_xlfn.MAXIFS('m cost'!$E$3:$E$1062,'m cost'!$B$3:$B$1062,C3153,'m cost'!$C$3:$C$1062,"&lt;="&amp;O3153,'m cost'!$D$3:$D$1062,"&lt;="&amp;N3153)*3,_xlfn.MAXIFS('m cost'!$E$3:$E$1062,'m cost'!$B$3:$B$1062,C3153,'m cost'!$C$3:$C$1062,"&lt;="&amp;O3153,'m cost'!$D$3:$D$1062,"&lt;="&amp;N3153)))</f>
        <v>1400</v>
      </c>
      <c r="L3153" s="2">
        <f t="shared" si="300"/>
        <v>-2800</v>
      </c>
      <c r="M3153" s="2">
        <f t="shared" si="301"/>
        <v>-2400</v>
      </c>
      <c r="N3153">
        <f t="shared" si="302"/>
        <v>3</v>
      </c>
      <c r="O3153">
        <f t="shared" si="303"/>
        <v>2023</v>
      </c>
      <c r="P3153" s="9">
        <f>IF(I3153&gt;0,VLOOKUP(B3153,'m cost'!A:G,6,FALSE)*I3153,0)</f>
        <v>0</v>
      </c>
      <c r="Q3153" t="str">
        <f t="shared" si="304"/>
        <v>p</v>
      </c>
      <c r="R3153" s="2">
        <f t="shared" si="305"/>
        <v>400</v>
      </c>
    </row>
    <row r="3154" spans="1:18" x14ac:dyDescent="0.2">
      <c r="A3154" t="s">
        <v>17</v>
      </c>
      <c r="B3154" s="9" t="str">
        <f>VLOOKUP(A3154,'item cost'!A:D,2,FALSE)</f>
        <v>group 20</v>
      </c>
      <c r="C3154" s="9" t="str">
        <f>VLOOKUP(D3154,items!A:B,2,FALSE)</f>
        <v>item 20</v>
      </c>
      <c r="D3154" t="s">
        <v>852</v>
      </c>
      <c r="E3154" s="10"/>
      <c r="F3154" s="10">
        <v>44997</v>
      </c>
      <c r="G3154" t="s">
        <v>740</v>
      </c>
      <c r="I3154">
        <v>-1</v>
      </c>
      <c r="J3154" s="2">
        <v>1600</v>
      </c>
      <c r="K3154" s="2">
        <f>IF(OR(B3154="متنوع",B3154="قطع غيار"),J3154,IF(AND(B3154="ceiling fan",J3154&gt;500),_xlfn.MAXIFS('m cost'!$E$3:$E$1062,'m cost'!$B$3:$B$1062,C3154,'m cost'!$C$3:$C$1062,"&lt;="&amp;O3154,'m cost'!$D$3:$D$1062,"&lt;="&amp;N3154)*3,_xlfn.MAXIFS('m cost'!$E$3:$E$1062,'m cost'!$B$3:$B$1062,C3154,'m cost'!$C$3:$C$1062,"&lt;="&amp;O3154,'m cost'!$D$3:$D$1062,"&lt;="&amp;N3154)))</f>
        <v>1668</v>
      </c>
      <c r="L3154" s="2">
        <f t="shared" si="300"/>
        <v>-1668</v>
      </c>
      <c r="M3154" s="2">
        <f t="shared" si="301"/>
        <v>-1600</v>
      </c>
      <c r="N3154">
        <f t="shared" si="302"/>
        <v>3</v>
      </c>
      <c r="O3154">
        <f t="shared" si="303"/>
        <v>2023</v>
      </c>
      <c r="P3154" s="9">
        <f>IF(I3154&gt;0,VLOOKUP(B3154,'m cost'!A:G,6,FALSE)*I3154,0)</f>
        <v>0</v>
      </c>
      <c r="Q3154" t="str">
        <f t="shared" si="304"/>
        <v>p</v>
      </c>
      <c r="R3154" s="2">
        <f t="shared" si="305"/>
        <v>68</v>
      </c>
    </row>
    <row r="3155" spans="1:18" x14ac:dyDescent="0.2">
      <c r="A3155" t="s">
        <v>18</v>
      </c>
      <c r="B3155" s="9" t="str">
        <f>VLOOKUP(A3155,'item cost'!A:D,2,FALSE)</f>
        <v>group 21</v>
      </c>
      <c r="C3155" s="9" t="str">
        <f>VLOOKUP(D3155,items!A:B,2,FALSE)</f>
        <v>item 21</v>
      </c>
      <c r="D3155" t="s">
        <v>853</v>
      </c>
      <c r="E3155" s="10"/>
      <c r="F3155" s="10">
        <v>44997</v>
      </c>
      <c r="G3155" t="s">
        <v>740</v>
      </c>
      <c r="I3155">
        <v>-3</v>
      </c>
      <c r="J3155" s="2">
        <v>180</v>
      </c>
      <c r="K3155" s="2">
        <f>IF(OR(B3155="متنوع",B3155="قطع غيار"),J3155,IF(AND(B3155="ceiling fan",J3155&gt;500),_xlfn.MAXIFS('m cost'!$E$3:$E$1062,'m cost'!$B$3:$B$1062,C3155,'m cost'!$C$3:$C$1062,"&lt;="&amp;O3155,'m cost'!$D$3:$D$1062,"&lt;="&amp;N3155)*3,_xlfn.MAXIFS('m cost'!$E$3:$E$1062,'m cost'!$B$3:$B$1062,C3155,'m cost'!$C$3:$C$1062,"&lt;="&amp;O3155,'m cost'!$D$3:$D$1062,"&lt;="&amp;N3155)))</f>
        <v>2185</v>
      </c>
      <c r="L3155" s="2">
        <f t="shared" si="300"/>
        <v>-6555</v>
      </c>
      <c r="M3155" s="2">
        <f t="shared" si="301"/>
        <v>-540</v>
      </c>
      <c r="N3155">
        <f t="shared" si="302"/>
        <v>3</v>
      </c>
      <c r="O3155">
        <f t="shared" si="303"/>
        <v>2023</v>
      </c>
      <c r="P3155" s="9">
        <f>IF(I3155&gt;0,VLOOKUP(B3155,'m cost'!A:G,6,FALSE)*I3155,0)</f>
        <v>0</v>
      </c>
      <c r="Q3155" t="str">
        <f t="shared" si="304"/>
        <v>p</v>
      </c>
      <c r="R3155" s="2">
        <f t="shared" si="305"/>
        <v>6015</v>
      </c>
    </row>
    <row r="3156" spans="1:18" x14ac:dyDescent="0.2">
      <c r="A3156" t="s">
        <v>24</v>
      </c>
      <c r="B3156" s="9" t="str">
        <f>VLOOKUP(A3156,'item cost'!A:D,2,FALSE)</f>
        <v>group 22</v>
      </c>
      <c r="C3156" s="9" t="str">
        <f>VLOOKUP(D3156,items!A:B,2,FALSE)</f>
        <v>item 22</v>
      </c>
      <c r="D3156" t="s">
        <v>854</v>
      </c>
      <c r="E3156" s="10"/>
      <c r="F3156" s="10">
        <v>44997</v>
      </c>
      <c r="G3156" t="s">
        <v>740</v>
      </c>
      <c r="I3156">
        <v>-1</v>
      </c>
      <c r="J3156" s="2">
        <v>350</v>
      </c>
      <c r="K3156" s="2">
        <f>IF(OR(B3156="متنوع",B3156="قطع غيار"),J3156,IF(AND(B3156="ceiling fan",J3156&gt;500),_xlfn.MAXIFS('m cost'!$E$3:$E$1062,'m cost'!$B$3:$B$1062,C3156,'m cost'!$C$3:$C$1062,"&lt;="&amp;O3156,'m cost'!$D$3:$D$1062,"&lt;="&amp;N3156)*3,_xlfn.MAXIFS('m cost'!$E$3:$E$1062,'m cost'!$B$3:$B$1062,C3156,'m cost'!$C$3:$C$1062,"&lt;="&amp;O3156,'m cost'!$D$3:$D$1062,"&lt;="&amp;N3156)))</f>
        <v>855</v>
      </c>
      <c r="L3156" s="2">
        <f t="shared" ref="L3156:L3219" si="306">I3156*K3156</f>
        <v>-855</v>
      </c>
      <c r="M3156" s="2">
        <f t="shared" ref="M3156:M3219" si="307">J3156*I3156</f>
        <v>-350</v>
      </c>
      <c r="N3156">
        <f t="shared" ref="N3156:N3219" si="308">MONTH(F3156)</f>
        <v>3</v>
      </c>
      <c r="O3156">
        <f t="shared" ref="O3156:O3219" si="309">YEAR(F3156)</f>
        <v>2023</v>
      </c>
      <c r="P3156" s="9">
        <f>IF(I3156&gt;0,VLOOKUP(B3156,'m cost'!A:G,6,FALSE)*I3156,0)</f>
        <v>0</v>
      </c>
      <c r="Q3156" t="str">
        <f t="shared" ref="Q3156:Q3219" si="310">IF(M3156-L3156-P3156&gt;0,"p","l")</f>
        <v>p</v>
      </c>
      <c r="R3156" s="2">
        <f t="shared" ref="R3156:R3219" si="311">M3156-L3156-P3156</f>
        <v>505</v>
      </c>
    </row>
    <row r="3157" spans="1:18" x14ac:dyDescent="0.2">
      <c r="A3157" t="s">
        <v>60</v>
      </c>
      <c r="B3157" s="9" t="str">
        <f>VLOOKUP(A3157,'item cost'!A:D,2,FALSE)</f>
        <v>group 23</v>
      </c>
      <c r="C3157" s="9" t="str">
        <f>VLOOKUP(D3157,items!A:B,2,FALSE)</f>
        <v>item 23</v>
      </c>
      <c r="D3157" t="s">
        <v>855</v>
      </c>
      <c r="E3157" s="10"/>
      <c r="F3157" s="10">
        <v>44997</v>
      </c>
      <c r="G3157" t="s">
        <v>740</v>
      </c>
      <c r="I3157">
        <v>-1</v>
      </c>
      <c r="J3157" s="2">
        <v>2700</v>
      </c>
      <c r="K3157" s="2">
        <f>IF(OR(B3157="متنوع",B3157="قطع غيار"),J3157,IF(AND(B3157="ceiling fan",J3157&gt;500),_xlfn.MAXIFS('m cost'!$E$3:$E$1062,'m cost'!$B$3:$B$1062,C3157,'m cost'!$C$3:$C$1062,"&lt;="&amp;O3157,'m cost'!$D$3:$D$1062,"&lt;="&amp;N3157)*3,_xlfn.MAXIFS('m cost'!$E$3:$E$1062,'m cost'!$B$3:$B$1062,C3157,'m cost'!$C$3:$C$1062,"&lt;="&amp;O3157,'m cost'!$D$3:$D$1062,"&lt;="&amp;N3157)))</f>
        <v>3666.8121693121693</v>
      </c>
      <c r="L3157" s="2">
        <f t="shared" si="306"/>
        <v>-3666.8121693121693</v>
      </c>
      <c r="M3157" s="2">
        <f t="shared" si="307"/>
        <v>-2700</v>
      </c>
      <c r="N3157">
        <f t="shared" si="308"/>
        <v>3</v>
      </c>
      <c r="O3157">
        <f t="shared" si="309"/>
        <v>2023</v>
      </c>
      <c r="P3157" s="9">
        <f>IF(I3157&gt;0,VLOOKUP(B3157,'m cost'!A:G,6,FALSE)*I3157,0)</f>
        <v>0</v>
      </c>
      <c r="Q3157" t="str">
        <f t="shared" si="310"/>
        <v>p</v>
      </c>
      <c r="R3157" s="2">
        <f t="shared" si="311"/>
        <v>966.81216931216932</v>
      </c>
    </row>
    <row r="3158" spans="1:18" x14ac:dyDescent="0.2">
      <c r="A3158" t="s">
        <v>43</v>
      </c>
      <c r="B3158" s="9" t="str">
        <f>VLOOKUP(A3158,'item cost'!A:D,2,FALSE)</f>
        <v>group 24</v>
      </c>
      <c r="C3158" s="9" t="str">
        <f>VLOOKUP(D3158,items!A:B,2,FALSE)</f>
        <v>item 24</v>
      </c>
      <c r="D3158" t="s">
        <v>856</v>
      </c>
      <c r="E3158" s="10"/>
      <c r="F3158" s="10">
        <v>44997</v>
      </c>
      <c r="G3158" t="s">
        <v>740</v>
      </c>
      <c r="I3158">
        <v>-2</v>
      </c>
      <c r="J3158" s="2">
        <v>470</v>
      </c>
      <c r="K3158" s="2">
        <f>IF(OR(B3158="متنوع",B3158="قطع غيار"),J3158,IF(AND(B3158="ceiling fan",J3158&gt;500),_xlfn.MAXIFS('m cost'!$E$3:$E$1062,'m cost'!$B$3:$B$1062,C3158,'m cost'!$C$3:$C$1062,"&lt;="&amp;O3158,'m cost'!$D$3:$D$1062,"&lt;="&amp;N3158)*3,_xlfn.MAXIFS('m cost'!$E$3:$E$1062,'m cost'!$B$3:$B$1062,C3158,'m cost'!$C$3:$C$1062,"&lt;="&amp;O3158,'m cost'!$D$3:$D$1062,"&lt;="&amp;N3158)))</f>
        <v>570</v>
      </c>
      <c r="L3158" s="2">
        <f t="shared" si="306"/>
        <v>-1140</v>
      </c>
      <c r="M3158" s="2">
        <f t="shared" si="307"/>
        <v>-940</v>
      </c>
      <c r="N3158">
        <f t="shared" si="308"/>
        <v>3</v>
      </c>
      <c r="O3158">
        <f t="shared" si="309"/>
        <v>2023</v>
      </c>
      <c r="P3158" s="9">
        <f>IF(I3158&gt;0,VLOOKUP(B3158,'m cost'!A:G,6,FALSE)*I3158,0)</f>
        <v>0</v>
      </c>
      <c r="Q3158" t="str">
        <f t="shared" si="310"/>
        <v>p</v>
      </c>
      <c r="R3158" s="2">
        <f t="shared" si="311"/>
        <v>200</v>
      </c>
    </row>
    <row r="3159" spans="1:18" x14ac:dyDescent="0.2">
      <c r="A3159" t="s">
        <v>278</v>
      </c>
      <c r="B3159" s="9" t="str">
        <f>VLOOKUP(A3159,'item cost'!A:D,2,FALSE)</f>
        <v>group 25</v>
      </c>
      <c r="C3159" s="9" t="str">
        <f>VLOOKUP(D3159,items!A:B,2,FALSE)</f>
        <v>item 25</v>
      </c>
      <c r="D3159" t="s">
        <v>857</v>
      </c>
      <c r="E3159" s="10"/>
      <c r="F3159" s="10">
        <v>44997</v>
      </c>
      <c r="G3159" t="s">
        <v>740</v>
      </c>
      <c r="I3159">
        <v>-3</v>
      </c>
      <c r="J3159" s="2">
        <v>520</v>
      </c>
      <c r="K3159" s="2">
        <f>IF(OR(B3159="متنوع",B3159="قطع غيار"),J3159,IF(AND(B3159="ceiling fan",J3159&gt;500),_xlfn.MAXIFS('m cost'!$E$3:$E$1062,'m cost'!$B$3:$B$1062,C3159,'m cost'!$C$3:$C$1062,"&lt;="&amp;O3159,'m cost'!$D$3:$D$1062,"&lt;="&amp;N3159)*3,_xlfn.MAXIFS('m cost'!$E$3:$E$1062,'m cost'!$B$3:$B$1062,C3159,'m cost'!$C$3:$C$1062,"&lt;="&amp;O3159,'m cost'!$D$3:$D$1062,"&lt;="&amp;N3159)))</f>
        <v>388</v>
      </c>
      <c r="L3159" s="2">
        <f t="shared" si="306"/>
        <v>-1164</v>
      </c>
      <c r="M3159" s="2">
        <f t="shared" si="307"/>
        <v>-1560</v>
      </c>
      <c r="N3159">
        <f t="shared" si="308"/>
        <v>3</v>
      </c>
      <c r="O3159">
        <f t="shared" si="309"/>
        <v>2023</v>
      </c>
      <c r="P3159" s="9">
        <f>IF(I3159&gt;0,VLOOKUP(B3159,'m cost'!A:G,6,FALSE)*I3159,0)</f>
        <v>0</v>
      </c>
      <c r="Q3159" t="str">
        <f t="shared" si="310"/>
        <v>l</v>
      </c>
      <c r="R3159" s="2">
        <f t="shared" si="311"/>
        <v>-396</v>
      </c>
    </row>
    <row r="3160" spans="1:18" x14ac:dyDescent="0.2">
      <c r="A3160" t="s">
        <v>279</v>
      </c>
      <c r="B3160" s="9" t="str">
        <f>VLOOKUP(A3160,'item cost'!A:D,2,FALSE)</f>
        <v>group 26</v>
      </c>
      <c r="C3160" s="9" t="str">
        <f>VLOOKUP(D3160,items!A:B,2,FALSE)</f>
        <v>item 26</v>
      </c>
      <c r="D3160" t="s">
        <v>858</v>
      </c>
      <c r="E3160" s="10"/>
      <c r="F3160" s="10">
        <v>44997</v>
      </c>
      <c r="G3160" t="s">
        <v>740</v>
      </c>
      <c r="I3160">
        <v>-2</v>
      </c>
      <c r="J3160" s="2">
        <v>280</v>
      </c>
      <c r="K3160" s="2">
        <f>IF(OR(B3160="متنوع",B3160="قطع غيار"),J3160,IF(AND(B3160="ceiling fan",J3160&gt;500),_xlfn.MAXIFS('m cost'!$E$3:$E$1062,'m cost'!$B$3:$B$1062,C3160,'m cost'!$C$3:$C$1062,"&lt;="&amp;O3160,'m cost'!$D$3:$D$1062,"&lt;="&amp;N3160)*3,_xlfn.MAXIFS('m cost'!$E$3:$E$1062,'m cost'!$B$3:$B$1062,C3160,'m cost'!$C$3:$C$1062,"&lt;="&amp;O3160,'m cost'!$D$3:$D$1062,"&lt;="&amp;N3160)))</f>
        <v>2270</v>
      </c>
      <c r="L3160" s="2">
        <f t="shared" si="306"/>
        <v>-4540</v>
      </c>
      <c r="M3160" s="2">
        <f t="shared" si="307"/>
        <v>-560</v>
      </c>
      <c r="N3160">
        <f t="shared" si="308"/>
        <v>3</v>
      </c>
      <c r="O3160">
        <f t="shared" si="309"/>
        <v>2023</v>
      </c>
      <c r="P3160" s="9">
        <f>IF(I3160&gt;0,VLOOKUP(B3160,'m cost'!A:G,6,FALSE)*I3160,0)</f>
        <v>0</v>
      </c>
      <c r="Q3160" t="str">
        <f t="shared" si="310"/>
        <v>p</v>
      </c>
      <c r="R3160" s="2">
        <f t="shared" si="311"/>
        <v>3980</v>
      </c>
    </row>
    <row r="3161" spans="1:18" x14ac:dyDescent="0.2">
      <c r="A3161" t="s">
        <v>46</v>
      </c>
      <c r="B3161" s="9" t="str">
        <f>VLOOKUP(A3161,'item cost'!A:D,2,FALSE)</f>
        <v>group 27</v>
      </c>
      <c r="C3161" s="9" t="str">
        <f>VLOOKUP(D3161,items!A:B,2,FALSE)</f>
        <v>item 27</v>
      </c>
      <c r="D3161" t="s">
        <v>859</v>
      </c>
      <c r="E3161" s="10"/>
      <c r="F3161" s="10">
        <v>44997</v>
      </c>
      <c r="G3161" t="s">
        <v>740</v>
      </c>
      <c r="I3161">
        <v>-1</v>
      </c>
      <c r="J3161" s="2">
        <v>265</v>
      </c>
      <c r="K3161" s="2">
        <f>IF(OR(B3161="متنوع",B3161="قطع غيار"),J3161,IF(AND(B3161="ceiling fan",J3161&gt;500),_xlfn.MAXIFS('m cost'!$E$3:$E$1062,'m cost'!$B$3:$B$1062,C3161,'m cost'!$C$3:$C$1062,"&lt;="&amp;O3161,'m cost'!$D$3:$D$1062,"&lt;="&amp;N3161)*3,_xlfn.MAXIFS('m cost'!$E$3:$E$1062,'m cost'!$B$3:$B$1062,C3161,'m cost'!$C$3:$C$1062,"&lt;="&amp;O3161,'m cost'!$D$3:$D$1062,"&lt;="&amp;N3161)))</f>
        <v>1651</v>
      </c>
      <c r="L3161" s="2">
        <f t="shared" si="306"/>
        <v>-1651</v>
      </c>
      <c r="M3161" s="2">
        <f t="shared" si="307"/>
        <v>-265</v>
      </c>
      <c r="N3161">
        <f t="shared" si="308"/>
        <v>3</v>
      </c>
      <c r="O3161">
        <f t="shared" si="309"/>
        <v>2023</v>
      </c>
      <c r="P3161" s="9">
        <f>IF(I3161&gt;0,VLOOKUP(B3161,'m cost'!A:G,6,FALSE)*I3161,0)</f>
        <v>0</v>
      </c>
      <c r="Q3161" t="str">
        <f t="shared" si="310"/>
        <v>p</v>
      </c>
      <c r="R3161" s="2">
        <f t="shared" si="311"/>
        <v>1386</v>
      </c>
    </row>
    <row r="3162" spans="1:18" x14ac:dyDescent="0.2">
      <c r="A3162" t="s">
        <v>37</v>
      </c>
      <c r="B3162" s="9" t="str">
        <f>VLOOKUP(A3162,'item cost'!A:D,2,FALSE)</f>
        <v>group 28</v>
      </c>
      <c r="C3162" s="9" t="str">
        <f>VLOOKUP(D3162,items!A:B,2,FALSE)</f>
        <v>item 28</v>
      </c>
      <c r="D3162" t="s">
        <v>860</v>
      </c>
      <c r="E3162" s="10"/>
      <c r="F3162" s="10">
        <v>44999</v>
      </c>
      <c r="G3162" t="s">
        <v>741</v>
      </c>
      <c r="I3162">
        <v>75</v>
      </c>
      <c r="J3162" s="2">
        <v>1225</v>
      </c>
      <c r="K3162" s="2">
        <f>IF(OR(B3162="متنوع",B3162="قطع غيار"),J3162,IF(AND(B3162="ceiling fan",J3162&gt;500),_xlfn.MAXIFS('m cost'!$E$3:$E$1062,'m cost'!$B$3:$B$1062,C3162,'m cost'!$C$3:$C$1062,"&lt;="&amp;O3162,'m cost'!$D$3:$D$1062,"&lt;="&amp;N3162)*3,_xlfn.MAXIFS('m cost'!$E$3:$E$1062,'m cost'!$B$3:$B$1062,C3162,'m cost'!$C$3:$C$1062,"&lt;="&amp;O3162,'m cost'!$D$3:$D$1062,"&lt;="&amp;N3162)))</f>
        <v>1229</v>
      </c>
      <c r="L3162" s="2">
        <f t="shared" si="306"/>
        <v>92175</v>
      </c>
      <c r="M3162" s="2">
        <f t="shared" si="307"/>
        <v>91875</v>
      </c>
      <c r="N3162">
        <f t="shared" si="308"/>
        <v>3</v>
      </c>
      <c r="O3162">
        <f t="shared" si="309"/>
        <v>2023</v>
      </c>
      <c r="P3162" s="9">
        <f>IF(I3162&gt;0,VLOOKUP(B3162,'m cost'!A:G,6,FALSE)*I3162,0)</f>
        <v>37.5</v>
      </c>
      <c r="Q3162" t="str">
        <f t="shared" si="310"/>
        <v>l</v>
      </c>
      <c r="R3162" s="2">
        <f t="shared" si="311"/>
        <v>-337.5</v>
      </c>
    </row>
    <row r="3163" spans="1:18" x14ac:dyDescent="0.2">
      <c r="A3163" t="s">
        <v>44</v>
      </c>
      <c r="B3163" s="9" t="str">
        <f>VLOOKUP(A3163,'item cost'!A:D,2,FALSE)</f>
        <v>group 29</v>
      </c>
      <c r="C3163" s="9" t="str">
        <f>VLOOKUP(D3163,items!A:B,2,FALSE)</f>
        <v>item 29</v>
      </c>
      <c r="D3163" t="s">
        <v>861</v>
      </c>
      <c r="E3163" s="10"/>
      <c r="F3163" s="10">
        <v>44999</v>
      </c>
      <c r="G3163" t="s">
        <v>741</v>
      </c>
      <c r="I3163">
        <v>10</v>
      </c>
      <c r="J3163" s="2">
        <v>2650</v>
      </c>
      <c r="K3163" s="2">
        <f>IF(OR(B3163="متنوع",B3163="قطع غيار"),J3163,IF(AND(B3163="ceiling fan",J3163&gt;500),_xlfn.MAXIFS('m cost'!$E$3:$E$1062,'m cost'!$B$3:$B$1062,C3163,'m cost'!$C$3:$C$1062,"&lt;="&amp;O3163,'m cost'!$D$3:$D$1062,"&lt;="&amp;N3163)*3,_xlfn.MAXIFS('m cost'!$E$3:$E$1062,'m cost'!$B$3:$B$1062,C3163,'m cost'!$C$3:$C$1062,"&lt;="&amp;O3163,'m cost'!$D$3:$D$1062,"&lt;="&amp;N3163)))</f>
        <v>253</v>
      </c>
      <c r="L3163" s="2">
        <f t="shared" si="306"/>
        <v>2530</v>
      </c>
      <c r="M3163" s="2">
        <f t="shared" si="307"/>
        <v>26500</v>
      </c>
      <c r="N3163">
        <f t="shared" si="308"/>
        <v>3</v>
      </c>
      <c r="O3163">
        <f t="shared" si="309"/>
        <v>2023</v>
      </c>
      <c r="P3163" s="9">
        <f>IF(I3163&gt;0,VLOOKUP(B3163,'m cost'!A:G,6,FALSE)*I3163,0)</f>
        <v>50</v>
      </c>
      <c r="Q3163" t="str">
        <f t="shared" si="310"/>
        <v>p</v>
      </c>
      <c r="R3163" s="2">
        <f t="shared" si="311"/>
        <v>23920</v>
      </c>
    </row>
    <row r="3164" spans="1:18" x14ac:dyDescent="0.2">
      <c r="A3164" t="s">
        <v>280</v>
      </c>
      <c r="B3164" s="9" t="str">
        <f>VLOOKUP(A3164,'item cost'!A:D,2,FALSE)</f>
        <v>group 30</v>
      </c>
      <c r="C3164" s="9" t="str">
        <f>VLOOKUP(D3164,items!A:B,2,FALSE)</f>
        <v>item 30</v>
      </c>
      <c r="D3164" t="s">
        <v>862</v>
      </c>
      <c r="E3164" s="10"/>
      <c r="F3164" s="10">
        <v>44999</v>
      </c>
      <c r="G3164" t="s">
        <v>741</v>
      </c>
      <c r="I3164">
        <v>50</v>
      </c>
      <c r="J3164" s="2">
        <v>2650</v>
      </c>
      <c r="K3164" s="2">
        <f>IF(OR(B3164="متنوع",B3164="قطع غيار"),J3164,IF(AND(B3164="ceiling fan",J3164&gt;500),_xlfn.MAXIFS('m cost'!$E$3:$E$1062,'m cost'!$B$3:$B$1062,C3164,'m cost'!$C$3:$C$1062,"&lt;="&amp;O3164,'m cost'!$D$3:$D$1062,"&lt;="&amp;N3164)*3,_xlfn.MAXIFS('m cost'!$E$3:$E$1062,'m cost'!$B$3:$B$1062,C3164,'m cost'!$C$3:$C$1062,"&lt;="&amp;O3164,'m cost'!$D$3:$D$1062,"&lt;="&amp;N3164)))</f>
        <v>1273</v>
      </c>
      <c r="L3164" s="2">
        <f t="shared" si="306"/>
        <v>63650</v>
      </c>
      <c r="M3164" s="2">
        <f t="shared" si="307"/>
        <v>132500</v>
      </c>
      <c r="N3164">
        <f t="shared" si="308"/>
        <v>3</v>
      </c>
      <c r="O3164">
        <f t="shared" si="309"/>
        <v>2023</v>
      </c>
      <c r="P3164" s="9">
        <f>IF(I3164&gt;0,VLOOKUP(B3164,'m cost'!A:G,6,FALSE)*I3164,0)</f>
        <v>250</v>
      </c>
      <c r="Q3164" t="str">
        <f t="shared" si="310"/>
        <v>p</v>
      </c>
      <c r="R3164" s="2">
        <f t="shared" si="311"/>
        <v>68600</v>
      </c>
    </row>
    <row r="3165" spans="1:18" x14ac:dyDescent="0.2">
      <c r="A3165" t="s">
        <v>50</v>
      </c>
      <c r="B3165" s="9" t="str">
        <f>VLOOKUP(A3165,'item cost'!A:D,2,FALSE)</f>
        <v>group 31</v>
      </c>
      <c r="C3165" s="9" t="str">
        <f>VLOOKUP(D3165,items!A:B,2,FALSE)</f>
        <v>item 31</v>
      </c>
      <c r="D3165" t="s">
        <v>863</v>
      </c>
      <c r="E3165" s="10"/>
      <c r="F3165" s="10">
        <v>44999</v>
      </c>
      <c r="G3165" t="s">
        <v>202</v>
      </c>
      <c r="I3165">
        <v>-1</v>
      </c>
      <c r="J3165" s="2">
        <v>1600</v>
      </c>
      <c r="K3165" s="2">
        <f>IF(OR(B3165="متنوع",B3165="قطع غيار"),J3165,IF(AND(B3165="ceiling fan",J3165&gt;500),_xlfn.MAXIFS('m cost'!$E$3:$E$1062,'m cost'!$B$3:$B$1062,C3165,'m cost'!$C$3:$C$1062,"&lt;="&amp;O3165,'m cost'!$D$3:$D$1062,"&lt;="&amp;N3165)*3,_xlfn.MAXIFS('m cost'!$E$3:$E$1062,'m cost'!$B$3:$B$1062,C3165,'m cost'!$C$3:$C$1062,"&lt;="&amp;O3165,'m cost'!$D$3:$D$1062,"&lt;="&amp;N3165)))</f>
        <v>891.17460317460325</v>
      </c>
      <c r="L3165" s="2">
        <f t="shared" si="306"/>
        <v>-891.17460317460325</v>
      </c>
      <c r="M3165" s="2">
        <f t="shared" si="307"/>
        <v>-1600</v>
      </c>
      <c r="N3165">
        <f t="shared" si="308"/>
        <v>3</v>
      </c>
      <c r="O3165">
        <f t="shared" si="309"/>
        <v>2023</v>
      </c>
      <c r="P3165" s="9">
        <f>IF(I3165&gt;0,VLOOKUP(B3165,'m cost'!A:G,6,FALSE)*I3165,0)</f>
        <v>0</v>
      </c>
      <c r="Q3165" t="str">
        <f t="shared" si="310"/>
        <v>l</v>
      </c>
      <c r="R3165" s="2">
        <f t="shared" si="311"/>
        <v>-708.82539682539675</v>
      </c>
    </row>
    <row r="3166" spans="1:18" x14ac:dyDescent="0.2">
      <c r="A3166" t="s">
        <v>20</v>
      </c>
      <c r="B3166" s="9" t="str">
        <f>VLOOKUP(A3166,'item cost'!A:D,2,FALSE)</f>
        <v>group 32</v>
      </c>
      <c r="C3166" s="9" t="str">
        <f>VLOOKUP(D3166,items!A:B,2,FALSE)</f>
        <v>item 32</v>
      </c>
      <c r="D3166" t="s">
        <v>864</v>
      </c>
      <c r="E3166" s="10"/>
      <c r="F3166" s="10">
        <v>44999</v>
      </c>
      <c r="G3166" t="s">
        <v>202</v>
      </c>
      <c r="I3166">
        <v>-1</v>
      </c>
      <c r="J3166" s="2">
        <v>360</v>
      </c>
      <c r="K3166" s="2">
        <f>IF(OR(B3166="متنوع",B3166="قطع غيار"),J3166,IF(AND(B3166="ceiling fan",J3166&gt;500),_xlfn.MAXIFS('m cost'!$E$3:$E$1062,'m cost'!$B$3:$B$1062,C3166,'m cost'!$C$3:$C$1062,"&lt;="&amp;O3166,'m cost'!$D$3:$D$1062,"&lt;="&amp;N3166)*3,_xlfn.MAXIFS('m cost'!$E$3:$E$1062,'m cost'!$B$3:$B$1062,C3166,'m cost'!$C$3:$C$1062,"&lt;="&amp;O3166,'m cost'!$D$3:$D$1062,"&lt;="&amp;N3166)))</f>
        <v>630</v>
      </c>
      <c r="L3166" s="2">
        <f t="shared" si="306"/>
        <v>-630</v>
      </c>
      <c r="M3166" s="2">
        <f t="shared" si="307"/>
        <v>-360</v>
      </c>
      <c r="N3166">
        <f t="shared" si="308"/>
        <v>3</v>
      </c>
      <c r="O3166">
        <f t="shared" si="309"/>
        <v>2023</v>
      </c>
      <c r="P3166" s="9">
        <f>IF(I3166&gt;0,VLOOKUP(B3166,'m cost'!A:G,6,FALSE)*I3166,0)</f>
        <v>0</v>
      </c>
      <c r="Q3166" t="str">
        <f t="shared" si="310"/>
        <v>p</v>
      </c>
      <c r="R3166" s="2">
        <f t="shared" si="311"/>
        <v>270</v>
      </c>
    </row>
    <row r="3167" spans="1:18" x14ac:dyDescent="0.2">
      <c r="A3167" t="s">
        <v>33</v>
      </c>
      <c r="B3167" s="9" t="str">
        <f>VLOOKUP(A3167,'item cost'!A:D,2,FALSE)</f>
        <v>group 33</v>
      </c>
      <c r="C3167" s="9" t="str">
        <f>VLOOKUP(D3167,items!A:B,2,FALSE)</f>
        <v>item 33</v>
      </c>
      <c r="D3167" t="s">
        <v>865</v>
      </c>
      <c r="E3167" s="10"/>
      <c r="F3167" s="10">
        <v>44999</v>
      </c>
      <c r="G3167" t="s">
        <v>202</v>
      </c>
      <c r="I3167">
        <v>-1</v>
      </c>
      <c r="J3167" s="2">
        <v>470</v>
      </c>
      <c r="K3167" s="2">
        <f>IF(OR(B3167="متنوع",B3167="قطع غيار"),J3167,IF(AND(B3167="ceiling fan",J3167&gt;500),_xlfn.MAXIFS('m cost'!$E$3:$E$1062,'m cost'!$B$3:$B$1062,C3167,'m cost'!$C$3:$C$1062,"&lt;="&amp;O3167,'m cost'!$D$3:$D$1062,"&lt;="&amp;N3167)*3,_xlfn.MAXIFS('m cost'!$E$3:$E$1062,'m cost'!$B$3:$B$1062,C3167,'m cost'!$C$3:$C$1062,"&lt;="&amp;O3167,'m cost'!$D$3:$D$1062,"&lt;="&amp;N3167)))</f>
        <v>960</v>
      </c>
      <c r="L3167" s="2">
        <f t="shared" si="306"/>
        <v>-960</v>
      </c>
      <c r="M3167" s="2">
        <f t="shared" si="307"/>
        <v>-470</v>
      </c>
      <c r="N3167">
        <f t="shared" si="308"/>
        <v>3</v>
      </c>
      <c r="O3167">
        <f t="shared" si="309"/>
        <v>2023</v>
      </c>
      <c r="P3167" s="9">
        <f>IF(I3167&gt;0,VLOOKUP(B3167,'m cost'!A:G,6,FALSE)*I3167,0)</f>
        <v>0</v>
      </c>
      <c r="Q3167" t="str">
        <f t="shared" si="310"/>
        <v>p</v>
      </c>
      <c r="R3167" s="2">
        <f t="shared" si="311"/>
        <v>490</v>
      </c>
    </row>
    <row r="3168" spans="1:18" x14ac:dyDescent="0.2">
      <c r="A3168" t="s">
        <v>48</v>
      </c>
      <c r="B3168" s="9" t="str">
        <f>VLOOKUP(A3168,'item cost'!A:D,2,FALSE)</f>
        <v>group 34</v>
      </c>
      <c r="C3168" s="9" t="str">
        <f>VLOOKUP(D3168,items!A:B,2,FALSE)</f>
        <v>item 34</v>
      </c>
      <c r="D3168" t="s">
        <v>866</v>
      </c>
      <c r="E3168" s="10"/>
      <c r="F3168" s="10">
        <v>45006</v>
      </c>
      <c r="G3168" t="s">
        <v>742</v>
      </c>
      <c r="I3168">
        <v>100</v>
      </c>
      <c r="J3168" s="2">
        <v>560</v>
      </c>
      <c r="K3168" s="2">
        <f>IF(OR(B3168="متنوع",B3168="قطع غيار"),J3168,IF(AND(B3168="ceiling fan",J3168&gt;500),_xlfn.MAXIFS('m cost'!$E$3:$E$1062,'m cost'!$B$3:$B$1062,C3168,'m cost'!$C$3:$C$1062,"&lt;="&amp;O3168,'m cost'!$D$3:$D$1062,"&lt;="&amp;N3168)*3,_xlfn.MAXIFS('m cost'!$E$3:$E$1062,'m cost'!$B$3:$B$1062,C3168,'m cost'!$C$3:$C$1062,"&lt;="&amp;O3168,'m cost'!$D$3:$D$1062,"&lt;="&amp;N3168)))</f>
        <v>1445</v>
      </c>
      <c r="L3168" s="2">
        <f t="shared" si="306"/>
        <v>144500</v>
      </c>
      <c r="M3168" s="2">
        <f t="shared" si="307"/>
        <v>56000</v>
      </c>
      <c r="N3168">
        <f t="shared" si="308"/>
        <v>3</v>
      </c>
      <c r="O3168">
        <f t="shared" si="309"/>
        <v>2023</v>
      </c>
      <c r="P3168" s="9">
        <f>IF(I3168&gt;0,VLOOKUP(B3168,'m cost'!A:G,6,FALSE)*I3168,0)</f>
        <v>500</v>
      </c>
      <c r="Q3168" t="str">
        <f t="shared" si="310"/>
        <v>l</v>
      </c>
      <c r="R3168" s="2">
        <f t="shared" si="311"/>
        <v>-89000</v>
      </c>
    </row>
    <row r="3169" spans="1:18" x14ac:dyDescent="0.2">
      <c r="A3169" t="s">
        <v>28</v>
      </c>
      <c r="B3169" s="9" t="str">
        <f>VLOOKUP(A3169,'item cost'!A:D,2,FALSE)</f>
        <v>group 35</v>
      </c>
      <c r="C3169" s="9" t="str">
        <f>VLOOKUP(D3169,items!A:B,2,FALSE)</f>
        <v>item 35</v>
      </c>
      <c r="D3169" t="s">
        <v>867</v>
      </c>
      <c r="E3169" s="10"/>
      <c r="F3169" s="10">
        <v>45006</v>
      </c>
      <c r="G3169" t="s">
        <v>742</v>
      </c>
      <c r="I3169">
        <v>100</v>
      </c>
      <c r="J3169" s="2">
        <v>540</v>
      </c>
      <c r="K3169" s="2">
        <f>IF(OR(B3169="متنوع",B3169="قطع غيار"),J3169,IF(AND(B3169="ceiling fan",J3169&gt;500),_xlfn.MAXIFS('m cost'!$E$3:$E$1062,'m cost'!$B$3:$B$1062,C3169,'m cost'!$C$3:$C$1062,"&lt;="&amp;O3169,'m cost'!$D$3:$D$1062,"&lt;="&amp;N3169)*3,_xlfn.MAXIFS('m cost'!$E$3:$E$1062,'m cost'!$B$3:$B$1062,C3169,'m cost'!$C$3:$C$1062,"&lt;="&amp;O3169,'m cost'!$D$3:$D$1062,"&lt;="&amp;N3169)))</f>
        <v>1445</v>
      </c>
      <c r="L3169" s="2">
        <f t="shared" si="306"/>
        <v>144500</v>
      </c>
      <c r="M3169" s="2">
        <f t="shared" si="307"/>
        <v>54000</v>
      </c>
      <c r="N3169">
        <f t="shared" si="308"/>
        <v>3</v>
      </c>
      <c r="O3169">
        <f t="shared" si="309"/>
        <v>2023</v>
      </c>
      <c r="P3169" s="9">
        <f>IF(I3169&gt;0,VLOOKUP(B3169,'m cost'!A:G,6,FALSE)*I3169,0)</f>
        <v>500</v>
      </c>
      <c r="Q3169" t="str">
        <f t="shared" si="310"/>
        <v>l</v>
      </c>
      <c r="R3169" s="2">
        <f t="shared" si="311"/>
        <v>-91000</v>
      </c>
    </row>
    <row r="3170" spans="1:18" x14ac:dyDescent="0.2">
      <c r="A3170" t="s">
        <v>274</v>
      </c>
      <c r="B3170" s="9" t="str">
        <f>VLOOKUP(A3170,'item cost'!A:D,2,FALSE)</f>
        <v>group 36</v>
      </c>
      <c r="C3170" s="9" t="str">
        <f>VLOOKUP(D3170,items!A:B,2,FALSE)</f>
        <v>item 36</v>
      </c>
      <c r="D3170" t="s">
        <v>868</v>
      </c>
      <c r="E3170" s="10"/>
      <c r="F3170" s="10">
        <v>45006</v>
      </c>
      <c r="G3170" t="s">
        <v>742</v>
      </c>
      <c r="I3170">
        <v>50</v>
      </c>
      <c r="J3170" s="2">
        <v>480</v>
      </c>
      <c r="K3170" s="2">
        <f>IF(OR(B3170="متنوع",B3170="قطع غيار"),J3170,IF(AND(B3170="ceiling fan",J3170&gt;500),_xlfn.MAXIFS('m cost'!$E$3:$E$1062,'m cost'!$B$3:$B$1062,C3170,'m cost'!$C$3:$C$1062,"&lt;="&amp;O3170,'m cost'!$D$3:$D$1062,"&lt;="&amp;N3170)*3,_xlfn.MAXIFS('m cost'!$E$3:$E$1062,'m cost'!$B$3:$B$1062,C3170,'m cost'!$C$3:$C$1062,"&lt;="&amp;O3170,'m cost'!$D$3:$D$1062,"&lt;="&amp;N3170)))</f>
        <v>1730</v>
      </c>
      <c r="L3170" s="2">
        <f t="shared" si="306"/>
        <v>86500</v>
      </c>
      <c r="M3170" s="2">
        <f t="shared" si="307"/>
        <v>24000</v>
      </c>
      <c r="N3170">
        <f t="shared" si="308"/>
        <v>3</v>
      </c>
      <c r="O3170">
        <f t="shared" si="309"/>
        <v>2023</v>
      </c>
      <c r="P3170" s="9">
        <f>IF(I3170&gt;0,VLOOKUP(B3170,'m cost'!A:G,6,FALSE)*I3170,0)</f>
        <v>250</v>
      </c>
      <c r="Q3170" t="str">
        <f t="shared" si="310"/>
        <v>l</v>
      </c>
      <c r="R3170" s="2">
        <f t="shared" si="311"/>
        <v>-62750</v>
      </c>
    </row>
    <row r="3171" spans="1:18" x14ac:dyDescent="0.2">
      <c r="A3171" t="s">
        <v>52</v>
      </c>
      <c r="B3171" s="9" t="str">
        <f>VLOOKUP(A3171,'item cost'!A:D,2,FALSE)</f>
        <v>group 37</v>
      </c>
      <c r="C3171" s="9" t="str">
        <f>VLOOKUP(D3171,items!A:B,2,FALSE)</f>
        <v>item 37</v>
      </c>
      <c r="D3171" t="s">
        <v>869</v>
      </c>
      <c r="E3171" s="10"/>
      <c r="F3171" s="10">
        <v>45006</v>
      </c>
      <c r="G3171" t="s">
        <v>742</v>
      </c>
      <c r="I3171">
        <v>50</v>
      </c>
      <c r="J3171" s="2">
        <v>1225</v>
      </c>
      <c r="K3171" s="2">
        <f>IF(OR(B3171="متنوع",B3171="قطع غيار"),J3171,IF(AND(B3171="ceiling fan",J3171&gt;500),_xlfn.MAXIFS('m cost'!$E$3:$E$1062,'m cost'!$B$3:$B$1062,C3171,'m cost'!$C$3:$C$1062,"&lt;="&amp;O3171,'m cost'!$D$3:$D$1062,"&lt;="&amp;N3171)*3,_xlfn.MAXIFS('m cost'!$E$3:$E$1062,'m cost'!$B$3:$B$1062,C3171,'m cost'!$C$3:$C$1062,"&lt;="&amp;O3171,'m cost'!$D$3:$D$1062,"&lt;="&amp;N3171)))</f>
        <v>1486.2500000000002</v>
      </c>
      <c r="L3171" s="2">
        <f t="shared" si="306"/>
        <v>74312.500000000015</v>
      </c>
      <c r="M3171" s="2">
        <f t="shared" si="307"/>
        <v>61250</v>
      </c>
      <c r="N3171">
        <f t="shared" si="308"/>
        <v>3</v>
      </c>
      <c r="O3171">
        <f t="shared" si="309"/>
        <v>2023</v>
      </c>
      <c r="P3171" s="9">
        <f>IF(I3171&gt;0,VLOOKUP(B3171,'m cost'!A:G,6,FALSE)*I3171,0)</f>
        <v>250</v>
      </c>
      <c r="Q3171" t="str">
        <f t="shared" si="310"/>
        <v>l</v>
      </c>
      <c r="R3171" s="2">
        <f t="shared" si="311"/>
        <v>-13312.500000000015</v>
      </c>
    </row>
    <row r="3172" spans="1:18" x14ac:dyDescent="0.2">
      <c r="A3172" t="s">
        <v>65</v>
      </c>
      <c r="B3172" s="9" t="str">
        <f>VLOOKUP(A3172,'item cost'!A:D,2,FALSE)</f>
        <v>group 38</v>
      </c>
      <c r="C3172" s="9" t="str">
        <f>VLOOKUP(D3172,items!A:B,2,FALSE)</f>
        <v>item 38</v>
      </c>
      <c r="D3172" t="s">
        <v>870</v>
      </c>
      <c r="E3172" s="10"/>
      <c r="F3172" s="10">
        <v>45006</v>
      </c>
      <c r="G3172" t="s">
        <v>742</v>
      </c>
      <c r="I3172">
        <v>30</v>
      </c>
      <c r="J3172" s="2">
        <v>1050</v>
      </c>
      <c r="K3172" s="2">
        <f>IF(OR(B3172="متنوع",B3172="قطع غيار"),J3172,IF(AND(B3172="ceiling fan",J3172&gt;500),_xlfn.MAXIFS('m cost'!$E$3:$E$1062,'m cost'!$B$3:$B$1062,C3172,'m cost'!$C$3:$C$1062,"&lt;="&amp;O3172,'m cost'!$D$3:$D$1062,"&lt;="&amp;N3172)*3,_xlfn.MAXIFS('m cost'!$E$3:$E$1062,'m cost'!$B$3:$B$1062,C3172,'m cost'!$C$3:$C$1062,"&lt;="&amp;O3172,'m cost'!$D$3:$D$1062,"&lt;="&amp;N3172)))</f>
        <v>1954.814814814815</v>
      </c>
      <c r="L3172" s="2">
        <f t="shared" si="306"/>
        <v>58644.444444444453</v>
      </c>
      <c r="M3172" s="2">
        <f t="shared" si="307"/>
        <v>31500</v>
      </c>
      <c r="N3172">
        <f t="shared" si="308"/>
        <v>3</v>
      </c>
      <c r="O3172">
        <f t="shared" si="309"/>
        <v>2023</v>
      </c>
      <c r="P3172" s="9">
        <f>IF(I3172&gt;0,VLOOKUP(B3172,'m cost'!A:G,6,FALSE)*I3172,0)</f>
        <v>0</v>
      </c>
      <c r="Q3172" t="str">
        <f t="shared" si="310"/>
        <v>l</v>
      </c>
      <c r="R3172" s="2">
        <f t="shared" si="311"/>
        <v>-27144.444444444453</v>
      </c>
    </row>
    <row r="3173" spans="1:18" x14ac:dyDescent="0.2">
      <c r="A3173" t="s">
        <v>62</v>
      </c>
      <c r="B3173" s="9" t="s">
        <v>0</v>
      </c>
      <c r="C3173" s="9" t="str">
        <f>VLOOKUP(D3173,items!A:B,2,FALSE)</f>
        <v>item 39</v>
      </c>
      <c r="D3173" t="s">
        <v>871</v>
      </c>
      <c r="E3173" s="10"/>
      <c r="F3173" s="10">
        <v>45006</v>
      </c>
      <c r="G3173" t="s">
        <v>742</v>
      </c>
      <c r="I3173">
        <v>60</v>
      </c>
      <c r="J3173" s="2">
        <v>280</v>
      </c>
      <c r="K3173" s="2">
        <f>IF(OR(B3173="متنوع",B3173="قطع غيار"),J3173,IF(AND(B3173="ceiling fan",J3173&gt;500),_xlfn.MAXIFS('m cost'!$E$3:$E$1062,'m cost'!$B$3:$B$1062,C3173,'m cost'!$C$3:$C$1062,"&lt;="&amp;O3173,'m cost'!$D$3:$D$1062,"&lt;="&amp;N3173)*3,_xlfn.MAXIFS('m cost'!$E$3:$E$1062,'m cost'!$B$3:$B$1062,C3173,'m cost'!$C$3:$C$1062,"&lt;="&amp;O3173,'m cost'!$D$3:$D$1062,"&lt;="&amp;N3173)))</f>
        <v>2381</v>
      </c>
      <c r="L3173" s="2">
        <f t="shared" si="306"/>
        <v>142860</v>
      </c>
      <c r="M3173" s="2">
        <f t="shared" si="307"/>
        <v>16800</v>
      </c>
      <c r="N3173">
        <f t="shared" si="308"/>
        <v>3</v>
      </c>
      <c r="O3173">
        <f t="shared" si="309"/>
        <v>2023</v>
      </c>
      <c r="P3173" s="9" t="e">
        <f>IF(I3173&gt;0,VLOOKUP(B3173,'m cost'!A:G,6,FALSE)*I3173,0)</f>
        <v>#N/A</v>
      </c>
      <c r="Q3173" t="e">
        <f t="shared" si="310"/>
        <v>#N/A</v>
      </c>
      <c r="R3173" s="2" t="e">
        <f t="shared" si="311"/>
        <v>#N/A</v>
      </c>
    </row>
    <row r="3174" spans="1:18" x14ac:dyDescent="0.2">
      <c r="A3174" t="s">
        <v>25</v>
      </c>
      <c r="B3174" s="9" t="str">
        <f>VLOOKUP(A3174,'item cost'!A:D,2,FALSE)</f>
        <v>group 40</v>
      </c>
      <c r="C3174" s="9" t="str">
        <f>VLOOKUP(D3174,items!A:B,2,FALSE)</f>
        <v>item 40</v>
      </c>
      <c r="D3174" t="s">
        <v>872</v>
      </c>
      <c r="E3174" s="10"/>
      <c r="F3174" s="10">
        <v>45006</v>
      </c>
      <c r="G3174" t="s">
        <v>743</v>
      </c>
      <c r="I3174">
        <v>-3</v>
      </c>
      <c r="J3174" s="2">
        <v>450</v>
      </c>
      <c r="K3174" s="2">
        <f>IF(OR(B3174="متنوع",B3174="قطع غيار"),J3174,IF(AND(B3174="ceiling fan",J3174&gt;500),_xlfn.MAXIFS('m cost'!$E$3:$E$1062,'m cost'!$B$3:$B$1062,C3174,'m cost'!$C$3:$C$1062,"&lt;="&amp;O3174,'m cost'!$D$3:$D$1062,"&lt;="&amp;N3174)*3,_xlfn.MAXIFS('m cost'!$E$3:$E$1062,'m cost'!$B$3:$B$1062,C3174,'m cost'!$C$3:$C$1062,"&lt;="&amp;O3174,'m cost'!$D$3:$D$1062,"&lt;="&amp;N3174)))</f>
        <v>514</v>
      </c>
      <c r="L3174" s="2">
        <f t="shared" si="306"/>
        <v>-1542</v>
      </c>
      <c r="M3174" s="2">
        <f t="shared" si="307"/>
        <v>-1350</v>
      </c>
      <c r="N3174">
        <f t="shared" si="308"/>
        <v>3</v>
      </c>
      <c r="O3174">
        <f t="shared" si="309"/>
        <v>2023</v>
      </c>
      <c r="P3174" s="9">
        <f>IF(I3174&gt;0,VLOOKUP(B3174,'m cost'!A:G,6,FALSE)*I3174,0)</f>
        <v>0</v>
      </c>
      <c r="Q3174" t="str">
        <f t="shared" si="310"/>
        <v>p</v>
      </c>
      <c r="R3174" s="2">
        <f t="shared" si="311"/>
        <v>192</v>
      </c>
    </row>
    <row r="3175" spans="1:18" x14ac:dyDescent="0.2">
      <c r="A3175" t="s">
        <v>51</v>
      </c>
      <c r="B3175" s="9" t="str">
        <f>VLOOKUP(A3175,'item cost'!A:D,2,FALSE)</f>
        <v>group 41</v>
      </c>
      <c r="C3175" s="9" t="str">
        <f>VLOOKUP(D3175,items!A:B,2,FALSE)</f>
        <v>item 41</v>
      </c>
      <c r="D3175" t="s">
        <v>873</v>
      </c>
      <c r="E3175" s="10"/>
      <c r="F3175" s="10">
        <v>45006</v>
      </c>
      <c r="G3175" t="s">
        <v>743</v>
      </c>
      <c r="I3175">
        <v>-1</v>
      </c>
      <c r="J3175" s="2">
        <v>350</v>
      </c>
      <c r="K3175" s="2">
        <f>IF(OR(B3175="متنوع",B3175="قطع غيار"),J3175,IF(AND(B3175="ceiling fan",J3175&gt;500),_xlfn.MAXIFS('m cost'!$E$3:$E$1062,'m cost'!$B$3:$B$1062,C3175,'m cost'!$C$3:$C$1062,"&lt;="&amp;O3175,'m cost'!$D$3:$D$1062,"&lt;="&amp;N3175)*3,_xlfn.MAXIFS('m cost'!$E$3:$E$1062,'m cost'!$B$3:$B$1062,C3175,'m cost'!$C$3:$C$1062,"&lt;="&amp;O3175,'m cost'!$D$3:$D$1062,"&lt;="&amp;N3175)))</f>
        <v>572</v>
      </c>
      <c r="L3175" s="2">
        <f t="shared" si="306"/>
        <v>-572</v>
      </c>
      <c r="M3175" s="2">
        <f t="shared" si="307"/>
        <v>-350</v>
      </c>
      <c r="N3175">
        <f t="shared" si="308"/>
        <v>3</v>
      </c>
      <c r="O3175">
        <f t="shared" si="309"/>
        <v>2023</v>
      </c>
      <c r="P3175" s="9">
        <f>IF(I3175&gt;0,VLOOKUP(B3175,'m cost'!A:G,6,FALSE)*I3175,0)</f>
        <v>0</v>
      </c>
      <c r="Q3175" t="str">
        <f t="shared" si="310"/>
        <v>p</v>
      </c>
      <c r="R3175" s="2">
        <f t="shared" si="311"/>
        <v>222</v>
      </c>
    </row>
    <row r="3176" spans="1:18" x14ac:dyDescent="0.2">
      <c r="A3176" t="s">
        <v>276</v>
      </c>
      <c r="B3176" s="9" t="str">
        <f>VLOOKUP(A3176,'item cost'!A:D,2,FALSE)</f>
        <v>group 42</v>
      </c>
      <c r="C3176" s="9" t="str">
        <f>VLOOKUP(D3176,items!A:B,2,FALSE)</f>
        <v>item 42</v>
      </c>
      <c r="D3176" t="s">
        <v>874</v>
      </c>
      <c r="E3176" s="10"/>
      <c r="F3176" s="10">
        <v>45006</v>
      </c>
      <c r="G3176" t="s">
        <v>743</v>
      </c>
      <c r="I3176">
        <v>-2</v>
      </c>
      <c r="J3176" s="2">
        <v>400</v>
      </c>
      <c r="K3176" s="2">
        <f>IF(OR(B3176="متنوع",B3176="قطع غيار"),J3176,IF(AND(B3176="ceiling fan",J3176&gt;500),_xlfn.MAXIFS('m cost'!$E$3:$E$1062,'m cost'!$B$3:$B$1062,C3176,'m cost'!$C$3:$C$1062,"&lt;="&amp;O3176,'m cost'!$D$3:$D$1062,"&lt;="&amp;N3176)*3,_xlfn.MAXIFS('m cost'!$E$3:$E$1062,'m cost'!$B$3:$B$1062,C3176,'m cost'!$C$3:$C$1062,"&lt;="&amp;O3176,'m cost'!$D$3:$D$1062,"&lt;="&amp;N3176)))</f>
        <v>269</v>
      </c>
      <c r="L3176" s="2">
        <f t="shared" si="306"/>
        <v>-538</v>
      </c>
      <c r="M3176" s="2">
        <f t="shared" si="307"/>
        <v>-800</v>
      </c>
      <c r="N3176">
        <f t="shared" si="308"/>
        <v>3</v>
      </c>
      <c r="O3176">
        <f t="shared" si="309"/>
        <v>2023</v>
      </c>
      <c r="P3176" s="9">
        <f>IF(I3176&gt;0,VLOOKUP(B3176,'m cost'!A:G,6,FALSE)*I3176,0)</f>
        <v>0</v>
      </c>
      <c r="Q3176" t="str">
        <f t="shared" si="310"/>
        <v>l</v>
      </c>
      <c r="R3176" s="2">
        <f t="shared" si="311"/>
        <v>-262</v>
      </c>
    </row>
    <row r="3177" spans="1:18" x14ac:dyDescent="0.2">
      <c r="A3177" t="s">
        <v>70</v>
      </c>
      <c r="B3177" s="9" t="str">
        <f>VLOOKUP(A3177,'item cost'!A:D,2,FALSE)</f>
        <v>group 43</v>
      </c>
      <c r="C3177" s="9" t="str">
        <f>VLOOKUP(D3177,items!A:B,2,FALSE)</f>
        <v>item 43</v>
      </c>
      <c r="D3177" t="s">
        <v>875</v>
      </c>
      <c r="E3177" s="10"/>
      <c r="F3177" s="10">
        <v>45006</v>
      </c>
      <c r="G3177" t="s">
        <v>743</v>
      </c>
      <c r="I3177">
        <v>-1</v>
      </c>
      <c r="J3177" s="2">
        <v>360</v>
      </c>
      <c r="K3177" s="2">
        <f>IF(OR(B3177="متنوع",B3177="قطع غيار"),J3177,IF(AND(B3177="ceiling fan",J3177&gt;500),_xlfn.MAXIFS('m cost'!$E$3:$E$1062,'m cost'!$B$3:$B$1062,C3177,'m cost'!$C$3:$C$1062,"&lt;="&amp;O3177,'m cost'!$D$3:$D$1062,"&lt;="&amp;N3177)*3,_xlfn.MAXIFS('m cost'!$E$3:$E$1062,'m cost'!$B$3:$B$1062,C3177,'m cost'!$C$3:$C$1062,"&lt;="&amp;O3177,'m cost'!$D$3:$D$1062,"&lt;="&amp;N3177)))</f>
        <v>2215</v>
      </c>
      <c r="L3177" s="2">
        <f t="shared" si="306"/>
        <v>-2215</v>
      </c>
      <c r="M3177" s="2">
        <f t="shared" si="307"/>
        <v>-360</v>
      </c>
      <c r="N3177">
        <f t="shared" si="308"/>
        <v>3</v>
      </c>
      <c r="O3177">
        <f t="shared" si="309"/>
        <v>2023</v>
      </c>
      <c r="P3177" s="9">
        <f>IF(I3177&gt;0,VLOOKUP(B3177,'m cost'!A:G,6,FALSE)*I3177,0)</f>
        <v>0</v>
      </c>
      <c r="Q3177" t="str">
        <f t="shared" si="310"/>
        <v>p</v>
      </c>
      <c r="R3177" s="2">
        <f t="shared" si="311"/>
        <v>1855</v>
      </c>
    </row>
    <row r="3178" spans="1:18" x14ac:dyDescent="0.2">
      <c r="A3178" t="s">
        <v>22</v>
      </c>
      <c r="B3178" s="9" t="str">
        <f>VLOOKUP(A3178,'item cost'!A:D,2,FALSE)</f>
        <v>group 44</v>
      </c>
      <c r="C3178" s="9" t="str">
        <f>VLOOKUP(D3178,items!A:B,2,FALSE)</f>
        <v>item 44</v>
      </c>
      <c r="D3178" t="s">
        <v>876</v>
      </c>
      <c r="E3178" s="10"/>
      <c r="F3178" s="10">
        <v>45006</v>
      </c>
      <c r="G3178" t="s">
        <v>743</v>
      </c>
      <c r="I3178">
        <v>-1</v>
      </c>
      <c r="J3178" s="2">
        <v>2725</v>
      </c>
      <c r="K3178" s="2">
        <f>IF(OR(B3178="متنوع",B3178="قطع غيار"),J3178,IF(AND(B3178="ceiling fan",J3178&gt;500),_xlfn.MAXIFS('m cost'!$E$3:$E$1062,'m cost'!$B$3:$B$1062,C3178,'m cost'!$C$3:$C$1062,"&lt;="&amp;O3178,'m cost'!$D$3:$D$1062,"&lt;="&amp;N3178)*3,_xlfn.MAXIFS('m cost'!$E$3:$E$1062,'m cost'!$B$3:$B$1062,C3178,'m cost'!$C$3:$C$1062,"&lt;="&amp;O3178,'m cost'!$D$3:$D$1062,"&lt;="&amp;N3178)))</f>
        <v>2300</v>
      </c>
      <c r="L3178" s="2">
        <f t="shared" si="306"/>
        <v>-2300</v>
      </c>
      <c r="M3178" s="2">
        <f t="shared" si="307"/>
        <v>-2725</v>
      </c>
      <c r="N3178">
        <f t="shared" si="308"/>
        <v>3</v>
      </c>
      <c r="O3178">
        <f t="shared" si="309"/>
        <v>2023</v>
      </c>
      <c r="P3178" s="9">
        <f>IF(I3178&gt;0,VLOOKUP(B3178,'m cost'!A:G,6,FALSE)*I3178,0)</f>
        <v>0</v>
      </c>
      <c r="Q3178" t="str">
        <f t="shared" si="310"/>
        <v>l</v>
      </c>
      <c r="R3178" s="2">
        <f t="shared" si="311"/>
        <v>-425</v>
      </c>
    </row>
    <row r="3179" spans="1:18" x14ac:dyDescent="0.2">
      <c r="A3179" t="s">
        <v>27</v>
      </c>
      <c r="B3179" s="9" t="str">
        <f>VLOOKUP(A3179,'item cost'!A:D,2,FALSE)</f>
        <v>group 45</v>
      </c>
      <c r="C3179" s="9" t="str">
        <f>VLOOKUP(D3179,items!A:B,2,FALSE)</f>
        <v>item 45</v>
      </c>
      <c r="D3179" t="s">
        <v>877</v>
      </c>
      <c r="E3179" s="10"/>
      <c r="F3179" s="10">
        <v>45006</v>
      </c>
      <c r="G3179" t="s">
        <v>743</v>
      </c>
      <c r="I3179">
        <v>-1</v>
      </c>
      <c r="J3179" s="2">
        <v>2700</v>
      </c>
      <c r="K3179" s="2">
        <f>IF(OR(B3179="متنوع",B3179="قطع غيار"),J3179,IF(AND(B3179="ceiling fan",J3179&gt;500),_xlfn.MAXIFS('m cost'!$E$3:$E$1062,'m cost'!$B$3:$B$1062,C3179,'m cost'!$C$3:$C$1062,"&lt;="&amp;O3179,'m cost'!$D$3:$D$1062,"&lt;="&amp;N3179)*3,_xlfn.MAXIFS('m cost'!$E$3:$E$1062,'m cost'!$B$3:$B$1062,C3179,'m cost'!$C$3:$C$1062,"&lt;="&amp;O3179,'m cost'!$D$3:$D$1062,"&lt;="&amp;N3179)))</f>
        <v>326</v>
      </c>
      <c r="L3179" s="2">
        <f t="shared" si="306"/>
        <v>-326</v>
      </c>
      <c r="M3179" s="2">
        <f t="shared" si="307"/>
        <v>-2700</v>
      </c>
      <c r="N3179">
        <f t="shared" si="308"/>
        <v>3</v>
      </c>
      <c r="O3179">
        <f t="shared" si="309"/>
        <v>2023</v>
      </c>
      <c r="P3179" s="9">
        <f>IF(I3179&gt;0,VLOOKUP(B3179,'m cost'!A:G,6,FALSE)*I3179,0)</f>
        <v>0</v>
      </c>
      <c r="Q3179" t="str">
        <f t="shared" si="310"/>
        <v>l</v>
      </c>
      <c r="R3179" s="2">
        <f t="shared" si="311"/>
        <v>-2374</v>
      </c>
    </row>
    <row r="3180" spans="1:18" x14ac:dyDescent="0.2">
      <c r="A3180" t="s">
        <v>19</v>
      </c>
      <c r="B3180" s="9" t="str">
        <f>VLOOKUP(A3180,'item cost'!A:D,2,FALSE)</f>
        <v>group 46</v>
      </c>
      <c r="C3180" s="9" t="str">
        <f>VLOOKUP(D3180,items!A:B,2,FALSE)</f>
        <v>item 46</v>
      </c>
      <c r="D3180" t="s">
        <v>878</v>
      </c>
      <c r="E3180" s="10"/>
      <c r="F3180" s="10">
        <v>45006</v>
      </c>
      <c r="G3180" t="s">
        <v>743</v>
      </c>
      <c r="I3180">
        <v>-1</v>
      </c>
      <c r="J3180" s="2">
        <v>165</v>
      </c>
      <c r="K3180" s="2">
        <f>IF(OR(B3180="متنوع",B3180="قطع غيار"),J3180,IF(AND(B3180="ceiling fan",J3180&gt;500),_xlfn.MAXIFS('m cost'!$E$3:$E$1062,'m cost'!$B$3:$B$1062,C3180,'m cost'!$C$3:$C$1062,"&lt;="&amp;O3180,'m cost'!$D$3:$D$1062,"&lt;="&amp;N3180)*3,_xlfn.MAXIFS('m cost'!$E$3:$E$1062,'m cost'!$B$3:$B$1062,C3180,'m cost'!$C$3:$C$1062,"&lt;="&amp;O3180,'m cost'!$D$3:$D$1062,"&lt;="&amp;N3180)))</f>
        <v>775</v>
      </c>
      <c r="L3180" s="2">
        <f t="shared" si="306"/>
        <v>-775</v>
      </c>
      <c r="M3180" s="2">
        <f t="shared" si="307"/>
        <v>-165</v>
      </c>
      <c r="N3180">
        <f t="shared" si="308"/>
        <v>3</v>
      </c>
      <c r="O3180">
        <f t="shared" si="309"/>
        <v>2023</v>
      </c>
      <c r="P3180" s="9">
        <f>IF(I3180&gt;0,VLOOKUP(B3180,'m cost'!A:G,6,FALSE)*I3180,0)</f>
        <v>0</v>
      </c>
      <c r="Q3180" t="str">
        <f t="shared" si="310"/>
        <v>p</v>
      </c>
      <c r="R3180" s="2">
        <f t="shared" si="311"/>
        <v>610</v>
      </c>
    </row>
    <row r="3181" spans="1:18" x14ac:dyDescent="0.2">
      <c r="A3181" t="s">
        <v>29</v>
      </c>
      <c r="B3181" s="9" t="str">
        <f>VLOOKUP(A3181,'item cost'!A:D,2,FALSE)</f>
        <v>group 47</v>
      </c>
      <c r="C3181" s="9" t="str">
        <f>VLOOKUP(D3181,items!A:B,2,FALSE)</f>
        <v>item 47</v>
      </c>
      <c r="D3181" t="s">
        <v>879</v>
      </c>
      <c r="E3181" s="10"/>
      <c r="F3181" s="10">
        <v>45006</v>
      </c>
      <c r="G3181" t="s">
        <v>743</v>
      </c>
      <c r="I3181">
        <v>-2</v>
      </c>
      <c r="J3181" s="2">
        <v>1225</v>
      </c>
      <c r="K3181" s="2">
        <f>IF(OR(B3181="متنوع",B3181="قطع غيار"),J3181,IF(AND(B3181="ceiling fan",J3181&gt;500),_xlfn.MAXIFS('m cost'!$E$3:$E$1062,'m cost'!$B$3:$B$1062,C3181,'m cost'!$C$3:$C$1062,"&lt;="&amp;O3181,'m cost'!$D$3:$D$1062,"&lt;="&amp;N3181)*3,_xlfn.MAXIFS('m cost'!$E$3:$E$1062,'m cost'!$B$3:$B$1062,C3181,'m cost'!$C$3:$C$1062,"&lt;="&amp;O3181,'m cost'!$D$3:$D$1062,"&lt;="&amp;N3181)))</f>
        <v>855</v>
      </c>
      <c r="L3181" s="2">
        <f t="shared" si="306"/>
        <v>-1710</v>
      </c>
      <c r="M3181" s="2">
        <f t="shared" si="307"/>
        <v>-2450</v>
      </c>
      <c r="N3181">
        <f t="shared" si="308"/>
        <v>3</v>
      </c>
      <c r="O3181">
        <f t="shared" si="309"/>
        <v>2023</v>
      </c>
      <c r="P3181" s="9">
        <f>IF(I3181&gt;0,VLOOKUP(B3181,'m cost'!A:G,6,FALSE)*I3181,0)</f>
        <v>0</v>
      </c>
      <c r="Q3181" t="str">
        <f t="shared" si="310"/>
        <v>l</v>
      </c>
      <c r="R3181" s="2">
        <f t="shared" si="311"/>
        <v>-740</v>
      </c>
    </row>
    <row r="3182" spans="1:18" x14ac:dyDescent="0.2">
      <c r="A3182" t="s">
        <v>272</v>
      </c>
      <c r="B3182" s="9" t="str">
        <f>VLOOKUP(A3182,'item cost'!A:D,2,FALSE)</f>
        <v>group 48</v>
      </c>
      <c r="C3182" s="9" t="str">
        <f>VLOOKUP(D3182,items!A:B,2,FALSE)</f>
        <v>item 48</v>
      </c>
      <c r="D3182" t="s">
        <v>880</v>
      </c>
      <c r="E3182" s="10"/>
      <c r="F3182" s="10">
        <v>45006</v>
      </c>
      <c r="G3182" t="s">
        <v>743</v>
      </c>
      <c r="I3182">
        <v>-2</v>
      </c>
      <c r="J3182" s="2">
        <v>560</v>
      </c>
      <c r="K3182" s="2">
        <f>IF(OR(B3182="متنوع",B3182="قطع غيار"),J3182,IF(AND(B3182="ceiling fan",J3182&gt;500),_xlfn.MAXIFS('m cost'!$E$3:$E$1062,'m cost'!$B$3:$B$1062,C3182,'m cost'!$C$3:$C$1062,"&lt;="&amp;O3182,'m cost'!$D$3:$D$1062,"&lt;="&amp;N3182)*3,_xlfn.MAXIFS('m cost'!$E$3:$E$1062,'m cost'!$B$3:$B$1062,C3182,'m cost'!$C$3:$C$1062,"&lt;="&amp;O3182,'m cost'!$D$3:$D$1062,"&lt;="&amp;N3182)))</f>
        <v>1273</v>
      </c>
      <c r="L3182" s="2">
        <f t="shared" si="306"/>
        <v>-2546</v>
      </c>
      <c r="M3182" s="2">
        <f t="shared" si="307"/>
        <v>-1120</v>
      </c>
      <c r="N3182">
        <f t="shared" si="308"/>
        <v>3</v>
      </c>
      <c r="O3182">
        <f t="shared" si="309"/>
        <v>2023</v>
      </c>
      <c r="P3182" s="9">
        <f>IF(I3182&gt;0,VLOOKUP(B3182,'m cost'!A:G,6,FALSE)*I3182,0)</f>
        <v>0</v>
      </c>
      <c r="Q3182" t="str">
        <f t="shared" si="310"/>
        <v>p</v>
      </c>
      <c r="R3182" s="2">
        <f t="shared" si="311"/>
        <v>1426</v>
      </c>
    </row>
    <row r="3183" spans="1:18" x14ac:dyDescent="0.2">
      <c r="A3183" t="s">
        <v>41</v>
      </c>
      <c r="B3183" s="9" t="str">
        <f>VLOOKUP(A3183,'item cost'!A:D,2,FALSE)</f>
        <v>group 49</v>
      </c>
      <c r="C3183" s="9" t="str">
        <f>VLOOKUP(D3183,items!A:B,2,FALSE)</f>
        <v>item 49</v>
      </c>
      <c r="D3183" t="s">
        <v>881</v>
      </c>
      <c r="E3183" s="10"/>
      <c r="F3183" s="10">
        <v>45006</v>
      </c>
      <c r="G3183" t="s">
        <v>743</v>
      </c>
      <c r="I3183">
        <v>-5</v>
      </c>
      <c r="J3183" s="2">
        <v>470</v>
      </c>
      <c r="K3183" s="2">
        <f>IF(OR(B3183="متنوع",B3183="قطع غيار"),J3183,IF(AND(B3183="ceiling fan",J3183&gt;500),_xlfn.MAXIFS('m cost'!$E$3:$E$1062,'m cost'!$B$3:$B$1062,C3183,'m cost'!$C$3:$C$1062,"&lt;="&amp;O3183,'m cost'!$D$3:$D$1062,"&lt;="&amp;N3183)*3,_xlfn.MAXIFS('m cost'!$E$3:$E$1062,'m cost'!$B$3:$B$1062,C3183,'m cost'!$C$3:$C$1062,"&lt;="&amp;O3183,'m cost'!$D$3:$D$1062,"&lt;="&amp;N3183)))</f>
        <v>877</v>
      </c>
      <c r="L3183" s="2">
        <f t="shared" si="306"/>
        <v>-4385</v>
      </c>
      <c r="M3183" s="2">
        <f t="shared" si="307"/>
        <v>-2350</v>
      </c>
      <c r="N3183">
        <f t="shared" si="308"/>
        <v>3</v>
      </c>
      <c r="O3183">
        <f t="shared" si="309"/>
        <v>2023</v>
      </c>
      <c r="P3183" s="9">
        <f>IF(I3183&gt;0,VLOOKUP(B3183,'m cost'!A:G,6,FALSE)*I3183,0)</f>
        <v>0</v>
      </c>
      <c r="Q3183" t="str">
        <f t="shared" si="310"/>
        <v>p</v>
      </c>
      <c r="R3183" s="2">
        <f t="shared" si="311"/>
        <v>2035</v>
      </c>
    </row>
    <row r="3184" spans="1:18" x14ac:dyDescent="0.2">
      <c r="A3184" t="s">
        <v>73</v>
      </c>
      <c r="B3184" s="9" t="str">
        <f>VLOOKUP(A3184,'item cost'!A:D,2,FALSE)</f>
        <v>group 50</v>
      </c>
      <c r="C3184" s="9" t="str">
        <f>VLOOKUP(D3184,items!A:B,2,FALSE)</f>
        <v>item 50</v>
      </c>
      <c r="D3184" t="s">
        <v>882</v>
      </c>
      <c r="E3184" s="10"/>
      <c r="F3184" s="10">
        <v>45006</v>
      </c>
      <c r="G3184" t="s">
        <v>743</v>
      </c>
      <c r="I3184">
        <v>-1</v>
      </c>
      <c r="J3184" s="2">
        <v>1600</v>
      </c>
      <c r="K3184" s="2">
        <f>IF(OR(B3184="متنوع",B3184="قطع غيار"),J3184,IF(AND(B3184="ceiling fan",J3184&gt;500),_xlfn.MAXIFS('m cost'!$E$3:$E$1062,'m cost'!$B$3:$B$1062,C3184,'m cost'!$C$3:$C$1062,"&lt;="&amp;O3184,'m cost'!$D$3:$D$1062,"&lt;="&amp;N3184)*3,_xlfn.MAXIFS('m cost'!$E$3:$E$1062,'m cost'!$B$3:$B$1062,C3184,'m cost'!$C$3:$C$1062,"&lt;="&amp;O3184,'m cost'!$D$3:$D$1062,"&lt;="&amp;N3184)))</f>
        <v>2128</v>
      </c>
      <c r="L3184" s="2">
        <f t="shared" si="306"/>
        <v>-2128</v>
      </c>
      <c r="M3184" s="2">
        <f t="shared" si="307"/>
        <v>-1600</v>
      </c>
      <c r="N3184">
        <f t="shared" si="308"/>
        <v>3</v>
      </c>
      <c r="O3184">
        <f t="shared" si="309"/>
        <v>2023</v>
      </c>
      <c r="P3184" s="9">
        <f>IF(I3184&gt;0,VLOOKUP(B3184,'m cost'!A:G,6,FALSE)*I3184,0)</f>
        <v>0</v>
      </c>
      <c r="Q3184" t="str">
        <f t="shared" si="310"/>
        <v>p</v>
      </c>
      <c r="R3184" s="2">
        <f t="shared" si="311"/>
        <v>528</v>
      </c>
    </row>
    <row r="3185" spans="1:18" x14ac:dyDescent="0.2">
      <c r="A3185" t="s">
        <v>35</v>
      </c>
      <c r="B3185" s="9" t="str">
        <f>VLOOKUP(A3185,'item cost'!A:D,2,FALSE)</f>
        <v>group 51</v>
      </c>
      <c r="C3185" s="9" t="str">
        <f>VLOOKUP(D3185,items!A:B,2,FALSE)</f>
        <v>item 51</v>
      </c>
      <c r="D3185" t="s">
        <v>883</v>
      </c>
      <c r="E3185" s="10"/>
      <c r="F3185" s="10">
        <v>45006</v>
      </c>
      <c r="G3185" t="s">
        <v>743</v>
      </c>
      <c r="I3185">
        <v>-2</v>
      </c>
      <c r="J3185" s="2">
        <v>180</v>
      </c>
      <c r="K3185" s="2">
        <f>IF(OR(B3185="متنوع",B3185="قطع غيار"),J3185,IF(AND(B3185="ceiling fan",J3185&gt;500),_xlfn.MAXIFS('m cost'!$E$3:$E$1062,'m cost'!$B$3:$B$1062,C3185,'m cost'!$C$3:$C$1062,"&lt;="&amp;O3185,'m cost'!$D$3:$D$1062,"&lt;="&amp;N3185)*3,_xlfn.MAXIFS('m cost'!$E$3:$E$1062,'m cost'!$B$3:$B$1062,C3185,'m cost'!$C$3:$C$1062,"&lt;="&amp;O3185,'m cost'!$D$3:$D$1062,"&lt;="&amp;N3185)))</f>
        <v>2247</v>
      </c>
      <c r="L3185" s="2">
        <f t="shared" si="306"/>
        <v>-4494</v>
      </c>
      <c r="M3185" s="2">
        <f t="shared" si="307"/>
        <v>-360</v>
      </c>
      <c r="N3185">
        <f t="shared" si="308"/>
        <v>3</v>
      </c>
      <c r="O3185">
        <f t="shared" si="309"/>
        <v>2023</v>
      </c>
      <c r="P3185" s="9">
        <f>IF(I3185&gt;0,VLOOKUP(B3185,'m cost'!A:G,6,FALSE)*I3185,0)</f>
        <v>0</v>
      </c>
      <c r="Q3185" t="str">
        <f t="shared" si="310"/>
        <v>p</v>
      </c>
      <c r="R3185" s="2">
        <f t="shared" si="311"/>
        <v>4134</v>
      </c>
    </row>
    <row r="3186" spans="1:18" x14ac:dyDescent="0.2">
      <c r="A3186" t="s">
        <v>49</v>
      </c>
      <c r="B3186" s="9" t="str">
        <f>VLOOKUP(A3186,'item cost'!A:D,2,FALSE)</f>
        <v>group 52</v>
      </c>
      <c r="C3186" s="9" t="str">
        <f>VLOOKUP(D3186,items!A:B,2,FALSE)</f>
        <v>item 52</v>
      </c>
      <c r="D3186" t="s">
        <v>884</v>
      </c>
      <c r="E3186" s="10"/>
      <c r="F3186" s="10">
        <v>45006</v>
      </c>
      <c r="G3186" t="s">
        <v>743</v>
      </c>
      <c r="I3186">
        <v>-1</v>
      </c>
      <c r="J3186" s="2">
        <v>1050</v>
      </c>
      <c r="K3186" s="2">
        <f>IF(OR(B3186="متنوع",B3186="قطع غيار"),J3186,IF(AND(B3186="ceiling fan",J3186&gt;500),_xlfn.MAXIFS('m cost'!$E$3:$E$1062,'m cost'!$B$3:$B$1062,C3186,'m cost'!$C$3:$C$1062,"&lt;="&amp;O3186,'m cost'!$D$3:$D$1062,"&lt;="&amp;N3186)*3,_xlfn.MAXIFS('m cost'!$E$3:$E$1062,'m cost'!$B$3:$B$1062,C3186,'m cost'!$C$3:$C$1062,"&lt;="&amp;O3186,'m cost'!$D$3:$D$1062,"&lt;="&amp;N3186)))</f>
        <v>1330</v>
      </c>
      <c r="L3186" s="2">
        <f t="shared" si="306"/>
        <v>-1330</v>
      </c>
      <c r="M3186" s="2">
        <f t="shared" si="307"/>
        <v>-1050</v>
      </c>
      <c r="N3186">
        <f t="shared" si="308"/>
        <v>3</v>
      </c>
      <c r="O3186">
        <f t="shared" si="309"/>
        <v>2023</v>
      </c>
      <c r="P3186" s="9">
        <f>IF(I3186&gt;0,VLOOKUP(B3186,'m cost'!A:G,6,FALSE)*I3186,0)</f>
        <v>0</v>
      </c>
      <c r="Q3186" t="str">
        <f t="shared" si="310"/>
        <v>p</v>
      </c>
      <c r="R3186" s="2">
        <f t="shared" si="311"/>
        <v>280</v>
      </c>
    </row>
    <row r="3187" spans="1:18" x14ac:dyDescent="0.2">
      <c r="A3187" t="s">
        <v>42</v>
      </c>
      <c r="B3187" s="9" t="str">
        <f>VLOOKUP(A3187,'item cost'!A:D,2,FALSE)</f>
        <v>group 53</v>
      </c>
      <c r="C3187" s="9" t="str">
        <f>VLOOKUP(D3187,items!A:B,2,FALSE)</f>
        <v>item 53</v>
      </c>
      <c r="D3187" t="s">
        <v>885</v>
      </c>
      <c r="E3187" s="10"/>
      <c r="F3187" s="10">
        <v>45006</v>
      </c>
      <c r="G3187" t="s">
        <v>743</v>
      </c>
      <c r="I3187">
        <v>-2</v>
      </c>
      <c r="J3187" s="2">
        <v>280</v>
      </c>
      <c r="K3187" s="2">
        <f>IF(OR(B3187="متنوع",B3187="قطع غيار"),J3187,IF(AND(B3187="ceiling fan",J3187&gt;500),_xlfn.MAXIFS('m cost'!$E$3:$E$1062,'m cost'!$B$3:$B$1062,C3187,'m cost'!$C$3:$C$1062,"&lt;="&amp;O3187,'m cost'!$D$3:$D$1062,"&lt;="&amp;N3187)*3,_xlfn.MAXIFS('m cost'!$E$3:$E$1062,'m cost'!$B$3:$B$1062,C3187,'m cost'!$C$3:$C$1062,"&lt;="&amp;O3187,'m cost'!$D$3:$D$1062,"&lt;="&amp;N3187)))</f>
        <v>254</v>
      </c>
      <c r="L3187" s="2">
        <f t="shared" si="306"/>
        <v>-508</v>
      </c>
      <c r="M3187" s="2">
        <f t="shared" si="307"/>
        <v>-560</v>
      </c>
      <c r="N3187">
        <f t="shared" si="308"/>
        <v>3</v>
      </c>
      <c r="O3187">
        <f t="shared" si="309"/>
        <v>2023</v>
      </c>
      <c r="P3187" s="9">
        <f>IF(I3187&gt;0,VLOOKUP(B3187,'m cost'!A:G,6,FALSE)*I3187,0)</f>
        <v>0</v>
      </c>
      <c r="Q3187" t="str">
        <f t="shared" si="310"/>
        <v>l</v>
      </c>
      <c r="R3187" s="2">
        <f t="shared" si="311"/>
        <v>-52</v>
      </c>
    </row>
    <row r="3188" spans="1:18" x14ac:dyDescent="0.2">
      <c r="A3188" t="s">
        <v>63</v>
      </c>
      <c r="B3188" s="9" t="str">
        <f>VLOOKUP(A3188,'item cost'!A:D,2,FALSE)</f>
        <v>group 54</v>
      </c>
      <c r="C3188" s="9" t="str">
        <f>VLOOKUP(D3188,items!A:B,2,FALSE)</f>
        <v>item 54</v>
      </c>
      <c r="D3188" t="s">
        <v>886</v>
      </c>
      <c r="E3188" s="10"/>
      <c r="F3188" s="10">
        <v>45015</v>
      </c>
      <c r="G3188" t="s">
        <v>744</v>
      </c>
      <c r="I3188">
        <v>20</v>
      </c>
      <c r="J3188" s="2">
        <v>2800</v>
      </c>
      <c r="K3188" s="2">
        <f>IF(OR(B3188="متنوع",B3188="قطع غيار"),J3188,IF(AND(B3188="ceiling fan",J3188&gt;500),_xlfn.MAXIFS('m cost'!$E$3:$E$1062,'m cost'!$B$3:$B$1062,C3188,'m cost'!$C$3:$C$1062,"&lt;="&amp;O3188,'m cost'!$D$3:$D$1062,"&lt;="&amp;N3188)*3,_xlfn.MAXIFS('m cost'!$E$3:$E$1062,'m cost'!$B$3:$B$1062,C3188,'m cost'!$C$3:$C$1062,"&lt;="&amp;O3188,'m cost'!$D$3:$D$1062,"&lt;="&amp;N3188)))</f>
        <v>540</v>
      </c>
      <c r="L3188" s="2">
        <f t="shared" si="306"/>
        <v>10800</v>
      </c>
      <c r="M3188" s="2">
        <f t="shared" si="307"/>
        <v>56000</v>
      </c>
      <c r="N3188">
        <f t="shared" si="308"/>
        <v>3</v>
      </c>
      <c r="O3188">
        <f t="shared" si="309"/>
        <v>2023</v>
      </c>
      <c r="P3188" s="9">
        <f>IF(I3188&gt;0,VLOOKUP(B3188,'m cost'!A:G,6,FALSE)*I3188,0)</f>
        <v>0</v>
      </c>
      <c r="Q3188" t="str">
        <f t="shared" si="310"/>
        <v>p</v>
      </c>
      <c r="R3188" s="2">
        <f t="shared" si="311"/>
        <v>45200</v>
      </c>
    </row>
    <row r="3189" spans="1:18" x14ac:dyDescent="0.2">
      <c r="A3189" t="s">
        <v>32</v>
      </c>
      <c r="B3189" s="9" t="str">
        <f>VLOOKUP(A3189,'item cost'!A:D,2,FALSE)</f>
        <v>group 1</v>
      </c>
      <c r="C3189" s="9" t="str">
        <f>VLOOKUP(D3189,items!A:B,2,FALSE)</f>
        <v>item 1</v>
      </c>
      <c r="D3189" t="s">
        <v>833</v>
      </c>
      <c r="E3189" s="10"/>
      <c r="F3189" s="10">
        <v>45015</v>
      </c>
      <c r="G3189" t="s">
        <v>744</v>
      </c>
      <c r="I3189">
        <v>20</v>
      </c>
      <c r="J3189" s="2">
        <v>2900</v>
      </c>
      <c r="K3189" s="2">
        <f>IF(OR(B3189="متنوع",B3189="قطع غيار"),J3189,IF(AND(B3189="ceiling fan",J3189&gt;500),_xlfn.MAXIFS('m cost'!$E$3:$E$1062,'m cost'!$B$3:$B$1062,C3189,'m cost'!$C$3:$C$1062,"&lt;="&amp;O3189,'m cost'!$D$3:$D$1062,"&lt;="&amp;N3189)*3,_xlfn.MAXIFS('m cost'!$E$3:$E$1062,'m cost'!$B$3:$B$1062,C3189,'m cost'!$C$3:$C$1062,"&lt;="&amp;O3189,'m cost'!$D$3:$D$1062,"&lt;="&amp;N3189)))</f>
        <v>2125</v>
      </c>
      <c r="L3189" s="2">
        <f t="shared" si="306"/>
        <v>42500</v>
      </c>
      <c r="M3189" s="2">
        <f t="shared" si="307"/>
        <v>58000</v>
      </c>
      <c r="N3189">
        <f t="shared" si="308"/>
        <v>3</v>
      </c>
      <c r="O3189">
        <f t="shared" si="309"/>
        <v>2023</v>
      </c>
      <c r="P3189" s="9">
        <f>IF(I3189&gt;0,VLOOKUP(B3189,'m cost'!A:G,6,FALSE)*I3189,0)</f>
        <v>1021.5999999999999</v>
      </c>
      <c r="Q3189" t="str">
        <f t="shared" si="310"/>
        <v>p</v>
      </c>
      <c r="R3189" s="2">
        <f t="shared" si="311"/>
        <v>14478.4</v>
      </c>
    </row>
    <row r="3190" spans="1:18" x14ac:dyDescent="0.2">
      <c r="A3190" t="s">
        <v>58</v>
      </c>
      <c r="B3190" s="9" t="str">
        <f>VLOOKUP(A3190,'item cost'!A:D,2,FALSE)</f>
        <v>group 2</v>
      </c>
      <c r="C3190" s="9" t="str">
        <f>VLOOKUP(D3190,items!A:B,2,FALSE)</f>
        <v>item 2</v>
      </c>
      <c r="D3190" t="s">
        <v>834</v>
      </c>
      <c r="E3190" s="10"/>
      <c r="F3190" s="10">
        <v>45015</v>
      </c>
      <c r="G3190" t="s">
        <v>744</v>
      </c>
      <c r="I3190">
        <v>50</v>
      </c>
      <c r="J3190" s="2">
        <v>290</v>
      </c>
      <c r="K3190" s="2">
        <f>IF(OR(B3190="متنوع",B3190="قطع غيار"),J3190,IF(AND(B3190="ceiling fan",J3190&gt;500),_xlfn.MAXIFS('m cost'!$E$3:$E$1062,'m cost'!$B$3:$B$1062,C3190,'m cost'!$C$3:$C$1062,"&lt;="&amp;O3190,'m cost'!$D$3:$D$1062,"&lt;="&amp;N3190)*3,_xlfn.MAXIFS('m cost'!$E$3:$E$1062,'m cost'!$B$3:$B$1062,C3190,'m cost'!$C$3:$C$1062,"&lt;="&amp;O3190,'m cost'!$D$3:$D$1062,"&lt;="&amp;N3190)))</f>
        <v>1970</v>
      </c>
      <c r="L3190" s="2">
        <f t="shared" si="306"/>
        <v>98500</v>
      </c>
      <c r="M3190" s="2">
        <f t="shared" si="307"/>
        <v>14500</v>
      </c>
      <c r="N3190">
        <f t="shared" si="308"/>
        <v>3</v>
      </c>
      <c r="O3190">
        <f t="shared" si="309"/>
        <v>2023</v>
      </c>
      <c r="P3190" s="9">
        <f>IF(I3190&gt;0,VLOOKUP(B3190,'m cost'!A:G,6,FALSE)*I3190,0)</f>
        <v>2029</v>
      </c>
      <c r="Q3190" t="str">
        <f t="shared" si="310"/>
        <v>l</v>
      </c>
      <c r="R3190" s="2">
        <f t="shared" si="311"/>
        <v>-86029</v>
      </c>
    </row>
    <row r="3191" spans="1:18" x14ac:dyDescent="0.2">
      <c r="A3191" t="s">
        <v>23</v>
      </c>
      <c r="B3191" s="9" t="str">
        <f>VLOOKUP(A3191,'item cost'!A:D,2,FALSE)</f>
        <v>group 3</v>
      </c>
      <c r="C3191" s="9" t="str">
        <f>VLOOKUP(D3191,items!A:B,2,FALSE)</f>
        <v>item 3</v>
      </c>
      <c r="D3191" t="s">
        <v>835</v>
      </c>
      <c r="E3191" s="10"/>
      <c r="F3191" s="10">
        <v>45015</v>
      </c>
      <c r="G3191" t="s">
        <v>744</v>
      </c>
      <c r="I3191">
        <v>50</v>
      </c>
      <c r="J3191" s="2">
        <v>1225</v>
      </c>
      <c r="K3191" s="2">
        <f>IF(OR(B3191="متنوع",B3191="قطع غيار"),J3191,IF(AND(B3191="ceiling fan",J3191&gt;500),_xlfn.MAXIFS('m cost'!$E$3:$E$1062,'m cost'!$B$3:$B$1062,C3191,'m cost'!$C$3:$C$1062,"&lt;="&amp;O3191,'m cost'!$D$3:$D$1062,"&lt;="&amp;N3191)*3,_xlfn.MAXIFS('m cost'!$E$3:$E$1062,'m cost'!$B$3:$B$1062,C3191,'m cost'!$C$3:$C$1062,"&lt;="&amp;O3191,'m cost'!$D$3:$D$1062,"&lt;="&amp;N3191)))</f>
        <v>2436</v>
      </c>
      <c r="L3191" s="2">
        <f t="shared" si="306"/>
        <v>121800</v>
      </c>
      <c r="M3191" s="2">
        <f t="shared" si="307"/>
        <v>61250</v>
      </c>
      <c r="N3191">
        <f t="shared" si="308"/>
        <v>3</v>
      </c>
      <c r="O3191">
        <f t="shared" si="309"/>
        <v>2023</v>
      </c>
      <c r="P3191" s="9">
        <f>IF(I3191&gt;0,VLOOKUP(B3191,'m cost'!A:G,6,FALSE)*I3191,0)</f>
        <v>2945.5</v>
      </c>
      <c r="Q3191" t="str">
        <f t="shared" si="310"/>
        <v>l</v>
      </c>
      <c r="R3191" s="2">
        <f t="shared" si="311"/>
        <v>-63495.5</v>
      </c>
    </row>
    <row r="3192" spans="1:18" x14ac:dyDescent="0.2">
      <c r="A3192" t="s">
        <v>271</v>
      </c>
      <c r="B3192" s="9" t="str">
        <f>VLOOKUP(A3192,'item cost'!A:D,2,FALSE)</f>
        <v>group 4</v>
      </c>
      <c r="C3192" s="9" t="str">
        <f>VLOOKUP(D3192,items!A:B,2,FALSE)</f>
        <v>item 4</v>
      </c>
      <c r="D3192" t="s">
        <v>836</v>
      </c>
      <c r="E3192" s="10"/>
      <c r="F3192" s="10">
        <v>45015</v>
      </c>
      <c r="G3192" t="s">
        <v>744</v>
      </c>
      <c r="I3192">
        <v>30</v>
      </c>
      <c r="J3192" s="2">
        <v>680</v>
      </c>
      <c r="K3192" s="2">
        <f>IF(OR(B3192="متنوع",B3192="قطع غيار"),J3192,IF(AND(B3192="ceiling fan",J3192&gt;500),_xlfn.MAXIFS('m cost'!$E$3:$E$1062,'m cost'!$B$3:$B$1062,C3192,'m cost'!$C$3:$C$1062,"&lt;="&amp;O3192,'m cost'!$D$3:$D$1062,"&lt;="&amp;N3192)*3,_xlfn.MAXIFS('m cost'!$E$3:$E$1062,'m cost'!$B$3:$B$1062,C3192,'m cost'!$C$3:$C$1062,"&lt;="&amp;O3192,'m cost'!$D$3:$D$1062,"&lt;="&amp;N3192)))</f>
        <v>1793</v>
      </c>
      <c r="L3192" s="2">
        <f t="shared" si="306"/>
        <v>53790</v>
      </c>
      <c r="M3192" s="2">
        <f t="shared" si="307"/>
        <v>20400</v>
      </c>
      <c r="N3192">
        <f t="shared" si="308"/>
        <v>3</v>
      </c>
      <c r="O3192">
        <f t="shared" si="309"/>
        <v>2023</v>
      </c>
      <c r="P3192" s="9">
        <f>IF(I3192&gt;0,VLOOKUP(B3192,'m cost'!A:G,6,FALSE)*I3192,0)</f>
        <v>1288.8</v>
      </c>
      <c r="Q3192" t="str">
        <f t="shared" si="310"/>
        <v>l</v>
      </c>
      <c r="R3192" s="2">
        <f t="shared" si="311"/>
        <v>-34678.800000000003</v>
      </c>
    </row>
    <row r="3193" spans="1:18" x14ac:dyDescent="0.2">
      <c r="A3193" t="s">
        <v>26</v>
      </c>
      <c r="B3193" s="9" t="str">
        <f>VLOOKUP(A3193,'item cost'!A:D,2,FALSE)</f>
        <v>group 5</v>
      </c>
      <c r="C3193" s="9" t="str">
        <f>VLOOKUP(D3193,items!A:B,2,FALSE)</f>
        <v>item 5</v>
      </c>
      <c r="D3193" t="s">
        <v>837</v>
      </c>
      <c r="E3193" s="10"/>
      <c r="F3193" s="10">
        <v>45015</v>
      </c>
      <c r="G3193" t="s">
        <v>744</v>
      </c>
      <c r="I3193">
        <v>20</v>
      </c>
      <c r="J3193" s="2">
        <v>1600</v>
      </c>
      <c r="K3193" s="2">
        <f>IF(OR(B3193="متنوع",B3193="قطع غيار"),J3193,IF(AND(B3193="ceiling fan",J3193&gt;500),_xlfn.MAXIFS('m cost'!$E$3:$E$1062,'m cost'!$B$3:$B$1062,C3193,'m cost'!$C$3:$C$1062,"&lt;="&amp;O3193,'m cost'!$D$3:$D$1062,"&lt;="&amp;N3193)*3,_xlfn.MAXIFS('m cost'!$E$3:$E$1062,'m cost'!$B$3:$B$1062,C3193,'m cost'!$C$3:$C$1062,"&lt;="&amp;O3193,'m cost'!$D$3:$D$1062,"&lt;="&amp;N3193)))</f>
        <v>2220</v>
      </c>
      <c r="L3193" s="2">
        <f t="shared" si="306"/>
        <v>44400</v>
      </c>
      <c r="M3193" s="2">
        <f t="shared" si="307"/>
        <v>32000</v>
      </c>
      <c r="N3193">
        <f t="shared" si="308"/>
        <v>3</v>
      </c>
      <c r="O3193">
        <f t="shared" si="309"/>
        <v>2023</v>
      </c>
      <c r="P3193" s="9">
        <f>IF(I3193&gt;0,VLOOKUP(B3193,'m cost'!A:G,6,FALSE)*I3193,0)</f>
        <v>640.79999999999995</v>
      </c>
      <c r="Q3193" t="str">
        <f t="shared" si="310"/>
        <v>l</v>
      </c>
      <c r="R3193" s="2">
        <f t="shared" si="311"/>
        <v>-13040.8</v>
      </c>
    </row>
    <row r="3194" spans="1:18" x14ac:dyDescent="0.2">
      <c r="A3194" t="s">
        <v>66</v>
      </c>
      <c r="B3194" s="9" t="str">
        <f>VLOOKUP(A3194,'item cost'!A:D,2,FALSE)</f>
        <v>group 6</v>
      </c>
      <c r="C3194" s="9" t="str">
        <f>VLOOKUP(D3194,items!A:B,2,FALSE)</f>
        <v>item 6</v>
      </c>
      <c r="D3194" t="s">
        <v>838</v>
      </c>
      <c r="E3194" s="10"/>
      <c r="F3194" s="10">
        <v>45015</v>
      </c>
      <c r="G3194" t="s">
        <v>744</v>
      </c>
      <c r="I3194">
        <v>50</v>
      </c>
      <c r="J3194" s="2">
        <v>480</v>
      </c>
      <c r="K3194" s="2">
        <f>IF(OR(B3194="متنوع",B3194="قطع غيار"),J3194,IF(AND(B3194="ceiling fan",J3194&gt;500),_xlfn.MAXIFS('m cost'!$E$3:$E$1062,'m cost'!$B$3:$B$1062,C3194,'m cost'!$C$3:$C$1062,"&lt;="&amp;O3194,'m cost'!$D$3:$D$1062,"&lt;="&amp;N3194)*3,_xlfn.MAXIFS('m cost'!$E$3:$E$1062,'m cost'!$B$3:$B$1062,C3194,'m cost'!$C$3:$C$1062,"&lt;="&amp;O3194,'m cost'!$D$3:$D$1062,"&lt;="&amp;N3194)))</f>
        <v>410</v>
      </c>
      <c r="L3194" s="2">
        <f t="shared" si="306"/>
        <v>20500</v>
      </c>
      <c r="M3194" s="2">
        <f t="shared" si="307"/>
        <v>24000</v>
      </c>
      <c r="N3194">
        <f t="shared" si="308"/>
        <v>3</v>
      </c>
      <c r="O3194">
        <f t="shared" si="309"/>
        <v>2023</v>
      </c>
      <c r="P3194" s="9">
        <f>IF(I3194&gt;0,VLOOKUP(B3194,'m cost'!A:G,6,FALSE)*I3194,0)</f>
        <v>7473.9999999999991</v>
      </c>
      <c r="Q3194" t="str">
        <f t="shared" si="310"/>
        <v>l</v>
      </c>
      <c r="R3194" s="2">
        <f t="shared" si="311"/>
        <v>-3973.9999999999991</v>
      </c>
    </row>
    <row r="3195" spans="1:18" x14ac:dyDescent="0.2">
      <c r="A3195" t="s">
        <v>40</v>
      </c>
      <c r="B3195" s="9" t="str">
        <f>VLOOKUP(A3195,'item cost'!A:D,2,FALSE)</f>
        <v>group 7</v>
      </c>
      <c r="C3195" s="9" t="str">
        <f>VLOOKUP(D3195,items!A:B,2,FALSE)</f>
        <v>item 7</v>
      </c>
      <c r="D3195" t="s">
        <v>839</v>
      </c>
      <c r="E3195" s="10"/>
      <c r="F3195" s="10">
        <v>44994</v>
      </c>
      <c r="G3195" t="s">
        <v>745</v>
      </c>
      <c r="I3195">
        <v>5</v>
      </c>
      <c r="J3195" s="2">
        <v>2850</v>
      </c>
      <c r="K3195" s="2">
        <f>IF(OR(B3195="متنوع",B3195="قطع غيار"),J3195,IF(AND(B3195="ceiling fan",J3195&gt;500),_xlfn.MAXIFS('m cost'!$E$3:$E$1062,'m cost'!$B$3:$B$1062,C3195,'m cost'!$C$3:$C$1062,"&lt;="&amp;O3195,'m cost'!$D$3:$D$1062,"&lt;="&amp;N3195)*3,_xlfn.MAXIFS('m cost'!$E$3:$E$1062,'m cost'!$B$3:$B$1062,C3195,'m cost'!$C$3:$C$1062,"&lt;="&amp;O3195,'m cost'!$D$3:$D$1062,"&lt;="&amp;N3195)))</f>
        <v>460</v>
      </c>
      <c r="L3195" s="2">
        <f t="shared" si="306"/>
        <v>2300</v>
      </c>
      <c r="M3195" s="2">
        <f t="shared" si="307"/>
        <v>14250</v>
      </c>
      <c r="N3195">
        <f t="shared" si="308"/>
        <v>3</v>
      </c>
      <c r="O3195">
        <f t="shared" si="309"/>
        <v>2023</v>
      </c>
      <c r="P3195" s="9">
        <f>IF(I3195&gt;0,VLOOKUP(B3195,'m cost'!A:G,6,FALSE)*I3195,0)</f>
        <v>110.7</v>
      </c>
      <c r="Q3195" t="str">
        <f t="shared" si="310"/>
        <v>p</v>
      </c>
      <c r="R3195" s="2">
        <f t="shared" si="311"/>
        <v>11839.3</v>
      </c>
    </row>
    <row r="3196" spans="1:18" x14ac:dyDescent="0.2">
      <c r="A3196" t="s">
        <v>61</v>
      </c>
      <c r="B3196" s="9" t="str">
        <f>VLOOKUP(A3196,'item cost'!A:D,2,FALSE)</f>
        <v>group 8</v>
      </c>
      <c r="C3196" s="9" t="str">
        <f>VLOOKUP(D3196,items!A:B,2,FALSE)</f>
        <v>item 8</v>
      </c>
      <c r="D3196" t="s">
        <v>840</v>
      </c>
      <c r="E3196" s="10"/>
      <c r="F3196" s="10">
        <v>44994</v>
      </c>
      <c r="G3196" t="s">
        <v>745</v>
      </c>
      <c r="I3196">
        <v>15</v>
      </c>
      <c r="J3196" s="2">
        <v>680</v>
      </c>
      <c r="K3196" s="2">
        <f>IF(OR(B3196="متنوع",B3196="قطع غيار"),J3196,IF(AND(B3196="ceiling fan",J3196&gt;500),_xlfn.MAXIFS('m cost'!$E$3:$E$1062,'m cost'!$B$3:$B$1062,C3196,'m cost'!$C$3:$C$1062,"&lt;="&amp;O3196,'m cost'!$D$3:$D$1062,"&lt;="&amp;N3196)*3,_xlfn.MAXIFS('m cost'!$E$3:$E$1062,'m cost'!$B$3:$B$1062,C3196,'m cost'!$C$3:$C$1062,"&lt;="&amp;O3196,'m cost'!$D$3:$D$1062,"&lt;="&amp;N3196)))</f>
        <v>1630</v>
      </c>
      <c r="L3196" s="2">
        <f t="shared" si="306"/>
        <v>24450</v>
      </c>
      <c r="M3196" s="2">
        <f t="shared" si="307"/>
        <v>10200</v>
      </c>
      <c r="N3196">
        <f t="shared" si="308"/>
        <v>3</v>
      </c>
      <c r="O3196">
        <f t="shared" si="309"/>
        <v>2023</v>
      </c>
      <c r="P3196" s="9">
        <f>IF(I3196&gt;0,VLOOKUP(B3196,'m cost'!A:G,6,FALSE)*I3196,0)</f>
        <v>942.6</v>
      </c>
      <c r="Q3196" t="str">
        <f t="shared" si="310"/>
        <v>l</v>
      </c>
      <c r="R3196" s="2">
        <f t="shared" si="311"/>
        <v>-15192.6</v>
      </c>
    </row>
    <row r="3197" spans="1:18" x14ac:dyDescent="0.2">
      <c r="A3197" t="s">
        <v>39</v>
      </c>
      <c r="B3197" s="9" t="str">
        <f>VLOOKUP(A3197,'item cost'!A:D,2,FALSE)</f>
        <v>group 9</v>
      </c>
      <c r="C3197" s="9" t="str">
        <f>VLOOKUP(D3197,items!A:B,2,FALSE)</f>
        <v>item 9</v>
      </c>
      <c r="D3197" t="s">
        <v>841</v>
      </c>
      <c r="E3197" s="10"/>
      <c r="F3197" s="10">
        <v>44994</v>
      </c>
      <c r="G3197" t="s">
        <v>745</v>
      </c>
      <c r="I3197">
        <v>10</v>
      </c>
      <c r="J3197" s="2">
        <v>1250</v>
      </c>
      <c r="K3197" s="2">
        <f>IF(OR(B3197="متنوع",B3197="قطع غيار"),J3197,IF(AND(B3197="ceiling fan",J3197&gt;500),_xlfn.MAXIFS('m cost'!$E$3:$E$1062,'m cost'!$B$3:$B$1062,C3197,'m cost'!$C$3:$C$1062,"&lt;="&amp;O3197,'m cost'!$D$3:$D$1062,"&lt;="&amp;N3197)*3,_xlfn.MAXIFS('m cost'!$E$3:$E$1062,'m cost'!$B$3:$B$1062,C3197,'m cost'!$C$3:$C$1062,"&lt;="&amp;O3197,'m cost'!$D$3:$D$1062,"&lt;="&amp;N3197)))</f>
        <v>2007</v>
      </c>
      <c r="L3197" s="2">
        <f t="shared" si="306"/>
        <v>20070</v>
      </c>
      <c r="M3197" s="2">
        <f t="shared" si="307"/>
        <v>12500</v>
      </c>
      <c r="N3197">
        <f t="shared" si="308"/>
        <v>3</v>
      </c>
      <c r="O3197">
        <f t="shared" si="309"/>
        <v>2023</v>
      </c>
      <c r="P3197" s="9">
        <f>IF(I3197&gt;0,VLOOKUP(B3197,'m cost'!A:G,6,FALSE)*I3197,0)</f>
        <v>224.89999999999998</v>
      </c>
      <c r="Q3197" t="str">
        <f t="shared" si="310"/>
        <v>l</v>
      </c>
      <c r="R3197" s="2">
        <f t="shared" si="311"/>
        <v>-7794.9</v>
      </c>
    </row>
    <row r="3198" spans="1:18" x14ac:dyDescent="0.2">
      <c r="A3198" t="s">
        <v>277</v>
      </c>
      <c r="B3198" s="9" t="str">
        <f>VLOOKUP(A3198,'item cost'!A:D,2,FALSE)</f>
        <v>group 10</v>
      </c>
      <c r="C3198" s="9" t="str">
        <f>VLOOKUP(D3198,items!A:B,2,FALSE)</f>
        <v>item 10</v>
      </c>
      <c r="D3198" t="s">
        <v>842</v>
      </c>
      <c r="E3198" s="10"/>
      <c r="F3198" s="10">
        <v>44994</v>
      </c>
      <c r="G3198" t="s">
        <v>745</v>
      </c>
      <c r="I3198">
        <v>30</v>
      </c>
      <c r="J3198" s="2">
        <v>620</v>
      </c>
      <c r="K3198" s="2">
        <f>IF(OR(B3198="متنوع",B3198="قطع غيار"),J3198,IF(AND(B3198="ceiling fan",J3198&gt;500),_xlfn.MAXIFS('m cost'!$E$3:$E$1062,'m cost'!$B$3:$B$1062,C3198,'m cost'!$C$3:$C$1062,"&lt;="&amp;O3198,'m cost'!$D$3:$D$1062,"&lt;="&amp;N3198)*3,_xlfn.MAXIFS('m cost'!$E$3:$E$1062,'m cost'!$B$3:$B$1062,C3198,'m cost'!$C$3:$C$1062,"&lt;="&amp;O3198,'m cost'!$D$3:$D$1062,"&lt;="&amp;N3198)))</f>
        <v>370</v>
      </c>
      <c r="L3198" s="2">
        <f t="shared" si="306"/>
        <v>11100</v>
      </c>
      <c r="M3198" s="2">
        <f t="shared" si="307"/>
        <v>18600</v>
      </c>
      <c r="N3198">
        <f t="shared" si="308"/>
        <v>3</v>
      </c>
      <c r="O3198">
        <f t="shared" si="309"/>
        <v>2023</v>
      </c>
      <c r="P3198" s="9">
        <f>IF(I3198&gt;0,VLOOKUP(B3198,'m cost'!A:G,6,FALSE)*I3198,0)</f>
        <v>1872.9</v>
      </c>
      <c r="Q3198" t="str">
        <f t="shared" si="310"/>
        <v>p</v>
      </c>
      <c r="R3198" s="2">
        <f t="shared" si="311"/>
        <v>5627.1</v>
      </c>
    </row>
    <row r="3199" spans="1:18" x14ac:dyDescent="0.2">
      <c r="A3199" t="s">
        <v>53</v>
      </c>
      <c r="B3199" s="9" t="str">
        <f>VLOOKUP(A3199,'item cost'!A:D,2,FALSE)</f>
        <v>group 11</v>
      </c>
      <c r="C3199" s="9" t="str">
        <f>VLOOKUP(D3199,items!A:B,2,FALSE)</f>
        <v>item 11</v>
      </c>
      <c r="D3199" t="s">
        <v>843</v>
      </c>
      <c r="E3199" s="10"/>
      <c r="F3199" s="10">
        <v>44994</v>
      </c>
      <c r="G3199" t="s">
        <v>745</v>
      </c>
      <c r="I3199">
        <v>30</v>
      </c>
      <c r="J3199" s="2">
        <v>560</v>
      </c>
      <c r="K3199" s="2">
        <f>IF(OR(B3199="متنوع",B3199="قطع غيار"),J3199,IF(AND(B3199="ceiling fan",J3199&gt;500),_xlfn.MAXIFS('m cost'!$E$3:$E$1062,'m cost'!$B$3:$B$1062,C3199,'m cost'!$C$3:$C$1062,"&lt;="&amp;O3199,'m cost'!$D$3:$D$1062,"&lt;="&amp;N3199)*3,_xlfn.MAXIFS('m cost'!$E$3:$E$1062,'m cost'!$B$3:$B$1062,C3199,'m cost'!$C$3:$C$1062,"&lt;="&amp;O3199,'m cost'!$D$3:$D$1062,"&lt;="&amp;N3199)))</f>
        <v>339.00000000000006</v>
      </c>
      <c r="L3199" s="2">
        <f t="shared" si="306"/>
        <v>10170.000000000002</v>
      </c>
      <c r="M3199" s="2">
        <f t="shared" si="307"/>
        <v>16800</v>
      </c>
      <c r="N3199">
        <f t="shared" si="308"/>
        <v>3</v>
      </c>
      <c r="O3199">
        <f t="shared" si="309"/>
        <v>2023</v>
      </c>
      <c r="P3199" s="9">
        <f>IF(I3199&gt;0,VLOOKUP(B3199,'m cost'!A:G,6,FALSE)*I3199,0)</f>
        <v>660.30000000000007</v>
      </c>
      <c r="Q3199" t="str">
        <f t="shared" si="310"/>
        <v>p</v>
      </c>
      <c r="R3199" s="2">
        <f t="shared" si="311"/>
        <v>5969.699999999998</v>
      </c>
    </row>
    <row r="3200" spans="1:18" x14ac:dyDescent="0.2">
      <c r="A3200" t="s">
        <v>54</v>
      </c>
      <c r="B3200" s="9" t="str">
        <f>VLOOKUP(A3200,'item cost'!A:D,2,FALSE)</f>
        <v>group 12</v>
      </c>
      <c r="C3200" s="9" t="str">
        <f>VLOOKUP(D3200,items!A:B,2,FALSE)</f>
        <v>item 12</v>
      </c>
      <c r="D3200" t="s">
        <v>844</v>
      </c>
      <c r="E3200" s="10"/>
      <c r="F3200" s="10">
        <v>44994</v>
      </c>
      <c r="G3200" t="s">
        <v>745</v>
      </c>
      <c r="I3200">
        <v>14</v>
      </c>
      <c r="J3200" s="2">
        <v>545</v>
      </c>
      <c r="K3200" s="2">
        <f>IF(OR(B3200="متنوع",B3200="قطع غيار"),J3200,IF(AND(B3200="ceiling fan",J3200&gt;500),_xlfn.MAXIFS('m cost'!$E$3:$E$1062,'m cost'!$B$3:$B$1062,C3200,'m cost'!$C$3:$C$1062,"&lt;="&amp;O3200,'m cost'!$D$3:$D$1062,"&lt;="&amp;N3200)*3,_xlfn.MAXIFS('m cost'!$E$3:$E$1062,'m cost'!$B$3:$B$1062,C3200,'m cost'!$C$3:$C$1062,"&lt;="&amp;O3200,'m cost'!$D$3:$D$1062,"&lt;="&amp;N3200)))</f>
        <v>900</v>
      </c>
      <c r="L3200" s="2">
        <f t="shared" si="306"/>
        <v>12600</v>
      </c>
      <c r="M3200" s="2">
        <f t="shared" si="307"/>
        <v>7630</v>
      </c>
      <c r="N3200">
        <f t="shared" si="308"/>
        <v>3</v>
      </c>
      <c r="O3200">
        <f t="shared" si="309"/>
        <v>2023</v>
      </c>
      <c r="P3200" s="9">
        <f>IF(I3200&gt;0,VLOOKUP(B3200,'m cost'!A:G,6,FALSE)*I3200,0)</f>
        <v>360.92</v>
      </c>
      <c r="Q3200" t="str">
        <f t="shared" si="310"/>
        <v>l</v>
      </c>
      <c r="R3200" s="2">
        <f t="shared" si="311"/>
        <v>-5330.92</v>
      </c>
    </row>
    <row r="3201" spans="1:18" x14ac:dyDescent="0.2">
      <c r="A3201" t="s">
        <v>72</v>
      </c>
      <c r="B3201" s="9" t="str">
        <f>VLOOKUP(A3201,'item cost'!A:D,2,FALSE)</f>
        <v>group 13</v>
      </c>
      <c r="C3201" s="9" t="str">
        <f>VLOOKUP(D3201,items!A:B,2,FALSE)</f>
        <v>item 13</v>
      </c>
      <c r="D3201" t="s">
        <v>845</v>
      </c>
      <c r="E3201" s="10"/>
      <c r="F3201" s="10">
        <v>44994</v>
      </c>
      <c r="G3201" t="s">
        <v>745</v>
      </c>
      <c r="I3201">
        <v>10</v>
      </c>
      <c r="J3201" s="2">
        <v>2750</v>
      </c>
      <c r="K3201" s="2">
        <f>IF(OR(B3201="متنوع",B3201="قطع غيار"),J3201,IF(AND(B3201="ceiling fan",J3201&gt;500),_xlfn.MAXIFS('m cost'!$E$3:$E$1062,'m cost'!$B$3:$B$1062,C3201,'m cost'!$C$3:$C$1062,"&lt;="&amp;O3201,'m cost'!$D$3:$D$1062,"&lt;="&amp;N3201)*3,_xlfn.MAXIFS('m cost'!$E$3:$E$1062,'m cost'!$B$3:$B$1062,C3201,'m cost'!$C$3:$C$1062,"&lt;="&amp;O3201,'m cost'!$D$3:$D$1062,"&lt;="&amp;N3201)))</f>
        <v>450</v>
      </c>
      <c r="L3201" s="2">
        <f t="shared" si="306"/>
        <v>4500</v>
      </c>
      <c r="M3201" s="2">
        <f t="shared" si="307"/>
        <v>27500</v>
      </c>
      <c r="N3201">
        <f t="shared" si="308"/>
        <v>3</v>
      </c>
      <c r="O3201">
        <f t="shared" si="309"/>
        <v>2023</v>
      </c>
      <c r="P3201" s="9">
        <f>IF(I3201&gt;0,VLOOKUP(B3201,'m cost'!A:G,6,FALSE)*I3201,0)</f>
        <v>416.70000000000005</v>
      </c>
      <c r="Q3201" t="str">
        <f t="shared" si="310"/>
        <v>p</v>
      </c>
      <c r="R3201" s="2">
        <f t="shared" si="311"/>
        <v>22583.3</v>
      </c>
    </row>
    <row r="3202" spans="1:18" x14ac:dyDescent="0.2">
      <c r="A3202" t="s">
        <v>38</v>
      </c>
      <c r="B3202" s="9" t="str">
        <f>VLOOKUP(A3202,'item cost'!A:D,2,FALSE)</f>
        <v>group 14</v>
      </c>
      <c r="C3202" s="9" t="str">
        <f>VLOOKUP(D3202,items!A:B,2,FALSE)</f>
        <v>item 14</v>
      </c>
      <c r="D3202" t="s">
        <v>846</v>
      </c>
      <c r="E3202" s="10"/>
      <c r="F3202" s="10">
        <v>44994</v>
      </c>
      <c r="G3202" t="s">
        <v>745</v>
      </c>
      <c r="I3202">
        <v>5</v>
      </c>
      <c r="J3202" s="2">
        <v>2650</v>
      </c>
      <c r="K3202" s="2">
        <f>IF(OR(B3202="متنوع",B3202="قطع غيار"),J3202,IF(AND(B3202="ceiling fan",J3202&gt;500),_xlfn.MAXIFS('m cost'!$E$3:$E$1062,'m cost'!$B$3:$B$1062,C3202,'m cost'!$C$3:$C$1062,"&lt;="&amp;O3202,'m cost'!$D$3:$D$1062,"&lt;="&amp;N3202)*3,_xlfn.MAXIFS('m cost'!$E$3:$E$1062,'m cost'!$B$3:$B$1062,C3202,'m cost'!$C$3:$C$1062,"&lt;="&amp;O3202,'m cost'!$D$3:$D$1062,"&lt;="&amp;N3202)))</f>
        <v>2060</v>
      </c>
      <c r="L3202" s="2">
        <f t="shared" si="306"/>
        <v>10300</v>
      </c>
      <c r="M3202" s="2">
        <f t="shared" si="307"/>
        <v>13250</v>
      </c>
      <c r="N3202">
        <f t="shared" si="308"/>
        <v>3</v>
      </c>
      <c r="O3202">
        <f t="shared" si="309"/>
        <v>2023</v>
      </c>
      <c r="P3202" s="9">
        <f>IF(I3202&gt;0,VLOOKUP(B3202,'m cost'!A:G,6,FALSE)*I3202,0)</f>
        <v>165.95</v>
      </c>
      <c r="Q3202" t="str">
        <f t="shared" si="310"/>
        <v>p</v>
      </c>
      <c r="R3202" s="2">
        <f t="shared" si="311"/>
        <v>2784.05</v>
      </c>
    </row>
    <row r="3203" spans="1:18" x14ac:dyDescent="0.2">
      <c r="A3203" t="s">
        <v>36</v>
      </c>
      <c r="B3203" s="9" t="str">
        <f>VLOOKUP(A3203,'item cost'!A:D,2,FALSE)</f>
        <v>group 15</v>
      </c>
      <c r="C3203" s="9" t="str">
        <f>VLOOKUP(D3203,items!A:B,2,FALSE)</f>
        <v>item 15</v>
      </c>
      <c r="D3203" t="s">
        <v>847</v>
      </c>
      <c r="E3203" s="10"/>
      <c r="F3203" s="10">
        <v>44994</v>
      </c>
      <c r="G3203" t="s">
        <v>745</v>
      </c>
      <c r="I3203">
        <v>12</v>
      </c>
      <c r="J3203" s="2">
        <v>325</v>
      </c>
      <c r="K3203" s="2">
        <f>IF(OR(B3203="متنوع",B3203="قطع غيار"),J3203,IF(AND(B3203="ceiling fan",J3203&gt;500),_xlfn.MAXIFS('m cost'!$E$3:$E$1062,'m cost'!$B$3:$B$1062,C3203,'m cost'!$C$3:$C$1062,"&lt;="&amp;O3203,'m cost'!$D$3:$D$1062,"&lt;="&amp;N3203)*3,_xlfn.MAXIFS('m cost'!$E$3:$E$1062,'m cost'!$B$3:$B$1062,C3203,'m cost'!$C$3:$C$1062,"&lt;="&amp;O3203,'m cost'!$D$3:$D$1062,"&lt;="&amp;N3203)))</f>
        <v>1928</v>
      </c>
      <c r="L3203" s="2">
        <f t="shared" si="306"/>
        <v>23136</v>
      </c>
      <c r="M3203" s="2">
        <f t="shared" si="307"/>
        <v>3900</v>
      </c>
      <c r="N3203">
        <f t="shared" si="308"/>
        <v>3</v>
      </c>
      <c r="O3203">
        <f t="shared" si="309"/>
        <v>2023</v>
      </c>
      <c r="P3203" s="9">
        <f>IF(I3203&gt;0,VLOOKUP(B3203,'m cost'!A:G,6,FALSE)*I3203,0)</f>
        <v>318.24</v>
      </c>
      <c r="Q3203" t="str">
        <f t="shared" si="310"/>
        <v>l</v>
      </c>
      <c r="R3203" s="2">
        <f t="shared" si="311"/>
        <v>-19554.240000000002</v>
      </c>
    </row>
    <row r="3204" spans="1:18" x14ac:dyDescent="0.2">
      <c r="A3204" t="s">
        <v>30</v>
      </c>
      <c r="B3204" s="9" t="str">
        <f>VLOOKUP(A3204,'item cost'!A:D,2,FALSE)</f>
        <v>group 16</v>
      </c>
      <c r="C3204" s="9" t="str">
        <f>VLOOKUP(D3204,items!A:B,2,FALSE)</f>
        <v>item 16</v>
      </c>
      <c r="D3204" t="s">
        <v>848</v>
      </c>
      <c r="E3204" s="10"/>
      <c r="F3204" s="10">
        <v>44994</v>
      </c>
      <c r="G3204" t="s">
        <v>101</v>
      </c>
      <c r="I3204">
        <v>4</v>
      </c>
      <c r="J3204" s="2">
        <v>210</v>
      </c>
      <c r="K3204" s="2">
        <f>IF(OR(B3204="متنوع",B3204="قطع غيار"),J3204,IF(AND(B3204="ceiling fan",J3204&gt;500),_xlfn.MAXIFS('m cost'!$E$3:$E$1062,'m cost'!$B$3:$B$1062,C3204,'m cost'!$C$3:$C$1062,"&lt;="&amp;O3204,'m cost'!$D$3:$D$1062,"&lt;="&amp;N3204)*3,_xlfn.MAXIFS('m cost'!$E$3:$E$1062,'m cost'!$B$3:$B$1062,C3204,'m cost'!$C$3:$C$1062,"&lt;="&amp;O3204,'m cost'!$D$3:$D$1062,"&lt;="&amp;N3204)))</f>
        <v>340.26666666666671</v>
      </c>
      <c r="L3204" s="2">
        <f t="shared" si="306"/>
        <v>1361.0666666666668</v>
      </c>
      <c r="M3204" s="2">
        <f t="shared" si="307"/>
        <v>840</v>
      </c>
      <c r="N3204">
        <f t="shared" si="308"/>
        <v>3</v>
      </c>
      <c r="O3204">
        <f t="shared" si="309"/>
        <v>2023</v>
      </c>
      <c r="P3204" s="9">
        <f>IF(I3204&gt;0,VLOOKUP(B3204,'m cost'!A:G,6,FALSE)*I3204,0)</f>
        <v>114.72</v>
      </c>
      <c r="Q3204" t="str">
        <f t="shared" si="310"/>
        <v>l</v>
      </c>
      <c r="R3204" s="2">
        <f t="shared" si="311"/>
        <v>-635.78666666666686</v>
      </c>
    </row>
    <row r="3205" spans="1:18" x14ac:dyDescent="0.2">
      <c r="A3205" t="s">
        <v>45</v>
      </c>
      <c r="B3205" s="9" t="str">
        <f>VLOOKUP(A3205,'item cost'!A:D,2,FALSE)</f>
        <v>group 17</v>
      </c>
      <c r="C3205" s="9" t="str">
        <f>VLOOKUP(D3205,items!A:B,2,FALSE)</f>
        <v>item 17</v>
      </c>
      <c r="D3205" t="s">
        <v>849</v>
      </c>
      <c r="E3205" s="10"/>
      <c r="F3205" s="10">
        <v>44994</v>
      </c>
      <c r="G3205" t="s">
        <v>101</v>
      </c>
      <c r="I3205">
        <v>3</v>
      </c>
      <c r="J3205" s="2">
        <v>190</v>
      </c>
      <c r="K3205" s="2">
        <f>IF(OR(B3205="متنوع",B3205="قطع غيار"),J3205,IF(AND(B3205="ceiling fan",J3205&gt;500),_xlfn.MAXIFS('m cost'!$E$3:$E$1062,'m cost'!$B$3:$B$1062,C3205,'m cost'!$C$3:$C$1062,"&lt;="&amp;O3205,'m cost'!$D$3:$D$1062,"&lt;="&amp;N3205)*3,_xlfn.MAXIFS('m cost'!$E$3:$E$1062,'m cost'!$B$3:$B$1062,C3205,'m cost'!$C$3:$C$1062,"&lt;="&amp;O3205,'m cost'!$D$3:$D$1062,"&lt;="&amp;N3205)))</f>
        <v>1330</v>
      </c>
      <c r="L3205" s="2">
        <f t="shared" si="306"/>
        <v>3990</v>
      </c>
      <c r="M3205" s="2">
        <f t="shared" si="307"/>
        <v>570</v>
      </c>
      <c r="N3205">
        <f t="shared" si="308"/>
        <v>3</v>
      </c>
      <c r="O3205">
        <f t="shared" si="309"/>
        <v>2023</v>
      </c>
      <c r="P3205" s="9">
        <f>IF(I3205&gt;0,VLOOKUP(B3205,'m cost'!A:G,6,FALSE)*I3205,0)</f>
        <v>144.75</v>
      </c>
      <c r="Q3205" t="str">
        <f t="shared" si="310"/>
        <v>l</v>
      </c>
      <c r="R3205" s="2">
        <f t="shared" si="311"/>
        <v>-3564.75</v>
      </c>
    </row>
    <row r="3206" spans="1:18" x14ac:dyDescent="0.2">
      <c r="A3206" t="s">
        <v>21</v>
      </c>
      <c r="B3206" s="9" t="str">
        <f>VLOOKUP(A3206,'item cost'!A:D,2,FALSE)</f>
        <v>group 18</v>
      </c>
      <c r="C3206" s="9" t="str">
        <f>VLOOKUP(D3206,items!A:B,2,FALSE)</f>
        <v>item 18</v>
      </c>
      <c r="D3206" t="s">
        <v>850</v>
      </c>
      <c r="E3206" s="10"/>
      <c r="F3206" s="10">
        <v>44994</v>
      </c>
      <c r="G3206" t="s">
        <v>101</v>
      </c>
      <c r="I3206">
        <v>1</v>
      </c>
      <c r="J3206" s="2">
        <v>260</v>
      </c>
      <c r="K3206" s="2">
        <f>IF(OR(B3206="متنوع",B3206="قطع غيار"),J3206,IF(AND(B3206="ceiling fan",J3206&gt;500),_xlfn.MAXIFS('m cost'!$E$3:$E$1062,'m cost'!$B$3:$B$1062,C3206,'m cost'!$C$3:$C$1062,"&lt;="&amp;O3206,'m cost'!$D$3:$D$1062,"&lt;="&amp;N3206)*3,_xlfn.MAXIFS('m cost'!$E$3:$E$1062,'m cost'!$B$3:$B$1062,C3206,'m cost'!$C$3:$C$1062,"&lt;="&amp;O3206,'m cost'!$D$3:$D$1062,"&lt;="&amp;N3206)))</f>
        <v>569</v>
      </c>
      <c r="L3206" s="2">
        <f t="shared" si="306"/>
        <v>569</v>
      </c>
      <c r="M3206" s="2">
        <f t="shared" si="307"/>
        <v>260</v>
      </c>
      <c r="N3206">
        <f t="shared" si="308"/>
        <v>3</v>
      </c>
      <c r="O3206">
        <f t="shared" si="309"/>
        <v>2023</v>
      </c>
      <c r="P3206" s="9">
        <f>IF(I3206&gt;0,VLOOKUP(B3206,'m cost'!A:G,6,FALSE)*I3206,0)</f>
        <v>138.16</v>
      </c>
      <c r="Q3206" t="str">
        <f t="shared" si="310"/>
        <v>l</v>
      </c>
      <c r="R3206" s="2">
        <f t="shared" si="311"/>
        <v>-447.15999999999997</v>
      </c>
    </row>
    <row r="3207" spans="1:18" x14ac:dyDescent="0.2">
      <c r="A3207" t="s">
        <v>275</v>
      </c>
      <c r="B3207" s="9" t="str">
        <f>VLOOKUP(A3207,'item cost'!A:D,2,FALSE)</f>
        <v>group 19</v>
      </c>
      <c r="C3207" s="9" t="str">
        <f>VLOOKUP(D3207,items!A:B,2,FALSE)</f>
        <v>item 19</v>
      </c>
      <c r="D3207" t="s">
        <v>851</v>
      </c>
      <c r="E3207" s="10"/>
      <c r="F3207" s="10">
        <v>44994</v>
      </c>
      <c r="G3207" t="s">
        <v>101</v>
      </c>
      <c r="I3207">
        <v>3</v>
      </c>
      <c r="J3207" s="2">
        <v>240</v>
      </c>
      <c r="K3207" s="2">
        <f>IF(OR(B3207="متنوع",B3207="قطع غيار"),J3207,IF(AND(B3207="ceiling fan",J3207&gt;500),_xlfn.MAXIFS('m cost'!$E$3:$E$1062,'m cost'!$B$3:$B$1062,C3207,'m cost'!$C$3:$C$1062,"&lt;="&amp;O3207,'m cost'!$D$3:$D$1062,"&lt;="&amp;N3207)*3,_xlfn.MAXIFS('m cost'!$E$3:$E$1062,'m cost'!$B$3:$B$1062,C3207,'m cost'!$C$3:$C$1062,"&lt;="&amp;O3207,'m cost'!$D$3:$D$1062,"&lt;="&amp;N3207)))</f>
        <v>1400</v>
      </c>
      <c r="L3207" s="2">
        <f t="shared" si="306"/>
        <v>4200</v>
      </c>
      <c r="M3207" s="2">
        <f t="shared" si="307"/>
        <v>720</v>
      </c>
      <c r="N3207">
        <f t="shared" si="308"/>
        <v>3</v>
      </c>
      <c r="O3207">
        <f t="shared" si="309"/>
        <v>2023</v>
      </c>
      <c r="P3207" s="9">
        <f>IF(I3207&gt;0,VLOOKUP(B3207,'m cost'!A:G,6,FALSE)*I3207,0)</f>
        <v>65.91</v>
      </c>
      <c r="Q3207" t="str">
        <f t="shared" si="310"/>
        <v>l</v>
      </c>
      <c r="R3207" s="2">
        <f t="shared" si="311"/>
        <v>-3545.91</v>
      </c>
    </row>
    <row r="3208" spans="1:18" x14ac:dyDescent="0.2">
      <c r="A3208" t="s">
        <v>17</v>
      </c>
      <c r="B3208" s="9" t="str">
        <f>VLOOKUP(A3208,'item cost'!A:D,2,FALSE)</f>
        <v>group 20</v>
      </c>
      <c r="C3208" s="9" t="str">
        <f>VLOOKUP(D3208,items!A:B,2,FALSE)</f>
        <v>item 20</v>
      </c>
      <c r="D3208" t="s">
        <v>852</v>
      </c>
      <c r="E3208" s="10"/>
      <c r="F3208" s="10">
        <v>44994</v>
      </c>
      <c r="G3208" t="s">
        <v>101</v>
      </c>
      <c r="I3208">
        <v>17</v>
      </c>
      <c r="J3208" s="2">
        <v>210</v>
      </c>
      <c r="K3208" s="2">
        <f>IF(OR(B3208="متنوع",B3208="قطع غيار"),J3208,IF(AND(B3208="ceiling fan",J3208&gt;500),_xlfn.MAXIFS('m cost'!$E$3:$E$1062,'m cost'!$B$3:$B$1062,C3208,'m cost'!$C$3:$C$1062,"&lt;="&amp;O3208,'m cost'!$D$3:$D$1062,"&lt;="&amp;N3208)*3,_xlfn.MAXIFS('m cost'!$E$3:$E$1062,'m cost'!$B$3:$B$1062,C3208,'m cost'!$C$3:$C$1062,"&lt;="&amp;O3208,'m cost'!$D$3:$D$1062,"&lt;="&amp;N3208)))</f>
        <v>1668</v>
      </c>
      <c r="L3208" s="2">
        <f t="shared" si="306"/>
        <v>28356</v>
      </c>
      <c r="M3208" s="2">
        <f t="shared" si="307"/>
        <v>3570</v>
      </c>
      <c r="N3208">
        <f t="shared" si="308"/>
        <v>3</v>
      </c>
      <c r="O3208">
        <f t="shared" si="309"/>
        <v>2023</v>
      </c>
      <c r="P3208" s="9">
        <f>IF(I3208&gt;0,VLOOKUP(B3208,'m cost'!A:G,6,FALSE)*I3208,0)</f>
        <v>85</v>
      </c>
      <c r="Q3208" t="str">
        <f t="shared" si="310"/>
        <v>l</v>
      </c>
      <c r="R3208" s="2">
        <f t="shared" si="311"/>
        <v>-24871</v>
      </c>
    </row>
    <row r="3209" spans="1:18" x14ac:dyDescent="0.2">
      <c r="A3209" t="s">
        <v>18</v>
      </c>
      <c r="B3209" s="9" t="str">
        <f>VLOOKUP(A3209,'item cost'!A:D,2,FALSE)</f>
        <v>group 21</v>
      </c>
      <c r="C3209" s="9" t="str">
        <f>VLOOKUP(D3209,items!A:B,2,FALSE)</f>
        <v>item 21</v>
      </c>
      <c r="D3209" t="s">
        <v>853</v>
      </c>
      <c r="E3209" s="10"/>
      <c r="F3209" s="10">
        <v>44994</v>
      </c>
      <c r="G3209" t="s">
        <v>101</v>
      </c>
      <c r="I3209">
        <v>1</v>
      </c>
      <c r="J3209" s="2">
        <v>2750</v>
      </c>
      <c r="K3209" s="2">
        <f>IF(OR(B3209="متنوع",B3209="قطع غيار"),J3209,IF(AND(B3209="ceiling fan",J3209&gt;500),_xlfn.MAXIFS('m cost'!$E$3:$E$1062,'m cost'!$B$3:$B$1062,C3209,'m cost'!$C$3:$C$1062,"&lt;="&amp;O3209,'m cost'!$D$3:$D$1062,"&lt;="&amp;N3209)*3,_xlfn.MAXIFS('m cost'!$E$3:$E$1062,'m cost'!$B$3:$B$1062,C3209,'m cost'!$C$3:$C$1062,"&lt;="&amp;O3209,'m cost'!$D$3:$D$1062,"&lt;="&amp;N3209)))</f>
        <v>2185</v>
      </c>
      <c r="L3209" s="2">
        <f t="shared" si="306"/>
        <v>2185</v>
      </c>
      <c r="M3209" s="2">
        <f t="shared" si="307"/>
        <v>2750</v>
      </c>
      <c r="N3209">
        <f t="shared" si="308"/>
        <v>3</v>
      </c>
      <c r="O3209">
        <f t="shared" si="309"/>
        <v>2023</v>
      </c>
      <c r="P3209" s="9">
        <f>IF(I3209&gt;0,VLOOKUP(B3209,'m cost'!A:G,6,FALSE)*I3209,0)</f>
        <v>0</v>
      </c>
      <c r="Q3209" t="str">
        <f t="shared" si="310"/>
        <v>p</v>
      </c>
      <c r="R3209" s="2">
        <f t="shared" si="311"/>
        <v>565</v>
      </c>
    </row>
    <row r="3210" spans="1:18" x14ac:dyDescent="0.2">
      <c r="A3210" t="s">
        <v>24</v>
      </c>
      <c r="B3210" s="9" t="str">
        <f>VLOOKUP(A3210,'item cost'!A:D,2,FALSE)</f>
        <v>group 22</v>
      </c>
      <c r="C3210" s="9" t="str">
        <f>VLOOKUP(D3210,items!A:B,2,FALSE)</f>
        <v>item 22</v>
      </c>
      <c r="D3210" t="s">
        <v>854</v>
      </c>
      <c r="E3210" s="10"/>
      <c r="F3210" s="10">
        <v>44994</v>
      </c>
      <c r="G3210" t="s">
        <v>101</v>
      </c>
      <c r="I3210">
        <v>8</v>
      </c>
      <c r="J3210" s="2">
        <v>560</v>
      </c>
      <c r="K3210" s="2">
        <f>IF(OR(B3210="متنوع",B3210="قطع غيار"),J3210,IF(AND(B3210="ceiling fan",J3210&gt;500),_xlfn.MAXIFS('m cost'!$E$3:$E$1062,'m cost'!$B$3:$B$1062,C3210,'m cost'!$C$3:$C$1062,"&lt;="&amp;O3210,'m cost'!$D$3:$D$1062,"&lt;="&amp;N3210)*3,_xlfn.MAXIFS('m cost'!$E$3:$E$1062,'m cost'!$B$3:$B$1062,C3210,'m cost'!$C$3:$C$1062,"&lt;="&amp;O3210,'m cost'!$D$3:$D$1062,"&lt;="&amp;N3210)))</f>
        <v>855</v>
      </c>
      <c r="L3210" s="2">
        <f t="shared" si="306"/>
        <v>6840</v>
      </c>
      <c r="M3210" s="2">
        <f t="shared" si="307"/>
        <v>4480</v>
      </c>
      <c r="N3210">
        <f t="shared" si="308"/>
        <v>3</v>
      </c>
      <c r="O3210">
        <f t="shared" si="309"/>
        <v>2023</v>
      </c>
      <c r="P3210" s="9">
        <f>IF(I3210&gt;0,VLOOKUP(B3210,'m cost'!A:G,6,FALSE)*I3210,0)</f>
        <v>8</v>
      </c>
      <c r="Q3210" t="str">
        <f t="shared" si="310"/>
        <v>l</v>
      </c>
      <c r="R3210" s="2">
        <f t="shared" si="311"/>
        <v>-2368</v>
      </c>
    </row>
    <row r="3211" spans="1:18" x14ac:dyDescent="0.2">
      <c r="A3211" t="s">
        <v>60</v>
      </c>
      <c r="B3211" s="9" t="str">
        <f>VLOOKUP(A3211,'item cost'!A:D,2,FALSE)</f>
        <v>group 23</v>
      </c>
      <c r="C3211" s="9" t="str">
        <f>VLOOKUP(D3211,items!A:B,2,FALSE)</f>
        <v>item 23</v>
      </c>
      <c r="D3211" t="s">
        <v>855</v>
      </c>
      <c r="E3211" s="10"/>
      <c r="F3211" s="10">
        <v>44994</v>
      </c>
      <c r="G3211" t="s">
        <v>746</v>
      </c>
      <c r="I3211">
        <v>4</v>
      </c>
      <c r="J3211" s="2">
        <v>210</v>
      </c>
      <c r="K3211" s="2">
        <f>IF(OR(B3211="متنوع",B3211="قطع غيار"),J3211,IF(AND(B3211="ceiling fan",J3211&gt;500),_xlfn.MAXIFS('m cost'!$E$3:$E$1062,'m cost'!$B$3:$B$1062,C3211,'m cost'!$C$3:$C$1062,"&lt;="&amp;O3211,'m cost'!$D$3:$D$1062,"&lt;="&amp;N3211)*3,_xlfn.MAXIFS('m cost'!$E$3:$E$1062,'m cost'!$B$3:$B$1062,C3211,'m cost'!$C$3:$C$1062,"&lt;="&amp;O3211,'m cost'!$D$3:$D$1062,"&lt;="&amp;N3211)))</f>
        <v>3666.8121693121693</v>
      </c>
      <c r="L3211" s="2">
        <f t="shared" si="306"/>
        <v>14667.248677248677</v>
      </c>
      <c r="M3211" s="2">
        <f t="shared" si="307"/>
        <v>840</v>
      </c>
      <c r="N3211">
        <f t="shared" si="308"/>
        <v>3</v>
      </c>
      <c r="O3211">
        <f t="shared" si="309"/>
        <v>2023</v>
      </c>
      <c r="P3211" s="9">
        <f>IF(I3211&gt;0,VLOOKUP(B3211,'m cost'!A:G,6,FALSE)*I3211,0)</f>
        <v>8</v>
      </c>
      <c r="Q3211" t="str">
        <f t="shared" si="310"/>
        <v>l</v>
      </c>
      <c r="R3211" s="2">
        <f t="shared" si="311"/>
        <v>-13835.248677248677</v>
      </c>
    </row>
    <row r="3212" spans="1:18" x14ac:dyDescent="0.2">
      <c r="A3212" t="s">
        <v>43</v>
      </c>
      <c r="B3212" s="9" t="str">
        <f>VLOOKUP(A3212,'item cost'!A:D,2,FALSE)</f>
        <v>group 24</v>
      </c>
      <c r="C3212" s="9" t="str">
        <f>VLOOKUP(D3212,items!A:B,2,FALSE)</f>
        <v>item 24</v>
      </c>
      <c r="D3212" t="s">
        <v>856</v>
      </c>
      <c r="E3212" s="10"/>
      <c r="F3212" s="10">
        <v>44994</v>
      </c>
      <c r="G3212" t="s">
        <v>746</v>
      </c>
      <c r="I3212">
        <v>3</v>
      </c>
      <c r="J3212" s="2">
        <v>190</v>
      </c>
      <c r="K3212" s="2">
        <f>IF(OR(B3212="متنوع",B3212="قطع غيار"),J3212,IF(AND(B3212="ceiling fan",J3212&gt;500),_xlfn.MAXIFS('m cost'!$E$3:$E$1062,'m cost'!$B$3:$B$1062,C3212,'m cost'!$C$3:$C$1062,"&lt;="&amp;O3212,'m cost'!$D$3:$D$1062,"&lt;="&amp;N3212)*3,_xlfn.MAXIFS('m cost'!$E$3:$E$1062,'m cost'!$B$3:$B$1062,C3212,'m cost'!$C$3:$C$1062,"&lt;="&amp;O3212,'m cost'!$D$3:$D$1062,"&lt;="&amp;N3212)))</f>
        <v>570</v>
      </c>
      <c r="L3212" s="2">
        <f t="shared" si="306"/>
        <v>1710</v>
      </c>
      <c r="M3212" s="2">
        <f t="shared" si="307"/>
        <v>570</v>
      </c>
      <c r="N3212">
        <f t="shared" si="308"/>
        <v>3</v>
      </c>
      <c r="O3212">
        <f t="shared" si="309"/>
        <v>2023</v>
      </c>
      <c r="P3212" s="9">
        <f>IF(I3212&gt;0,VLOOKUP(B3212,'m cost'!A:G,6,FALSE)*I3212,0)</f>
        <v>1.5</v>
      </c>
      <c r="Q3212" t="str">
        <f t="shared" si="310"/>
        <v>l</v>
      </c>
      <c r="R3212" s="2">
        <f t="shared" si="311"/>
        <v>-1141.5</v>
      </c>
    </row>
    <row r="3213" spans="1:18" x14ac:dyDescent="0.2">
      <c r="A3213" t="s">
        <v>278</v>
      </c>
      <c r="B3213" s="9" t="str">
        <f>VLOOKUP(A3213,'item cost'!A:D,2,FALSE)</f>
        <v>group 25</v>
      </c>
      <c r="C3213" s="9" t="str">
        <f>VLOOKUP(D3213,items!A:B,2,FALSE)</f>
        <v>item 25</v>
      </c>
      <c r="D3213" t="s">
        <v>857</v>
      </c>
      <c r="E3213" s="10"/>
      <c r="F3213" s="10">
        <v>44994</v>
      </c>
      <c r="G3213" t="s">
        <v>746</v>
      </c>
      <c r="I3213">
        <v>1</v>
      </c>
      <c r="J3213" s="2">
        <v>260</v>
      </c>
      <c r="K3213" s="2">
        <f>IF(OR(B3213="متنوع",B3213="قطع غيار"),J3213,IF(AND(B3213="ceiling fan",J3213&gt;500),_xlfn.MAXIFS('m cost'!$E$3:$E$1062,'m cost'!$B$3:$B$1062,C3213,'m cost'!$C$3:$C$1062,"&lt;="&amp;O3213,'m cost'!$D$3:$D$1062,"&lt;="&amp;N3213)*3,_xlfn.MAXIFS('m cost'!$E$3:$E$1062,'m cost'!$B$3:$B$1062,C3213,'m cost'!$C$3:$C$1062,"&lt;="&amp;O3213,'m cost'!$D$3:$D$1062,"&lt;="&amp;N3213)))</f>
        <v>388</v>
      </c>
      <c r="L3213" s="2">
        <f t="shared" si="306"/>
        <v>388</v>
      </c>
      <c r="M3213" s="2">
        <f t="shared" si="307"/>
        <v>260</v>
      </c>
      <c r="N3213">
        <f t="shared" si="308"/>
        <v>3</v>
      </c>
      <c r="O3213">
        <f t="shared" si="309"/>
        <v>2023</v>
      </c>
      <c r="P3213" s="9">
        <f>IF(I3213&gt;0,VLOOKUP(B3213,'m cost'!A:G,6,FALSE)*I3213,0)</f>
        <v>29.454999999999998</v>
      </c>
      <c r="Q3213" t="str">
        <f t="shared" si="310"/>
        <v>l</v>
      </c>
      <c r="R3213" s="2">
        <f t="shared" si="311"/>
        <v>-157.45499999999998</v>
      </c>
    </row>
    <row r="3214" spans="1:18" x14ac:dyDescent="0.2">
      <c r="A3214" t="s">
        <v>279</v>
      </c>
      <c r="B3214" s="9" t="str">
        <f>VLOOKUP(A3214,'item cost'!A:D,2,FALSE)</f>
        <v>group 26</v>
      </c>
      <c r="C3214" s="9" t="str">
        <f>VLOOKUP(D3214,items!A:B,2,FALSE)</f>
        <v>item 26</v>
      </c>
      <c r="D3214" t="s">
        <v>858</v>
      </c>
      <c r="E3214" s="10"/>
      <c r="F3214" s="10">
        <v>44994</v>
      </c>
      <c r="G3214" t="s">
        <v>746</v>
      </c>
      <c r="I3214">
        <v>3</v>
      </c>
      <c r="J3214" s="2">
        <v>240</v>
      </c>
      <c r="K3214" s="2">
        <f>IF(OR(B3214="متنوع",B3214="قطع غيار"),J3214,IF(AND(B3214="ceiling fan",J3214&gt;500),_xlfn.MAXIFS('m cost'!$E$3:$E$1062,'m cost'!$B$3:$B$1062,C3214,'m cost'!$C$3:$C$1062,"&lt;="&amp;O3214,'m cost'!$D$3:$D$1062,"&lt;="&amp;N3214)*3,_xlfn.MAXIFS('m cost'!$E$3:$E$1062,'m cost'!$B$3:$B$1062,C3214,'m cost'!$C$3:$C$1062,"&lt;="&amp;O3214,'m cost'!$D$3:$D$1062,"&lt;="&amp;N3214)))</f>
        <v>2270</v>
      </c>
      <c r="L3214" s="2">
        <f t="shared" si="306"/>
        <v>6810</v>
      </c>
      <c r="M3214" s="2">
        <f t="shared" si="307"/>
        <v>720</v>
      </c>
      <c r="N3214">
        <f t="shared" si="308"/>
        <v>3</v>
      </c>
      <c r="O3214">
        <f t="shared" si="309"/>
        <v>2023</v>
      </c>
      <c r="P3214" s="9">
        <f>IF(I3214&gt;0,VLOOKUP(B3214,'m cost'!A:G,6,FALSE)*I3214,0)</f>
        <v>15</v>
      </c>
      <c r="Q3214" t="str">
        <f t="shared" si="310"/>
        <v>l</v>
      </c>
      <c r="R3214" s="2">
        <f t="shared" si="311"/>
        <v>-6105</v>
      </c>
    </row>
    <row r="3215" spans="1:18" x14ac:dyDescent="0.2">
      <c r="A3215" t="s">
        <v>46</v>
      </c>
      <c r="B3215" s="9" t="str">
        <f>VLOOKUP(A3215,'item cost'!A:D,2,FALSE)</f>
        <v>group 27</v>
      </c>
      <c r="C3215" s="9" t="str">
        <f>VLOOKUP(D3215,items!A:B,2,FALSE)</f>
        <v>item 27</v>
      </c>
      <c r="D3215" t="s">
        <v>859</v>
      </c>
      <c r="E3215" s="10"/>
      <c r="F3215" s="10">
        <v>44994</v>
      </c>
      <c r="G3215" t="s">
        <v>746</v>
      </c>
      <c r="I3215">
        <v>17</v>
      </c>
      <c r="J3215" s="2">
        <v>210</v>
      </c>
      <c r="K3215" s="2">
        <f>IF(OR(B3215="متنوع",B3215="قطع غيار"),J3215,IF(AND(B3215="ceiling fan",J3215&gt;500),_xlfn.MAXIFS('m cost'!$E$3:$E$1062,'m cost'!$B$3:$B$1062,C3215,'m cost'!$C$3:$C$1062,"&lt;="&amp;O3215,'m cost'!$D$3:$D$1062,"&lt;="&amp;N3215)*3,_xlfn.MAXIFS('m cost'!$E$3:$E$1062,'m cost'!$B$3:$B$1062,C3215,'m cost'!$C$3:$C$1062,"&lt;="&amp;O3215,'m cost'!$D$3:$D$1062,"&lt;="&amp;N3215)))</f>
        <v>1651</v>
      </c>
      <c r="L3215" s="2">
        <f t="shared" si="306"/>
        <v>28067</v>
      </c>
      <c r="M3215" s="2">
        <f t="shared" si="307"/>
        <v>3570</v>
      </c>
      <c r="N3215">
        <f t="shared" si="308"/>
        <v>3</v>
      </c>
      <c r="O3215">
        <f t="shared" si="309"/>
        <v>2023</v>
      </c>
      <c r="P3215" s="9">
        <f>IF(I3215&gt;0,VLOOKUP(B3215,'m cost'!A:G,6,FALSE)*I3215,0)</f>
        <v>0</v>
      </c>
      <c r="Q3215" t="str">
        <f t="shared" si="310"/>
        <v>l</v>
      </c>
      <c r="R3215" s="2">
        <f t="shared" si="311"/>
        <v>-24497</v>
      </c>
    </row>
    <row r="3216" spans="1:18" x14ac:dyDescent="0.2">
      <c r="A3216" t="s">
        <v>37</v>
      </c>
      <c r="B3216" s="9" t="str">
        <f>VLOOKUP(A3216,'item cost'!A:D,2,FALSE)</f>
        <v>group 28</v>
      </c>
      <c r="C3216" s="9" t="str">
        <f>VLOOKUP(D3216,items!A:B,2,FALSE)</f>
        <v>item 28</v>
      </c>
      <c r="D3216" t="s">
        <v>860</v>
      </c>
      <c r="E3216" s="10"/>
      <c r="F3216" s="10">
        <v>44994</v>
      </c>
      <c r="G3216" t="s">
        <v>746</v>
      </c>
      <c r="I3216">
        <v>1</v>
      </c>
      <c r="J3216" s="2">
        <v>2750</v>
      </c>
      <c r="K3216" s="2">
        <f>IF(OR(B3216="متنوع",B3216="قطع غيار"),J3216,IF(AND(B3216="ceiling fan",J3216&gt;500),_xlfn.MAXIFS('m cost'!$E$3:$E$1062,'m cost'!$B$3:$B$1062,C3216,'m cost'!$C$3:$C$1062,"&lt;="&amp;O3216,'m cost'!$D$3:$D$1062,"&lt;="&amp;N3216)*3,_xlfn.MAXIFS('m cost'!$E$3:$E$1062,'m cost'!$B$3:$B$1062,C3216,'m cost'!$C$3:$C$1062,"&lt;="&amp;O3216,'m cost'!$D$3:$D$1062,"&lt;="&amp;N3216)))</f>
        <v>1229</v>
      </c>
      <c r="L3216" s="2">
        <f t="shared" si="306"/>
        <v>1229</v>
      </c>
      <c r="M3216" s="2">
        <f t="shared" si="307"/>
        <v>2750</v>
      </c>
      <c r="N3216">
        <f t="shared" si="308"/>
        <v>3</v>
      </c>
      <c r="O3216">
        <f t="shared" si="309"/>
        <v>2023</v>
      </c>
      <c r="P3216" s="9">
        <f>IF(I3216&gt;0,VLOOKUP(B3216,'m cost'!A:G,6,FALSE)*I3216,0)</f>
        <v>0.5</v>
      </c>
      <c r="Q3216" t="str">
        <f t="shared" si="310"/>
        <v>p</v>
      </c>
      <c r="R3216" s="2">
        <f t="shared" si="311"/>
        <v>1520.5</v>
      </c>
    </row>
    <row r="3217" spans="1:18" x14ac:dyDescent="0.2">
      <c r="A3217" t="s">
        <v>44</v>
      </c>
      <c r="B3217" s="9" t="str">
        <f>VLOOKUP(A3217,'item cost'!A:D,2,FALSE)</f>
        <v>group 29</v>
      </c>
      <c r="C3217" s="9" t="str">
        <f>VLOOKUP(D3217,items!A:B,2,FALSE)</f>
        <v>item 29</v>
      </c>
      <c r="D3217" t="s">
        <v>861</v>
      </c>
      <c r="E3217" s="10"/>
      <c r="F3217" s="10">
        <v>44994</v>
      </c>
      <c r="G3217" t="s">
        <v>746</v>
      </c>
      <c r="I3217">
        <v>8</v>
      </c>
      <c r="J3217" s="2">
        <v>560</v>
      </c>
      <c r="K3217" s="2">
        <f>IF(OR(B3217="متنوع",B3217="قطع غيار"),J3217,IF(AND(B3217="ceiling fan",J3217&gt;500),_xlfn.MAXIFS('m cost'!$E$3:$E$1062,'m cost'!$B$3:$B$1062,C3217,'m cost'!$C$3:$C$1062,"&lt;="&amp;O3217,'m cost'!$D$3:$D$1062,"&lt;="&amp;N3217)*3,_xlfn.MAXIFS('m cost'!$E$3:$E$1062,'m cost'!$B$3:$B$1062,C3217,'m cost'!$C$3:$C$1062,"&lt;="&amp;O3217,'m cost'!$D$3:$D$1062,"&lt;="&amp;N3217)))</f>
        <v>253</v>
      </c>
      <c r="L3217" s="2">
        <f t="shared" si="306"/>
        <v>2024</v>
      </c>
      <c r="M3217" s="2">
        <f t="shared" si="307"/>
        <v>4480</v>
      </c>
      <c r="N3217">
        <f t="shared" si="308"/>
        <v>3</v>
      </c>
      <c r="O3217">
        <f t="shared" si="309"/>
        <v>2023</v>
      </c>
      <c r="P3217" s="9">
        <f>IF(I3217&gt;0,VLOOKUP(B3217,'m cost'!A:G,6,FALSE)*I3217,0)</f>
        <v>40</v>
      </c>
      <c r="Q3217" t="str">
        <f t="shared" si="310"/>
        <v>p</v>
      </c>
      <c r="R3217" s="2">
        <f t="shared" si="311"/>
        <v>2416</v>
      </c>
    </row>
    <row r="3218" spans="1:18" x14ac:dyDescent="0.2">
      <c r="A3218" t="s">
        <v>280</v>
      </c>
      <c r="B3218" s="9" t="str">
        <f>VLOOKUP(A3218,'item cost'!A:D,2,FALSE)</f>
        <v>group 30</v>
      </c>
      <c r="C3218" s="9" t="str">
        <f>VLOOKUP(D3218,items!A:B,2,FALSE)</f>
        <v>item 30</v>
      </c>
      <c r="D3218" t="s">
        <v>862</v>
      </c>
      <c r="E3218" s="10"/>
      <c r="F3218" s="10">
        <v>44994</v>
      </c>
      <c r="G3218" t="s">
        <v>747</v>
      </c>
      <c r="I3218">
        <v>40</v>
      </c>
      <c r="J3218" s="2">
        <v>2800</v>
      </c>
      <c r="K3218" s="2">
        <f>IF(OR(B3218="متنوع",B3218="قطع غيار"),J3218,IF(AND(B3218="ceiling fan",J3218&gt;500),_xlfn.MAXIFS('m cost'!$E$3:$E$1062,'m cost'!$B$3:$B$1062,C3218,'m cost'!$C$3:$C$1062,"&lt;="&amp;O3218,'m cost'!$D$3:$D$1062,"&lt;="&amp;N3218)*3,_xlfn.MAXIFS('m cost'!$E$3:$E$1062,'m cost'!$B$3:$B$1062,C3218,'m cost'!$C$3:$C$1062,"&lt;="&amp;O3218,'m cost'!$D$3:$D$1062,"&lt;="&amp;N3218)))</f>
        <v>1273</v>
      </c>
      <c r="L3218" s="2">
        <f t="shared" si="306"/>
        <v>50920</v>
      </c>
      <c r="M3218" s="2">
        <f t="shared" si="307"/>
        <v>112000</v>
      </c>
      <c r="N3218">
        <f t="shared" si="308"/>
        <v>3</v>
      </c>
      <c r="O3218">
        <f t="shared" si="309"/>
        <v>2023</v>
      </c>
      <c r="P3218" s="9">
        <f>IF(I3218&gt;0,VLOOKUP(B3218,'m cost'!A:G,6,FALSE)*I3218,0)</f>
        <v>200</v>
      </c>
      <c r="Q3218" t="str">
        <f t="shared" si="310"/>
        <v>p</v>
      </c>
      <c r="R3218" s="2">
        <f t="shared" si="311"/>
        <v>60880</v>
      </c>
    </row>
    <row r="3219" spans="1:18" x14ac:dyDescent="0.2">
      <c r="A3219" t="s">
        <v>50</v>
      </c>
      <c r="B3219" s="9" t="str">
        <f>VLOOKUP(A3219,'item cost'!A:D,2,FALSE)</f>
        <v>group 31</v>
      </c>
      <c r="C3219" s="9" t="str">
        <f>VLOOKUP(D3219,items!A:B,2,FALSE)</f>
        <v>item 31</v>
      </c>
      <c r="D3219" t="s">
        <v>863</v>
      </c>
      <c r="E3219" s="10"/>
      <c r="F3219" s="10">
        <v>45004</v>
      </c>
      <c r="G3219" t="s">
        <v>748</v>
      </c>
      <c r="I3219">
        <v>1</v>
      </c>
      <c r="J3219" s="2">
        <v>2800</v>
      </c>
      <c r="K3219" s="2">
        <f>IF(OR(B3219="متنوع",B3219="قطع غيار"),J3219,IF(AND(B3219="ceiling fan",J3219&gt;500),_xlfn.MAXIFS('m cost'!$E$3:$E$1062,'m cost'!$B$3:$B$1062,C3219,'m cost'!$C$3:$C$1062,"&lt;="&amp;O3219,'m cost'!$D$3:$D$1062,"&lt;="&amp;N3219)*3,_xlfn.MAXIFS('m cost'!$E$3:$E$1062,'m cost'!$B$3:$B$1062,C3219,'m cost'!$C$3:$C$1062,"&lt;="&amp;O3219,'m cost'!$D$3:$D$1062,"&lt;="&amp;N3219)))</f>
        <v>891.17460317460325</v>
      </c>
      <c r="L3219" s="2">
        <f t="shared" si="306"/>
        <v>891.17460317460325</v>
      </c>
      <c r="M3219" s="2">
        <f t="shared" si="307"/>
        <v>2800</v>
      </c>
      <c r="N3219">
        <f t="shared" si="308"/>
        <v>3</v>
      </c>
      <c r="O3219">
        <f t="shared" si="309"/>
        <v>2023</v>
      </c>
      <c r="P3219" s="9">
        <f>IF(I3219&gt;0,VLOOKUP(B3219,'m cost'!A:G,6,FALSE)*I3219,0)</f>
        <v>5</v>
      </c>
      <c r="Q3219" t="str">
        <f t="shared" si="310"/>
        <v>p</v>
      </c>
      <c r="R3219" s="2">
        <f t="shared" si="311"/>
        <v>1903.8253968253966</v>
      </c>
    </row>
    <row r="3220" spans="1:18" x14ac:dyDescent="0.2">
      <c r="A3220" t="s">
        <v>20</v>
      </c>
      <c r="B3220" s="9" t="str">
        <f>VLOOKUP(A3220,'item cost'!A:D,2,FALSE)</f>
        <v>group 32</v>
      </c>
      <c r="C3220" s="9" t="str">
        <f>VLOOKUP(D3220,items!A:B,2,FALSE)</f>
        <v>item 32</v>
      </c>
      <c r="D3220" t="s">
        <v>864</v>
      </c>
      <c r="E3220" s="10"/>
      <c r="F3220" s="10">
        <v>45004</v>
      </c>
      <c r="G3220" t="s">
        <v>748</v>
      </c>
      <c r="I3220">
        <v>10</v>
      </c>
      <c r="J3220" s="2">
        <v>510</v>
      </c>
      <c r="K3220" s="2">
        <f>IF(OR(B3220="متنوع",B3220="قطع غيار"),J3220,IF(AND(B3220="ceiling fan",J3220&gt;500),_xlfn.MAXIFS('m cost'!$E$3:$E$1062,'m cost'!$B$3:$B$1062,C3220,'m cost'!$C$3:$C$1062,"&lt;="&amp;O3220,'m cost'!$D$3:$D$1062,"&lt;="&amp;N3220)*3,_xlfn.MAXIFS('m cost'!$E$3:$E$1062,'m cost'!$B$3:$B$1062,C3220,'m cost'!$C$3:$C$1062,"&lt;="&amp;O3220,'m cost'!$D$3:$D$1062,"&lt;="&amp;N3220)))</f>
        <v>630</v>
      </c>
      <c r="L3220" s="2">
        <f t="shared" ref="L3220:L3283" si="312">I3220*K3220</f>
        <v>6300</v>
      </c>
      <c r="M3220" s="2">
        <f t="shared" ref="M3220:M3283" si="313">J3220*I3220</f>
        <v>5100</v>
      </c>
      <c r="N3220">
        <f t="shared" ref="N3220:N3283" si="314">MONTH(F3220)</f>
        <v>3</v>
      </c>
      <c r="O3220">
        <f t="shared" ref="O3220:O3283" si="315">YEAR(F3220)</f>
        <v>2023</v>
      </c>
      <c r="P3220" s="9">
        <f>IF(I3220&gt;0,VLOOKUP(B3220,'m cost'!A:G,6,FALSE)*I3220,0)</f>
        <v>50</v>
      </c>
      <c r="Q3220" t="str">
        <f t="shared" ref="Q3220:Q3283" si="316">IF(M3220-L3220-P3220&gt;0,"p","l")</f>
        <v>l</v>
      </c>
      <c r="R3220" s="2">
        <f t="shared" ref="R3220:R3283" si="317">M3220-L3220-P3220</f>
        <v>-1250</v>
      </c>
    </row>
    <row r="3221" spans="1:18" x14ac:dyDescent="0.2">
      <c r="A3221" t="s">
        <v>33</v>
      </c>
      <c r="B3221" s="9" t="str">
        <f>VLOOKUP(A3221,'item cost'!A:D,2,FALSE)</f>
        <v>group 33</v>
      </c>
      <c r="C3221" s="9" t="str">
        <f>VLOOKUP(D3221,items!A:B,2,FALSE)</f>
        <v>item 33</v>
      </c>
      <c r="D3221" t="s">
        <v>865</v>
      </c>
      <c r="E3221" s="10"/>
      <c r="F3221" s="10">
        <v>45004</v>
      </c>
      <c r="G3221" t="s">
        <v>748</v>
      </c>
      <c r="I3221">
        <v>1</v>
      </c>
      <c r="J3221" s="2">
        <v>540</v>
      </c>
      <c r="K3221" s="2">
        <f>IF(OR(B3221="متنوع",B3221="قطع غيار"),J3221,IF(AND(B3221="ceiling fan",J3221&gt;500),_xlfn.MAXIFS('m cost'!$E$3:$E$1062,'m cost'!$B$3:$B$1062,C3221,'m cost'!$C$3:$C$1062,"&lt;="&amp;O3221,'m cost'!$D$3:$D$1062,"&lt;="&amp;N3221)*3,_xlfn.MAXIFS('m cost'!$E$3:$E$1062,'m cost'!$B$3:$B$1062,C3221,'m cost'!$C$3:$C$1062,"&lt;="&amp;O3221,'m cost'!$D$3:$D$1062,"&lt;="&amp;N3221)))</f>
        <v>960</v>
      </c>
      <c r="L3221" s="2">
        <f t="shared" si="312"/>
        <v>960</v>
      </c>
      <c r="M3221" s="2">
        <f t="shared" si="313"/>
        <v>540</v>
      </c>
      <c r="N3221">
        <f t="shared" si="314"/>
        <v>3</v>
      </c>
      <c r="O3221">
        <f t="shared" si="315"/>
        <v>2023</v>
      </c>
      <c r="P3221" s="9">
        <f>IF(I3221&gt;0,VLOOKUP(B3221,'m cost'!A:G,6,FALSE)*I3221,0)</f>
        <v>5</v>
      </c>
      <c r="Q3221" t="str">
        <f t="shared" si="316"/>
        <v>l</v>
      </c>
      <c r="R3221" s="2">
        <f t="shared" si="317"/>
        <v>-425</v>
      </c>
    </row>
    <row r="3222" spans="1:18" x14ac:dyDescent="0.2">
      <c r="A3222" t="s">
        <v>48</v>
      </c>
      <c r="B3222" s="9" t="str">
        <f>VLOOKUP(A3222,'item cost'!A:D,2,FALSE)</f>
        <v>group 34</v>
      </c>
      <c r="C3222" s="9" t="str">
        <f>VLOOKUP(D3222,items!A:B,2,FALSE)</f>
        <v>item 34</v>
      </c>
      <c r="D3222" t="s">
        <v>866</v>
      </c>
      <c r="E3222" s="10"/>
      <c r="F3222" s="10">
        <v>45004</v>
      </c>
      <c r="G3222" t="s">
        <v>748</v>
      </c>
      <c r="I3222">
        <v>1</v>
      </c>
      <c r="J3222" s="2">
        <v>540</v>
      </c>
      <c r="K3222" s="2">
        <f>IF(OR(B3222="متنوع",B3222="قطع غيار"),J3222,IF(AND(B3222="ceiling fan",J3222&gt;500),_xlfn.MAXIFS('m cost'!$E$3:$E$1062,'m cost'!$B$3:$B$1062,C3222,'m cost'!$C$3:$C$1062,"&lt;="&amp;O3222,'m cost'!$D$3:$D$1062,"&lt;="&amp;N3222)*3,_xlfn.MAXIFS('m cost'!$E$3:$E$1062,'m cost'!$B$3:$B$1062,C3222,'m cost'!$C$3:$C$1062,"&lt;="&amp;O3222,'m cost'!$D$3:$D$1062,"&lt;="&amp;N3222)))</f>
        <v>1445</v>
      </c>
      <c r="L3222" s="2">
        <f t="shared" si="312"/>
        <v>1445</v>
      </c>
      <c r="M3222" s="2">
        <f t="shared" si="313"/>
        <v>540</v>
      </c>
      <c r="N3222">
        <f t="shared" si="314"/>
        <v>3</v>
      </c>
      <c r="O3222">
        <f t="shared" si="315"/>
        <v>2023</v>
      </c>
      <c r="P3222" s="9">
        <f>IF(I3222&gt;0,VLOOKUP(B3222,'m cost'!A:G,6,FALSE)*I3222,0)</f>
        <v>5</v>
      </c>
      <c r="Q3222" t="str">
        <f t="shared" si="316"/>
        <v>l</v>
      </c>
      <c r="R3222" s="2">
        <f t="shared" si="317"/>
        <v>-910</v>
      </c>
    </row>
    <row r="3223" spans="1:18" x14ac:dyDescent="0.2">
      <c r="A3223" t="s">
        <v>28</v>
      </c>
      <c r="B3223" s="9" t="str">
        <f>VLOOKUP(A3223,'item cost'!A:D,2,FALSE)</f>
        <v>group 35</v>
      </c>
      <c r="C3223" s="9" t="str">
        <f>VLOOKUP(D3223,items!A:B,2,FALSE)</f>
        <v>item 35</v>
      </c>
      <c r="D3223" t="s">
        <v>867</v>
      </c>
      <c r="E3223" s="10"/>
      <c r="F3223" s="10">
        <v>45004</v>
      </c>
      <c r="G3223" t="s">
        <v>748</v>
      </c>
      <c r="I3223">
        <v>1</v>
      </c>
      <c r="J3223" s="2">
        <v>480</v>
      </c>
      <c r="K3223" s="2">
        <f>IF(OR(B3223="متنوع",B3223="قطع غيار"),J3223,IF(AND(B3223="ceiling fan",J3223&gt;500),_xlfn.MAXIFS('m cost'!$E$3:$E$1062,'m cost'!$B$3:$B$1062,C3223,'m cost'!$C$3:$C$1062,"&lt;="&amp;O3223,'m cost'!$D$3:$D$1062,"&lt;="&amp;N3223)*3,_xlfn.MAXIFS('m cost'!$E$3:$E$1062,'m cost'!$B$3:$B$1062,C3223,'m cost'!$C$3:$C$1062,"&lt;="&amp;O3223,'m cost'!$D$3:$D$1062,"&lt;="&amp;N3223)))</f>
        <v>1445</v>
      </c>
      <c r="L3223" s="2">
        <f t="shared" si="312"/>
        <v>1445</v>
      </c>
      <c r="M3223" s="2">
        <f t="shared" si="313"/>
        <v>480</v>
      </c>
      <c r="N3223">
        <f t="shared" si="314"/>
        <v>3</v>
      </c>
      <c r="O3223">
        <f t="shared" si="315"/>
        <v>2023</v>
      </c>
      <c r="P3223" s="9">
        <f>IF(I3223&gt;0,VLOOKUP(B3223,'m cost'!A:G,6,FALSE)*I3223,0)</f>
        <v>5</v>
      </c>
      <c r="Q3223" t="str">
        <f t="shared" si="316"/>
        <v>l</v>
      </c>
      <c r="R3223" s="2">
        <f t="shared" si="317"/>
        <v>-970</v>
      </c>
    </row>
    <row r="3224" spans="1:18" x14ac:dyDescent="0.2">
      <c r="A3224" t="s">
        <v>274</v>
      </c>
      <c r="B3224" s="9" t="str">
        <f>VLOOKUP(A3224,'item cost'!A:D,2,FALSE)</f>
        <v>group 36</v>
      </c>
      <c r="C3224" s="9" t="str">
        <f>VLOOKUP(D3224,items!A:B,2,FALSE)</f>
        <v>item 36</v>
      </c>
      <c r="D3224" t="s">
        <v>868</v>
      </c>
      <c r="E3224" s="10"/>
      <c r="F3224" s="10">
        <v>45004</v>
      </c>
      <c r="G3224" t="s">
        <v>748</v>
      </c>
      <c r="I3224">
        <v>1</v>
      </c>
      <c r="J3224" s="2">
        <v>1250</v>
      </c>
      <c r="K3224" s="2">
        <f>IF(OR(B3224="متنوع",B3224="قطع غيار"),J3224,IF(AND(B3224="ceiling fan",J3224&gt;500),_xlfn.MAXIFS('m cost'!$E$3:$E$1062,'m cost'!$B$3:$B$1062,C3224,'m cost'!$C$3:$C$1062,"&lt;="&amp;O3224,'m cost'!$D$3:$D$1062,"&lt;="&amp;N3224)*3,_xlfn.MAXIFS('m cost'!$E$3:$E$1062,'m cost'!$B$3:$B$1062,C3224,'m cost'!$C$3:$C$1062,"&lt;="&amp;O3224,'m cost'!$D$3:$D$1062,"&lt;="&amp;N3224)))</f>
        <v>1730</v>
      </c>
      <c r="L3224" s="2">
        <f t="shared" si="312"/>
        <v>1730</v>
      </c>
      <c r="M3224" s="2">
        <f t="shared" si="313"/>
        <v>1250</v>
      </c>
      <c r="N3224">
        <f t="shared" si="314"/>
        <v>3</v>
      </c>
      <c r="O3224">
        <f t="shared" si="315"/>
        <v>2023</v>
      </c>
      <c r="P3224" s="9">
        <f>IF(I3224&gt;0,VLOOKUP(B3224,'m cost'!A:G,6,FALSE)*I3224,0)</f>
        <v>5</v>
      </c>
      <c r="Q3224" t="str">
        <f t="shared" si="316"/>
        <v>l</v>
      </c>
      <c r="R3224" s="2">
        <f t="shared" si="317"/>
        <v>-485</v>
      </c>
    </row>
    <row r="3225" spans="1:18" x14ac:dyDescent="0.2">
      <c r="A3225" t="s">
        <v>52</v>
      </c>
      <c r="B3225" s="9" t="str">
        <f>VLOOKUP(A3225,'item cost'!A:D,2,FALSE)</f>
        <v>group 37</v>
      </c>
      <c r="C3225" s="9" t="str">
        <f>VLOOKUP(D3225,items!A:B,2,FALSE)</f>
        <v>item 37</v>
      </c>
      <c r="D3225" t="s">
        <v>869</v>
      </c>
      <c r="E3225" s="10"/>
      <c r="F3225" s="10">
        <v>45010</v>
      </c>
      <c r="G3225" t="s">
        <v>749</v>
      </c>
      <c r="I3225">
        <v>60</v>
      </c>
      <c r="J3225" s="2">
        <v>3050</v>
      </c>
      <c r="K3225" s="2">
        <f>IF(OR(B3225="متنوع",B3225="قطع غيار"),J3225,IF(AND(B3225="ceiling fan",J3225&gt;500),_xlfn.MAXIFS('m cost'!$E$3:$E$1062,'m cost'!$B$3:$B$1062,C3225,'m cost'!$C$3:$C$1062,"&lt;="&amp;O3225,'m cost'!$D$3:$D$1062,"&lt;="&amp;N3225)*3,_xlfn.MAXIFS('m cost'!$E$3:$E$1062,'m cost'!$B$3:$B$1062,C3225,'m cost'!$C$3:$C$1062,"&lt;="&amp;O3225,'m cost'!$D$3:$D$1062,"&lt;="&amp;N3225)))</f>
        <v>1486.2500000000002</v>
      </c>
      <c r="L3225" s="2">
        <f t="shared" si="312"/>
        <v>89175.000000000015</v>
      </c>
      <c r="M3225" s="2">
        <f t="shared" si="313"/>
        <v>183000</v>
      </c>
      <c r="N3225">
        <f t="shared" si="314"/>
        <v>3</v>
      </c>
      <c r="O3225">
        <f t="shared" si="315"/>
        <v>2023</v>
      </c>
      <c r="P3225" s="9">
        <f>IF(I3225&gt;0,VLOOKUP(B3225,'m cost'!A:G,6,FALSE)*I3225,0)</f>
        <v>300</v>
      </c>
      <c r="Q3225" t="str">
        <f t="shared" si="316"/>
        <v>p</v>
      </c>
      <c r="R3225" s="2">
        <f t="shared" si="317"/>
        <v>93524.999999999985</v>
      </c>
    </row>
    <row r="3226" spans="1:18" x14ac:dyDescent="0.2">
      <c r="A3226" t="s">
        <v>65</v>
      </c>
      <c r="B3226" s="9" t="str">
        <f>VLOOKUP(A3226,'item cost'!A:D,2,FALSE)</f>
        <v>group 38</v>
      </c>
      <c r="C3226" s="9" t="str">
        <f>VLOOKUP(D3226,items!A:B,2,FALSE)</f>
        <v>item 38</v>
      </c>
      <c r="D3226" t="s">
        <v>870</v>
      </c>
      <c r="E3226" s="10"/>
      <c r="F3226" s="10">
        <v>45010</v>
      </c>
      <c r="G3226" t="s">
        <v>749</v>
      </c>
      <c r="I3226">
        <v>15</v>
      </c>
      <c r="J3226" s="2">
        <v>510</v>
      </c>
      <c r="K3226" s="2">
        <f>IF(OR(B3226="متنوع",B3226="قطع غيار"),J3226,IF(AND(B3226="ceiling fan",J3226&gt;500),_xlfn.MAXIFS('m cost'!$E$3:$E$1062,'m cost'!$B$3:$B$1062,C3226,'m cost'!$C$3:$C$1062,"&lt;="&amp;O3226,'m cost'!$D$3:$D$1062,"&lt;="&amp;N3226)*3,_xlfn.MAXIFS('m cost'!$E$3:$E$1062,'m cost'!$B$3:$B$1062,C3226,'m cost'!$C$3:$C$1062,"&lt;="&amp;O3226,'m cost'!$D$3:$D$1062,"&lt;="&amp;N3226)))</f>
        <v>1954.814814814815</v>
      </c>
      <c r="L3226" s="2">
        <f t="shared" si="312"/>
        <v>29322.222222222226</v>
      </c>
      <c r="M3226" s="2">
        <f t="shared" si="313"/>
        <v>7650</v>
      </c>
      <c r="N3226">
        <f t="shared" si="314"/>
        <v>3</v>
      </c>
      <c r="O3226">
        <f t="shared" si="315"/>
        <v>2023</v>
      </c>
      <c r="P3226" s="9">
        <f>IF(I3226&gt;0,VLOOKUP(B3226,'m cost'!A:G,6,FALSE)*I3226,0)</f>
        <v>0</v>
      </c>
      <c r="Q3226" t="str">
        <f t="shared" si="316"/>
        <v>l</v>
      </c>
      <c r="R3226" s="2">
        <f t="shared" si="317"/>
        <v>-21672.222222222226</v>
      </c>
    </row>
    <row r="3227" spans="1:18" x14ac:dyDescent="0.2">
      <c r="A3227" t="s">
        <v>62</v>
      </c>
      <c r="B3227" s="9" t="str">
        <f>VLOOKUP(A3227,'item cost'!A:D,2,FALSE)</f>
        <v>group 39</v>
      </c>
      <c r="C3227" s="9" t="str">
        <f>VLOOKUP(D3227,items!A:B,2,FALSE)</f>
        <v>item 39</v>
      </c>
      <c r="D3227" t="s">
        <v>871</v>
      </c>
      <c r="E3227" s="10"/>
      <c r="F3227" s="10">
        <v>45010</v>
      </c>
      <c r="G3227" t="s">
        <v>749</v>
      </c>
      <c r="I3227">
        <v>15</v>
      </c>
      <c r="J3227" s="2">
        <v>560</v>
      </c>
      <c r="K3227" s="2">
        <f>IF(OR(B3227="متنوع",B3227="قطع غيار"),J3227,IF(AND(B3227="ceiling fan",J3227&gt;500),_xlfn.MAXIFS('m cost'!$E$3:$E$1062,'m cost'!$B$3:$B$1062,C3227,'m cost'!$C$3:$C$1062,"&lt;="&amp;O3227,'m cost'!$D$3:$D$1062,"&lt;="&amp;N3227)*3,_xlfn.MAXIFS('m cost'!$E$3:$E$1062,'m cost'!$B$3:$B$1062,C3227,'m cost'!$C$3:$C$1062,"&lt;="&amp;O3227,'m cost'!$D$3:$D$1062,"&lt;="&amp;N3227)))</f>
        <v>2381</v>
      </c>
      <c r="L3227" s="2">
        <f t="shared" si="312"/>
        <v>35715</v>
      </c>
      <c r="M3227" s="2">
        <f t="shared" si="313"/>
        <v>8400</v>
      </c>
      <c r="N3227">
        <f t="shared" si="314"/>
        <v>3</v>
      </c>
      <c r="O3227">
        <f t="shared" si="315"/>
        <v>2023</v>
      </c>
      <c r="P3227" s="9">
        <f>IF(I3227&gt;0,VLOOKUP(B3227,'m cost'!A:G,6,FALSE)*I3227,0)</f>
        <v>0</v>
      </c>
      <c r="Q3227" t="str">
        <f t="shared" si="316"/>
        <v>l</v>
      </c>
      <c r="R3227" s="2">
        <f t="shared" si="317"/>
        <v>-27315</v>
      </c>
    </row>
    <row r="3228" spans="1:18" x14ac:dyDescent="0.2">
      <c r="A3228" t="s">
        <v>25</v>
      </c>
      <c r="B3228" s="9" t="str">
        <f>VLOOKUP(A3228,'item cost'!A:D,2,FALSE)</f>
        <v>group 40</v>
      </c>
      <c r="C3228" s="9" t="str">
        <f>VLOOKUP(D3228,items!A:B,2,FALSE)</f>
        <v>item 40</v>
      </c>
      <c r="D3228" t="s">
        <v>872</v>
      </c>
      <c r="E3228" s="10"/>
      <c r="F3228" s="10">
        <v>45011</v>
      </c>
      <c r="G3228" t="s">
        <v>750</v>
      </c>
      <c r="I3228">
        <v>50</v>
      </c>
      <c r="J3228" s="2">
        <v>3050</v>
      </c>
      <c r="K3228" s="2">
        <f>IF(OR(B3228="متنوع",B3228="قطع غيار"),J3228,IF(AND(B3228="ceiling fan",J3228&gt;500),_xlfn.MAXIFS('m cost'!$E$3:$E$1062,'m cost'!$B$3:$B$1062,C3228,'m cost'!$C$3:$C$1062,"&lt;="&amp;O3228,'m cost'!$D$3:$D$1062,"&lt;="&amp;N3228)*3,_xlfn.MAXIFS('m cost'!$E$3:$E$1062,'m cost'!$B$3:$B$1062,C3228,'m cost'!$C$3:$C$1062,"&lt;="&amp;O3228,'m cost'!$D$3:$D$1062,"&lt;="&amp;N3228)))</f>
        <v>514</v>
      </c>
      <c r="L3228" s="2">
        <f t="shared" si="312"/>
        <v>25700</v>
      </c>
      <c r="M3228" s="2">
        <f t="shared" si="313"/>
        <v>152500</v>
      </c>
      <c r="N3228">
        <f t="shared" si="314"/>
        <v>3</v>
      </c>
      <c r="O3228">
        <f t="shared" si="315"/>
        <v>2023</v>
      </c>
      <c r="P3228" s="9">
        <f>IF(I3228&gt;0,VLOOKUP(B3228,'m cost'!A:G,6,FALSE)*I3228,0)</f>
        <v>0</v>
      </c>
      <c r="Q3228" t="str">
        <f t="shared" si="316"/>
        <v>p</v>
      </c>
      <c r="R3228" s="2">
        <f t="shared" si="317"/>
        <v>126800</v>
      </c>
    </row>
    <row r="3229" spans="1:18" x14ac:dyDescent="0.2">
      <c r="A3229" t="s">
        <v>51</v>
      </c>
      <c r="B3229" s="9" t="str">
        <f>VLOOKUP(A3229,'item cost'!A:D,2,FALSE)</f>
        <v>group 41</v>
      </c>
      <c r="C3229" s="9" t="str">
        <f>VLOOKUP(D3229,items!A:B,2,FALSE)</f>
        <v>item 41</v>
      </c>
      <c r="D3229" t="s">
        <v>873</v>
      </c>
      <c r="E3229" s="10"/>
      <c r="F3229" s="10">
        <v>45003</v>
      </c>
      <c r="G3229" t="s">
        <v>751</v>
      </c>
      <c r="I3229">
        <v>50</v>
      </c>
      <c r="J3229" s="2">
        <v>1225</v>
      </c>
      <c r="K3229" s="2">
        <f>IF(OR(B3229="متنوع",B3229="قطع غيار"),J3229,IF(AND(B3229="ceiling fan",J3229&gt;500),_xlfn.MAXIFS('m cost'!$E$3:$E$1062,'m cost'!$B$3:$B$1062,C3229,'m cost'!$C$3:$C$1062,"&lt;="&amp;O3229,'m cost'!$D$3:$D$1062,"&lt;="&amp;N3229)*3,_xlfn.MAXIFS('m cost'!$E$3:$E$1062,'m cost'!$B$3:$B$1062,C3229,'m cost'!$C$3:$C$1062,"&lt;="&amp;O3229,'m cost'!$D$3:$D$1062,"&lt;="&amp;N3229)))</f>
        <v>572</v>
      </c>
      <c r="L3229" s="2">
        <f t="shared" si="312"/>
        <v>28600</v>
      </c>
      <c r="M3229" s="2">
        <f t="shared" si="313"/>
        <v>61250</v>
      </c>
      <c r="N3229">
        <f t="shared" si="314"/>
        <v>3</v>
      </c>
      <c r="O3229">
        <f t="shared" si="315"/>
        <v>2023</v>
      </c>
      <c r="P3229" s="9">
        <f>IF(I3229&gt;0,VLOOKUP(B3229,'m cost'!A:G,6,FALSE)*I3229,0)</f>
        <v>0</v>
      </c>
      <c r="Q3229" t="str">
        <f t="shared" si="316"/>
        <v>p</v>
      </c>
      <c r="R3229" s="2">
        <f t="shared" si="317"/>
        <v>32650</v>
      </c>
    </row>
    <row r="3230" spans="1:18" x14ac:dyDescent="0.2">
      <c r="A3230" t="s">
        <v>276</v>
      </c>
      <c r="B3230" s="9" t="str">
        <f>VLOOKUP(A3230,'item cost'!A:D,2,FALSE)</f>
        <v>group 42</v>
      </c>
      <c r="C3230" s="9" t="str">
        <f>VLOOKUP(D3230,items!A:B,2,FALSE)</f>
        <v>item 42</v>
      </c>
      <c r="D3230" t="s">
        <v>874</v>
      </c>
      <c r="E3230" s="10"/>
      <c r="F3230" s="10">
        <v>45003</v>
      </c>
      <c r="G3230" t="s">
        <v>751</v>
      </c>
      <c r="I3230">
        <v>50</v>
      </c>
      <c r="J3230" s="2">
        <v>1025</v>
      </c>
      <c r="K3230" s="2">
        <f>IF(OR(B3230="متنوع",B3230="قطع غيار"),J3230,IF(AND(B3230="ceiling fan",J3230&gt;500),_xlfn.MAXIFS('m cost'!$E$3:$E$1062,'m cost'!$B$3:$B$1062,C3230,'m cost'!$C$3:$C$1062,"&lt;="&amp;O3230,'m cost'!$D$3:$D$1062,"&lt;="&amp;N3230)*3,_xlfn.MAXIFS('m cost'!$E$3:$E$1062,'m cost'!$B$3:$B$1062,C3230,'m cost'!$C$3:$C$1062,"&lt;="&amp;O3230,'m cost'!$D$3:$D$1062,"&lt;="&amp;N3230)))</f>
        <v>269</v>
      </c>
      <c r="L3230" s="2">
        <f t="shared" si="312"/>
        <v>13450</v>
      </c>
      <c r="M3230" s="2">
        <f t="shared" si="313"/>
        <v>51250</v>
      </c>
      <c r="N3230">
        <f t="shared" si="314"/>
        <v>3</v>
      </c>
      <c r="O3230">
        <f t="shared" si="315"/>
        <v>2023</v>
      </c>
      <c r="P3230" s="9">
        <f>IF(I3230&gt;0,VLOOKUP(B3230,'m cost'!A:G,6,FALSE)*I3230,0)</f>
        <v>0</v>
      </c>
      <c r="Q3230" t="str">
        <f t="shared" si="316"/>
        <v>p</v>
      </c>
      <c r="R3230" s="2">
        <f t="shared" si="317"/>
        <v>37800</v>
      </c>
    </row>
    <row r="3231" spans="1:18" x14ac:dyDescent="0.2">
      <c r="A3231" t="s">
        <v>70</v>
      </c>
      <c r="B3231" s="9" t="str">
        <f>VLOOKUP(A3231,'item cost'!A:D,2,FALSE)</f>
        <v>group 43</v>
      </c>
      <c r="C3231" s="9" t="str">
        <f>VLOOKUP(D3231,items!A:B,2,FALSE)</f>
        <v>item 43</v>
      </c>
      <c r="D3231" t="s">
        <v>875</v>
      </c>
      <c r="E3231" s="10"/>
      <c r="F3231" s="10">
        <v>45003</v>
      </c>
      <c r="G3231" t="s">
        <v>751</v>
      </c>
      <c r="I3231">
        <v>100</v>
      </c>
      <c r="J3231" s="2">
        <v>280</v>
      </c>
      <c r="K3231" s="2">
        <f>IF(OR(B3231="متنوع",B3231="قطع غيار"),J3231,IF(AND(B3231="ceiling fan",J3231&gt;500),_xlfn.MAXIFS('m cost'!$E$3:$E$1062,'m cost'!$B$3:$B$1062,C3231,'m cost'!$C$3:$C$1062,"&lt;="&amp;O3231,'m cost'!$D$3:$D$1062,"&lt;="&amp;N3231)*3,_xlfn.MAXIFS('m cost'!$E$3:$E$1062,'m cost'!$B$3:$B$1062,C3231,'m cost'!$C$3:$C$1062,"&lt;="&amp;O3231,'m cost'!$D$3:$D$1062,"&lt;="&amp;N3231)))</f>
        <v>2215</v>
      </c>
      <c r="L3231" s="2">
        <f t="shared" si="312"/>
        <v>221500</v>
      </c>
      <c r="M3231" s="2">
        <f t="shared" si="313"/>
        <v>28000</v>
      </c>
      <c r="N3231">
        <f t="shared" si="314"/>
        <v>3</v>
      </c>
      <c r="O3231">
        <f t="shared" si="315"/>
        <v>2023</v>
      </c>
      <c r="P3231" s="9">
        <f>IF(I3231&gt;0,VLOOKUP(B3231,'m cost'!A:G,6,FALSE)*I3231,0)</f>
        <v>0</v>
      </c>
      <c r="Q3231" t="str">
        <f t="shared" si="316"/>
        <v>l</v>
      </c>
      <c r="R3231" s="2">
        <f t="shared" si="317"/>
        <v>-193500</v>
      </c>
    </row>
    <row r="3232" spans="1:18" x14ac:dyDescent="0.2">
      <c r="A3232" t="s">
        <v>22</v>
      </c>
      <c r="B3232" s="9" t="str">
        <f>VLOOKUP(A3232,'item cost'!A:D,2,FALSE)</f>
        <v>group 44</v>
      </c>
      <c r="C3232" s="9" t="str">
        <f>VLOOKUP(D3232,items!A:B,2,FALSE)</f>
        <v>item 44</v>
      </c>
      <c r="D3232" t="s">
        <v>876</v>
      </c>
      <c r="E3232" s="10"/>
      <c r="F3232" s="10">
        <v>45003</v>
      </c>
      <c r="G3232" t="s">
        <v>751</v>
      </c>
      <c r="I3232">
        <v>100</v>
      </c>
      <c r="J3232" s="2">
        <v>480</v>
      </c>
      <c r="K3232" s="2">
        <f>IF(OR(B3232="متنوع",B3232="قطع غيار"),J3232,IF(AND(B3232="ceiling fan",J3232&gt;500),_xlfn.MAXIFS('m cost'!$E$3:$E$1062,'m cost'!$B$3:$B$1062,C3232,'m cost'!$C$3:$C$1062,"&lt;="&amp;O3232,'m cost'!$D$3:$D$1062,"&lt;="&amp;N3232)*3,_xlfn.MAXIFS('m cost'!$E$3:$E$1062,'m cost'!$B$3:$B$1062,C3232,'m cost'!$C$3:$C$1062,"&lt;="&amp;O3232,'m cost'!$D$3:$D$1062,"&lt;="&amp;N3232)))</f>
        <v>2300</v>
      </c>
      <c r="L3232" s="2">
        <f t="shared" si="312"/>
        <v>230000</v>
      </c>
      <c r="M3232" s="2">
        <f t="shared" si="313"/>
        <v>48000</v>
      </c>
      <c r="N3232">
        <f t="shared" si="314"/>
        <v>3</v>
      </c>
      <c r="O3232">
        <f t="shared" si="315"/>
        <v>2023</v>
      </c>
      <c r="P3232" s="9">
        <f>IF(I3232&gt;0,VLOOKUP(B3232,'m cost'!A:G,6,FALSE)*I3232,0)</f>
        <v>0</v>
      </c>
      <c r="Q3232" t="str">
        <f t="shared" si="316"/>
        <v>l</v>
      </c>
      <c r="R3232" s="2">
        <f t="shared" si="317"/>
        <v>-182000</v>
      </c>
    </row>
    <row r="3233" spans="1:18" x14ac:dyDescent="0.2">
      <c r="A3233" t="s">
        <v>27</v>
      </c>
      <c r="B3233" s="9" t="str">
        <f>VLOOKUP(A3233,'item cost'!A:D,2,FALSE)</f>
        <v>group 45</v>
      </c>
      <c r="C3233" s="9" t="str">
        <f>VLOOKUP(D3233,items!A:B,2,FALSE)</f>
        <v>item 45</v>
      </c>
      <c r="D3233" t="s">
        <v>877</v>
      </c>
      <c r="E3233" s="10"/>
      <c r="F3233" s="10">
        <v>45003</v>
      </c>
      <c r="G3233" t="s">
        <v>751</v>
      </c>
      <c r="I3233">
        <v>100</v>
      </c>
      <c r="J3233" s="2">
        <v>540</v>
      </c>
      <c r="K3233" s="2">
        <f>IF(OR(B3233="متنوع",B3233="قطع غيار"),J3233,IF(AND(B3233="ceiling fan",J3233&gt;500),_xlfn.MAXIFS('m cost'!$E$3:$E$1062,'m cost'!$B$3:$B$1062,C3233,'m cost'!$C$3:$C$1062,"&lt;="&amp;O3233,'m cost'!$D$3:$D$1062,"&lt;="&amp;N3233)*3,_xlfn.MAXIFS('m cost'!$E$3:$E$1062,'m cost'!$B$3:$B$1062,C3233,'m cost'!$C$3:$C$1062,"&lt;="&amp;O3233,'m cost'!$D$3:$D$1062,"&lt;="&amp;N3233)))</f>
        <v>326</v>
      </c>
      <c r="L3233" s="2">
        <f t="shared" si="312"/>
        <v>32600</v>
      </c>
      <c r="M3233" s="2">
        <f t="shared" si="313"/>
        <v>54000</v>
      </c>
      <c r="N3233">
        <f t="shared" si="314"/>
        <v>3</v>
      </c>
      <c r="O3233">
        <f t="shared" si="315"/>
        <v>2023</v>
      </c>
      <c r="P3233" s="9">
        <f>IF(I3233&gt;0,VLOOKUP(B3233,'m cost'!A:G,6,FALSE)*I3233,0)</f>
        <v>0</v>
      </c>
      <c r="Q3233" t="str">
        <f t="shared" si="316"/>
        <v>p</v>
      </c>
      <c r="R3233" s="2">
        <f t="shared" si="317"/>
        <v>21400</v>
      </c>
    </row>
    <row r="3234" spans="1:18" x14ac:dyDescent="0.2">
      <c r="A3234" t="s">
        <v>19</v>
      </c>
      <c r="B3234" s="9" t="str">
        <f>VLOOKUP(A3234,'item cost'!A:D,2,FALSE)</f>
        <v>group 46</v>
      </c>
      <c r="C3234" s="9" t="str">
        <f>VLOOKUP(D3234,items!A:B,2,FALSE)</f>
        <v>item 46</v>
      </c>
      <c r="D3234" t="s">
        <v>878</v>
      </c>
      <c r="E3234" s="10"/>
      <c r="F3234" s="10">
        <v>45003</v>
      </c>
      <c r="G3234" t="s">
        <v>751</v>
      </c>
      <c r="I3234">
        <v>30</v>
      </c>
      <c r="J3234" s="2">
        <v>2650</v>
      </c>
      <c r="K3234" s="2">
        <f>IF(OR(B3234="متنوع",B3234="قطع غيار"),J3234,IF(AND(B3234="ceiling fan",J3234&gt;500),_xlfn.MAXIFS('m cost'!$E$3:$E$1062,'m cost'!$B$3:$B$1062,C3234,'m cost'!$C$3:$C$1062,"&lt;="&amp;O3234,'m cost'!$D$3:$D$1062,"&lt;="&amp;N3234)*3,_xlfn.MAXIFS('m cost'!$E$3:$E$1062,'m cost'!$B$3:$B$1062,C3234,'m cost'!$C$3:$C$1062,"&lt;="&amp;O3234,'m cost'!$D$3:$D$1062,"&lt;="&amp;N3234)))</f>
        <v>775</v>
      </c>
      <c r="L3234" s="2">
        <f t="shared" si="312"/>
        <v>23250</v>
      </c>
      <c r="M3234" s="2">
        <f t="shared" si="313"/>
        <v>79500</v>
      </c>
      <c r="N3234">
        <f t="shared" si="314"/>
        <v>3</v>
      </c>
      <c r="O3234">
        <f t="shared" si="315"/>
        <v>2023</v>
      </c>
      <c r="P3234" s="9">
        <f>IF(I3234&gt;0,VLOOKUP(B3234,'m cost'!A:G,6,FALSE)*I3234,0)</f>
        <v>0</v>
      </c>
      <c r="Q3234" t="str">
        <f t="shared" si="316"/>
        <v>p</v>
      </c>
      <c r="R3234" s="2">
        <f t="shared" si="317"/>
        <v>56250</v>
      </c>
    </row>
    <row r="3235" spans="1:18" x14ac:dyDescent="0.2">
      <c r="A3235" t="s">
        <v>29</v>
      </c>
      <c r="B3235" s="9" t="str">
        <f>VLOOKUP(A3235,'item cost'!A:D,2,FALSE)</f>
        <v>group 47</v>
      </c>
      <c r="C3235" s="9" t="str">
        <f>VLOOKUP(D3235,items!A:B,2,FALSE)</f>
        <v>item 47</v>
      </c>
      <c r="D3235" t="s">
        <v>879</v>
      </c>
      <c r="E3235" s="10"/>
      <c r="F3235" s="10">
        <v>45003</v>
      </c>
      <c r="G3235" t="s">
        <v>751</v>
      </c>
      <c r="I3235">
        <v>50</v>
      </c>
      <c r="J3235" s="2">
        <v>540</v>
      </c>
      <c r="K3235" s="2">
        <f>IF(OR(B3235="متنوع",B3235="قطع غيار"),J3235,IF(AND(B3235="ceiling fan",J3235&gt;500),_xlfn.MAXIFS('m cost'!$E$3:$E$1062,'m cost'!$B$3:$B$1062,C3235,'m cost'!$C$3:$C$1062,"&lt;="&amp;O3235,'m cost'!$D$3:$D$1062,"&lt;="&amp;N3235)*3,_xlfn.MAXIFS('m cost'!$E$3:$E$1062,'m cost'!$B$3:$B$1062,C3235,'m cost'!$C$3:$C$1062,"&lt;="&amp;O3235,'m cost'!$D$3:$D$1062,"&lt;="&amp;N3235)))</f>
        <v>855</v>
      </c>
      <c r="L3235" s="2">
        <f t="shared" si="312"/>
        <v>42750</v>
      </c>
      <c r="M3235" s="2">
        <f t="shared" si="313"/>
        <v>27000</v>
      </c>
      <c r="N3235">
        <f t="shared" si="314"/>
        <v>3</v>
      </c>
      <c r="O3235">
        <f t="shared" si="315"/>
        <v>2023</v>
      </c>
      <c r="P3235" s="9">
        <f>IF(I3235&gt;0,VLOOKUP(B3235,'m cost'!A:G,6,FALSE)*I3235,0)</f>
        <v>0</v>
      </c>
      <c r="Q3235" t="str">
        <f t="shared" si="316"/>
        <v>l</v>
      </c>
      <c r="R3235" s="2">
        <f t="shared" si="317"/>
        <v>-15750</v>
      </c>
    </row>
    <row r="3236" spans="1:18" x14ac:dyDescent="0.2">
      <c r="A3236" t="s">
        <v>272</v>
      </c>
      <c r="B3236" s="9" t="str">
        <f>VLOOKUP(A3236,'item cost'!A:D,2,FALSE)</f>
        <v>group 48</v>
      </c>
      <c r="C3236" s="9" t="str">
        <f>VLOOKUP(D3236,items!A:B,2,FALSE)</f>
        <v>item 48</v>
      </c>
      <c r="D3236" t="s">
        <v>880</v>
      </c>
      <c r="E3236" s="10"/>
      <c r="F3236" s="10">
        <v>45003</v>
      </c>
      <c r="G3236" t="s">
        <v>751</v>
      </c>
      <c r="I3236">
        <v>150</v>
      </c>
      <c r="J3236" s="2">
        <v>560</v>
      </c>
      <c r="K3236" s="2">
        <f>IF(OR(B3236="متنوع",B3236="قطع غيار"),J3236,IF(AND(B3236="ceiling fan",J3236&gt;500),_xlfn.MAXIFS('m cost'!$E$3:$E$1062,'m cost'!$B$3:$B$1062,C3236,'m cost'!$C$3:$C$1062,"&lt;="&amp;O3236,'m cost'!$D$3:$D$1062,"&lt;="&amp;N3236)*3,_xlfn.MAXIFS('m cost'!$E$3:$E$1062,'m cost'!$B$3:$B$1062,C3236,'m cost'!$C$3:$C$1062,"&lt;="&amp;O3236,'m cost'!$D$3:$D$1062,"&lt;="&amp;N3236)))</f>
        <v>1273</v>
      </c>
      <c r="L3236" s="2">
        <f t="shared" si="312"/>
        <v>190950</v>
      </c>
      <c r="M3236" s="2">
        <f t="shared" si="313"/>
        <v>84000</v>
      </c>
      <c r="N3236">
        <f t="shared" si="314"/>
        <v>3</v>
      </c>
      <c r="O3236">
        <f t="shared" si="315"/>
        <v>2023</v>
      </c>
      <c r="P3236" s="9">
        <f>IF(I3236&gt;0,VLOOKUP(B3236,'m cost'!A:G,6,FALSE)*I3236,0)</f>
        <v>0</v>
      </c>
      <c r="Q3236" t="str">
        <f t="shared" si="316"/>
        <v>l</v>
      </c>
      <c r="R3236" s="2">
        <f t="shared" si="317"/>
        <v>-106950</v>
      </c>
    </row>
    <row r="3237" spans="1:18" x14ac:dyDescent="0.2">
      <c r="A3237" t="s">
        <v>41</v>
      </c>
      <c r="B3237" s="9" t="str">
        <f>VLOOKUP(A3237,'item cost'!A:D,2,FALSE)</f>
        <v>group 49</v>
      </c>
      <c r="C3237" s="9" t="str">
        <f>VLOOKUP(D3237,items!A:B,2,FALSE)</f>
        <v>item 49</v>
      </c>
      <c r="D3237" t="s">
        <v>881</v>
      </c>
      <c r="E3237" s="10"/>
      <c r="F3237" s="10">
        <v>45003</v>
      </c>
      <c r="G3237" t="s">
        <v>207</v>
      </c>
      <c r="I3237">
        <v>-10</v>
      </c>
      <c r="J3237" s="2">
        <v>300</v>
      </c>
      <c r="K3237" s="2">
        <f>IF(OR(B3237="متنوع",B3237="قطع غيار"),J3237,IF(AND(B3237="ceiling fan",J3237&gt;500),_xlfn.MAXIFS('m cost'!$E$3:$E$1062,'m cost'!$B$3:$B$1062,C3237,'m cost'!$C$3:$C$1062,"&lt;="&amp;O3237,'m cost'!$D$3:$D$1062,"&lt;="&amp;N3237)*3,_xlfn.MAXIFS('m cost'!$E$3:$E$1062,'m cost'!$B$3:$B$1062,C3237,'m cost'!$C$3:$C$1062,"&lt;="&amp;O3237,'m cost'!$D$3:$D$1062,"&lt;="&amp;N3237)))</f>
        <v>877</v>
      </c>
      <c r="L3237" s="2">
        <f t="shared" si="312"/>
        <v>-8770</v>
      </c>
      <c r="M3237" s="2">
        <f t="shared" si="313"/>
        <v>-3000</v>
      </c>
      <c r="N3237">
        <f t="shared" si="314"/>
        <v>3</v>
      </c>
      <c r="O3237">
        <f t="shared" si="315"/>
        <v>2023</v>
      </c>
      <c r="P3237" s="9">
        <f>IF(I3237&gt;0,VLOOKUP(B3237,'m cost'!A:G,6,FALSE)*I3237,0)</f>
        <v>0</v>
      </c>
      <c r="Q3237" t="str">
        <f t="shared" si="316"/>
        <v>p</v>
      </c>
      <c r="R3237" s="2">
        <f t="shared" si="317"/>
        <v>5770</v>
      </c>
    </row>
    <row r="3238" spans="1:18" x14ac:dyDescent="0.2">
      <c r="A3238" t="s">
        <v>73</v>
      </c>
      <c r="B3238" s="9" t="str">
        <f>VLOOKUP(A3238,'item cost'!A:D,2,FALSE)</f>
        <v>group 50</v>
      </c>
      <c r="C3238" s="9" t="str">
        <f>VLOOKUP(D3238,items!A:B,2,FALSE)</f>
        <v>item 50</v>
      </c>
      <c r="D3238" t="s">
        <v>882</v>
      </c>
      <c r="E3238" s="10"/>
      <c r="F3238" s="10">
        <v>45003</v>
      </c>
      <c r="G3238" t="s">
        <v>207</v>
      </c>
      <c r="I3238">
        <v>-6</v>
      </c>
      <c r="J3238" s="2">
        <v>360</v>
      </c>
      <c r="K3238" s="2">
        <f>IF(OR(B3238="متنوع",B3238="قطع غيار"),J3238,IF(AND(B3238="ceiling fan",J3238&gt;500),_xlfn.MAXIFS('m cost'!$E$3:$E$1062,'m cost'!$B$3:$B$1062,C3238,'m cost'!$C$3:$C$1062,"&lt;="&amp;O3238,'m cost'!$D$3:$D$1062,"&lt;="&amp;N3238)*3,_xlfn.MAXIFS('m cost'!$E$3:$E$1062,'m cost'!$B$3:$B$1062,C3238,'m cost'!$C$3:$C$1062,"&lt;="&amp;O3238,'m cost'!$D$3:$D$1062,"&lt;="&amp;N3238)))</f>
        <v>2128</v>
      </c>
      <c r="L3238" s="2">
        <f t="shared" si="312"/>
        <v>-12768</v>
      </c>
      <c r="M3238" s="2">
        <f t="shared" si="313"/>
        <v>-2160</v>
      </c>
      <c r="N3238">
        <f t="shared" si="314"/>
        <v>3</v>
      </c>
      <c r="O3238">
        <f t="shared" si="315"/>
        <v>2023</v>
      </c>
      <c r="P3238" s="9">
        <f>IF(I3238&gt;0,VLOOKUP(B3238,'m cost'!A:G,6,FALSE)*I3238,0)</f>
        <v>0</v>
      </c>
      <c r="Q3238" t="str">
        <f t="shared" si="316"/>
        <v>p</v>
      </c>
      <c r="R3238" s="2">
        <f t="shared" si="317"/>
        <v>10608</v>
      </c>
    </row>
    <row r="3239" spans="1:18" x14ac:dyDescent="0.2">
      <c r="A3239" t="s">
        <v>35</v>
      </c>
      <c r="B3239" s="9" t="str">
        <f>VLOOKUP(A3239,'item cost'!A:D,2,FALSE)</f>
        <v>group 51</v>
      </c>
      <c r="C3239" s="9" t="str">
        <f>VLOOKUP(D3239,items!A:B,2,FALSE)</f>
        <v>item 51</v>
      </c>
      <c r="D3239" t="s">
        <v>883</v>
      </c>
      <c r="E3239" s="10"/>
      <c r="F3239" s="10">
        <v>45003</v>
      </c>
      <c r="G3239" t="s">
        <v>207</v>
      </c>
      <c r="I3239">
        <v>-6</v>
      </c>
      <c r="J3239" s="2">
        <v>1225</v>
      </c>
      <c r="K3239" s="2">
        <f>IF(OR(B3239="متنوع",B3239="قطع غيار"),J3239,IF(AND(B3239="ceiling fan",J3239&gt;500),_xlfn.MAXIFS('m cost'!$E$3:$E$1062,'m cost'!$B$3:$B$1062,C3239,'m cost'!$C$3:$C$1062,"&lt;="&amp;O3239,'m cost'!$D$3:$D$1062,"&lt;="&amp;N3239)*3,_xlfn.MAXIFS('m cost'!$E$3:$E$1062,'m cost'!$B$3:$B$1062,C3239,'m cost'!$C$3:$C$1062,"&lt;="&amp;O3239,'m cost'!$D$3:$D$1062,"&lt;="&amp;N3239)))</f>
        <v>2247</v>
      </c>
      <c r="L3239" s="2">
        <f t="shared" si="312"/>
        <v>-13482</v>
      </c>
      <c r="M3239" s="2">
        <f t="shared" si="313"/>
        <v>-7350</v>
      </c>
      <c r="N3239">
        <f t="shared" si="314"/>
        <v>3</v>
      </c>
      <c r="O3239">
        <f t="shared" si="315"/>
        <v>2023</v>
      </c>
      <c r="P3239" s="9">
        <f>IF(I3239&gt;0,VLOOKUP(B3239,'m cost'!A:G,6,FALSE)*I3239,0)</f>
        <v>0</v>
      </c>
      <c r="Q3239" t="str">
        <f t="shared" si="316"/>
        <v>p</v>
      </c>
      <c r="R3239" s="2">
        <f t="shared" si="317"/>
        <v>6132</v>
      </c>
    </row>
    <row r="3240" spans="1:18" x14ac:dyDescent="0.2">
      <c r="A3240" t="s">
        <v>49</v>
      </c>
      <c r="B3240" s="9" t="str">
        <f>VLOOKUP(A3240,'item cost'!A:D,2,FALSE)</f>
        <v>group 52</v>
      </c>
      <c r="C3240" s="9" t="str">
        <f>VLOOKUP(D3240,items!A:B,2,FALSE)</f>
        <v>item 52</v>
      </c>
      <c r="D3240" t="s">
        <v>884</v>
      </c>
      <c r="E3240" s="10"/>
      <c r="F3240" s="10">
        <v>45003</v>
      </c>
      <c r="G3240" t="s">
        <v>207</v>
      </c>
      <c r="I3240">
        <v>-9</v>
      </c>
      <c r="J3240" s="2">
        <v>1050</v>
      </c>
      <c r="K3240" s="2">
        <f>IF(OR(B3240="متنوع",B3240="قطع غيار"),J3240,IF(AND(B3240="ceiling fan",J3240&gt;500),_xlfn.MAXIFS('m cost'!$E$3:$E$1062,'m cost'!$B$3:$B$1062,C3240,'m cost'!$C$3:$C$1062,"&lt;="&amp;O3240,'m cost'!$D$3:$D$1062,"&lt;="&amp;N3240)*3,_xlfn.MAXIFS('m cost'!$E$3:$E$1062,'m cost'!$B$3:$B$1062,C3240,'m cost'!$C$3:$C$1062,"&lt;="&amp;O3240,'m cost'!$D$3:$D$1062,"&lt;="&amp;N3240)))</f>
        <v>1330</v>
      </c>
      <c r="L3240" s="2">
        <f t="shared" si="312"/>
        <v>-11970</v>
      </c>
      <c r="M3240" s="2">
        <f t="shared" si="313"/>
        <v>-9450</v>
      </c>
      <c r="N3240">
        <f t="shared" si="314"/>
        <v>3</v>
      </c>
      <c r="O3240">
        <f t="shared" si="315"/>
        <v>2023</v>
      </c>
      <c r="P3240" s="9">
        <f>IF(I3240&gt;0,VLOOKUP(B3240,'m cost'!A:G,6,FALSE)*I3240,0)</f>
        <v>0</v>
      </c>
      <c r="Q3240" t="str">
        <f t="shared" si="316"/>
        <v>p</v>
      </c>
      <c r="R3240" s="2">
        <f t="shared" si="317"/>
        <v>2520</v>
      </c>
    </row>
    <row r="3241" spans="1:18" x14ac:dyDescent="0.2">
      <c r="A3241" t="s">
        <v>42</v>
      </c>
      <c r="B3241" s="9" t="str">
        <f>VLOOKUP(A3241,'item cost'!A:D,2,FALSE)</f>
        <v>group 53</v>
      </c>
      <c r="C3241" s="9" t="str">
        <f>VLOOKUP(D3241,items!A:B,2,FALSE)</f>
        <v>item 53</v>
      </c>
      <c r="D3241" t="s">
        <v>885</v>
      </c>
      <c r="E3241" s="10"/>
      <c r="F3241" s="10">
        <v>45003</v>
      </c>
      <c r="G3241" t="s">
        <v>207</v>
      </c>
      <c r="I3241">
        <v>-1</v>
      </c>
      <c r="J3241" s="2">
        <v>1025</v>
      </c>
      <c r="K3241" s="2">
        <f>IF(OR(B3241="متنوع",B3241="قطع غيار"),J3241,IF(AND(B3241="ceiling fan",J3241&gt;500),_xlfn.MAXIFS('m cost'!$E$3:$E$1062,'m cost'!$B$3:$B$1062,C3241,'m cost'!$C$3:$C$1062,"&lt;="&amp;O3241,'m cost'!$D$3:$D$1062,"&lt;="&amp;N3241)*3,_xlfn.MAXIFS('m cost'!$E$3:$E$1062,'m cost'!$B$3:$B$1062,C3241,'m cost'!$C$3:$C$1062,"&lt;="&amp;O3241,'m cost'!$D$3:$D$1062,"&lt;="&amp;N3241)))</f>
        <v>254</v>
      </c>
      <c r="L3241" s="2">
        <f t="shared" si="312"/>
        <v>-254</v>
      </c>
      <c r="M3241" s="2">
        <f t="shared" si="313"/>
        <v>-1025</v>
      </c>
      <c r="N3241">
        <f t="shared" si="314"/>
        <v>3</v>
      </c>
      <c r="O3241">
        <f t="shared" si="315"/>
        <v>2023</v>
      </c>
      <c r="P3241" s="9">
        <f>IF(I3241&gt;0,VLOOKUP(B3241,'m cost'!A:G,6,FALSE)*I3241,0)</f>
        <v>0</v>
      </c>
      <c r="Q3241" t="str">
        <f t="shared" si="316"/>
        <v>l</v>
      </c>
      <c r="R3241" s="2">
        <f t="shared" si="317"/>
        <v>-771</v>
      </c>
    </row>
    <row r="3242" spans="1:18" x14ac:dyDescent="0.2">
      <c r="A3242" t="s">
        <v>63</v>
      </c>
      <c r="B3242" s="9" t="str">
        <f>VLOOKUP(A3242,'item cost'!A:D,2,FALSE)</f>
        <v>group 54</v>
      </c>
      <c r="C3242" s="9" t="str">
        <f>VLOOKUP(D3242,items!A:B,2,FALSE)</f>
        <v>item 54</v>
      </c>
      <c r="D3242" t="s">
        <v>886</v>
      </c>
      <c r="E3242" s="10"/>
      <c r="F3242" s="10">
        <v>45003</v>
      </c>
      <c r="G3242" t="s">
        <v>207</v>
      </c>
      <c r="I3242">
        <v>-3</v>
      </c>
      <c r="J3242" s="2">
        <v>280</v>
      </c>
      <c r="K3242" s="2">
        <f>IF(OR(B3242="متنوع",B3242="قطع غيار"),J3242,IF(AND(B3242="ceiling fan",J3242&gt;500),_xlfn.MAXIFS('m cost'!$E$3:$E$1062,'m cost'!$B$3:$B$1062,C3242,'m cost'!$C$3:$C$1062,"&lt;="&amp;O3242,'m cost'!$D$3:$D$1062,"&lt;="&amp;N3242)*3,_xlfn.MAXIFS('m cost'!$E$3:$E$1062,'m cost'!$B$3:$B$1062,C3242,'m cost'!$C$3:$C$1062,"&lt;="&amp;O3242,'m cost'!$D$3:$D$1062,"&lt;="&amp;N3242)))</f>
        <v>540</v>
      </c>
      <c r="L3242" s="2">
        <f t="shared" si="312"/>
        <v>-1620</v>
      </c>
      <c r="M3242" s="2">
        <f t="shared" si="313"/>
        <v>-840</v>
      </c>
      <c r="N3242">
        <f t="shared" si="314"/>
        <v>3</v>
      </c>
      <c r="O3242">
        <f t="shared" si="315"/>
        <v>2023</v>
      </c>
      <c r="P3242" s="9">
        <f>IF(I3242&gt;0,VLOOKUP(B3242,'m cost'!A:G,6,FALSE)*I3242,0)</f>
        <v>0</v>
      </c>
      <c r="Q3242" t="str">
        <f t="shared" si="316"/>
        <v>p</v>
      </c>
      <c r="R3242" s="2">
        <f t="shared" si="317"/>
        <v>780</v>
      </c>
    </row>
    <row r="3243" spans="1:18" x14ac:dyDescent="0.2">
      <c r="A3243" t="s">
        <v>32</v>
      </c>
      <c r="B3243" s="9" t="str">
        <f>VLOOKUP(A3243,'item cost'!A:D,2,FALSE)</f>
        <v>group 1</v>
      </c>
      <c r="C3243" s="9" t="str">
        <f>VLOOKUP(D3243,items!A:B,2,FALSE)</f>
        <v>item 1</v>
      </c>
      <c r="D3243" t="s">
        <v>833</v>
      </c>
      <c r="E3243" s="10"/>
      <c r="F3243" s="10">
        <v>45003</v>
      </c>
      <c r="G3243" t="s">
        <v>207</v>
      </c>
      <c r="I3243">
        <v>-1</v>
      </c>
      <c r="J3243" s="2">
        <v>220</v>
      </c>
      <c r="K3243" s="2">
        <f>IF(OR(B3243="متنوع",B3243="قطع غيار"),J3243,IF(AND(B3243="ceiling fan",J3243&gt;500),_xlfn.MAXIFS('m cost'!$E$3:$E$1062,'m cost'!$B$3:$B$1062,C3243,'m cost'!$C$3:$C$1062,"&lt;="&amp;O3243,'m cost'!$D$3:$D$1062,"&lt;="&amp;N3243)*3,_xlfn.MAXIFS('m cost'!$E$3:$E$1062,'m cost'!$B$3:$B$1062,C3243,'m cost'!$C$3:$C$1062,"&lt;="&amp;O3243,'m cost'!$D$3:$D$1062,"&lt;="&amp;N3243)))</f>
        <v>2125</v>
      </c>
      <c r="L3243" s="2">
        <f t="shared" si="312"/>
        <v>-2125</v>
      </c>
      <c r="M3243" s="2">
        <f t="shared" si="313"/>
        <v>-220</v>
      </c>
      <c r="N3243">
        <f t="shared" si="314"/>
        <v>3</v>
      </c>
      <c r="O3243">
        <f t="shared" si="315"/>
        <v>2023</v>
      </c>
      <c r="P3243" s="9">
        <f>IF(I3243&gt;0,VLOOKUP(B3243,'m cost'!A:G,6,FALSE)*I3243,0)</f>
        <v>0</v>
      </c>
      <c r="Q3243" t="str">
        <f t="shared" si="316"/>
        <v>p</v>
      </c>
      <c r="R3243" s="2">
        <f t="shared" si="317"/>
        <v>1905</v>
      </c>
    </row>
    <row r="3244" spans="1:18" x14ac:dyDescent="0.2">
      <c r="A3244" t="s">
        <v>58</v>
      </c>
      <c r="B3244" s="9" t="str">
        <f>VLOOKUP(A3244,'item cost'!A:D,2,FALSE)</f>
        <v>group 2</v>
      </c>
      <c r="C3244" s="9" t="str">
        <f>VLOOKUP(D3244,items!A:B,2,FALSE)</f>
        <v>item 2</v>
      </c>
      <c r="D3244" t="s">
        <v>834</v>
      </c>
      <c r="E3244" s="10"/>
      <c r="F3244" s="10">
        <v>45003</v>
      </c>
      <c r="G3244" t="s">
        <v>207</v>
      </c>
      <c r="I3244">
        <v>-1</v>
      </c>
      <c r="J3244" s="2">
        <v>240</v>
      </c>
      <c r="K3244" s="2">
        <f>IF(OR(B3244="متنوع",B3244="قطع غيار"),J3244,IF(AND(B3244="ceiling fan",J3244&gt;500),_xlfn.MAXIFS('m cost'!$E$3:$E$1062,'m cost'!$B$3:$B$1062,C3244,'m cost'!$C$3:$C$1062,"&lt;="&amp;O3244,'m cost'!$D$3:$D$1062,"&lt;="&amp;N3244)*3,_xlfn.MAXIFS('m cost'!$E$3:$E$1062,'m cost'!$B$3:$B$1062,C3244,'m cost'!$C$3:$C$1062,"&lt;="&amp;O3244,'m cost'!$D$3:$D$1062,"&lt;="&amp;N3244)))</f>
        <v>1970</v>
      </c>
      <c r="L3244" s="2">
        <f t="shared" si="312"/>
        <v>-1970</v>
      </c>
      <c r="M3244" s="2">
        <f t="shared" si="313"/>
        <v>-240</v>
      </c>
      <c r="N3244">
        <f t="shared" si="314"/>
        <v>3</v>
      </c>
      <c r="O3244">
        <f t="shared" si="315"/>
        <v>2023</v>
      </c>
      <c r="P3244" s="9">
        <f>IF(I3244&gt;0,VLOOKUP(B3244,'m cost'!A:G,6,FALSE)*I3244,0)</f>
        <v>0</v>
      </c>
      <c r="Q3244" t="str">
        <f t="shared" si="316"/>
        <v>p</v>
      </c>
      <c r="R3244" s="2">
        <f t="shared" si="317"/>
        <v>1730</v>
      </c>
    </row>
    <row r="3245" spans="1:18" x14ac:dyDescent="0.2">
      <c r="A3245" t="s">
        <v>23</v>
      </c>
      <c r="B3245" s="9" t="str">
        <f>VLOOKUP(A3245,'item cost'!A:D,2,FALSE)</f>
        <v>group 3</v>
      </c>
      <c r="C3245" s="9" t="str">
        <f>VLOOKUP(D3245,items!A:B,2,FALSE)</f>
        <v>item 3</v>
      </c>
      <c r="D3245" t="s">
        <v>835</v>
      </c>
      <c r="E3245" s="10"/>
      <c r="F3245" s="10">
        <v>45010</v>
      </c>
      <c r="G3245" t="s">
        <v>752</v>
      </c>
      <c r="I3245">
        <v>50</v>
      </c>
      <c r="J3245" s="2">
        <v>1250</v>
      </c>
      <c r="K3245" s="2">
        <f>IF(OR(B3245="متنوع",B3245="قطع غيار"),J3245,IF(AND(B3245="ceiling fan",J3245&gt;500),_xlfn.MAXIFS('m cost'!$E$3:$E$1062,'m cost'!$B$3:$B$1062,C3245,'m cost'!$C$3:$C$1062,"&lt;="&amp;O3245,'m cost'!$D$3:$D$1062,"&lt;="&amp;N3245)*3,_xlfn.MAXIFS('m cost'!$E$3:$E$1062,'m cost'!$B$3:$B$1062,C3245,'m cost'!$C$3:$C$1062,"&lt;="&amp;O3245,'m cost'!$D$3:$D$1062,"&lt;="&amp;N3245)))</f>
        <v>2436</v>
      </c>
      <c r="L3245" s="2">
        <f t="shared" si="312"/>
        <v>121800</v>
      </c>
      <c r="M3245" s="2">
        <f t="shared" si="313"/>
        <v>62500</v>
      </c>
      <c r="N3245">
        <f t="shared" si="314"/>
        <v>3</v>
      </c>
      <c r="O3245">
        <f t="shared" si="315"/>
        <v>2023</v>
      </c>
      <c r="P3245" s="9">
        <f>IF(I3245&gt;0,VLOOKUP(B3245,'m cost'!A:G,6,FALSE)*I3245,0)</f>
        <v>2945.5</v>
      </c>
      <c r="Q3245" t="str">
        <f t="shared" si="316"/>
        <v>l</v>
      </c>
      <c r="R3245" s="2">
        <f t="shared" si="317"/>
        <v>-62245.5</v>
      </c>
    </row>
    <row r="3246" spans="1:18" x14ac:dyDescent="0.2">
      <c r="A3246" t="s">
        <v>271</v>
      </c>
      <c r="B3246" s="9" t="str">
        <f>VLOOKUP(A3246,'item cost'!A:D,2,FALSE)</f>
        <v>group 4</v>
      </c>
      <c r="C3246" s="9" t="str">
        <f>VLOOKUP(D3246,items!A:B,2,FALSE)</f>
        <v>item 4</v>
      </c>
      <c r="D3246" t="s">
        <v>836</v>
      </c>
      <c r="E3246" s="10"/>
      <c r="F3246" s="10">
        <v>45010</v>
      </c>
      <c r="G3246" t="s">
        <v>752</v>
      </c>
      <c r="I3246">
        <v>50</v>
      </c>
      <c r="J3246" s="2">
        <v>1050</v>
      </c>
      <c r="K3246" s="2">
        <f>IF(OR(B3246="متنوع",B3246="قطع غيار"),J3246,IF(AND(B3246="ceiling fan",J3246&gt;500),_xlfn.MAXIFS('m cost'!$E$3:$E$1062,'m cost'!$B$3:$B$1062,C3246,'m cost'!$C$3:$C$1062,"&lt;="&amp;O3246,'m cost'!$D$3:$D$1062,"&lt;="&amp;N3246)*3,_xlfn.MAXIFS('m cost'!$E$3:$E$1062,'m cost'!$B$3:$B$1062,C3246,'m cost'!$C$3:$C$1062,"&lt;="&amp;O3246,'m cost'!$D$3:$D$1062,"&lt;="&amp;N3246)))</f>
        <v>1793</v>
      </c>
      <c r="L3246" s="2">
        <f t="shared" si="312"/>
        <v>89650</v>
      </c>
      <c r="M3246" s="2">
        <f t="shared" si="313"/>
        <v>52500</v>
      </c>
      <c r="N3246">
        <f t="shared" si="314"/>
        <v>3</v>
      </c>
      <c r="O3246">
        <f t="shared" si="315"/>
        <v>2023</v>
      </c>
      <c r="P3246" s="9">
        <f>IF(I3246&gt;0,VLOOKUP(B3246,'m cost'!A:G,6,FALSE)*I3246,0)</f>
        <v>2148</v>
      </c>
      <c r="Q3246" t="str">
        <f t="shared" si="316"/>
        <v>l</v>
      </c>
      <c r="R3246" s="2">
        <f t="shared" si="317"/>
        <v>-39298</v>
      </c>
    </row>
    <row r="3247" spans="1:18" x14ac:dyDescent="0.2">
      <c r="A3247" t="s">
        <v>26</v>
      </c>
      <c r="B3247" s="9" t="str">
        <f>VLOOKUP(A3247,'item cost'!A:D,2,FALSE)</f>
        <v>group 5</v>
      </c>
      <c r="C3247" s="9" t="str">
        <f>VLOOKUP(D3247,items!A:B,2,FALSE)</f>
        <v>item 5</v>
      </c>
      <c r="D3247" t="s">
        <v>837</v>
      </c>
      <c r="E3247" s="10"/>
      <c r="F3247" s="10">
        <v>45010</v>
      </c>
      <c r="G3247" t="s">
        <v>752</v>
      </c>
      <c r="I3247">
        <v>40</v>
      </c>
      <c r="J3247" s="2">
        <v>1250</v>
      </c>
      <c r="K3247" s="2">
        <f>IF(OR(B3247="متنوع",B3247="قطع غيار"),J3247,IF(AND(B3247="ceiling fan",J3247&gt;500),_xlfn.MAXIFS('m cost'!$E$3:$E$1062,'m cost'!$B$3:$B$1062,C3247,'m cost'!$C$3:$C$1062,"&lt;="&amp;O3247,'m cost'!$D$3:$D$1062,"&lt;="&amp;N3247)*3,_xlfn.MAXIFS('m cost'!$E$3:$E$1062,'m cost'!$B$3:$B$1062,C3247,'m cost'!$C$3:$C$1062,"&lt;="&amp;O3247,'m cost'!$D$3:$D$1062,"&lt;="&amp;N3247)))</f>
        <v>2220</v>
      </c>
      <c r="L3247" s="2">
        <f t="shared" si="312"/>
        <v>88800</v>
      </c>
      <c r="M3247" s="2">
        <f t="shared" si="313"/>
        <v>50000</v>
      </c>
      <c r="N3247">
        <f t="shared" si="314"/>
        <v>3</v>
      </c>
      <c r="O3247">
        <f t="shared" si="315"/>
        <v>2023</v>
      </c>
      <c r="P3247" s="9">
        <f>IF(I3247&gt;0,VLOOKUP(B3247,'m cost'!A:G,6,FALSE)*I3247,0)</f>
        <v>1281.5999999999999</v>
      </c>
      <c r="Q3247" t="str">
        <f t="shared" si="316"/>
        <v>l</v>
      </c>
      <c r="R3247" s="2">
        <f t="shared" si="317"/>
        <v>-40081.599999999999</v>
      </c>
    </row>
    <row r="3248" spans="1:18" x14ac:dyDescent="0.2">
      <c r="A3248" t="s">
        <v>66</v>
      </c>
      <c r="B3248" s="9" t="str">
        <f>VLOOKUP(A3248,'item cost'!A:D,2,FALSE)</f>
        <v>group 6</v>
      </c>
      <c r="C3248" s="9" t="str">
        <f>VLOOKUP(D3248,items!A:B,2,FALSE)</f>
        <v>item 6</v>
      </c>
      <c r="D3248" t="s">
        <v>838</v>
      </c>
      <c r="E3248" s="10"/>
      <c r="F3248" s="10">
        <v>45010</v>
      </c>
      <c r="G3248" t="s">
        <v>752</v>
      </c>
      <c r="I3248">
        <v>60</v>
      </c>
      <c r="J3248" s="2">
        <v>410</v>
      </c>
      <c r="K3248" s="2">
        <f>IF(OR(B3248="متنوع",B3248="قطع غيار"),J3248,IF(AND(B3248="ceiling fan",J3248&gt;500),_xlfn.MAXIFS('m cost'!$E$3:$E$1062,'m cost'!$B$3:$B$1062,C3248,'m cost'!$C$3:$C$1062,"&lt;="&amp;O3248,'m cost'!$D$3:$D$1062,"&lt;="&amp;N3248)*3,_xlfn.MAXIFS('m cost'!$E$3:$E$1062,'m cost'!$B$3:$B$1062,C3248,'m cost'!$C$3:$C$1062,"&lt;="&amp;O3248,'m cost'!$D$3:$D$1062,"&lt;="&amp;N3248)))</f>
        <v>410</v>
      </c>
      <c r="L3248" s="2">
        <f t="shared" si="312"/>
        <v>24600</v>
      </c>
      <c r="M3248" s="2">
        <f t="shared" si="313"/>
        <v>24600</v>
      </c>
      <c r="N3248">
        <f t="shared" si="314"/>
        <v>3</v>
      </c>
      <c r="O3248">
        <f t="shared" si="315"/>
        <v>2023</v>
      </c>
      <c r="P3248" s="9">
        <f>IF(I3248&gt;0,VLOOKUP(B3248,'m cost'!A:G,6,FALSE)*I3248,0)</f>
        <v>8968.7999999999993</v>
      </c>
      <c r="Q3248" t="str">
        <f t="shared" si="316"/>
        <v>l</v>
      </c>
      <c r="R3248" s="2">
        <f t="shared" si="317"/>
        <v>-8968.7999999999993</v>
      </c>
    </row>
    <row r="3249" spans="1:18" x14ac:dyDescent="0.2">
      <c r="A3249" t="s">
        <v>40</v>
      </c>
      <c r="B3249" s="9" t="str">
        <f>VLOOKUP(A3249,'item cost'!A:D,2,FALSE)</f>
        <v>group 7</v>
      </c>
      <c r="C3249" s="9" t="str">
        <f>VLOOKUP(D3249,items!A:B,2,FALSE)</f>
        <v>item 7</v>
      </c>
      <c r="D3249" t="s">
        <v>839</v>
      </c>
      <c r="E3249" s="10"/>
      <c r="F3249" s="10">
        <v>45010</v>
      </c>
      <c r="G3249" t="s">
        <v>752</v>
      </c>
      <c r="I3249">
        <v>4</v>
      </c>
      <c r="J3249" s="2">
        <v>350</v>
      </c>
      <c r="K3249" s="2">
        <f>IF(OR(B3249="متنوع",B3249="قطع غيار"),J3249,IF(AND(B3249="ceiling fan",J3249&gt;500),_xlfn.MAXIFS('m cost'!$E$3:$E$1062,'m cost'!$B$3:$B$1062,C3249,'m cost'!$C$3:$C$1062,"&lt;="&amp;O3249,'m cost'!$D$3:$D$1062,"&lt;="&amp;N3249)*3,_xlfn.MAXIFS('m cost'!$E$3:$E$1062,'m cost'!$B$3:$B$1062,C3249,'m cost'!$C$3:$C$1062,"&lt;="&amp;O3249,'m cost'!$D$3:$D$1062,"&lt;="&amp;N3249)))</f>
        <v>460</v>
      </c>
      <c r="L3249" s="2">
        <f t="shared" si="312"/>
        <v>1840</v>
      </c>
      <c r="M3249" s="2">
        <f t="shared" si="313"/>
        <v>1400</v>
      </c>
      <c r="N3249">
        <f t="shared" si="314"/>
        <v>3</v>
      </c>
      <c r="O3249">
        <f t="shared" si="315"/>
        <v>2023</v>
      </c>
      <c r="P3249" s="9">
        <f>IF(I3249&gt;0,VLOOKUP(B3249,'m cost'!A:G,6,FALSE)*I3249,0)</f>
        <v>88.56</v>
      </c>
      <c r="Q3249" t="str">
        <f t="shared" si="316"/>
        <v>l</v>
      </c>
      <c r="R3249" s="2">
        <f t="shared" si="317"/>
        <v>-528.55999999999995</v>
      </c>
    </row>
    <row r="3250" spans="1:18" x14ac:dyDescent="0.2">
      <c r="A3250" t="s">
        <v>61</v>
      </c>
      <c r="B3250" s="9" t="str">
        <f>VLOOKUP(A3250,'item cost'!A:D,2,FALSE)</f>
        <v>group 8</v>
      </c>
      <c r="C3250" s="9" t="str">
        <f>VLOOKUP(D3250,items!A:B,2,FALSE)</f>
        <v>item 8</v>
      </c>
      <c r="D3250" t="s">
        <v>840</v>
      </c>
      <c r="E3250" s="10"/>
      <c r="F3250" s="10">
        <v>44993</v>
      </c>
      <c r="G3250" t="s">
        <v>753</v>
      </c>
      <c r="I3250">
        <v>50</v>
      </c>
      <c r="J3250" s="2">
        <v>490</v>
      </c>
      <c r="K3250" s="2">
        <f>IF(OR(B3250="متنوع",B3250="قطع غيار"),J3250,IF(AND(B3250="ceiling fan",J3250&gt;500),_xlfn.MAXIFS('m cost'!$E$3:$E$1062,'m cost'!$B$3:$B$1062,C3250,'m cost'!$C$3:$C$1062,"&lt;="&amp;O3250,'m cost'!$D$3:$D$1062,"&lt;="&amp;N3250)*3,_xlfn.MAXIFS('m cost'!$E$3:$E$1062,'m cost'!$B$3:$B$1062,C3250,'m cost'!$C$3:$C$1062,"&lt;="&amp;O3250,'m cost'!$D$3:$D$1062,"&lt;="&amp;N3250)))</f>
        <v>1630</v>
      </c>
      <c r="L3250" s="2">
        <f t="shared" si="312"/>
        <v>81500</v>
      </c>
      <c r="M3250" s="2">
        <f t="shared" si="313"/>
        <v>24500</v>
      </c>
      <c r="N3250">
        <f t="shared" si="314"/>
        <v>3</v>
      </c>
      <c r="O3250">
        <f t="shared" si="315"/>
        <v>2023</v>
      </c>
      <c r="P3250" s="9">
        <f>IF(I3250&gt;0,VLOOKUP(B3250,'m cost'!A:G,6,FALSE)*I3250,0)</f>
        <v>3142</v>
      </c>
      <c r="Q3250" t="str">
        <f t="shared" si="316"/>
        <v>l</v>
      </c>
      <c r="R3250" s="2">
        <f t="shared" si="317"/>
        <v>-60142</v>
      </c>
    </row>
    <row r="3251" spans="1:18" x14ac:dyDescent="0.2">
      <c r="A3251" t="s">
        <v>39</v>
      </c>
      <c r="B3251" s="9" t="str">
        <f>VLOOKUP(A3251,'item cost'!A:D,2,FALSE)</f>
        <v>group 9</v>
      </c>
      <c r="C3251" s="9" t="str">
        <f>VLOOKUP(D3251,items!A:B,2,FALSE)</f>
        <v>item 9</v>
      </c>
      <c r="D3251" t="s">
        <v>841</v>
      </c>
      <c r="E3251" s="10"/>
      <c r="F3251" s="10">
        <v>44993</v>
      </c>
      <c r="G3251" t="s">
        <v>753</v>
      </c>
      <c r="I3251">
        <v>50</v>
      </c>
      <c r="J3251" s="2">
        <v>540</v>
      </c>
      <c r="K3251" s="2">
        <f>IF(OR(B3251="متنوع",B3251="قطع غيار"),J3251,IF(AND(B3251="ceiling fan",J3251&gt;500),_xlfn.MAXIFS('m cost'!$E$3:$E$1062,'m cost'!$B$3:$B$1062,C3251,'m cost'!$C$3:$C$1062,"&lt;="&amp;O3251,'m cost'!$D$3:$D$1062,"&lt;="&amp;N3251)*3,_xlfn.MAXIFS('m cost'!$E$3:$E$1062,'m cost'!$B$3:$B$1062,C3251,'m cost'!$C$3:$C$1062,"&lt;="&amp;O3251,'m cost'!$D$3:$D$1062,"&lt;="&amp;N3251)))</f>
        <v>2007</v>
      </c>
      <c r="L3251" s="2">
        <f t="shared" si="312"/>
        <v>100350</v>
      </c>
      <c r="M3251" s="2">
        <f t="shared" si="313"/>
        <v>27000</v>
      </c>
      <c r="N3251">
        <f t="shared" si="314"/>
        <v>3</v>
      </c>
      <c r="O3251">
        <f t="shared" si="315"/>
        <v>2023</v>
      </c>
      <c r="P3251" s="9">
        <f>IF(I3251&gt;0,VLOOKUP(B3251,'m cost'!A:G,6,FALSE)*I3251,0)</f>
        <v>1124.5</v>
      </c>
      <c r="Q3251" t="str">
        <f t="shared" si="316"/>
        <v>l</v>
      </c>
      <c r="R3251" s="2">
        <f t="shared" si="317"/>
        <v>-74474.5</v>
      </c>
    </row>
    <row r="3252" spans="1:18" x14ac:dyDescent="0.2">
      <c r="A3252" t="s">
        <v>277</v>
      </c>
      <c r="B3252" s="9" t="str">
        <f>VLOOKUP(A3252,'item cost'!A:D,2,FALSE)</f>
        <v>group 10</v>
      </c>
      <c r="C3252" s="9" t="str">
        <f>VLOOKUP(D3252,items!A:B,2,FALSE)</f>
        <v>item 10</v>
      </c>
      <c r="D3252" t="s">
        <v>842</v>
      </c>
      <c r="E3252" s="10"/>
      <c r="F3252" s="10">
        <v>44993</v>
      </c>
      <c r="G3252" t="s">
        <v>753</v>
      </c>
      <c r="I3252">
        <v>24</v>
      </c>
      <c r="J3252" s="2">
        <v>2700</v>
      </c>
      <c r="K3252" s="2">
        <f>IF(OR(B3252="متنوع",B3252="قطع غيار"),J3252,IF(AND(B3252="ceiling fan",J3252&gt;500),_xlfn.MAXIFS('m cost'!$E$3:$E$1062,'m cost'!$B$3:$B$1062,C3252,'m cost'!$C$3:$C$1062,"&lt;="&amp;O3252,'m cost'!$D$3:$D$1062,"&lt;="&amp;N3252)*3,_xlfn.MAXIFS('m cost'!$E$3:$E$1062,'m cost'!$B$3:$B$1062,C3252,'m cost'!$C$3:$C$1062,"&lt;="&amp;O3252,'m cost'!$D$3:$D$1062,"&lt;="&amp;N3252)))</f>
        <v>370</v>
      </c>
      <c r="L3252" s="2">
        <f t="shared" si="312"/>
        <v>8880</v>
      </c>
      <c r="M3252" s="2">
        <f t="shared" si="313"/>
        <v>64800</v>
      </c>
      <c r="N3252">
        <f t="shared" si="314"/>
        <v>3</v>
      </c>
      <c r="O3252">
        <f t="shared" si="315"/>
        <v>2023</v>
      </c>
      <c r="P3252" s="9">
        <f>IF(I3252&gt;0,VLOOKUP(B3252,'m cost'!A:G,6,FALSE)*I3252,0)</f>
        <v>1498.32</v>
      </c>
      <c r="Q3252" t="str">
        <f t="shared" si="316"/>
        <v>p</v>
      </c>
      <c r="R3252" s="2">
        <f t="shared" si="317"/>
        <v>54421.68</v>
      </c>
    </row>
    <row r="3253" spans="1:18" x14ac:dyDescent="0.2">
      <c r="A3253" t="s">
        <v>53</v>
      </c>
      <c r="B3253" s="9" t="str">
        <f>VLOOKUP(A3253,'item cost'!A:D,2,FALSE)</f>
        <v>group 11</v>
      </c>
      <c r="C3253" s="9" t="str">
        <f>VLOOKUP(D3253,items!A:B,2,FALSE)</f>
        <v>item 11</v>
      </c>
      <c r="D3253" t="s">
        <v>843</v>
      </c>
      <c r="E3253" s="10"/>
      <c r="F3253" s="10">
        <v>44993</v>
      </c>
      <c r="G3253" t="s">
        <v>753</v>
      </c>
      <c r="I3253">
        <v>10</v>
      </c>
      <c r="J3253" s="2">
        <v>2800</v>
      </c>
      <c r="K3253" s="2">
        <f>IF(OR(B3253="متنوع",B3253="قطع غيار"),J3253,IF(AND(B3253="ceiling fan",J3253&gt;500),_xlfn.MAXIFS('m cost'!$E$3:$E$1062,'m cost'!$B$3:$B$1062,C3253,'m cost'!$C$3:$C$1062,"&lt;="&amp;O3253,'m cost'!$D$3:$D$1062,"&lt;="&amp;N3253)*3,_xlfn.MAXIFS('m cost'!$E$3:$E$1062,'m cost'!$B$3:$B$1062,C3253,'m cost'!$C$3:$C$1062,"&lt;="&amp;O3253,'m cost'!$D$3:$D$1062,"&lt;="&amp;N3253)))</f>
        <v>339.00000000000006</v>
      </c>
      <c r="L3253" s="2">
        <f t="shared" si="312"/>
        <v>3390.0000000000005</v>
      </c>
      <c r="M3253" s="2">
        <f t="shared" si="313"/>
        <v>28000</v>
      </c>
      <c r="N3253">
        <f t="shared" si="314"/>
        <v>3</v>
      </c>
      <c r="O3253">
        <f t="shared" si="315"/>
        <v>2023</v>
      </c>
      <c r="P3253" s="9">
        <f>IF(I3253&gt;0,VLOOKUP(B3253,'m cost'!A:G,6,FALSE)*I3253,0)</f>
        <v>220.10000000000002</v>
      </c>
      <c r="Q3253" t="str">
        <f t="shared" si="316"/>
        <v>p</v>
      </c>
      <c r="R3253" s="2">
        <f t="shared" si="317"/>
        <v>24389.9</v>
      </c>
    </row>
    <row r="3254" spans="1:18" x14ac:dyDescent="0.2">
      <c r="A3254" t="s">
        <v>54</v>
      </c>
      <c r="B3254" s="9" t="str">
        <f>VLOOKUP(A3254,'item cost'!A:D,2,FALSE)</f>
        <v>group 12</v>
      </c>
      <c r="C3254" s="9" t="str">
        <f>VLOOKUP(D3254,items!A:B,2,FALSE)</f>
        <v>item 12</v>
      </c>
      <c r="D3254" t="s">
        <v>844</v>
      </c>
      <c r="E3254" s="10"/>
      <c r="F3254" s="10">
        <v>44993</v>
      </c>
      <c r="G3254" t="s">
        <v>753</v>
      </c>
      <c r="I3254">
        <v>5</v>
      </c>
      <c r="J3254" s="2">
        <v>1250</v>
      </c>
      <c r="K3254" s="2">
        <f>IF(OR(B3254="متنوع",B3254="قطع غيار"),J3254,IF(AND(B3254="ceiling fan",J3254&gt;500),_xlfn.MAXIFS('m cost'!$E$3:$E$1062,'m cost'!$B$3:$B$1062,C3254,'m cost'!$C$3:$C$1062,"&lt;="&amp;O3254,'m cost'!$D$3:$D$1062,"&lt;="&amp;N3254)*3,_xlfn.MAXIFS('m cost'!$E$3:$E$1062,'m cost'!$B$3:$B$1062,C3254,'m cost'!$C$3:$C$1062,"&lt;="&amp;O3254,'m cost'!$D$3:$D$1062,"&lt;="&amp;N3254)))</f>
        <v>900</v>
      </c>
      <c r="L3254" s="2">
        <f t="shared" si="312"/>
        <v>4500</v>
      </c>
      <c r="M3254" s="2">
        <f t="shared" si="313"/>
        <v>6250</v>
      </c>
      <c r="N3254">
        <f t="shared" si="314"/>
        <v>3</v>
      </c>
      <c r="O3254">
        <f t="shared" si="315"/>
        <v>2023</v>
      </c>
      <c r="P3254" s="9">
        <f>IF(I3254&gt;0,VLOOKUP(B3254,'m cost'!A:G,6,FALSE)*I3254,0)</f>
        <v>128.9</v>
      </c>
      <c r="Q3254" t="str">
        <f t="shared" si="316"/>
        <v>p</v>
      </c>
      <c r="R3254" s="2">
        <f t="shared" si="317"/>
        <v>1621.1</v>
      </c>
    </row>
    <row r="3255" spans="1:18" x14ac:dyDescent="0.2">
      <c r="A3255" t="s">
        <v>72</v>
      </c>
      <c r="B3255" s="9" t="str">
        <f>VLOOKUP(A3255,'item cost'!A:D,2,FALSE)</f>
        <v>group 13</v>
      </c>
      <c r="C3255" s="9" t="str">
        <f>VLOOKUP(D3255,items!A:B,2,FALSE)</f>
        <v>item 13</v>
      </c>
      <c r="D3255" t="s">
        <v>845</v>
      </c>
      <c r="E3255" s="10"/>
      <c r="F3255" s="10">
        <v>44993</v>
      </c>
      <c r="G3255" t="s">
        <v>753</v>
      </c>
      <c r="I3255">
        <v>30</v>
      </c>
      <c r="J3255" s="2">
        <v>265</v>
      </c>
      <c r="K3255" s="2">
        <f>IF(OR(B3255="متنوع",B3255="قطع غيار"),J3255,IF(AND(B3255="ceiling fan",J3255&gt;500),_xlfn.MAXIFS('m cost'!$E$3:$E$1062,'m cost'!$B$3:$B$1062,C3255,'m cost'!$C$3:$C$1062,"&lt;="&amp;O3255,'m cost'!$D$3:$D$1062,"&lt;="&amp;N3255)*3,_xlfn.MAXIFS('m cost'!$E$3:$E$1062,'m cost'!$B$3:$B$1062,C3255,'m cost'!$C$3:$C$1062,"&lt;="&amp;O3255,'m cost'!$D$3:$D$1062,"&lt;="&amp;N3255)))</f>
        <v>450</v>
      </c>
      <c r="L3255" s="2">
        <f t="shared" si="312"/>
        <v>13500</v>
      </c>
      <c r="M3255" s="2">
        <f t="shared" si="313"/>
        <v>7950</v>
      </c>
      <c r="N3255">
        <f t="shared" si="314"/>
        <v>3</v>
      </c>
      <c r="O3255">
        <f t="shared" si="315"/>
        <v>2023</v>
      </c>
      <c r="P3255" s="9">
        <f>IF(I3255&gt;0,VLOOKUP(B3255,'m cost'!A:G,6,FALSE)*I3255,0)</f>
        <v>1250.1000000000001</v>
      </c>
      <c r="Q3255" t="str">
        <f t="shared" si="316"/>
        <v>l</v>
      </c>
      <c r="R3255" s="2">
        <f t="shared" si="317"/>
        <v>-6800.1</v>
      </c>
    </row>
    <row r="3256" spans="1:18" x14ac:dyDescent="0.2">
      <c r="A3256" t="s">
        <v>38</v>
      </c>
      <c r="B3256" s="9" t="str">
        <f>VLOOKUP(A3256,'item cost'!A:D,2,FALSE)</f>
        <v>group 14</v>
      </c>
      <c r="C3256" s="9" t="str">
        <f>VLOOKUP(D3256,items!A:B,2,FALSE)</f>
        <v>item 14</v>
      </c>
      <c r="D3256" t="s">
        <v>846</v>
      </c>
      <c r="E3256" s="10"/>
      <c r="F3256" s="10">
        <v>44993</v>
      </c>
      <c r="G3256" t="s">
        <v>754</v>
      </c>
      <c r="I3256">
        <v>-1</v>
      </c>
      <c r="J3256" s="2">
        <v>1050</v>
      </c>
      <c r="K3256" s="2">
        <f>IF(OR(B3256="متنوع",B3256="قطع غيار"),J3256,IF(AND(B3256="ceiling fan",J3256&gt;500),_xlfn.MAXIFS('m cost'!$E$3:$E$1062,'m cost'!$B$3:$B$1062,C3256,'m cost'!$C$3:$C$1062,"&lt;="&amp;O3256,'m cost'!$D$3:$D$1062,"&lt;="&amp;N3256)*3,_xlfn.MAXIFS('m cost'!$E$3:$E$1062,'m cost'!$B$3:$B$1062,C3256,'m cost'!$C$3:$C$1062,"&lt;="&amp;O3256,'m cost'!$D$3:$D$1062,"&lt;="&amp;N3256)))</f>
        <v>2060</v>
      </c>
      <c r="L3256" s="2">
        <f t="shared" si="312"/>
        <v>-2060</v>
      </c>
      <c r="M3256" s="2">
        <f t="shared" si="313"/>
        <v>-1050</v>
      </c>
      <c r="N3256">
        <f t="shared" si="314"/>
        <v>3</v>
      </c>
      <c r="O3256">
        <f t="shared" si="315"/>
        <v>2023</v>
      </c>
      <c r="P3256" s="9">
        <f>IF(I3256&gt;0,VLOOKUP(B3256,'m cost'!A:G,6,FALSE)*I3256,0)</f>
        <v>0</v>
      </c>
      <c r="Q3256" t="str">
        <f t="shared" si="316"/>
        <v>p</v>
      </c>
      <c r="R3256" s="2">
        <f t="shared" si="317"/>
        <v>1010</v>
      </c>
    </row>
    <row r="3257" spans="1:18" x14ac:dyDescent="0.2">
      <c r="A3257" t="s">
        <v>36</v>
      </c>
      <c r="B3257" s="9" t="str">
        <f>VLOOKUP(A3257,'item cost'!A:D,2,FALSE)</f>
        <v>group 15</v>
      </c>
      <c r="C3257" s="9" t="str">
        <f>VLOOKUP(D3257,items!A:B,2,FALSE)</f>
        <v>item 15</v>
      </c>
      <c r="D3257" t="s">
        <v>847</v>
      </c>
      <c r="E3257" s="10"/>
      <c r="F3257" s="10">
        <v>44993</v>
      </c>
      <c r="G3257" t="s">
        <v>754</v>
      </c>
      <c r="I3257">
        <v>-1</v>
      </c>
      <c r="J3257" s="2">
        <v>540</v>
      </c>
      <c r="K3257" s="2">
        <f>IF(OR(B3257="متنوع",B3257="قطع غيار"),J3257,IF(AND(B3257="ceiling fan",J3257&gt;500),_xlfn.MAXIFS('m cost'!$E$3:$E$1062,'m cost'!$B$3:$B$1062,C3257,'m cost'!$C$3:$C$1062,"&lt;="&amp;O3257,'m cost'!$D$3:$D$1062,"&lt;="&amp;N3257)*3,_xlfn.MAXIFS('m cost'!$E$3:$E$1062,'m cost'!$B$3:$B$1062,C3257,'m cost'!$C$3:$C$1062,"&lt;="&amp;O3257,'m cost'!$D$3:$D$1062,"&lt;="&amp;N3257)))</f>
        <v>1928</v>
      </c>
      <c r="L3257" s="2">
        <f t="shared" si="312"/>
        <v>-1928</v>
      </c>
      <c r="M3257" s="2">
        <f t="shared" si="313"/>
        <v>-540</v>
      </c>
      <c r="N3257">
        <f t="shared" si="314"/>
        <v>3</v>
      </c>
      <c r="O3257">
        <f t="shared" si="315"/>
        <v>2023</v>
      </c>
      <c r="P3257" s="9">
        <f>IF(I3257&gt;0,VLOOKUP(B3257,'m cost'!A:G,6,FALSE)*I3257,0)</f>
        <v>0</v>
      </c>
      <c r="Q3257" t="str">
        <f t="shared" si="316"/>
        <v>p</v>
      </c>
      <c r="R3257" s="2">
        <f t="shared" si="317"/>
        <v>1388</v>
      </c>
    </row>
    <row r="3258" spans="1:18" x14ac:dyDescent="0.2">
      <c r="A3258" t="s">
        <v>30</v>
      </c>
      <c r="B3258" s="9" t="str">
        <f>VLOOKUP(A3258,'item cost'!A:D,2,FALSE)</f>
        <v>group 16</v>
      </c>
      <c r="C3258" s="9" t="str">
        <f>VLOOKUP(D3258,items!A:B,2,FALSE)</f>
        <v>item 16</v>
      </c>
      <c r="D3258" t="s">
        <v>848</v>
      </c>
      <c r="E3258" s="10"/>
      <c r="F3258" s="10">
        <v>45012</v>
      </c>
      <c r="G3258" t="s">
        <v>755</v>
      </c>
      <c r="I3258">
        <v>10</v>
      </c>
      <c r="J3258" s="2">
        <v>2800</v>
      </c>
      <c r="K3258" s="2">
        <f>IF(OR(B3258="متنوع",B3258="قطع غيار"),J3258,IF(AND(B3258="ceiling fan",J3258&gt;500),_xlfn.MAXIFS('m cost'!$E$3:$E$1062,'m cost'!$B$3:$B$1062,C3258,'m cost'!$C$3:$C$1062,"&lt;="&amp;O3258,'m cost'!$D$3:$D$1062,"&lt;="&amp;N3258)*3,_xlfn.MAXIFS('m cost'!$E$3:$E$1062,'m cost'!$B$3:$B$1062,C3258,'m cost'!$C$3:$C$1062,"&lt;="&amp;O3258,'m cost'!$D$3:$D$1062,"&lt;="&amp;N3258)))</f>
        <v>340.26666666666671</v>
      </c>
      <c r="L3258" s="2">
        <f t="shared" si="312"/>
        <v>3402.666666666667</v>
      </c>
      <c r="M3258" s="2">
        <f t="shared" si="313"/>
        <v>28000</v>
      </c>
      <c r="N3258">
        <f t="shared" si="314"/>
        <v>3</v>
      </c>
      <c r="O3258">
        <f t="shared" si="315"/>
        <v>2023</v>
      </c>
      <c r="P3258" s="9">
        <f>IF(I3258&gt;0,VLOOKUP(B3258,'m cost'!A:G,6,FALSE)*I3258,0)</f>
        <v>286.8</v>
      </c>
      <c r="Q3258" t="str">
        <f t="shared" si="316"/>
        <v>p</v>
      </c>
      <c r="R3258" s="2">
        <f t="shared" si="317"/>
        <v>24310.533333333333</v>
      </c>
    </row>
    <row r="3259" spans="1:18" x14ac:dyDescent="0.2">
      <c r="A3259" t="s">
        <v>45</v>
      </c>
      <c r="B3259" s="9" t="str">
        <f>VLOOKUP(A3259,'item cost'!A:D,2,FALSE)</f>
        <v>group 17</v>
      </c>
      <c r="C3259" s="9" t="str">
        <f>VLOOKUP(D3259,items!A:B,2,FALSE)</f>
        <v>item 17</v>
      </c>
      <c r="D3259" t="s">
        <v>849</v>
      </c>
      <c r="E3259" s="10"/>
      <c r="F3259" s="10">
        <v>45012</v>
      </c>
      <c r="G3259" t="s">
        <v>755</v>
      </c>
      <c r="I3259">
        <v>10</v>
      </c>
      <c r="J3259" s="2">
        <v>2900</v>
      </c>
      <c r="K3259" s="2">
        <f>IF(OR(B3259="متنوع",B3259="قطع غيار"),J3259,IF(AND(B3259="ceiling fan",J3259&gt;500),_xlfn.MAXIFS('m cost'!$E$3:$E$1062,'m cost'!$B$3:$B$1062,C3259,'m cost'!$C$3:$C$1062,"&lt;="&amp;O3259,'m cost'!$D$3:$D$1062,"&lt;="&amp;N3259)*3,_xlfn.MAXIFS('m cost'!$E$3:$E$1062,'m cost'!$B$3:$B$1062,C3259,'m cost'!$C$3:$C$1062,"&lt;="&amp;O3259,'m cost'!$D$3:$D$1062,"&lt;="&amp;N3259)))</f>
        <v>1330</v>
      </c>
      <c r="L3259" s="2">
        <f t="shared" si="312"/>
        <v>13300</v>
      </c>
      <c r="M3259" s="2">
        <f t="shared" si="313"/>
        <v>29000</v>
      </c>
      <c r="N3259">
        <f t="shared" si="314"/>
        <v>3</v>
      </c>
      <c r="O3259">
        <f t="shared" si="315"/>
        <v>2023</v>
      </c>
      <c r="P3259" s="9">
        <f>IF(I3259&gt;0,VLOOKUP(B3259,'m cost'!A:G,6,FALSE)*I3259,0)</f>
        <v>482.5</v>
      </c>
      <c r="Q3259" t="str">
        <f t="shared" si="316"/>
        <v>p</v>
      </c>
      <c r="R3259" s="2">
        <f t="shared" si="317"/>
        <v>15217.5</v>
      </c>
    </row>
    <row r="3260" spans="1:18" x14ac:dyDescent="0.2">
      <c r="A3260" t="s">
        <v>21</v>
      </c>
      <c r="B3260" s="9" t="str">
        <f>VLOOKUP(A3260,'item cost'!A:D,2,FALSE)</f>
        <v>group 18</v>
      </c>
      <c r="C3260" s="9" t="str">
        <f>VLOOKUP(D3260,items!A:B,2,FALSE)</f>
        <v>item 18</v>
      </c>
      <c r="D3260" t="s">
        <v>850</v>
      </c>
      <c r="E3260" s="10"/>
      <c r="F3260" s="10">
        <v>45012</v>
      </c>
      <c r="G3260" t="s">
        <v>755</v>
      </c>
      <c r="I3260">
        <v>15</v>
      </c>
      <c r="J3260" s="2">
        <v>3050</v>
      </c>
      <c r="K3260" s="2">
        <f>IF(OR(B3260="متنوع",B3260="قطع غيار"),J3260,IF(AND(B3260="ceiling fan",J3260&gt;500),_xlfn.MAXIFS('m cost'!$E$3:$E$1062,'m cost'!$B$3:$B$1062,C3260,'m cost'!$C$3:$C$1062,"&lt;="&amp;O3260,'m cost'!$D$3:$D$1062,"&lt;="&amp;N3260)*3,_xlfn.MAXIFS('m cost'!$E$3:$E$1062,'m cost'!$B$3:$B$1062,C3260,'m cost'!$C$3:$C$1062,"&lt;="&amp;O3260,'m cost'!$D$3:$D$1062,"&lt;="&amp;N3260)))</f>
        <v>569</v>
      </c>
      <c r="L3260" s="2">
        <f t="shared" si="312"/>
        <v>8535</v>
      </c>
      <c r="M3260" s="2">
        <f t="shared" si="313"/>
        <v>45750</v>
      </c>
      <c r="N3260">
        <f t="shared" si="314"/>
        <v>3</v>
      </c>
      <c r="O3260">
        <f t="shared" si="315"/>
        <v>2023</v>
      </c>
      <c r="P3260" s="9">
        <f>IF(I3260&gt;0,VLOOKUP(B3260,'m cost'!A:G,6,FALSE)*I3260,0)</f>
        <v>2072.4</v>
      </c>
      <c r="Q3260" t="str">
        <f t="shared" si="316"/>
        <v>p</v>
      </c>
      <c r="R3260" s="2">
        <f t="shared" si="317"/>
        <v>35142.6</v>
      </c>
    </row>
    <row r="3261" spans="1:18" x14ac:dyDescent="0.2">
      <c r="A3261" t="s">
        <v>275</v>
      </c>
      <c r="B3261" s="9" t="str">
        <f>VLOOKUP(A3261,'item cost'!A:D,2,FALSE)</f>
        <v>group 19</v>
      </c>
      <c r="C3261" s="9" t="str">
        <f>VLOOKUP(D3261,items!A:B,2,FALSE)</f>
        <v>item 19</v>
      </c>
      <c r="D3261" t="s">
        <v>851</v>
      </c>
      <c r="E3261" s="10"/>
      <c r="F3261" s="10">
        <v>45012</v>
      </c>
      <c r="G3261" t="s">
        <v>755</v>
      </c>
      <c r="I3261">
        <v>48</v>
      </c>
      <c r="J3261" s="2">
        <v>175</v>
      </c>
      <c r="K3261" s="2">
        <f>IF(OR(B3261="متنوع",B3261="قطع غيار"),J3261,IF(AND(B3261="ceiling fan",J3261&gt;500),_xlfn.MAXIFS('m cost'!$E$3:$E$1062,'m cost'!$B$3:$B$1062,C3261,'m cost'!$C$3:$C$1062,"&lt;="&amp;O3261,'m cost'!$D$3:$D$1062,"&lt;="&amp;N3261)*3,_xlfn.MAXIFS('m cost'!$E$3:$E$1062,'m cost'!$B$3:$B$1062,C3261,'m cost'!$C$3:$C$1062,"&lt;="&amp;O3261,'m cost'!$D$3:$D$1062,"&lt;="&amp;N3261)))</f>
        <v>1400</v>
      </c>
      <c r="L3261" s="2">
        <f t="shared" si="312"/>
        <v>67200</v>
      </c>
      <c r="M3261" s="2">
        <f t="shared" si="313"/>
        <v>8400</v>
      </c>
      <c r="N3261">
        <f t="shared" si="314"/>
        <v>3</v>
      </c>
      <c r="O3261">
        <f t="shared" si="315"/>
        <v>2023</v>
      </c>
      <c r="P3261" s="9">
        <f>IF(I3261&gt;0,VLOOKUP(B3261,'m cost'!A:G,6,FALSE)*I3261,0)</f>
        <v>1054.56</v>
      </c>
      <c r="Q3261" t="str">
        <f t="shared" si="316"/>
        <v>l</v>
      </c>
      <c r="R3261" s="2">
        <f t="shared" si="317"/>
        <v>-59854.559999999998</v>
      </c>
    </row>
    <row r="3262" spans="1:18" x14ac:dyDescent="0.2">
      <c r="A3262" t="s">
        <v>17</v>
      </c>
      <c r="B3262" s="9" t="str">
        <f>VLOOKUP(A3262,'item cost'!A:D,2,FALSE)</f>
        <v>group 20</v>
      </c>
      <c r="C3262" s="9" t="str">
        <f>VLOOKUP(D3262,items!A:B,2,FALSE)</f>
        <v>item 20</v>
      </c>
      <c r="D3262" t="s">
        <v>852</v>
      </c>
      <c r="E3262" s="10"/>
      <c r="F3262" s="10">
        <v>45012</v>
      </c>
      <c r="G3262" t="s">
        <v>755</v>
      </c>
      <c r="I3262">
        <v>5</v>
      </c>
      <c r="J3262" s="2">
        <v>2700</v>
      </c>
      <c r="K3262" s="2">
        <f>IF(OR(B3262="متنوع",B3262="قطع غيار"),J3262,IF(AND(B3262="ceiling fan",J3262&gt;500),_xlfn.MAXIFS('m cost'!$E$3:$E$1062,'m cost'!$B$3:$B$1062,C3262,'m cost'!$C$3:$C$1062,"&lt;="&amp;O3262,'m cost'!$D$3:$D$1062,"&lt;="&amp;N3262)*3,_xlfn.MAXIFS('m cost'!$E$3:$E$1062,'m cost'!$B$3:$B$1062,C3262,'m cost'!$C$3:$C$1062,"&lt;="&amp;O3262,'m cost'!$D$3:$D$1062,"&lt;="&amp;N3262)))</f>
        <v>1668</v>
      </c>
      <c r="L3262" s="2">
        <f t="shared" si="312"/>
        <v>8340</v>
      </c>
      <c r="M3262" s="2">
        <f t="shared" si="313"/>
        <v>13500</v>
      </c>
      <c r="N3262">
        <f t="shared" si="314"/>
        <v>3</v>
      </c>
      <c r="O3262">
        <f t="shared" si="315"/>
        <v>2023</v>
      </c>
      <c r="P3262" s="9">
        <f>IF(I3262&gt;0,VLOOKUP(B3262,'m cost'!A:G,6,FALSE)*I3262,0)</f>
        <v>25</v>
      </c>
      <c r="Q3262" t="str">
        <f t="shared" si="316"/>
        <v>p</v>
      </c>
      <c r="R3262" s="2">
        <f t="shared" si="317"/>
        <v>5135</v>
      </c>
    </row>
    <row r="3263" spans="1:18" x14ac:dyDescent="0.2">
      <c r="A3263" t="s">
        <v>18</v>
      </c>
      <c r="B3263" s="9" t="str">
        <f>VLOOKUP(A3263,'item cost'!A:D,2,FALSE)</f>
        <v>group 21</v>
      </c>
      <c r="C3263" s="9" t="str">
        <f>VLOOKUP(D3263,items!A:B,2,FALSE)</f>
        <v>item 21</v>
      </c>
      <c r="D3263" t="s">
        <v>853</v>
      </c>
      <c r="E3263" s="10"/>
      <c r="F3263" s="10">
        <v>45012</v>
      </c>
      <c r="G3263" t="s">
        <v>755</v>
      </c>
      <c r="I3263">
        <v>8</v>
      </c>
      <c r="J3263" s="2">
        <v>570</v>
      </c>
      <c r="K3263" s="2">
        <f>IF(OR(B3263="متنوع",B3263="قطع غيار"),J3263,IF(AND(B3263="ceiling fan",J3263&gt;500),_xlfn.MAXIFS('m cost'!$E$3:$E$1062,'m cost'!$B$3:$B$1062,C3263,'m cost'!$C$3:$C$1062,"&lt;="&amp;O3263,'m cost'!$D$3:$D$1062,"&lt;="&amp;N3263)*3,_xlfn.MAXIFS('m cost'!$E$3:$E$1062,'m cost'!$B$3:$B$1062,C3263,'m cost'!$C$3:$C$1062,"&lt;="&amp;O3263,'m cost'!$D$3:$D$1062,"&lt;="&amp;N3263)))</f>
        <v>2185</v>
      </c>
      <c r="L3263" s="2">
        <f t="shared" si="312"/>
        <v>17480</v>
      </c>
      <c r="M3263" s="2">
        <f t="shared" si="313"/>
        <v>4560</v>
      </c>
      <c r="N3263">
        <f t="shared" si="314"/>
        <v>3</v>
      </c>
      <c r="O3263">
        <f t="shared" si="315"/>
        <v>2023</v>
      </c>
      <c r="P3263" s="9">
        <f>IF(I3263&gt;0,VLOOKUP(B3263,'m cost'!A:G,6,FALSE)*I3263,0)</f>
        <v>0</v>
      </c>
      <c r="Q3263" t="str">
        <f t="shared" si="316"/>
        <v>l</v>
      </c>
      <c r="R3263" s="2">
        <f t="shared" si="317"/>
        <v>-12920</v>
      </c>
    </row>
    <row r="3264" spans="1:18" x14ac:dyDescent="0.2">
      <c r="A3264" t="s">
        <v>24</v>
      </c>
      <c r="B3264" s="9" t="str">
        <f>VLOOKUP(A3264,'item cost'!A:D,2,FALSE)</f>
        <v>group 22</v>
      </c>
      <c r="C3264" s="9" t="str">
        <f>VLOOKUP(D3264,items!A:B,2,FALSE)</f>
        <v>item 22</v>
      </c>
      <c r="D3264" t="s">
        <v>854</v>
      </c>
      <c r="E3264" s="10"/>
      <c r="F3264" s="10">
        <v>45012</v>
      </c>
      <c r="G3264" t="s">
        <v>755</v>
      </c>
      <c r="I3264">
        <v>11</v>
      </c>
      <c r="J3264" s="2">
        <v>640</v>
      </c>
      <c r="K3264" s="2">
        <f>IF(OR(B3264="متنوع",B3264="قطع غيار"),J3264,IF(AND(B3264="ceiling fan",J3264&gt;500),_xlfn.MAXIFS('m cost'!$E$3:$E$1062,'m cost'!$B$3:$B$1062,C3264,'m cost'!$C$3:$C$1062,"&lt;="&amp;O3264,'m cost'!$D$3:$D$1062,"&lt;="&amp;N3264)*3,_xlfn.MAXIFS('m cost'!$E$3:$E$1062,'m cost'!$B$3:$B$1062,C3264,'m cost'!$C$3:$C$1062,"&lt;="&amp;O3264,'m cost'!$D$3:$D$1062,"&lt;="&amp;N3264)))</f>
        <v>855</v>
      </c>
      <c r="L3264" s="2">
        <f t="shared" si="312"/>
        <v>9405</v>
      </c>
      <c r="M3264" s="2">
        <f t="shared" si="313"/>
        <v>7040</v>
      </c>
      <c r="N3264">
        <f t="shared" si="314"/>
        <v>3</v>
      </c>
      <c r="O3264">
        <f t="shared" si="315"/>
        <v>2023</v>
      </c>
      <c r="P3264" s="9">
        <f>IF(I3264&gt;0,VLOOKUP(B3264,'m cost'!A:G,6,FALSE)*I3264,0)</f>
        <v>11</v>
      </c>
      <c r="Q3264" t="str">
        <f t="shared" si="316"/>
        <v>l</v>
      </c>
      <c r="R3264" s="2">
        <f t="shared" si="317"/>
        <v>-2376</v>
      </c>
    </row>
    <row r="3265" spans="1:18" x14ac:dyDescent="0.2">
      <c r="A3265" t="s">
        <v>60</v>
      </c>
      <c r="B3265" s="9" t="str">
        <f>VLOOKUP(A3265,'item cost'!A:D,2,FALSE)</f>
        <v>group 23</v>
      </c>
      <c r="C3265" s="9" t="str">
        <f>VLOOKUP(D3265,items!A:B,2,FALSE)</f>
        <v>item 23</v>
      </c>
      <c r="D3265" t="s">
        <v>855</v>
      </c>
      <c r="E3265" s="10"/>
      <c r="F3265" s="10">
        <v>45012</v>
      </c>
      <c r="G3265" t="s">
        <v>755</v>
      </c>
      <c r="I3265">
        <v>35</v>
      </c>
      <c r="J3265" s="2">
        <v>550</v>
      </c>
      <c r="K3265" s="2">
        <f>IF(OR(B3265="متنوع",B3265="قطع غيار"),J3265,IF(AND(B3265="ceiling fan",J3265&gt;500),_xlfn.MAXIFS('m cost'!$E$3:$E$1062,'m cost'!$B$3:$B$1062,C3265,'m cost'!$C$3:$C$1062,"&lt;="&amp;O3265,'m cost'!$D$3:$D$1062,"&lt;="&amp;N3265)*3,_xlfn.MAXIFS('m cost'!$E$3:$E$1062,'m cost'!$B$3:$B$1062,C3265,'m cost'!$C$3:$C$1062,"&lt;="&amp;O3265,'m cost'!$D$3:$D$1062,"&lt;="&amp;N3265)))</f>
        <v>3666.8121693121693</v>
      </c>
      <c r="L3265" s="2">
        <f t="shared" si="312"/>
        <v>128338.42592592593</v>
      </c>
      <c r="M3265" s="2">
        <f t="shared" si="313"/>
        <v>19250</v>
      </c>
      <c r="N3265">
        <f t="shared" si="314"/>
        <v>3</v>
      </c>
      <c r="O3265">
        <f t="shared" si="315"/>
        <v>2023</v>
      </c>
      <c r="P3265" s="9">
        <f>IF(I3265&gt;0,VLOOKUP(B3265,'m cost'!A:G,6,FALSE)*I3265,0)</f>
        <v>70</v>
      </c>
      <c r="Q3265" t="str">
        <f t="shared" si="316"/>
        <v>l</v>
      </c>
      <c r="R3265" s="2">
        <f t="shared" si="317"/>
        <v>-109158.42592592593</v>
      </c>
    </row>
    <row r="3266" spans="1:18" x14ac:dyDescent="0.2">
      <c r="A3266" t="s">
        <v>43</v>
      </c>
      <c r="B3266" s="9" t="str">
        <f>VLOOKUP(A3266,'item cost'!A:D,2,FALSE)</f>
        <v>group 24</v>
      </c>
      <c r="C3266" s="9" t="str">
        <f>VLOOKUP(D3266,items!A:B,2,FALSE)</f>
        <v>item 24</v>
      </c>
      <c r="D3266" t="s">
        <v>856</v>
      </c>
      <c r="E3266" s="10"/>
      <c r="F3266" s="10">
        <v>45012</v>
      </c>
      <c r="G3266" t="s">
        <v>755</v>
      </c>
      <c r="I3266">
        <v>25</v>
      </c>
      <c r="J3266" s="2">
        <v>640</v>
      </c>
      <c r="K3266" s="2">
        <f>IF(OR(B3266="متنوع",B3266="قطع غيار"),J3266,IF(AND(B3266="ceiling fan",J3266&gt;500),_xlfn.MAXIFS('m cost'!$E$3:$E$1062,'m cost'!$B$3:$B$1062,C3266,'m cost'!$C$3:$C$1062,"&lt;="&amp;O3266,'m cost'!$D$3:$D$1062,"&lt;="&amp;N3266)*3,_xlfn.MAXIFS('m cost'!$E$3:$E$1062,'m cost'!$B$3:$B$1062,C3266,'m cost'!$C$3:$C$1062,"&lt;="&amp;O3266,'m cost'!$D$3:$D$1062,"&lt;="&amp;N3266)))</f>
        <v>570</v>
      </c>
      <c r="L3266" s="2">
        <f t="shared" si="312"/>
        <v>14250</v>
      </c>
      <c r="M3266" s="2">
        <f t="shared" si="313"/>
        <v>16000</v>
      </c>
      <c r="N3266">
        <f t="shared" si="314"/>
        <v>3</v>
      </c>
      <c r="O3266">
        <f t="shared" si="315"/>
        <v>2023</v>
      </c>
      <c r="P3266" s="9">
        <f>IF(I3266&gt;0,VLOOKUP(B3266,'m cost'!A:G,6,FALSE)*I3266,0)</f>
        <v>12.5</v>
      </c>
      <c r="Q3266" t="str">
        <f t="shared" si="316"/>
        <v>p</v>
      </c>
      <c r="R3266" s="2">
        <f t="shared" si="317"/>
        <v>1737.5</v>
      </c>
    </row>
    <row r="3267" spans="1:18" x14ac:dyDescent="0.2">
      <c r="A3267" t="s">
        <v>278</v>
      </c>
      <c r="B3267" s="9" t="str">
        <f>VLOOKUP(A3267,'item cost'!A:D,2,FALSE)</f>
        <v>group 25</v>
      </c>
      <c r="C3267" s="9" t="str">
        <f>VLOOKUP(D3267,items!A:B,2,FALSE)</f>
        <v>item 25</v>
      </c>
      <c r="D3267" t="s">
        <v>857</v>
      </c>
      <c r="E3267" s="10"/>
      <c r="F3267" s="10">
        <v>45012</v>
      </c>
      <c r="G3267" t="s">
        <v>755</v>
      </c>
      <c r="I3267">
        <v>10</v>
      </c>
      <c r="J3267" s="2">
        <v>1250</v>
      </c>
      <c r="K3267" s="2">
        <f>IF(OR(B3267="متنوع",B3267="قطع غيار"),J3267,IF(AND(B3267="ceiling fan",J3267&gt;500),_xlfn.MAXIFS('m cost'!$E$3:$E$1062,'m cost'!$B$3:$B$1062,C3267,'m cost'!$C$3:$C$1062,"&lt;="&amp;O3267,'m cost'!$D$3:$D$1062,"&lt;="&amp;N3267)*3,_xlfn.MAXIFS('m cost'!$E$3:$E$1062,'m cost'!$B$3:$B$1062,C3267,'m cost'!$C$3:$C$1062,"&lt;="&amp;O3267,'m cost'!$D$3:$D$1062,"&lt;="&amp;N3267)))</f>
        <v>388</v>
      </c>
      <c r="L3267" s="2">
        <f t="shared" si="312"/>
        <v>3880</v>
      </c>
      <c r="M3267" s="2">
        <f t="shared" si="313"/>
        <v>12500</v>
      </c>
      <c r="N3267">
        <f t="shared" si="314"/>
        <v>3</v>
      </c>
      <c r="O3267">
        <f t="shared" si="315"/>
        <v>2023</v>
      </c>
      <c r="P3267" s="9">
        <f>IF(I3267&gt;0,VLOOKUP(B3267,'m cost'!A:G,6,FALSE)*I3267,0)</f>
        <v>294.54999999999995</v>
      </c>
      <c r="Q3267" t="str">
        <f t="shared" si="316"/>
        <v>p</v>
      </c>
      <c r="R3267" s="2">
        <f t="shared" si="317"/>
        <v>8325.4500000000007</v>
      </c>
    </row>
    <row r="3268" spans="1:18" x14ac:dyDescent="0.2">
      <c r="A3268" t="s">
        <v>279</v>
      </c>
      <c r="B3268" s="9" t="str">
        <f>VLOOKUP(A3268,'item cost'!A:D,2,FALSE)</f>
        <v>group 26</v>
      </c>
      <c r="C3268" s="9" t="str">
        <f>VLOOKUP(D3268,items!A:B,2,FALSE)</f>
        <v>item 26</v>
      </c>
      <c r="D3268" t="s">
        <v>858</v>
      </c>
      <c r="E3268" s="10"/>
      <c r="F3268" s="10">
        <v>45012</v>
      </c>
      <c r="G3268" t="s">
        <v>209</v>
      </c>
      <c r="I3268">
        <v>-1</v>
      </c>
      <c r="J3268" s="2">
        <v>1050</v>
      </c>
      <c r="K3268" s="2">
        <f>IF(OR(B3268="متنوع",B3268="قطع غيار"),J3268,IF(AND(B3268="ceiling fan",J3268&gt;500),_xlfn.MAXIFS('m cost'!$E$3:$E$1062,'m cost'!$B$3:$B$1062,C3268,'m cost'!$C$3:$C$1062,"&lt;="&amp;O3268,'m cost'!$D$3:$D$1062,"&lt;="&amp;N3268)*3,_xlfn.MAXIFS('m cost'!$E$3:$E$1062,'m cost'!$B$3:$B$1062,C3268,'m cost'!$C$3:$C$1062,"&lt;="&amp;O3268,'m cost'!$D$3:$D$1062,"&lt;="&amp;N3268)))</f>
        <v>2270</v>
      </c>
      <c r="L3268" s="2">
        <f t="shared" si="312"/>
        <v>-2270</v>
      </c>
      <c r="M3268" s="2">
        <f t="shared" si="313"/>
        <v>-1050</v>
      </c>
      <c r="N3268">
        <f t="shared" si="314"/>
        <v>3</v>
      </c>
      <c r="O3268">
        <f t="shared" si="315"/>
        <v>2023</v>
      </c>
      <c r="P3268" s="9">
        <f>IF(I3268&gt;0,VLOOKUP(B3268,'m cost'!A:G,6,FALSE)*I3268,0)</f>
        <v>0</v>
      </c>
      <c r="Q3268" t="str">
        <f t="shared" si="316"/>
        <v>p</v>
      </c>
      <c r="R3268" s="2">
        <f t="shared" si="317"/>
        <v>1220</v>
      </c>
    </row>
    <row r="3269" spans="1:18" x14ac:dyDescent="0.2">
      <c r="A3269" t="s">
        <v>46</v>
      </c>
      <c r="B3269" s="9" t="str">
        <f>VLOOKUP(A3269,'item cost'!A:D,2,FALSE)</f>
        <v>group 27</v>
      </c>
      <c r="C3269" s="9" t="str">
        <f>VLOOKUP(D3269,items!A:B,2,FALSE)</f>
        <v>item 27</v>
      </c>
      <c r="D3269" t="s">
        <v>859</v>
      </c>
      <c r="E3269" s="10"/>
      <c r="F3269" s="10">
        <v>45012</v>
      </c>
      <c r="G3269" t="s">
        <v>209</v>
      </c>
      <c r="I3269">
        <v>-1</v>
      </c>
      <c r="J3269" s="2">
        <v>270</v>
      </c>
      <c r="K3269" s="2">
        <f>IF(OR(B3269="متنوع",B3269="قطع غيار"),J3269,IF(AND(B3269="ceiling fan",J3269&gt;500),_xlfn.MAXIFS('m cost'!$E$3:$E$1062,'m cost'!$B$3:$B$1062,C3269,'m cost'!$C$3:$C$1062,"&lt;="&amp;O3269,'m cost'!$D$3:$D$1062,"&lt;="&amp;N3269)*3,_xlfn.MAXIFS('m cost'!$E$3:$E$1062,'m cost'!$B$3:$B$1062,C3269,'m cost'!$C$3:$C$1062,"&lt;="&amp;O3269,'m cost'!$D$3:$D$1062,"&lt;="&amp;N3269)))</f>
        <v>1651</v>
      </c>
      <c r="L3269" s="2">
        <f t="shared" si="312"/>
        <v>-1651</v>
      </c>
      <c r="M3269" s="2">
        <f t="shared" si="313"/>
        <v>-270</v>
      </c>
      <c r="N3269">
        <f t="shared" si="314"/>
        <v>3</v>
      </c>
      <c r="O3269">
        <f t="shared" si="315"/>
        <v>2023</v>
      </c>
      <c r="P3269" s="9">
        <f>IF(I3269&gt;0,VLOOKUP(B3269,'m cost'!A:G,6,FALSE)*I3269,0)</f>
        <v>0</v>
      </c>
      <c r="Q3269" t="str">
        <f t="shared" si="316"/>
        <v>p</v>
      </c>
      <c r="R3269" s="2">
        <f t="shared" si="317"/>
        <v>1381</v>
      </c>
    </row>
    <row r="3270" spans="1:18" x14ac:dyDescent="0.2">
      <c r="A3270" t="s">
        <v>37</v>
      </c>
      <c r="B3270" s="9" t="str">
        <f>VLOOKUP(A3270,'item cost'!A:D,2,FALSE)</f>
        <v>group 28</v>
      </c>
      <c r="C3270" s="9" t="str">
        <f>VLOOKUP(D3270,items!A:B,2,FALSE)</f>
        <v>item 28</v>
      </c>
      <c r="D3270" t="s">
        <v>860</v>
      </c>
      <c r="E3270" s="10"/>
      <c r="F3270" s="10">
        <v>45001</v>
      </c>
      <c r="G3270" t="s">
        <v>756</v>
      </c>
      <c r="I3270">
        <v>25</v>
      </c>
      <c r="J3270" s="2">
        <v>560</v>
      </c>
      <c r="K3270" s="2">
        <f>IF(OR(B3270="متنوع",B3270="قطع غيار"),J3270,IF(AND(B3270="ceiling fan",J3270&gt;500),_xlfn.MAXIFS('m cost'!$E$3:$E$1062,'m cost'!$B$3:$B$1062,C3270,'m cost'!$C$3:$C$1062,"&lt;="&amp;O3270,'m cost'!$D$3:$D$1062,"&lt;="&amp;N3270)*3,_xlfn.MAXIFS('m cost'!$E$3:$E$1062,'m cost'!$B$3:$B$1062,C3270,'m cost'!$C$3:$C$1062,"&lt;="&amp;O3270,'m cost'!$D$3:$D$1062,"&lt;="&amp;N3270)))</f>
        <v>1229</v>
      </c>
      <c r="L3270" s="2">
        <f t="shared" si="312"/>
        <v>30725</v>
      </c>
      <c r="M3270" s="2">
        <f t="shared" si="313"/>
        <v>14000</v>
      </c>
      <c r="N3270">
        <f t="shared" si="314"/>
        <v>3</v>
      </c>
      <c r="O3270">
        <f t="shared" si="315"/>
        <v>2023</v>
      </c>
      <c r="P3270" s="9">
        <f>IF(I3270&gt;0,VLOOKUP(B3270,'m cost'!A:G,6,FALSE)*I3270,0)</f>
        <v>12.5</v>
      </c>
      <c r="Q3270" t="str">
        <f t="shared" si="316"/>
        <v>l</v>
      </c>
      <c r="R3270" s="2">
        <f t="shared" si="317"/>
        <v>-16737.5</v>
      </c>
    </row>
    <row r="3271" spans="1:18" x14ac:dyDescent="0.2">
      <c r="A3271" t="s">
        <v>44</v>
      </c>
      <c r="B3271" s="9" t="str">
        <f>VLOOKUP(A3271,'item cost'!A:D,2,FALSE)</f>
        <v>group 29</v>
      </c>
      <c r="C3271" s="9" t="str">
        <f>VLOOKUP(D3271,items!A:B,2,FALSE)</f>
        <v>item 29</v>
      </c>
      <c r="D3271" t="s">
        <v>861</v>
      </c>
      <c r="E3271" s="10"/>
      <c r="F3271" s="10">
        <v>45001</v>
      </c>
      <c r="G3271" t="s">
        <v>756</v>
      </c>
      <c r="I3271">
        <v>25</v>
      </c>
      <c r="J3271" s="2">
        <v>540</v>
      </c>
      <c r="K3271" s="2">
        <f>IF(OR(B3271="متنوع",B3271="قطع غيار"),J3271,IF(AND(B3271="ceiling fan",J3271&gt;500),_xlfn.MAXIFS('m cost'!$E$3:$E$1062,'m cost'!$B$3:$B$1062,C3271,'m cost'!$C$3:$C$1062,"&lt;="&amp;O3271,'m cost'!$D$3:$D$1062,"&lt;="&amp;N3271)*3,_xlfn.MAXIFS('m cost'!$E$3:$E$1062,'m cost'!$B$3:$B$1062,C3271,'m cost'!$C$3:$C$1062,"&lt;="&amp;O3271,'m cost'!$D$3:$D$1062,"&lt;="&amp;N3271)))</f>
        <v>253</v>
      </c>
      <c r="L3271" s="2">
        <f t="shared" si="312"/>
        <v>6325</v>
      </c>
      <c r="M3271" s="2">
        <f t="shared" si="313"/>
        <v>13500</v>
      </c>
      <c r="N3271">
        <f t="shared" si="314"/>
        <v>3</v>
      </c>
      <c r="O3271">
        <f t="shared" si="315"/>
        <v>2023</v>
      </c>
      <c r="P3271" s="9">
        <f>IF(I3271&gt;0,VLOOKUP(B3271,'m cost'!A:G,6,FALSE)*I3271,0)</f>
        <v>125</v>
      </c>
      <c r="Q3271" t="str">
        <f t="shared" si="316"/>
        <v>p</v>
      </c>
      <c r="R3271" s="2">
        <f t="shared" si="317"/>
        <v>7050</v>
      </c>
    </row>
    <row r="3272" spans="1:18" x14ac:dyDescent="0.2">
      <c r="A3272" t="s">
        <v>280</v>
      </c>
      <c r="B3272" s="9" t="str">
        <f>VLOOKUP(A3272,'item cost'!A:D,2,FALSE)</f>
        <v>group 30</v>
      </c>
      <c r="C3272" s="9" t="str">
        <f>VLOOKUP(D3272,items!A:B,2,FALSE)</f>
        <v>item 30</v>
      </c>
      <c r="D3272" t="s">
        <v>862</v>
      </c>
      <c r="E3272" s="10"/>
      <c r="F3272" s="10">
        <v>45001</v>
      </c>
      <c r="G3272" t="s">
        <v>756</v>
      </c>
      <c r="I3272">
        <v>25</v>
      </c>
      <c r="J3272" s="2">
        <v>630</v>
      </c>
      <c r="K3272" s="2">
        <f>IF(OR(B3272="متنوع",B3272="قطع غيار"),J3272,IF(AND(B3272="ceiling fan",J3272&gt;500),_xlfn.MAXIFS('m cost'!$E$3:$E$1062,'m cost'!$B$3:$B$1062,C3272,'m cost'!$C$3:$C$1062,"&lt;="&amp;O3272,'m cost'!$D$3:$D$1062,"&lt;="&amp;N3272)*3,_xlfn.MAXIFS('m cost'!$E$3:$E$1062,'m cost'!$B$3:$B$1062,C3272,'m cost'!$C$3:$C$1062,"&lt;="&amp;O3272,'m cost'!$D$3:$D$1062,"&lt;="&amp;N3272)))</f>
        <v>1273</v>
      </c>
      <c r="L3272" s="2">
        <f t="shared" si="312"/>
        <v>31825</v>
      </c>
      <c r="M3272" s="2">
        <f t="shared" si="313"/>
        <v>15750</v>
      </c>
      <c r="N3272">
        <f t="shared" si="314"/>
        <v>3</v>
      </c>
      <c r="O3272">
        <f t="shared" si="315"/>
        <v>2023</v>
      </c>
      <c r="P3272" s="9">
        <f>IF(I3272&gt;0,VLOOKUP(B3272,'m cost'!A:G,6,FALSE)*I3272,0)</f>
        <v>125</v>
      </c>
      <c r="Q3272" t="str">
        <f t="shared" si="316"/>
        <v>l</v>
      </c>
      <c r="R3272" s="2">
        <f t="shared" si="317"/>
        <v>-16200</v>
      </c>
    </row>
    <row r="3273" spans="1:18" x14ac:dyDescent="0.2">
      <c r="A3273" t="s">
        <v>50</v>
      </c>
      <c r="B3273" s="9" t="str">
        <f>VLOOKUP(A3273,'item cost'!A:D,2,FALSE)</f>
        <v>group 31</v>
      </c>
      <c r="C3273" s="9" t="str">
        <f>VLOOKUP(D3273,items!A:B,2,FALSE)</f>
        <v>item 31</v>
      </c>
      <c r="D3273" t="s">
        <v>863</v>
      </c>
      <c r="E3273" s="10"/>
      <c r="F3273" s="10">
        <v>45001</v>
      </c>
      <c r="G3273" t="s">
        <v>756</v>
      </c>
      <c r="I3273">
        <v>25</v>
      </c>
      <c r="J3273" s="2">
        <v>510</v>
      </c>
      <c r="K3273" s="2">
        <f>IF(OR(B3273="متنوع",B3273="قطع غيار"),J3273,IF(AND(B3273="ceiling fan",J3273&gt;500),_xlfn.MAXIFS('m cost'!$E$3:$E$1062,'m cost'!$B$3:$B$1062,C3273,'m cost'!$C$3:$C$1062,"&lt;="&amp;O3273,'m cost'!$D$3:$D$1062,"&lt;="&amp;N3273)*3,_xlfn.MAXIFS('m cost'!$E$3:$E$1062,'m cost'!$B$3:$B$1062,C3273,'m cost'!$C$3:$C$1062,"&lt;="&amp;O3273,'m cost'!$D$3:$D$1062,"&lt;="&amp;N3273)))</f>
        <v>891.17460317460325</v>
      </c>
      <c r="L3273" s="2">
        <f t="shared" si="312"/>
        <v>22279.365079365081</v>
      </c>
      <c r="M3273" s="2">
        <f t="shared" si="313"/>
        <v>12750</v>
      </c>
      <c r="N3273">
        <f t="shared" si="314"/>
        <v>3</v>
      </c>
      <c r="O3273">
        <f t="shared" si="315"/>
        <v>2023</v>
      </c>
      <c r="P3273" s="9">
        <f>IF(I3273&gt;0,VLOOKUP(B3273,'m cost'!A:G,6,FALSE)*I3273,0)</f>
        <v>125</v>
      </c>
      <c r="Q3273" t="str">
        <f t="shared" si="316"/>
        <v>l</v>
      </c>
      <c r="R3273" s="2">
        <f t="shared" si="317"/>
        <v>-9654.3650793650813</v>
      </c>
    </row>
    <row r="3274" spans="1:18" x14ac:dyDescent="0.2">
      <c r="A3274" t="s">
        <v>20</v>
      </c>
      <c r="B3274" s="9" t="str">
        <f>VLOOKUP(A3274,'item cost'!A:D,2,FALSE)</f>
        <v>group 32</v>
      </c>
      <c r="C3274" s="9" t="str">
        <f>VLOOKUP(D3274,items!A:B,2,FALSE)</f>
        <v>item 32</v>
      </c>
      <c r="D3274" t="s">
        <v>864</v>
      </c>
      <c r="E3274" s="10"/>
      <c r="F3274" s="10">
        <v>45001</v>
      </c>
      <c r="G3274" t="s">
        <v>756</v>
      </c>
      <c r="I3274">
        <v>25</v>
      </c>
      <c r="J3274" s="2">
        <v>480</v>
      </c>
      <c r="K3274" s="2">
        <f>IF(OR(B3274="متنوع",B3274="قطع غيار"),J3274,IF(AND(B3274="ceiling fan",J3274&gt;500),_xlfn.MAXIFS('m cost'!$E$3:$E$1062,'m cost'!$B$3:$B$1062,C3274,'m cost'!$C$3:$C$1062,"&lt;="&amp;O3274,'m cost'!$D$3:$D$1062,"&lt;="&amp;N3274)*3,_xlfn.MAXIFS('m cost'!$E$3:$E$1062,'m cost'!$B$3:$B$1062,C3274,'m cost'!$C$3:$C$1062,"&lt;="&amp;O3274,'m cost'!$D$3:$D$1062,"&lt;="&amp;N3274)))</f>
        <v>630</v>
      </c>
      <c r="L3274" s="2">
        <f t="shared" si="312"/>
        <v>15750</v>
      </c>
      <c r="M3274" s="2">
        <f t="shared" si="313"/>
        <v>12000</v>
      </c>
      <c r="N3274">
        <f t="shared" si="314"/>
        <v>3</v>
      </c>
      <c r="O3274">
        <f t="shared" si="315"/>
        <v>2023</v>
      </c>
      <c r="P3274" s="9">
        <f>IF(I3274&gt;0,VLOOKUP(B3274,'m cost'!A:G,6,FALSE)*I3274,0)</f>
        <v>125</v>
      </c>
      <c r="Q3274" t="str">
        <f t="shared" si="316"/>
        <v>l</v>
      </c>
      <c r="R3274" s="2">
        <f t="shared" si="317"/>
        <v>-3875</v>
      </c>
    </row>
    <row r="3275" spans="1:18" x14ac:dyDescent="0.2">
      <c r="A3275" t="s">
        <v>33</v>
      </c>
      <c r="B3275" s="9" t="str">
        <f>VLOOKUP(A3275,'item cost'!A:D,2,FALSE)</f>
        <v>group 33</v>
      </c>
      <c r="C3275" s="9" t="str">
        <f>VLOOKUP(D3275,items!A:B,2,FALSE)</f>
        <v>item 33</v>
      </c>
      <c r="D3275" t="s">
        <v>865</v>
      </c>
      <c r="E3275" s="10"/>
      <c r="F3275" s="10">
        <v>45001</v>
      </c>
      <c r="G3275" t="s">
        <v>756</v>
      </c>
      <c r="I3275">
        <v>25</v>
      </c>
      <c r="J3275" s="2">
        <v>550</v>
      </c>
      <c r="K3275" s="2">
        <f>IF(OR(B3275="متنوع",B3275="قطع غيار"),J3275,IF(AND(B3275="ceiling fan",J3275&gt;500),_xlfn.MAXIFS('m cost'!$E$3:$E$1062,'m cost'!$B$3:$B$1062,C3275,'m cost'!$C$3:$C$1062,"&lt;="&amp;O3275,'m cost'!$D$3:$D$1062,"&lt;="&amp;N3275)*3,_xlfn.MAXIFS('m cost'!$E$3:$E$1062,'m cost'!$B$3:$B$1062,C3275,'m cost'!$C$3:$C$1062,"&lt;="&amp;O3275,'m cost'!$D$3:$D$1062,"&lt;="&amp;N3275)))</f>
        <v>960</v>
      </c>
      <c r="L3275" s="2">
        <f t="shared" si="312"/>
        <v>24000</v>
      </c>
      <c r="M3275" s="2">
        <f t="shared" si="313"/>
        <v>13750</v>
      </c>
      <c r="N3275">
        <f t="shared" si="314"/>
        <v>3</v>
      </c>
      <c r="O3275">
        <f t="shared" si="315"/>
        <v>2023</v>
      </c>
      <c r="P3275" s="9">
        <f>IF(I3275&gt;0,VLOOKUP(B3275,'m cost'!A:G,6,FALSE)*I3275,0)</f>
        <v>125</v>
      </c>
      <c r="Q3275" t="str">
        <f t="shared" si="316"/>
        <v>l</v>
      </c>
      <c r="R3275" s="2">
        <f t="shared" si="317"/>
        <v>-10375</v>
      </c>
    </row>
    <row r="3276" spans="1:18" x14ac:dyDescent="0.2">
      <c r="A3276" t="s">
        <v>48</v>
      </c>
      <c r="B3276" s="9" t="str">
        <f>VLOOKUP(A3276,'item cost'!A:D,2,FALSE)</f>
        <v>group 34</v>
      </c>
      <c r="C3276" s="9" t="str">
        <f>VLOOKUP(D3276,items!A:B,2,FALSE)</f>
        <v>item 34</v>
      </c>
      <c r="D3276" t="s">
        <v>866</v>
      </c>
      <c r="E3276" s="10"/>
      <c r="F3276" s="10">
        <v>45001</v>
      </c>
      <c r="G3276" t="s">
        <v>756</v>
      </c>
      <c r="I3276">
        <v>50</v>
      </c>
      <c r="J3276" s="2">
        <v>475</v>
      </c>
      <c r="K3276" s="2">
        <f>IF(OR(B3276="متنوع",B3276="قطع غيار"),J3276,IF(AND(B3276="ceiling fan",J3276&gt;500),_xlfn.MAXIFS('m cost'!$E$3:$E$1062,'m cost'!$B$3:$B$1062,C3276,'m cost'!$C$3:$C$1062,"&lt;="&amp;O3276,'m cost'!$D$3:$D$1062,"&lt;="&amp;N3276)*3,_xlfn.MAXIFS('m cost'!$E$3:$E$1062,'m cost'!$B$3:$B$1062,C3276,'m cost'!$C$3:$C$1062,"&lt;="&amp;O3276,'m cost'!$D$3:$D$1062,"&lt;="&amp;N3276)))</f>
        <v>1445</v>
      </c>
      <c r="L3276" s="2">
        <f t="shared" si="312"/>
        <v>72250</v>
      </c>
      <c r="M3276" s="2">
        <f t="shared" si="313"/>
        <v>23750</v>
      </c>
      <c r="N3276">
        <f t="shared" si="314"/>
        <v>3</v>
      </c>
      <c r="O3276">
        <f t="shared" si="315"/>
        <v>2023</v>
      </c>
      <c r="P3276" s="9">
        <f>IF(I3276&gt;0,VLOOKUP(B3276,'m cost'!A:G,6,FALSE)*I3276,0)</f>
        <v>250</v>
      </c>
      <c r="Q3276" t="str">
        <f t="shared" si="316"/>
        <v>l</v>
      </c>
      <c r="R3276" s="2">
        <f t="shared" si="317"/>
        <v>-48750</v>
      </c>
    </row>
    <row r="3277" spans="1:18" x14ac:dyDescent="0.2">
      <c r="A3277" t="s">
        <v>28</v>
      </c>
      <c r="B3277" s="9" t="str">
        <f>VLOOKUP(A3277,'item cost'!A:D,2,FALSE)</f>
        <v>group 35</v>
      </c>
      <c r="C3277" s="9" t="str">
        <f>VLOOKUP(D3277,items!A:B,2,FALSE)</f>
        <v>item 35</v>
      </c>
      <c r="D3277" t="s">
        <v>867</v>
      </c>
      <c r="E3277" s="10"/>
      <c r="F3277" s="10">
        <v>45001</v>
      </c>
      <c r="G3277" t="s">
        <v>756</v>
      </c>
      <c r="I3277">
        <v>3</v>
      </c>
      <c r="J3277" s="2">
        <v>2800</v>
      </c>
      <c r="K3277" s="2">
        <f>IF(OR(B3277="متنوع",B3277="قطع غيار"),J3277,IF(AND(B3277="ceiling fan",J3277&gt;500),_xlfn.MAXIFS('m cost'!$E$3:$E$1062,'m cost'!$B$3:$B$1062,C3277,'m cost'!$C$3:$C$1062,"&lt;="&amp;O3277,'m cost'!$D$3:$D$1062,"&lt;="&amp;N3277)*3,_xlfn.MAXIFS('m cost'!$E$3:$E$1062,'m cost'!$B$3:$B$1062,C3277,'m cost'!$C$3:$C$1062,"&lt;="&amp;O3277,'m cost'!$D$3:$D$1062,"&lt;="&amp;N3277)))</f>
        <v>1445</v>
      </c>
      <c r="L3277" s="2">
        <f t="shared" si="312"/>
        <v>4335</v>
      </c>
      <c r="M3277" s="2">
        <f t="shared" si="313"/>
        <v>8400</v>
      </c>
      <c r="N3277">
        <f t="shared" si="314"/>
        <v>3</v>
      </c>
      <c r="O3277">
        <f t="shared" si="315"/>
        <v>2023</v>
      </c>
      <c r="P3277" s="9">
        <f>IF(I3277&gt;0,VLOOKUP(B3277,'m cost'!A:G,6,FALSE)*I3277,0)</f>
        <v>15</v>
      </c>
      <c r="Q3277" t="str">
        <f t="shared" si="316"/>
        <v>p</v>
      </c>
      <c r="R3277" s="2">
        <f t="shared" si="317"/>
        <v>4050</v>
      </c>
    </row>
    <row r="3278" spans="1:18" x14ac:dyDescent="0.2">
      <c r="A3278" t="s">
        <v>274</v>
      </c>
      <c r="B3278" s="9" t="str">
        <f>VLOOKUP(A3278,'item cost'!A:D,2,FALSE)</f>
        <v>group 36</v>
      </c>
      <c r="C3278" s="9" t="str">
        <f>VLOOKUP(D3278,items!A:B,2,FALSE)</f>
        <v>item 36</v>
      </c>
      <c r="D3278" t="s">
        <v>868</v>
      </c>
      <c r="E3278" s="10"/>
      <c r="F3278" s="10">
        <v>45001</v>
      </c>
      <c r="G3278" t="s">
        <v>756</v>
      </c>
      <c r="I3278">
        <v>5</v>
      </c>
      <c r="J3278" s="2">
        <v>1475</v>
      </c>
      <c r="K3278" s="2">
        <f>IF(OR(B3278="متنوع",B3278="قطع غيار"),J3278,IF(AND(B3278="ceiling fan",J3278&gt;500),_xlfn.MAXIFS('m cost'!$E$3:$E$1062,'m cost'!$B$3:$B$1062,C3278,'m cost'!$C$3:$C$1062,"&lt;="&amp;O3278,'m cost'!$D$3:$D$1062,"&lt;="&amp;N3278)*3,_xlfn.MAXIFS('m cost'!$E$3:$E$1062,'m cost'!$B$3:$B$1062,C3278,'m cost'!$C$3:$C$1062,"&lt;="&amp;O3278,'m cost'!$D$3:$D$1062,"&lt;="&amp;N3278)))</f>
        <v>1730</v>
      </c>
      <c r="L3278" s="2">
        <f t="shared" si="312"/>
        <v>8650</v>
      </c>
      <c r="M3278" s="2">
        <f t="shared" si="313"/>
        <v>7375</v>
      </c>
      <c r="N3278">
        <f t="shared" si="314"/>
        <v>3</v>
      </c>
      <c r="O3278">
        <f t="shared" si="315"/>
        <v>2023</v>
      </c>
      <c r="P3278" s="9">
        <f>IF(I3278&gt;0,VLOOKUP(B3278,'m cost'!A:G,6,FALSE)*I3278,0)</f>
        <v>25</v>
      </c>
      <c r="Q3278" t="str">
        <f t="shared" si="316"/>
        <v>l</v>
      </c>
      <c r="R3278" s="2">
        <f t="shared" si="317"/>
        <v>-1300</v>
      </c>
    </row>
    <row r="3279" spans="1:18" x14ac:dyDescent="0.2">
      <c r="A3279" t="s">
        <v>52</v>
      </c>
      <c r="B3279" s="9" t="str">
        <f>VLOOKUP(A3279,'item cost'!A:D,2,FALSE)</f>
        <v>group 37</v>
      </c>
      <c r="C3279" s="9" t="str">
        <f>VLOOKUP(D3279,items!A:B,2,FALSE)</f>
        <v>item 37</v>
      </c>
      <c r="D3279" t="s">
        <v>869</v>
      </c>
      <c r="E3279" s="10"/>
      <c r="F3279" s="10">
        <v>45001</v>
      </c>
      <c r="G3279" t="s">
        <v>756</v>
      </c>
      <c r="I3279">
        <v>10</v>
      </c>
      <c r="J3279" s="2">
        <v>675</v>
      </c>
      <c r="K3279" s="2">
        <f>IF(OR(B3279="متنوع",B3279="قطع غيار"),J3279,IF(AND(B3279="ceiling fan",J3279&gt;500),_xlfn.MAXIFS('m cost'!$E$3:$E$1062,'m cost'!$B$3:$B$1062,C3279,'m cost'!$C$3:$C$1062,"&lt;="&amp;O3279,'m cost'!$D$3:$D$1062,"&lt;="&amp;N3279)*3,_xlfn.MAXIFS('m cost'!$E$3:$E$1062,'m cost'!$B$3:$B$1062,C3279,'m cost'!$C$3:$C$1062,"&lt;="&amp;O3279,'m cost'!$D$3:$D$1062,"&lt;="&amp;N3279)))</f>
        <v>1486.2500000000002</v>
      </c>
      <c r="L3279" s="2">
        <f t="shared" si="312"/>
        <v>14862.500000000002</v>
      </c>
      <c r="M3279" s="2">
        <f t="shared" si="313"/>
        <v>6750</v>
      </c>
      <c r="N3279">
        <f t="shared" si="314"/>
        <v>3</v>
      </c>
      <c r="O3279">
        <f t="shared" si="315"/>
        <v>2023</v>
      </c>
      <c r="P3279" s="9">
        <f>IF(I3279&gt;0,VLOOKUP(B3279,'m cost'!A:G,6,FALSE)*I3279,0)</f>
        <v>50</v>
      </c>
      <c r="Q3279" t="str">
        <f t="shared" si="316"/>
        <v>l</v>
      </c>
      <c r="R3279" s="2">
        <f t="shared" si="317"/>
        <v>-8162.5000000000018</v>
      </c>
    </row>
    <row r="3280" spans="1:18" x14ac:dyDescent="0.2">
      <c r="A3280" t="s">
        <v>65</v>
      </c>
      <c r="B3280" s="9" t="str">
        <f>VLOOKUP(A3280,'item cost'!A:D,2,FALSE)</f>
        <v>group 38</v>
      </c>
      <c r="C3280" s="9" t="str">
        <f>VLOOKUP(D3280,items!A:B,2,FALSE)</f>
        <v>item 38</v>
      </c>
      <c r="D3280" t="s">
        <v>870</v>
      </c>
      <c r="E3280" s="10"/>
      <c r="F3280" s="10">
        <v>45001</v>
      </c>
      <c r="G3280" t="s">
        <v>204</v>
      </c>
      <c r="I3280">
        <v>-12</v>
      </c>
      <c r="J3280" s="2">
        <v>280</v>
      </c>
      <c r="K3280" s="2">
        <f>IF(OR(B3280="متنوع",B3280="قطع غيار"),J3280,IF(AND(B3280="ceiling fan",J3280&gt;500),_xlfn.MAXIFS('m cost'!$E$3:$E$1062,'m cost'!$B$3:$B$1062,C3280,'m cost'!$C$3:$C$1062,"&lt;="&amp;O3280,'m cost'!$D$3:$D$1062,"&lt;="&amp;N3280)*3,_xlfn.MAXIFS('m cost'!$E$3:$E$1062,'m cost'!$B$3:$B$1062,C3280,'m cost'!$C$3:$C$1062,"&lt;="&amp;O3280,'m cost'!$D$3:$D$1062,"&lt;="&amp;N3280)))</f>
        <v>1954.814814814815</v>
      </c>
      <c r="L3280" s="2">
        <f t="shared" si="312"/>
        <v>-23457.777777777781</v>
      </c>
      <c r="M3280" s="2">
        <f t="shared" si="313"/>
        <v>-3360</v>
      </c>
      <c r="N3280">
        <f t="shared" si="314"/>
        <v>3</v>
      </c>
      <c r="O3280">
        <f t="shared" si="315"/>
        <v>2023</v>
      </c>
      <c r="P3280" s="9">
        <f>IF(I3280&gt;0,VLOOKUP(B3280,'m cost'!A:G,6,FALSE)*I3280,0)</f>
        <v>0</v>
      </c>
      <c r="Q3280" t="str">
        <f t="shared" si="316"/>
        <v>p</v>
      </c>
      <c r="R3280" s="2">
        <f t="shared" si="317"/>
        <v>20097.777777777781</v>
      </c>
    </row>
    <row r="3281" spans="1:18" x14ac:dyDescent="0.2">
      <c r="A3281" t="s">
        <v>62</v>
      </c>
      <c r="B3281" s="9" t="str">
        <f>VLOOKUP(A3281,'item cost'!A:D,2,FALSE)</f>
        <v>group 39</v>
      </c>
      <c r="C3281" s="9" t="str">
        <f>VLOOKUP(D3281,items!A:B,2,FALSE)</f>
        <v>item 39</v>
      </c>
      <c r="D3281" t="s">
        <v>871</v>
      </c>
      <c r="E3281" s="10"/>
      <c r="F3281" s="10">
        <v>45001</v>
      </c>
      <c r="G3281" t="s">
        <v>204</v>
      </c>
      <c r="I3281">
        <v>-4</v>
      </c>
      <c r="J3281" s="2">
        <v>360</v>
      </c>
      <c r="K3281" s="2">
        <f>IF(OR(B3281="متنوع",B3281="قطع غيار"),J3281,IF(AND(B3281="ceiling fan",J3281&gt;500),_xlfn.MAXIFS('m cost'!$E$3:$E$1062,'m cost'!$B$3:$B$1062,C3281,'m cost'!$C$3:$C$1062,"&lt;="&amp;O3281,'m cost'!$D$3:$D$1062,"&lt;="&amp;N3281)*3,_xlfn.MAXIFS('m cost'!$E$3:$E$1062,'m cost'!$B$3:$B$1062,C3281,'m cost'!$C$3:$C$1062,"&lt;="&amp;O3281,'m cost'!$D$3:$D$1062,"&lt;="&amp;N3281)))</f>
        <v>2381</v>
      </c>
      <c r="L3281" s="2">
        <f t="shared" si="312"/>
        <v>-9524</v>
      </c>
      <c r="M3281" s="2">
        <f t="shared" si="313"/>
        <v>-1440</v>
      </c>
      <c r="N3281">
        <f t="shared" si="314"/>
        <v>3</v>
      </c>
      <c r="O3281">
        <f t="shared" si="315"/>
        <v>2023</v>
      </c>
      <c r="P3281" s="9">
        <f>IF(I3281&gt;0,VLOOKUP(B3281,'m cost'!A:G,6,FALSE)*I3281,0)</f>
        <v>0</v>
      </c>
      <c r="Q3281" t="str">
        <f t="shared" si="316"/>
        <v>p</v>
      </c>
      <c r="R3281" s="2">
        <f t="shared" si="317"/>
        <v>8084</v>
      </c>
    </row>
    <row r="3282" spans="1:18" x14ac:dyDescent="0.2">
      <c r="A3282" t="s">
        <v>25</v>
      </c>
      <c r="B3282" s="9" t="str">
        <f>VLOOKUP(A3282,'item cost'!A:D,2,FALSE)</f>
        <v>group 40</v>
      </c>
      <c r="C3282" s="9" t="str">
        <f>VLOOKUP(D3282,items!A:B,2,FALSE)</f>
        <v>item 40</v>
      </c>
      <c r="D3282" t="s">
        <v>872</v>
      </c>
      <c r="E3282" s="10"/>
      <c r="F3282" s="10">
        <v>45001</v>
      </c>
      <c r="G3282" t="s">
        <v>204</v>
      </c>
      <c r="I3282">
        <v>-2</v>
      </c>
      <c r="J3282" s="2">
        <v>475</v>
      </c>
      <c r="K3282" s="2">
        <f>IF(OR(B3282="متنوع",B3282="قطع غيار"),J3282,IF(AND(B3282="ceiling fan",J3282&gt;500),_xlfn.MAXIFS('m cost'!$E$3:$E$1062,'m cost'!$B$3:$B$1062,C3282,'m cost'!$C$3:$C$1062,"&lt;="&amp;O3282,'m cost'!$D$3:$D$1062,"&lt;="&amp;N3282)*3,_xlfn.MAXIFS('m cost'!$E$3:$E$1062,'m cost'!$B$3:$B$1062,C3282,'m cost'!$C$3:$C$1062,"&lt;="&amp;O3282,'m cost'!$D$3:$D$1062,"&lt;="&amp;N3282)))</f>
        <v>514</v>
      </c>
      <c r="L3282" s="2">
        <f t="shared" si="312"/>
        <v>-1028</v>
      </c>
      <c r="M3282" s="2">
        <f t="shared" si="313"/>
        <v>-950</v>
      </c>
      <c r="N3282">
        <f t="shared" si="314"/>
        <v>3</v>
      </c>
      <c r="O3282">
        <f t="shared" si="315"/>
        <v>2023</v>
      </c>
      <c r="P3282" s="9">
        <f>IF(I3282&gt;0,VLOOKUP(B3282,'m cost'!A:G,6,FALSE)*I3282,0)</f>
        <v>0</v>
      </c>
      <c r="Q3282" t="str">
        <f t="shared" si="316"/>
        <v>p</v>
      </c>
      <c r="R3282" s="2">
        <f t="shared" si="317"/>
        <v>78</v>
      </c>
    </row>
    <row r="3283" spans="1:18" x14ac:dyDescent="0.2">
      <c r="A3283" t="s">
        <v>51</v>
      </c>
      <c r="B3283" s="9" t="str">
        <f>VLOOKUP(A3283,'item cost'!A:D,2,FALSE)</f>
        <v>group 41</v>
      </c>
      <c r="C3283" s="9" t="str">
        <f>VLOOKUP(D3283,items!A:B,2,FALSE)</f>
        <v>item 41</v>
      </c>
      <c r="D3283" t="s">
        <v>873</v>
      </c>
      <c r="E3283" s="10"/>
      <c r="F3283" s="10">
        <v>45001</v>
      </c>
      <c r="G3283" t="s">
        <v>204</v>
      </c>
      <c r="I3283">
        <v>-9</v>
      </c>
      <c r="J3283" s="2">
        <v>350</v>
      </c>
      <c r="K3283" s="2">
        <f>IF(OR(B3283="متنوع",B3283="قطع غيار"),J3283,IF(AND(B3283="ceiling fan",J3283&gt;500),_xlfn.MAXIFS('m cost'!$E$3:$E$1062,'m cost'!$B$3:$B$1062,C3283,'m cost'!$C$3:$C$1062,"&lt;="&amp;O3283,'m cost'!$D$3:$D$1062,"&lt;="&amp;N3283)*3,_xlfn.MAXIFS('m cost'!$E$3:$E$1062,'m cost'!$B$3:$B$1062,C3283,'m cost'!$C$3:$C$1062,"&lt;="&amp;O3283,'m cost'!$D$3:$D$1062,"&lt;="&amp;N3283)))</f>
        <v>572</v>
      </c>
      <c r="L3283" s="2">
        <f t="shared" si="312"/>
        <v>-5148</v>
      </c>
      <c r="M3283" s="2">
        <f t="shared" si="313"/>
        <v>-3150</v>
      </c>
      <c r="N3283">
        <f t="shared" si="314"/>
        <v>3</v>
      </c>
      <c r="O3283">
        <f t="shared" si="315"/>
        <v>2023</v>
      </c>
      <c r="P3283" s="9">
        <f>IF(I3283&gt;0,VLOOKUP(B3283,'m cost'!A:G,6,FALSE)*I3283,0)</f>
        <v>0</v>
      </c>
      <c r="Q3283" t="str">
        <f t="shared" si="316"/>
        <v>p</v>
      </c>
      <c r="R3283" s="2">
        <f t="shared" si="317"/>
        <v>1998</v>
      </c>
    </row>
    <row r="3284" spans="1:18" x14ac:dyDescent="0.2">
      <c r="A3284" t="s">
        <v>276</v>
      </c>
      <c r="B3284" s="9" t="str">
        <f>VLOOKUP(A3284,'item cost'!A:D,2,FALSE)</f>
        <v>group 42</v>
      </c>
      <c r="C3284" s="9" t="str">
        <f>VLOOKUP(D3284,items!A:B,2,FALSE)</f>
        <v>item 42</v>
      </c>
      <c r="D3284" t="s">
        <v>874</v>
      </c>
      <c r="E3284" s="10"/>
      <c r="F3284" s="10">
        <v>45001</v>
      </c>
      <c r="G3284" t="s">
        <v>204</v>
      </c>
      <c r="I3284">
        <v>-1</v>
      </c>
      <c r="J3284" s="2">
        <v>390</v>
      </c>
      <c r="K3284" s="2">
        <f>IF(OR(B3284="متنوع",B3284="قطع غيار"),J3284,IF(AND(B3284="ceiling fan",J3284&gt;500),_xlfn.MAXIFS('m cost'!$E$3:$E$1062,'m cost'!$B$3:$B$1062,C3284,'m cost'!$C$3:$C$1062,"&lt;="&amp;O3284,'m cost'!$D$3:$D$1062,"&lt;="&amp;N3284)*3,_xlfn.MAXIFS('m cost'!$E$3:$E$1062,'m cost'!$B$3:$B$1062,C3284,'m cost'!$C$3:$C$1062,"&lt;="&amp;O3284,'m cost'!$D$3:$D$1062,"&lt;="&amp;N3284)))</f>
        <v>269</v>
      </c>
      <c r="L3284" s="2">
        <f t="shared" ref="L3284:L3347" si="318">I3284*K3284</f>
        <v>-269</v>
      </c>
      <c r="M3284" s="2">
        <f t="shared" ref="M3284:M3347" si="319">J3284*I3284</f>
        <v>-390</v>
      </c>
      <c r="N3284">
        <f t="shared" ref="N3284:N3347" si="320">MONTH(F3284)</f>
        <v>3</v>
      </c>
      <c r="O3284">
        <f t="shared" ref="O3284:O3347" si="321">YEAR(F3284)</f>
        <v>2023</v>
      </c>
      <c r="P3284" s="9">
        <f>IF(I3284&gt;0,VLOOKUP(B3284,'m cost'!A:G,6,FALSE)*I3284,0)</f>
        <v>0</v>
      </c>
      <c r="Q3284" t="str">
        <f t="shared" ref="Q3284:Q3347" si="322">IF(M3284-L3284-P3284&gt;0,"p","l")</f>
        <v>l</v>
      </c>
      <c r="R3284" s="2">
        <f t="shared" ref="R3284:R3347" si="323">M3284-L3284-P3284</f>
        <v>-121</v>
      </c>
    </row>
    <row r="3285" spans="1:18" x14ac:dyDescent="0.2">
      <c r="A3285" t="s">
        <v>70</v>
      </c>
      <c r="B3285" s="9" t="str">
        <f>VLOOKUP(A3285,'item cost'!A:D,2,FALSE)</f>
        <v>group 43</v>
      </c>
      <c r="C3285" s="9" t="str">
        <f>VLOOKUP(D3285,items!A:B,2,FALSE)</f>
        <v>item 43</v>
      </c>
      <c r="D3285" t="s">
        <v>875</v>
      </c>
      <c r="E3285" s="10"/>
      <c r="F3285" s="10">
        <v>45001</v>
      </c>
      <c r="G3285" t="s">
        <v>204</v>
      </c>
      <c r="I3285">
        <v>-10</v>
      </c>
      <c r="J3285" s="2">
        <v>180</v>
      </c>
      <c r="K3285" s="2">
        <f>IF(OR(B3285="متنوع",B3285="قطع غيار"),J3285,IF(AND(B3285="ceiling fan",J3285&gt;500),_xlfn.MAXIFS('m cost'!$E$3:$E$1062,'m cost'!$B$3:$B$1062,C3285,'m cost'!$C$3:$C$1062,"&lt;="&amp;O3285,'m cost'!$D$3:$D$1062,"&lt;="&amp;N3285)*3,_xlfn.MAXIFS('m cost'!$E$3:$E$1062,'m cost'!$B$3:$B$1062,C3285,'m cost'!$C$3:$C$1062,"&lt;="&amp;O3285,'m cost'!$D$3:$D$1062,"&lt;="&amp;N3285)))</f>
        <v>2215</v>
      </c>
      <c r="L3285" s="2">
        <f t="shared" si="318"/>
        <v>-22150</v>
      </c>
      <c r="M3285" s="2">
        <f t="shared" si="319"/>
        <v>-1800</v>
      </c>
      <c r="N3285">
        <f t="shared" si="320"/>
        <v>3</v>
      </c>
      <c r="O3285">
        <f t="shared" si="321"/>
        <v>2023</v>
      </c>
      <c r="P3285" s="9">
        <f>IF(I3285&gt;0,VLOOKUP(B3285,'m cost'!A:G,6,FALSE)*I3285,0)</f>
        <v>0</v>
      </c>
      <c r="Q3285" t="str">
        <f t="shared" si="322"/>
        <v>p</v>
      </c>
      <c r="R3285" s="2">
        <f t="shared" si="323"/>
        <v>20350</v>
      </c>
    </row>
    <row r="3286" spans="1:18" x14ac:dyDescent="0.2">
      <c r="A3286" t="s">
        <v>22</v>
      </c>
      <c r="B3286" s="9" t="str">
        <f>VLOOKUP(A3286,'item cost'!A:D,2,FALSE)</f>
        <v>group 44</v>
      </c>
      <c r="C3286" s="9" t="str">
        <f>VLOOKUP(D3286,items!A:B,2,FALSE)</f>
        <v>item 44</v>
      </c>
      <c r="D3286" t="s">
        <v>876</v>
      </c>
      <c r="E3286" s="10"/>
      <c r="F3286" s="10">
        <v>45001</v>
      </c>
      <c r="G3286" t="s">
        <v>757</v>
      </c>
      <c r="I3286">
        <v>30</v>
      </c>
      <c r="J3286" s="2">
        <v>550</v>
      </c>
      <c r="K3286" s="2">
        <f>IF(OR(B3286="متنوع",B3286="قطع غيار"),J3286,IF(AND(B3286="ceiling fan",J3286&gt;500),_xlfn.MAXIFS('m cost'!$E$3:$E$1062,'m cost'!$B$3:$B$1062,C3286,'m cost'!$C$3:$C$1062,"&lt;="&amp;O3286,'m cost'!$D$3:$D$1062,"&lt;="&amp;N3286)*3,_xlfn.MAXIFS('m cost'!$E$3:$E$1062,'m cost'!$B$3:$B$1062,C3286,'m cost'!$C$3:$C$1062,"&lt;="&amp;O3286,'m cost'!$D$3:$D$1062,"&lt;="&amp;N3286)))</f>
        <v>2300</v>
      </c>
      <c r="L3286" s="2">
        <f t="shared" si="318"/>
        <v>69000</v>
      </c>
      <c r="M3286" s="2">
        <f t="shared" si="319"/>
        <v>16500</v>
      </c>
      <c r="N3286">
        <f t="shared" si="320"/>
        <v>3</v>
      </c>
      <c r="O3286">
        <f t="shared" si="321"/>
        <v>2023</v>
      </c>
      <c r="P3286" s="9">
        <f>IF(I3286&gt;0,VLOOKUP(B3286,'m cost'!A:G,6,FALSE)*I3286,0)</f>
        <v>0</v>
      </c>
      <c r="Q3286" t="str">
        <f t="shared" si="322"/>
        <v>l</v>
      </c>
      <c r="R3286" s="2">
        <f t="shared" si="323"/>
        <v>-52500</v>
      </c>
    </row>
    <row r="3287" spans="1:18" x14ac:dyDescent="0.2">
      <c r="A3287" t="s">
        <v>27</v>
      </c>
      <c r="B3287" s="9" t="str">
        <f>VLOOKUP(A3287,'item cost'!A:D,2,FALSE)</f>
        <v>group 45</v>
      </c>
      <c r="C3287" s="9" t="str">
        <f>VLOOKUP(D3287,items!A:B,2,FALSE)</f>
        <v>item 45</v>
      </c>
      <c r="D3287" t="s">
        <v>877</v>
      </c>
      <c r="E3287" s="10"/>
      <c r="F3287" s="10">
        <v>45001</v>
      </c>
      <c r="G3287" t="s">
        <v>757</v>
      </c>
      <c r="I3287">
        <v>20</v>
      </c>
      <c r="J3287" s="2">
        <v>325</v>
      </c>
      <c r="K3287" s="2">
        <f>IF(OR(B3287="متنوع",B3287="قطع غيار"),J3287,IF(AND(B3287="ceiling fan",J3287&gt;500),_xlfn.MAXIFS('m cost'!$E$3:$E$1062,'m cost'!$B$3:$B$1062,C3287,'m cost'!$C$3:$C$1062,"&lt;="&amp;O3287,'m cost'!$D$3:$D$1062,"&lt;="&amp;N3287)*3,_xlfn.MAXIFS('m cost'!$E$3:$E$1062,'m cost'!$B$3:$B$1062,C3287,'m cost'!$C$3:$C$1062,"&lt;="&amp;O3287,'m cost'!$D$3:$D$1062,"&lt;="&amp;N3287)))</f>
        <v>326</v>
      </c>
      <c r="L3287" s="2">
        <f t="shared" si="318"/>
        <v>6520</v>
      </c>
      <c r="M3287" s="2">
        <f t="shared" si="319"/>
        <v>6500</v>
      </c>
      <c r="N3287">
        <f t="shared" si="320"/>
        <v>3</v>
      </c>
      <c r="O3287">
        <f t="shared" si="321"/>
        <v>2023</v>
      </c>
      <c r="P3287" s="9">
        <f>IF(I3287&gt;0,VLOOKUP(B3287,'m cost'!A:G,6,FALSE)*I3287,0)</f>
        <v>0</v>
      </c>
      <c r="Q3287" t="str">
        <f t="shared" si="322"/>
        <v>l</v>
      </c>
      <c r="R3287" s="2">
        <f t="shared" si="323"/>
        <v>-20</v>
      </c>
    </row>
    <row r="3288" spans="1:18" x14ac:dyDescent="0.2">
      <c r="A3288" t="s">
        <v>19</v>
      </c>
      <c r="B3288" s="9" t="str">
        <f>VLOOKUP(A3288,'item cost'!A:D,2,FALSE)</f>
        <v>group 46</v>
      </c>
      <c r="C3288" s="9" t="str">
        <f>VLOOKUP(D3288,items!A:B,2,FALSE)</f>
        <v>item 46</v>
      </c>
      <c r="D3288" t="s">
        <v>878</v>
      </c>
      <c r="E3288" s="10"/>
      <c r="F3288" s="10">
        <v>45001</v>
      </c>
      <c r="G3288" t="s">
        <v>757</v>
      </c>
      <c r="I3288">
        <v>5</v>
      </c>
      <c r="J3288" s="2">
        <v>1225</v>
      </c>
      <c r="K3288" s="2">
        <f>IF(OR(B3288="متنوع",B3288="قطع غيار"),J3288,IF(AND(B3288="ceiling fan",J3288&gt;500),_xlfn.MAXIFS('m cost'!$E$3:$E$1062,'m cost'!$B$3:$B$1062,C3288,'m cost'!$C$3:$C$1062,"&lt;="&amp;O3288,'m cost'!$D$3:$D$1062,"&lt;="&amp;N3288)*3,_xlfn.MAXIFS('m cost'!$E$3:$E$1062,'m cost'!$B$3:$B$1062,C3288,'m cost'!$C$3:$C$1062,"&lt;="&amp;O3288,'m cost'!$D$3:$D$1062,"&lt;="&amp;N3288)))</f>
        <v>775</v>
      </c>
      <c r="L3288" s="2">
        <f t="shared" si="318"/>
        <v>3875</v>
      </c>
      <c r="M3288" s="2">
        <f t="shared" si="319"/>
        <v>6125</v>
      </c>
      <c r="N3288">
        <f t="shared" si="320"/>
        <v>3</v>
      </c>
      <c r="O3288">
        <f t="shared" si="321"/>
        <v>2023</v>
      </c>
      <c r="P3288" s="9">
        <f>IF(I3288&gt;0,VLOOKUP(B3288,'m cost'!A:G,6,FALSE)*I3288,0)</f>
        <v>0</v>
      </c>
      <c r="Q3288" t="str">
        <f t="shared" si="322"/>
        <v>p</v>
      </c>
      <c r="R3288" s="2">
        <f t="shared" si="323"/>
        <v>2250</v>
      </c>
    </row>
    <row r="3289" spans="1:18" x14ac:dyDescent="0.2">
      <c r="A3289" t="s">
        <v>29</v>
      </c>
      <c r="B3289" s="9" t="str">
        <f>VLOOKUP(A3289,'item cost'!A:D,2,FALSE)</f>
        <v>group 47</v>
      </c>
      <c r="C3289" s="9" t="str">
        <f>VLOOKUP(D3289,items!A:B,2,FALSE)</f>
        <v>item 47</v>
      </c>
      <c r="D3289" t="s">
        <v>879</v>
      </c>
      <c r="E3289" s="10"/>
      <c r="F3289" s="10">
        <v>45001</v>
      </c>
      <c r="G3289" t="s">
        <v>757</v>
      </c>
      <c r="I3289">
        <v>5</v>
      </c>
      <c r="J3289" s="2">
        <v>1025</v>
      </c>
      <c r="K3289" s="2">
        <f>IF(OR(B3289="متنوع",B3289="قطع غيار"),J3289,IF(AND(B3289="ceiling fan",J3289&gt;500),_xlfn.MAXIFS('m cost'!$E$3:$E$1062,'m cost'!$B$3:$B$1062,C3289,'m cost'!$C$3:$C$1062,"&lt;="&amp;O3289,'m cost'!$D$3:$D$1062,"&lt;="&amp;N3289)*3,_xlfn.MAXIFS('m cost'!$E$3:$E$1062,'m cost'!$B$3:$B$1062,C3289,'m cost'!$C$3:$C$1062,"&lt;="&amp;O3289,'m cost'!$D$3:$D$1062,"&lt;="&amp;N3289)))</f>
        <v>855</v>
      </c>
      <c r="L3289" s="2">
        <f t="shared" si="318"/>
        <v>4275</v>
      </c>
      <c r="M3289" s="2">
        <f t="shared" si="319"/>
        <v>5125</v>
      </c>
      <c r="N3289">
        <f t="shared" si="320"/>
        <v>3</v>
      </c>
      <c r="O3289">
        <f t="shared" si="321"/>
        <v>2023</v>
      </c>
      <c r="P3289" s="9">
        <f>IF(I3289&gt;0,VLOOKUP(B3289,'m cost'!A:G,6,FALSE)*I3289,0)</f>
        <v>0</v>
      </c>
      <c r="Q3289" t="str">
        <f t="shared" si="322"/>
        <v>p</v>
      </c>
      <c r="R3289" s="2">
        <f t="shared" si="323"/>
        <v>850</v>
      </c>
    </row>
    <row r="3290" spans="1:18" x14ac:dyDescent="0.2">
      <c r="A3290" t="s">
        <v>272</v>
      </c>
      <c r="B3290" s="9" t="str">
        <f>VLOOKUP(A3290,'item cost'!A:D,2,FALSE)</f>
        <v>group 48</v>
      </c>
      <c r="C3290" s="9" t="str">
        <f>VLOOKUP(D3290,items!A:B,2,FALSE)</f>
        <v>item 48</v>
      </c>
      <c r="D3290" t="s">
        <v>880</v>
      </c>
      <c r="E3290" s="10"/>
      <c r="F3290" s="10">
        <v>45001</v>
      </c>
      <c r="G3290" t="s">
        <v>757</v>
      </c>
      <c r="I3290">
        <v>5</v>
      </c>
      <c r="J3290" s="2">
        <v>675</v>
      </c>
      <c r="K3290" s="2">
        <f>IF(OR(B3290="متنوع",B3290="قطع غيار"),J3290,IF(AND(B3290="ceiling fan",J3290&gt;500),_xlfn.MAXIFS('m cost'!$E$3:$E$1062,'m cost'!$B$3:$B$1062,C3290,'m cost'!$C$3:$C$1062,"&lt;="&amp;O3290,'m cost'!$D$3:$D$1062,"&lt;="&amp;N3290)*3,_xlfn.MAXIFS('m cost'!$E$3:$E$1062,'m cost'!$B$3:$B$1062,C3290,'m cost'!$C$3:$C$1062,"&lt;="&amp;O3290,'m cost'!$D$3:$D$1062,"&lt;="&amp;N3290)))</f>
        <v>1273</v>
      </c>
      <c r="L3290" s="2">
        <f t="shared" si="318"/>
        <v>6365</v>
      </c>
      <c r="M3290" s="2">
        <f t="shared" si="319"/>
        <v>3375</v>
      </c>
      <c r="N3290">
        <f t="shared" si="320"/>
        <v>3</v>
      </c>
      <c r="O3290">
        <f t="shared" si="321"/>
        <v>2023</v>
      </c>
      <c r="P3290" s="9">
        <f>IF(I3290&gt;0,VLOOKUP(B3290,'m cost'!A:G,6,FALSE)*I3290,0)</f>
        <v>0</v>
      </c>
      <c r="Q3290" t="str">
        <f t="shared" si="322"/>
        <v>l</v>
      </c>
      <c r="R3290" s="2">
        <f t="shared" si="323"/>
        <v>-2990</v>
      </c>
    </row>
    <row r="3291" spans="1:18" x14ac:dyDescent="0.2">
      <c r="A3291" t="s">
        <v>41</v>
      </c>
      <c r="B3291" s="9" t="str">
        <f>VLOOKUP(A3291,'item cost'!A:D,2,FALSE)</f>
        <v>group 49</v>
      </c>
      <c r="C3291" s="9" t="str">
        <f>VLOOKUP(D3291,items!A:B,2,FALSE)</f>
        <v>item 49</v>
      </c>
      <c r="D3291" t="s">
        <v>881</v>
      </c>
      <c r="E3291" s="10"/>
      <c r="F3291" s="10">
        <v>45001</v>
      </c>
      <c r="G3291" t="s">
        <v>757</v>
      </c>
      <c r="I3291">
        <v>2</v>
      </c>
      <c r="J3291" s="2">
        <v>1475</v>
      </c>
      <c r="K3291" s="2">
        <f>IF(OR(B3291="متنوع",B3291="قطع غيار"),J3291,IF(AND(B3291="ceiling fan",J3291&gt;500),_xlfn.MAXIFS('m cost'!$E$3:$E$1062,'m cost'!$B$3:$B$1062,C3291,'m cost'!$C$3:$C$1062,"&lt;="&amp;O3291,'m cost'!$D$3:$D$1062,"&lt;="&amp;N3291)*3,_xlfn.MAXIFS('m cost'!$E$3:$E$1062,'m cost'!$B$3:$B$1062,C3291,'m cost'!$C$3:$C$1062,"&lt;="&amp;O3291,'m cost'!$D$3:$D$1062,"&lt;="&amp;N3291)))</f>
        <v>877</v>
      </c>
      <c r="L3291" s="2">
        <f t="shared" si="318"/>
        <v>1754</v>
      </c>
      <c r="M3291" s="2">
        <f t="shared" si="319"/>
        <v>2950</v>
      </c>
      <c r="N3291">
        <f t="shared" si="320"/>
        <v>3</v>
      </c>
      <c r="O3291">
        <f t="shared" si="321"/>
        <v>2023</v>
      </c>
      <c r="P3291" s="9">
        <f>IF(I3291&gt;0,VLOOKUP(B3291,'m cost'!A:G,6,FALSE)*I3291,0)</f>
        <v>0</v>
      </c>
      <c r="Q3291" t="str">
        <f t="shared" si="322"/>
        <v>p</v>
      </c>
      <c r="R3291" s="2">
        <f t="shared" si="323"/>
        <v>1196</v>
      </c>
    </row>
    <row r="3292" spans="1:18" x14ac:dyDescent="0.2">
      <c r="A3292" t="s">
        <v>73</v>
      </c>
      <c r="B3292" s="9" t="str">
        <f>VLOOKUP(A3292,'item cost'!A:D,2,FALSE)</f>
        <v>group 50</v>
      </c>
      <c r="C3292" s="9" t="str">
        <f>VLOOKUP(D3292,items!A:B,2,FALSE)</f>
        <v>item 50</v>
      </c>
      <c r="D3292" t="s">
        <v>882</v>
      </c>
      <c r="E3292" s="10"/>
      <c r="F3292" s="10">
        <v>45001</v>
      </c>
      <c r="G3292" t="s">
        <v>757</v>
      </c>
      <c r="I3292">
        <v>2</v>
      </c>
      <c r="J3292" s="2">
        <v>1575</v>
      </c>
      <c r="K3292" s="2">
        <f>IF(OR(B3292="متنوع",B3292="قطع غيار"),J3292,IF(AND(B3292="ceiling fan",J3292&gt;500),_xlfn.MAXIFS('m cost'!$E$3:$E$1062,'m cost'!$B$3:$B$1062,C3292,'m cost'!$C$3:$C$1062,"&lt;="&amp;O3292,'m cost'!$D$3:$D$1062,"&lt;="&amp;N3292)*3,_xlfn.MAXIFS('m cost'!$E$3:$E$1062,'m cost'!$B$3:$B$1062,C3292,'m cost'!$C$3:$C$1062,"&lt;="&amp;O3292,'m cost'!$D$3:$D$1062,"&lt;="&amp;N3292)))</f>
        <v>2128</v>
      </c>
      <c r="L3292" s="2">
        <f t="shared" si="318"/>
        <v>4256</v>
      </c>
      <c r="M3292" s="2">
        <f t="shared" si="319"/>
        <v>3150</v>
      </c>
      <c r="N3292">
        <f t="shared" si="320"/>
        <v>3</v>
      </c>
      <c r="O3292">
        <f t="shared" si="321"/>
        <v>2023</v>
      </c>
      <c r="P3292" s="9">
        <f>IF(I3292&gt;0,VLOOKUP(B3292,'m cost'!A:G,6,FALSE)*I3292,0)</f>
        <v>0</v>
      </c>
      <c r="Q3292" t="str">
        <f t="shared" si="322"/>
        <v>l</v>
      </c>
      <c r="R3292" s="2">
        <f t="shared" si="323"/>
        <v>-1106</v>
      </c>
    </row>
    <row r="3293" spans="1:18" x14ac:dyDescent="0.2">
      <c r="A3293" t="s">
        <v>35</v>
      </c>
      <c r="B3293" s="9" t="str">
        <f>VLOOKUP(A3293,'item cost'!A:D,2,FALSE)</f>
        <v>group 51</v>
      </c>
      <c r="C3293" s="9" t="str">
        <f>VLOOKUP(D3293,items!A:B,2,FALSE)</f>
        <v>item 51</v>
      </c>
      <c r="D3293" t="s">
        <v>883</v>
      </c>
      <c r="E3293" s="10"/>
      <c r="F3293" s="10">
        <v>45001</v>
      </c>
      <c r="G3293" t="s">
        <v>757</v>
      </c>
      <c r="I3293">
        <v>12</v>
      </c>
      <c r="J3293" s="2">
        <v>285</v>
      </c>
      <c r="K3293" s="2">
        <f>IF(OR(B3293="متنوع",B3293="قطع غيار"),J3293,IF(AND(B3293="ceiling fan",J3293&gt;500),_xlfn.MAXIFS('m cost'!$E$3:$E$1062,'m cost'!$B$3:$B$1062,C3293,'m cost'!$C$3:$C$1062,"&lt;="&amp;O3293,'m cost'!$D$3:$D$1062,"&lt;="&amp;N3293)*3,_xlfn.MAXIFS('m cost'!$E$3:$E$1062,'m cost'!$B$3:$B$1062,C3293,'m cost'!$C$3:$C$1062,"&lt;="&amp;O3293,'m cost'!$D$3:$D$1062,"&lt;="&amp;N3293)))</f>
        <v>2247</v>
      </c>
      <c r="L3293" s="2">
        <f t="shared" si="318"/>
        <v>26964</v>
      </c>
      <c r="M3293" s="2">
        <f t="shared" si="319"/>
        <v>3420</v>
      </c>
      <c r="N3293">
        <f t="shared" si="320"/>
        <v>3</v>
      </c>
      <c r="O3293">
        <f t="shared" si="321"/>
        <v>2023</v>
      </c>
      <c r="P3293" s="9">
        <f>IF(I3293&gt;0,VLOOKUP(B3293,'m cost'!A:G,6,FALSE)*I3293,0)</f>
        <v>0</v>
      </c>
      <c r="Q3293" t="str">
        <f t="shared" si="322"/>
        <v>l</v>
      </c>
      <c r="R3293" s="2">
        <f t="shared" si="323"/>
        <v>-23544</v>
      </c>
    </row>
    <row r="3294" spans="1:18" x14ac:dyDescent="0.2">
      <c r="A3294" t="s">
        <v>49</v>
      </c>
      <c r="B3294" s="9" t="str">
        <f>VLOOKUP(A3294,'item cost'!A:D,2,FALSE)</f>
        <v>group 52</v>
      </c>
      <c r="C3294" s="9" t="str">
        <f>VLOOKUP(D3294,items!A:B,2,FALSE)</f>
        <v>item 52</v>
      </c>
      <c r="D3294" t="s">
        <v>884</v>
      </c>
      <c r="E3294" s="10"/>
      <c r="F3294" s="10">
        <v>45001</v>
      </c>
      <c r="G3294" t="s">
        <v>236</v>
      </c>
      <c r="I3294">
        <v>-5</v>
      </c>
      <c r="J3294" s="2">
        <v>350</v>
      </c>
      <c r="K3294" s="2">
        <f>IF(OR(B3294="متنوع",B3294="قطع غيار"),J3294,IF(AND(B3294="ceiling fan",J3294&gt;500),_xlfn.MAXIFS('m cost'!$E$3:$E$1062,'m cost'!$B$3:$B$1062,C3294,'m cost'!$C$3:$C$1062,"&lt;="&amp;O3294,'m cost'!$D$3:$D$1062,"&lt;="&amp;N3294)*3,_xlfn.MAXIFS('m cost'!$E$3:$E$1062,'m cost'!$B$3:$B$1062,C3294,'m cost'!$C$3:$C$1062,"&lt;="&amp;O3294,'m cost'!$D$3:$D$1062,"&lt;="&amp;N3294)))</f>
        <v>1330</v>
      </c>
      <c r="L3294" s="2">
        <f t="shared" si="318"/>
        <v>-6650</v>
      </c>
      <c r="M3294" s="2">
        <f t="shared" si="319"/>
        <v>-1750</v>
      </c>
      <c r="N3294">
        <f t="shared" si="320"/>
        <v>3</v>
      </c>
      <c r="O3294">
        <f t="shared" si="321"/>
        <v>2023</v>
      </c>
      <c r="P3294" s="9">
        <f>IF(I3294&gt;0,VLOOKUP(B3294,'m cost'!A:G,6,FALSE)*I3294,0)</f>
        <v>0</v>
      </c>
      <c r="Q3294" t="str">
        <f t="shared" si="322"/>
        <v>p</v>
      </c>
      <c r="R3294" s="2">
        <f t="shared" si="323"/>
        <v>4900</v>
      </c>
    </row>
    <row r="3295" spans="1:18" x14ac:dyDescent="0.2">
      <c r="A3295" t="s">
        <v>42</v>
      </c>
      <c r="B3295" s="9" t="str">
        <f>VLOOKUP(A3295,'item cost'!A:D,2,FALSE)</f>
        <v>group 53</v>
      </c>
      <c r="C3295" s="9" t="str">
        <f>VLOOKUP(D3295,items!A:B,2,FALSE)</f>
        <v>item 53</v>
      </c>
      <c r="D3295" t="s">
        <v>885</v>
      </c>
      <c r="E3295" s="10"/>
      <c r="F3295" s="10">
        <v>45001</v>
      </c>
      <c r="G3295" t="s">
        <v>236</v>
      </c>
      <c r="I3295">
        <v>-2</v>
      </c>
      <c r="J3295" s="2">
        <v>390</v>
      </c>
      <c r="K3295" s="2">
        <f>IF(OR(B3295="متنوع",B3295="قطع غيار"),J3295,IF(AND(B3295="ceiling fan",J3295&gt;500),_xlfn.MAXIFS('m cost'!$E$3:$E$1062,'m cost'!$B$3:$B$1062,C3295,'m cost'!$C$3:$C$1062,"&lt;="&amp;O3295,'m cost'!$D$3:$D$1062,"&lt;="&amp;N3295)*3,_xlfn.MAXIFS('m cost'!$E$3:$E$1062,'m cost'!$B$3:$B$1062,C3295,'m cost'!$C$3:$C$1062,"&lt;="&amp;O3295,'m cost'!$D$3:$D$1062,"&lt;="&amp;N3295)))</f>
        <v>254</v>
      </c>
      <c r="L3295" s="2">
        <f t="shared" si="318"/>
        <v>-508</v>
      </c>
      <c r="M3295" s="2">
        <f t="shared" si="319"/>
        <v>-780</v>
      </c>
      <c r="N3295">
        <f t="shared" si="320"/>
        <v>3</v>
      </c>
      <c r="O3295">
        <f t="shared" si="321"/>
        <v>2023</v>
      </c>
      <c r="P3295" s="9">
        <f>IF(I3295&gt;0,VLOOKUP(B3295,'m cost'!A:G,6,FALSE)*I3295,0)</f>
        <v>0</v>
      </c>
      <c r="Q3295" t="str">
        <f t="shared" si="322"/>
        <v>l</v>
      </c>
      <c r="R3295" s="2">
        <f t="shared" si="323"/>
        <v>-272</v>
      </c>
    </row>
    <row r="3296" spans="1:18" x14ac:dyDescent="0.2">
      <c r="A3296" t="s">
        <v>63</v>
      </c>
      <c r="B3296" s="9" t="str">
        <f>VLOOKUP(A3296,'item cost'!A:D,2,FALSE)</f>
        <v>group 54</v>
      </c>
      <c r="C3296" s="9" t="str">
        <f>VLOOKUP(D3296,items!A:B,2,FALSE)</f>
        <v>item 54</v>
      </c>
      <c r="D3296" t="s">
        <v>886</v>
      </c>
      <c r="E3296" s="10"/>
      <c r="F3296" s="10">
        <v>45001</v>
      </c>
      <c r="G3296" t="s">
        <v>236</v>
      </c>
      <c r="I3296">
        <v>-1</v>
      </c>
      <c r="J3296" s="2">
        <v>175</v>
      </c>
      <c r="K3296" s="2">
        <f>IF(OR(B3296="متنوع",B3296="قطع غيار"),J3296,IF(AND(B3296="ceiling fan",J3296&gt;500),_xlfn.MAXIFS('m cost'!$E$3:$E$1062,'m cost'!$B$3:$B$1062,C3296,'m cost'!$C$3:$C$1062,"&lt;="&amp;O3296,'m cost'!$D$3:$D$1062,"&lt;="&amp;N3296)*3,_xlfn.MAXIFS('m cost'!$E$3:$E$1062,'m cost'!$B$3:$B$1062,C3296,'m cost'!$C$3:$C$1062,"&lt;="&amp;O3296,'m cost'!$D$3:$D$1062,"&lt;="&amp;N3296)))</f>
        <v>540</v>
      </c>
      <c r="L3296" s="2">
        <f t="shared" si="318"/>
        <v>-540</v>
      </c>
      <c r="M3296" s="2">
        <f t="shared" si="319"/>
        <v>-175</v>
      </c>
      <c r="N3296">
        <f t="shared" si="320"/>
        <v>3</v>
      </c>
      <c r="O3296">
        <f t="shared" si="321"/>
        <v>2023</v>
      </c>
      <c r="P3296" s="9">
        <f>IF(I3296&gt;0,VLOOKUP(B3296,'m cost'!A:G,6,FALSE)*I3296,0)</f>
        <v>0</v>
      </c>
      <c r="Q3296" t="str">
        <f t="shared" si="322"/>
        <v>p</v>
      </c>
      <c r="R3296" s="2">
        <f t="shared" si="323"/>
        <v>365</v>
      </c>
    </row>
    <row r="3297" spans="1:18" x14ac:dyDescent="0.2">
      <c r="A3297" t="s">
        <v>32</v>
      </c>
      <c r="B3297" s="9" t="str">
        <f>VLOOKUP(A3297,'item cost'!A:D,2,FALSE)</f>
        <v>group 1</v>
      </c>
      <c r="C3297" s="9" t="str">
        <f>VLOOKUP(D3297,items!A:B,2,FALSE)</f>
        <v>item 1</v>
      </c>
      <c r="D3297" t="s">
        <v>833</v>
      </c>
      <c r="E3297" s="10"/>
      <c r="F3297" s="10">
        <v>45001</v>
      </c>
      <c r="G3297" t="s">
        <v>236</v>
      </c>
      <c r="I3297">
        <v>-1</v>
      </c>
      <c r="J3297" s="2">
        <v>270</v>
      </c>
      <c r="K3297" s="2">
        <f>IF(OR(B3297="متنوع",B3297="قطع غيار"),J3297,IF(AND(B3297="ceiling fan",J3297&gt;500),_xlfn.MAXIFS('m cost'!$E$3:$E$1062,'m cost'!$B$3:$B$1062,C3297,'m cost'!$C$3:$C$1062,"&lt;="&amp;O3297,'m cost'!$D$3:$D$1062,"&lt;="&amp;N3297)*3,_xlfn.MAXIFS('m cost'!$E$3:$E$1062,'m cost'!$B$3:$B$1062,C3297,'m cost'!$C$3:$C$1062,"&lt;="&amp;O3297,'m cost'!$D$3:$D$1062,"&lt;="&amp;N3297)))</f>
        <v>2125</v>
      </c>
      <c r="L3297" s="2">
        <f t="shared" si="318"/>
        <v>-2125</v>
      </c>
      <c r="M3297" s="2">
        <f t="shared" si="319"/>
        <v>-270</v>
      </c>
      <c r="N3297">
        <f t="shared" si="320"/>
        <v>3</v>
      </c>
      <c r="O3297">
        <f t="shared" si="321"/>
        <v>2023</v>
      </c>
      <c r="P3297" s="9">
        <f>IF(I3297&gt;0,VLOOKUP(B3297,'m cost'!A:G,6,FALSE)*I3297,0)</f>
        <v>0</v>
      </c>
      <c r="Q3297" t="str">
        <f t="shared" si="322"/>
        <v>p</v>
      </c>
      <c r="R3297" s="2">
        <f t="shared" si="323"/>
        <v>1855</v>
      </c>
    </row>
    <row r="3298" spans="1:18" x14ac:dyDescent="0.2">
      <c r="A3298" t="s">
        <v>58</v>
      </c>
      <c r="B3298" s="9" t="str">
        <f>VLOOKUP(A3298,'item cost'!A:D,2,FALSE)</f>
        <v>group 2</v>
      </c>
      <c r="C3298" s="9" t="str">
        <f>VLOOKUP(D3298,items!A:B,2,FALSE)</f>
        <v>item 2</v>
      </c>
      <c r="D3298" t="s">
        <v>834</v>
      </c>
      <c r="E3298" s="10"/>
      <c r="F3298" s="10">
        <v>45015</v>
      </c>
      <c r="G3298" t="s">
        <v>758</v>
      </c>
      <c r="I3298">
        <v>50</v>
      </c>
      <c r="J3298" s="2">
        <v>540</v>
      </c>
      <c r="K3298" s="2">
        <f>IF(OR(B3298="متنوع",B3298="قطع غيار"),J3298,IF(AND(B3298="ceiling fan",J3298&gt;500),_xlfn.MAXIFS('m cost'!$E$3:$E$1062,'m cost'!$B$3:$B$1062,C3298,'m cost'!$C$3:$C$1062,"&lt;="&amp;O3298,'m cost'!$D$3:$D$1062,"&lt;="&amp;N3298)*3,_xlfn.MAXIFS('m cost'!$E$3:$E$1062,'m cost'!$B$3:$B$1062,C3298,'m cost'!$C$3:$C$1062,"&lt;="&amp;O3298,'m cost'!$D$3:$D$1062,"&lt;="&amp;N3298)))</f>
        <v>1970</v>
      </c>
      <c r="L3298" s="2">
        <f t="shared" si="318"/>
        <v>98500</v>
      </c>
      <c r="M3298" s="2">
        <f t="shared" si="319"/>
        <v>27000</v>
      </c>
      <c r="N3298">
        <f t="shared" si="320"/>
        <v>3</v>
      </c>
      <c r="O3298">
        <f t="shared" si="321"/>
        <v>2023</v>
      </c>
      <c r="P3298" s="9">
        <f>IF(I3298&gt;0,VLOOKUP(B3298,'m cost'!A:G,6,FALSE)*I3298,0)</f>
        <v>2029</v>
      </c>
      <c r="Q3298" t="str">
        <f t="shared" si="322"/>
        <v>l</v>
      </c>
      <c r="R3298" s="2">
        <f t="shared" si="323"/>
        <v>-73529</v>
      </c>
    </row>
    <row r="3299" spans="1:18" x14ac:dyDescent="0.2">
      <c r="A3299" t="s">
        <v>23</v>
      </c>
      <c r="B3299" s="9" t="str">
        <f>VLOOKUP(A3299,'item cost'!A:D,2,FALSE)</f>
        <v>group 3</v>
      </c>
      <c r="C3299" s="9" t="str">
        <f>VLOOKUP(D3299,items!A:B,2,FALSE)</f>
        <v>item 3</v>
      </c>
      <c r="D3299" t="s">
        <v>835</v>
      </c>
      <c r="E3299" s="10"/>
      <c r="F3299" s="10">
        <v>45015</v>
      </c>
      <c r="G3299" t="s">
        <v>758</v>
      </c>
      <c r="I3299">
        <v>25</v>
      </c>
      <c r="J3299" s="2">
        <v>480</v>
      </c>
      <c r="K3299" s="2">
        <f>IF(OR(B3299="متنوع",B3299="قطع غيار"),J3299,IF(AND(B3299="ceiling fan",J3299&gt;500),_xlfn.MAXIFS('m cost'!$E$3:$E$1062,'m cost'!$B$3:$B$1062,C3299,'m cost'!$C$3:$C$1062,"&lt;="&amp;O3299,'m cost'!$D$3:$D$1062,"&lt;="&amp;N3299)*3,_xlfn.MAXIFS('m cost'!$E$3:$E$1062,'m cost'!$B$3:$B$1062,C3299,'m cost'!$C$3:$C$1062,"&lt;="&amp;O3299,'m cost'!$D$3:$D$1062,"&lt;="&amp;N3299)))</f>
        <v>2436</v>
      </c>
      <c r="L3299" s="2">
        <f t="shared" si="318"/>
        <v>60900</v>
      </c>
      <c r="M3299" s="2">
        <f t="shared" si="319"/>
        <v>12000</v>
      </c>
      <c r="N3299">
        <f t="shared" si="320"/>
        <v>3</v>
      </c>
      <c r="O3299">
        <f t="shared" si="321"/>
        <v>2023</v>
      </c>
      <c r="P3299" s="9">
        <f>IF(I3299&gt;0,VLOOKUP(B3299,'m cost'!A:G,6,FALSE)*I3299,0)</f>
        <v>1472.75</v>
      </c>
      <c r="Q3299" t="str">
        <f t="shared" si="322"/>
        <v>l</v>
      </c>
      <c r="R3299" s="2">
        <f t="shared" si="323"/>
        <v>-50372.75</v>
      </c>
    </row>
    <row r="3300" spans="1:18" x14ac:dyDescent="0.2">
      <c r="A3300" t="s">
        <v>271</v>
      </c>
      <c r="B3300" s="9" t="str">
        <f>VLOOKUP(A3300,'item cost'!A:D,2,FALSE)</f>
        <v>group 4</v>
      </c>
      <c r="C3300" s="9" t="str">
        <f>VLOOKUP(D3300,items!A:B,2,FALSE)</f>
        <v>item 4</v>
      </c>
      <c r="D3300" t="s">
        <v>836</v>
      </c>
      <c r="E3300" s="10"/>
      <c r="F3300" s="10">
        <v>45015</v>
      </c>
      <c r="G3300" t="s">
        <v>216</v>
      </c>
      <c r="I3300">
        <v>-1</v>
      </c>
      <c r="J3300" s="2">
        <v>360</v>
      </c>
      <c r="K3300" s="2">
        <f>IF(OR(B3300="متنوع",B3300="قطع غيار"),J3300,IF(AND(B3300="ceiling fan",J3300&gt;500),_xlfn.MAXIFS('m cost'!$E$3:$E$1062,'m cost'!$B$3:$B$1062,C3300,'m cost'!$C$3:$C$1062,"&lt;="&amp;O3300,'m cost'!$D$3:$D$1062,"&lt;="&amp;N3300)*3,_xlfn.MAXIFS('m cost'!$E$3:$E$1062,'m cost'!$B$3:$B$1062,C3300,'m cost'!$C$3:$C$1062,"&lt;="&amp;O3300,'m cost'!$D$3:$D$1062,"&lt;="&amp;N3300)))</f>
        <v>1793</v>
      </c>
      <c r="L3300" s="2">
        <f t="shared" si="318"/>
        <v>-1793</v>
      </c>
      <c r="M3300" s="2">
        <f t="shared" si="319"/>
        <v>-360</v>
      </c>
      <c r="N3300">
        <f t="shared" si="320"/>
        <v>3</v>
      </c>
      <c r="O3300">
        <f t="shared" si="321"/>
        <v>2023</v>
      </c>
      <c r="P3300" s="9">
        <f>IF(I3300&gt;0,VLOOKUP(B3300,'m cost'!A:G,6,FALSE)*I3300,0)</f>
        <v>0</v>
      </c>
      <c r="Q3300" t="str">
        <f t="shared" si="322"/>
        <v>p</v>
      </c>
      <c r="R3300" s="2">
        <f t="shared" si="323"/>
        <v>1433</v>
      </c>
    </row>
    <row r="3301" spans="1:18" x14ac:dyDescent="0.2">
      <c r="A3301" t="s">
        <v>26</v>
      </c>
      <c r="B3301" s="9" t="str">
        <f>VLOOKUP(A3301,'item cost'!A:D,2,FALSE)</f>
        <v>group 5</v>
      </c>
      <c r="C3301" s="9" t="str">
        <f>VLOOKUP(D3301,items!A:B,2,FALSE)</f>
        <v>item 5</v>
      </c>
      <c r="D3301" t="s">
        <v>837</v>
      </c>
      <c r="E3301" s="10"/>
      <c r="F3301" s="10">
        <v>45015</v>
      </c>
      <c r="G3301" t="s">
        <v>216</v>
      </c>
      <c r="I3301">
        <v>-2</v>
      </c>
      <c r="J3301" s="2">
        <v>280</v>
      </c>
      <c r="K3301" s="2">
        <f>IF(OR(B3301="متنوع",B3301="قطع غيار"),J3301,IF(AND(B3301="ceiling fan",J3301&gt;500),_xlfn.MAXIFS('m cost'!$E$3:$E$1062,'m cost'!$B$3:$B$1062,C3301,'m cost'!$C$3:$C$1062,"&lt;="&amp;O3301,'m cost'!$D$3:$D$1062,"&lt;="&amp;N3301)*3,_xlfn.MAXIFS('m cost'!$E$3:$E$1062,'m cost'!$B$3:$B$1062,C3301,'m cost'!$C$3:$C$1062,"&lt;="&amp;O3301,'m cost'!$D$3:$D$1062,"&lt;="&amp;N3301)))</f>
        <v>2220</v>
      </c>
      <c r="L3301" s="2">
        <f t="shared" si="318"/>
        <v>-4440</v>
      </c>
      <c r="M3301" s="2">
        <f t="shared" si="319"/>
        <v>-560</v>
      </c>
      <c r="N3301">
        <f t="shared" si="320"/>
        <v>3</v>
      </c>
      <c r="O3301">
        <f t="shared" si="321"/>
        <v>2023</v>
      </c>
      <c r="P3301" s="9">
        <f>IF(I3301&gt;0,VLOOKUP(B3301,'m cost'!A:G,6,FALSE)*I3301,0)</f>
        <v>0</v>
      </c>
      <c r="Q3301" t="str">
        <f t="shared" si="322"/>
        <v>p</v>
      </c>
      <c r="R3301" s="2">
        <f t="shared" si="323"/>
        <v>3880</v>
      </c>
    </row>
    <row r="3302" spans="1:18" x14ac:dyDescent="0.2">
      <c r="A3302" t="s">
        <v>66</v>
      </c>
      <c r="B3302" s="9" t="str">
        <f>VLOOKUP(A3302,'item cost'!A:D,2,FALSE)</f>
        <v>group 6</v>
      </c>
      <c r="C3302" s="9" t="str">
        <f>VLOOKUP(D3302,items!A:B,2,FALSE)</f>
        <v>item 6</v>
      </c>
      <c r="D3302" t="s">
        <v>838</v>
      </c>
      <c r="E3302" s="10"/>
      <c r="F3302" s="10">
        <v>44989</v>
      </c>
      <c r="G3302" t="s">
        <v>759</v>
      </c>
      <c r="I3302">
        <v>60</v>
      </c>
      <c r="J3302" s="2">
        <v>270</v>
      </c>
      <c r="K3302" s="2">
        <f>IF(OR(B3302="متنوع",B3302="قطع غيار"),J3302,IF(AND(B3302="ceiling fan",J3302&gt;500),_xlfn.MAXIFS('m cost'!$E$3:$E$1062,'m cost'!$B$3:$B$1062,C3302,'m cost'!$C$3:$C$1062,"&lt;="&amp;O3302,'m cost'!$D$3:$D$1062,"&lt;="&amp;N3302)*3,_xlfn.MAXIFS('m cost'!$E$3:$E$1062,'m cost'!$B$3:$B$1062,C3302,'m cost'!$C$3:$C$1062,"&lt;="&amp;O3302,'m cost'!$D$3:$D$1062,"&lt;="&amp;N3302)))</f>
        <v>410</v>
      </c>
      <c r="L3302" s="2">
        <f t="shared" si="318"/>
        <v>24600</v>
      </c>
      <c r="M3302" s="2">
        <f t="shared" si="319"/>
        <v>16200</v>
      </c>
      <c r="N3302">
        <f t="shared" si="320"/>
        <v>3</v>
      </c>
      <c r="O3302">
        <f t="shared" si="321"/>
        <v>2023</v>
      </c>
      <c r="P3302" s="9">
        <f>IF(I3302&gt;0,VLOOKUP(B3302,'m cost'!A:G,6,FALSE)*I3302,0)</f>
        <v>8968.7999999999993</v>
      </c>
      <c r="Q3302" t="str">
        <f t="shared" si="322"/>
        <v>l</v>
      </c>
      <c r="R3302" s="2">
        <f t="shared" si="323"/>
        <v>-17368.8</v>
      </c>
    </row>
    <row r="3303" spans="1:18" x14ac:dyDescent="0.2">
      <c r="A3303" t="s">
        <v>40</v>
      </c>
      <c r="B3303" s="9" t="str">
        <f>VLOOKUP(A3303,'item cost'!A:D,2,FALSE)</f>
        <v>group 7</v>
      </c>
      <c r="C3303" s="9" t="str">
        <f>VLOOKUP(D3303,items!A:B,2,FALSE)</f>
        <v>item 7</v>
      </c>
      <c r="D3303" t="s">
        <v>839</v>
      </c>
      <c r="E3303" s="10"/>
      <c r="F3303" s="10">
        <v>44989</v>
      </c>
      <c r="G3303" t="s">
        <v>759</v>
      </c>
      <c r="I3303">
        <v>50</v>
      </c>
      <c r="J3303" s="2">
        <v>160</v>
      </c>
      <c r="K3303" s="2">
        <f>IF(OR(B3303="متنوع",B3303="قطع غيار"),J3303,IF(AND(B3303="ceiling fan",J3303&gt;500),_xlfn.MAXIFS('m cost'!$E$3:$E$1062,'m cost'!$B$3:$B$1062,C3303,'m cost'!$C$3:$C$1062,"&lt;="&amp;O3303,'m cost'!$D$3:$D$1062,"&lt;="&amp;N3303)*3,_xlfn.MAXIFS('m cost'!$E$3:$E$1062,'m cost'!$B$3:$B$1062,C3303,'m cost'!$C$3:$C$1062,"&lt;="&amp;O3303,'m cost'!$D$3:$D$1062,"&lt;="&amp;N3303)))</f>
        <v>460</v>
      </c>
      <c r="L3303" s="2">
        <f t="shared" si="318"/>
        <v>23000</v>
      </c>
      <c r="M3303" s="2">
        <f t="shared" si="319"/>
        <v>8000</v>
      </c>
      <c r="N3303">
        <f t="shared" si="320"/>
        <v>3</v>
      </c>
      <c r="O3303">
        <f t="shared" si="321"/>
        <v>2023</v>
      </c>
      <c r="P3303" s="9">
        <f>IF(I3303&gt;0,VLOOKUP(B3303,'m cost'!A:G,6,FALSE)*I3303,0)</f>
        <v>1107</v>
      </c>
      <c r="Q3303" t="str">
        <f t="shared" si="322"/>
        <v>l</v>
      </c>
      <c r="R3303" s="2">
        <f t="shared" si="323"/>
        <v>-16107</v>
      </c>
    </row>
    <row r="3304" spans="1:18" x14ac:dyDescent="0.2">
      <c r="A3304" t="s">
        <v>61</v>
      </c>
      <c r="B3304" s="9" t="str">
        <f>VLOOKUP(A3304,'item cost'!A:D,2,FALSE)</f>
        <v>group 8</v>
      </c>
      <c r="C3304" s="9" t="str">
        <f>VLOOKUP(D3304,items!A:B,2,FALSE)</f>
        <v>item 8</v>
      </c>
      <c r="D3304" t="s">
        <v>840</v>
      </c>
      <c r="E3304" s="10"/>
      <c r="F3304" s="10">
        <v>44989</v>
      </c>
      <c r="G3304" t="s">
        <v>759</v>
      </c>
      <c r="I3304">
        <v>50</v>
      </c>
      <c r="J3304" s="2">
        <v>390</v>
      </c>
      <c r="K3304" s="2">
        <f>IF(OR(B3304="متنوع",B3304="قطع غيار"),J3304,IF(AND(B3304="ceiling fan",J3304&gt;500),_xlfn.MAXIFS('m cost'!$E$3:$E$1062,'m cost'!$B$3:$B$1062,C3304,'m cost'!$C$3:$C$1062,"&lt;="&amp;O3304,'m cost'!$D$3:$D$1062,"&lt;="&amp;N3304)*3,_xlfn.MAXIFS('m cost'!$E$3:$E$1062,'m cost'!$B$3:$B$1062,C3304,'m cost'!$C$3:$C$1062,"&lt;="&amp;O3304,'m cost'!$D$3:$D$1062,"&lt;="&amp;N3304)))</f>
        <v>1630</v>
      </c>
      <c r="L3304" s="2">
        <f t="shared" si="318"/>
        <v>81500</v>
      </c>
      <c r="M3304" s="2">
        <f t="shared" si="319"/>
        <v>19500</v>
      </c>
      <c r="N3304">
        <f t="shared" si="320"/>
        <v>3</v>
      </c>
      <c r="O3304">
        <f t="shared" si="321"/>
        <v>2023</v>
      </c>
      <c r="P3304" s="9">
        <f>IF(I3304&gt;0,VLOOKUP(B3304,'m cost'!A:G,6,FALSE)*I3304,0)</f>
        <v>3142</v>
      </c>
      <c r="Q3304" t="str">
        <f t="shared" si="322"/>
        <v>l</v>
      </c>
      <c r="R3304" s="2">
        <f t="shared" si="323"/>
        <v>-65142</v>
      </c>
    </row>
    <row r="3305" spans="1:18" x14ac:dyDescent="0.2">
      <c r="A3305" t="s">
        <v>39</v>
      </c>
      <c r="B3305" s="9" t="str">
        <f>VLOOKUP(A3305,'item cost'!A:D,2,FALSE)</f>
        <v>group 9</v>
      </c>
      <c r="C3305" s="9" t="str">
        <f>VLOOKUP(D3305,items!A:B,2,FALSE)</f>
        <v>item 9</v>
      </c>
      <c r="D3305" t="s">
        <v>841</v>
      </c>
      <c r="E3305" s="10"/>
      <c r="F3305" s="10">
        <v>44989</v>
      </c>
      <c r="G3305" t="s">
        <v>759</v>
      </c>
      <c r="I3305">
        <v>8</v>
      </c>
      <c r="J3305" s="2">
        <v>375</v>
      </c>
      <c r="K3305" s="2">
        <f>IF(OR(B3305="متنوع",B3305="قطع غيار"),J3305,IF(AND(B3305="ceiling fan",J3305&gt;500),_xlfn.MAXIFS('m cost'!$E$3:$E$1062,'m cost'!$B$3:$B$1062,C3305,'m cost'!$C$3:$C$1062,"&lt;="&amp;O3305,'m cost'!$D$3:$D$1062,"&lt;="&amp;N3305)*3,_xlfn.MAXIFS('m cost'!$E$3:$E$1062,'m cost'!$B$3:$B$1062,C3305,'m cost'!$C$3:$C$1062,"&lt;="&amp;O3305,'m cost'!$D$3:$D$1062,"&lt;="&amp;N3305)))</f>
        <v>2007</v>
      </c>
      <c r="L3305" s="2">
        <f t="shared" si="318"/>
        <v>16056</v>
      </c>
      <c r="M3305" s="2">
        <f t="shared" si="319"/>
        <v>3000</v>
      </c>
      <c r="N3305">
        <f t="shared" si="320"/>
        <v>3</v>
      </c>
      <c r="O3305">
        <f t="shared" si="321"/>
        <v>2023</v>
      </c>
      <c r="P3305" s="9">
        <f>IF(I3305&gt;0,VLOOKUP(B3305,'m cost'!A:G,6,FALSE)*I3305,0)</f>
        <v>179.92</v>
      </c>
      <c r="Q3305" t="str">
        <f t="shared" si="322"/>
        <v>l</v>
      </c>
      <c r="R3305" s="2">
        <f t="shared" si="323"/>
        <v>-13235.92</v>
      </c>
    </row>
    <row r="3306" spans="1:18" x14ac:dyDescent="0.2">
      <c r="A3306" t="s">
        <v>277</v>
      </c>
      <c r="B3306" s="9" t="str">
        <f>VLOOKUP(A3306,'item cost'!A:D,2,FALSE)</f>
        <v>group 10</v>
      </c>
      <c r="C3306" s="9" t="str">
        <f>VLOOKUP(D3306,items!A:B,2,FALSE)</f>
        <v>item 10</v>
      </c>
      <c r="D3306" t="s">
        <v>842</v>
      </c>
      <c r="E3306" s="10"/>
      <c r="F3306" s="10">
        <v>44989</v>
      </c>
      <c r="G3306" t="s">
        <v>759</v>
      </c>
      <c r="I3306">
        <v>150</v>
      </c>
      <c r="J3306" s="2">
        <v>485</v>
      </c>
      <c r="K3306" s="2">
        <f>IF(OR(B3306="متنوع",B3306="قطع غيار"),J3306,IF(AND(B3306="ceiling fan",J3306&gt;500),_xlfn.MAXIFS('m cost'!$E$3:$E$1062,'m cost'!$B$3:$B$1062,C3306,'m cost'!$C$3:$C$1062,"&lt;="&amp;O3306,'m cost'!$D$3:$D$1062,"&lt;="&amp;N3306)*3,_xlfn.MAXIFS('m cost'!$E$3:$E$1062,'m cost'!$B$3:$B$1062,C3306,'m cost'!$C$3:$C$1062,"&lt;="&amp;O3306,'m cost'!$D$3:$D$1062,"&lt;="&amp;N3306)))</f>
        <v>370</v>
      </c>
      <c r="L3306" s="2">
        <f t="shared" si="318"/>
        <v>55500</v>
      </c>
      <c r="M3306" s="2">
        <f t="shared" si="319"/>
        <v>72750</v>
      </c>
      <c r="N3306">
        <f t="shared" si="320"/>
        <v>3</v>
      </c>
      <c r="O3306">
        <f t="shared" si="321"/>
        <v>2023</v>
      </c>
      <c r="P3306" s="9">
        <f>IF(I3306&gt;0,VLOOKUP(B3306,'m cost'!A:G,6,FALSE)*I3306,0)</f>
        <v>9364.5</v>
      </c>
      <c r="Q3306" t="str">
        <f t="shared" si="322"/>
        <v>p</v>
      </c>
      <c r="R3306" s="2">
        <f t="shared" si="323"/>
        <v>7885.5</v>
      </c>
    </row>
    <row r="3307" spans="1:18" x14ac:dyDescent="0.2">
      <c r="A3307" t="s">
        <v>53</v>
      </c>
      <c r="B3307" s="9" t="str">
        <f>VLOOKUP(A3307,'item cost'!A:D,2,FALSE)</f>
        <v>group 11</v>
      </c>
      <c r="C3307" s="9" t="str">
        <f>VLOOKUP(D3307,items!A:B,2,FALSE)</f>
        <v>item 11</v>
      </c>
      <c r="D3307" t="s">
        <v>843</v>
      </c>
      <c r="E3307" s="10"/>
      <c r="F3307" s="10">
        <v>44989</v>
      </c>
      <c r="G3307" t="s">
        <v>759</v>
      </c>
      <c r="I3307">
        <v>30</v>
      </c>
      <c r="J3307" s="2">
        <v>1530</v>
      </c>
      <c r="K3307" s="2">
        <f>IF(OR(B3307="متنوع",B3307="قطع غيار"),J3307,IF(AND(B3307="ceiling fan",J3307&gt;500),_xlfn.MAXIFS('m cost'!$E$3:$E$1062,'m cost'!$B$3:$B$1062,C3307,'m cost'!$C$3:$C$1062,"&lt;="&amp;O3307,'m cost'!$D$3:$D$1062,"&lt;="&amp;N3307)*3,_xlfn.MAXIFS('m cost'!$E$3:$E$1062,'m cost'!$B$3:$B$1062,C3307,'m cost'!$C$3:$C$1062,"&lt;="&amp;O3307,'m cost'!$D$3:$D$1062,"&lt;="&amp;N3307)))</f>
        <v>339.00000000000006</v>
      </c>
      <c r="L3307" s="2">
        <f t="shared" si="318"/>
        <v>10170.000000000002</v>
      </c>
      <c r="M3307" s="2">
        <f t="shared" si="319"/>
        <v>45900</v>
      </c>
      <c r="N3307">
        <f t="shared" si="320"/>
        <v>3</v>
      </c>
      <c r="O3307">
        <f t="shared" si="321"/>
        <v>2023</v>
      </c>
      <c r="P3307" s="9">
        <f>IF(I3307&gt;0,VLOOKUP(B3307,'m cost'!A:G,6,FALSE)*I3307,0)</f>
        <v>660.30000000000007</v>
      </c>
      <c r="Q3307" t="str">
        <f t="shared" si="322"/>
        <v>p</v>
      </c>
      <c r="R3307" s="2">
        <f t="shared" si="323"/>
        <v>35069.699999999997</v>
      </c>
    </row>
    <row r="3308" spans="1:18" x14ac:dyDescent="0.2">
      <c r="A3308" t="s">
        <v>54</v>
      </c>
      <c r="B3308" s="9" t="str">
        <f>VLOOKUP(A3308,'item cost'!A:D,2,FALSE)</f>
        <v>group 12</v>
      </c>
      <c r="C3308" s="9" t="str">
        <f>VLOOKUP(D3308,items!A:B,2,FALSE)</f>
        <v>item 12</v>
      </c>
      <c r="D3308" t="s">
        <v>844</v>
      </c>
      <c r="E3308" s="10"/>
      <c r="F3308" s="10">
        <v>44989</v>
      </c>
      <c r="G3308" t="s">
        <v>759</v>
      </c>
      <c r="I3308">
        <v>10</v>
      </c>
      <c r="J3308" s="2">
        <v>540</v>
      </c>
      <c r="K3308" s="2">
        <f>IF(OR(B3308="متنوع",B3308="قطع غيار"),J3308,IF(AND(B3308="ceiling fan",J3308&gt;500),_xlfn.MAXIFS('m cost'!$E$3:$E$1062,'m cost'!$B$3:$B$1062,C3308,'m cost'!$C$3:$C$1062,"&lt;="&amp;O3308,'m cost'!$D$3:$D$1062,"&lt;="&amp;N3308)*3,_xlfn.MAXIFS('m cost'!$E$3:$E$1062,'m cost'!$B$3:$B$1062,C3308,'m cost'!$C$3:$C$1062,"&lt;="&amp;O3308,'m cost'!$D$3:$D$1062,"&lt;="&amp;N3308)))</f>
        <v>900</v>
      </c>
      <c r="L3308" s="2">
        <f t="shared" si="318"/>
        <v>9000</v>
      </c>
      <c r="M3308" s="2">
        <f t="shared" si="319"/>
        <v>5400</v>
      </c>
      <c r="N3308">
        <f t="shared" si="320"/>
        <v>3</v>
      </c>
      <c r="O3308">
        <f t="shared" si="321"/>
        <v>2023</v>
      </c>
      <c r="P3308" s="9">
        <f>IF(I3308&gt;0,VLOOKUP(B3308,'m cost'!A:G,6,FALSE)*I3308,0)</f>
        <v>257.8</v>
      </c>
      <c r="Q3308" t="str">
        <f t="shared" si="322"/>
        <v>l</v>
      </c>
      <c r="R3308" s="2">
        <f t="shared" si="323"/>
        <v>-3857.8</v>
      </c>
    </row>
    <row r="3309" spans="1:18" x14ac:dyDescent="0.2">
      <c r="A3309" t="s">
        <v>72</v>
      </c>
      <c r="B3309" s="9" t="str">
        <f>VLOOKUP(A3309,'item cost'!A:D,2,FALSE)</f>
        <v>group 13</v>
      </c>
      <c r="C3309" s="9" t="str">
        <f>VLOOKUP(D3309,items!A:B,2,FALSE)</f>
        <v>item 13</v>
      </c>
      <c r="D3309" t="s">
        <v>845</v>
      </c>
      <c r="E3309" s="10"/>
      <c r="F3309" s="10">
        <v>44989</v>
      </c>
      <c r="G3309" t="s">
        <v>759</v>
      </c>
      <c r="I3309">
        <v>30</v>
      </c>
      <c r="J3309" s="2">
        <v>535</v>
      </c>
      <c r="K3309" s="2">
        <f>IF(OR(B3309="متنوع",B3309="قطع غيار"),J3309,IF(AND(B3309="ceiling fan",J3309&gt;500),_xlfn.MAXIFS('m cost'!$E$3:$E$1062,'m cost'!$B$3:$B$1062,C3309,'m cost'!$C$3:$C$1062,"&lt;="&amp;O3309,'m cost'!$D$3:$D$1062,"&lt;="&amp;N3309)*3,_xlfn.MAXIFS('m cost'!$E$3:$E$1062,'m cost'!$B$3:$B$1062,C3309,'m cost'!$C$3:$C$1062,"&lt;="&amp;O3309,'m cost'!$D$3:$D$1062,"&lt;="&amp;N3309)))</f>
        <v>450</v>
      </c>
      <c r="L3309" s="2">
        <f t="shared" si="318"/>
        <v>13500</v>
      </c>
      <c r="M3309" s="2">
        <f t="shared" si="319"/>
        <v>16050</v>
      </c>
      <c r="N3309">
        <f t="shared" si="320"/>
        <v>3</v>
      </c>
      <c r="O3309">
        <f t="shared" si="321"/>
        <v>2023</v>
      </c>
      <c r="P3309" s="9">
        <f>IF(I3309&gt;0,VLOOKUP(B3309,'m cost'!A:G,6,FALSE)*I3309,0)</f>
        <v>1250.1000000000001</v>
      </c>
      <c r="Q3309" t="str">
        <f t="shared" si="322"/>
        <v>p</v>
      </c>
      <c r="R3309" s="2">
        <f t="shared" si="323"/>
        <v>1299.8999999999999</v>
      </c>
    </row>
    <row r="3310" spans="1:18" x14ac:dyDescent="0.2">
      <c r="A3310" t="s">
        <v>38</v>
      </c>
      <c r="B3310" s="9" t="str">
        <f>VLOOKUP(A3310,'item cost'!A:D,2,FALSE)</f>
        <v>group 14</v>
      </c>
      <c r="C3310" s="9" t="str">
        <f>VLOOKUP(D3310,items!A:B,2,FALSE)</f>
        <v>item 14</v>
      </c>
      <c r="D3310" t="s">
        <v>846</v>
      </c>
      <c r="E3310" s="10"/>
      <c r="F3310" s="10">
        <v>44989</v>
      </c>
      <c r="G3310" t="s">
        <v>167</v>
      </c>
      <c r="I3310">
        <v>-2</v>
      </c>
      <c r="J3310" s="2">
        <v>1100</v>
      </c>
      <c r="K3310" s="2">
        <f>IF(OR(B3310="متنوع",B3310="قطع غيار"),J3310,IF(AND(B3310="ceiling fan",J3310&gt;500),_xlfn.MAXIFS('m cost'!$E$3:$E$1062,'m cost'!$B$3:$B$1062,C3310,'m cost'!$C$3:$C$1062,"&lt;="&amp;O3310,'m cost'!$D$3:$D$1062,"&lt;="&amp;N3310)*3,_xlfn.MAXIFS('m cost'!$E$3:$E$1062,'m cost'!$B$3:$B$1062,C3310,'m cost'!$C$3:$C$1062,"&lt;="&amp;O3310,'m cost'!$D$3:$D$1062,"&lt;="&amp;N3310)))</f>
        <v>2060</v>
      </c>
      <c r="L3310" s="2">
        <f t="shared" si="318"/>
        <v>-4120</v>
      </c>
      <c r="M3310" s="2">
        <f t="shared" si="319"/>
        <v>-2200</v>
      </c>
      <c r="N3310">
        <f t="shared" si="320"/>
        <v>3</v>
      </c>
      <c r="O3310">
        <f t="shared" si="321"/>
        <v>2023</v>
      </c>
      <c r="P3310" s="9">
        <f>IF(I3310&gt;0,VLOOKUP(B3310,'m cost'!A:G,6,FALSE)*I3310,0)</f>
        <v>0</v>
      </c>
      <c r="Q3310" t="str">
        <f t="shared" si="322"/>
        <v>p</v>
      </c>
      <c r="R3310" s="2">
        <f t="shared" si="323"/>
        <v>1920</v>
      </c>
    </row>
    <row r="3311" spans="1:18" x14ac:dyDescent="0.2">
      <c r="A3311" t="s">
        <v>36</v>
      </c>
      <c r="B3311" s="9" t="str">
        <f>VLOOKUP(A3311,'item cost'!A:D,2,FALSE)</f>
        <v>group 15</v>
      </c>
      <c r="C3311" s="9" t="str">
        <f>VLOOKUP(D3311,items!A:B,2,FALSE)</f>
        <v>item 15</v>
      </c>
      <c r="D3311" t="s">
        <v>847</v>
      </c>
      <c r="E3311" s="10"/>
      <c r="F3311" s="10">
        <v>44989</v>
      </c>
      <c r="G3311" t="s">
        <v>167</v>
      </c>
      <c r="I3311">
        <v>-2</v>
      </c>
      <c r="J3311" s="2">
        <v>340</v>
      </c>
      <c r="K3311" s="2">
        <f>IF(OR(B3311="متنوع",B3311="قطع غيار"),J3311,IF(AND(B3311="ceiling fan",J3311&gt;500),_xlfn.MAXIFS('m cost'!$E$3:$E$1062,'m cost'!$B$3:$B$1062,C3311,'m cost'!$C$3:$C$1062,"&lt;="&amp;O3311,'m cost'!$D$3:$D$1062,"&lt;="&amp;N3311)*3,_xlfn.MAXIFS('m cost'!$E$3:$E$1062,'m cost'!$B$3:$B$1062,C3311,'m cost'!$C$3:$C$1062,"&lt;="&amp;O3311,'m cost'!$D$3:$D$1062,"&lt;="&amp;N3311)))</f>
        <v>1928</v>
      </c>
      <c r="L3311" s="2">
        <f t="shared" si="318"/>
        <v>-3856</v>
      </c>
      <c r="M3311" s="2">
        <f t="shared" si="319"/>
        <v>-680</v>
      </c>
      <c r="N3311">
        <f t="shared" si="320"/>
        <v>3</v>
      </c>
      <c r="O3311">
        <f t="shared" si="321"/>
        <v>2023</v>
      </c>
      <c r="P3311" s="9">
        <f>IF(I3311&gt;0,VLOOKUP(B3311,'m cost'!A:G,6,FALSE)*I3311,0)</f>
        <v>0</v>
      </c>
      <c r="Q3311" t="str">
        <f t="shared" si="322"/>
        <v>p</v>
      </c>
      <c r="R3311" s="2">
        <f t="shared" si="323"/>
        <v>3176</v>
      </c>
    </row>
    <row r="3312" spans="1:18" x14ac:dyDescent="0.2">
      <c r="A3312" t="s">
        <v>30</v>
      </c>
      <c r="B3312" s="9" t="str">
        <f>VLOOKUP(A3312,'item cost'!A:D,2,FALSE)</f>
        <v>group 16</v>
      </c>
      <c r="C3312" s="9" t="str">
        <f>VLOOKUP(D3312,items!A:B,2,FALSE)</f>
        <v>item 16</v>
      </c>
      <c r="D3312" t="s">
        <v>848</v>
      </c>
      <c r="E3312" s="10"/>
      <c r="F3312" s="10">
        <v>44989</v>
      </c>
      <c r="G3312" t="s">
        <v>167</v>
      </c>
      <c r="I3312">
        <v>-8</v>
      </c>
      <c r="J3312" s="2">
        <v>355</v>
      </c>
      <c r="K3312" s="2">
        <f>IF(OR(B3312="متنوع",B3312="قطع غيار"),J3312,IF(AND(B3312="ceiling fan",J3312&gt;500),_xlfn.MAXIFS('m cost'!$E$3:$E$1062,'m cost'!$B$3:$B$1062,C3312,'m cost'!$C$3:$C$1062,"&lt;="&amp;O3312,'m cost'!$D$3:$D$1062,"&lt;="&amp;N3312)*3,_xlfn.MAXIFS('m cost'!$E$3:$E$1062,'m cost'!$B$3:$B$1062,C3312,'m cost'!$C$3:$C$1062,"&lt;="&amp;O3312,'m cost'!$D$3:$D$1062,"&lt;="&amp;N3312)))</f>
        <v>340.26666666666671</v>
      </c>
      <c r="L3312" s="2">
        <f t="shared" si="318"/>
        <v>-2722.1333333333337</v>
      </c>
      <c r="M3312" s="2">
        <f t="shared" si="319"/>
        <v>-2840</v>
      </c>
      <c r="N3312">
        <f t="shared" si="320"/>
        <v>3</v>
      </c>
      <c r="O3312">
        <f t="shared" si="321"/>
        <v>2023</v>
      </c>
      <c r="P3312" s="9">
        <f>IF(I3312&gt;0,VLOOKUP(B3312,'m cost'!A:G,6,FALSE)*I3312,0)</f>
        <v>0</v>
      </c>
      <c r="Q3312" t="str">
        <f t="shared" si="322"/>
        <v>l</v>
      </c>
      <c r="R3312" s="2">
        <f t="shared" si="323"/>
        <v>-117.86666666666633</v>
      </c>
    </row>
    <row r="3313" spans="1:18" x14ac:dyDescent="0.2">
      <c r="A3313" t="s">
        <v>45</v>
      </c>
      <c r="B3313" s="9" t="str">
        <f>VLOOKUP(A3313,'item cost'!A:D,2,FALSE)</f>
        <v>group 17</v>
      </c>
      <c r="C3313" s="9" t="str">
        <f>VLOOKUP(D3313,items!A:B,2,FALSE)</f>
        <v>item 17</v>
      </c>
      <c r="D3313" t="s">
        <v>849</v>
      </c>
      <c r="E3313" s="10"/>
      <c r="F3313" s="10">
        <v>44989</v>
      </c>
      <c r="G3313" t="s">
        <v>167</v>
      </c>
      <c r="I3313">
        <v>-13</v>
      </c>
      <c r="J3313" s="2">
        <v>275</v>
      </c>
      <c r="K3313" s="2">
        <f>IF(OR(B3313="متنوع",B3313="قطع غيار"),J3313,IF(AND(B3313="ceiling fan",J3313&gt;500),_xlfn.MAXIFS('m cost'!$E$3:$E$1062,'m cost'!$B$3:$B$1062,C3313,'m cost'!$C$3:$C$1062,"&lt;="&amp;O3313,'m cost'!$D$3:$D$1062,"&lt;="&amp;N3313)*3,_xlfn.MAXIFS('m cost'!$E$3:$E$1062,'m cost'!$B$3:$B$1062,C3313,'m cost'!$C$3:$C$1062,"&lt;="&amp;O3313,'m cost'!$D$3:$D$1062,"&lt;="&amp;N3313)))</f>
        <v>1330</v>
      </c>
      <c r="L3313" s="2">
        <f t="shared" si="318"/>
        <v>-17290</v>
      </c>
      <c r="M3313" s="2">
        <f t="shared" si="319"/>
        <v>-3575</v>
      </c>
      <c r="N3313">
        <f t="shared" si="320"/>
        <v>3</v>
      </c>
      <c r="O3313">
        <f t="shared" si="321"/>
        <v>2023</v>
      </c>
      <c r="P3313" s="9">
        <f>IF(I3313&gt;0,VLOOKUP(B3313,'m cost'!A:G,6,FALSE)*I3313,0)</f>
        <v>0</v>
      </c>
      <c r="Q3313" t="str">
        <f t="shared" si="322"/>
        <v>p</v>
      </c>
      <c r="R3313" s="2">
        <f t="shared" si="323"/>
        <v>13715</v>
      </c>
    </row>
    <row r="3314" spans="1:18" x14ac:dyDescent="0.2">
      <c r="A3314" t="s">
        <v>21</v>
      </c>
      <c r="B3314" s="9" t="str">
        <f>VLOOKUP(A3314,'item cost'!A:D,2,FALSE)</f>
        <v>group 18</v>
      </c>
      <c r="C3314" s="9" t="str">
        <f>VLOOKUP(D3314,items!A:B,2,FALSE)</f>
        <v>item 18</v>
      </c>
      <c r="D3314" t="s">
        <v>850</v>
      </c>
      <c r="E3314" s="10"/>
      <c r="F3314" s="10">
        <v>44989</v>
      </c>
      <c r="G3314" t="s">
        <v>167</v>
      </c>
      <c r="I3314">
        <v>-8</v>
      </c>
      <c r="J3314" s="2">
        <v>185</v>
      </c>
      <c r="K3314" s="2">
        <f>IF(OR(B3314="متنوع",B3314="قطع غيار"),J3314,IF(AND(B3314="ceiling fan",J3314&gt;500),_xlfn.MAXIFS('m cost'!$E$3:$E$1062,'m cost'!$B$3:$B$1062,C3314,'m cost'!$C$3:$C$1062,"&lt;="&amp;O3314,'m cost'!$D$3:$D$1062,"&lt;="&amp;N3314)*3,_xlfn.MAXIFS('m cost'!$E$3:$E$1062,'m cost'!$B$3:$B$1062,C3314,'m cost'!$C$3:$C$1062,"&lt;="&amp;O3314,'m cost'!$D$3:$D$1062,"&lt;="&amp;N3314)))</f>
        <v>569</v>
      </c>
      <c r="L3314" s="2">
        <f t="shared" si="318"/>
        <v>-4552</v>
      </c>
      <c r="M3314" s="2">
        <f t="shared" si="319"/>
        <v>-1480</v>
      </c>
      <c r="N3314">
        <f t="shared" si="320"/>
        <v>3</v>
      </c>
      <c r="O3314">
        <f t="shared" si="321"/>
        <v>2023</v>
      </c>
      <c r="P3314" s="9">
        <f>IF(I3314&gt;0,VLOOKUP(B3314,'m cost'!A:G,6,FALSE)*I3314,0)</f>
        <v>0</v>
      </c>
      <c r="Q3314" t="str">
        <f t="shared" si="322"/>
        <v>p</v>
      </c>
      <c r="R3314" s="2">
        <f t="shared" si="323"/>
        <v>3072</v>
      </c>
    </row>
    <row r="3315" spans="1:18" x14ac:dyDescent="0.2">
      <c r="A3315" t="s">
        <v>275</v>
      </c>
      <c r="B3315" s="9" t="str">
        <f>VLOOKUP(A3315,'item cost'!A:D,2,FALSE)</f>
        <v>group 19</v>
      </c>
      <c r="C3315" s="9" t="str">
        <f>VLOOKUP(D3315,items!A:B,2,FALSE)</f>
        <v>item 19</v>
      </c>
      <c r="D3315" t="s">
        <v>851</v>
      </c>
      <c r="E3315" s="10"/>
      <c r="F3315" s="10">
        <v>44989</v>
      </c>
      <c r="G3315" t="s">
        <v>167</v>
      </c>
      <c r="I3315">
        <v>-4</v>
      </c>
      <c r="J3315" s="2">
        <v>270</v>
      </c>
      <c r="K3315" s="2">
        <f>IF(OR(B3315="متنوع",B3315="قطع غيار"),J3315,IF(AND(B3315="ceiling fan",J3315&gt;500),_xlfn.MAXIFS('m cost'!$E$3:$E$1062,'m cost'!$B$3:$B$1062,C3315,'m cost'!$C$3:$C$1062,"&lt;="&amp;O3315,'m cost'!$D$3:$D$1062,"&lt;="&amp;N3315)*3,_xlfn.MAXIFS('m cost'!$E$3:$E$1062,'m cost'!$B$3:$B$1062,C3315,'m cost'!$C$3:$C$1062,"&lt;="&amp;O3315,'m cost'!$D$3:$D$1062,"&lt;="&amp;N3315)))</f>
        <v>1400</v>
      </c>
      <c r="L3315" s="2">
        <f t="shared" si="318"/>
        <v>-5600</v>
      </c>
      <c r="M3315" s="2">
        <f t="shared" si="319"/>
        <v>-1080</v>
      </c>
      <c r="N3315">
        <f t="shared" si="320"/>
        <v>3</v>
      </c>
      <c r="O3315">
        <f t="shared" si="321"/>
        <v>2023</v>
      </c>
      <c r="P3315" s="9">
        <f>IF(I3315&gt;0,VLOOKUP(B3315,'m cost'!A:G,6,FALSE)*I3315,0)</f>
        <v>0</v>
      </c>
      <c r="Q3315" t="str">
        <f t="shared" si="322"/>
        <v>p</v>
      </c>
      <c r="R3315" s="2">
        <f t="shared" si="323"/>
        <v>4520</v>
      </c>
    </row>
    <row r="3316" spans="1:18" x14ac:dyDescent="0.2">
      <c r="A3316" t="s">
        <v>17</v>
      </c>
      <c r="B3316" s="9" t="str">
        <f>VLOOKUP(A3316,'item cost'!A:D,2,FALSE)</f>
        <v>group 20</v>
      </c>
      <c r="C3316" s="9" t="str">
        <f>VLOOKUP(D3316,items!A:B,2,FALSE)</f>
        <v>item 20</v>
      </c>
      <c r="D3316" t="s">
        <v>852</v>
      </c>
      <c r="E3316" s="10"/>
      <c r="F3316" s="10">
        <v>44989</v>
      </c>
      <c r="G3316" t="s">
        <v>167</v>
      </c>
      <c r="I3316">
        <v>-2</v>
      </c>
      <c r="J3316" s="2">
        <v>510</v>
      </c>
      <c r="K3316" s="2">
        <f>IF(OR(B3316="متنوع",B3316="قطع غيار"),J3316,IF(AND(B3316="ceiling fan",J3316&gt;500),_xlfn.MAXIFS('m cost'!$E$3:$E$1062,'m cost'!$B$3:$B$1062,C3316,'m cost'!$C$3:$C$1062,"&lt;="&amp;O3316,'m cost'!$D$3:$D$1062,"&lt;="&amp;N3316)*3,_xlfn.MAXIFS('m cost'!$E$3:$E$1062,'m cost'!$B$3:$B$1062,C3316,'m cost'!$C$3:$C$1062,"&lt;="&amp;O3316,'m cost'!$D$3:$D$1062,"&lt;="&amp;N3316)))</f>
        <v>1668</v>
      </c>
      <c r="L3316" s="2">
        <f t="shared" si="318"/>
        <v>-3336</v>
      </c>
      <c r="M3316" s="2">
        <f t="shared" si="319"/>
        <v>-1020</v>
      </c>
      <c r="N3316">
        <f t="shared" si="320"/>
        <v>3</v>
      </c>
      <c r="O3316">
        <f t="shared" si="321"/>
        <v>2023</v>
      </c>
      <c r="P3316" s="9">
        <f>IF(I3316&gt;0,VLOOKUP(B3316,'m cost'!A:G,6,FALSE)*I3316,0)</f>
        <v>0</v>
      </c>
      <c r="Q3316" t="str">
        <f t="shared" si="322"/>
        <v>p</v>
      </c>
      <c r="R3316" s="2">
        <f t="shared" si="323"/>
        <v>2316</v>
      </c>
    </row>
    <row r="3317" spans="1:18" x14ac:dyDescent="0.2">
      <c r="A3317" t="s">
        <v>18</v>
      </c>
      <c r="B3317" s="9" t="str">
        <f>VLOOKUP(A3317,'item cost'!A:D,2,FALSE)</f>
        <v>group 21</v>
      </c>
      <c r="C3317" s="9" t="str">
        <f>VLOOKUP(D3317,items!A:B,2,FALSE)</f>
        <v>item 21</v>
      </c>
      <c r="D3317" t="s">
        <v>853</v>
      </c>
      <c r="E3317" s="10"/>
      <c r="F3317" s="10">
        <v>44989</v>
      </c>
      <c r="G3317" t="s">
        <v>167</v>
      </c>
      <c r="I3317">
        <v>-2</v>
      </c>
      <c r="J3317" s="2">
        <v>390</v>
      </c>
      <c r="K3317" s="2">
        <f>IF(OR(B3317="متنوع",B3317="قطع غيار"),J3317,IF(AND(B3317="ceiling fan",J3317&gt;500),_xlfn.MAXIFS('m cost'!$E$3:$E$1062,'m cost'!$B$3:$B$1062,C3317,'m cost'!$C$3:$C$1062,"&lt;="&amp;O3317,'m cost'!$D$3:$D$1062,"&lt;="&amp;N3317)*3,_xlfn.MAXIFS('m cost'!$E$3:$E$1062,'m cost'!$B$3:$B$1062,C3317,'m cost'!$C$3:$C$1062,"&lt;="&amp;O3317,'m cost'!$D$3:$D$1062,"&lt;="&amp;N3317)))</f>
        <v>2185</v>
      </c>
      <c r="L3317" s="2">
        <f t="shared" si="318"/>
        <v>-4370</v>
      </c>
      <c r="M3317" s="2">
        <f t="shared" si="319"/>
        <v>-780</v>
      </c>
      <c r="N3317">
        <f t="shared" si="320"/>
        <v>3</v>
      </c>
      <c r="O3317">
        <f t="shared" si="321"/>
        <v>2023</v>
      </c>
      <c r="P3317" s="9">
        <f>IF(I3317&gt;0,VLOOKUP(B3317,'m cost'!A:G,6,FALSE)*I3317,0)</f>
        <v>0</v>
      </c>
      <c r="Q3317" t="str">
        <f t="shared" si="322"/>
        <v>p</v>
      </c>
      <c r="R3317" s="2">
        <f t="shared" si="323"/>
        <v>3590</v>
      </c>
    </row>
    <row r="3318" spans="1:18" x14ac:dyDescent="0.2">
      <c r="A3318" t="s">
        <v>24</v>
      </c>
      <c r="B3318" s="9" t="str">
        <f>VLOOKUP(A3318,'item cost'!A:D,2,FALSE)</f>
        <v>group 22</v>
      </c>
      <c r="C3318" s="9" t="str">
        <f>VLOOKUP(D3318,items!A:B,2,FALSE)</f>
        <v>item 22</v>
      </c>
      <c r="D3318" t="s">
        <v>854</v>
      </c>
      <c r="E3318" s="10"/>
      <c r="F3318" s="10">
        <v>44989</v>
      </c>
      <c r="G3318" t="s">
        <v>167</v>
      </c>
      <c r="I3318">
        <v>-4</v>
      </c>
      <c r="J3318" s="2">
        <v>400</v>
      </c>
      <c r="K3318" s="2">
        <f>IF(OR(B3318="متنوع",B3318="قطع غيار"),J3318,IF(AND(B3318="ceiling fan",J3318&gt;500),_xlfn.MAXIFS('m cost'!$E$3:$E$1062,'m cost'!$B$3:$B$1062,C3318,'m cost'!$C$3:$C$1062,"&lt;="&amp;O3318,'m cost'!$D$3:$D$1062,"&lt;="&amp;N3318)*3,_xlfn.MAXIFS('m cost'!$E$3:$E$1062,'m cost'!$B$3:$B$1062,C3318,'m cost'!$C$3:$C$1062,"&lt;="&amp;O3318,'m cost'!$D$3:$D$1062,"&lt;="&amp;N3318)))</f>
        <v>855</v>
      </c>
      <c r="L3318" s="2">
        <f t="shared" si="318"/>
        <v>-3420</v>
      </c>
      <c r="M3318" s="2">
        <f t="shared" si="319"/>
        <v>-1600</v>
      </c>
      <c r="N3318">
        <f t="shared" si="320"/>
        <v>3</v>
      </c>
      <c r="O3318">
        <f t="shared" si="321"/>
        <v>2023</v>
      </c>
      <c r="P3318" s="9">
        <f>IF(I3318&gt;0,VLOOKUP(B3318,'m cost'!A:G,6,FALSE)*I3318,0)</f>
        <v>0</v>
      </c>
      <c r="Q3318" t="str">
        <f t="shared" si="322"/>
        <v>p</v>
      </c>
      <c r="R3318" s="2">
        <f t="shared" si="323"/>
        <v>1820</v>
      </c>
    </row>
    <row r="3319" spans="1:18" x14ac:dyDescent="0.2">
      <c r="A3319" t="s">
        <v>60</v>
      </c>
      <c r="B3319" s="9" t="str">
        <f>VLOOKUP(A3319,'item cost'!A:D,2,FALSE)</f>
        <v>group 23</v>
      </c>
      <c r="C3319" s="9" t="str">
        <f>VLOOKUP(D3319,items!A:B,2,FALSE)</f>
        <v>item 23</v>
      </c>
      <c r="D3319" t="s">
        <v>855</v>
      </c>
      <c r="E3319" s="10"/>
      <c r="F3319" s="10">
        <v>44989</v>
      </c>
      <c r="G3319" t="s">
        <v>167</v>
      </c>
      <c r="I3319">
        <v>-1</v>
      </c>
      <c r="J3319" s="2">
        <v>1350</v>
      </c>
      <c r="K3319" s="2">
        <f>IF(OR(B3319="متنوع",B3319="قطع غيار"),J3319,IF(AND(B3319="ceiling fan",J3319&gt;500),_xlfn.MAXIFS('m cost'!$E$3:$E$1062,'m cost'!$B$3:$B$1062,C3319,'m cost'!$C$3:$C$1062,"&lt;="&amp;O3319,'m cost'!$D$3:$D$1062,"&lt;="&amp;N3319)*3,_xlfn.MAXIFS('m cost'!$E$3:$E$1062,'m cost'!$B$3:$B$1062,C3319,'m cost'!$C$3:$C$1062,"&lt;="&amp;O3319,'m cost'!$D$3:$D$1062,"&lt;="&amp;N3319)))</f>
        <v>3666.8121693121693</v>
      </c>
      <c r="L3319" s="2">
        <f t="shared" si="318"/>
        <v>-3666.8121693121693</v>
      </c>
      <c r="M3319" s="2">
        <f t="shared" si="319"/>
        <v>-1350</v>
      </c>
      <c r="N3319">
        <f t="shared" si="320"/>
        <v>3</v>
      </c>
      <c r="O3319">
        <f t="shared" si="321"/>
        <v>2023</v>
      </c>
      <c r="P3319" s="9">
        <f>IF(I3319&gt;0,VLOOKUP(B3319,'m cost'!A:G,6,FALSE)*I3319,0)</f>
        <v>0</v>
      </c>
      <c r="Q3319" t="str">
        <f t="shared" si="322"/>
        <v>p</v>
      </c>
      <c r="R3319" s="2">
        <f t="shared" si="323"/>
        <v>2316.8121693121693</v>
      </c>
    </row>
    <row r="3320" spans="1:18" x14ac:dyDescent="0.2">
      <c r="A3320" t="s">
        <v>43</v>
      </c>
      <c r="B3320" s="9" t="str">
        <f>VLOOKUP(A3320,'item cost'!A:D,2,FALSE)</f>
        <v>group 24</v>
      </c>
      <c r="C3320" s="9" t="str">
        <f>VLOOKUP(D3320,items!A:B,2,FALSE)</f>
        <v>item 24</v>
      </c>
      <c r="D3320" t="s">
        <v>856</v>
      </c>
      <c r="E3320" s="10"/>
      <c r="F3320" s="10">
        <v>44989</v>
      </c>
      <c r="G3320" t="s">
        <v>167</v>
      </c>
      <c r="I3320">
        <v>-5</v>
      </c>
      <c r="J3320" s="2">
        <v>535</v>
      </c>
      <c r="K3320" s="2">
        <f>IF(OR(B3320="متنوع",B3320="قطع غيار"),J3320,IF(AND(B3320="ceiling fan",J3320&gt;500),_xlfn.MAXIFS('m cost'!$E$3:$E$1062,'m cost'!$B$3:$B$1062,C3320,'m cost'!$C$3:$C$1062,"&lt;="&amp;O3320,'m cost'!$D$3:$D$1062,"&lt;="&amp;N3320)*3,_xlfn.MAXIFS('m cost'!$E$3:$E$1062,'m cost'!$B$3:$B$1062,C3320,'m cost'!$C$3:$C$1062,"&lt;="&amp;O3320,'m cost'!$D$3:$D$1062,"&lt;="&amp;N3320)))</f>
        <v>570</v>
      </c>
      <c r="L3320" s="2">
        <f t="shared" si="318"/>
        <v>-2850</v>
      </c>
      <c r="M3320" s="2">
        <f t="shared" si="319"/>
        <v>-2675</v>
      </c>
      <c r="N3320">
        <f t="shared" si="320"/>
        <v>3</v>
      </c>
      <c r="O3320">
        <f t="shared" si="321"/>
        <v>2023</v>
      </c>
      <c r="P3320" s="9">
        <f>IF(I3320&gt;0,VLOOKUP(B3320,'m cost'!A:G,6,FALSE)*I3320,0)</f>
        <v>0</v>
      </c>
      <c r="Q3320" t="str">
        <f t="shared" si="322"/>
        <v>p</v>
      </c>
      <c r="R3320" s="2">
        <f t="shared" si="323"/>
        <v>175</v>
      </c>
    </row>
    <row r="3321" spans="1:18" x14ac:dyDescent="0.2">
      <c r="A3321" t="s">
        <v>278</v>
      </c>
      <c r="B3321" s="9" t="str">
        <f>VLOOKUP(A3321,'item cost'!A:D,2,FALSE)</f>
        <v>group 25</v>
      </c>
      <c r="C3321" s="9" t="str">
        <f>VLOOKUP(D3321,items!A:B,2,FALSE)</f>
        <v>item 25</v>
      </c>
      <c r="D3321" t="s">
        <v>857</v>
      </c>
      <c r="E3321" s="10"/>
      <c r="F3321" s="10">
        <v>44989</v>
      </c>
      <c r="G3321" t="s">
        <v>167</v>
      </c>
      <c r="I3321">
        <v>-10</v>
      </c>
      <c r="J3321" s="2">
        <v>485</v>
      </c>
      <c r="K3321" s="2">
        <f>IF(OR(B3321="متنوع",B3321="قطع غيار"),J3321,IF(AND(B3321="ceiling fan",J3321&gt;500),_xlfn.MAXIFS('m cost'!$E$3:$E$1062,'m cost'!$B$3:$B$1062,C3321,'m cost'!$C$3:$C$1062,"&lt;="&amp;O3321,'m cost'!$D$3:$D$1062,"&lt;="&amp;N3321)*3,_xlfn.MAXIFS('m cost'!$E$3:$E$1062,'m cost'!$B$3:$B$1062,C3321,'m cost'!$C$3:$C$1062,"&lt;="&amp;O3321,'m cost'!$D$3:$D$1062,"&lt;="&amp;N3321)))</f>
        <v>388</v>
      </c>
      <c r="L3321" s="2">
        <f t="shared" si="318"/>
        <v>-3880</v>
      </c>
      <c r="M3321" s="2">
        <f t="shared" si="319"/>
        <v>-4850</v>
      </c>
      <c r="N3321">
        <f t="shared" si="320"/>
        <v>3</v>
      </c>
      <c r="O3321">
        <f t="shared" si="321"/>
        <v>2023</v>
      </c>
      <c r="P3321" s="9">
        <f>IF(I3321&gt;0,VLOOKUP(B3321,'m cost'!A:G,6,FALSE)*I3321,0)</f>
        <v>0</v>
      </c>
      <c r="Q3321" t="str">
        <f t="shared" si="322"/>
        <v>l</v>
      </c>
      <c r="R3321" s="2">
        <f t="shared" si="323"/>
        <v>-970</v>
      </c>
    </row>
    <row r="3322" spans="1:18" x14ac:dyDescent="0.2">
      <c r="A3322" t="s">
        <v>279</v>
      </c>
      <c r="B3322" s="9" t="str">
        <f>VLOOKUP(A3322,'item cost'!A:D,2,FALSE)</f>
        <v>group 26</v>
      </c>
      <c r="C3322" s="9" t="str">
        <f>VLOOKUP(D3322,items!A:B,2,FALSE)</f>
        <v>item 26</v>
      </c>
      <c r="D3322" t="s">
        <v>858</v>
      </c>
      <c r="E3322" s="10"/>
      <c r="F3322" s="10">
        <v>44989</v>
      </c>
      <c r="G3322" t="s">
        <v>167</v>
      </c>
      <c r="I3322">
        <v>-1</v>
      </c>
      <c r="J3322" s="2">
        <v>450</v>
      </c>
      <c r="K3322" s="2">
        <f>IF(OR(B3322="متنوع",B3322="قطع غيار"),J3322,IF(AND(B3322="ceiling fan",J3322&gt;500),_xlfn.MAXIFS('m cost'!$E$3:$E$1062,'m cost'!$B$3:$B$1062,C3322,'m cost'!$C$3:$C$1062,"&lt;="&amp;O3322,'m cost'!$D$3:$D$1062,"&lt;="&amp;N3322)*3,_xlfn.MAXIFS('m cost'!$E$3:$E$1062,'m cost'!$B$3:$B$1062,C3322,'m cost'!$C$3:$C$1062,"&lt;="&amp;O3322,'m cost'!$D$3:$D$1062,"&lt;="&amp;N3322)))</f>
        <v>2270</v>
      </c>
      <c r="L3322" s="2">
        <f t="shared" si="318"/>
        <v>-2270</v>
      </c>
      <c r="M3322" s="2">
        <f t="shared" si="319"/>
        <v>-450</v>
      </c>
      <c r="N3322">
        <f t="shared" si="320"/>
        <v>3</v>
      </c>
      <c r="O3322">
        <f t="shared" si="321"/>
        <v>2023</v>
      </c>
      <c r="P3322" s="9">
        <f>IF(I3322&gt;0,VLOOKUP(B3322,'m cost'!A:G,6,FALSE)*I3322,0)</f>
        <v>0</v>
      </c>
      <c r="Q3322" t="str">
        <f t="shared" si="322"/>
        <v>p</v>
      </c>
      <c r="R3322" s="2">
        <f t="shared" si="323"/>
        <v>1820</v>
      </c>
    </row>
    <row r="3323" spans="1:18" x14ac:dyDescent="0.2">
      <c r="A3323" t="s">
        <v>46</v>
      </c>
      <c r="B3323" s="9" t="str">
        <f>VLOOKUP(A3323,'item cost'!A:D,2,FALSE)</f>
        <v>group 27</v>
      </c>
      <c r="C3323" s="9" t="str">
        <f>VLOOKUP(D3323,items!A:B,2,FALSE)</f>
        <v>item 27</v>
      </c>
      <c r="D3323" t="s">
        <v>859</v>
      </c>
      <c r="E3323" s="10"/>
      <c r="F3323" s="10">
        <v>44989</v>
      </c>
      <c r="G3323" t="s">
        <v>167</v>
      </c>
      <c r="I3323">
        <v>-3</v>
      </c>
      <c r="J3323" s="2">
        <v>440</v>
      </c>
      <c r="K3323" s="2">
        <f>IF(OR(B3323="متنوع",B3323="قطع غيار"),J3323,IF(AND(B3323="ceiling fan",J3323&gt;500),_xlfn.MAXIFS('m cost'!$E$3:$E$1062,'m cost'!$B$3:$B$1062,C3323,'m cost'!$C$3:$C$1062,"&lt;="&amp;O3323,'m cost'!$D$3:$D$1062,"&lt;="&amp;N3323)*3,_xlfn.MAXIFS('m cost'!$E$3:$E$1062,'m cost'!$B$3:$B$1062,C3323,'m cost'!$C$3:$C$1062,"&lt;="&amp;O3323,'m cost'!$D$3:$D$1062,"&lt;="&amp;N3323)))</f>
        <v>1651</v>
      </c>
      <c r="L3323" s="2">
        <f t="shared" si="318"/>
        <v>-4953</v>
      </c>
      <c r="M3323" s="2">
        <f t="shared" si="319"/>
        <v>-1320</v>
      </c>
      <c r="N3323">
        <f t="shared" si="320"/>
        <v>3</v>
      </c>
      <c r="O3323">
        <f t="shared" si="321"/>
        <v>2023</v>
      </c>
      <c r="P3323" s="9">
        <f>IF(I3323&gt;0,VLOOKUP(B3323,'m cost'!A:G,6,FALSE)*I3323,0)</f>
        <v>0</v>
      </c>
      <c r="Q3323" t="str">
        <f t="shared" si="322"/>
        <v>p</v>
      </c>
      <c r="R3323" s="2">
        <f t="shared" si="323"/>
        <v>3633</v>
      </c>
    </row>
    <row r="3324" spans="1:18" x14ac:dyDescent="0.2">
      <c r="A3324" t="s">
        <v>37</v>
      </c>
      <c r="B3324" s="9" t="str">
        <f>VLOOKUP(A3324,'item cost'!A:D,2,FALSE)</f>
        <v>group 28</v>
      </c>
      <c r="C3324" s="9" t="str">
        <f>VLOOKUP(D3324,items!A:B,2,FALSE)</f>
        <v>item 28</v>
      </c>
      <c r="D3324" t="s">
        <v>860</v>
      </c>
      <c r="E3324" s="10"/>
      <c r="F3324" s="10">
        <v>44989</v>
      </c>
      <c r="G3324" t="s">
        <v>167</v>
      </c>
      <c r="I3324">
        <v>-1</v>
      </c>
      <c r="J3324" s="2">
        <v>260</v>
      </c>
      <c r="K3324" s="2">
        <f>IF(OR(B3324="متنوع",B3324="قطع غيار"),J3324,IF(AND(B3324="ceiling fan",J3324&gt;500),_xlfn.MAXIFS('m cost'!$E$3:$E$1062,'m cost'!$B$3:$B$1062,C3324,'m cost'!$C$3:$C$1062,"&lt;="&amp;O3324,'m cost'!$D$3:$D$1062,"&lt;="&amp;N3324)*3,_xlfn.MAXIFS('m cost'!$E$3:$E$1062,'m cost'!$B$3:$B$1062,C3324,'m cost'!$C$3:$C$1062,"&lt;="&amp;O3324,'m cost'!$D$3:$D$1062,"&lt;="&amp;N3324)))</f>
        <v>1229</v>
      </c>
      <c r="L3324" s="2">
        <f t="shared" si="318"/>
        <v>-1229</v>
      </c>
      <c r="M3324" s="2">
        <f t="shared" si="319"/>
        <v>-260</v>
      </c>
      <c r="N3324">
        <f t="shared" si="320"/>
        <v>3</v>
      </c>
      <c r="O3324">
        <f t="shared" si="321"/>
        <v>2023</v>
      </c>
      <c r="P3324" s="9">
        <f>IF(I3324&gt;0,VLOOKUP(B3324,'m cost'!A:G,6,FALSE)*I3324,0)</f>
        <v>0</v>
      </c>
      <c r="Q3324" t="str">
        <f t="shared" si="322"/>
        <v>p</v>
      </c>
      <c r="R3324" s="2">
        <f t="shared" si="323"/>
        <v>969</v>
      </c>
    </row>
    <row r="3325" spans="1:18" x14ac:dyDescent="0.2">
      <c r="A3325" t="s">
        <v>44</v>
      </c>
      <c r="B3325" s="9" t="str">
        <f>VLOOKUP(A3325,'item cost'!A:D,2,FALSE)</f>
        <v>group 29</v>
      </c>
      <c r="C3325" s="9" t="str">
        <f>VLOOKUP(D3325,items!A:B,2,FALSE)</f>
        <v>item 29</v>
      </c>
      <c r="D3325" t="s">
        <v>861</v>
      </c>
      <c r="E3325" s="10"/>
      <c r="F3325" s="10">
        <v>44993</v>
      </c>
      <c r="G3325" t="s">
        <v>760</v>
      </c>
      <c r="I3325">
        <v>300</v>
      </c>
      <c r="J3325" s="2">
        <v>500</v>
      </c>
      <c r="K3325" s="2">
        <f>IF(OR(B3325="متنوع",B3325="قطع غيار"),J3325,IF(AND(B3325="ceiling fan",J3325&gt;500),_xlfn.MAXIFS('m cost'!$E$3:$E$1062,'m cost'!$B$3:$B$1062,C3325,'m cost'!$C$3:$C$1062,"&lt;="&amp;O3325,'m cost'!$D$3:$D$1062,"&lt;="&amp;N3325)*3,_xlfn.MAXIFS('m cost'!$E$3:$E$1062,'m cost'!$B$3:$B$1062,C3325,'m cost'!$C$3:$C$1062,"&lt;="&amp;O3325,'m cost'!$D$3:$D$1062,"&lt;="&amp;N3325)))</f>
        <v>253</v>
      </c>
      <c r="L3325" s="2">
        <f t="shared" si="318"/>
        <v>75900</v>
      </c>
      <c r="M3325" s="2">
        <f t="shared" si="319"/>
        <v>150000</v>
      </c>
      <c r="N3325">
        <f t="shared" si="320"/>
        <v>3</v>
      </c>
      <c r="O3325">
        <f t="shared" si="321"/>
        <v>2023</v>
      </c>
      <c r="P3325" s="9">
        <f>IF(I3325&gt;0,VLOOKUP(B3325,'m cost'!A:G,6,FALSE)*I3325,0)</f>
        <v>1500</v>
      </c>
      <c r="Q3325" t="str">
        <f t="shared" si="322"/>
        <v>p</v>
      </c>
      <c r="R3325" s="2">
        <f t="shared" si="323"/>
        <v>72600</v>
      </c>
    </row>
    <row r="3326" spans="1:18" x14ac:dyDescent="0.2">
      <c r="A3326" t="s">
        <v>280</v>
      </c>
      <c r="B3326" s="9" t="str">
        <f>VLOOKUP(A3326,'item cost'!A:D,2,FALSE)</f>
        <v>group 30</v>
      </c>
      <c r="C3326" s="9" t="str">
        <f>VLOOKUP(D3326,items!A:B,2,FALSE)</f>
        <v>item 30</v>
      </c>
      <c r="D3326" t="s">
        <v>862</v>
      </c>
      <c r="E3326" s="10"/>
      <c r="F3326" s="10">
        <v>44993</v>
      </c>
      <c r="G3326" t="s">
        <v>760</v>
      </c>
      <c r="I3326">
        <v>20</v>
      </c>
      <c r="J3326" s="2">
        <v>1575</v>
      </c>
      <c r="K3326" s="2">
        <f>IF(OR(B3326="متنوع",B3326="قطع غيار"),J3326,IF(AND(B3326="ceiling fan",J3326&gt;500),_xlfn.MAXIFS('m cost'!$E$3:$E$1062,'m cost'!$B$3:$B$1062,C3326,'m cost'!$C$3:$C$1062,"&lt;="&amp;O3326,'m cost'!$D$3:$D$1062,"&lt;="&amp;N3326)*3,_xlfn.MAXIFS('m cost'!$E$3:$E$1062,'m cost'!$B$3:$B$1062,C3326,'m cost'!$C$3:$C$1062,"&lt;="&amp;O3326,'m cost'!$D$3:$D$1062,"&lt;="&amp;N3326)))</f>
        <v>1273</v>
      </c>
      <c r="L3326" s="2">
        <f t="shared" si="318"/>
        <v>25460</v>
      </c>
      <c r="M3326" s="2">
        <f t="shared" si="319"/>
        <v>31500</v>
      </c>
      <c r="N3326">
        <f t="shared" si="320"/>
        <v>3</v>
      </c>
      <c r="O3326">
        <f t="shared" si="321"/>
        <v>2023</v>
      </c>
      <c r="P3326" s="9">
        <f>IF(I3326&gt;0,VLOOKUP(B3326,'m cost'!A:G,6,FALSE)*I3326,0)</f>
        <v>100</v>
      </c>
      <c r="Q3326" t="str">
        <f t="shared" si="322"/>
        <v>p</v>
      </c>
      <c r="R3326" s="2">
        <f t="shared" si="323"/>
        <v>5940</v>
      </c>
    </row>
    <row r="3327" spans="1:18" x14ac:dyDescent="0.2">
      <c r="A3327" t="s">
        <v>50</v>
      </c>
      <c r="B3327" s="9" t="str">
        <f>VLOOKUP(A3327,'item cost'!A:D,2,FALSE)</f>
        <v>group 31</v>
      </c>
      <c r="C3327" s="9" t="str">
        <f>VLOOKUP(D3327,items!A:B,2,FALSE)</f>
        <v>item 31</v>
      </c>
      <c r="D3327" t="s">
        <v>863</v>
      </c>
      <c r="E3327" s="10"/>
      <c r="F3327" s="10">
        <v>44993</v>
      </c>
      <c r="G3327" t="s">
        <v>760</v>
      </c>
      <c r="I3327">
        <v>5</v>
      </c>
      <c r="J3327" s="2">
        <v>1240</v>
      </c>
      <c r="K3327" s="2">
        <f>IF(OR(B3327="متنوع",B3327="قطع غيار"),J3327,IF(AND(B3327="ceiling fan",J3327&gt;500),_xlfn.MAXIFS('m cost'!$E$3:$E$1062,'m cost'!$B$3:$B$1062,C3327,'m cost'!$C$3:$C$1062,"&lt;="&amp;O3327,'m cost'!$D$3:$D$1062,"&lt;="&amp;N3327)*3,_xlfn.MAXIFS('m cost'!$E$3:$E$1062,'m cost'!$B$3:$B$1062,C3327,'m cost'!$C$3:$C$1062,"&lt;="&amp;O3327,'m cost'!$D$3:$D$1062,"&lt;="&amp;N3327)))</f>
        <v>891.17460317460325</v>
      </c>
      <c r="L3327" s="2">
        <f t="shared" si="318"/>
        <v>4455.8730158730159</v>
      </c>
      <c r="M3327" s="2">
        <f t="shared" si="319"/>
        <v>6200</v>
      </c>
      <c r="N3327">
        <f t="shared" si="320"/>
        <v>3</v>
      </c>
      <c r="O3327">
        <f t="shared" si="321"/>
        <v>2023</v>
      </c>
      <c r="P3327" s="9">
        <f>IF(I3327&gt;0,VLOOKUP(B3327,'m cost'!A:G,6,FALSE)*I3327,0)</f>
        <v>25</v>
      </c>
      <c r="Q3327" t="str">
        <f t="shared" si="322"/>
        <v>p</v>
      </c>
      <c r="R3327" s="2">
        <f t="shared" si="323"/>
        <v>1719.1269841269841</v>
      </c>
    </row>
    <row r="3328" spans="1:18" x14ac:dyDescent="0.2">
      <c r="A3328" t="s">
        <v>20</v>
      </c>
      <c r="B3328" s="9" t="str">
        <f>VLOOKUP(A3328,'item cost'!A:D,2,FALSE)</f>
        <v>group 32</v>
      </c>
      <c r="C3328" s="9" t="str">
        <f>VLOOKUP(D3328,items!A:B,2,FALSE)</f>
        <v>item 32</v>
      </c>
      <c r="D3328" t="s">
        <v>864</v>
      </c>
      <c r="E3328" s="10"/>
      <c r="F3328" s="10">
        <v>44993</v>
      </c>
      <c r="G3328" t="s">
        <v>200</v>
      </c>
      <c r="I3328">
        <v>-16</v>
      </c>
      <c r="J3328" s="2">
        <v>485</v>
      </c>
      <c r="K3328" s="2">
        <f>IF(OR(B3328="متنوع",B3328="قطع غيار"),J3328,IF(AND(B3328="ceiling fan",J3328&gt;500),_xlfn.MAXIFS('m cost'!$E$3:$E$1062,'m cost'!$B$3:$B$1062,C3328,'m cost'!$C$3:$C$1062,"&lt;="&amp;O3328,'m cost'!$D$3:$D$1062,"&lt;="&amp;N3328)*3,_xlfn.MAXIFS('m cost'!$E$3:$E$1062,'m cost'!$B$3:$B$1062,C3328,'m cost'!$C$3:$C$1062,"&lt;="&amp;O3328,'m cost'!$D$3:$D$1062,"&lt;="&amp;N3328)))</f>
        <v>630</v>
      </c>
      <c r="L3328" s="2">
        <f t="shared" si="318"/>
        <v>-10080</v>
      </c>
      <c r="M3328" s="2">
        <f t="shared" si="319"/>
        <v>-7760</v>
      </c>
      <c r="N3328">
        <f t="shared" si="320"/>
        <v>3</v>
      </c>
      <c r="O3328">
        <f t="shared" si="321"/>
        <v>2023</v>
      </c>
      <c r="P3328" s="9">
        <f>IF(I3328&gt;0,VLOOKUP(B3328,'m cost'!A:G,6,FALSE)*I3328,0)</f>
        <v>0</v>
      </c>
      <c r="Q3328" t="str">
        <f t="shared" si="322"/>
        <v>p</v>
      </c>
      <c r="R3328" s="2">
        <f t="shared" si="323"/>
        <v>2320</v>
      </c>
    </row>
    <row r="3329" spans="1:18" x14ac:dyDescent="0.2">
      <c r="A3329" t="s">
        <v>33</v>
      </c>
      <c r="B3329" s="9" t="str">
        <f>VLOOKUP(A3329,'item cost'!A:D,2,FALSE)</f>
        <v>group 33</v>
      </c>
      <c r="C3329" s="9" t="str">
        <f>VLOOKUP(D3329,items!A:B,2,FALSE)</f>
        <v>item 33</v>
      </c>
      <c r="D3329" t="s">
        <v>865</v>
      </c>
      <c r="E3329" s="10"/>
      <c r="F3329" s="10">
        <v>44993</v>
      </c>
      <c r="G3329" t="s">
        <v>200</v>
      </c>
      <c r="I3329">
        <v>-6</v>
      </c>
      <c r="J3329" s="2">
        <v>535</v>
      </c>
      <c r="K3329" s="2">
        <f>IF(OR(B3329="متنوع",B3329="قطع غيار"),J3329,IF(AND(B3329="ceiling fan",J3329&gt;500),_xlfn.MAXIFS('m cost'!$E$3:$E$1062,'m cost'!$B$3:$B$1062,C3329,'m cost'!$C$3:$C$1062,"&lt;="&amp;O3329,'m cost'!$D$3:$D$1062,"&lt;="&amp;N3329)*3,_xlfn.MAXIFS('m cost'!$E$3:$E$1062,'m cost'!$B$3:$B$1062,C3329,'m cost'!$C$3:$C$1062,"&lt;="&amp;O3329,'m cost'!$D$3:$D$1062,"&lt;="&amp;N3329)))</f>
        <v>960</v>
      </c>
      <c r="L3329" s="2">
        <f t="shared" si="318"/>
        <v>-5760</v>
      </c>
      <c r="M3329" s="2">
        <f t="shared" si="319"/>
        <v>-3210</v>
      </c>
      <c r="N3329">
        <f t="shared" si="320"/>
        <v>3</v>
      </c>
      <c r="O3329">
        <f t="shared" si="321"/>
        <v>2023</v>
      </c>
      <c r="P3329" s="9">
        <f>IF(I3329&gt;0,VLOOKUP(B3329,'m cost'!A:G,6,FALSE)*I3329,0)</f>
        <v>0</v>
      </c>
      <c r="Q3329" t="str">
        <f t="shared" si="322"/>
        <v>p</v>
      </c>
      <c r="R3329" s="2">
        <f t="shared" si="323"/>
        <v>2550</v>
      </c>
    </row>
    <row r="3330" spans="1:18" x14ac:dyDescent="0.2">
      <c r="A3330" t="s">
        <v>48</v>
      </c>
      <c r="B3330" s="9" t="str">
        <f>VLOOKUP(A3330,'item cost'!A:D,2,FALSE)</f>
        <v>group 34</v>
      </c>
      <c r="C3330" s="9" t="str">
        <f>VLOOKUP(D3330,items!A:B,2,FALSE)</f>
        <v>item 34</v>
      </c>
      <c r="D3330" t="s">
        <v>866</v>
      </c>
      <c r="E3330" s="10"/>
      <c r="F3330" s="10">
        <v>45005</v>
      </c>
      <c r="G3330" t="s">
        <v>761</v>
      </c>
      <c r="I3330">
        <v>100</v>
      </c>
      <c r="J3330" s="2">
        <v>535</v>
      </c>
      <c r="K3330" s="2">
        <f>IF(OR(B3330="متنوع",B3330="قطع غيار"),J3330,IF(AND(B3330="ceiling fan",J3330&gt;500),_xlfn.MAXIFS('m cost'!$E$3:$E$1062,'m cost'!$B$3:$B$1062,C3330,'m cost'!$C$3:$C$1062,"&lt;="&amp;O3330,'m cost'!$D$3:$D$1062,"&lt;="&amp;N3330)*3,_xlfn.MAXIFS('m cost'!$E$3:$E$1062,'m cost'!$B$3:$B$1062,C3330,'m cost'!$C$3:$C$1062,"&lt;="&amp;O3330,'m cost'!$D$3:$D$1062,"&lt;="&amp;N3330)))</f>
        <v>1445</v>
      </c>
      <c r="L3330" s="2">
        <f t="shared" si="318"/>
        <v>144500</v>
      </c>
      <c r="M3330" s="2">
        <f t="shared" si="319"/>
        <v>53500</v>
      </c>
      <c r="N3330">
        <f t="shared" si="320"/>
        <v>3</v>
      </c>
      <c r="O3330">
        <f t="shared" si="321"/>
        <v>2023</v>
      </c>
      <c r="P3330" s="9">
        <f>IF(I3330&gt;0,VLOOKUP(B3330,'m cost'!A:G,6,FALSE)*I3330,0)</f>
        <v>500</v>
      </c>
      <c r="Q3330" t="str">
        <f t="shared" si="322"/>
        <v>l</v>
      </c>
      <c r="R3330" s="2">
        <f t="shared" si="323"/>
        <v>-91500</v>
      </c>
    </row>
    <row r="3331" spans="1:18" x14ac:dyDescent="0.2">
      <c r="A3331" t="s">
        <v>28</v>
      </c>
      <c r="B3331" s="9" t="str">
        <f>VLOOKUP(A3331,'item cost'!A:D,2,FALSE)</f>
        <v>group 35</v>
      </c>
      <c r="C3331" s="9" t="str">
        <f>VLOOKUP(D3331,items!A:B,2,FALSE)</f>
        <v>item 35</v>
      </c>
      <c r="D3331" t="s">
        <v>867</v>
      </c>
      <c r="E3331" s="10"/>
      <c r="F3331" s="10">
        <v>45005</v>
      </c>
      <c r="G3331" t="s">
        <v>761</v>
      </c>
      <c r="I3331">
        <v>200</v>
      </c>
      <c r="J3331" s="2">
        <v>480</v>
      </c>
      <c r="K3331" s="2">
        <f>IF(OR(B3331="متنوع",B3331="قطع غيار"),J3331,IF(AND(B3331="ceiling fan",J3331&gt;500),_xlfn.MAXIFS('m cost'!$E$3:$E$1062,'m cost'!$B$3:$B$1062,C3331,'m cost'!$C$3:$C$1062,"&lt;="&amp;O3331,'m cost'!$D$3:$D$1062,"&lt;="&amp;N3331)*3,_xlfn.MAXIFS('m cost'!$E$3:$E$1062,'m cost'!$B$3:$B$1062,C3331,'m cost'!$C$3:$C$1062,"&lt;="&amp;O3331,'m cost'!$D$3:$D$1062,"&lt;="&amp;N3331)))</f>
        <v>1445</v>
      </c>
      <c r="L3331" s="2">
        <f t="shared" si="318"/>
        <v>289000</v>
      </c>
      <c r="M3331" s="2">
        <f t="shared" si="319"/>
        <v>96000</v>
      </c>
      <c r="N3331">
        <f t="shared" si="320"/>
        <v>3</v>
      </c>
      <c r="O3331">
        <f t="shared" si="321"/>
        <v>2023</v>
      </c>
      <c r="P3331" s="9">
        <f>IF(I3331&gt;0,VLOOKUP(B3331,'m cost'!A:G,6,FALSE)*I3331,0)</f>
        <v>1000</v>
      </c>
      <c r="Q3331" t="str">
        <f t="shared" si="322"/>
        <v>l</v>
      </c>
      <c r="R3331" s="2">
        <f t="shared" si="323"/>
        <v>-194000</v>
      </c>
    </row>
    <row r="3332" spans="1:18" x14ac:dyDescent="0.2">
      <c r="A3332" t="s">
        <v>274</v>
      </c>
      <c r="B3332" s="9" t="str">
        <f>VLOOKUP(A3332,'item cost'!A:D,2,FALSE)</f>
        <v>group 36</v>
      </c>
      <c r="C3332" s="9" t="str">
        <f>VLOOKUP(D3332,items!A:B,2,FALSE)</f>
        <v>item 36</v>
      </c>
      <c r="D3332" t="s">
        <v>868</v>
      </c>
      <c r="E3332" s="10"/>
      <c r="F3332" s="10">
        <v>45005</v>
      </c>
      <c r="G3332" t="s">
        <v>761</v>
      </c>
      <c r="I3332">
        <v>25</v>
      </c>
      <c r="J3332" s="2">
        <v>1475</v>
      </c>
      <c r="K3332" s="2">
        <f>IF(OR(B3332="متنوع",B3332="قطع غيار"),J3332,IF(AND(B3332="ceiling fan",J3332&gt;500),_xlfn.MAXIFS('m cost'!$E$3:$E$1062,'m cost'!$B$3:$B$1062,C3332,'m cost'!$C$3:$C$1062,"&lt;="&amp;O3332,'m cost'!$D$3:$D$1062,"&lt;="&amp;N3332)*3,_xlfn.MAXIFS('m cost'!$E$3:$E$1062,'m cost'!$B$3:$B$1062,C3332,'m cost'!$C$3:$C$1062,"&lt;="&amp;O3332,'m cost'!$D$3:$D$1062,"&lt;="&amp;N3332)))</f>
        <v>1730</v>
      </c>
      <c r="L3332" s="2">
        <f t="shared" si="318"/>
        <v>43250</v>
      </c>
      <c r="M3332" s="2">
        <f t="shared" si="319"/>
        <v>36875</v>
      </c>
      <c r="N3332">
        <f t="shared" si="320"/>
        <v>3</v>
      </c>
      <c r="O3332">
        <f t="shared" si="321"/>
        <v>2023</v>
      </c>
      <c r="P3332" s="9">
        <f>IF(I3332&gt;0,VLOOKUP(B3332,'m cost'!A:G,6,FALSE)*I3332,0)</f>
        <v>125</v>
      </c>
      <c r="Q3332" t="str">
        <f t="shared" si="322"/>
        <v>l</v>
      </c>
      <c r="R3332" s="2">
        <f t="shared" si="323"/>
        <v>-6500</v>
      </c>
    </row>
    <row r="3333" spans="1:18" x14ac:dyDescent="0.2">
      <c r="A3333" t="s">
        <v>52</v>
      </c>
      <c r="B3333" s="9" t="str">
        <f>VLOOKUP(A3333,'item cost'!A:D,2,FALSE)</f>
        <v>group 37</v>
      </c>
      <c r="C3333" s="9" t="str">
        <f>VLOOKUP(D3333,items!A:B,2,FALSE)</f>
        <v>item 37</v>
      </c>
      <c r="D3333" t="s">
        <v>869</v>
      </c>
      <c r="E3333" s="10"/>
      <c r="F3333" s="10">
        <v>45005</v>
      </c>
      <c r="G3333" t="s">
        <v>761</v>
      </c>
      <c r="I3333">
        <v>4</v>
      </c>
      <c r="J3333" s="2">
        <v>1600</v>
      </c>
      <c r="K3333" s="2">
        <f>IF(OR(B3333="متنوع",B3333="قطع غيار"),J3333,IF(AND(B3333="ceiling fan",J3333&gt;500),_xlfn.MAXIFS('m cost'!$E$3:$E$1062,'m cost'!$B$3:$B$1062,C3333,'m cost'!$C$3:$C$1062,"&lt;="&amp;O3333,'m cost'!$D$3:$D$1062,"&lt;="&amp;N3333)*3,_xlfn.MAXIFS('m cost'!$E$3:$E$1062,'m cost'!$B$3:$B$1062,C3333,'m cost'!$C$3:$C$1062,"&lt;="&amp;O3333,'m cost'!$D$3:$D$1062,"&lt;="&amp;N3333)))</f>
        <v>1486.2500000000002</v>
      </c>
      <c r="L3333" s="2">
        <f t="shared" si="318"/>
        <v>5945.0000000000009</v>
      </c>
      <c r="M3333" s="2">
        <f t="shared" si="319"/>
        <v>6400</v>
      </c>
      <c r="N3333">
        <f t="shared" si="320"/>
        <v>3</v>
      </c>
      <c r="O3333">
        <f t="shared" si="321"/>
        <v>2023</v>
      </c>
      <c r="P3333" s="9">
        <f>IF(I3333&gt;0,VLOOKUP(B3333,'m cost'!A:G,6,FALSE)*I3333,0)</f>
        <v>20</v>
      </c>
      <c r="Q3333" t="str">
        <f t="shared" si="322"/>
        <v>p</v>
      </c>
      <c r="R3333" s="2">
        <f t="shared" si="323"/>
        <v>434.99999999999909</v>
      </c>
    </row>
    <row r="3334" spans="1:18" x14ac:dyDescent="0.2">
      <c r="A3334" t="s">
        <v>65</v>
      </c>
      <c r="B3334" s="9" t="str">
        <f>VLOOKUP(A3334,'item cost'!A:D,2,FALSE)</f>
        <v>group 38</v>
      </c>
      <c r="C3334" s="9" t="str">
        <f>VLOOKUP(D3334,items!A:B,2,FALSE)</f>
        <v>item 38</v>
      </c>
      <c r="D3334" t="s">
        <v>870</v>
      </c>
      <c r="E3334" s="10"/>
      <c r="F3334" s="10">
        <v>45005</v>
      </c>
      <c r="G3334" t="s">
        <v>247</v>
      </c>
      <c r="I3334">
        <v>-7</v>
      </c>
      <c r="J3334" s="2">
        <v>355</v>
      </c>
      <c r="K3334" s="2">
        <f>IF(OR(B3334="متنوع",B3334="قطع غيار"),J3334,IF(AND(B3334="ceiling fan",J3334&gt;500),_xlfn.MAXIFS('m cost'!$E$3:$E$1062,'m cost'!$B$3:$B$1062,C3334,'m cost'!$C$3:$C$1062,"&lt;="&amp;O3334,'m cost'!$D$3:$D$1062,"&lt;="&amp;N3334)*3,_xlfn.MAXIFS('m cost'!$E$3:$E$1062,'m cost'!$B$3:$B$1062,C3334,'m cost'!$C$3:$C$1062,"&lt;="&amp;O3334,'m cost'!$D$3:$D$1062,"&lt;="&amp;N3334)))</f>
        <v>1954.814814814815</v>
      </c>
      <c r="L3334" s="2">
        <f t="shared" si="318"/>
        <v>-13683.703703703704</v>
      </c>
      <c r="M3334" s="2">
        <f t="shared" si="319"/>
        <v>-2485</v>
      </c>
      <c r="N3334">
        <f t="shared" si="320"/>
        <v>3</v>
      </c>
      <c r="O3334">
        <f t="shared" si="321"/>
        <v>2023</v>
      </c>
      <c r="P3334" s="9">
        <f>IF(I3334&gt;0,VLOOKUP(B3334,'m cost'!A:G,6,FALSE)*I3334,0)</f>
        <v>0</v>
      </c>
      <c r="Q3334" t="str">
        <f t="shared" si="322"/>
        <v>p</v>
      </c>
      <c r="R3334" s="2">
        <f t="shared" si="323"/>
        <v>11198.703703703704</v>
      </c>
    </row>
    <row r="3335" spans="1:18" x14ac:dyDescent="0.2">
      <c r="A3335" t="s">
        <v>62</v>
      </c>
      <c r="B3335" s="9" t="str">
        <f>VLOOKUP(A3335,'item cost'!A:D,2,FALSE)</f>
        <v>group 39</v>
      </c>
      <c r="C3335" s="9" t="str">
        <f>VLOOKUP(D3335,items!A:B,2,FALSE)</f>
        <v>item 39</v>
      </c>
      <c r="D3335" t="s">
        <v>871</v>
      </c>
      <c r="E3335" s="10"/>
      <c r="F3335" s="10">
        <v>45005</v>
      </c>
      <c r="G3335" t="s">
        <v>247</v>
      </c>
      <c r="I3335">
        <v>-33</v>
      </c>
      <c r="J3335" s="2">
        <v>275</v>
      </c>
      <c r="K3335" s="2">
        <f>IF(OR(B3335="متنوع",B3335="قطع غيار"),J3335,IF(AND(B3335="ceiling fan",J3335&gt;500),_xlfn.MAXIFS('m cost'!$E$3:$E$1062,'m cost'!$B$3:$B$1062,C3335,'m cost'!$C$3:$C$1062,"&lt;="&amp;O3335,'m cost'!$D$3:$D$1062,"&lt;="&amp;N3335)*3,_xlfn.MAXIFS('m cost'!$E$3:$E$1062,'m cost'!$B$3:$B$1062,C3335,'m cost'!$C$3:$C$1062,"&lt;="&amp;O3335,'m cost'!$D$3:$D$1062,"&lt;="&amp;N3335)))</f>
        <v>2381</v>
      </c>
      <c r="L3335" s="2">
        <f t="shared" si="318"/>
        <v>-78573</v>
      </c>
      <c r="M3335" s="2">
        <f t="shared" si="319"/>
        <v>-9075</v>
      </c>
      <c r="N3335">
        <f t="shared" si="320"/>
        <v>3</v>
      </c>
      <c r="O3335">
        <f t="shared" si="321"/>
        <v>2023</v>
      </c>
      <c r="P3335" s="9">
        <f>IF(I3335&gt;0,VLOOKUP(B3335,'m cost'!A:G,6,FALSE)*I3335,0)</f>
        <v>0</v>
      </c>
      <c r="Q3335" t="str">
        <f t="shared" si="322"/>
        <v>p</v>
      </c>
      <c r="R3335" s="2">
        <f t="shared" si="323"/>
        <v>69498</v>
      </c>
    </row>
    <row r="3336" spans="1:18" x14ac:dyDescent="0.2">
      <c r="A3336" t="s">
        <v>25</v>
      </c>
      <c r="B3336" s="9" t="str">
        <f>VLOOKUP(A3336,'item cost'!A:D,2,FALSE)</f>
        <v>group 40</v>
      </c>
      <c r="C3336" s="9" t="str">
        <f>VLOOKUP(D3336,items!A:B,2,FALSE)</f>
        <v>item 40</v>
      </c>
      <c r="D3336" t="s">
        <v>872</v>
      </c>
      <c r="E3336" s="10"/>
      <c r="F3336" s="10">
        <v>45005</v>
      </c>
      <c r="G3336" t="s">
        <v>247</v>
      </c>
      <c r="I3336">
        <v>-1</v>
      </c>
      <c r="J3336" s="2">
        <v>270</v>
      </c>
      <c r="K3336" s="2">
        <f>IF(OR(B3336="متنوع",B3336="قطع غيار"),J3336,IF(AND(B3336="ceiling fan",J3336&gt;500),_xlfn.MAXIFS('m cost'!$E$3:$E$1062,'m cost'!$B$3:$B$1062,C3336,'m cost'!$C$3:$C$1062,"&lt;="&amp;O3336,'m cost'!$D$3:$D$1062,"&lt;="&amp;N3336)*3,_xlfn.MAXIFS('m cost'!$E$3:$E$1062,'m cost'!$B$3:$B$1062,C3336,'m cost'!$C$3:$C$1062,"&lt;="&amp;O3336,'m cost'!$D$3:$D$1062,"&lt;="&amp;N3336)))</f>
        <v>514</v>
      </c>
      <c r="L3336" s="2">
        <f t="shared" si="318"/>
        <v>-514</v>
      </c>
      <c r="M3336" s="2">
        <f t="shared" si="319"/>
        <v>-270</v>
      </c>
      <c r="N3336">
        <f t="shared" si="320"/>
        <v>3</v>
      </c>
      <c r="O3336">
        <f t="shared" si="321"/>
        <v>2023</v>
      </c>
      <c r="P3336" s="9">
        <f>IF(I3336&gt;0,VLOOKUP(B3336,'m cost'!A:G,6,FALSE)*I3336,0)</f>
        <v>0</v>
      </c>
      <c r="Q3336" t="str">
        <f t="shared" si="322"/>
        <v>p</v>
      </c>
      <c r="R3336" s="2">
        <f t="shared" si="323"/>
        <v>244</v>
      </c>
    </row>
    <row r="3337" spans="1:18" x14ac:dyDescent="0.2">
      <c r="A3337" t="s">
        <v>51</v>
      </c>
      <c r="B3337" s="9" t="str">
        <f>VLOOKUP(A3337,'item cost'!A:D,2,FALSE)</f>
        <v>group 41</v>
      </c>
      <c r="C3337" s="9" t="str">
        <f>VLOOKUP(D3337,items!A:B,2,FALSE)</f>
        <v>item 41</v>
      </c>
      <c r="D3337" t="s">
        <v>873</v>
      </c>
      <c r="E3337" s="10"/>
      <c r="F3337" s="10">
        <v>45005</v>
      </c>
      <c r="G3337" t="s">
        <v>247</v>
      </c>
      <c r="I3337">
        <v>-9</v>
      </c>
      <c r="J3337" s="2">
        <v>185</v>
      </c>
      <c r="K3337" s="2">
        <f>IF(OR(B3337="متنوع",B3337="قطع غيار"),J3337,IF(AND(B3337="ceiling fan",J3337&gt;500),_xlfn.MAXIFS('m cost'!$E$3:$E$1062,'m cost'!$B$3:$B$1062,C3337,'m cost'!$C$3:$C$1062,"&lt;="&amp;O3337,'m cost'!$D$3:$D$1062,"&lt;="&amp;N3337)*3,_xlfn.MAXIFS('m cost'!$E$3:$E$1062,'m cost'!$B$3:$B$1062,C3337,'m cost'!$C$3:$C$1062,"&lt;="&amp;O3337,'m cost'!$D$3:$D$1062,"&lt;="&amp;N3337)))</f>
        <v>572</v>
      </c>
      <c r="L3337" s="2">
        <f t="shared" si="318"/>
        <v>-5148</v>
      </c>
      <c r="M3337" s="2">
        <f t="shared" si="319"/>
        <v>-1665</v>
      </c>
      <c r="N3337">
        <f t="shared" si="320"/>
        <v>3</v>
      </c>
      <c r="O3337">
        <f t="shared" si="321"/>
        <v>2023</v>
      </c>
      <c r="P3337" s="9">
        <f>IF(I3337&gt;0,VLOOKUP(B3337,'m cost'!A:G,6,FALSE)*I3337,0)</f>
        <v>0</v>
      </c>
      <c r="Q3337" t="str">
        <f t="shared" si="322"/>
        <v>p</v>
      </c>
      <c r="R3337" s="2">
        <f t="shared" si="323"/>
        <v>3483</v>
      </c>
    </row>
    <row r="3338" spans="1:18" x14ac:dyDescent="0.2">
      <c r="A3338" t="s">
        <v>276</v>
      </c>
      <c r="B3338" s="9" t="str">
        <f>VLOOKUP(A3338,'item cost'!A:D,2,FALSE)</f>
        <v>group 42</v>
      </c>
      <c r="C3338" s="9" t="str">
        <f>VLOOKUP(D3338,items!A:B,2,FALSE)</f>
        <v>item 42</v>
      </c>
      <c r="D3338" t="s">
        <v>874</v>
      </c>
      <c r="E3338" s="10"/>
      <c r="F3338" s="10">
        <v>45005</v>
      </c>
      <c r="G3338" t="s">
        <v>247</v>
      </c>
      <c r="I3338">
        <v>-1</v>
      </c>
      <c r="J3338" s="2">
        <v>265</v>
      </c>
      <c r="K3338" s="2">
        <f>IF(OR(B3338="متنوع",B3338="قطع غيار"),J3338,IF(AND(B3338="ceiling fan",J3338&gt;500),_xlfn.MAXIFS('m cost'!$E$3:$E$1062,'m cost'!$B$3:$B$1062,C3338,'m cost'!$C$3:$C$1062,"&lt;="&amp;O3338,'m cost'!$D$3:$D$1062,"&lt;="&amp;N3338)*3,_xlfn.MAXIFS('m cost'!$E$3:$E$1062,'m cost'!$B$3:$B$1062,C3338,'m cost'!$C$3:$C$1062,"&lt;="&amp;O3338,'m cost'!$D$3:$D$1062,"&lt;="&amp;N3338)))</f>
        <v>269</v>
      </c>
      <c r="L3338" s="2">
        <f t="shared" si="318"/>
        <v>-269</v>
      </c>
      <c r="M3338" s="2">
        <f t="shared" si="319"/>
        <v>-265</v>
      </c>
      <c r="N3338">
        <f t="shared" si="320"/>
        <v>3</v>
      </c>
      <c r="O3338">
        <f t="shared" si="321"/>
        <v>2023</v>
      </c>
      <c r="P3338" s="9">
        <f>IF(I3338&gt;0,VLOOKUP(B3338,'m cost'!A:G,6,FALSE)*I3338,0)</f>
        <v>0</v>
      </c>
      <c r="Q3338" t="str">
        <f t="shared" si="322"/>
        <v>p</v>
      </c>
      <c r="R3338" s="2">
        <f t="shared" si="323"/>
        <v>4</v>
      </c>
    </row>
    <row r="3339" spans="1:18" x14ac:dyDescent="0.2">
      <c r="A3339" t="s">
        <v>70</v>
      </c>
      <c r="B3339" s="9" t="str">
        <f>VLOOKUP(A3339,'item cost'!A:D,2,FALSE)</f>
        <v>group 43</v>
      </c>
      <c r="C3339" s="9" t="str">
        <f>VLOOKUP(D3339,items!A:B,2,FALSE)</f>
        <v>item 43</v>
      </c>
      <c r="D3339" t="s">
        <v>875</v>
      </c>
      <c r="E3339" s="10"/>
      <c r="F3339" s="10">
        <v>45005</v>
      </c>
      <c r="G3339" t="s">
        <v>247</v>
      </c>
      <c r="I3339">
        <v>-7</v>
      </c>
      <c r="J3339" s="2">
        <v>490</v>
      </c>
      <c r="K3339" s="2">
        <f>IF(OR(B3339="متنوع",B3339="قطع غيار"),J3339,IF(AND(B3339="ceiling fan",J3339&gt;500),_xlfn.MAXIFS('m cost'!$E$3:$E$1062,'m cost'!$B$3:$B$1062,C3339,'m cost'!$C$3:$C$1062,"&lt;="&amp;O3339,'m cost'!$D$3:$D$1062,"&lt;="&amp;N3339)*3,_xlfn.MAXIFS('m cost'!$E$3:$E$1062,'m cost'!$B$3:$B$1062,C3339,'m cost'!$C$3:$C$1062,"&lt;="&amp;O3339,'m cost'!$D$3:$D$1062,"&lt;="&amp;N3339)))</f>
        <v>2215</v>
      </c>
      <c r="L3339" s="2">
        <f t="shared" si="318"/>
        <v>-15505</v>
      </c>
      <c r="M3339" s="2">
        <f t="shared" si="319"/>
        <v>-3430</v>
      </c>
      <c r="N3339">
        <f t="shared" si="320"/>
        <v>3</v>
      </c>
      <c r="O3339">
        <f t="shared" si="321"/>
        <v>2023</v>
      </c>
      <c r="P3339" s="9">
        <f>IF(I3339&gt;0,VLOOKUP(B3339,'m cost'!A:G,6,FALSE)*I3339,0)</f>
        <v>0</v>
      </c>
      <c r="Q3339" t="str">
        <f t="shared" si="322"/>
        <v>p</v>
      </c>
      <c r="R3339" s="2">
        <f t="shared" si="323"/>
        <v>12075</v>
      </c>
    </row>
    <row r="3340" spans="1:18" x14ac:dyDescent="0.2">
      <c r="A3340" t="s">
        <v>22</v>
      </c>
      <c r="B3340" s="9" t="str">
        <f>VLOOKUP(A3340,'item cost'!A:D,2,FALSE)</f>
        <v>group 44</v>
      </c>
      <c r="C3340" s="9" t="str">
        <f>VLOOKUP(D3340,items!A:B,2,FALSE)</f>
        <v>item 44</v>
      </c>
      <c r="D3340" t="s">
        <v>876</v>
      </c>
      <c r="E3340" s="10"/>
      <c r="F3340" s="10">
        <v>45005</v>
      </c>
      <c r="G3340" t="s">
        <v>247</v>
      </c>
      <c r="I3340">
        <v>-8</v>
      </c>
      <c r="J3340" s="2">
        <v>550</v>
      </c>
      <c r="K3340" s="2">
        <f>IF(OR(B3340="متنوع",B3340="قطع غيار"),J3340,IF(AND(B3340="ceiling fan",J3340&gt;500),_xlfn.MAXIFS('m cost'!$E$3:$E$1062,'m cost'!$B$3:$B$1062,C3340,'m cost'!$C$3:$C$1062,"&lt;="&amp;O3340,'m cost'!$D$3:$D$1062,"&lt;="&amp;N3340)*3,_xlfn.MAXIFS('m cost'!$E$3:$E$1062,'m cost'!$B$3:$B$1062,C3340,'m cost'!$C$3:$C$1062,"&lt;="&amp;O3340,'m cost'!$D$3:$D$1062,"&lt;="&amp;N3340)))</f>
        <v>2300</v>
      </c>
      <c r="L3340" s="2">
        <f t="shared" si="318"/>
        <v>-18400</v>
      </c>
      <c r="M3340" s="2">
        <f t="shared" si="319"/>
        <v>-4400</v>
      </c>
      <c r="N3340">
        <f t="shared" si="320"/>
        <v>3</v>
      </c>
      <c r="O3340">
        <f t="shared" si="321"/>
        <v>2023</v>
      </c>
      <c r="P3340" s="9">
        <f>IF(I3340&gt;0,VLOOKUP(B3340,'m cost'!A:G,6,FALSE)*I3340,0)</f>
        <v>0</v>
      </c>
      <c r="Q3340" t="str">
        <f t="shared" si="322"/>
        <v>p</v>
      </c>
      <c r="R3340" s="2">
        <f t="shared" si="323"/>
        <v>14000</v>
      </c>
    </row>
    <row r="3341" spans="1:18" x14ac:dyDescent="0.2">
      <c r="A3341" t="s">
        <v>27</v>
      </c>
      <c r="B3341" s="9" t="str">
        <f>VLOOKUP(A3341,'item cost'!A:D,2,FALSE)</f>
        <v>group 45</v>
      </c>
      <c r="C3341" s="9" t="str">
        <f>VLOOKUP(D3341,items!A:B,2,FALSE)</f>
        <v>item 45</v>
      </c>
      <c r="D3341" t="s">
        <v>877</v>
      </c>
      <c r="E3341" s="10"/>
      <c r="F3341" s="10">
        <v>45005</v>
      </c>
      <c r="G3341" t="s">
        <v>247</v>
      </c>
      <c r="I3341">
        <v>-3</v>
      </c>
      <c r="J3341" s="2">
        <v>270</v>
      </c>
      <c r="K3341" s="2">
        <f>IF(OR(B3341="متنوع",B3341="قطع غيار"),J3341,IF(AND(B3341="ceiling fan",J3341&gt;500),_xlfn.MAXIFS('m cost'!$E$3:$E$1062,'m cost'!$B$3:$B$1062,C3341,'m cost'!$C$3:$C$1062,"&lt;="&amp;O3341,'m cost'!$D$3:$D$1062,"&lt;="&amp;N3341)*3,_xlfn.MAXIFS('m cost'!$E$3:$E$1062,'m cost'!$B$3:$B$1062,C3341,'m cost'!$C$3:$C$1062,"&lt;="&amp;O3341,'m cost'!$D$3:$D$1062,"&lt;="&amp;N3341)))</f>
        <v>326</v>
      </c>
      <c r="L3341" s="2">
        <f t="shared" si="318"/>
        <v>-978</v>
      </c>
      <c r="M3341" s="2">
        <f t="shared" si="319"/>
        <v>-810</v>
      </c>
      <c r="N3341">
        <f t="shared" si="320"/>
        <v>3</v>
      </c>
      <c r="O3341">
        <f t="shared" si="321"/>
        <v>2023</v>
      </c>
      <c r="P3341" s="9">
        <f>IF(I3341&gt;0,VLOOKUP(B3341,'m cost'!A:G,6,FALSE)*I3341,0)</f>
        <v>0</v>
      </c>
      <c r="Q3341" t="str">
        <f t="shared" si="322"/>
        <v>p</v>
      </c>
      <c r="R3341" s="2">
        <f t="shared" si="323"/>
        <v>168</v>
      </c>
    </row>
    <row r="3342" spans="1:18" x14ac:dyDescent="0.2">
      <c r="A3342" t="s">
        <v>19</v>
      </c>
      <c r="B3342" s="9" t="str">
        <f>VLOOKUP(A3342,'item cost'!A:D,2,FALSE)</f>
        <v>group 46</v>
      </c>
      <c r="C3342" s="9" t="str">
        <f>VLOOKUP(D3342,items!A:B,2,FALSE)</f>
        <v>item 46</v>
      </c>
      <c r="D3342" t="s">
        <v>878</v>
      </c>
      <c r="E3342" s="10"/>
      <c r="F3342" s="10">
        <v>45005</v>
      </c>
      <c r="G3342" t="s">
        <v>247</v>
      </c>
      <c r="I3342">
        <v>-2</v>
      </c>
      <c r="J3342" s="2">
        <v>400</v>
      </c>
      <c r="K3342" s="2">
        <f>IF(OR(B3342="متنوع",B3342="قطع غيار"),J3342,IF(AND(B3342="ceiling fan",J3342&gt;500),_xlfn.MAXIFS('m cost'!$E$3:$E$1062,'m cost'!$B$3:$B$1062,C3342,'m cost'!$C$3:$C$1062,"&lt;="&amp;O3342,'m cost'!$D$3:$D$1062,"&lt;="&amp;N3342)*3,_xlfn.MAXIFS('m cost'!$E$3:$E$1062,'m cost'!$B$3:$B$1062,C3342,'m cost'!$C$3:$C$1062,"&lt;="&amp;O3342,'m cost'!$D$3:$D$1062,"&lt;="&amp;N3342)))</f>
        <v>775</v>
      </c>
      <c r="L3342" s="2">
        <f t="shared" si="318"/>
        <v>-1550</v>
      </c>
      <c r="M3342" s="2">
        <f t="shared" si="319"/>
        <v>-800</v>
      </c>
      <c r="N3342">
        <f t="shared" si="320"/>
        <v>3</v>
      </c>
      <c r="O3342">
        <f t="shared" si="321"/>
        <v>2023</v>
      </c>
      <c r="P3342" s="9">
        <f>IF(I3342&gt;0,VLOOKUP(B3342,'m cost'!A:G,6,FALSE)*I3342,0)</f>
        <v>0</v>
      </c>
      <c r="Q3342" t="str">
        <f t="shared" si="322"/>
        <v>p</v>
      </c>
      <c r="R3342" s="2">
        <f t="shared" si="323"/>
        <v>750</v>
      </c>
    </row>
    <row r="3343" spans="1:18" x14ac:dyDescent="0.2">
      <c r="A3343" t="s">
        <v>29</v>
      </c>
      <c r="B3343" s="9" t="str">
        <f>VLOOKUP(A3343,'item cost'!A:D,2,FALSE)</f>
        <v>group 47</v>
      </c>
      <c r="C3343" s="9" t="str">
        <f>VLOOKUP(D3343,items!A:B,2,FALSE)</f>
        <v>item 47</v>
      </c>
      <c r="D3343" t="s">
        <v>879</v>
      </c>
      <c r="E3343" s="10"/>
      <c r="F3343" s="10">
        <v>45015</v>
      </c>
      <c r="G3343" t="s">
        <v>762</v>
      </c>
      <c r="I3343">
        <v>10</v>
      </c>
      <c r="J3343" s="2">
        <v>1050</v>
      </c>
      <c r="K3343" s="2">
        <f>IF(OR(B3343="متنوع",B3343="قطع غيار"),J3343,IF(AND(B3343="ceiling fan",J3343&gt;500),_xlfn.MAXIFS('m cost'!$E$3:$E$1062,'m cost'!$B$3:$B$1062,C3343,'m cost'!$C$3:$C$1062,"&lt;="&amp;O3343,'m cost'!$D$3:$D$1062,"&lt;="&amp;N3343)*3,_xlfn.MAXIFS('m cost'!$E$3:$E$1062,'m cost'!$B$3:$B$1062,C3343,'m cost'!$C$3:$C$1062,"&lt;="&amp;O3343,'m cost'!$D$3:$D$1062,"&lt;="&amp;N3343)))</f>
        <v>855</v>
      </c>
      <c r="L3343" s="2">
        <f t="shared" si="318"/>
        <v>8550</v>
      </c>
      <c r="M3343" s="2">
        <f t="shared" si="319"/>
        <v>10500</v>
      </c>
      <c r="N3343">
        <f t="shared" si="320"/>
        <v>3</v>
      </c>
      <c r="O3343">
        <f t="shared" si="321"/>
        <v>2023</v>
      </c>
      <c r="P3343" s="9">
        <f>IF(I3343&gt;0,VLOOKUP(B3343,'m cost'!A:G,6,FALSE)*I3343,0)</f>
        <v>0</v>
      </c>
      <c r="Q3343" t="str">
        <f t="shared" si="322"/>
        <v>p</v>
      </c>
      <c r="R3343" s="2">
        <f t="shared" si="323"/>
        <v>1950</v>
      </c>
    </row>
    <row r="3344" spans="1:18" x14ac:dyDescent="0.2">
      <c r="A3344" t="s">
        <v>272</v>
      </c>
      <c r="B3344" s="9" t="str">
        <f>VLOOKUP(A3344,'item cost'!A:D,2,FALSE)</f>
        <v>group 48</v>
      </c>
      <c r="C3344" s="9" t="str">
        <f>VLOOKUP(D3344,items!A:B,2,FALSE)</f>
        <v>item 48</v>
      </c>
      <c r="D3344" t="s">
        <v>880</v>
      </c>
      <c r="E3344" s="10"/>
      <c r="F3344" s="10">
        <v>45015</v>
      </c>
      <c r="G3344" t="s">
        <v>762</v>
      </c>
      <c r="I3344">
        <v>150</v>
      </c>
      <c r="J3344" s="2">
        <v>480</v>
      </c>
      <c r="K3344" s="2">
        <f>IF(OR(B3344="متنوع",B3344="قطع غيار"),J3344,IF(AND(B3344="ceiling fan",J3344&gt;500),_xlfn.MAXIFS('m cost'!$E$3:$E$1062,'m cost'!$B$3:$B$1062,C3344,'m cost'!$C$3:$C$1062,"&lt;="&amp;O3344,'m cost'!$D$3:$D$1062,"&lt;="&amp;N3344)*3,_xlfn.MAXIFS('m cost'!$E$3:$E$1062,'m cost'!$B$3:$B$1062,C3344,'m cost'!$C$3:$C$1062,"&lt;="&amp;O3344,'m cost'!$D$3:$D$1062,"&lt;="&amp;N3344)))</f>
        <v>1273</v>
      </c>
      <c r="L3344" s="2">
        <f t="shared" si="318"/>
        <v>190950</v>
      </c>
      <c r="M3344" s="2">
        <f t="shared" si="319"/>
        <v>72000</v>
      </c>
      <c r="N3344">
        <f t="shared" si="320"/>
        <v>3</v>
      </c>
      <c r="O3344">
        <f t="shared" si="321"/>
        <v>2023</v>
      </c>
      <c r="P3344" s="9">
        <f>IF(I3344&gt;0,VLOOKUP(B3344,'m cost'!A:G,6,FALSE)*I3344,0)</f>
        <v>0</v>
      </c>
      <c r="Q3344" t="str">
        <f t="shared" si="322"/>
        <v>l</v>
      </c>
      <c r="R3344" s="2">
        <f t="shared" si="323"/>
        <v>-118950</v>
      </c>
    </row>
    <row r="3345" spans="1:18" x14ac:dyDescent="0.2">
      <c r="A3345" t="s">
        <v>41</v>
      </c>
      <c r="B3345" s="9" t="str">
        <f>VLOOKUP(A3345,'item cost'!A:D,2,FALSE)</f>
        <v>group 49</v>
      </c>
      <c r="C3345" s="9" t="str">
        <f>VLOOKUP(D3345,items!A:B,2,FALSE)</f>
        <v>item 49</v>
      </c>
      <c r="D3345" t="s">
        <v>881</v>
      </c>
      <c r="E3345" s="10"/>
      <c r="F3345" s="10">
        <v>45015</v>
      </c>
      <c r="G3345" t="s">
        <v>762</v>
      </c>
      <c r="I3345">
        <v>100</v>
      </c>
      <c r="J3345" s="2">
        <v>540</v>
      </c>
      <c r="K3345" s="2">
        <f>IF(OR(B3345="متنوع",B3345="قطع غيار"),J3345,IF(AND(B3345="ceiling fan",J3345&gt;500),_xlfn.MAXIFS('m cost'!$E$3:$E$1062,'m cost'!$B$3:$B$1062,C3345,'m cost'!$C$3:$C$1062,"&lt;="&amp;O3345,'m cost'!$D$3:$D$1062,"&lt;="&amp;N3345)*3,_xlfn.MAXIFS('m cost'!$E$3:$E$1062,'m cost'!$B$3:$B$1062,C3345,'m cost'!$C$3:$C$1062,"&lt;="&amp;O3345,'m cost'!$D$3:$D$1062,"&lt;="&amp;N3345)))</f>
        <v>877</v>
      </c>
      <c r="L3345" s="2">
        <f t="shared" si="318"/>
        <v>87700</v>
      </c>
      <c r="M3345" s="2">
        <f t="shared" si="319"/>
        <v>54000</v>
      </c>
      <c r="N3345">
        <f t="shared" si="320"/>
        <v>3</v>
      </c>
      <c r="O3345">
        <f t="shared" si="321"/>
        <v>2023</v>
      </c>
      <c r="P3345" s="9">
        <f>IF(I3345&gt;0,VLOOKUP(B3345,'m cost'!A:G,6,FALSE)*I3345,0)</f>
        <v>0</v>
      </c>
      <c r="Q3345" t="str">
        <f t="shared" si="322"/>
        <v>l</v>
      </c>
      <c r="R3345" s="2">
        <f t="shared" si="323"/>
        <v>-33700</v>
      </c>
    </row>
    <row r="3346" spans="1:18" x14ac:dyDescent="0.2">
      <c r="A3346" t="s">
        <v>73</v>
      </c>
      <c r="B3346" s="9" t="str">
        <f>VLOOKUP(A3346,'item cost'!A:D,2,FALSE)</f>
        <v>group 50</v>
      </c>
      <c r="C3346" s="9" t="str">
        <f>VLOOKUP(D3346,items!A:B,2,FALSE)</f>
        <v>item 50</v>
      </c>
      <c r="D3346" t="s">
        <v>882</v>
      </c>
      <c r="E3346" s="10"/>
      <c r="F3346" s="10">
        <v>45015</v>
      </c>
      <c r="G3346" t="s">
        <v>762</v>
      </c>
      <c r="I3346">
        <v>3</v>
      </c>
      <c r="J3346" s="2">
        <v>2800</v>
      </c>
      <c r="K3346" s="2">
        <f>IF(OR(B3346="متنوع",B3346="قطع غيار"),J3346,IF(AND(B3346="ceiling fan",J3346&gt;500),_xlfn.MAXIFS('m cost'!$E$3:$E$1062,'m cost'!$B$3:$B$1062,C3346,'m cost'!$C$3:$C$1062,"&lt;="&amp;O3346,'m cost'!$D$3:$D$1062,"&lt;="&amp;N3346)*3,_xlfn.MAXIFS('m cost'!$E$3:$E$1062,'m cost'!$B$3:$B$1062,C3346,'m cost'!$C$3:$C$1062,"&lt;="&amp;O3346,'m cost'!$D$3:$D$1062,"&lt;="&amp;N3346)))</f>
        <v>2128</v>
      </c>
      <c r="L3346" s="2">
        <f t="shared" si="318"/>
        <v>6384</v>
      </c>
      <c r="M3346" s="2">
        <f t="shared" si="319"/>
        <v>8400</v>
      </c>
      <c r="N3346">
        <f t="shared" si="320"/>
        <v>3</v>
      </c>
      <c r="O3346">
        <f t="shared" si="321"/>
        <v>2023</v>
      </c>
      <c r="P3346" s="9">
        <f>IF(I3346&gt;0,VLOOKUP(B3346,'m cost'!A:G,6,FALSE)*I3346,0)</f>
        <v>0</v>
      </c>
      <c r="Q3346" t="str">
        <f t="shared" si="322"/>
        <v>p</v>
      </c>
      <c r="R3346" s="2">
        <f t="shared" si="323"/>
        <v>2016</v>
      </c>
    </row>
    <row r="3347" spans="1:18" x14ac:dyDescent="0.2">
      <c r="A3347" t="s">
        <v>35</v>
      </c>
      <c r="B3347" s="9" t="str">
        <f>VLOOKUP(A3347,'item cost'!A:D,2,FALSE)</f>
        <v>group 51</v>
      </c>
      <c r="C3347" s="9" t="str">
        <f>VLOOKUP(D3347,items!A:B,2,FALSE)</f>
        <v>item 51</v>
      </c>
      <c r="D3347" t="s">
        <v>883</v>
      </c>
      <c r="E3347" s="10"/>
      <c r="F3347" s="10">
        <v>45015</v>
      </c>
      <c r="G3347" t="s">
        <v>762</v>
      </c>
      <c r="I3347">
        <v>2</v>
      </c>
      <c r="J3347" s="2">
        <v>2900</v>
      </c>
      <c r="K3347" s="2">
        <f>IF(OR(B3347="متنوع",B3347="قطع غيار"),J3347,IF(AND(B3347="ceiling fan",J3347&gt;500),_xlfn.MAXIFS('m cost'!$E$3:$E$1062,'m cost'!$B$3:$B$1062,C3347,'m cost'!$C$3:$C$1062,"&lt;="&amp;O3347,'m cost'!$D$3:$D$1062,"&lt;="&amp;N3347)*3,_xlfn.MAXIFS('m cost'!$E$3:$E$1062,'m cost'!$B$3:$B$1062,C3347,'m cost'!$C$3:$C$1062,"&lt;="&amp;O3347,'m cost'!$D$3:$D$1062,"&lt;="&amp;N3347)))</f>
        <v>2247</v>
      </c>
      <c r="L3347" s="2">
        <f t="shared" si="318"/>
        <v>4494</v>
      </c>
      <c r="M3347" s="2">
        <f t="shared" si="319"/>
        <v>5800</v>
      </c>
      <c r="N3347">
        <f t="shared" si="320"/>
        <v>3</v>
      </c>
      <c r="O3347">
        <f t="shared" si="321"/>
        <v>2023</v>
      </c>
      <c r="P3347" s="9">
        <f>IF(I3347&gt;0,VLOOKUP(B3347,'m cost'!A:G,6,FALSE)*I3347,0)</f>
        <v>0</v>
      </c>
      <c r="Q3347" t="str">
        <f t="shared" si="322"/>
        <v>p</v>
      </c>
      <c r="R3347" s="2">
        <f t="shared" si="323"/>
        <v>1306</v>
      </c>
    </row>
    <row r="3348" spans="1:18" x14ac:dyDescent="0.2">
      <c r="A3348" t="s">
        <v>49</v>
      </c>
      <c r="B3348" s="9" t="str">
        <f>VLOOKUP(A3348,'item cost'!A:D,2,FALSE)</f>
        <v>group 52</v>
      </c>
      <c r="C3348" s="9" t="str">
        <f>VLOOKUP(D3348,items!A:B,2,FALSE)</f>
        <v>item 52</v>
      </c>
      <c r="D3348" t="s">
        <v>884</v>
      </c>
      <c r="E3348" s="10"/>
      <c r="F3348" s="10">
        <v>45015</v>
      </c>
      <c r="G3348" t="s">
        <v>210</v>
      </c>
      <c r="I3348">
        <v>-3</v>
      </c>
      <c r="J3348" s="2">
        <v>355</v>
      </c>
      <c r="K3348" s="2">
        <f>IF(OR(B3348="متنوع",B3348="قطع غيار"),J3348,IF(AND(B3348="ceiling fan",J3348&gt;500),_xlfn.MAXIFS('m cost'!$E$3:$E$1062,'m cost'!$B$3:$B$1062,C3348,'m cost'!$C$3:$C$1062,"&lt;="&amp;O3348,'m cost'!$D$3:$D$1062,"&lt;="&amp;N3348)*3,_xlfn.MAXIFS('m cost'!$E$3:$E$1062,'m cost'!$B$3:$B$1062,C3348,'m cost'!$C$3:$C$1062,"&lt;="&amp;O3348,'m cost'!$D$3:$D$1062,"&lt;="&amp;N3348)))</f>
        <v>1330</v>
      </c>
      <c r="L3348" s="2">
        <f t="shared" ref="L3348:L3411" si="324">I3348*K3348</f>
        <v>-3990</v>
      </c>
      <c r="M3348" s="2">
        <f t="shared" ref="M3348:M3411" si="325">J3348*I3348</f>
        <v>-1065</v>
      </c>
      <c r="N3348">
        <f t="shared" ref="N3348:N3411" si="326">MONTH(F3348)</f>
        <v>3</v>
      </c>
      <c r="O3348">
        <f t="shared" ref="O3348:O3411" si="327">YEAR(F3348)</f>
        <v>2023</v>
      </c>
      <c r="P3348" s="9">
        <f>IF(I3348&gt;0,VLOOKUP(B3348,'m cost'!A:G,6,FALSE)*I3348,0)</f>
        <v>0</v>
      </c>
      <c r="Q3348" t="str">
        <f t="shared" ref="Q3348:Q3411" si="328">IF(M3348-L3348-P3348&gt;0,"p","l")</f>
        <v>p</v>
      </c>
      <c r="R3348" s="2">
        <f t="shared" ref="R3348:R3411" si="329">M3348-L3348-P3348</f>
        <v>2925</v>
      </c>
    </row>
    <row r="3349" spans="1:18" x14ac:dyDescent="0.2">
      <c r="A3349" t="s">
        <v>42</v>
      </c>
      <c r="B3349" s="9" t="str">
        <f>VLOOKUP(A3349,'item cost'!A:D,2,FALSE)</f>
        <v>group 53</v>
      </c>
      <c r="C3349" s="9" t="str">
        <f>VLOOKUP(D3349,items!A:B,2,FALSE)</f>
        <v>item 53</v>
      </c>
      <c r="D3349" t="s">
        <v>885</v>
      </c>
      <c r="E3349" s="10"/>
      <c r="F3349" s="10">
        <v>45015</v>
      </c>
      <c r="G3349" t="s">
        <v>210</v>
      </c>
      <c r="I3349">
        <v>-5</v>
      </c>
      <c r="J3349" s="2">
        <v>275</v>
      </c>
      <c r="K3349" s="2">
        <f>IF(OR(B3349="متنوع",B3349="قطع غيار"),J3349,IF(AND(B3349="ceiling fan",J3349&gt;500),_xlfn.MAXIFS('m cost'!$E$3:$E$1062,'m cost'!$B$3:$B$1062,C3349,'m cost'!$C$3:$C$1062,"&lt;="&amp;O3349,'m cost'!$D$3:$D$1062,"&lt;="&amp;N3349)*3,_xlfn.MAXIFS('m cost'!$E$3:$E$1062,'m cost'!$B$3:$B$1062,C3349,'m cost'!$C$3:$C$1062,"&lt;="&amp;O3349,'m cost'!$D$3:$D$1062,"&lt;="&amp;N3349)))</f>
        <v>254</v>
      </c>
      <c r="L3349" s="2">
        <f t="shared" si="324"/>
        <v>-1270</v>
      </c>
      <c r="M3349" s="2">
        <f t="shared" si="325"/>
        <v>-1375</v>
      </c>
      <c r="N3349">
        <f t="shared" si="326"/>
        <v>3</v>
      </c>
      <c r="O3349">
        <f t="shared" si="327"/>
        <v>2023</v>
      </c>
      <c r="P3349" s="9">
        <f>IF(I3349&gt;0,VLOOKUP(B3349,'m cost'!A:G,6,FALSE)*I3349,0)</f>
        <v>0</v>
      </c>
      <c r="Q3349" t="str">
        <f t="shared" si="328"/>
        <v>l</v>
      </c>
      <c r="R3349" s="2">
        <f t="shared" si="329"/>
        <v>-105</v>
      </c>
    </row>
    <row r="3350" spans="1:18" x14ac:dyDescent="0.2">
      <c r="A3350" t="s">
        <v>63</v>
      </c>
      <c r="B3350" s="9" t="str">
        <f>VLOOKUP(A3350,'item cost'!A:D,2,FALSE)</f>
        <v>group 54</v>
      </c>
      <c r="C3350" s="9" t="str">
        <f>VLOOKUP(D3350,items!A:B,2,FALSE)</f>
        <v>item 54</v>
      </c>
      <c r="D3350" t="s">
        <v>886</v>
      </c>
      <c r="E3350" s="10"/>
      <c r="F3350" s="10">
        <v>45015</v>
      </c>
      <c r="G3350" t="s">
        <v>210</v>
      </c>
      <c r="I3350">
        <v>-1</v>
      </c>
      <c r="J3350" s="2">
        <v>350</v>
      </c>
      <c r="K3350" s="2">
        <f>IF(OR(B3350="متنوع",B3350="قطع غيار"),J3350,IF(AND(B3350="ceiling fan",J3350&gt;500),_xlfn.MAXIFS('m cost'!$E$3:$E$1062,'m cost'!$B$3:$B$1062,C3350,'m cost'!$C$3:$C$1062,"&lt;="&amp;O3350,'m cost'!$D$3:$D$1062,"&lt;="&amp;N3350)*3,_xlfn.MAXIFS('m cost'!$E$3:$E$1062,'m cost'!$B$3:$B$1062,C3350,'m cost'!$C$3:$C$1062,"&lt;="&amp;O3350,'m cost'!$D$3:$D$1062,"&lt;="&amp;N3350)))</f>
        <v>540</v>
      </c>
      <c r="L3350" s="2">
        <f t="shared" si="324"/>
        <v>-540</v>
      </c>
      <c r="M3350" s="2">
        <f t="shared" si="325"/>
        <v>-350</v>
      </c>
      <c r="N3350">
        <f t="shared" si="326"/>
        <v>3</v>
      </c>
      <c r="O3350">
        <f t="shared" si="327"/>
        <v>2023</v>
      </c>
      <c r="P3350" s="9">
        <f>IF(I3350&gt;0,VLOOKUP(B3350,'m cost'!A:G,6,FALSE)*I3350,0)</f>
        <v>0</v>
      </c>
      <c r="Q3350" t="str">
        <f t="shared" si="328"/>
        <v>p</v>
      </c>
      <c r="R3350" s="2">
        <f t="shared" si="329"/>
        <v>190</v>
      </c>
    </row>
    <row r="3351" spans="1:18" x14ac:dyDescent="0.2">
      <c r="A3351" t="s">
        <v>32</v>
      </c>
      <c r="B3351" s="9" t="str">
        <f>VLOOKUP(A3351,'item cost'!A:D,2,FALSE)</f>
        <v>group 1</v>
      </c>
      <c r="C3351" s="9" t="str">
        <f>VLOOKUP(D3351,items!A:B,2,FALSE)</f>
        <v>item 1</v>
      </c>
      <c r="D3351" t="s">
        <v>833</v>
      </c>
      <c r="E3351" s="10"/>
      <c r="F3351" s="10">
        <v>45015</v>
      </c>
      <c r="G3351" t="s">
        <v>210</v>
      </c>
      <c r="I3351">
        <v>-1</v>
      </c>
      <c r="J3351" s="2">
        <v>270</v>
      </c>
      <c r="K3351" s="2">
        <f>IF(OR(B3351="متنوع",B3351="قطع غيار"),J3351,IF(AND(B3351="ceiling fan",J3351&gt;500),_xlfn.MAXIFS('m cost'!$E$3:$E$1062,'m cost'!$B$3:$B$1062,C3351,'m cost'!$C$3:$C$1062,"&lt;="&amp;O3351,'m cost'!$D$3:$D$1062,"&lt;="&amp;N3351)*3,_xlfn.MAXIFS('m cost'!$E$3:$E$1062,'m cost'!$B$3:$B$1062,C3351,'m cost'!$C$3:$C$1062,"&lt;="&amp;O3351,'m cost'!$D$3:$D$1062,"&lt;="&amp;N3351)))</f>
        <v>2125</v>
      </c>
      <c r="L3351" s="2">
        <f t="shared" si="324"/>
        <v>-2125</v>
      </c>
      <c r="M3351" s="2">
        <f t="shared" si="325"/>
        <v>-270</v>
      </c>
      <c r="N3351">
        <f t="shared" si="326"/>
        <v>3</v>
      </c>
      <c r="O3351">
        <f t="shared" si="327"/>
        <v>2023</v>
      </c>
      <c r="P3351" s="9">
        <f>IF(I3351&gt;0,VLOOKUP(B3351,'m cost'!A:G,6,FALSE)*I3351,0)</f>
        <v>0</v>
      </c>
      <c r="Q3351" t="str">
        <f t="shared" si="328"/>
        <v>p</v>
      </c>
      <c r="R3351" s="2">
        <f t="shared" si="329"/>
        <v>1855</v>
      </c>
    </row>
    <row r="3352" spans="1:18" x14ac:dyDescent="0.2">
      <c r="A3352" t="s">
        <v>58</v>
      </c>
      <c r="B3352" s="9" t="str">
        <f>VLOOKUP(A3352,'item cost'!A:D,2,FALSE)</f>
        <v>group 2</v>
      </c>
      <c r="C3352" s="9" t="str">
        <f>VLOOKUP(D3352,items!A:B,2,FALSE)</f>
        <v>item 2</v>
      </c>
      <c r="D3352" t="s">
        <v>834</v>
      </c>
      <c r="E3352" s="10"/>
      <c r="F3352" s="10">
        <v>45015</v>
      </c>
      <c r="G3352" t="s">
        <v>210</v>
      </c>
      <c r="I3352">
        <v>-2</v>
      </c>
      <c r="J3352" s="2">
        <v>550</v>
      </c>
      <c r="K3352" s="2">
        <f>IF(OR(B3352="متنوع",B3352="قطع غيار"),J3352,IF(AND(B3352="ceiling fan",J3352&gt;500),_xlfn.MAXIFS('m cost'!$E$3:$E$1062,'m cost'!$B$3:$B$1062,C3352,'m cost'!$C$3:$C$1062,"&lt;="&amp;O3352,'m cost'!$D$3:$D$1062,"&lt;="&amp;N3352)*3,_xlfn.MAXIFS('m cost'!$E$3:$E$1062,'m cost'!$B$3:$B$1062,C3352,'m cost'!$C$3:$C$1062,"&lt;="&amp;O3352,'m cost'!$D$3:$D$1062,"&lt;="&amp;N3352)))</f>
        <v>1970</v>
      </c>
      <c r="L3352" s="2">
        <f t="shared" si="324"/>
        <v>-3940</v>
      </c>
      <c r="M3352" s="2">
        <f t="shared" si="325"/>
        <v>-1100</v>
      </c>
      <c r="N3352">
        <f t="shared" si="326"/>
        <v>3</v>
      </c>
      <c r="O3352">
        <f t="shared" si="327"/>
        <v>2023</v>
      </c>
      <c r="P3352" s="9">
        <f>IF(I3352&gt;0,VLOOKUP(B3352,'m cost'!A:G,6,FALSE)*I3352,0)</f>
        <v>0</v>
      </c>
      <c r="Q3352" t="str">
        <f t="shared" si="328"/>
        <v>p</v>
      </c>
      <c r="R3352" s="2">
        <f t="shared" si="329"/>
        <v>2840</v>
      </c>
    </row>
    <row r="3353" spans="1:18" x14ac:dyDescent="0.2">
      <c r="A3353" t="s">
        <v>23</v>
      </c>
      <c r="B3353" s="9" t="str">
        <f>VLOOKUP(A3353,'item cost'!A:D,2,FALSE)</f>
        <v>group 3</v>
      </c>
      <c r="C3353" s="9" t="str">
        <f>VLOOKUP(D3353,items!A:B,2,FALSE)</f>
        <v>item 3</v>
      </c>
      <c r="D3353" t="s">
        <v>835</v>
      </c>
      <c r="E3353" s="10"/>
      <c r="F3353" s="10">
        <v>45015</v>
      </c>
      <c r="G3353" t="s">
        <v>210</v>
      </c>
      <c r="I3353">
        <v>-6</v>
      </c>
      <c r="J3353" s="2">
        <v>505</v>
      </c>
      <c r="K3353" s="2">
        <f>IF(OR(B3353="متنوع",B3353="قطع غيار"),J3353,IF(AND(B3353="ceiling fan",J3353&gt;500),_xlfn.MAXIFS('m cost'!$E$3:$E$1062,'m cost'!$B$3:$B$1062,C3353,'m cost'!$C$3:$C$1062,"&lt;="&amp;O3353,'m cost'!$D$3:$D$1062,"&lt;="&amp;N3353)*3,_xlfn.MAXIFS('m cost'!$E$3:$E$1062,'m cost'!$B$3:$B$1062,C3353,'m cost'!$C$3:$C$1062,"&lt;="&amp;O3353,'m cost'!$D$3:$D$1062,"&lt;="&amp;N3353)))</f>
        <v>2436</v>
      </c>
      <c r="L3353" s="2">
        <f t="shared" si="324"/>
        <v>-14616</v>
      </c>
      <c r="M3353" s="2">
        <f t="shared" si="325"/>
        <v>-3030</v>
      </c>
      <c r="N3353">
        <f t="shared" si="326"/>
        <v>3</v>
      </c>
      <c r="O3353">
        <f t="shared" si="327"/>
        <v>2023</v>
      </c>
      <c r="P3353" s="9">
        <f>IF(I3353&gt;0,VLOOKUP(B3353,'m cost'!A:G,6,FALSE)*I3353,0)</f>
        <v>0</v>
      </c>
      <c r="Q3353" t="str">
        <f t="shared" si="328"/>
        <v>p</v>
      </c>
      <c r="R3353" s="2">
        <f t="shared" si="329"/>
        <v>11586</v>
      </c>
    </row>
    <row r="3354" spans="1:18" x14ac:dyDescent="0.2">
      <c r="A3354" t="s">
        <v>271</v>
      </c>
      <c r="B3354" s="9" t="str">
        <f>VLOOKUP(A3354,'item cost'!A:D,2,FALSE)</f>
        <v>group 4</v>
      </c>
      <c r="C3354" s="9" t="str">
        <f>VLOOKUP(D3354,items!A:B,2,FALSE)</f>
        <v>item 4</v>
      </c>
      <c r="D3354" t="s">
        <v>836</v>
      </c>
      <c r="E3354" s="10"/>
      <c r="F3354" s="10">
        <v>45015</v>
      </c>
      <c r="G3354" t="s">
        <v>763</v>
      </c>
      <c r="I3354">
        <v>100</v>
      </c>
      <c r="J3354" s="2">
        <v>540</v>
      </c>
      <c r="K3354" s="2">
        <f>IF(OR(B3354="متنوع",B3354="قطع غيار"),J3354,IF(AND(B3354="ceiling fan",J3354&gt;500),_xlfn.MAXIFS('m cost'!$E$3:$E$1062,'m cost'!$B$3:$B$1062,C3354,'m cost'!$C$3:$C$1062,"&lt;="&amp;O3354,'m cost'!$D$3:$D$1062,"&lt;="&amp;N3354)*3,_xlfn.MAXIFS('m cost'!$E$3:$E$1062,'m cost'!$B$3:$B$1062,C3354,'m cost'!$C$3:$C$1062,"&lt;="&amp;O3354,'m cost'!$D$3:$D$1062,"&lt;="&amp;N3354)))</f>
        <v>1793</v>
      </c>
      <c r="L3354" s="2">
        <f t="shared" si="324"/>
        <v>179300</v>
      </c>
      <c r="M3354" s="2">
        <f t="shared" si="325"/>
        <v>54000</v>
      </c>
      <c r="N3354">
        <f t="shared" si="326"/>
        <v>3</v>
      </c>
      <c r="O3354">
        <f t="shared" si="327"/>
        <v>2023</v>
      </c>
      <c r="P3354" s="9">
        <f>IF(I3354&gt;0,VLOOKUP(B3354,'m cost'!A:G,6,FALSE)*I3354,0)</f>
        <v>4296</v>
      </c>
      <c r="Q3354" t="str">
        <f t="shared" si="328"/>
        <v>l</v>
      </c>
      <c r="R3354" s="2">
        <f t="shared" si="329"/>
        <v>-129596</v>
      </c>
    </row>
    <row r="3355" spans="1:18" x14ac:dyDescent="0.2">
      <c r="A3355" t="s">
        <v>26</v>
      </c>
      <c r="B3355" s="9" t="str">
        <f>VLOOKUP(A3355,'item cost'!A:D,2,FALSE)</f>
        <v>group 5</v>
      </c>
      <c r="C3355" s="9" t="str">
        <f>VLOOKUP(D3355,items!A:B,2,FALSE)</f>
        <v>item 5</v>
      </c>
      <c r="D3355" t="s">
        <v>837</v>
      </c>
      <c r="E3355" s="10"/>
      <c r="F3355" s="10">
        <v>45015</v>
      </c>
      <c r="G3355" t="s">
        <v>763</v>
      </c>
      <c r="I3355">
        <v>70</v>
      </c>
      <c r="J3355" s="2">
        <v>480</v>
      </c>
      <c r="K3355" s="2">
        <f>IF(OR(B3355="متنوع",B3355="قطع غيار"),J3355,IF(AND(B3355="ceiling fan",J3355&gt;500),_xlfn.MAXIFS('m cost'!$E$3:$E$1062,'m cost'!$B$3:$B$1062,C3355,'m cost'!$C$3:$C$1062,"&lt;="&amp;O3355,'m cost'!$D$3:$D$1062,"&lt;="&amp;N3355)*3,_xlfn.MAXIFS('m cost'!$E$3:$E$1062,'m cost'!$B$3:$B$1062,C3355,'m cost'!$C$3:$C$1062,"&lt;="&amp;O3355,'m cost'!$D$3:$D$1062,"&lt;="&amp;N3355)))</f>
        <v>2220</v>
      </c>
      <c r="L3355" s="2">
        <f t="shared" si="324"/>
        <v>155400</v>
      </c>
      <c r="M3355" s="2">
        <f t="shared" si="325"/>
        <v>33600</v>
      </c>
      <c r="N3355">
        <f t="shared" si="326"/>
        <v>3</v>
      </c>
      <c r="O3355">
        <f t="shared" si="327"/>
        <v>2023</v>
      </c>
      <c r="P3355" s="9">
        <f>IF(I3355&gt;0,VLOOKUP(B3355,'m cost'!A:G,6,FALSE)*I3355,0)</f>
        <v>2242.7999999999997</v>
      </c>
      <c r="Q3355" t="str">
        <f t="shared" si="328"/>
        <v>l</v>
      </c>
      <c r="R3355" s="2">
        <f t="shared" si="329"/>
        <v>-124042.8</v>
      </c>
    </row>
    <row r="3356" spans="1:18" x14ac:dyDescent="0.2">
      <c r="A3356" t="s">
        <v>66</v>
      </c>
      <c r="B3356" s="9" t="str">
        <f>VLOOKUP(A3356,'item cost'!A:D,2,FALSE)</f>
        <v>group 6</v>
      </c>
      <c r="C3356" s="9" t="str">
        <f>VLOOKUP(D3356,items!A:B,2,FALSE)</f>
        <v>item 6</v>
      </c>
      <c r="D3356" t="s">
        <v>838</v>
      </c>
      <c r="E3356" s="10"/>
      <c r="F3356" s="10">
        <v>45015</v>
      </c>
      <c r="G3356" t="s">
        <v>763</v>
      </c>
      <c r="I3356">
        <v>30</v>
      </c>
      <c r="J3356" s="2">
        <v>465</v>
      </c>
      <c r="K3356" s="2">
        <f>IF(OR(B3356="متنوع",B3356="قطع غيار"),J3356,IF(AND(B3356="ceiling fan",J3356&gt;500),_xlfn.MAXIFS('m cost'!$E$3:$E$1062,'m cost'!$B$3:$B$1062,C3356,'m cost'!$C$3:$C$1062,"&lt;="&amp;O3356,'m cost'!$D$3:$D$1062,"&lt;="&amp;N3356)*3,_xlfn.MAXIFS('m cost'!$E$3:$E$1062,'m cost'!$B$3:$B$1062,C3356,'m cost'!$C$3:$C$1062,"&lt;="&amp;O3356,'m cost'!$D$3:$D$1062,"&lt;="&amp;N3356)))</f>
        <v>410</v>
      </c>
      <c r="L3356" s="2">
        <f t="shared" si="324"/>
        <v>12300</v>
      </c>
      <c r="M3356" s="2">
        <f t="shared" si="325"/>
        <v>13950</v>
      </c>
      <c r="N3356">
        <f t="shared" si="326"/>
        <v>3</v>
      </c>
      <c r="O3356">
        <f t="shared" si="327"/>
        <v>2023</v>
      </c>
      <c r="P3356" s="9">
        <f>IF(I3356&gt;0,VLOOKUP(B3356,'m cost'!A:G,6,FALSE)*I3356,0)</f>
        <v>4484.3999999999996</v>
      </c>
      <c r="Q3356" t="str">
        <f t="shared" si="328"/>
        <v>l</v>
      </c>
      <c r="R3356" s="2">
        <f t="shared" si="329"/>
        <v>-2834.3999999999996</v>
      </c>
    </row>
    <row r="3357" spans="1:18" x14ac:dyDescent="0.2">
      <c r="A3357" t="s">
        <v>40</v>
      </c>
      <c r="B3357" s="9" t="str">
        <f>VLOOKUP(A3357,'item cost'!A:D,2,FALSE)</f>
        <v>group 7</v>
      </c>
      <c r="C3357" s="9" t="str">
        <f>VLOOKUP(D3357,items!A:B,2,FALSE)</f>
        <v>item 7</v>
      </c>
      <c r="D3357" t="s">
        <v>839</v>
      </c>
      <c r="E3357" s="10"/>
      <c r="F3357" s="10">
        <v>45015</v>
      </c>
      <c r="G3357" t="s">
        <v>763</v>
      </c>
      <c r="I3357">
        <v>30</v>
      </c>
      <c r="J3357" s="2">
        <v>290</v>
      </c>
      <c r="K3357" s="2">
        <f>IF(OR(B3357="متنوع",B3357="قطع غيار"),J3357,IF(AND(B3357="ceiling fan",J3357&gt;500),_xlfn.MAXIFS('m cost'!$E$3:$E$1062,'m cost'!$B$3:$B$1062,C3357,'m cost'!$C$3:$C$1062,"&lt;="&amp;O3357,'m cost'!$D$3:$D$1062,"&lt;="&amp;N3357)*3,_xlfn.MAXIFS('m cost'!$E$3:$E$1062,'m cost'!$B$3:$B$1062,C3357,'m cost'!$C$3:$C$1062,"&lt;="&amp;O3357,'m cost'!$D$3:$D$1062,"&lt;="&amp;N3357)))</f>
        <v>460</v>
      </c>
      <c r="L3357" s="2">
        <f t="shared" si="324"/>
        <v>13800</v>
      </c>
      <c r="M3357" s="2">
        <f t="shared" si="325"/>
        <v>8700</v>
      </c>
      <c r="N3357">
        <f t="shared" si="326"/>
        <v>3</v>
      </c>
      <c r="O3357">
        <f t="shared" si="327"/>
        <v>2023</v>
      </c>
      <c r="P3357" s="9">
        <f>IF(I3357&gt;0,VLOOKUP(B3357,'m cost'!A:G,6,FALSE)*I3357,0)</f>
        <v>664.2</v>
      </c>
      <c r="Q3357" t="str">
        <f t="shared" si="328"/>
        <v>l</v>
      </c>
      <c r="R3357" s="2">
        <f t="shared" si="329"/>
        <v>-5764.2</v>
      </c>
    </row>
    <row r="3358" spans="1:18" x14ac:dyDescent="0.2">
      <c r="A3358" t="s">
        <v>61</v>
      </c>
      <c r="B3358" s="9" t="str">
        <f>VLOOKUP(A3358,'item cost'!A:D,2,FALSE)</f>
        <v>group 8</v>
      </c>
      <c r="C3358" s="9" t="str">
        <f>VLOOKUP(D3358,items!A:B,2,FALSE)</f>
        <v>item 8</v>
      </c>
      <c r="D3358" t="s">
        <v>840</v>
      </c>
      <c r="E3358" s="10"/>
      <c r="F3358" s="10">
        <v>45015</v>
      </c>
      <c r="G3358" t="s">
        <v>165</v>
      </c>
      <c r="I3358">
        <v>-4</v>
      </c>
      <c r="J3358" s="2">
        <v>350</v>
      </c>
      <c r="K3358" s="2">
        <f>IF(OR(B3358="متنوع",B3358="قطع غيار"),J3358,IF(AND(B3358="ceiling fan",J3358&gt;500),_xlfn.MAXIFS('m cost'!$E$3:$E$1062,'m cost'!$B$3:$B$1062,C3358,'m cost'!$C$3:$C$1062,"&lt;="&amp;O3358,'m cost'!$D$3:$D$1062,"&lt;="&amp;N3358)*3,_xlfn.MAXIFS('m cost'!$E$3:$E$1062,'m cost'!$B$3:$B$1062,C3358,'m cost'!$C$3:$C$1062,"&lt;="&amp;O3358,'m cost'!$D$3:$D$1062,"&lt;="&amp;N3358)))</f>
        <v>1630</v>
      </c>
      <c r="L3358" s="2">
        <f t="shared" si="324"/>
        <v>-6520</v>
      </c>
      <c r="M3358" s="2">
        <f t="shared" si="325"/>
        <v>-1400</v>
      </c>
      <c r="N3358">
        <f t="shared" si="326"/>
        <v>3</v>
      </c>
      <c r="O3358">
        <f t="shared" si="327"/>
        <v>2023</v>
      </c>
      <c r="P3358" s="9">
        <f>IF(I3358&gt;0,VLOOKUP(B3358,'m cost'!A:G,6,FALSE)*I3358,0)</f>
        <v>0</v>
      </c>
      <c r="Q3358" t="str">
        <f t="shared" si="328"/>
        <v>p</v>
      </c>
      <c r="R3358" s="2">
        <f t="shared" si="329"/>
        <v>5120</v>
      </c>
    </row>
    <row r="3359" spans="1:18" x14ac:dyDescent="0.2">
      <c r="A3359" t="s">
        <v>39</v>
      </c>
      <c r="B3359" s="9" t="str">
        <f>VLOOKUP(A3359,'item cost'!A:D,2,FALSE)</f>
        <v>group 9</v>
      </c>
      <c r="C3359" s="9" t="str">
        <f>VLOOKUP(D3359,items!A:B,2,FALSE)</f>
        <v>item 9</v>
      </c>
      <c r="D3359" t="s">
        <v>841</v>
      </c>
      <c r="E3359" s="10"/>
      <c r="F3359" s="10">
        <v>45015</v>
      </c>
      <c r="G3359" t="s">
        <v>165</v>
      </c>
      <c r="I3359">
        <v>-3</v>
      </c>
      <c r="J3359" s="2">
        <v>390</v>
      </c>
      <c r="K3359" s="2">
        <f>IF(OR(B3359="متنوع",B3359="قطع غيار"),J3359,IF(AND(B3359="ceiling fan",J3359&gt;500),_xlfn.MAXIFS('m cost'!$E$3:$E$1062,'m cost'!$B$3:$B$1062,C3359,'m cost'!$C$3:$C$1062,"&lt;="&amp;O3359,'m cost'!$D$3:$D$1062,"&lt;="&amp;N3359)*3,_xlfn.MAXIFS('m cost'!$E$3:$E$1062,'m cost'!$B$3:$B$1062,C3359,'m cost'!$C$3:$C$1062,"&lt;="&amp;O3359,'m cost'!$D$3:$D$1062,"&lt;="&amp;N3359)))</f>
        <v>2007</v>
      </c>
      <c r="L3359" s="2">
        <f t="shared" si="324"/>
        <v>-6021</v>
      </c>
      <c r="M3359" s="2">
        <f t="shared" si="325"/>
        <v>-1170</v>
      </c>
      <c r="N3359">
        <f t="shared" si="326"/>
        <v>3</v>
      </c>
      <c r="O3359">
        <f t="shared" si="327"/>
        <v>2023</v>
      </c>
      <c r="P3359" s="9">
        <f>IF(I3359&gt;0,VLOOKUP(B3359,'m cost'!A:G,6,FALSE)*I3359,0)</f>
        <v>0</v>
      </c>
      <c r="Q3359" t="str">
        <f t="shared" si="328"/>
        <v>p</v>
      </c>
      <c r="R3359" s="2">
        <f t="shared" si="329"/>
        <v>4851</v>
      </c>
    </row>
    <row r="3360" spans="1:18" x14ac:dyDescent="0.2">
      <c r="A3360" t="s">
        <v>277</v>
      </c>
      <c r="B3360" s="9" t="str">
        <f>VLOOKUP(A3360,'item cost'!A:D,2,FALSE)</f>
        <v>group 10</v>
      </c>
      <c r="C3360" s="9" t="str">
        <f>VLOOKUP(D3360,items!A:B,2,FALSE)</f>
        <v>item 10</v>
      </c>
      <c r="D3360" t="s">
        <v>842</v>
      </c>
      <c r="E3360" s="10"/>
      <c r="F3360" s="10">
        <v>45015</v>
      </c>
      <c r="G3360" t="s">
        <v>165</v>
      </c>
      <c r="I3360">
        <v>-6</v>
      </c>
      <c r="J3360" s="2">
        <v>340</v>
      </c>
      <c r="K3360" s="2">
        <f>IF(OR(B3360="متنوع",B3360="قطع غيار"),J3360,IF(AND(B3360="ceiling fan",J3360&gt;500),_xlfn.MAXIFS('m cost'!$E$3:$E$1062,'m cost'!$B$3:$B$1062,C3360,'m cost'!$C$3:$C$1062,"&lt;="&amp;O3360,'m cost'!$D$3:$D$1062,"&lt;="&amp;N3360)*3,_xlfn.MAXIFS('m cost'!$E$3:$E$1062,'m cost'!$B$3:$B$1062,C3360,'m cost'!$C$3:$C$1062,"&lt;="&amp;O3360,'m cost'!$D$3:$D$1062,"&lt;="&amp;N3360)))</f>
        <v>370</v>
      </c>
      <c r="L3360" s="2">
        <f t="shared" si="324"/>
        <v>-2220</v>
      </c>
      <c r="M3360" s="2">
        <f t="shared" si="325"/>
        <v>-2040</v>
      </c>
      <c r="N3360">
        <f t="shared" si="326"/>
        <v>3</v>
      </c>
      <c r="O3360">
        <f t="shared" si="327"/>
        <v>2023</v>
      </c>
      <c r="P3360" s="9">
        <f>IF(I3360&gt;0,VLOOKUP(B3360,'m cost'!A:G,6,FALSE)*I3360,0)</f>
        <v>0</v>
      </c>
      <c r="Q3360" t="str">
        <f t="shared" si="328"/>
        <v>p</v>
      </c>
      <c r="R3360" s="2">
        <f t="shared" si="329"/>
        <v>180</v>
      </c>
    </row>
    <row r="3361" spans="1:18" x14ac:dyDescent="0.2">
      <c r="A3361" t="s">
        <v>53</v>
      </c>
      <c r="B3361" s="9" t="str">
        <f>VLOOKUP(A3361,'item cost'!A:D,2,FALSE)</f>
        <v>group 11</v>
      </c>
      <c r="C3361" s="9" t="str">
        <f>VLOOKUP(D3361,items!A:B,2,FALSE)</f>
        <v>item 11</v>
      </c>
      <c r="D3361" t="s">
        <v>843</v>
      </c>
      <c r="E3361" s="10"/>
      <c r="F3361" s="10">
        <v>45015</v>
      </c>
      <c r="G3361" t="s">
        <v>165</v>
      </c>
      <c r="I3361">
        <v>-10</v>
      </c>
      <c r="J3361" s="2">
        <v>270</v>
      </c>
      <c r="K3361" s="2">
        <f>IF(OR(B3361="متنوع",B3361="قطع غيار"),J3361,IF(AND(B3361="ceiling fan",J3361&gt;500),_xlfn.MAXIFS('m cost'!$E$3:$E$1062,'m cost'!$B$3:$B$1062,C3361,'m cost'!$C$3:$C$1062,"&lt;="&amp;O3361,'m cost'!$D$3:$D$1062,"&lt;="&amp;N3361)*3,_xlfn.MAXIFS('m cost'!$E$3:$E$1062,'m cost'!$B$3:$B$1062,C3361,'m cost'!$C$3:$C$1062,"&lt;="&amp;O3361,'m cost'!$D$3:$D$1062,"&lt;="&amp;N3361)))</f>
        <v>339.00000000000006</v>
      </c>
      <c r="L3361" s="2">
        <f t="shared" si="324"/>
        <v>-3390.0000000000005</v>
      </c>
      <c r="M3361" s="2">
        <f t="shared" si="325"/>
        <v>-2700</v>
      </c>
      <c r="N3361">
        <f t="shared" si="326"/>
        <v>3</v>
      </c>
      <c r="O3361">
        <f t="shared" si="327"/>
        <v>2023</v>
      </c>
      <c r="P3361" s="9">
        <f>IF(I3361&gt;0,VLOOKUP(B3361,'m cost'!A:G,6,FALSE)*I3361,0)</f>
        <v>0</v>
      </c>
      <c r="Q3361" t="str">
        <f t="shared" si="328"/>
        <v>p</v>
      </c>
      <c r="R3361" s="2">
        <f t="shared" si="329"/>
        <v>690.00000000000045</v>
      </c>
    </row>
    <row r="3362" spans="1:18" x14ac:dyDescent="0.2">
      <c r="A3362" t="s">
        <v>54</v>
      </c>
      <c r="B3362" s="9" t="str">
        <f>VLOOKUP(A3362,'item cost'!A:D,2,FALSE)</f>
        <v>group 12</v>
      </c>
      <c r="C3362" s="9" t="str">
        <f>VLOOKUP(D3362,items!A:B,2,FALSE)</f>
        <v>item 12</v>
      </c>
      <c r="D3362" t="s">
        <v>844</v>
      </c>
      <c r="E3362" s="10"/>
      <c r="F3362" s="10">
        <v>45015</v>
      </c>
      <c r="G3362" t="s">
        <v>165</v>
      </c>
      <c r="I3362">
        <v>-6</v>
      </c>
      <c r="J3362" s="2">
        <v>180</v>
      </c>
      <c r="K3362" s="2">
        <f>IF(OR(B3362="متنوع",B3362="قطع غيار"),J3362,IF(AND(B3362="ceiling fan",J3362&gt;500),_xlfn.MAXIFS('m cost'!$E$3:$E$1062,'m cost'!$B$3:$B$1062,C3362,'m cost'!$C$3:$C$1062,"&lt;="&amp;O3362,'m cost'!$D$3:$D$1062,"&lt;="&amp;N3362)*3,_xlfn.MAXIFS('m cost'!$E$3:$E$1062,'m cost'!$B$3:$B$1062,C3362,'m cost'!$C$3:$C$1062,"&lt;="&amp;O3362,'m cost'!$D$3:$D$1062,"&lt;="&amp;N3362)))</f>
        <v>900</v>
      </c>
      <c r="L3362" s="2">
        <f t="shared" si="324"/>
        <v>-5400</v>
      </c>
      <c r="M3362" s="2">
        <f t="shared" si="325"/>
        <v>-1080</v>
      </c>
      <c r="N3362">
        <f t="shared" si="326"/>
        <v>3</v>
      </c>
      <c r="O3362">
        <f t="shared" si="327"/>
        <v>2023</v>
      </c>
      <c r="P3362" s="9">
        <f>IF(I3362&gt;0,VLOOKUP(B3362,'m cost'!A:G,6,FALSE)*I3362,0)</f>
        <v>0</v>
      </c>
      <c r="Q3362" t="str">
        <f t="shared" si="328"/>
        <v>p</v>
      </c>
      <c r="R3362" s="2">
        <f t="shared" si="329"/>
        <v>4320</v>
      </c>
    </row>
    <row r="3363" spans="1:18" x14ac:dyDescent="0.2">
      <c r="A3363" t="s">
        <v>72</v>
      </c>
      <c r="B3363" s="9" t="str">
        <f>VLOOKUP(A3363,'item cost'!A:D,2,FALSE)</f>
        <v>group 13</v>
      </c>
      <c r="C3363" s="9" t="str">
        <f>VLOOKUP(D3363,items!A:B,2,FALSE)</f>
        <v>item 13</v>
      </c>
      <c r="D3363" t="s">
        <v>845</v>
      </c>
      <c r="E3363" s="10"/>
      <c r="F3363" s="10">
        <v>45015</v>
      </c>
      <c r="G3363" t="s">
        <v>165</v>
      </c>
      <c r="I3363">
        <v>-1</v>
      </c>
      <c r="J3363" s="2">
        <v>465</v>
      </c>
      <c r="K3363" s="2">
        <f>IF(OR(B3363="متنوع",B3363="قطع غيار"),J3363,IF(AND(B3363="ceiling fan",J3363&gt;500),_xlfn.MAXIFS('m cost'!$E$3:$E$1062,'m cost'!$B$3:$B$1062,C3363,'m cost'!$C$3:$C$1062,"&lt;="&amp;O3363,'m cost'!$D$3:$D$1062,"&lt;="&amp;N3363)*3,_xlfn.MAXIFS('m cost'!$E$3:$E$1062,'m cost'!$B$3:$B$1062,C3363,'m cost'!$C$3:$C$1062,"&lt;="&amp;O3363,'m cost'!$D$3:$D$1062,"&lt;="&amp;N3363)))</f>
        <v>450</v>
      </c>
      <c r="L3363" s="2">
        <f t="shared" si="324"/>
        <v>-450</v>
      </c>
      <c r="M3363" s="2">
        <f t="shared" si="325"/>
        <v>-465</v>
      </c>
      <c r="N3363">
        <f t="shared" si="326"/>
        <v>3</v>
      </c>
      <c r="O3363">
        <f t="shared" si="327"/>
        <v>2023</v>
      </c>
      <c r="P3363" s="9">
        <f>IF(I3363&gt;0,VLOOKUP(B3363,'m cost'!A:G,6,FALSE)*I3363,0)</f>
        <v>0</v>
      </c>
      <c r="Q3363" t="str">
        <f t="shared" si="328"/>
        <v>l</v>
      </c>
      <c r="R3363" s="2">
        <f t="shared" si="329"/>
        <v>-15</v>
      </c>
    </row>
    <row r="3364" spans="1:18" x14ac:dyDescent="0.2">
      <c r="A3364" t="s">
        <v>38</v>
      </c>
      <c r="B3364" s="9" t="str">
        <f>VLOOKUP(A3364,'item cost'!A:D,2,FALSE)</f>
        <v>group 14</v>
      </c>
      <c r="C3364" s="9" t="str">
        <f>VLOOKUP(D3364,items!A:B,2,FALSE)</f>
        <v>item 14</v>
      </c>
      <c r="D3364" t="s">
        <v>846</v>
      </c>
      <c r="E3364" s="10"/>
      <c r="F3364" s="10">
        <v>44989</v>
      </c>
      <c r="G3364" t="s">
        <v>764</v>
      </c>
      <c r="I3364">
        <v>25</v>
      </c>
      <c r="J3364" s="2">
        <v>2575</v>
      </c>
      <c r="K3364" s="2">
        <f>IF(OR(B3364="متنوع",B3364="قطع غيار"),J3364,IF(AND(B3364="ceiling fan",J3364&gt;500),_xlfn.MAXIFS('m cost'!$E$3:$E$1062,'m cost'!$B$3:$B$1062,C3364,'m cost'!$C$3:$C$1062,"&lt;="&amp;O3364,'m cost'!$D$3:$D$1062,"&lt;="&amp;N3364)*3,_xlfn.MAXIFS('m cost'!$E$3:$E$1062,'m cost'!$B$3:$B$1062,C3364,'m cost'!$C$3:$C$1062,"&lt;="&amp;O3364,'m cost'!$D$3:$D$1062,"&lt;="&amp;N3364)))</f>
        <v>2060</v>
      </c>
      <c r="L3364" s="2">
        <f t="shared" si="324"/>
        <v>51500</v>
      </c>
      <c r="M3364" s="2">
        <f t="shared" si="325"/>
        <v>64375</v>
      </c>
      <c r="N3364">
        <f t="shared" si="326"/>
        <v>3</v>
      </c>
      <c r="O3364">
        <f t="shared" si="327"/>
        <v>2023</v>
      </c>
      <c r="P3364" s="9">
        <f>IF(I3364&gt;0,VLOOKUP(B3364,'m cost'!A:G,6,FALSE)*I3364,0)</f>
        <v>829.75</v>
      </c>
      <c r="Q3364" t="str">
        <f t="shared" si="328"/>
        <v>p</v>
      </c>
      <c r="R3364" s="2">
        <f t="shared" si="329"/>
        <v>12045.25</v>
      </c>
    </row>
    <row r="3365" spans="1:18" x14ac:dyDescent="0.2">
      <c r="A3365" t="s">
        <v>36</v>
      </c>
      <c r="B3365" s="9" t="str">
        <f>VLOOKUP(A3365,'item cost'!A:D,2,FALSE)</f>
        <v>group 15</v>
      </c>
      <c r="C3365" s="9" t="str">
        <f>VLOOKUP(D3365,items!A:B,2,FALSE)</f>
        <v>item 15</v>
      </c>
      <c r="D3365" t="s">
        <v>847</v>
      </c>
      <c r="E3365" s="10"/>
      <c r="F3365" s="10">
        <v>44989</v>
      </c>
      <c r="G3365" t="s">
        <v>764</v>
      </c>
      <c r="I3365">
        <v>25</v>
      </c>
      <c r="J3365" s="2">
        <v>2675</v>
      </c>
      <c r="K3365" s="2">
        <f>IF(OR(B3365="متنوع",B3365="قطع غيار"),J3365,IF(AND(B3365="ceiling fan",J3365&gt;500),_xlfn.MAXIFS('m cost'!$E$3:$E$1062,'m cost'!$B$3:$B$1062,C3365,'m cost'!$C$3:$C$1062,"&lt;="&amp;O3365,'m cost'!$D$3:$D$1062,"&lt;="&amp;N3365)*3,_xlfn.MAXIFS('m cost'!$E$3:$E$1062,'m cost'!$B$3:$B$1062,C3365,'m cost'!$C$3:$C$1062,"&lt;="&amp;O3365,'m cost'!$D$3:$D$1062,"&lt;="&amp;N3365)))</f>
        <v>1928</v>
      </c>
      <c r="L3365" s="2">
        <f t="shared" si="324"/>
        <v>48200</v>
      </c>
      <c r="M3365" s="2">
        <f t="shared" si="325"/>
        <v>66875</v>
      </c>
      <c r="N3365">
        <f t="shared" si="326"/>
        <v>3</v>
      </c>
      <c r="O3365">
        <f t="shared" si="327"/>
        <v>2023</v>
      </c>
      <c r="P3365" s="9">
        <f>IF(I3365&gt;0,VLOOKUP(B3365,'m cost'!A:G,6,FALSE)*I3365,0)</f>
        <v>663</v>
      </c>
      <c r="Q3365" t="str">
        <f t="shared" si="328"/>
        <v>p</v>
      </c>
      <c r="R3365" s="2">
        <f t="shared" si="329"/>
        <v>18012</v>
      </c>
    </row>
    <row r="3366" spans="1:18" x14ac:dyDescent="0.2">
      <c r="A3366" t="s">
        <v>30</v>
      </c>
      <c r="B3366" s="9" t="str">
        <f>VLOOKUP(A3366,'item cost'!A:D,2,FALSE)</f>
        <v>group 16</v>
      </c>
      <c r="C3366" s="9" t="str">
        <f>VLOOKUP(D3366,items!A:B,2,FALSE)</f>
        <v>item 16</v>
      </c>
      <c r="D3366" t="s">
        <v>848</v>
      </c>
      <c r="E3366" s="10"/>
      <c r="F3366" s="10">
        <v>44989</v>
      </c>
      <c r="G3366" t="s">
        <v>764</v>
      </c>
      <c r="I3366">
        <v>100</v>
      </c>
      <c r="J3366" s="2">
        <v>480</v>
      </c>
      <c r="K3366" s="2">
        <f>IF(OR(B3366="متنوع",B3366="قطع غيار"),J3366,IF(AND(B3366="ceiling fan",J3366&gt;500),_xlfn.MAXIFS('m cost'!$E$3:$E$1062,'m cost'!$B$3:$B$1062,C3366,'m cost'!$C$3:$C$1062,"&lt;="&amp;O3366,'m cost'!$D$3:$D$1062,"&lt;="&amp;N3366)*3,_xlfn.MAXIFS('m cost'!$E$3:$E$1062,'m cost'!$B$3:$B$1062,C3366,'m cost'!$C$3:$C$1062,"&lt;="&amp;O3366,'m cost'!$D$3:$D$1062,"&lt;="&amp;N3366)))</f>
        <v>340.26666666666671</v>
      </c>
      <c r="L3366" s="2">
        <f t="shared" si="324"/>
        <v>34026.666666666672</v>
      </c>
      <c r="M3366" s="2">
        <f t="shared" si="325"/>
        <v>48000</v>
      </c>
      <c r="N3366">
        <f t="shared" si="326"/>
        <v>3</v>
      </c>
      <c r="O3366">
        <f t="shared" si="327"/>
        <v>2023</v>
      </c>
      <c r="P3366" s="9">
        <f>IF(I3366&gt;0,VLOOKUP(B3366,'m cost'!A:G,6,FALSE)*I3366,0)</f>
        <v>2868</v>
      </c>
      <c r="Q3366" t="str">
        <f t="shared" si="328"/>
        <v>p</v>
      </c>
      <c r="R3366" s="2">
        <f t="shared" si="329"/>
        <v>11105.333333333328</v>
      </c>
    </row>
    <row r="3367" spans="1:18" x14ac:dyDescent="0.2">
      <c r="A3367" t="s">
        <v>45</v>
      </c>
      <c r="B3367" s="9" t="str">
        <f>VLOOKUP(A3367,'item cost'!A:D,2,FALSE)</f>
        <v>group 17</v>
      </c>
      <c r="C3367" s="9" t="str">
        <f>VLOOKUP(D3367,items!A:B,2,FALSE)</f>
        <v>item 17</v>
      </c>
      <c r="D3367" t="s">
        <v>849</v>
      </c>
      <c r="E3367" s="10"/>
      <c r="F3367" s="10">
        <v>44989</v>
      </c>
      <c r="G3367" t="s">
        <v>764</v>
      </c>
      <c r="I3367">
        <v>50</v>
      </c>
      <c r="J3367" s="2">
        <v>270</v>
      </c>
      <c r="K3367" s="2">
        <f>IF(OR(B3367="متنوع",B3367="قطع غيار"),J3367,IF(AND(B3367="ceiling fan",J3367&gt;500),_xlfn.MAXIFS('m cost'!$E$3:$E$1062,'m cost'!$B$3:$B$1062,C3367,'m cost'!$C$3:$C$1062,"&lt;="&amp;O3367,'m cost'!$D$3:$D$1062,"&lt;="&amp;N3367)*3,_xlfn.MAXIFS('m cost'!$E$3:$E$1062,'m cost'!$B$3:$B$1062,C3367,'m cost'!$C$3:$C$1062,"&lt;="&amp;O3367,'m cost'!$D$3:$D$1062,"&lt;="&amp;N3367)))</f>
        <v>1330</v>
      </c>
      <c r="L3367" s="2">
        <f t="shared" si="324"/>
        <v>66500</v>
      </c>
      <c r="M3367" s="2">
        <f t="shared" si="325"/>
        <v>13500</v>
      </c>
      <c r="N3367">
        <f t="shared" si="326"/>
        <v>3</v>
      </c>
      <c r="O3367">
        <f t="shared" si="327"/>
        <v>2023</v>
      </c>
      <c r="P3367" s="9">
        <f>IF(I3367&gt;0,VLOOKUP(B3367,'m cost'!A:G,6,FALSE)*I3367,0)</f>
        <v>2412.5</v>
      </c>
      <c r="Q3367" t="str">
        <f t="shared" si="328"/>
        <v>l</v>
      </c>
      <c r="R3367" s="2">
        <f t="shared" si="329"/>
        <v>-55412.5</v>
      </c>
    </row>
    <row r="3368" spans="1:18" x14ac:dyDescent="0.2">
      <c r="A3368" t="s">
        <v>21</v>
      </c>
      <c r="B3368" s="9" t="str">
        <f>VLOOKUP(A3368,'item cost'!A:D,2,FALSE)</f>
        <v>group 18</v>
      </c>
      <c r="C3368" s="9" t="str">
        <f>VLOOKUP(D3368,items!A:B,2,FALSE)</f>
        <v>item 18</v>
      </c>
      <c r="D3368" t="s">
        <v>850</v>
      </c>
      <c r="E3368" s="10"/>
      <c r="F3368" s="10">
        <v>44989</v>
      </c>
      <c r="G3368" t="s">
        <v>764</v>
      </c>
      <c r="I3368">
        <v>15</v>
      </c>
      <c r="J3368" s="2">
        <v>1200</v>
      </c>
      <c r="K3368" s="2">
        <f>IF(OR(B3368="متنوع",B3368="قطع غيار"),J3368,IF(AND(B3368="ceiling fan",J3368&gt;500),_xlfn.MAXIFS('m cost'!$E$3:$E$1062,'m cost'!$B$3:$B$1062,C3368,'m cost'!$C$3:$C$1062,"&lt;="&amp;O3368,'m cost'!$D$3:$D$1062,"&lt;="&amp;N3368)*3,_xlfn.MAXIFS('m cost'!$E$3:$E$1062,'m cost'!$B$3:$B$1062,C3368,'m cost'!$C$3:$C$1062,"&lt;="&amp;O3368,'m cost'!$D$3:$D$1062,"&lt;="&amp;N3368)))</f>
        <v>569</v>
      </c>
      <c r="L3368" s="2">
        <f t="shared" si="324"/>
        <v>8535</v>
      </c>
      <c r="M3368" s="2">
        <f t="shared" si="325"/>
        <v>18000</v>
      </c>
      <c r="N3368">
        <f t="shared" si="326"/>
        <v>3</v>
      </c>
      <c r="O3368">
        <f t="shared" si="327"/>
        <v>2023</v>
      </c>
      <c r="P3368" s="9">
        <f>IF(I3368&gt;0,VLOOKUP(B3368,'m cost'!A:G,6,FALSE)*I3368,0)</f>
        <v>2072.4</v>
      </c>
      <c r="Q3368" t="str">
        <f t="shared" si="328"/>
        <v>p</v>
      </c>
      <c r="R3368" s="2">
        <f t="shared" si="329"/>
        <v>7392.6</v>
      </c>
    </row>
    <row r="3369" spans="1:18" x14ac:dyDescent="0.2">
      <c r="A3369" t="s">
        <v>275</v>
      </c>
      <c r="B3369" s="9" t="str">
        <f>VLOOKUP(A3369,'item cost'!A:D,2,FALSE)</f>
        <v>group 19</v>
      </c>
      <c r="C3369" s="9" t="str">
        <f>VLOOKUP(D3369,items!A:B,2,FALSE)</f>
        <v>item 19</v>
      </c>
      <c r="D3369" t="s">
        <v>851</v>
      </c>
      <c r="E3369" s="10"/>
      <c r="F3369" s="10">
        <v>44989</v>
      </c>
      <c r="G3369" t="s">
        <v>764</v>
      </c>
      <c r="I3369">
        <v>12</v>
      </c>
      <c r="J3369" s="2">
        <v>730</v>
      </c>
      <c r="K3369" s="2">
        <f>IF(OR(B3369="متنوع",B3369="قطع غيار"),J3369,IF(AND(B3369="ceiling fan",J3369&gt;500),_xlfn.MAXIFS('m cost'!$E$3:$E$1062,'m cost'!$B$3:$B$1062,C3369,'m cost'!$C$3:$C$1062,"&lt;="&amp;O3369,'m cost'!$D$3:$D$1062,"&lt;="&amp;N3369)*3,_xlfn.MAXIFS('m cost'!$E$3:$E$1062,'m cost'!$B$3:$B$1062,C3369,'m cost'!$C$3:$C$1062,"&lt;="&amp;O3369,'m cost'!$D$3:$D$1062,"&lt;="&amp;N3369)))</f>
        <v>1400</v>
      </c>
      <c r="L3369" s="2">
        <f t="shared" si="324"/>
        <v>16800</v>
      </c>
      <c r="M3369" s="2">
        <f t="shared" si="325"/>
        <v>8760</v>
      </c>
      <c r="N3369">
        <f t="shared" si="326"/>
        <v>3</v>
      </c>
      <c r="O3369">
        <f t="shared" si="327"/>
        <v>2023</v>
      </c>
      <c r="P3369" s="9">
        <f>IF(I3369&gt;0,VLOOKUP(B3369,'m cost'!A:G,6,FALSE)*I3369,0)</f>
        <v>263.64</v>
      </c>
      <c r="Q3369" t="str">
        <f t="shared" si="328"/>
        <v>l</v>
      </c>
      <c r="R3369" s="2">
        <f t="shared" si="329"/>
        <v>-8303.64</v>
      </c>
    </row>
    <row r="3370" spans="1:18" x14ac:dyDescent="0.2">
      <c r="A3370" t="s">
        <v>17</v>
      </c>
      <c r="B3370" s="9" t="str">
        <f>VLOOKUP(A3370,'item cost'!A:D,2,FALSE)</f>
        <v>group 20</v>
      </c>
      <c r="C3370" s="9" t="str">
        <f>VLOOKUP(D3370,items!A:B,2,FALSE)</f>
        <v>item 20</v>
      </c>
      <c r="D3370" t="s">
        <v>852</v>
      </c>
      <c r="E3370" s="10"/>
      <c r="F3370" s="10">
        <v>44989</v>
      </c>
      <c r="G3370" t="s">
        <v>109</v>
      </c>
      <c r="I3370">
        <v>-1</v>
      </c>
      <c r="J3370" s="2">
        <v>2675</v>
      </c>
      <c r="K3370" s="2">
        <f>IF(OR(B3370="متنوع",B3370="قطع غيار"),J3370,IF(AND(B3370="ceiling fan",J3370&gt;500),_xlfn.MAXIFS('m cost'!$E$3:$E$1062,'m cost'!$B$3:$B$1062,C3370,'m cost'!$C$3:$C$1062,"&lt;="&amp;O3370,'m cost'!$D$3:$D$1062,"&lt;="&amp;N3370)*3,_xlfn.MAXIFS('m cost'!$E$3:$E$1062,'m cost'!$B$3:$B$1062,C3370,'m cost'!$C$3:$C$1062,"&lt;="&amp;O3370,'m cost'!$D$3:$D$1062,"&lt;="&amp;N3370)))</f>
        <v>1668</v>
      </c>
      <c r="L3370" s="2">
        <f t="shared" si="324"/>
        <v>-1668</v>
      </c>
      <c r="M3370" s="2">
        <f t="shared" si="325"/>
        <v>-2675</v>
      </c>
      <c r="N3370">
        <f t="shared" si="326"/>
        <v>3</v>
      </c>
      <c r="O3370">
        <f t="shared" si="327"/>
        <v>2023</v>
      </c>
      <c r="P3370" s="9">
        <f>IF(I3370&gt;0,VLOOKUP(B3370,'m cost'!A:G,6,FALSE)*I3370,0)</f>
        <v>0</v>
      </c>
      <c r="Q3370" t="str">
        <f t="shared" si="328"/>
        <v>l</v>
      </c>
      <c r="R3370" s="2">
        <f t="shared" si="329"/>
        <v>-1007</v>
      </c>
    </row>
    <row r="3371" spans="1:18" x14ac:dyDescent="0.2">
      <c r="A3371" t="s">
        <v>18</v>
      </c>
      <c r="B3371" s="9" t="str">
        <f>VLOOKUP(A3371,'item cost'!A:D,2,FALSE)</f>
        <v>group 21</v>
      </c>
      <c r="C3371" s="9" t="str">
        <f>VLOOKUP(D3371,items!A:B,2,FALSE)</f>
        <v>item 21</v>
      </c>
      <c r="D3371" t="s">
        <v>853</v>
      </c>
      <c r="E3371" s="10"/>
      <c r="F3371" s="10">
        <v>44989</v>
      </c>
      <c r="G3371" t="s">
        <v>109</v>
      </c>
      <c r="I3371">
        <v>-2</v>
      </c>
      <c r="J3371" s="2">
        <v>1800</v>
      </c>
      <c r="K3371" s="2">
        <f>IF(OR(B3371="متنوع",B3371="قطع غيار"),J3371,IF(AND(B3371="ceiling fan",J3371&gt;500),_xlfn.MAXIFS('m cost'!$E$3:$E$1062,'m cost'!$B$3:$B$1062,C3371,'m cost'!$C$3:$C$1062,"&lt;="&amp;O3371,'m cost'!$D$3:$D$1062,"&lt;="&amp;N3371)*3,_xlfn.MAXIFS('m cost'!$E$3:$E$1062,'m cost'!$B$3:$B$1062,C3371,'m cost'!$C$3:$C$1062,"&lt;="&amp;O3371,'m cost'!$D$3:$D$1062,"&lt;="&amp;N3371)))</f>
        <v>2185</v>
      </c>
      <c r="L3371" s="2">
        <f t="shared" si="324"/>
        <v>-4370</v>
      </c>
      <c r="M3371" s="2">
        <f t="shared" si="325"/>
        <v>-3600</v>
      </c>
      <c r="N3371">
        <f t="shared" si="326"/>
        <v>3</v>
      </c>
      <c r="O3371">
        <f t="shared" si="327"/>
        <v>2023</v>
      </c>
      <c r="P3371" s="9">
        <f>IF(I3371&gt;0,VLOOKUP(B3371,'m cost'!A:G,6,FALSE)*I3371,0)</f>
        <v>0</v>
      </c>
      <c r="Q3371" t="str">
        <f t="shared" si="328"/>
        <v>p</v>
      </c>
      <c r="R3371" s="2">
        <f t="shared" si="329"/>
        <v>770</v>
      </c>
    </row>
    <row r="3372" spans="1:18" x14ac:dyDescent="0.2">
      <c r="A3372" t="s">
        <v>24</v>
      </c>
      <c r="B3372" s="9" t="str">
        <f>VLOOKUP(A3372,'item cost'!A:D,2,FALSE)</f>
        <v>group 22</v>
      </c>
      <c r="C3372" s="9" t="str">
        <f>VLOOKUP(D3372,items!A:B,2,FALSE)</f>
        <v>item 22</v>
      </c>
      <c r="D3372" t="s">
        <v>854</v>
      </c>
      <c r="E3372" s="10"/>
      <c r="F3372" s="10">
        <v>44989</v>
      </c>
      <c r="G3372" t="s">
        <v>109</v>
      </c>
      <c r="I3372">
        <v>-7</v>
      </c>
      <c r="J3372" s="2">
        <v>530</v>
      </c>
      <c r="K3372" s="2">
        <f>IF(OR(B3372="متنوع",B3372="قطع غيار"),J3372,IF(AND(B3372="ceiling fan",J3372&gt;500),_xlfn.MAXIFS('m cost'!$E$3:$E$1062,'m cost'!$B$3:$B$1062,C3372,'m cost'!$C$3:$C$1062,"&lt;="&amp;O3372,'m cost'!$D$3:$D$1062,"&lt;="&amp;N3372)*3,_xlfn.MAXIFS('m cost'!$E$3:$E$1062,'m cost'!$B$3:$B$1062,C3372,'m cost'!$C$3:$C$1062,"&lt;="&amp;O3372,'m cost'!$D$3:$D$1062,"&lt;="&amp;N3372)))</f>
        <v>855</v>
      </c>
      <c r="L3372" s="2">
        <f t="shared" si="324"/>
        <v>-5985</v>
      </c>
      <c r="M3372" s="2">
        <f t="shared" si="325"/>
        <v>-3710</v>
      </c>
      <c r="N3372">
        <f t="shared" si="326"/>
        <v>3</v>
      </c>
      <c r="O3372">
        <f t="shared" si="327"/>
        <v>2023</v>
      </c>
      <c r="P3372" s="9">
        <f>IF(I3372&gt;0,VLOOKUP(B3372,'m cost'!A:G,6,FALSE)*I3372,0)</f>
        <v>0</v>
      </c>
      <c r="Q3372" t="str">
        <f t="shared" si="328"/>
        <v>p</v>
      </c>
      <c r="R3372" s="2">
        <f t="shared" si="329"/>
        <v>2275</v>
      </c>
    </row>
    <row r="3373" spans="1:18" x14ac:dyDescent="0.2">
      <c r="A3373" t="s">
        <v>60</v>
      </c>
      <c r="B3373" s="9" t="str">
        <f>VLOOKUP(A3373,'item cost'!A:D,2,FALSE)</f>
        <v>group 23</v>
      </c>
      <c r="C3373" s="9" t="str">
        <f>VLOOKUP(D3373,items!A:B,2,FALSE)</f>
        <v>item 23</v>
      </c>
      <c r="D3373" t="s">
        <v>855</v>
      </c>
      <c r="E3373" s="10"/>
      <c r="F3373" s="10">
        <v>44989</v>
      </c>
      <c r="G3373" t="s">
        <v>109</v>
      </c>
      <c r="I3373">
        <v>-9</v>
      </c>
      <c r="J3373" s="2">
        <v>480</v>
      </c>
      <c r="K3373" s="2">
        <f>IF(OR(B3373="متنوع",B3373="قطع غيار"),J3373,IF(AND(B3373="ceiling fan",J3373&gt;500),_xlfn.MAXIFS('m cost'!$E$3:$E$1062,'m cost'!$B$3:$B$1062,C3373,'m cost'!$C$3:$C$1062,"&lt;="&amp;O3373,'m cost'!$D$3:$D$1062,"&lt;="&amp;N3373)*3,_xlfn.MAXIFS('m cost'!$E$3:$E$1062,'m cost'!$B$3:$B$1062,C3373,'m cost'!$C$3:$C$1062,"&lt;="&amp;O3373,'m cost'!$D$3:$D$1062,"&lt;="&amp;N3373)))</f>
        <v>3666.8121693121693</v>
      </c>
      <c r="L3373" s="2">
        <f t="shared" si="324"/>
        <v>-33001.309523809527</v>
      </c>
      <c r="M3373" s="2">
        <f t="shared" si="325"/>
        <v>-4320</v>
      </c>
      <c r="N3373">
        <f t="shared" si="326"/>
        <v>3</v>
      </c>
      <c r="O3373">
        <f t="shared" si="327"/>
        <v>2023</v>
      </c>
      <c r="P3373" s="9">
        <f>IF(I3373&gt;0,VLOOKUP(B3373,'m cost'!A:G,6,FALSE)*I3373,0)</f>
        <v>0</v>
      </c>
      <c r="Q3373" t="str">
        <f t="shared" si="328"/>
        <v>p</v>
      </c>
      <c r="R3373" s="2">
        <f t="shared" si="329"/>
        <v>28681.309523809527</v>
      </c>
    </row>
    <row r="3374" spans="1:18" x14ac:dyDescent="0.2">
      <c r="A3374" t="s">
        <v>43</v>
      </c>
      <c r="B3374" s="9" t="str">
        <f>VLOOKUP(A3374,'item cost'!A:D,2,FALSE)</f>
        <v>group 24</v>
      </c>
      <c r="C3374" s="9" t="str">
        <f>VLOOKUP(D3374,items!A:B,2,FALSE)</f>
        <v>item 24</v>
      </c>
      <c r="D3374" t="s">
        <v>856</v>
      </c>
      <c r="E3374" s="10"/>
      <c r="F3374" s="10">
        <v>44989</v>
      </c>
      <c r="G3374" t="s">
        <v>109</v>
      </c>
      <c r="I3374">
        <v>-2</v>
      </c>
      <c r="J3374" s="2">
        <v>730</v>
      </c>
      <c r="K3374" s="2">
        <f>IF(OR(B3374="متنوع",B3374="قطع غيار"),J3374,IF(AND(B3374="ceiling fan",J3374&gt;500),_xlfn.MAXIFS('m cost'!$E$3:$E$1062,'m cost'!$B$3:$B$1062,C3374,'m cost'!$C$3:$C$1062,"&lt;="&amp;O3374,'m cost'!$D$3:$D$1062,"&lt;="&amp;N3374)*3,_xlfn.MAXIFS('m cost'!$E$3:$E$1062,'m cost'!$B$3:$B$1062,C3374,'m cost'!$C$3:$C$1062,"&lt;="&amp;O3374,'m cost'!$D$3:$D$1062,"&lt;="&amp;N3374)))</f>
        <v>570</v>
      </c>
      <c r="L3374" s="2">
        <f t="shared" si="324"/>
        <v>-1140</v>
      </c>
      <c r="M3374" s="2">
        <f t="shared" si="325"/>
        <v>-1460</v>
      </c>
      <c r="N3374">
        <f t="shared" si="326"/>
        <v>3</v>
      </c>
      <c r="O3374">
        <f t="shared" si="327"/>
        <v>2023</v>
      </c>
      <c r="P3374" s="9">
        <f>IF(I3374&gt;0,VLOOKUP(B3374,'m cost'!A:G,6,FALSE)*I3374,0)</f>
        <v>0</v>
      </c>
      <c r="Q3374" t="str">
        <f t="shared" si="328"/>
        <v>l</v>
      </c>
      <c r="R3374" s="2">
        <f t="shared" si="329"/>
        <v>-320</v>
      </c>
    </row>
    <row r="3375" spans="1:18" x14ac:dyDescent="0.2">
      <c r="A3375" t="s">
        <v>278</v>
      </c>
      <c r="B3375" s="9" t="str">
        <f>VLOOKUP(A3375,'item cost'!A:D,2,FALSE)</f>
        <v>group 25</v>
      </c>
      <c r="C3375" s="9" t="str">
        <f>VLOOKUP(D3375,items!A:B,2,FALSE)</f>
        <v>item 25</v>
      </c>
      <c r="D3375" t="s">
        <v>857</v>
      </c>
      <c r="E3375" s="10"/>
      <c r="F3375" s="10">
        <v>44989</v>
      </c>
      <c r="G3375" t="s">
        <v>109</v>
      </c>
      <c r="I3375">
        <v>-1</v>
      </c>
      <c r="J3375" s="2">
        <v>150</v>
      </c>
      <c r="K3375" s="2">
        <f>IF(OR(B3375="متنوع",B3375="قطع غيار"),J3375,IF(AND(B3375="ceiling fan",J3375&gt;500),_xlfn.MAXIFS('m cost'!$E$3:$E$1062,'m cost'!$B$3:$B$1062,C3375,'m cost'!$C$3:$C$1062,"&lt;="&amp;O3375,'m cost'!$D$3:$D$1062,"&lt;="&amp;N3375)*3,_xlfn.MAXIFS('m cost'!$E$3:$E$1062,'m cost'!$B$3:$B$1062,C3375,'m cost'!$C$3:$C$1062,"&lt;="&amp;O3375,'m cost'!$D$3:$D$1062,"&lt;="&amp;N3375)))</f>
        <v>388</v>
      </c>
      <c r="L3375" s="2">
        <f t="shared" si="324"/>
        <v>-388</v>
      </c>
      <c r="M3375" s="2">
        <f t="shared" si="325"/>
        <v>-150</v>
      </c>
      <c r="N3375">
        <f t="shared" si="326"/>
        <v>3</v>
      </c>
      <c r="O3375">
        <f t="shared" si="327"/>
        <v>2023</v>
      </c>
      <c r="P3375" s="9">
        <f>IF(I3375&gt;0,VLOOKUP(B3375,'m cost'!A:G,6,FALSE)*I3375,0)</f>
        <v>0</v>
      </c>
      <c r="Q3375" t="str">
        <f t="shared" si="328"/>
        <v>p</v>
      </c>
      <c r="R3375" s="2">
        <f t="shared" si="329"/>
        <v>238</v>
      </c>
    </row>
    <row r="3376" spans="1:18" x14ac:dyDescent="0.2">
      <c r="A3376" t="s">
        <v>279</v>
      </c>
      <c r="B3376" s="9" t="str">
        <f>VLOOKUP(A3376,'item cost'!A:D,2,FALSE)</f>
        <v>group 26</v>
      </c>
      <c r="C3376" s="9" t="str">
        <f>VLOOKUP(D3376,items!A:B,2,FALSE)</f>
        <v>item 26</v>
      </c>
      <c r="D3376" t="s">
        <v>858</v>
      </c>
      <c r="E3376" s="10"/>
      <c r="F3376" s="10">
        <v>44989</v>
      </c>
      <c r="G3376" t="s">
        <v>109</v>
      </c>
      <c r="I3376">
        <v>-15</v>
      </c>
      <c r="J3376" s="2">
        <v>325</v>
      </c>
      <c r="K3376" s="2">
        <f>IF(OR(B3376="متنوع",B3376="قطع غيار"),J3376,IF(AND(B3376="ceiling fan",J3376&gt;500),_xlfn.MAXIFS('m cost'!$E$3:$E$1062,'m cost'!$B$3:$B$1062,C3376,'m cost'!$C$3:$C$1062,"&lt;="&amp;O3376,'m cost'!$D$3:$D$1062,"&lt;="&amp;N3376)*3,_xlfn.MAXIFS('m cost'!$E$3:$E$1062,'m cost'!$B$3:$B$1062,C3376,'m cost'!$C$3:$C$1062,"&lt;="&amp;O3376,'m cost'!$D$3:$D$1062,"&lt;="&amp;N3376)))</f>
        <v>2270</v>
      </c>
      <c r="L3376" s="2">
        <f t="shared" si="324"/>
        <v>-34050</v>
      </c>
      <c r="M3376" s="2">
        <f t="shared" si="325"/>
        <v>-4875</v>
      </c>
      <c r="N3376">
        <f t="shared" si="326"/>
        <v>3</v>
      </c>
      <c r="O3376">
        <f t="shared" si="327"/>
        <v>2023</v>
      </c>
      <c r="P3376" s="9">
        <f>IF(I3376&gt;0,VLOOKUP(B3376,'m cost'!A:G,6,FALSE)*I3376,0)</f>
        <v>0</v>
      </c>
      <c r="Q3376" t="str">
        <f t="shared" si="328"/>
        <v>p</v>
      </c>
      <c r="R3376" s="2">
        <f t="shared" si="329"/>
        <v>29175</v>
      </c>
    </row>
    <row r="3377" spans="1:18" x14ac:dyDescent="0.2">
      <c r="A3377" t="s">
        <v>46</v>
      </c>
      <c r="B3377" s="9" t="str">
        <f>VLOOKUP(A3377,'item cost'!A:D,2,FALSE)</f>
        <v>group 27</v>
      </c>
      <c r="C3377" s="9" t="str">
        <f>VLOOKUP(D3377,items!A:B,2,FALSE)</f>
        <v>item 27</v>
      </c>
      <c r="D3377" t="s">
        <v>859</v>
      </c>
      <c r="E3377" s="10"/>
      <c r="F3377" s="10">
        <v>44989</v>
      </c>
      <c r="G3377" t="s">
        <v>109</v>
      </c>
      <c r="I3377">
        <v>-8</v>
      </c>
      <c r="J3377" s="2">
        <v>250</v>
      </c>
      <c r="K3377" s="2">
        <f>IF(OR(B3377="متنوع",B3377="قطع غيار"),J3377,IF(AND(B3377="ceiling fan",J3377&gt;500),_xlfn.MAXIFS('m cost'!$E$3:$E$1062,'m cost'!$B$3:$B$1062,C3377,'m cost'!$C$3:$C$1062,"&lt;="&amp;O3377,'m cost'!$D$3:$D$1062,"&lt;="&amp;N3377)*3,_xlfn.MAXIFS('m cost'!$E$3:$E$1062,'m cost'!$B$3:$B$1062,C3377,'m cost'!$C$3:$C$1062,"&lt;="&amp;O3377,'m cost'!$D$3:$D$1062,"&lt;="&amp;N3377)))</f>
        <v>1651</v>
      </c>
      <c r="L3377" s="2">
        <f t="shared" si="324"/>
        <v>-13208</v>
      </c>
      <c r="M3377" s="2">
        <f t="shared" si="325"/>
        <v>-2000</v>
      </c>
      <c r="N3377">
        <f t="shared" si="326"/>
        <v>3</v>
      </c>
      <c r="O3377">
        <f t="shared" si="327"/>
        <v>2023</v>
      </c>
      <c r="P3377" s="9">
        <f>IF(I3377&gt;0,VLOOKUP(B3377,'m cost'!A:G,6,FALSE)*I3377,0)</f>
        <v>0</v>
      </c>
      <c r="Q3377" t="str">
        <f t="shared" si="328"/>
        <v>p</v>
      </c>
      <c r="R3377" s="2">
        <f t="shared" si="329"/>
        <v>11208</v>
      </c>
    </row>
    <row r="3378" spans="1:18" x14ac:dyDescent="0.2">
      <c r="A3378" t="s">
        <v>37</v>
      </c>
      <c r="B3378" s="9" t="str">
        <f>VLOOKUP(A3378,'item cost'!A:D,2,FALSE)</f>
        <v>group 28</v>
      </c>
      <c r="C3378" s="9" t="str">
        <f>VLOOKUP(D3378,items!A:B,2,FALSE)</f>
        <v>item 28</v>
      </c>
      <c r="D3378" t="s">
        <v>860</v>
      </c>
      <c r="E3378" s="10"/>
      <c r="F3378" s="10">
        <v>44989</v>
      </c>
      <c r="G3378" t="s">
        <v>109</v>
      </c>
      <c r="I3378">
        <v>-14</v>
      </c>
      <c r="J3378" s="2">
        <v>340</v>
      </c>
      <c r="K3378" s="2">
        <f>IF(OR(B3378="متنوع",B3378="قطع غيار"),J3378,IF(AND(B3378="ceiling fan",J3378&gt;500),_xlfn.MAXIFS('m cost'!$E$3:$E$1062,'m cost'!$B$3:$B$1062,C3378,'m cost'!$C$3:$C$1062,"&lt;="&amp;O3378,'m cost'!$D$3:$D$1062,"&lt;="&amp;N3378)*3,_xlfn.MAXIFS('m cost'!$E$3:$E$1062,'m cost'!$B$3:$B$1062,C3378,'m cost'!$C$3:$C$1062,"&lt;="&amp;O3378,'m cost'!$D$3:$D$1062,"&lt;="&amp;N3378)))</f>
        <v>1229</v>
      </c>
      <c r="L3378" s="2">
        <f t="shared" si="324"/>
        <v>-17206</v>
      </c>
      <c r="M3378" s="2">
        <f t="shared" si="325"/>
        <v>-4760</v>
      </c>
      <c r="N3378">
        <f t="shared" si="326"/>
        <v>3</v>
      </c>
      <c r="O3378">
        <f t="shared" si="327"/>
        <v>2023</v>
      </c>
      <c r="P3378" s="9">
        <f>IF(I3378&gt;0,VLOOKUP(B3378,'m cost'!A:G,6,FALSE)*I3378,0)</f>
        <v>0</v>
      </c>
      <c r="Q3378" t="str">
        <f t="shared" si="328"/>
        <v>p</v>
      </c>
      <c r="R3378" s="2">
        <f t="shared" si="329"/>
        <v>12446</v>
      </c>
    </row>
    <row r="3379" spans="1:18" x14ac:dyDescent="0.2">
      <c r="A3379" t="s">
        <v>44</v>
      </c>
      <c r="B3379" s="9" t="str">
        <f>VLOOKUP(A3379,'item cost'!A:D,2,FALSE)</f>
        <v>group 29</v>
      </c>
      <c r="C3379" s="9" t="str">
        <f>VLOOKUP(D3379,items!A:B,2,FALSE)</f>
        <v>item 29</v>
      </c>
      <c r="D3379" t="s">
        <v>861</v>
      </c>
      <c r="E3379" s="10"/>
      <c r="F3379" s="10">
        <v>44989</v>
      </c>
      <c r="G3379" t="s">
        <v>109</v>
      </c>
      <c r="I3379">
        <v>-13</v>
      </c>
      <c r="J3379" s="2">
        <v>400</v>
      </c>
      <c r="K3379" s="2">
        <f>IF(OR(B3379="متنوع",B3379="قطع غيار"),J3379,IF(AND(B3379="ceiling fan",J3379&gt;500),_xlfn.MAXIFS('m cost'!$E$3:$E$1062,'m cost'!$B$3:$B$1062,C3379,'m cost'!$C$3:$C$1062,"&lt;="&amp;O3379,'m cost'!$D$3:$D$1062,"&lt;="&amp;N3379)*3,_xlfn.MAXIFS('m cost'!$E$3:$E$1062,'m cost'!$B$3:$B$1062,C3379,'m cost'!$C$3:$C$1062,"&lt;="&amp;O3379,'m cost'!$D$3:$D$1062,"&lt;="&amp;N3379)))</f>
        <v>253</v>
      </c>
      <c r="L3379" s="2">
        <f t="shared" si="324"/>
        <v>-3289</v>
      </c>
      <c r="M3379" s="2">
        <f t="shared" si="325"/>
        <v>-5200</v>
      </c>
      <c r="N3379">
        <f t="shared" si="326"/>
        <v>3</v>
      </c>
      <c r="O3379">
        <f t="shared" si="327"/>
        <v>2023</v>
      </c>
      <c r="P3379" s="9">
        <f>IF(I3379&gt;0,VLOOKUP(B3379,'m cost'!A:G,6,FALSE)*I3379,0)</f>
        <v>0</v>
      </c>
      <c r="Q3379" t="str">
        <f t="shared" si="328"/>
        <v>l</v>
      </c>
      <c r="R3379" s="2">
        <f t="shared" si="329"/>
        <v>-1911</v>
      </c>
    </row>
    <row r="3380" spans="1:18" x14ac:dyDescent="0.2">
      <c r="A3380" t="s">
        <v>280</v>
      </c>
      <c r="B3380" s="9" t="str">
        <f>VLOOKUP(A3380,'item cost'!A:D,2,FALSE)</f>
        <v>group 30</v>
      </c>
      <c r="C3380" s="9" t="str">
        <f>VLOOKUP(D3380,items!A:B,2,FALSE)</f>
        <v>item 30</v>
      </c>
      <c r="D3380" t="s">
        <v>862</v>
      </c>
      <c r="E3380" s="10"/>
      <c r="F3380" s="10">
        <v>44989</v>
      </c>
      <c r="G3380" t="s">
        <v>109</v>
      </c>
      <c r="I3380">
        <v>-13</v>
      </c>
      <c r="J3380" s="2">
        <v>270</v>
      </c>
      <c r="K3380" s="2">
        <f>IF(OR(B3380="متنوع",B3380="قطع غيار"),J3380,IF(AND(B3380="ceiling fan",J3380&gt;500),_xlfn.MAXIFS('m cost'!$E$3:$E$1062,'m cost'!$B$3:$B$1062,C3380,'m cost'!$C$3:$C$1062,"&lt;="&amp;O3380,'m cost'!$D$3:$D$1062,"&lt;="&amp;N3380)*3,_xlfn.MAXIFS('m cost'!$E$3:$E$1062,'m cost'!$B$3:$B$1062,C3380,'m cost'!$C$3:$C$1062,"&lt;="&amp;O3380,'m cost'!$D$3:$D$1062,"&lt;="&amp;N3380)))</f>
        <v>1273</v>
      </c>
      <c r="L3380" s="2">
        <f t="shared" si="324"/>
        <v>-16549</v>
      </c>
      <c r="M3380" s="2">
        <f t="shared" si="325"/>
        <v>-3510</v>
      </c>
      <c r="N3380">
        <f t="shared" si="326"/>
        <v>3</v>
      </c>
      <c r="O3380">
        <f t="shared" si="327"/>
        <v>2023</v>
      </c>
      <c r="P3380" s="9">
        <f>IF(I3380&gt;0,VLOOKUP(B3380,'m cost'!A:G,6,FALSE)*I3380,0)</f>
        <v>0</v>
      </c>
      <c r="Q3380" t="str">
        <f t="shared" si="328"/>
        <v>p</v>
      </c>
      <c r="R3380" s="2">
        <f t="shared" si="329"/>
        <v>13039</v>
      </c>
    </row>
    <row r="3381" spans="1:18" x14ac:dyDescent="0.2">
      <c r="A3381" t="s">
        <v>50</v>
      </c>
      <c r="B3381" s="9" t="str">
        <f>VLOOKUP(A3381,'item cost'!A:D,2,FALSE)</f>
        <v>group 31</v>
      </c>
      <c r="C3381" s="9" t="str">
        <f>VLOOKUP(D3381,items!A:B,2,FALSE)</f>
        <v>item 31</v>
      </c>
      <c r="D3381" t="s">
        <v>863</v>
      </c>
      <c r="E3381" s="10"/>
      <c r="F3381" s="10">
        <v>44989</v>
      </c>
      <c r="G3381" t="s">
        <v>109</v>
      </c>
      <c r="I3381">
        <v>-4</v>
      </c>
      <c r="J3381" s="2">
        <v>1200</v>
      </c>
      <c r="K3381" s="2">
        <f>IF(OR(B3381="متنوع",B3381="قطع غيار"),J3381,IF(AND(B3381="ceiling fan",J3381&gt;500),_xlfn.MAXIFS('m cost'!$E$3:$E$1062,'m cost'!$B$3:$B$1062,C3381,'m cost'!$C$3:$C$1062,"&lt;="&amp;O3381,'m cost'!$D$3:$D$1062,"&lt;="&amp;N3381)*3,_xlfn.MAXIFS('m cost'!$E$3:$E$1062,'m cost'!$B$3:$B$1062,C3381,'m cost'!$C$3:$C$1062,"&lt;="&amp;O3381,'m cost'!$D$3:$D$1062,"&lt;="&amp;N3381)))</f>
        <v>891.17460317460325</v>
      </c>
      <c r="L3381" s="2">
        <f t="shared" si="324"/>
        <v>-3564.698412698413</v>
      </c>
      <c r="M3381" s="2">
        <f t="shared" si="325"/>
        <v>-4800</v>
      </c>
      <c r="N3381">
        <f t="shared" si="326"/>
        <v>3</v>
      </c>
      <c r="O3381">
        <f t="shared" si="327"/>
        <v>2023</v>
      </c>
      <c r="P3381" s="9">
        <f>IF(I3381&gt;0,VLOOKUP(B3381,'m cost'!A:G,6,FALSE)*I3381,0)</f>
        <v>0</v>
      </c>
      <c r="Q3381" t="str">
        <f t="shared" si="328"/>
        <v>l</v>
      </c>
      <c r="R3381" s="2">
        <f t="shared" si="329"/>
        <v>-1235.301587301587</v>
      </c>
    </row>
    <row r="3382" spans="1:18" x14ac:dyDescent="0.2">
      <c r="A3382" t="s">
        <v>20</v>
      </c>
      <c r="B3382" s="9" t="str">
        <f>VLOOKUP(A3382,'item cost'!A:D,2,FALSE)</f>
        <v>group 32</v>
      </c>
      <c r="C3382" s="9" t="str">
        <f>VLOOKUP(D3382,items!A:B,2,FALSE)</f>
        <v>item 32</v>
      </c>
      <c r="D3382" t="s">
        <v>864</v>
      </c>
      <c r="E3382" s="10"/>
      <c r="F3382" s="10">
        <v>44989</v>
      </c>
      <c r="G3382" t="s">
        <v>109</v>
      </c>
      <c r="I3382">
        <v>-1</v>
      </c>
      <c r="J3382" s="2">
        <v>265</v>
      </c>
      <c r="K3382" s="2">
        <f>IF(OR(B3382="متنوع",B3382="قطع غيار"),J3382,IF(AND(B3382="ceiling fan",J3382&gt;500),_xlfn.MAXIFS('m cost'!$E$3:$E$1062,'m cost'!$B$3:$B$1062,C3382,'m cost'!$C$3:$C$1062,"&lt;="&amp;O3382,'m cost'!$D$3:$D$1062,"&lt;="&amp;N3382)*3,_xlfn.MAXIFS('m cost'!$E$3:$E$1062,'m cost'!$B$3:$B$1062,C3382,'m cost'!$C$3:$C$1062,"&lt;="&amp;O3382,'m cost'!$D$3:$D$1062,"&lt;="&amp;N3382)))</f>
        <v>630</v>
      </c>
      <c r="L3382" s="2">
        <f t="shared" si="324"/>
        <v>-630</v>
      </c>
      <c r="M3382" s="2">
        <f t="shared" si="325"/>
        <v>-265</v>
      </c>
      <c r="N3382">
        <f t="shared" si="326"/>
        <v>3</v>
      </c>
      <c r="O3382">
        <f t="shared" si="327"/>
        <v>2023</v>
      </c>
      <c r="P3382" s="9">
        <f>IF(I3382&gt;0,VLOOKUP(B3382,'m cost'!A:G,6,FALSE)*I3382,0)</f>
        <v>0</v>
      </c>
      <c r="Q3382" t="str">
        <f t="shared" si="328"/>
        <v>p</v>
      </c>
      <c r="R3382" s="2">
        <f t="shared" si="329"/>
        <v>365</v>
      </c>
    </row>
    <row r="3383" spans="1:18" x14ac:dyDescent="0.2">
      <c r="A3383" t="s">
        <v>33</v>
      </c>
      <c r="B3383" s="9" t="str">
        <f>VLOOKUP(A3383,'item cost'!A:D,2,FALSE)</f>
        <v>group 33</v>
      </c>
      <c r="C3383" s="9" t="str">
        <f>VLOOKUP(D3383,items!A:B,2,FALSE)</f>
        <v>item 33</v>
      </c>
      <c r="D3383" t="s">
        <v>865</v>
      </c>
      <c r="E3383" s="10"/>
      <c r="F3383" s="10">
        <v>44989</v>
      </c>
      <c r="G3383" t="s">
        <v>109</v>
      </c>
      <c r="I3383">
        <v>-6</v>
      </c>
      <c r="J3383" s="2">
        <v>180</v>
      </c>
      <c r="K3383" s="2">
        <f>IF(OR(B3383="متنوع",B3383="قطع غيار"),J3383,IF(AND(B3383="ceiling fan",J3383&gt;500),_xlfn.MAXIFS('m cost'!$E$3:$E$1062,'m cost'!$B$3:$B$1062,C3383,'m cost'!$C$3:$C$1062,"&lt;="&amp;O3383,'m cost'!$D$3:$D$1062,"&lt;="&amp;N3383)*3,_xlfn.MAXIFS('m cost'!$E$3:$E$1062,'m cost'!$B$3:$B$1062,C3383,'m cost'!$C$3:$C$1062,"&lt;="&amp;O3383,'m cost'!$D$3:$D$1062,"&lt;="&amp;N3383)))</f>
        <v>960</v>
      </c>
      <c r="L3383" s="2">
        <f t="shared" si="324"/>
        <v>-5760</v>
      </c>
      <c r="M3383" s="2">
        <f t="shared" si="325"/>
        <v>-1080</v>
      </c>
      <c r="N3383">
        <f t="shared" si="326"/>
        <v>3</v>
      </c>
      <c r="O3383">
        <f t="shared" si="327"/>
        <v>2023</v>
      </c>
      <c r="P3383" s="9">
        <f>IF(I3383&gt;0,VLOOKUP(B3383,'m cost'!A:G,6,FALSE)*I3383,0)</f>
        <v>0</v>
      </c>
      <c r="Q3383" t="str">
        <f t="shared" si="328"/>
        <v>p</v>
      </c>
      <c r="R3383" s="2">
        <f t="shared" si="329"/>
        <v>4680</v>
      </c>
    </row>
    <row r="3384" spans="1:18" x14ac:dyDescent="0.2">
      <c r="A3384" t="s">
        <v>48</v>
      </c>
      <c r="B3384" s="9" t="str">
        <f>VLOOKUP(A3384,'item cost'!A:D,2,FALSE)</f>
        <v>group 34</v>
      </c>
      <c r="C3384" s="9" t="str">
        <f>VLOOKUP(D3384,items!A:B,2,FALSE)</f>
        <v>item 34</v>
      </c>
      <c r="D3384" t="s">
        <v>866</v>
      </c>
      <c r="E3384" s="10"/>
      <c r="F3384" s="10">
        <v>45000</v>
      </c>
      <c r="G3384" t="s">
        <v>765</v>
      </c>
      <c r="I3384">
        <v>150</v>
      </c>
      <c r="J3384" s="2">
        <v>480</v>
      </c>
      <c r="K3384" s="2">
        <f>IF(OR(B3384="متنوع",B3384="قطع غيار"),J3384,IF(AND(B3384="ceiling fan",J3384&gt;500),_xlfn.MAXIFS('m cost'!$E$3:$E$1062,'m cost'!$B$3:$B$1062,C3384,'m cost'!$C$3:$C$1062,"&lt;="&amp;O3384,'m cost'!$D$3:$D$1062,"&lt;="&amp;N3384)*3,_xlfn.MAXIFS('m cost'!$E$3:$E$1062,'m cost'!$B$3:$B$1062,C3384,'m cost'!$C$3:$C$1062,"&lt;="&amp;O3384,'m cost'!$D$3:$D$1062,"&lt;="&amp;N3384)))</f>
        <v>1445</v>
      </c>
      <c r="L3384" s="2">
        <f t="shared" si="324"/>
        <v>216750</v>
      </c>
      <c r="M3384" s="2">
        <f t="shared" si="325"/>
        <v>72000</v>
      </c>
      <c r="N3384">
        <f t="shared" si="326"/>
        <v>3</v>
      </c>
      <c r="O3384">
        <f t="shared" si="327"/>
        <v>2023</v>
      </c>
      <c r="P3384" s="9">
        <f>IF(I3384&gt;0,VLOOKUP(B3384,'m cost'!A:G,6,FALSE)*I3384,0)</f>
        <v>750</v>
      </c>
      <c r="Q3384" t="str">
        <f t="shared" si="328"/>
        <v>l</v>
      </c>
      <c r="R3384" s="2">
        <f t="shared" si="329"/>
        <v>-145500</v>
      </c>
    </row>
    <row r="3385" spans="1:18" x14ac:dyDescent="0.2">
      <c r="A3385" t="s">
        <v>28</v>
      </c>
      <c r="B3385" s="9" t="str">
        <f>VLOOKUP(A3385,'item cost'!A:D,2,FALSE)</f>
        <v>group 35</v>
      </c>
      <c r="C3385" s="9" t="str">
        <f>VLOOKUP(D3385,items!A:B,2,FALSE)</f>
        <v>item 35</v>
      </c>
      <c r="D3385" t="s">
        <v>867</v>
      </c>
      <c r="E3385" s="10"/>
      <c r="F3385" s="10">
        <v>45000</v>
      </c>
      <c r="G3385" t="s">
        <v>765</v>
      </c>
      <c r="I3385">
        <v>100</v>
      </c>
      <c r="J3385" s="2">
        <v>540</v>
      </c>
      <c r="K3385" s="2">
        <f>IF(OR(B3385="متنوع",B3385="قطع غيار"),J3385,IF(AND(B3385="ceiling fan",J3385&gt;500),_xlfn.MAXIFS('m cost'!$E$3:$E$1062,'m cost'!$B$3:$B$1062,C3385,'m cost'!$C$3:$C$1062,"&lt;="&amp;O3385,'m cost'!$D$3:$D$1062,"&lt;="&amp;N3385)*3,_xlfn.MAXIFS('m cost'!$E$3:$E$1062,'m cost'!$B$3:$B$1062,C3385,'m cost'!$C$3:$C$1062,"&lt;="&amp;O3385,'m cost'!$D$3:$D$1062,"&lt;="&amp;N3385)))</f>
        <v>1445</v>
      </c>
      <c r="L3385" s="2">
        <f t="shared" si="324"/>
        <v>144500</v>
      </c>
      <c r="M3385" s="2">
        <f t="shared" si="325"/>
        <v>54000</v>
      </c>
      <c r="N3385">
        <f t="shared" si="326"/>
        <v>3</v>
      </c>
      <c r="O3385">
        <f t="shared" si="327"/>
        <v>2023</v>
      </c>
      <c r="P3385" s="9">
        <f>IF(I3385&gt;0,VLOOKUP(B3385,'m cost'!A:G,6,FALSE)*I3385,0)</f>
        <v>500</v>
      </c>
      <c r="Q3385" t="str">
        <f t="shared" si="328"/>
        <v>l</v>
      </c>
      <c r="R3385" s="2">
        <f t="shared" si="329"/>
        <v>-91000</v>
      </c>
    </row>
    <row r="3386" spans="1:18" x14ac:dyDescent="0.2">
      <c r="A3386" t="s">
        <v>274</v>
      </c>
      <c r="B3386" s="9" t="str">
        <f>VLOOKUP(A3386,'item cost'!A:D,2,FALSE)</f>
        <v>group 36</v>
      </c>
      <c r="C3386" s="9" t="str">
        <f>VLOOKUP(D3386,items!A:B,2,FALSE)</f>
        <v>item 36</v>
      </c>
      <c r="D3386" t="s">
        <v>868</v>
      </c>
      <c r="E3386" s="10"/>
      <c r="F3386" s="10">
        <v>45000</v>
      </c>
      <c r="G3386" t="s">
        <v>765</v>
      </c>
      <c r="I3386">
        <v>10</v>
      </c>
      <c r="J3386" s="2">
        <v>2800</v>
      </c>
      <c r="K3386" s="2">
        <f>IF(OR(B3386="متنوع",B3386="قطع غيار"),J3386,IF(AND(B3386="ceiling fan",J3386&gt;500),_xlfn.MAXIFS('m cost'!$E$3:$E$1062,'m cost'!$B$3:$B$1062,C3386,'m cost'!$C$3:$C$1062,"&lt;="&amp;O3386,'m cost'!$D$3:$D$1062,"&lt;="&amp;N3386)*3,_xlfn.MAXIFS('m cost'!$E$3:$E$1062,'m cost'!$B$3:$B$1062,C3386,'m cost'!$C$3:$C$1062,"&lt;="&amp;O3386,'m cost'!$D$3:$D$1062,"&lt;="&amp;N3386)))</f>
        <v>1730</v>
      </c>
      <c r="L3386" s="2">
        <f t="shared" si="324"/>
        <v>17300</v>
      </c>
      <c r="M3386" s="2">
        <f t="shared" si="325"/>
        <v>28000</v>
      </c>
      <c r="N3386">
        <f t="shared" si="326"/>
        <v>3</v>
      </c>
      <c r="O3386">
        <f t="shared" si="327"/>
        <v>2023</v>
      </c>
      <c r="P3386" s="9">
        <f>IF(I3386&gt;0,VLOOKUP(B3386,'m cost'!A:G,6,FALSE)*I3386,0)</f>
        <v>50</v>
      </c>
      <c r="Q3386" t="str">
        <f t="shared" si="328"/>
        <v>p</v>
      </c>
      <c r="R3386" s="2">
        <f t="shared" si="329"/>
        <v>10650</v>
      </c>
    </row>
    <row r="3387" spans="1:18" x14ac:dyDescent="0.2">
      <c r="A3387" t="s">
        <v>52</v>
      </c>
      <c r="B3387" s="9" t="str">
        <f>VLOOKUP(A3387,'item cost'!A:D,2,FALSE)</f>
        <v>group 37</v>
      </c>
      <c r="C3387" s="9" t="str">
        <f>VLOOKUP(D3387,items!A:B,2,FALSE)</f>
        <v>item 37</v>
      </c>
      <c r="D3387" t="s">
        <v>869</v>
      </c>
      <c r="E3387" s="10"/>
      <c r="F3387" s="10">
        <v>45000</v>
      </c>
      <c r="G3387" t="s">
        <v>765</v>
      </c>
      <c r="I3387">
        <v>30</v>
      </c>
      <c r="J3387" s="2">
        <v>2700</v>
      </c>
      <c r="K3387" s="2">
        <f>IF(OR(B3387="متنوع",B3387="قطع غيار"),J3387,IF(AND(B3387="ceiling fan",J3387&gt;500),_xlfn.MAXIFS('m cost'!$E$3:$E$1062,'m cost'!$B$3:$B$1062,C3387,'m cost'!$C$3:$C$1062,"&lt;="&amp;O3387,'m cost'!$D$3:$D$1062,"&lt;="&amp;N3387)*3,_xlfn.MAXIFS('m cost'!$E$3:$E$1062,'m cost'!$B$3:$B$1062,C3387,'m cost'!$C$3:$C$1062,"&lt;="&amp;O3387,'m cost'!$D$3:$D$1062,"&lt;="&amp;N3387)))</f>
        <v>1486.2500000000002</v>
      </c>
      <c r="L3387" s="2">
        <f t="shared" si="324"/>
        <v>44587.500000000007</v>
      </c>
      <c r="M3387" s="2">
        <f t="shared" si="325"/>
        <v>81000</v>
      </c>
      <c r="N3387">
        <f t="shared" si="326"/>
        <v>3</v>
      </c>
      <c r="O3387">
        <f t="shared" si="327"/>
        <v>2023</v>
      </c>
      <c r="P3387" s="9">
        <f>IF(I3387&gt;0,VLOOKUP(B3387,'m cost'!A:G,6,FALSE)*I3387,0)</f>
        <v>150</v>
      </c>
      <c r="Q3387" t="str">
        <f t="shared" si="328"/>
        <v>p</v>
      </c>
      <c r="R3387" s="2">
        <f t="shared" si="329"/>
        <v>36262.499999999993</v>
      </c>
    </row>
    <row r="3388" spans="1:18" x14ac:dyDescent="0.2">
      <c r="A3388" t="s">
        <v>65</v>
      </c>
      <c r="B3388" s="9" t="str">
        <f>VLOOKUP(A3388,'item cost'!A:D,2,FALSE)</f>
        <v>group 38</v>
      </c>
      <c r="C3388" s="9" t="str">
        <f>VLOOKUP(D3388,items!A:B,2,FALSE)</f>
        <v>item 38</v>
      </c>
      <c r="D3388" t="s">
        <v>870</v>
      </c>
      <c r="E3388" s="10"/>
      <c r="F3388" s="10">
        <v>45004</v>
      </c>
      <c r="G3388" t="s">
        <v>766</v>
      </c>
      <c r="I3388">
        <v>75</v>
      </c>
      <c r="J3388" s="2">
        <v>560</v>
      </c>
      <c r="K3388" s="2">
        <f>IF(OR(B3388="متنوع",B3388="قطع غيار"),J3388,IF(AND(B3388="ceiling fan",J3388&gt;500),_xlfn.MAXIFS('m cost'!$E$3:$E$1062,'m cost'!$B$3:$B$1062,C3388,'m cost'!$C$3:$C$1062,"&lt;="&amp;O3388,'m cost'!$D$3:$D$1062,"&lt;="&amp;N3388)*3,_xlfn.MAXIFS('m cost'!$E$3:$E$1062,'m cost'!$B$3:$B$1062,C3388,'m cost'!$C$3:$C$1062,"&lt;="&amp;O3388,'m cost'!$D$3:$D$1062,"&lt;="&amp;N3388)))</f>
        <v>1954.814814814815</v>
      </c>
      <c r="L3388" s="2">
        <f t="shared" si="324"/>
        <v>146611.11111111112</v>
      </c>
      <c r="M3388" s="2">
        <f t="shared" si="325"/>
        <v>42000</v>
      </c>
      <c r="N3388">
        <f t="shared" si="326"/>
        <v>3</v>
      </c>
      <c r="O3388">
        <f t="shared" si="327"/>
        <v>2023</v>
      </c>
      <c r="P3388" s="9">
        <f>IF(I3388&gt;0,VLOOKUP(B3388,'m cost'!A:G,6,FALSE)*I3388,0)</f>
        <v>0</v>
      </c>
      <c r="Q3388" t="str">
        <f t="shared" si="328"/>
        <v>l</v>
      </c>
      <c r="R3388" s="2">
        <f t="shared" si="329"/>
        <v>-104611.11111111112</v>
      </c>
    </row>
    <row r="3389" spans="1:18" x14ac:dyDescent="0.2">
      <c r="A3389" t="s">
        <v>62</v>
      </c>
      <c r="B3389" s="9" t="str">
        <f>VLOOKUP(A3389,'item cost'!A:D,2,FALSE)</f>
        <v>group 39</v>
      </c>
      <c r="C3389" s="9" t="str">
        <f>VLOOKUP(D3389,items!A:B,2,FALSE)</f>
        <v>item 39</v>
      </c>
      <c r="D3389" t="s">
        <v>871</v>
      </c>
      <c r="E3389" s="10"/>
      <c r="F3389" s="10">
        <v>45004</v>
      </c>
      <c r="G3389" t="s">
        <v>766</v>
      </c>
      <c r="I3389">
        <v>75</v>
      </c>
      <c r="J3389" s="2">
        <v>510</v>
      </c>
      <c r="K3389" s="2">
        <f>IF(OR(B3389="متنوع",B3389="قطع غيار"),J3389,IF(AND(B3389="ceiling fan",J3389&gt;500),_xlfn.MAXIFS('m cost'!$E$3:$E$1062,'m cost'!$B$3:$B$1062,C3389,'m cost'!$C$3:$C$1062,"&lt;="&amp;O3389,'m cost'!$D$3:$D$1062,"&lt;="&amp;N3389)*3,_xlfn.MAXIFS('m cost'!$E$3:$E$1062,'m cost'!$B$3:$B$1062,C3389,'m cost'!$C$3:$C$1062,"&lt;="&amp;O3389,'m cost'!$D$3:$D$1062,"&lt;="&amp;N3389)))</f>
        <v>2381</v>
      </c>
      <c r="L3389" s="2">
        <f t="shared" si="324"/>
        <v>178575</v>
      </c>
      <c r="M3389" s="2">
        <f t="shared" si="325"/>
        <v>38250</v>
      </c>
      <c r="N3389">
        <f t="shared" si="326"/>
        <v>3</v>
      </c>
      <c r="O3389">
        <f t="shared" si="327"/>
        <v>2023</v>
      </c>
      <c r="P3389" s="9">
        <f>IF(I3389&gt;0,VLOOKUP(B3389,'m cost'!A:G,6,FALSE)*I3389,0)</f>
        <v>0</v>
      </c>
      <c r="Q3389" t="str">
        <f t="shared" si="328"/>
        <v>l</v>
      </c>
      <c r="R3389" s="2">
        <f t="shared" si="329"/>
        <v>-140325</v>
      </c>
    </row>
    <row r="3390" spans="1:18" x14ac:dyDescent="0.2">
      <c r="A3390" t="s">
        <v>25</v>
      </c>
      <c r="B3390" s="9" t="str">
        <f>VLOOKUP(A3390,'item cost'!A:D,2,FALSE)</f>
        <v>group 40</v>
      </c>
      <c r="C3390" s="9" t="str">
        <f>VLOOKUP(D3390,items!A:B,2,FALSE)</f>
        <v>item 40</v>
      </c>
      <c r="D3390" t="s">
        <v>872</v>
      </c>
      <c r="E3390" s="10"/>
      <c r="F3390" s="10">
        <v>45004</v>
      </c>
      <c r="G3390" t="s">
        <v>766</v>
      </c>
      <c r="I3390">
        <v>50</v>
      </c>
      <c r="J3390" s="2">
        <v>535</v>
      </c>
      <c r="K3390" s="2">
        <f>IF(OR(B3390="متنوع",B3390="قطع غيار"),J3390,IF(AND(B3390="ceiling fan",J3390&gt;500),_xlfn.MAXIFS('m cost'!$E$3:$E$1062,'m cost'!$B$3:$B$1062,C3390,'m cost'!$C$3:$C$1062,"&lt;="&amp;O3390,'m cost'!$D$3:$D$1062,"&lt;="&amp;N3390)*3,_xlfn.MAXIFS('m cost'!$E$3:$E$1062,'m cost'!$B$3:$B$1062,C3390,'m cost'!$C$3:$C$1062,"&lt;="&amp;O3390,'m cost'!$D$3:$D$1062,"&lt;="&amp;N3390)))</f>
        <v>514</v>
      </c>
      <c r="L3390" s="2">
        <f t="shared" si="324"/>
        <v>25700</v>
      </c>
      <c r="M3390" s="2">
        <f t="shared" si="325"/>
        <v>26750</v>
      </c>
      <c r="N3390">
        <f t="shared" si="326"/>
        <v>3</v>
      </c>
      <c r="O3390">
        <f t="shared" si="327"/>
        <v>2023</v>
      </c>
      <c r="P3390" s="9">
        <f>IF(I3390&gt;0,VLOOKUP(B3390,'m cost'!A:G,6,FALSE)*I3390,0)</f>
        <v>0</v>
      </c>
      <c r="Q3390" t="str">
        <f t="shared" si="328"/>
        <v>p</v>
      </c>
      <c r="R3390" s="2">
        <f t="shared" si="329"/>
        <v>1050</v>
      </c>
    </row>
    <row r="3391" spans="1:18" x14ac:dyDescent="0.2">
      <c r="A3391" t="s">
        <v>51</v>
      </c>
      <c r="B3391" s="9" t="str">
        <f>VLOOKUP(A3391,'item cost'!A:D,2,FALSE)</f>
        <v>group 41</v>
      </c>
      <c r="C3391" s="9" t="str">
        <f>VLOOKUP(D3391,items!A:B,2,FALSE)</f>
        <v>item 41</v>
      </c>
      <c r="D3391" t="s">
        <v>873</v>
      </c>
      <c r="E3391" s="10"/>
      <c r="F3391" s="10">
        <v>45004</v>
      </c>
      <c r="G3391" t="s">
        <v>766</v>
      </c>
      <c r="I3391">
        <v>50</v>
      </c>
      <c r="J3391" s="2">
        <v>535</v>
      </c>
      <c r="K3391" s="2">
        <f>IF(OR(B3391="متنوع",B3391="قطع غيار"),J3391,IF(AND(B3391="ceiling fan",J3391&gt;500),_xlfn.MAXIFS('m cost'!$E$3:$E$1062,'m cost'!$B$3:$B$1062,C3391,'m cost'!$C$3:$C$1062,"&lt;="&amp;O3391,'m cost'!$D$3:$D$1062,"&lt;="&amp;N3391)*3,_xlfn.MAXIFS('m cost'!$E$3:$E$1062,'m cost'!$B$3:$B$1062,C3391,'m cost'!$C$3:$C$1062,"&lt;="&amp;O3391,'m cost'!$D$3:$D$1062,"&lt;="&amp;N3391)))</f>
        <v>572</v>
      </c>
      <c r="L3391" s="2">
        <f t="shared" si="324"/>
        <v>28600</v>
      </c>
      <c r="M3391" s="2">
        <f t="shared" si="325"/>
        <v>26750</v>
      </c>
      <c r="N3391">
        <f t="shared" si="326"/>
        <v>3</v>
      </c>
      <c r="O3391">
        <f t="shared" si="327"/>
        <v>2023</v>
      </c>
      <c r="P3391" s="9">
        <f>IF(I3391&gt;0,VLOOKUP(B3391,'m cost'!A:G,6,FALSE)*I3391,0)</f>
        <v>0</v>
      </c>
      <c r="Q3391" t="str">
        <f t="shared" si="328"/>
        <v>l</v>
      </c>
      <c r="R3391" s="2">
        <f t="shared" si="329"/>
        <v>-1850</v>
      </c>
    </row>
    <row r="3392" spans="1:18" x14ac:dyDescent="0.2">
      <c r="A3392" t="s">
        <v>276</v>
      </c>
      <c r="B3392" s="9" t="str">
        <f>VLOOKUP(A3392,'item cost'!A:D,2,FALSE)</f>
        <v>group 42</v>
      </c>
      <c r="C3392" s="9" t="str">
        <f>VLOOKUP(D3392,items!A:B,2,FALSE)</f>
        <v>item 42</v>
      </c>
      <c r="D3392" t="s">
        <v>874</v>
      </c>
      <c r="E3392" s="10"/>
      <c r="F3392" s="10">
        <v>45004</v>
      </c>
      <c r="G3392" t="s">
        <v>766</v>
      </c>
      <c r="I3392">
        <v>100</v>
      </c>
      <c r="J3392" s="2">
        <v>480</v>
      </c>
      <c r="K3392" s="2">
        <f>IF(OR(B3392="متنوع",B3392="قطع غيار"),J3392,IF(AND(B3392="ceiling fan",J3392&gt;500),_xlfn.MAXIFS('m cost'!$E$3:$E$1062,'m cost'!$B$3:$B$1062,C3392,'m cost'!$C$3:$C$1062,"&lt;="&amp;O3392,'m cost'!$D$3:$D$1062,"&lt;="&amp;N3392)*3,_xlfn.MAXIFS('m cost'!$E$3:$E$1062,'m cost'!$B$3:$B$1062,C3392,'m cost'!$C$3:$C$1062,"&lt;="&amp;O3392,'m cost'!$D$3:$D$1062,"&lt;="&amp;N3392)))</f>
        <v>269</v>
      </c>
      <c r="L3392" s="2">
        <f t="shared" si="324"/>
        <v>26900</v>
      </c>
      <c r="M3392" s="2">
        <f t="shared" si="325"/>
        <v>48000</v>
      </c>
      <c r="N3392">
        <f t="shared" si="326"/>
        <v>3</v>
      </c>
      <c r="O3392">
        <f t="shared" si="327"/>
        <v>2023</v>
      </c>
      <c r="P3392" s="9">
        <f>IF(I3392&gt;0,VLOOKUP(B3392,'m cost'!A:G,6,FALSE)*I3392,0)</f>
        <v>0</v>
      </c>
      <c r="Q3392" t="str">
        <f t="shared" si="328"/>
        <v>p</v>
      </c>
      <c r="R3392" s="2">
        <f t="shared" si="329"/>
        <v>21100</v>
      </c>
    </row>
    <row r="3393" spans="1:18" x14ac:dyDescent="0.2">
      <c r="A3393" t="s">
        <v>70</v>
      </c>
      <c r="B3393" s="9" t="str">
        <f>VLOOKUP(A3393,'item cost'!A:D,2,FALSE)</f>
        <v>group 43</v>
      </c>
      <c r="C3393" s="9" t="str">
        <f>VLOOKUP(D3393,items!A:B,2,FALSE)</f>
        <v>item 43</v>
      </c>
      <c r="D3393" t="s">
        <v>875</v>
      </c>
      <c r="E3393" s="10"/>
      <c r="F3393" s="10">
        <v>45004</v>
      </c>
      <c r="G3393" t="s">
        <v>766</v>
      </c>
      <c r="I3393">
        <v>50</v>
      </c>
      <c r="J3393" s="2">
        <v>475</v>
      </c>
      <c r="K3393" s="2">
        <f>IF(OR(B3393="متنوع",B3393="قطع غيار"),J3393,IF(AND(B3393="ceiling fan",J3393&gt;500),_xlfn.MAXIFS('m cost'!$E$3:$E$1062,'m cost'!$B$3:$B$1062,C3393,'m cost'!$C$3:$C$1062,"&lt;="&amp;O3393,'m cost'!$D$3:$D$1062,"&lt;="&amp;N3393)*3,_xlfn.MAXIFS('m cost'!$E$3:$E$1062,'m cost'!$B$3:$B$1062,C3393,'m cost'!$C$3:$C$1062,"&lt;="&amp;O3393,'m cost'!$D$3:$D$1062,"&lt;="&amp;N3393)))</f>
        <v>2215</v>
      </c>
      <c r="L3393" s="2">
        <f t="shared" si="324"/>
        <v>110750</v>
      </c>
      <c r="M3393" s="2">
        <f t="shared" si="325"/>
        <v>23750</v>
      </c>
      <c r="N3393">
        <f t="shared" si="326"/>
        <v>3</v>
      </c>
      <c r="O3393">
        <f t="shared" si="327"/>
        <v>2023</v>
      </c>
      <c r="P3393" s="9">
        <f>IF(I3393&gt;0,VLOOKUP(B3393,'m cost'!A:G,6,FALSE)*I3393,0)</f>
        <v>0</v>
      </c>
      <c r="Q3393" t="str">
        <f t="shared" si="328"/>
        <v>l</v>
      </c>
      <c r="R3393" s="2">
        <f t="shared" si="329"/>
        <v>-87000</v>
      </c>
    </row>
    <row r="3394" spans="1:18" x14ac:dyDescent="0.2">
      <c r="A3394" t="s">
        <v>22</v>
      </c>
      <c r="B3394" s="9" t="str">
        <f>VLOOKUP(A3394,'item cost'!A:D,2,FALSE)</f>
        <v>group 44</v>
      </c>
      <c r="C3394" s="9" t="str">
        <f>VLOOKUP(D3394,items!A:B,2,FALSE)</f>
        <v>item 44</v>
      </c>
      <c r="D3394" t="s">
        <v>876</v>
      </c>
      <c r="E3394" s="10"/>
      <c r="F3394" s="10">
        <v>45004</v>
      </c>
      <c r="G3394" t="s">
        <v>766</v>
      </c>
      <c r="I3394">
        <v>10</v>
      </c>
      <c r="J3394" s="2">
        <v>1475</v>
      </c>
      <c r="K3394" s="2">
        <f>IF(OR(B3394="متنوع",B3394="قطع غيار"),J3394,IF(AND(B3394="ceiling fan",J3394&gt;500),_xlfn.MAXIFS('m cost'!$E$3:$E$1062,'m cost'!$B$3:$B$1062,C3394,'m cost'!$C$3:$C$1062,"&lt;="&amp;O3394,'m cost'!$D$3:$D$1062,"&lt;="&amp;N3394)*3,_xlfn.MAXIFS('m cost'!$E$3:$E$1062,'m cost'!$B$3:$B$1062,C3394,'m cost'!$C$3:$C$1062,"&lt;="&amp;O3394,'m cost'!$D$3:$D$1062,"&lt;="&amp;N3394)))</f>
        <v>2300</v>
      </c>
      <c r="L3394" s="2">
        <f t="shared" si="324"/>
        <v>23000</v>
      </c>
      <c r="M3394" s="2">
        <f t="shared" si="325"/>
        <v>14750</v>
      </c>
      <c r="N3394">
        <f t="shared" si="326"/>
        <v>3</v>
      </c>
      <c r="O3394">
        <f t="shared" si="327"/>
        <v>2023</v>
      </c>
      <c r="P3394" s="9">
        <f>IF(I3394&gt;0,VLOOKUP(B3394,'m cost'!A:G,6,FALSE)*I3394,0)</f>
        <v>0</v>
      </c>
      <c r="Q3394" t="str">
        <f t="shared" si="328"/>
        <v>l</v>
      </c>
      <c r="R3394" s="2">
        <f t="shared" si="329"/>
        <v>-8250</v>
      </c>
    </row>
    <row r="3395" spans="1:18" x14ac:dyDescent="0.2">
      <c r="A3395" t="s">
        <v>27</v>
      </c>
      <c r="B3395" s="9" t="str">
        <f>VLOOKUP(A3395,'item cost'!A:D,2,FALSE)</f>
        <v>group 45</v>
      </c>
      <c r="C3395" s="9" t="str">
        <f>VLOOKUP(D3395,items!A:B,2,FALSE)</f>
        <v>item 45</v>
      </c>
      <c r="D3395" t="s">
        <v>877</v>
      </c>
      <c r="E3395" s="10"/>
      <c r="F3395" s="10">
        <v>45004</v>
      </c>
      <c r="G3395" t="s">
        <v>766</v>
      </c>
      <c r="I3395">
        <v>40</v>
      </c>
      <c r="J3395" s="2">
        <v>280</v>
      </c>
      <c r="K3395" s="2">
        <f>IF(OR(B3395="متنوع",B3395="قطع غيار"),J3395,IF(AND(B3395="ceiling fan",J3395&gt;500),_xlfn.MAXIFS('m cost'!$E$3:$E$1062,'m cost'!$B$3:$B$1062,C3395,'m cost'!$C$3:$C$1062,"&lt;="&amp;O3395,'m cost'!$D$3:$D$1062,"&lt;="&amp;N3395)*3,_xlfn.MAXIFS('m cost'!$E$3:$E$1062,'m cost'!$B$3:$B$1062,C3395,'m cost'!$C$3:$C$1062,"&lt;="&amp;O3395,'m cost'!$D$3:$D$1062,"&lt;="&amp;N3395)))</f>
        <v>326</v>
      </c>
      <c r="L3395" s="2">
        <f t="shared" si="324"/>
        <v>13040</v>
      </c>
      <c r="M3395" s="2">
        <f t="shared" si="325"/>
        <v>11200</v>
      </c>
      <c r="N3395">
        <f t="shared" si="326"/>
        <v>3</v>
      </c>
      <c r="O3395">
        <f t="shared" si="327"/>
        <v>2023</v>
      </c>
      <c r="P3395" s="9">
        <f>IF(I3395&gt;0,VLOOKUP(B3395,'m cost'!A:G,6,FALSE)*I3395,0)</f>
        <v>0</v>
      </c>
      <c r="Q3395" t="str">
        <f t="shared" si="328"/>
        <v>l</v>
      </c>
      <c r="R3395" s="2">
        <f t="shared" si="329"/>
        <v>-1840</v>
      </c>
    </row>
    <row r="3396" spans="1:18" x14ac:dyDescent="0.2">
      <c r="A3396" t="s">
        <v>19</v>
      </c>
      <c r="B3396" s="9" t="str">
        <f>VLOOKUP(A3396,'item cost'!A:D,2,FALSE)</f>
        <v>group 46</v>
      </c>
      <c r="C3396" s="9" t="str">
        <f>VLOOKUP(D3396,items!A:B,2,FALSE)</f>
        <v>item 46</v>
      </c>
      <c r="D3396" t="s">
        <v>878</v>
      </c>
      <c r="E3396" s="10"/>
      <c r="F3396" s="10">
        <v>45004</v>
      </c>
      <c r="G3396" t="s">
        <v>766</v>
      </c>
      <c r="I3396">
        <v>38</v>
      </c>
      <c r="J3396" s="2">
        <v>285</v>
      </c>
      <c r="K3396" s="2">
        <f>IF(OR(B3396="متنوع",B3396="قطع غيار"),J3396,IF(AND(B3396="ceiling fan",J3396&gt;500),_xlfn.MAXIFS('m cost'!$E$3:$E$1062,'m cost'!$B$3:$B$1062,C3396,'m cost'!$C$3:$C$1062,"&lt;="&amp;O3396,'m cost'!$D$3:$D$1062,"&lt;="&amp;N3396)*3,_xlfn.MAXIFS('m cost'!$E$3:$E$1062,'m cost'!$B$3:$B$1062,C3396,'m cost'!$C$3:$C$1062,"&lt;="&amp;O3396,'m cost'!$D$3:$D$1062,"&lt;="&amp;N3396)))</f>
        <v>775</v>
      </c>
      <c r="L3396" s="2">
        <f t="shared" si="324"/>
        <v>29450</v>
      </c>
      <c r="M3396" s="2">
        <f t="shared" si="325"/>
        <v>10830</v>
      </c>
      <c r="N3396">
        <f t="shared" si="326"/>
        <v>3</v>
      </c>
      <c r="O3396">
        <f t="shared" si="327"/>
        <v>2023</v>
      </c>
      <c r="P3396" s="9">
        <f>IF(I3396&gt;0,VLOOKUP(B3396,'m cost'!A:G,6,FALSE)*I3396,0)</f>
        <v>0</v>
      </c>
      <c r="Q3396" t="str">
        <f t="shared" si="328"/>
        <v>l</v>
      </c>
      <c r="R3396" s="2">
        <f t="shared" si="329"/>
        <v>-18620</v>
      </c>
    </row>
    <row r="3397" spans="1:18" x14ac:dyDescent="0.2">
      <c r="A3397" t="s">
        <v>29</v>
      </c>
      <c r="B3397" s="9" t="str">
        <f>VLOOKUP(A3397,'item cost'!A:D,2,FALSE)</f>
        <v>group 47</v>
      </c>
      <c r="C3397" s="9" t="str">
        <f>VLOOKUP(D3397,items!A:B,2,FALSE)</f>
        <v>item 47</v>
      </c>
      <c r="D3397" t="s">
        <v>879</v>
      </c>
      <c r="E3397" s="10"/>
      <c r="F3397" s="10">
        <v>45004</v>
      </c>
      <c r="G3397" t="s">
        <v>766</v>
      </c>
      <c r="I3397">
        <v>10</v>
      </c>
      <c r="J3397" s="2">
        <v>2700</v>
      </c>
      <c r="K3397" s="2">
        <f>IF(OR(B3397="متنوع",B3397="قطع غيار"),J3397,IF(AND(B3397="ceiling fan",J3397&gt;500),_xlfn.MAXIFS('m cost'!$E$3:$E$1062,'m cost'!$B$3:$B$1062,C3397,'m cost'!$C$3:$C$1062,"&lt;="&amp;O3397,'m cost'!$D$3:$D$1062,"&lt;="&amp;N3397)*3,_xlfn.MAXIFS('m cost'!$E$3:$E$1062,'m cost'!$B$3:$B$1062,C3397,'m cost'!$C$3:$C$1062,"&lt;="&amp;O3397,'m cost'!$D$3:$D$1062,"&lt;="&amp;N3397)))</f>
        <v>855</v>
      </c>
      <c r="L3397" s="2">
        <f t="shared" si="324"/>
        <v>8550</v>
      </c>
      <c r="M3397" s="2">
        <f t="shared" si="325"/>
        <v>27000</v>
      </c>
      <c r="N3397">
        <f t="shared" si="326"/>
        <v>3</v>
      </c>
      <c r="O3397">
        <f t="shared" si="327"/>
        <v>2023</v>
      </c>
      <c r="P3397" s="9">
        <f>IF(I3397&gt;0,VLOOKUP(B3397,'m cost'!A:G,6,FALSE)*I3397,0)</f>
        <v>0</v>
      </c>
      <c r="Q3397" t="str">
        <f t="shared" si="328"/>
        <v>p</v>
      </c>
      <c r="R3397" s="2">
        <f t="shared" si="329"/>
        <v>18450</v>
      </c>
    </row>
    <row r="3398" spans="1:18" x14ac:dyDescent="0.2">
      <c r="A3398" t="s">
        <v>272</v>
      </c>
      <c r="B3398" s="9" t="str">
        <f>VLOOKUP(A3398,'item cost'!A:D,2,FALSE)</f>
        <v>group 48</v>
      </c>
      <c r="C3398" s="9" t="str">
        <f>VLOOKUP(D3398,items!A:B,2,FALSE)</f>
        <v>item 48</v>
      </c>
      <c r="D3398" t="s">
        <v>880</v>
      </c>
      <c r="E3398" s="10"/>
      <c r="F3398" s="10">
        <v>45004</v>
      </c>
      <c r="G3398" t="s">
        <v>766</v>
      </c>
      <c r="I3398">
        <v>1</v>
      </c>
      <c r="J3398" s="2">
        <v>1650</v>
      </c>
      <c r="K3398" s="2">
        <f>IF(OR(B3398="متنوع",B3398="قطع غيار"),J3398,IF(AND(B3398="ceiling fan",J3398&gt;500),_xlfn.MAXIFS('m cost'!$E$3:$E$1062,'m cost'!$B$3:$B$1062,C3398,'m cost'!$C$3:$C$1062,"&lt;="&amp;O3398,'m cost'!$D$3:$D$1062,"&lt;="&amp;N3398)*3,_xlfn.MAXIFS('m cost'!$E$3:$E$1062,'m cost'!$B$3:$B$1062,C3398,'m cost'!$C$3:$C$1062,"&lt;="&amp;O3398,'m cost'!$D$3:$D$1062,"&lt;="&amp;N3398)))</f>
        <v>1273</v>
      </c>
      <c r="L3398" s="2">
        <f t="shared" si="324"/>
        <v>1273</v>
      </c>
      <c r="M3398" s="2">
        <f t="shared" si="325"/>
        <v>1650</v>
      </c>
      <c r="N3398">
        <f t="shared" si="326"/>
        <v>3</v>
      </c>
      <c r="O3398">
        <f t="shared" si="327"/>
        <v>2023</v>
      </c>
      <c r="P3398" s="9">
        <f>IF(I3398&gt;0,VLOOKUP(B3398,'m cost'!A:G,6,FALSE)*I3398,0)</f>
        <v>0</v>
      </c>
      <c r="Q3398" t="str">
        <f t="shared" si="328"/>
        <v>p</v>
      </c>
      <c r="R3398" s="2">
        <f t="shared" si="329"/>
        <v>377</v>
      </c>
    </row>
    <row r="3399" spans="1:18" x14ac:dyDescent="0.2">
      <c r="A3399" t="s">
        <v>41</v>
      </c>
      <c r="B3399" s="9" t="str">
        <f>VLOOKUP(A3399,'item cost'!A:D,2,FALSE)</f>
        <v>group 49</v>
      </c>
      <c r="C3399" s="9" t="str">
        <f>VLOOKUP(D3399,items!A:B,2,FALSE)</f>
        <v>item 49</v>
      </c>
      <c r="D3399" t="s">
        <v>881</v>
      </c>
      <c r="E3399" s="10"/>
      <c r="F3399" s="10">
        <v>45004</v>
      </c>
      <c r="G3399" t="s">
        <v>212</v>
      </c>
      <c r="I3399">
        <v>-2</v>
      </c>
      <c r="J3399" s="2">
        <v>270</v>
      </c>
      <c r="K3399" s="2">
        <f>IF(OR(B3399="متنوع",B3399="قطع غيار"),J3399,IF(AND(B3399="ceiling fan",J3399&gt;500),_xlfn.MAXIFS('m cost'!$E$3:$E$1062,'m cost'!$B$3:$B$1062,C3399,'m cost'!$C$3:$C$1062,"&lt;="&amp;O3399,'m cost'!$D$3:$D$1062,"&lt;="&amp;N3399)*3,_xlfn.MAXIFS('m cost'!$E$3:$E$1062,'m cost'!$B$3:$B$1062,C3399,'m cost'!$C$3:$C$1062,"&lt;="&amp;O3399,'m cost'!$D$3:$D$1062,"&lt;="&amp;N3399)))</f>
        <v>877</v>
      </c>
      <c r="L3399" s="2">
        <f t="shared" si="324"/>
        <v>-1754</v>
      </c>
      <c r="M3399" s="2">
        <f t="shared" si="325"/>
        <v>-540</v>
      </c>
      <c r="N3399">
        <f t="shared" si="326"/>
        <v>3</v>
      </c>
      <c r="O3399">
        <f t="shared" si="327"/>
        <v>2023</v>
      </c>
      <c r="P3399" s="9">
        <f>IF(I3399&gt;0,VLOOKUP(B3399,'m cost'!A:G,6,FALSE)*I3399,0)</f>
        <v>0</v>
      </c>
      <c r="Q3399" t="str">
        <f t="shared" si="328"/>
        <v>p</v>
      </c>
      <c r="R3399" s="2">
        <f t="shared" si="329"/>
        <v>1214</v>
      </c>
    </row>
    <row r="3400" spans="1:18" x14ac:dyDescent="0.2">
      <c r="A3400" t="s">
        <v>73</v>
      </c>
      <c r="B3400" s="9" t="str">
        <f>VLOOKUP(A3400,'item cost'!A:D,2,FALSE)</f>
        <v>group 50</v>
      </c>
      <c r="C3400" s="9" t="str">
        <f>VLOOKUP(D3400,items!A:B,2,FALSE)</f>
        <v>item 50</v>
      </c>
      <c r="D3400" t="s">
        <v>882</v>
      </c>
      <c r="E3400" s="10"/>
      <c r="F3400" s="10">
        <v>45004</v>
      </c>
      <c r="G3400" t="s">
        <v>212</v>
      </c>
      <c r="I3400">
        <v>-1</v>
      </c>
      <c r="J3400" s="2">
        <v>400</v>
      </c>
      <c r="K3400" s="2">
        <f>IF(OR(B3400="متنوع",B3400="قطع غيار"),J3400,IF(AND(B3400="ceiling fan",J3400&gt;500),_xlfn.MAXIFS('m cost'!$E$3:$E$1062,'m cost'!$B$3:$B$1062,C3400,'m cost'!$C$3:$C$1062,"&lt;="&amp;O3400,'m cost'!$D$3:$D$1062,"&lt;="&amp;N3400)*3,_xlfn.MAXIFS('m cost'!$E$3:$E$1062,'m cost'!$B$3:$B$1062,C3400,'m cost'!$C$3:$C$1062,"&lt;="&amp;O3400,'m cost'!$D$3:$D$1062,"&lt;="&amp;N3400)))</f>
        <v>2128</v>
      </c>
      <c r="L3400" s="2">
        <f t="shared" si="324"/>
        <v>-2128</v>
      </c>
      <c r="M3400" s="2">
        <f t="shared" si="325"/>
        <v>-400</v>
      </c>
      <c r="N3400">
        <f t="shared" si="326"/>
        <v>3</v>
      </c>
      <c r="O3400">
        <f t="shared" si="327"/>
        <v>2023</v>
      </c>
      <c r="P3400" s="9">
        <f>IF(I3400&gt;0,VLOOKUP(B3400,'m cost'!A:G,6,FALSE)*I3400,0)</f>
        <v>0</v>
      </c>
      <c r="Q3400" t="str">
        <f t="shared" si="328"/>
        <v>p</v>
      </c>
      <c r="R3400" s="2">
        <f t="shared" si="329"/>
        <v>1728</v>
      </c>
    </row>
    <row r="3401" spans="1:18" x14ac:dyDescent="0.2">
      <c r="A3401" t="s">
        <v>35</v>
      </c>
      <c r="B3401" s="9" t="str">
        <f>VLOOKUP(A3401,'item cost'!A:D,2,FALSE)</f>
        <v>group 51</v>
      </c>
      <c r="C3401" s="9" t="str">
        <f>VLOOKUP(D3401,items!A:B,2,FALSE)</f>
        <v>item 51</v>
      </c>
      <c r="D3401" t="s">
        <v>883</v>
      </c>
      <c r="E3401" s="10"/>
      <c r="F3401" s="10">
        <v>45004</v>
      </c>
      <c r="G3401" t="s">
        <v>212</v>
      </c>
      <c r="I3401">
        <v>-1</v>
      </c>
      <c r="J3401" s="2">
        <v>530</v>
      </c>
      <c r="K3401" s="2">
        <f>IF(OR(B3401="متنوع",B3401="قطع غيار"),J3401,IF(AND(B3401="ceiling fan",J3401&gt;500),_xlfn.MAXIFS('m cost'!$E$3:$E$1062,'m cost'!$B$3:$B$1062,C3401,'m cost'!$C$3:$C$1062,"&lt;="&amp;O3401,'m cost'!$D$3:$D$1062,"&lt;="&amp;N3401)*3,_xlfn.MAXIFS('m cost'!$E$3:$E$1062,'m cost'!$B$3:$B$1062,C3401,'m cost'!$C$3:$C$1062,"&lt;="&amp;O3401,'m cost'!$D$3:$D$1062,"&lt;="&amp;N3401)))</f>
        <v>2247</v>
      </c>
      <c r="L3401" s="2">
        <f t="shared" si="324"/>
        <v>-2247</v>
      </c>
      <c r="M3401" s="2">
        <f t="shared" si="325"/>
        <v>-530</v>
      </c>
      <c r="N3401">
        <f t="shared" si="326"/>
        <v>3</v>
      </c>
      <c r="O3401">
        <f t="shared" si="327"/>
        <v>2023</v>
      </c>
      <c r="P3401" s="9">
        <f>IF(I3401&gt;0,VLOOKUP(B3401,'m cost'!A:G,6,FALSE)*I3401,0)</f>
        <v>0</v>
      </c>
      <c r="Q3401" t="str">
        <f t="shared" si="328"/>
        <v>p</v>
      </c>
      <c r="R3401" s="2">
        <f t="shared" si="329"/>
        <v>1717</v>
      </c>
    </row>
    <row r="3402" spans="1:18" x14ac:dyDescent="0.2">
      <c r="A3402" t="s">
        <v>49</v>
      </c>
      <c r="B3402" s="9" t="str">
        <f>VLOOKUP(A3402,'item cost'!A:D,2,FALSE)</f>
        <v>group 52</v>
      </c>
      <c r="C3402" s="9" t="str">
        <f>VLOOKUP(D3402,items!A:B,2,FALSE)</f>
        <v>item 52</v>
      </c>
      <c r="D3402" t="s">
        <v>884</v>
      </c>
      <c r="E3402" s="10"/>
      <c r="F3402" s="10">
        <v>45014</v>
      </c>
      <c r="G3402" t="s">
        <v>223</v>
      </c>
      <c r="I3402">
        <v>-3</v>
      </c>
      <c r="J3402" s="2">
        <v>1000</v>
      </c>
      <c r="K3402" s="2">
        <f>IF(OR(B3402="متنوع",B3402="قطع غيار"),J3402,IF(AND(B3402="ceiling fan",J3402&gt;500),_xlfn.MAXIFS('m cost'!$E$3:$E$1062,'m cost'!$B$3:$B$1062,C3402,'m cost'!$C$3:$C$1062,"&lt;="&amp;O3402,'m cost'!$D$3:$D$1062,"&lt;="&amp;N3402)*3,_xlfn.MAXIFS('m cost'!$E$3:$E$1062,'m cost'!$B$3:$B$1062,C3402,'m cost'!$C$3:$C$1062,"&lt;="&amp;O3402,'m cost'!$D$3:$D$1062,"&lt;="&amp;N3402)))</f>
        <v>1330</v>
      </c>
      <c r="L3402" s="2">
        <f t="shared" si="324"/>
        <v>-3990</v>
      </c>
      <c r="M3402" s="2">
        <f t="shared" si="325"/>
        <v>-3000</v>
      </c>
      <c r="N3402">
        <f t="shared" si="326"/>
        <v>3</v>
      </c>
      <c r="O3402">
        <f t="shared" si="327"/>
        <v>2023</v>
      </c>
      <c r="P3402" s="9">
        <f>IF(I3402&gt;0,VLOOKUP(B3402,'m cost'!A:G,6,FALSE)*I3402,0)</f>
        <v>0</v>
      </c>
      <c r="Q3402" t="str">
        <f t="shared" si="328"/>
        <v>p</v>
      </c>
      <c r="R3402" s="2">
        <f t="shared" si="329"/>
        <v>990</v>
      </c>
    </row>
    <row r="3403" spans="1:18" x14ac:dyDescent="0.2">
      <c r="A3403" t="s">
        <v>42</v>
      </c>
      <c r="B3403" s="9" t="str">
        <f>VLOOKUP(A3403,'item cost'!A:D,2,FALSE)</f>
        <v>group 53</v>
      </c>
      <c r="C3403" s="9" t="str">
        <f>VLOOKUP(D3403,items!A:B,2,FALSE)</f>
        <v>item 53</v>
      </c>
      <c r="D3403" t="s">
        <v>885</v>
      </c>
      <c r="E3403" s="10"/>
      <c r="F3403" s="10">
        <v>45014</v>
      </c>
      <c r="G3403" t="s">
        <v>223</v>
      </c>
      <c r="I3403">
        <v>-1</v>
      </c>
      <c r="J3403" s="2">
        <v>2710</v>
      </c>
      <c r="K3403" s="2">
        <f>IF(OR(B3403="متنوع",B3403="قطع غيار"),J3403,IF(AND(B3403="ceiling fan",J3403&gt;500),_xlfn.MAXIFS('m cost'!$E$3:$E$1062,'m cost'!$B$3:$B$1062,C3403,'m cost'!$C$3:$C$1062,"&lt;="&amp;O3403,'m cost'!$D$3:$D$1062,"&lt;="&amp;N3403)*3,_xlfn.MAXIFS('m cost'!$E$3:$E$1062,'m cost'!$B$3:$B$1062,C3403,'m cost'!$C$3:$C$1062,"&lt;="&amp;O3403,'m cost'!$D$3:$D$1062,"&lt;="&amp;N3403)))</f>
        <v>254</v>
      </c>
      <c r="L3403" s="2">
        <f t="shared" si="324"/>
        <v>-254</v>
      </c>
      <c r="M3403" s="2">
        <f t="shared" si="325"/>
        <v>-2710</v>
      </c>
      <c r="N3403">
        <f t="shared" si="326"/>
        <v>3</v>
      </c>
      <c r="O3403">
        <f t="shared" si="327"/>
        <v>2023</v>
      </c>
      <c r="P3403" s="9">
        <f>IF(I3403&gt;0,VLOOKUP(B3403,'m cost'!A:G,6,FALSE)*I3403,0)</f>
        <v>0</v>
      </c>
      <c r="Q3403" t="str">
        <f t="shared" si="328"/>
        <v>l</v>
      </c>
      <c r="R3403" s="2">
        <f t="shared" si="329"/>
        <v>-2456</v>
      </c>
    </row>
    <row r="3404" spans="1:18" x14ac:dyDescent="0.2">
      <c r="A3404" t="s">
        <v>63</v>
      </c>
      <c r="B3404" s="9" t="str">
        <f>VLOOKUP(A3404,'item cost'!A:D,2,FALSE)</f>
        <v>group 54</v>
      </c>
      <c r="C3404" s="9" t="str">
        <f>VLOOKUP(D3404,items!A:B,2,FALSE)</f>
        <v>item 54</v>
      </c>
      <c r="D3404" t="s">
        <v>886</v>
      </c>
      <c r="E3404" s="10"/>
      <c r="F3404" s="10">
        <v>45014</v>
      </c>
      <c r="G3404" t="s">
        <v>767</v>
      </c>
      <c r="I3404">
        <v>50</v>
      </c>
      <c r="J3404" s="2">
        <v>690</v>
      </c>
      <c r="K3404" s="2">
        <f>IF(OR(B3404="متنوع",B3404="قطع غيار"),J3404,IF(AND(B3404="ceiling fan",J3404&gt;500),_xlfn.MAXIFS('m cost'!$E$3:$E$1062,'m cost'!$B$3:$B$1062,C3404,'m cost'!$C$3:$C$1062,"&lt;="&amp;O3404,'m cost'!$D$3:$D$1062,"&lt;="&amp;N3404)*3,_xlfn.MAXIFS('m cost'!$E$3:$E$1062,'m cost'!$B$3:$B$1062,C3404,'m cost'!$C$3:$C$1062,"&lt;="&amp;O3404,'m cost'!$D$3:$D$1062,"&lt;="&amp;N3404)))</f>
        <v>540</v>
      </c>
      <c r="L3404" s="2">
        <f t="shared" si="324"/>
        <v>27000</v>
      </c>
      <c r="M3404" s="2">
        <f t="shared" si="325"/>
        <v>34500</v>
      </c>
      <c r="N3404">
        <f t="shared" si="326"/>
        <v>3</v>
      </c>
      <c r="O3404">
        <f t="shared" si="327"/>
        <v>2023</v>
      </c>
      <c r="P3404" s="9">
        <f>IF(I3404&gt;0,VLOOKUP(B3404,'m cost'!A:G,6,FALSE)*I3404,0)</f>
        <v>0</v>
      </c>
      <c r="Q3404" t="str">
        <f t="shared" si="328"/>
        <v>p</v>
      </c>
      <c r="R3404" s="2">
        <f t="shared" si="329"/>
        <v>7500</v>
      </c>
    </row>
    <row r="3405" spans="1:18" x14ac:dyDescent="0.2">
      <c r="A3405" t="s">
        <v>32</v>
      </c>
      <c r="B3405" s="9" t="str">
        <f>VLOOKUP(A3405,'item cost'!A:D,2,FALSE)</f>
        <v>group 1</v>
      </c>
      <c r="C3405" s="9" t="str">
        <f>VLOOKUP(D3405,items!A:B,2,FALSE)</f>
        <v>item 1</v>
      </c>
      <c r="D3405" t="s">
        <v>833</v>
      </c>
      <c r="E3405" s="10"/>
      <c r="F3405" s="10">
        <v>45014</v>
      </c>
      <c r="G3405" t="s">
        <v>767</v>
      </c>
      <c r="I3405">
        <v>14</v>
      </c>
      <c r="J3405" s="2">
        <v>2800</v>
      </c>
      <c r="K3405" s="2">
        <f>IF(OR(B3405="متنوع",B3405="قطع غيار"),J3405,IF(AND(B3405="ceiling fan",J3405&gt;500),_xlfn.MAXIFS('m cost'!$E$3:$E$1062,'m cost'!$B$3:$B$1062,C3405,'m cost'!$C$3:$C$1062,"&lt;="&amp;O3405,'m cost'!$D$3:$D$1062,"&lt;="&amp;N3405)*3,_xlfn.MAXIFS('m cost'!$E$3:$E$1062,'m cost'!$B$3:$B$1062,C3405,'m cost'!$C$3:$C$1062,"&lt;="&amp;O3405,'m cost'!$D$3:$D$1062,"&lt;="&amp;N3405)))</f>
        <v>2125</v>
      </c>
      <c r="L3405" s="2">
        <f t="shared" si="324"/>
        <v>29750</v>
      </c>
      <c r="M3405" s="2">
        <f t="shared" si="325"/>
        <v>39200</v>
      </c>
      <c r="N3405">
        <f t="shared" si="326"/>
        <v>3</v>
      </c>
      <c r="O3405">
        <f t="shared" si="327"/>
        <v>2023</v>
      </c>
      <c r="P3405" s="9">
        <f>IF(I3405&gt;0,VLOOKUP(B3405,'m cost'!A:G,6,FALSE)*I3405,0)</f>
        <v>715.12</v>
      </c>
      <c r="Q3405" t="str">
        <f t="shared" si="328"/>
        <v>p</v>
      </c>
      <c r="R3405" s="2">
        <f t="shared" si="329"/>
        <v>8734.8799999999992</v>
      </c>
    </row>
    <row r="3406" spans="1:18" x14ac:dyDescent="0.2">
      <c r="A3406" t="s">
        <v>58</v>
      </c>
      <c r="B3406" s="9" t="str">
        <f>VLOOKUP(A3406,'item cost'!A:D,2,FALSE)</f>
        <v>group 2</v>
      </c>
      <c r="C3406" s="9" t="str">
        <f>VLOOKUP(D3406,items!A:B,2,FALSE)</f>
        <v>item 2</v>
      </c>
      <c r="D3406" t="s">
        <v>834</v>
      </c>
      <c r="E3406" s="10"/>
      <c r="F3406" s="10">
        <v>45014</v>
      </c>
      <c r="G3406" t="s">
        <v>767</v>
      </c>
      <c r="I3406">
        <v>6</v>
      </c>
      <c r="J3406" s="2">
        <v>2900</v>
      </c>
      <c r="K3406" s="2">
        <f>IF(OR(B3406="متنوع",B3406="قطع غيار"),J3406,IF(AND(B3406="ceiling fan",J3406&gt;500),_xlfn.MAXIFS('m cost'!$E$3:$E$1062,'m cost'!$B$3:$B$1062,C3406,'m cost'!$C$3:$C$1062,"&lt;="&amp;O3406,'m cost'!$D$3:$D$1062,"&lt;="&amp;N3406)*3,_xlfn.MAXIFS('m cost'!$E$3:$E$1062,'m cost'!$B$3:$B$1062,C3406,'m cost'!$C$3:$C$1062,"&lt;="&amp;O3406,'m cost'!$D$3:$D$1062,"&lt;="&amp;N3406)))</f>
        <v>1970</v>
      </c>
      <c r="L3406" s="2">
        <f t="shared" si="324"/>
        <v>11820</v>
      </c>
      <c r="M3406" s="2">
        <f t="shared" si="325"/>
        <v>17400</v>
      </c>
      <c r="N3406">
        <f t="shared" si="326"/>
        <v>3</v>
      </c>
      <c r="O3406">
        <f t="shared" si="327"/>
        <v>2023</v>
      </c>
      <c r="P3406" s="9">
        <f>IF(I3406&gt;0,VLOOKUP(B3406,'m cost'!A:G,6,FALSE)*I3406,0)</f>
        <v>243.48</v>
      </c>
      <c r="Q3406" t="str">
        <f t="shared" si="328"/>
        <v>p</v>
      </c>
      <c r="R3406" s="2">
        <f t="shared" si="329"/>
        <v>5336.52</v>
      </c>
    </row>
    <row r="3407" spans="1:18" x14ac:dyDescent="0.2">
      <c r="A3407" t="s">
        <v>23</v>
      </c>
      <c r="B3407" s="9" t="str">
        <f>VLOOKUP(A3407,'item cost'!A:D,2,FALSE)</f>
        <v>group 3</v>
      </c>
      <c r="C3407" s="9" t="str">
        <f>VLOOKUP(D3407,items!A:B,2,FALSE)</f>
        <v>item 3</v>
      </c>
      <c r="D3407" t="s">
        <v>835</v>
      </c>
      <c r="E3407" s="10"/>
      <c r="F3407" s="10">
        <v>45014</v>
      </c>
      <c r="G3407" t="s">
        <v>767</v>
      </c>
      <c r="I3407">
        <v>3</v>
      </c>
      <c r="J3407" s="2">
        <v>1000</v>
      </c>
      <c r="K3407" s="2">
        <f>IF(OR(B3407="متنوع",B3407="قطع غيار"),J3407,IF(AND(B3407="ceiling fan",J3407&gt;500),_xlfn.MAXIFS('m cost'!$E$3:$E$1062,'m cost'!$B$3:$B$1062,C3407,'m cost'!$C$3:$C$1062,"&lt;="&amp;O3407,'m cost'!$D$3:$D$1062,"&lt;="&amp;N3407)*3,_xlfn.MAXIFS('m cost'!$E$3:$E$1062,'m cost'!$B$3:$B$1062,C3407,'m cost'!$C$3:$C$1062,"&lt;="&amp;O3407,'m cost'!$D$3:$D$1062,"&lt;="&amp;N3407)))</f>
        <v>2436</v>
      </c>
      <c r="L3407" s="2">
        <f t="shared" si="324"/>
        <v>7308</v>
      </c>
      <c r="M3407" s="2">
        <f t="shared" si="325"/>
        <v>3000</v>
      </c>
      <c r="N3407">
        <f t="shared" si="326"/>
        <v>3</v>
      </c>
      <c r="O3407">
        <f t="shared" si="327"/>
        <v>2023</v>
      </c>
      <c r="P3407" s="9">
        <f>IF(I3407&gt;0,VLOOKUP(B3407,'m cost'!A:G,6,FALSE)*I3407,0)</f>
        <v>176.73</v>
      </c>
      <c r="Q3407" t="str">
        <f t="shared" si="328"/>
        <v>l</v>
      </c>
      <c r="R3407" s="2">
        <f t="shared" si="329"/>
        <v>-4484.7299999999996</v>
      </c>
    </row>
    <row r="3408" spans="1:18" x14ac:dyDescent="0.2">
      <c r="A3408" t="s">
        <v>271</v>
      </c>
      <c r="B3408" s="9" t="str">
        <f>VLOOKUP(A3408,'item cost'!A:D,2,FALSE)</f>
        <v>group 4</v>
      </c>
      <c r="C3408" s="9" t="str">
        <f>VLOOKUP(D3408,items!A:B,2,FALSE)</f>
        <v>item 4</v>
      </c>
      <c r="D3408" t="s">
        <v>836</v>
      </c>
      <c r="E3408" s="10"/>
      <c r="F3408" s="10">
        <v>45014</v>
      </c>
      <c r="G3408" t="s">
        <v>767</v>
      </c>
      <c r="I3408">
        <v>1</v>
      </c>
      <c r="J3408" s="2">
        <v>2710</v>
      </c>
      <c r="K3408" s="2">
        <f>IF(OR(B3408="متنوع",B3408="قطع غيار"),J3408,IF(AND(B3408="ceiling fan",J3408&gt;500),_xlfn.MAXIFS('m cost'!$E$3:$E$1062,'m cost'!$B$3:$B$1062,C3408,'m cost'!$C$3:$C$1062,"&lt;="&amp;O3408,'m cost'!$D$3:$D$1062,"&lt;="&amp;N3408)*3,_xlfn.MAXIFS('m cost'!$E$3:$E$1062,'m cost'!$B$3:$B$1062,C3408,'m cost'!$C$3:$C$1062,"&lt;="&amp;O3408,'m cost'!$D$3:$D$1062,"&lt;="&amp;N3408)))</f>
        <v>1793</v>
      </c>
      <c r="L3408" s="2">
        <f t="shared" si="324"/>
        <v>1793</v>
      </c>
      <c r="M3408" s="2">
        <f t="shared" si="325"/>
        <v>2710</v>
      </c>
      <c r="N3408">
        <f t="shared" si="326"/>
        <v>3</v>
      </c>
      <c r="O3408">
        <f t="shared" si="327"/>
        <v>2023</v>
      </c>
      <c r="P3408" s="9">
        <f>IF(I3408&gt;0,VLOOKUP(B3408,'m cost'!A:G,6,FALSE)*I3408,0)</f>
        <v>42.96</v>
      </c>
      <c r="Q3408" t="str">
        <f t="shared" si="328"/>
        <v>p</v>
      </c>
      <c r="R3408" s="2">
        <f t="shared" si="329"/>
        <v>874.04</v>
      </c>
    </row>
    <row r="3409" spans="1:18" x14ac:dyDescent="0.2">
      <c r="A3409" t="s">
        <v>26</v>
      </c>
      <c r="B3409" s="9" t="str">
        <f>VLOOKUP(A3409,'item cost'!A:D,2,FALSE)</f>
        <v>group 5</v>
      </c>
      <c r="C3409" s="9" t="str">
        <f>VLOOKUP(D3409,items!A:B,2,FALSE)</f>
        <v>item 5</v>
      </c>
      <c r="D3409" t="s">
        <v>837</v>
      </c>
      <c r="E3409" s="10"/>
      <c r="F3409" s="10">
        <v>44986</v>
      </c>
      <c r="G3409" t="s">
        <v>768</v>
      </c>
      <c r="I3409">
        <v>35</v>
      </c>
      <c r="J3409" s="2">
        <v>2700</v>
      </c>
      <c r="K3409" s="2">
        <f>IF(OR(B3409="متنوع",B3409="قطع غيار"),J3409,IF(AND(B3409="ceiling fan",J3409&gt;500),_xlfn.MAXIFS('m cost'!$E$3:$E$1062,'m cost'!$B$3:$B$1062,C3409,'m cost'!$C$3:$C$1062,"&lt;="&amp;O3409,'m cost'!$D$3:$D$1062,"&lt;="&amp;N3409)*3,_xlfn.MAXIFS('m cost'!$E$3:$E$1062,'m cost'!$B$3:$B$1062,C3409,'m cost'!$C$3:$C$1062,"&lt;="&amp;O3409,'m cost'!$D$3:$D$1062,"&lt;="&amp;N3409)))</f>
        <v>2220</v>
      </c>
      <c r="L3409" s="2">
        <f t="shared" si="324"/>
        <v>77700</v>
      </c>
      <c r="M3409" s="2">
        <f t="shared" si="325"/>
        <v>94500</v>
      </c>
      <c r="N3409">
        <f t="shared" si="326"/>
        <v>3</v>
      </c>
      <c r="O3409">
        <f t="shared" si="327"/>
        <v>2023</v>
      </c>
      <c r="P3409" s="9">
        <f>IF(I3409&gt;0,VLOOKUP(B3409,'m cost'!A:G,6,FALSE)*I3409,0)</f>
        <v>1121.3999999999999</v>
      </c>
      <c r="Q3409" t="str">
        <f t="shared" si="328"/>
        <v>p</v>
      </c>
      <c r="R3409" s="2">
        <f t="shared" si="329"/>
        <v>15678.6</v>
      </c>
    </row>
    <row r="3410" spans="1:18" x14ac:dyDescent="0.2">
      <c r="A3410" t="s">
        <v>66</v>
      </c>
      <c r="B3410" s="9" t="str">
        <f>VLOOKUP(A3410,'item cost'!A:D,2,FALSE)</f>
        <v>group 6</v>
      </c>
      <c r="C3410" s="9" t="str">
        <f>VLOOKUP(D3410,items!A:B,2,FALSE)</f>
        <v>item 6</v>
      </c>
      <c r="D3410" t="s">
        <v>838</v>
      </c>
      <c r="E3410" s="10"/>
      <c r="F3410" s="10">
        <v>44986</v>
      </c>
      <c r="G3410" t="s">
        <v>768</v>
      </c>
      <c r="I3410">
        <v>25</v>
      </c>
      <c r="J3410" s="2">
        <v>2600</v>
      </c>
      <c r="K3410" s="2">
        <f>IF(OR(B3410="متنوع",B3410="قطع غيار"),J3410,IF(AND(B3410="ceiling fan",J3410&gt;500),_xlfn.MAXIFS('m cost'!$E$3:$E$1062,'m cost'!$B$3:$B$1062,C3410,'m cost'!$C$3:$C$1062,"&lt;="&amp;O3410,'m cost'!$D$3:$D$1062,"&lt;="&amp;N3410)*3,_xlfn.MAXIFS('m cost'!$E$3:$E$1062,'m cost'!$B$3:$B$1062,C3410,'m cost'!$C$3:$C$1062,"&lt;="&amp;O3410,'m cost'!$D$3:$D$1062,"&lt;="&amp;N3410)))</f>
        <v>410</v>
      </c>
      <c r="L3410" s="2">
        <f t="shared" si="324"/>
        <v>10250</v>
      </c>
      <c r="M3410" s="2">
        <f t="shared" si="325"/>
        <v>65000</v>
      </c>
      <c r="N3410">
        <f t="shared" si="326"/>
        <v>3</v>
      </c>
      <c r="O3410">
        <f t="shared" si="327"/>
        <v>2023</v>
      </c>
      <c r="P3410" s="9">
        <f>IF(I3410&gt;0,VLOOKUP(B3410,'m cost'!A:G,6,FALSE)*I3410,0)</f>
        <v>3736.9999999999995</v>
      </c>
      <c r="Q3410" t="str">
        <f t="shared" si="328"/>
        <v>p</v>
      </c>
      <c r="R3410" s="2">
        <f t="shared" si="329"/>
        <v>51013</v>
      </c>
    </row>
    <row r="3411" spans="1:18" x14ac:dyDescent="0.2">
      <c r="A3411" t="s">
        <v>40</v>
      </c>
      <c r="B3411" s="9" t="str">
        <f>VLOOKUP(A3411,'item cost'!A:D,2,FALSE)</f>
        <v>group 7</v>
      </c>
      <c r="C3411" s="9" t="str">
        <f>VLOOKUP(D3411,items!A:B,2,FALSE)</f>
        <v>item 7</v>
      </c>
      <c r="D3411" t="s">
        <v>839</v>
      </c>
      <c r="E3411" s="10"/>
      <c r="F3411" s="10">
        <v>44986</v>
      </c>
      <c r="G3411" t="s">
        <v>768</v>
      </c>
      <c r="I3411">
        <v>15</v>
      </c>
      <c r="J3411" s="2">
        <v>2800</v>
      </c>
      <c r="K3411" s="2">
        <f>IF(OR(B3411="متنوع",B3411="قطع غيار"),J3411,IF(AND(B3411="ceiling fan",J3411&gt;500),_xlfn.MAXIFS('m cost'!$E$3:$E$1062,'m cost'!$B$3:$B$1062,C3411,'m cost'!$C$3:$C$1062,"&lt;="&amp;O3411,'m cost'!$D$3:$D$1062,"&lt;="&amp;N3411)*3,_xlfn.MAXIFS('m cost'!$E$3:$E$1062,'m cost'!$B$3:$B$1062,C3411,'m cost'!$C$3:$C$1062,"&lt;="&amp;O3411,'m cost'!$D$3:$D$1062,"&lt;="&amp;N3411)))</f>
        <v>460</v>
      </c>
      <c r="L3411" s="2">
        <f t="shared" si="324"/>
        <v>6900</v>
      </c>
      <c r="M3411" s="2">
        <f t="shared" si="325"/>
        <v>42000</v>
      </c>
      <c r="N3411">
        <f t="shared" si="326"/>
        <v>3</v>
      </c>
      <c r="O3411">
        <f t="shared" si="327"/>
        <v>2023</v>
      </c>
      <c r="P3411" s="9">
        <f>IF(I3411&gt;0,VLOOKUP(B3411,'m cost'!A:G,6,FALSE)*I3411,0)</f>
        <v>332.1</v>
      </c>
      <c r="Q3411" t="str">
        <f t="shared" si="328"/>
        <v>p</v>
      </c>
      <c r="R3411" s="2">
        <f t="shared" si="329"/>
        <v>34767.9</v>
      </c>
    </row>
    <row r="3412" spans="1:18" x14ac:dyDescent="0.2">
      <c r="A3412" t="s">
        <v>61</v>
      </c>
      <c r="B3412" s="9" t="str">
        <f>VLOOKUP(A3412,'item cost'!A:D,2,FALSE)</f>
        <v>group 8</v>
      </c>
      <c r="C3412" s="9" t="str">
        <f>VLOOKUP(D3412,items!A:B,2,FALSE)</f>
        <v>item 8</v>
      </c>
      <c r="D3412" t="s">
        <v>840</v>
      </c>
      <c r="E3412" s="10"/>
      <c r="F3412" s="10">
        <v>44986</v>
      </c>
      <c r="G3412" t="s">
        <v>768</v>
      </c>
      <c r="I3412">
        <v>15</v>
      </c>
      <c r="J3412" s="2">
        <v>1200</v>
      </c>
      <c r="K3412" s="2">
        <f>IF(OR(B3412="متنوع",B3412="قطع غيار"),J3412,IF(AND(B3412="ceiling fan",J3412&gt;500),_xlfn.MAXIFS('m cost'!$E$3:$E$1062,'m cost'!$B$3:$B$1062,C3412,'m cost'!$C$3:$C$1062,"&lt;="&amp;O3412,'m cost'!$D$3:$D$1062,"&lt;="&amp;N3412)*3,_xlfn.MAXIFS('m cost'!$E$3:$E$1062,'m cost'!$B$3:$B$1062,C3412,'m cost'!$C$3:$C$1062,"&lt;="&amp;O3412,'m cost'!$D$3:$D$1062,"&lt;="&amp;N3412)))</f>
        <v>1630</v>
      </c>
      <c r="L3412" s="2">
        <f t="shared" ref="L3412:L3475" si="330">I3412*K3412</f>
        <v>24450</v>
      </c>
      <c r="M3412" s="2">
        <f t="shared" ref="M3412:M3475" si="331">J3412*I3412</f>
        <v>18000</v>
      </c>
      <c r="N3412">
        <f t="shared" ref="N3412:N3475" si="332">MONTH(F3412)</f>
        <v>3</v>
      </c>
      <c r="O3412">
        <f t="shared" ref="O3412:O3475" si="333">YEAR(F3412)</f>
        <v>2023</v>
      </c>
      <c r="P3412" s="9">
        <f>IF(I3412&gt;0,VLOOKUP(B3412,'m cost'!A:G,6,FALSE)*I3412,0)</f>
        <v>942.6</v>
      </c>
      <c r="Q3412" t="str">
        <f t="shared" ref="Q3412:Q3475" si="334">IF(M3412-L3412-P3412&gt;0,"p","l")</f>
        <v>l</v>
      </c>
      <c r="R3412" s="2">
        <f t="shared" ref="R3412:R3475" si="335">M3412-L3412-P3412</f>
        <v>-7392.6</v>
      </c>
    </row>
    <row r="3413" spans="1:18" x14ac:dyDescent="0.2">
      <c r="A3413" t="s">
        <v>39</v>
      </c>
      <c r="B3413" s="9" t="str">
        <f>VLOOKUP(A3413,'item cost'!A:D,2,FALSE)</f>
        <v>group 9</v>
      </c>
      <c r="C3413" s="9" t="str">
        <f>VLOOKUP(D3413,items!A:B,2,FALSE)</f>
        <v>item 9</v>
      </c>
      <c r="D3413" t="s">
        <v>841</v>
      </c>
      <c r="E3413" s="10"/>
      <c r="F3413" s="10">
        <v>44986</v>
      </c>
      <c r="G3413" t="s">
        <v>197</v>
      </c>
      <c r="I3413">
        <v>-4</v>
      </c>
      <c r="J3413" s="2">
        <v>360</v>
      </c>
      <c r="K3413" s="2">
        <f>IF(OR(B3413="متنوع",B3413="قطع غيار"),J3413,IF(AND(B3413="ceiling fan",J3413&gt;500),_xlfn.MAXIFS('m cost'!$E$3:$E$1062,'m cost'!$B$3:$B$1062,C3413,'m cost'!$C$3:$C$1062,"&lt;="&amp;O3413,'m cost'!$D$3:$D$1062,"&lt;="&amp;N3413)*3,_xlfn.MAXIFS('m cost'!$E$3:$E$1062,'m cost'!$B$3:$B$1062,C3413,'m cost'!$C$3:$C$1062,"&lt;="&amp;O3413,'m cost'!$D$3:$D$1062,"&lt;="&amp;N3413)))</f>
        <v>2007</v>
      </c>
      <c r="L3413" s="2">
        <f t="shared" si="330"/>
        <v>-8028</v>
      </c>
      <c r="M3413" s="2">
        <f t="shared" si="331"/>
        <v>-1440</v>
      </c>
      <c r="N3413">
        <f t="shared" si="332"/>
        <v>3</v>
      </c>
      <c r="O3413">
        <f t="shared" si="333"/>
        <v>2023</v>
      </c>
      <c r="P3413" s="9">
        <f>IF(I3413&gt;0,VLOOKUP(B3413,'m cost'!A:G,6,FALSE)*I3413,0)</f>
        <v>0</v>
      </c>
      <c r="Q3413" t="str">
        <f t="shared" si="334"/>
        <v>p</v>
      </c>
      <c r="R3413" s="2">
        <f t="shared" si="335"/>
        <v>6588</v>
      </c>
    </row>
    <row r="3414" spans="1:18" x14ac:dyDescent="0.2">
      <c r="A3414" t="s">
        <v>277</v>
      </c>
      <c r="B3414" s="9" t="str">
        <f>VLOOKUP(A3414,'item cost'!A:D,2,FALSE)</f>
        <v>group 10</v>
      </c>
      <c r="C3414" s="9" t="str">
        <f>VLOOKUP(D3414,items!A:B,2,FALSE)</f>
        <v>item 10</v>
      </c>
      <c r="D3414" t="s">
        <v>842</v>
      </c>
      <c r="E3414" s="10"/>
      <c r="F3414" s="10">
        <v>44986</v>
      </c>
      <c r="G3414" t="s">
        <v>197</v>
      </c>
      <c r="I3414">
        <v>-2</v>
      </c>
      <c r="J3414" s="2">
        <v>2650</v>
      </c>
      <c r="K3414" s="2">
        <f>IF(OR(B3414="متنوع",B3414="قطع غيار"),J3414,IF(AND(B3414="ceiling fan",J3414&gt;500),_xlfn.MAXIFS('m cost'!$E$3:$E$1062,'m cost'!$B$3:$B$1062,C3414,'m cost'!$C$3:$C$1062,"&lt;="&amp;O3414,'m cost'!$D$3:$D$1062,"&lt;="&amp;N3414)*3,_xlfn.MAXIFS('m cost'!$E$3:$E$1062,'m cost'!$B$3:$B$1062,C3414,'m cost'!$C$3:$C$1062,"&lt;="&amp;O3414,'m cost'!$D$3:$D$1062,"&lt;="&amp;N3414)))</f>
        <v>370</v>
      </c>
      <c r="L3414" s="2">
        <f t="shared" si="330"/>
        <v>-740</v>
      </c>
      <c r="M3414" s="2">
        <f t="shared" si="331"/>
        <v>-5300</v>
      </c>
      <c r="N3414">
        <f t="shared" si="332"/>
        <v>3</v>
      </c>
      <c r="O3414">
        <f t="shared" si="333"/>
        <v>2023</v>
      </c>
      <c r="P3414" s="9">
        <f>IF(I3414&gt;0,VLOOKUP(B3414,'m cost'!A:G,6,FALSE)*I3414,0)</f>
        <v>0</v>
      </c>
      <c r="Q3414" t="str">
        <f t="shared" si="334"/>
        <v>l</v>
      </c>
      <c r="R3414" s="2">
        <f t="shared" si="335"/>
        <v>-4560</v>
      </c>
    </row>
    <row r="3415" spans="1:18" x14ac:dyDescent="0.2">
      <c r="A3415" t="s">
        <v>53</v>
      </c>
      <c r="B3415" s="9" t="str">
        <f>VLOOKUP(A3415,'item cost'!A:D,2,FALSE)</f>
        <v>group 11</v>
      </c>
      <c r="C3415" s="9" t="str">
        <f>VLOOKUP(D3415,items!A:B,2,FALSE)</f>
        <v>item 11</v>
      </c>
      <c r="D3415" t="s">
        <v>843</v>
      </c>
      <c r="E3415" s="10"/>
      <c r="F3415" s="10">
        <v>44986</v>
      </c>
      <c r="G3415" t="s">
        <v>197</v>
      </c>
      <c r="I3415">
        <v>-1</v>
      </c>
      <c r="J3415" s="2">
        <v>2550</v>
      </c>
      <c r="K3415" s="2">
        <f>IF(OR(B3415="متنوع",B3415="قطع غيار"),J3415,IF(AND(B3415="ceiling fan",J3415&gt;500),_xlfn.MAXIFS('m cost'!$E$3:$E$1062,'m cost'!$B$3:$B$1062,C3415,'m cost'!$C$3:$C$1062,"&lt;="&amp;O3415,'m cost'!$D$3:$D$1062,"&lt;="&amp;N3415)*3,_xlfn.MAXIFS('m cost'!$E$3:$E$1062,'m cost'!$B$3:$B$1062,C3415,'m cost'!$C$3:$C$1062,"&lt;="&amp;O3415,'m cost'!$D$3:$D$1062,"&lt;="&amp;N3415)))</f>
        <v>339.00000000000006</v>
      </c>
      <c r="L3415" s="2">
        <f t="shared" si="330"/>
        <v>-339.00000000000006</v>
      </c>
      <c r="M3415" s="2">
        <f t="shared" si="331"/>
        <v>-2550</v>
      </c>
      <c r="N3415">
        <f t="shared" si="332"/>
        <v>3</v>
      </c>
      <c r="O3415">
        <f t="shared" si="333"/>
        <v>2023</v>
      </c>
      <c r="P3415" s="9">
        <f>IF(I3415&gt;0,VLOOKUP(B3415,'m cost'!A:G,6,FALSE)*I3415,0)</f>
        <v>0</v>
      </c>
      <c r="Q3415" t="str">
        <f t="shared" si="334"/>
        <v>l</v>
      </c>
      <c r="R3415" s="2">
        <f t="shared" si="335"/>
        <v>-2211</v>
      </c>
    </row>
    <row r="3416" spans="1:18" x14ac:dyDescent="0.2">
      <c r="A3416" t="s">
        <v>54</v>
      </c>
      <c r="B3416" s="9" t="str">
        <f>VLOOKUP(A3416,'item cost'!A:D,2,FALSE)</f>
        <v>group 12</v>
      </c>
      <c r="C3416" s="9" t="str">
        <f>VLOOKUP(D3416,items!A:B,2,FALSE)</f>
        <v>item 12</v>
      </c>
      <c r="D3416" t="s">
        <v>844</v>
      </c>
      <c r="E3416" s="10"/>
      <c r="F3416" s="10">
        <v>44987</v>
      </c>
      <c r="G3416" t="s">
        <v>769</v>
      </c>
      <c r="I3416">
        <v>50</v>
      </c>
      <c r="J3416" s="2">
        <v>530</v>
      </c>
      <c r="K3416" s="2">
        <f>IF(OR(B3416="متنوع",B3416="قطع غيار"),J3416,IF(AND(B3416="ceiling fan",J3416&gt;500),_xlfn.MAXIFS('m cost'!$E$3:$E$1062,'m cost'!$B$3:$B$1062,C3416,'m cost'!$C$3:$C$1062,"&lt;="&amp;O3416,'m cost'!$D$3:$D$1062,"&lt;="&amp;N3416)*3,_xlfn.MAXIFS('m cost'!$E$3:$E$1062,'m cost'!$B$3:$B$1062,C3416,'m cost'!$C$3:$C$1062,"&lt;="&amp;O3416,'m cost'!$D$3:$D$1062,"&lt;="&amp;N3416)))</f>
        <v>900</v>
      </c>
      <c r="L3416" s="2">
        <f t="shared" si="330"/>
        <v>45000</v>
      </c>
      <c r="M3416" s="2">
        <f t="shared" si="331"/>
        <v>26500</v>
      </c>
      <c r="N3416">
        <f t="shared" si="332"/>
        <v>3</v>
      </c>
      <c r="O3416">
        <f t="shared" si="333"/>
        <v>2023</v>
      </c>
      <c r="P3416" s="9">
        <f>IF(I3416&gt;0,VLOOKUP(B3416,'m cost'!A:G,6,FALSE)*I3416,0)</f>
        <v>1289</v>
      </c>
      <c r="Q3416" t="str">
        <f t="shared" si="334"/>
        <v>l</v>
      </c>
      <c r="R3416" s="2">
        <f t="shared" si="335"/>
        <v>-19789</v>
      </c>
    </row>
    <row r="3417" spans="1:18" x14ac:dyDescent="0.2">
      <c r="A3417" t="s">
        <v>72</v>
      </c>
      <c r="B3417" s="9" t="str">
        <f>VLOOKUP(A3417,'item cost'!A:D,2,FALSE)</f>
        <v>group 13</v>
      </c>
      <c r="C3417" s="9" t="str">
        <f>VLOOKUP(D3417,items!A:B,2,FALSE)</f>
        <v>item 13</v>
      </c>
      <c r="D3417" t="s">
        <v>845</v>
      </c>
      <c r="E3417" s="10"/>
      <c r="F3417" s="10">
        <v>44987</v>
      </c>
      <c r="G3417" t="s">
        <v>769</v>
      </c>
      <c r="I3417">
        <v>80</v>
      </c>
      <c r="J3417" s="2">
        <v>480</v>
      </c>
      <c r="K3417" s="2">
        <f>IF(OR(B3417="متنوع",B3417="قطع غيار"),J3417,IF(AND(B3417="ceiling fan",J3417&gt;500),_xlfn.MAXIFS('m cost'!$E$3:$E$1062,'m cost'!$B$3:$B$1062,C3417,'m cost'!$C$3:$C$1062,"&lt;="&amp;O3417,'m cost'!$D$3:$D$1062,"&lt;="&amp;N3417)*3,_xlfn.MAXIFS('m cost'!$E$3:$E$1062,'m cost'!$B$3:$B$1062,C3417,'m cost'!$C$3:$C$1062,"&lt;="&amp;O3417,'m cost'!$D$3:$D$1062,"&lt;="&amp;N3417)))</f>
        <v>450</v>
      </c>
      <c r="L3417" s="2">
        <f t="shared" si="330"/>
        <v>36000</v>
      </c>
      <c r="M3417" s="2">
        <f t="shared" si="331"/>
        <v>38400</v>
      </c>
      <c r="N3417">
        <f t="shared" si="332"/>
        <v>3</v>
      </c>
      <c r="O3417">
        <f t="shared" si="333"/>
        <v>2023</v>
      </c>
      <c r="P3417" s="9">
        <f>IF(I3417&gt;0,VLOOKUP(B3417,'m cost'!A:G,6,FALSE)*I3417,0)</f>
        <v>3333.6000000000004</v>
      </c>
      <c r="Q3417" t="str">
        <f t="shared" si="334"/>
        <v>l</v>
      </c>
      <c r="R3417" s="2">
        <f t="shared" si="335"/>
        <v>-933.60000000000036</v>
      </c>
    </row>
    <row r="3418" spans="1:18" x14ac:dyDescent="0.2">
      <c r="A3418" t="s">
        <v>38</v>
      </c>
      <c r="B3418" s="9" t="str">
        <f>VLOOKUP(A3418,'item cost'!A:D,2,FALSE)</f>
        <v>group 14</v>
      </c>
      <c r="C3418" s="9" t="str">
        <f>VLOOKUP(D3418,items!A:B,2,FALSE)</f>
        <v>item 14</v>
      </c>
      <c r="D3418" t="s">
        <v>846</v>
      </c>
      <c r="E3418" s="10"/>
      <c r="F3418" s="10">
        <v>44987</v>
      </c>
      <c r="G3418" t="s">
        <v>769</v>
      </c>
      <c r="I3418">
        <v>50</v>
      </c>
      <c r="J3418" s="2">
        <v>265</v>
      </c>
      <c r="K3418" s="2">
        <f>IF(OR(B3418="متنوع",B3418="قطع غيار"),J3418,IF(AND(B3418="ceiling fan",J3418&gt;500),_xlfn.MAXIFS('m cost'!$E$3:$E$1062,'m cost'!$B$3:$B$1062,C3418,'m cost'!$C$3:$C$1062,"&lt;="&amp;O3418,'m cost'!$D$3:$D$1062,"&lt;="&amp;N3418)*3,_xlfn.MAXIFS('m cost'!$E$3:$E$1062,'m cost'!$B$3:$B$1062,C3418,'m cost'!$C$3:$C$1062,"&lt;="&amp;O3418,'m cost'!$D$3:$D$1062,"&lt;="&amp;N3418)))</f>
        <v>2060</v>
      </c>
      <c r="L3418" s="2">
        <f t="shared" si="330"/>
        <v>103000</v>
      </c>
      <c r="M3418" s="2">
        <f t="shared" si="331"/>
        <v>13250</v>
      </c>
      <c r="N3418">
        <f t="shared" si="332"/>
        <v>3</v>
      </c>
      <c r="O3418">
        <f t="shared" si="333"/>
        <v>2023</v>
      </c>
      <c r="P3418" s="9">
        <f>IF(I3418&gt;0,VLOOKUP(B3418,'m cost'!A:G,6,FALSE)*I3418,0)</f>
        <v>1659.5</v>
      </c>
      <c r="Q3418" t="str">
        <f t="shared" si="334"/>
        <v>l</v>
      </c>
      <c r="R3418" s="2">
        <f t="shared" si="335"/>
        <v>-91409.5</v>
      </c>
    </row>
    <row r="3419" spans="1:18" x14ac:dyDescent="0.2">
      <c r="A3419" t="s">
        <v>36</v>
      </c>
      <c r="B3419" s="9" t="str">
        <f>VLOOKUP(A3419,'item cost'!A:D,2,FALSE)</f>
        <v>group 15</v>
      </c>
      <c r="C3419" s="9" t="str">
        <f>VLOOKUP(D3419,items!A:B,2,FALSE)</f>
        <v>item 15</v>
      </c>
      <c r="D3419" t="s">
        <v>847</v>
      </c>
      <c r="E3419" s="10"/>
      <c r="F3419" s="10">
        <v>44987</v>
      </c>
      <c r="G3419" t="s">
        <v>769</v>
      </c>
      <c r="I3419">
        <v>25</v>
      </c>
      <c r="J3419" s="2">
        <v>1475</v>
      </c>
      <c r="K3419" s="2">
        <f>IF(OR(B3419="متنوع",B3419="قطع غيار"),J3419,IF(AND(B3419="ceiling fan",J3419&gt;500),_xlfn.MAXIFS('m cost'!$E$3:$E$1062,'m cost'!$B$3:$B$1062,C3419,'m cost'!$C$3:$C$1062,"&lt;="&amp;O3419,'m cost'!$D$3:$D$1062,"&lt;="&amp;N3419)*3,_xlfn.MAXIFS('m cost'!$E$3:$E$1062,'m cost'!$B$3:$B$1062,C3419,'m cost'!$C$3:$C$1062,"&lt;="&amp;O3419,'m cost'!$D$3:$D$1062,"&lt;="&amp;N3419)))</f>
        <v>1928</v>
      </c>
      <c r="L3419" s="2">
        <f t="shared" si="330"/>
        <v>48200</v>
      </c>
      <c r="M3419" s="2">
        <f t="shared" si="331"/>
        <v>36875</v>
      </c>
      <c r="N3419">
        <f t="shared" si="332"/>
        <v>3</v>
      </c>
      <c r="O3419">
        <f t="shared" si="333"/>
        <v>2023</v>
      </c>
      <c r="P3419" s="9">
        <f>IF(I3419&gt;0,VLOOKUP(B3419,'m cost'!A:G,6,FALSE)*I3419,0)</f>
        <v>663</v>
      </c>
      <c r="Q3419" t="str">
        <f t="shared" si="334"/>
        <v>l</v>
      </c>
      <c r="R3419" s="2">
        <f t="shared" si="335"/>
        <v>-11988</v>
      </c>
    </row>
    <row r="3420" spans="1:18" x14ac:dyDescent="0.2">
      <c r="A3420" t="s">
        <v>30</v>
      </c>
      <c r="B3420" s="9" t="str">
        <f>VLOOKUP(A3420,'item cost'!A:D,2,FALSE)</f>
        <v>group 16</v>
      </c>
      <c r="C3420" s="9" t="str">
        <f>VLOOKUP(D3420,items!A:B,2,FALSE)</f>
        <v>item 16</v>
      </c>
      <c r="D3420" t="s">
        <v>848</v>
      </c>
      <c r="E3420" s="10"/>
      <c r="F3420" s="10">
        <v>44987</v>
      </c>
      <c r="G3420" t="s">
        <v>769</v>
      </c>
      <c r="I3420">
        <v>10</v>
      </c>
      <c r="J3420" s="2">
        <v>2700</v>
      </c>
      <c r="K3420" s="2">
        <f>IF(OR(B3420="متنوع",B3420="قطع غيار"),J3420,IF(AND(B3420="ceiling fan",J3420&gt;500),_xlfn.MAXIFS('m cost'!$E$3:$E$1062,'m cost'!$B$3:$B$1062,C3420,'m cost'!$C$3:$C$1062,"&lt;="&amp;O3420,'m cost'!$D$3:$D$1062,"&lt;="&amp;N3420)*3,_xlfn.MAXIFS('m cost'!$E$3:$E$1062,'m cost'!$B$3:$B$1062,C3420,'m cost'!$C$3:$C$1062,"&lt;="&amp;O3420,'m cost'!$D$3:$D$1062,"&lt;="&amp;N3420)))</f>
        <v>340.26666666666671</v>
      </c>
      <c r="L3420" s="2">
        <f t="shared" si="330"/>
        <v>3402.666666666667</v>
      </c>
      <c r="M3420" s="2">
        <f t="shared" si="331"/>
        <v>27000</v>
      </c>
      <c r="N3420">
        <f t="shared" si="332"/>
        <v>3</v>
      </c>
      <c r="O3420">
        <f t="shared" si="333"/>
        <v>2023</v>
      </c>
      <c r="P3420" s="9">
        <f>IF(I3420&gt;0,VLOOKUP(B3420,'m cost'!A:G,6,FALSE)*I3420,0)</f>
        <v>286.8</v>
      </c>
      <c r="Q3420" t="str">
        <f t="shared" si="334"/>
        <v>p</v>
      </c>
      <c r="R3420" s="2">
        <f t="shared" si="335"/>
        <v>23310.533333333333</v>
      </c>
    </row>
    <row r="3421" spans="1:18" x14ac:dyDescent="0.2">
      <c r="A3421" t="s">
        <v>45</v>
      </c>
      <c r="B3421" s="9" t="str">
        <f>VLOOKUP(A3421,'item cost'!A:D,2,FALSE)</f>
        <v>group 17</v>
      </c>
      <c r="C3421" s="9" t="str">
        <f>VLOOKUP(D3421,items!A:B,2,FALSE)</f>
        <v>item 17</v>
      </c>
      <c r="D3421" t="s">
        <v>849</v>
      </c>
      <c r="E3421" s="10"/>
      <c r="F3421" s="10">
        <v>44987</v>
      </c>
      <c r="G3421" t="s">
        <v>769</v>
      </c>
      <c r="I3421">
        <v>4</v>
      </c>
      <c r="J3421" s="2">
        <v>2600</v>
      </c>
      <c r="K3421" s="2">
        <f>IF(OR(B3421="متنوع",B3421="قطع غيار"),J3421,IF(AND(B3421="ceiling fan",J3421&gt;500),_xlfn.MAXIFS('m cost'!$E$3:$E$1062,'m cost'!$B$3:$B$1062,C3421,'m cost'!$C$3:$C$1062,"&lt;="&amp;O3421,'m cost'!$D$3:$D$1062,"&lt;="&amp;N3421)*3,_xlfn.MAXIFS('m cost'!$E$3:$E$1062,'m cost'!$B$3:$B$1062,C3421,'m cost'!$C$3:$C$1062,"&lt;="&amp;O3421,'m cost'!$D$3:$D$1062,"&lt;="&amp;N3421)))</f>
        <v>1330</v>
      </c>
      <c r="L3421" s="2">
        <f t="shared" si="330"/>
        <v>5320</v>
      </c>
      <c r="M3421" s="2">
        <f t="shared" si="331"/>
        <v>10400</v>
      </c>
      <c r="N3421">
        <f t="shared" si="332"/>
        <v>3</v>
      </c>
      <c r="O3421">
        <f t="shared" si="333"/>
        <v>2023</v>
      </c>
      <c r="P3421" s="9">
        <f>IF(I3421&gt;0,VLOOKUP(B3421,'m cost'!A:G,6,FALSE)*I3421,0)</f>
        <v>193</v>
      </c>
      <c r="Q3421" t="str">
        <f t="shared" si="334"/>
        <v>p</v>
      </c>
      <c r="R3421" s="2">
        <f t="shared" si="335"/>
        <v>4887</v>
      </c>
    </row>
    <row r="3422" spans="1:18" x14ac:dyDescent="0.2">
      <c r="A3422" t="s">
        <v>21</v>
      </c>
      <c r="B3422" s="9" t="str">
        <f>VLOOKUP(A3422,'item cost'!A:D,2,FALSE)</f>
        <v>group 18</v>
      </c>
      <c r="C3422" s="9" t="str">
        <f>VLOOKUP(D3422,items!A:B,2,FALSE)</f>
        <v>item 18</v>
      </c>
      <c r="D3422" t="s">
        <v>850</v>
      </c>
      <c r="E3422" s="10"/>
      <c r="F3422" s="10">
        <v>44987</v>
      </c>
      <c r="G3422" t="s">
        <v>769</v>
      </c>
      <c r="I3422">
        <v>14</v>
      </c>
      <c r="J3422" s="2">
        <v>2700</v>
      </c>
      <c r="K3422" s="2">
        <f>IF(OR(B3422="متنوع",B3422="قطع غيار"),J3422,IF(AND(B3422="ceiling fan",J3422&gt;500),_xlfn.MAXIFS('m cost'!$E$3:$E$1062,'m cost'!$B$3:$B$1062,C3422,'m cost'!$C$3:$C$1062,"&lt;="&amp;O3422,'m cost'!$D$3:$D$1062,"&lt;="&amp;N3422)*3,_xlfn.MAXIFS('m cost'!$E$3:$E$1062,'m cost'!$B$3:$B$1062,C3422,'m cost'!$C$3:$C$1062,"&lt;="&amp;O3422,'m cost'!$D$3:$D$1062,"&lt;="&amp;N3422)))</f>
        <v>569</v>
      </c>
      <c r="L3422" s="2">
        <f t="shared" si="330"/>
        <v>7966</v>
      </c>
      <c r="M3422" s="2">
        <f t="shared" si="331"/>
        <v>37800</v>
      </c>
      <c r="N3422">
        <f t="shared" si="332"/>
        <v>3</v>
      </c>
      <c r="O3422">
        <f t="shared" si="333"/>
        <v>2023</v>
      </c>
      <c r="P3422" s="9">
        <f>IF(I3422&gt;0,VLOOKUP(B3422,'m cost'!A:G,6,FALSE)*I3422,0)</f>
        <v>1934.24</v>
      </c>
      <c r="Q3422" t="str">
        <f t="shared" si="334"/>
        <v>p</v>
      </c>
      <c r="R3422" s="2">
        <f t="shared" si="335"/>
        <v>27899.759999999998</v>
      </c>
    </row>
    <row r="3423" spans="1:18" x14ac:dyDescent="0.2">
      <c r="A3423" t="s">
        <v>275</v>
      </c>
      <c r="B3423" s="9" t="str">
        <f>VLOOKUP(A3423,'item cost'!A:D,2,FALSE)</f>
        <v>group 19</v>
      </c>
      <c r="C3423" s="9" t="str">
        <f>VLOOKUP(D3423,items!A:B,2,FALSE)</f>
        <v>item 19</v>
      </c>
      <c r="D3423" t="s">
        <v>851</v>
      </c>
      <c r="E3423" s="10"/>
      <c r="F3423" s="10">
        <v>44987</v>
      </c>
      <c r="G3423" t="s">
        <v>100</v>
      </c>
      <c r="I3423">
        <v>-4</v>
      </c>
      <c r="J3423" s="2">
        <v>280</v>
      </c>
      <c r="K3423" s="2">
        <f>IF(OR(B3423="متنوع",B3423="قطع غيار"),J3423,IF(AND(B3423="ceiling fan",J3423&gt;500),_xlfn.MAXIFS('m cost'!$E$3:$E$1062,'m cost'!$B$3:$B$1062,C3423,'m cost'!$C$3:$C$1062,"&lt;="&amp;O3423,'m cost'!$D$3:$D$1062,"&lt;="&amp;N3423)*3,_xlfn.MAXIFS('m cost'!$E$3:$E$1062,'m cost'!$B$3:$B$1062,C3423,'m cost'!$C$3:$C$1062,"&lt;="&amp;O3423,'m cost'!$D$3:$D$1062,"&lt;="&amp;N3423)))</f>
        <v>1400</v>
      </c>
      <c r="L3423" s="2">
        <f t="shared" si="330"/>
        <v>-5600</v>
      </c>
      <c r="M3423" s="2">
        <f t="shared" si="331"/>
        <v>-1120</v>
      </c>
      <c r="N3423">
        <f t="shared" si="332"/>
        <v>3</v>
      </c>
      <c r="O3423">
        <f t="shared" si="333"/>
        <v>2023</v>
      </c>
      <c r="P3423" s="9">
        <f>IF(I3423&gt;0,VLOOKUP(B3423,'m cost'!A:G,6,FALSE)*I3423,0)</f>
        <v>0</v>
      </c>
      <c r="Q3423" t="str">
        <f t="shared" si="334"/>
        <v>p</v>
      </c>
      <c r="R3423" s="2">
        <f t="shared" si="335"/>
        <v>4480</v>
      </c>
    </row>
    <row r="3424" spans="1:18" x14ac:dyDescent="0.2">
      <c r="A3424" t="s">
        <v>17</v>
      </c>
      <c r="B3424" s="9" t="str">
        <f>VLOOKUP(A3424,'item cost'!A:D,2,FALSE)</f>
        <v>group 20</v>
      </c>
      <c r="C3424" s="9" t="str">
        <f>VLOOKUP(D3424,items!A:B,2,FALSE)</f>
        <v>item 20</v>
      </c>
      <c r="D3424" t="s">
        <v>852</v>
      </c>
      <c r="E3424" s="10"/>
      <c r="F3424" s="10">
        <v>44987</v>
      </c>
      <c r="G3424" t="s">
        <v>100</v>
      </c>
      <c r="I3424">
        <v>-1</v>
      </c>
      <c r="J3424" s="2">
        <v>480</v>
      </c>
      <c r="K3424" s="2">
        <f>IF(OR(B3424="متنوع",B3424="قطع غيار"),J3424,IF(AND(B3424="ceiling fan",J3424&gt;500),_xlfn.MAXIFS('m cost'!$E$3:$E$1062,'m cost'!$B$3:$B$1062,C3424,'m cost'!$C$3:$C$1062,"&lt;="&amp;O3424,'m cost'!$D$3:$D$1062,"&lt;="&amp;N3424)*3,_xlfn.MAXIFS('m cost'!$E$3:$E$1062,'m cost'!$B$3:$B$1062,C3424,'m cost'!$C$3:$C$1062,"&lt;="&amp;O3424,'m cost'!$D$3:$D$1062,"&lt;="&amp;N3424)))</f>
        <v>1668</v>
      </c>
      <c r="L3424" s="2">
        <f t="shared" si="330"/>
        <v>-1668</v>
      </c>
      <c r="M3424" s="2">
        <f t="shared" si="331"/>
        <v>-480</v>
      </c>
      <c r="N3424">
        <f t="shared" si="332"/>
        <v>3</v>
      </c>
      <c r="O3424">
        <f t="shared" si="333"/>
        <v>2023</v>
      </c>
      <c r="P3424" s="9">
        <f>IF(I3424&gt;0,VLOOKUP(B3424,'m cost'!A:G,6,FALSE)*I3424,0)</f>
        <v>0</v>
      </c>
      <c r="Q3424" t="str">
        <f t="shared" si="334"/>
        <v>p</v>
      </c>
      <c r="R3424" s="2">
        <f t="shared" si="335"/>
        <v>1188</v>
      </c>
    </row>
    <row r="3425" spans="1:18" x14ac:dyDescent="0.2">
      <c r="A3425" t="s">
        <v>18</v>
      </c>
      <c r="B3425" s="9" t="str">
        <f>VLOOKUP(A3425,'item cost'!A:D,2,FALSE)</f>
        <v>group 21</v>
      </c>
      <c r="C3425" s="9" t="str">
        <f>VLOOKUP(D3425,items!A:B,2,FALSE)</f>
        <v>item 21</v>
      </c>
      <c r="D3425" t="s">
        <v>853</v>
      </c>
      <c r="E3425" s="10"/>
      <c r="F3425" s="10">
        <v>44987</v>
      </c>
      <c r="G3425" t="s">
        <v>100</v>
      </c>
      <c r="I3425">
        <v>-1</v>
      </c>
      <c r="J3425" s="2">
        <v>530</v>
      </c>
      <c r="K3425" s="2">
        <f>IF(OR(B3425="متنوع",B3425="قطع غيار"),J3425,IF(AND(B3425="ceiling fan",J3425&gt;500),_xlfn.MAXIFS('m cost'!$E$3:$E$1062,'m cost'!$B$3:$B$1062,C3425,'m cost'!$C$3:$C$1062,"&lt;="&amp;O3425,'m cost'!$D$3:$D$1062,"&lt;="&amp;N3425)*3,_xlfn.MAXIFS('m cost'!$E$3:$E$1062,'m cost'!$B$3:$B$1062,C3425,'m cost'!$C$3:$C$1062,"&lt;="&amp;O3425,'m cost'!$D$3:$D$1062,"&lt;="&amp;N3425)))</f>
        <v>2185</v>
      </c>
      <c r="L3425" s="2">
        <f t="shared" si="330"/>
        <v>-2185</v>
      </c>
      <c r="M3425" s="2">
        <f t="shared" si="331"/>
        <v>-530</v>
      </c>
      <c r="N3425">
        <f t="shared" si="332"/>
        <v>3</v>
      </c>
      <c r="O3425">
        <f t="shared" si="333"/>
        <v>2023</v>
      </c>
      <c r="P3425" s="9">
        <f>IF(I3425&gt;0,VLOOKUP(B3425,'m cost'!A:G,6,FALSE)*I3425,0)</f>
        <v>0</v>
      </c>
      <c r="Q3425" t="str">
        <f t="shared" si="334"/>
        <v>p</v>
      </c>
      <c r="R3425" s="2">
        <f t="shared" si="335"/>
        <v>1655</v>
      </c>
    </row>
    <row r="3426" spans="1:18" x14ac:dyDescent="0.2">
      <c r="A3426" t="s">
        <v>24</v>
      </c>
      <c r="B3426" s="9" t="str">
        <f>VLOOKUP(A3426,'item cost'!A:D,2,FALSE)</f>
        <v>group 22</v>
      </c>
      <c r="C3426" s="9" t="str">
        <f>VLOOKUP(D3426,items!A:B,2,FALSE)</f>
        <v>item 22</v>
      </c>
      <c r="D3426" t="s">
        <v>854</v>
      </c>
      <c r="E3426" s="10"/>
      <c r="F3426" s="10">
        <v>44987</v>
      </c>
      <c r="G3426" t="s">
        <v>100</v>
      </c>
      <c r="I3426">
        <v>-1</v>
      </c>
      <c r="J3426" s="2">
        <v>185</v>
      </c>
      <c r="K3426" s="2">
        <f>IF(OR(B3426="متنوع",B3426="قطع غيار"),J3426,IF(AND(B3426="ceiling fan",J3426&gt;500),_xlfn.MAXIFS('m cost'!$E$3:$E$1062,'m cost'!$B$3:$B$1062,C3426,'m cost'!$C$3:$C$1062,"&lt;="&amp;O3426,'m cost'!$D$3:$D$1062,"&lt;="&amp;N3426)*3,_xlfn.MAXIFS('m cost'!$E$3:$E$1062,'m cost'!$B$3:$B$1062,C3426,'m cost'!$C$3:$C$1062,"&lt;="&amp;O3426,'m cost'!$D$3:$D$1062,"&lt;="&amp;N3426)))</f>
        <v>855</v>
      </c>
      <c r="L3426" s="2">
        <f t="shared" si="330"/>
        <v>-855</v>
      </c>
      <c r="M3426" s="2">
        <f t="shared" si="331"/>
        <v>-185</v>
      </c>
      <c r="N3426">
        <f t="shared" si="332"/>
        <v>3</v>
      </c>
      <c r="O3426">
        <f t="shared" si="333"/>
        <v>2023</v>
      </c>
      <c r="P3426" s="9">
        <f>IF(I3426&gt;0,VLOOKUP(B3426,'m cost'!A:G,6,FALSE)*I3426,0)</f>
        <v>0</v>
      </c>
      <c r="Q3426" t="str">
        <f t="shared" si="334"/>
        <v>p</v>
      </c>
      <c r="R3426" s="2">
        <f t="shared" si="335"/>
        <v>670</v>
      </c>
    </row>
    <row r="3427" spans="1:18" x14ac:dyDescent="0.2">
      <c r="A3427" t="s">
        <v>60</v>
      </c>
      <c r="B3427" s="9" t="str">
        <f>VLOOKUP(A3427,'item cost'!A:D,2,FALSE)</f>
        <v>group 23</v>
      </c>
      <c r="C3427" s="9" t="str">
        <f>VLOOKUP(D3427,items!A:B,2,FALSE)</f>
        <v>item 23</v>
      </c>
      <c r="D3427" t="s">
        <v>855</v>
      </c>
      <c r="E3427" s="10"/>
      <c r="F3427" s="10">
        <v>44987</v>
      </c>
      <c r="G3427" t="s">
        <v>100</v>
      </c>
      <c r="I3427">
        <v>-2</v>
      </c>
      <c r="J3427" s="2">
        <v>270</v>
      </c>
      <c r="K3427" s="2">
        <f>IF(OR(B3427="متنوع",B3427="قطع غيار"),J3427,IF(AND(B3427="ceiling fan",J3427&gt;500),_xlfn.MAXIFS('m cost'!$E$3:$E$1062,'m cost'!$B$3:$B$1062,C3427,'m cost'!$C$3:$C$1062,"&lt;="&amp;O3427,'m cost'!$D$3:$D$1062,"&lt;="&amp;N3427)*3,_xlfn.MAXIFS('m cost'!$E$3:$E$1062,'m cost'!$B$3:$B$1062,C3427,'m cost'!$C$3:$C$1062,"&lt;="&amp;O3427,'m cost'!$D$3:$D$1062,"&lt;="&amp;N3427)))</f>
        <v>3666.8121693121693</v>
      </c>
      <c r="L3427" s="2">
        <f t="shared" si="330"/>
        <v>-7333.6243386243386</v>
      </c>
      <c r="M3427" s="2">
        <f t="shared" si="331"/>
        <v>-540</v>
      </c>
      <c r="N3427">
        <f t="shared" si="332"/>
        <v>3</v>
      </c>
      <c r="O3427">
        <f t="shared" si="333"/>
        <v>2023</v>
      </c>
      <c r="P3427" s="9">
        <f>IF(I3427&gt;0,VLOOKUP(B3427,'m cost'!A:G,6,FALSE)*I3427,0)</f>
        <v>0</v>
      </c>
      <c r="Q3427" t="str">
        <f t="shared" si="334"/>
        <v>p</v>
      </c>
      <c r="R3427" s="2">
        <f t="shared" si="335"/>
        <v>6793.6243386243386</v>
      </c>
    </row>
    <row r="3428" spans="1:18" x14ac:dyDescent="0.2">
      <c r="A3428" t="s">
        <v>43</v>
      </c>
      <c r="B3428" s="9" t="str">
        <f>VLOOKUP(A3428,'item cost'!A:D,2,FALSE)</f>
        <v>group 24</v>
      </c>
      <c r="C3428" s="9" t="str">
        <f>VLOOKUP(D3428,items!A:B,2,FALSE)</f>
        <v>item 24</v>
      </c>
      <c r="D3428" t="s">
        <v>856</v>
      </c>
      <c r="E3428" s="10"/>
      <c r="F3428" s="10">
        <v>44987</v>
      </c>
      <c r="G3428" t="s">
        <v>100</v>
      </c>
      <c r="I3428">
        <v>-2</v>
      </c>
      <c r="J3428" s="2">
        <v>350</v>
      </c>
      <c r="K3428" s="2">
        <f>IF(OR(B3428="متنوع",B3428="قطع غيار"),J3428,IF(AND(B3428="ceiling fan",J3428&gt;500),_xlfn.MAXIFS('m cost'!$E$3:$E$1062,'m cost'!$B$3:$B$1062,C3428,'m cost'!$C$3:$C$1062,"&lt;="&amp;O3428,'m cost'!$D$3:$D$1062,"&lt;="&amp;N3428)*3,_xlfn.MAXIFS('m cost'!$E$3:$E$1062,'m cost'!$B$3:$B$1062,C3428,'m cost'!$C$3:$C$1062,"&lt;="&amp;O3428,'m cost'!$D$3:$D$1062,"&lt;="&amp;N3428)))</f>
        <v>570</v>
      </c>
      <c r="L3428" s="2">
        <f t="shared" si="330"/>
        <v>-1140</v>
      </c>
      <c r="M3428" s="2">
        <f t="shared" si="331"/>
        <v>-700</v>
      </c>
      <c r="N3428">
        <f t="shared" si="332"/>
        <v>3</v>
      </c>
      <c r="O3428">
        <f t="shared" si="333"/>
        <v>2023</v>
      </c>
      <c r="P3428" s="9">
        <f>IF(I3428&gt;0,VLOOKUP(B3428,'m cost'!A:G,6,FALSE)*I3428,0)</f>
        <v>0</v>
      </c>
      <c r="Q3428" t="str">
        <f t="shared" si="334"/>
        <v>p</v>
      </c>
      <c r="R3428" s="2">
        <f t="shared" si="335"/>
        <v>440</v>
      </c>
    </row>
    <row r="3429" spans="1:18" x14ac:dyDescent="0.2">
      <c r="A3429" t="s">
        <v>278</v>
      </c>
      <c r="B3429" s="9" t="str">
        <f>VLOOKUP(A3429,'item cost'!A:D,2,FALSE)</f>
        <v>group 25</v>
      </c>
      <c r="C3429" s="9" t="str">
        <f>VLOOKUP(D3429,items!A:B,2,FALSE)</f>
        <v>item 25</v>
      </c>
      <c r="D3429" t="s">
        <v>857</v>
      </c>
      <c r="E3429" s="10"/>
      <c r="F3429" s="10">
        <v>44987</v>
      </c>
      <c r="G3429" t="s">
        <v>100</v>
      </c>
      <c r="I3429">
        <v>-1</v>
      </c>
      <c r="J3429" s="2">
        <v>2600</v>
      </c>
      <c r="K3429" s="2">
        <f>IF(OR(B3429="متنوع",B3429="قطع غيار"),J3429,IF(AND(B3429="ceiling fan",J3429&gt;500),_xlfn.MAXIFS('m cost'!$E$3:$E$1062,'m cost'!$B$3:$B$1062,C3429,'m cost'!$C$3:$C$1062,"&lt;="&amp;O3429,'m cost'!$D$3:$D$1062,"&lt;="&amp;N3429)*3,_xlfn.MAXIFS('m cost'!$E$3:$E$1062,'m cost'!$B$3:$B$1062,C3429,'m cost'!$C$3:$C$1062,"&lt;="&amp;O3429,'m cost'!$D$3:$D$1062,"&lt;="&amp;N3429)))</f>
        <v>388</v>
      </c>
      <c r="L3429" s="2">
        <f t="shared" si="330"/>
        <v>-388</v>
      </c>
      <c r="M3429" s="2">
        <f t="shared" si="331"/>
        <v>-2600</v>
      </c>
      <c r="N3429">
        <f t="shared" si="332"/>
        <v>3</v>
      </c>
      <c r="O3429">
        <f t="shared" si="333"/>
        <v>2023</v>
      </c>
      <c r="P3429" s="9">
        <f>IF(I3429&gt;0,VLOOKUP(B3429,'m cost'!A:G,6,FALSE)*I3429,0)</f>
        <v>0</v>
      </c>
      <c r="Q3429" t="str">
        <f t="shared" si="334"/>
        <v>l</v>
      </c>
      <c r="R3429" s="2">
        <f t="shared" si="335"/>
        <v>-2212</v>
      </c>
    </row>
    <row r="3430" spans="1:18" x14ac:dyDescent="0.2">
      <c r="A3430" t="s">
        <v>279</v>
      </c>
      <c r="B3430" s="9" t="str">
        <f>VLOOKUP(A3430,'item cost'!A:D,2,FALSE)</f>
        <v>group 26</v>
      </c>
      <c r="C3430" s="9" t="str">
        <f>VLOOKUP(D3430,items!A:B,2,FALSE)</f>
        <v>item 26</v>
      </c>
      <c r="D3430" t="s">
        <v>858</v>
      </c>
      <c r="E3430" s="10"/>
      <c r="F3430" s="10">
        <v>44987</v>
      </c>
      <c r="G3430" t="s">
        <v>100</v>
      </c>
      <c r="I3430">
        <v>-1</v>
      </c>
      <c r="J3430" s="2">
        <v>1350</v>
      </c>
      <c r="K3430" s="2">
        <f>IF(OR(B3430="متنوع",B3430="قطع غيار"),J3430,IF(AND(B3430="ceiling fan",J3430&gt;500),_xlfn.MAXIFS('m cost'!$E$3:$E$1062,'m cost'!$B$3:$B$1062,C3430,'m cost'!$C$3:$C$1062,"&lt;="&amp;O3430,'m cost'!$D$3:$D$1062,"&lt;="&amp;N3430)*3,_xlfn.MAXIFS('m cost'!$E$3:$E$1062,'m cost'!$B$3:$B$1062,C3430,'m cost'!$C$3:$C$1062,"&lt;="&amp;O3430,'m cost'!$D$3:$D$1062,"&lt;="&amp;N3430)))</f>
        <v>2270</v>
      </c>
      <c r="L3430" s="2">
        <f t="shared" si="330"/>
        <v>-2270</v>
      </c>
      <c r="M3430" s="2">
        <f t="shared" si="331"/>
        <v>-1350</v>
      </c>
      <c r="N3430">
        <f t="shared" si="332"/>
        <v>3</v>
      </c>
      <c r="O3430">
        <f t="shared" si="333"/>
        <v>2023</v>
      </c>
      <c r="P3430" s="9">
        <f>IF(I3430&gt;0,VLOOKUP(B3430,'m cost'!A:G,6,FALSE)*I3430,0)</f>
        <v>0</v>
      </c>
      <c r="Q3430" t="str">
        <f t="shared" si="334"/>
        <v>p</v>
      </c>
      <c r="R3430" s="2">
        <f t="shared" si="335"/>
        <v>920</v>
      </c>
    </row>
    <row r="3431" spans="1:18" x14ac:dyDescent="0.2">
      <c r="A3431" t="s">
        <v>46</v>
      </c>
      <c r="B3431" s="9" t="str">
        <f>VLOOKUP(A3431,'item cost'!A:D,2,FALSE)</f>
        <v>group 27</v>
      </c>
      <c r="C3431" s="9" t="str">
        <f>VLOOKUP(D3431,items!A:B,2,FALSE)</f>
        <v>item 27</v>
      </c>
      <c r="D3431" t="s">
        <v>859</v>
      </c>
      <c r="E3431" s="10"/>
      <c r="F3431" s="10">
        <v>44994</v>
      </c>
      <c r="G3431" t="s">
        <v>770</v>
      </c>
      <c r="I3431">
        <v>25</v>
      </c>
      <c r="J3431" s="2">
        <v>1550</v>
      </c>
      <c r="K3431" s="2">
        <f>IF(OR(B3431="متنوع",B3431="قطع غيار"),J3431,IF(AND(B3431="ceiling fan",J3431&gt;500),_xlfn.MAXIFS('m cost'!$E$3:$E$1062,'m cost'!$B$3:$B$1062,C3431,'m cost'!$C$3:$C$1062,"&lt;="&amp;O3431,'m cost'!$D$3:$D$1062,"&lt;="&amp;N3431)*3,_xlfn.MAXIFS('m cost'!$E$3:$E$1062,'m cost'!$B$3:$B$1062,C3431,'m cost'!$C$3:$C$1062,"&lt;="&amp;O3431,'m cost'!$D$3:$D$1062,"&lt;="&amp;N3431)))</f>
        <v>1651</v>
      </c>
      <c r="L3431" s="2">
        <f t="shared" si="330"/>
        <v>41275</v>
      </c>
      <c r="M3431" s="2">
        <f t="shared" si="331"/>
        <v>38750</v>
      </c>
      <c r="N3431">
        <f t="shared" si="332"/>
        <v>3</v>
      </c>
      <c r="O3431">
        <f t="shared" si="333"/>
        <v>2023</v>
      </c>
      <c r="P3431" s="9">
        <f>IF(I3431&gt;0,VLOOKUP(B3431,'m cost'!A:G,6,FALSE)*I3431,0)</f>
        <v>0</v>
      </c>
      <c r="Q3431" t="str">
        <f t="shared" si="334"/>
        <v>l</v>
      </c>
      <c r="R3431" s="2">
        <f t="shared" si="335"/>
        <v>-2525</v>
      </c>
    </row>
    <row r="3432" spans="1:18" x14ac:dyDescent="0.2">
      <c r="A3432" t="s">
        <v>37</v>
      </c>
      <c r="B3432" s="9" t="str">
        <f>VLOOKUP(A3432,'item cost'!A:D,2,FALSE)</f>
        <v>group 28</v>
      </c>
      <c r="C3432" s="9" t="str">
        <f>VLOOKUP(D3432,items!A:B,2,FALSE)</f>
        <v>item 28</v>
      </c>
      <c r="D3432" t="s">
        <v>860</v>
      </c>
      <c r="E3432" s="10"/>
      <c r="F3432" s="10">
        <v>44994</v>
      </c>
      <c r="G3432" t="s">
        <v>770</v>
      </c>
      <c r="I3432">
        <v>15</v>
      </c>
      <c r="J3432" s="2">
        <v>2700</v>
      </c>
      <c r="K3432" s="2">
        <f>IF(OR(B3432="متنوع",B3432="قطع غيار"),J3432,IF(AND(B3432="ceiling fan",J3432&gt;500),_xlfn.MAXIFS('m cost'!$E$3:$E$1062,'m cost'!$B$3:$B$1062,C3432,'m cost'!$C$3:$C$1062,"&lt;="&amp;O3432,'m cost'!$D$3:$D$1062,"&lt;="&amp;N3432)*3,_xlfn.MAXIFS('m cost'!$E$3:$E$1062,'m cost'!$B$3:$B$1062,C3432,'m cost'!$C$3:$C$1062,"&lt;="&amp;O3432,'m cost'!$D$3:$D$1062,"&lt;="&amp;N3432)))</f>
        <v>1229</v>
      </c>
      <c r="L3432" s="2">
        <f t="shared" si="330"/>
        <v>18435</v>
      </c>
      <c r="M3432" s="2">
        <f t="shared" si="331"/>
        <v>40500</v>
      </c>
      <c r="N3432">
        <f t="shared" si="332"/>
        <v>3</v>
      </c>
      <c r="O3432">
        <f t="shared" si="333"/>
        <v>2023</v>
      </c>
      <c r="P3432" s="9">
        <f>IF(I3432&gt;0,VLOOKUP(B3432,'m cost'!A:G,6,FALSE)*I3432,0)</f>
        <v>7.5</v>
      </c>
      <c r="Q3432" t="str">
        <f t="shared" si="334"/>
        <v>p</v>
      </c>
      <c r="R3432" s="2">
        <f t="shared" si="335"/>
        <v>22057.5</v>
      </c>
    </row>
    <row r="3433" spans="1:18" x14ac:dyDescent="0.2">
      <c r="A3433" t="s">
        <v>44</v>
      </c>
      <c r="B3433" s="9" t="str">
        <f>VLOOKUP(A3433,'item cost'!A:D,2,FALSE)</f>
        <v>group 29</v>
      </c>
      <c r="C3433" s="9" t="str">
        <f>VLOOKUP(D3433,items!A:B,2,FALSE)</f>
        <v>item 29</v>
      </c>
      <c r="D3433" t="s">
        <v>861</v>
      </c>
      <c r="E3433" s="10"/>
      <c r="F3433" s="10">
        <v>44994</v>
      </c>
      <c r="G3433" t="s">
        <v>770</v>
      </c>
      <c r="I3433">
        <v>20</v>
      </c>
      <c r="J3433" s="2">
        <v>1050</v>
      </c>
      <c r="K3433" s="2">
        <f>IF(OR(B3433="متنوع",B3433="قطع غيار"),J3433,IF(AND(B3433="ceiling fan",J3433&gt;500),_xlfn.MAXIFS('m cost'!$E$3:$E$1062,'m cost'!$B$3:$B$1062,C3433,'m cost'!$C$3:$C$1062,"&lt;="&amp;O3433,'m cost'!$D$3:$D$1062,"&lt;="&amp;N3433)*3,_xlfn.MAXIFS('m cost'!$E$3:$E$1062,'m cost'!$B$3:$B$1062,C3433,'m cost'!$C$3:$C$1062,"&lt;="&amp;O3433,'m cost'!$D$3:$D$1062,"&lt;="&amp;N3433)))</f>
        <v>253</v>
      </c>
      <c r="L3433" s="2">
        <f t="shared" si="330"/>
        <v>5060</v>
      </c>
      <c r="M3433" s="2">
        <f t="shared" si="331"/>
        <v>21000</v>
      </c>
      <c r="N3433">
        <f t="shared" si="332"/>
        <v>3</v>
      </c>
      <c r="O3433">
        <f t="shared" si="333"/>
        <v>2023</v>
      </c>
      <c r="P3433" s="9">
        <f>IF(I3433&gt;0,VLOOKUP(B3433,'m cost'!A:G,6,FALSE)*I3433,0)</f>
        <v>100</v>
      </c>
      <c r="Q3433" t="str">
        <f t="shared" si="334"/>
        <v>p</v>
      </c>
      <c r="R3433" s="2">
        <f t="shared" si="335"/>
        <v>15840</v>
      </c>
    </row>
    <row r="3434" spans="1:18" x14ac:dyDescent="0.2">
      <c r="A3434" t="s">
        <v>280</v>
      </c>
      <c r="B3434" s="9" t="str">
        <f>VLOOKUP(A3434,'item cost'!A:D,2,FALSE)</f>
        <v>group 30</v>
      </c>
      <c r="C3434" s="9" t="str">
        <f>VLOOKUP(D3434,items!A:B,2,FALSE)</f>
        <v>item 30</v>
      </c>
      <c r="D3434" t="s">
        <v>862</v>
      </c>
      <c r="E3434" s="10"/>
      <c r="F3434" s="10">
        <v>44994</v>
      </c>
      <c r="G3434" t="s">
        <v>770</v>
      </c>
      <c r="I3434">
        <v>50</v>
      </c>
      <c r="J3434" s="2">
        <v>275</v>
      </c>
      <c r="K3434" s="2">
        <f>IF(OR(B3434="متنوع",B3434="قطع غيار"),J3434,IF(AND(B3434="ceiling fan",J3434&gt;500),_xlfn.MAXIFS('m cost'!$E$3:$E$1062,'m cost'!$B$3:$B$1062,C3434,'m cost'!$C$3:$C$1062,"&lt;="&amp;O3434,'m cost'!$D$3:$D$1062,"&lt;="&amp;N3434)*3,_xlfn.MAXIFS('m cost'!$E$3:$E$1062,'m cost'!$B$3:$B$1062,C3434,'m cost'!$C$3:$C$1062,"&lt;="&amp;O3434,'m cost'!$D$3:$D$1062,"&lt;="&amp;N3434)))</f>
        <v>1273</v>
      </c>
      <c r="L3434" s="2">
        <f t="shared" si="330"/>
        <v>63650</v>
      </c>
      <c r="M3434" s="2">
        <f t="shared" si="331"/>
        <v>13750</v>
      </c>
      <c r="N3434">
        <f t="shared" si="332"/>
        <v>3</v>
      </c>
      <c r="O3434">
        <f t="shared" si="333"/>
        <v>2023</v>
      </c>
      <c r="P3434" s="9">
        <f>IF(I3434&gt;0,VLOOKUP(B3434,'m cost'!A:G,6,FALSE)*I3434,0)</f>
        <v>250</v>
      </c>
      <c r="Q3434" t="str">
        <f t="shared" si="334"/>
        <v>l</v>
      </c>
      <c r="R3434" s="2">
        <f t="shared" si="335"/>
        <v>-50150</v>
      </c>
    </row>
    <row r="3435" spans="1:18" x14ac:dyDescent="0.2">
      <c r="A3435" t="s">
        <v>50</v>
      </c>
      <c r="B3435" s="9" t="str">
        <f>VLOOKUP(A3435,'item cost'!A:D,2,FALSE)</f>
        <v>group 31</v>
      </c>
      <c r="C3435" s="9" t="str">
        <f>VLOOKUP(D3435,items!A:B,2,FALSE)</f>
        <v>item 31</v>
      </c>
      <c r="D3435" t="s">
        <v>863</v>
      </c>
      <c r="E3435" s="10"/>
      <c r="F3435" s="10">
        <v>45001</v>
      </c>
      <c r="G3435" t="s">
        <v>771</v>
      </c>
      <c r="I3435">
        <v>10</v>
      </c>
      <c r="J3435" s="2">
        <v>2675</v>
      </c>
      <c r="K3435" s="2">
        <f>IF(OR(B3435="متنوع",B3435="قطع غيار"),J3435,IF(AND(B3435="ceiling fan",J3435&gt;500),_xlfn.MAXIFS('m cost'!$E$3:$E$1062,'m cost'!$B$3:$B$1062,C3435,'m cost'!$C$3:$C$1062,"&lt;="&amp;O3435,'m cost'!$D$3:$D$1062,"&lt;="&amp;N3435)*3,_xlfn.MAXIFS('m cost'!$E$3:$E$1062,'m cost'!$B$3:$B$1062,C3435,'m cost'!$C$3:$C$1062,"&lt;="&amp;O3435,'m cost'!$D$3:$D$1062,"&lt;="&amp;N3435)))</f>
        <v>891.17460317460325</v>
      </c>
      <c r="L3435" s="2">
        <f t="shared" si="330"/>
        <v>8911.7460317460318</v>
      </c>
      <c r="M3435" s="2">
        <f t="shared" si="331"/>
        <v>26750</v>
      </c>
      <c r="N3435">
        <f t="shared" si="332"/>
        <v>3</v>
      </c>
      <c r="O3435">
        <f t="shared" si="333"/>
        <v>2023</v>
      </c>
      <c r="P3435" s="9">
        <f>IF(I3435&gt;0,VLOOKUP(B3435,'m cost'!A:G,6,FALSE)*I3435,0)</f>
        <v>50</v>
      </c>
      <c r="Q3435" t="str">
        <f t="shared" si="334"/>
        <v>p</v>
      </c>
      <c r="R3435" s="2">
        <f t="shared" si="335"/>
        <v>17788.253968253968</v>
      </c>
    </row>
    <row r="3436" spans="1:18" x14ac:dyDescent="0.2">
      <c r="A3436" t="s">
        <v>20</v>
      </c>
      <c r="B3436" s="9" t="str">
        <f>VLOOKUP(A3436,'item cost'!A:D,2,FALSE)</f>
        <v>group 32</v>
      </c>
      <c r="C3436" s="9" t="str">
        <f>VLOOKUP(D3436,items!A:B,2,FALSE)</f>
        <v>item 32</v>
      </c>
      <c r="D3436" t="s">
        <v>864</v>
      </c>
      <c r="E3436" s="10"/>
      <c r="F3436" s="10">
        <v>45001</v>
      </c>
      <c r="G3436" t="s">
        <v>771</v>
      </c>
      <c r="I3436">
        <v>20</v>
      </c>
      <c r="J3436" s="2">
        <v>2775</v>
      </c>
      <c r="K3436" s="2">
        <f>IF(OR(B3436="متنوع",B3436="قطع غيار"),J3436,IF(AND(B3436="ceiling fan",J3436&gt;500),_xlfn.MAXIFS('m cost'!$E$3:$E$1062,'m cost'!$B$3:$B$1062,C3436,'m cost'!$C$3:$C$1062,"&lt;="&amp;O3436,'m cost'!$D$3:$D$1062,"&lt;="&amp;N3436)*3,_xlfn.MAXIFS('m cost'!$E$3:$E$1062,'m cost'!$B$3:$B$1062,C3436,'m cost'!$C$3:$C$1062,"&lt;="&amp;O3436,'m cost'!$D$3:$D$1062,"&lt;="&amp;N3436)))</f>
        <v>630</v>
      </c>
      <c r="L3436" s="2">
        <f t="shared" si="330"/>
        <v>12600</v>
      </c>
      <c r="M3436" s="2">
        <f t="shared" si="331"/>
        <v>55500</v>
      </c>
      <c r="N3436">
        <f t="shared" si="332"/>
        <v>3</v>
      </c>
      <c r="O3436">
        <f t="shared" si="333"/>
        <v>2023</v>
      </c>
      <c r="P3436" s="9">
        <f>IF(I3436&gt;0,VLOOKUP(B3436,'m cost'!A:G,6,FALSE)*I3436,0)</f>
        <v>100</v>
      </c>
      <c r="Q3436" t="str">
        <f t="shared" si="334"/>
        <v>p</v>
      </c>
      <c r="R3436" s="2">
        <f t="shared" si="335"/>
        <v>42800</v>
      </c>
    </row>
    <row r="3437" spans="1:18" x14ac:dyDescent="0.2">
      <c r="A3437" t="s">
        <v>33</v>
      </c>
      <c r="B3437" s="9" t="str">
        <f>VLOOKUP(A3437,'item cost'!A:D,2,FALSE)</f>
        <v>group 33</v>
      </c>
      <c r="C3437" s="9" t="str">
        <f>VLOOKUP(D3437,items!A:B,2,FALSE)</f>
        <v>item 33</v>
      </c>
      <c r="D3437" t="s">
        <v>865</v>
      </c>
      <c r="E3437" s="10"/>
      <c r="F3437" s="10">
        <v>45001</v>
      </c>
      <c r="G3437" t="s">
        <v>771</v>
      </c>
      <c r="I3437">
        <v>100</v>
      </c>
      <c r="J3437" s="2">
        <v>280</v>
      </c>
      <c r="K3437" s="2">
        <f>IF(OR(B3437="متنوع",B3437="قطع غيار"),J3437,IF(AND(B3437="ceiling fan",J3437&gt;500),_xlfn.MAXIFS('m cost'!$E$3:$E$1062,'m cost'!$B$3:$B$1062,C3437,'m cost'!$C$3:$C$1062,"&lt;="&amp;O3437,'m cost'!$D$3:$D$1062,"&lt;="&amp;N3437)*3,_xlfn.MAXIFS('m cost'!$E$3:$E$1062,'m cost'!$B$3:$B$1062,C3437,'m cost'!$C$3:$C$1062,"&lt;="&amp;O3437,'m cost'!$D$3:$D$1062,"&lt;="&amp;N3437)))</f>
        <v>960</v>
      </c>
      <c r="L3437" s="2">
        <f t="shared" si="330"/>
        <v>96000</v>
      </c>
      <c r="M3437" s="2">
        <f t="shared" si="331"/>
        <v>28000</v>
      </c>
      <c r="N3437">
        <f t="shared" si="332"/>
        <v>3</v>
      </c>
      <c r="O3437">
        <f t="shared" si="333"/>
        <v>2023</v>
      </c>
      <c r="P3437" s="9">
        <f>IF(I3437&gt;0,VLOOKUP(B3437,'m cost'!A:G,6,FALSE)*I3437,0)</f>
        <v>500</v>
      </c>
      <c r="Q3437" t="str">
        <f t="shared" si="334"/>
        <v>l</v>
      </c>
      <c r="R3437" s="2">
        <f t="shared" si="335"/>
        <v>-68500</v>
      </c>
    </row>
    <row r="3438" spans="1:18" x14ac:dyDescent="0.2">
      <c r="A3438" t="s">
        <v>48</v>
      </c>
      <c r="B3438" s="9" t="str">
        <f>VLOOKUP(A3438,'item cost'!A:D,2,FALSE)</f>
        <v>group 34</v>
      </c>
      <c r="C3438" s="9" t="str">
        <f>VLOOKUP(D3438,items!A:B,2,FALSE)</f>
        <v>item 34</v>
      </c>
      <c r="D3438" t="s">
        <v>866</v>
      </c>
      <c r="E3438" s="10"/>
      <c r="F3438" s="10">
        <v>45001</v>
      </c>
      <c r="G3438" t="s">
        <v>771</v>
      </c>
      <c r="I3438">
        <v>82</v>
      </c>
      <c r="J3438" s="2">
        <v>475</v>
      </c>
      <c r="K3438" s="2">
        <f>IF(OR(B3438="متنوع",B3438="قطع غيار"),J3438,IF(AND(B3438="ceiling fan",J3438&gt;500),_xlfn.MAXIFS('m cost'!$E$3:$E$1062,'m cost'!$B$3:$B$1062,C3438,'m cost'!$C$3:$C$1062,"&lt;="&amp;O3438,'m cost'!$D$3:$D$1062,"&lt;="&amp;N3438)*3,_xlfn.MAXIFS('m cost'!$E$3:$E$1062,'m cost'!$B$3:$B$1062,C3438,'m cost'!$C$3:$C$1062,"&lt;="&amp;O3438,'m cost'!$D$3:$D$1062,"&lt;="&amp;N3438)))</f>
        <v>1445</v>
      </c>
      <c r="L3438" s="2">
        <f t="shared" si="330"/>
        <v>118490</v>
      </c>
      <c r="M3438" s="2">
        <f t="shared" si="331"/>
        <v>38950</v>
      </c>
      <c r="N3438">
        <f t="shared" si="332"/>
        <v>3</v>
      </c>
      <c r="O3438">
        <f t="shared" si="333"/>
        <v>2023</v>
      </c>
      <c r="P3438" s="9">
        <f>IF(I3438&gt;0,VLOOKUP(B3438,'m cost'!A:G,6,FALSE)*I3438,0)</f>
        <v>410</v>
      </c>
      <c r="Q3438" t="str">
        <f t="shared" si="334"/>
        <v>l</v>
      </c>
      <c r="R3438" s="2">
        <f t="shared" si="335"/>
        <v>-79950</v>
      </c>
    </row>
    <row r="3439" spans="1:18" x14ac:dyDescent="0.2">
      <c r="A3439" t="s">
        <v>28</v>
      </c>
      <c r="B3439" s="9" t="str">
        <f>VLOOKUP(A3439,'item cost'!A:D,2,FALSE)</f>
        <v>group 35</v>
      </c>
      <c r="C3439" s="9" t="str">
        <f>VLOOKUP(D3439,items!A:B,2,FALSE)</f>
        <v>item 35</v>
      </c>
      <c r="D3439" t="s">
        <v>867</v>
      </c>
      <c r="E3439" s="10"/>
      <c r="F3439" s="10">
        <v>45001</v>
      </c>
      <c r="G3439" t="s">
        <v>771</v>
      </c>
      <c r="I3439">
        <v>50</v>
      </c>
      <c r="J3439" s="2">
        <v>535</v>
      </c>
      <c r="K3439" s="2">
        <f>IF(OR(B3439="متنوع",B3439="قطع غيار"),J3439,IF(AND(B3439="ceiling fan",J3439&gt;500),_xlfn.MAXIFS('m cost'!$E$3:$E$1062,'m cost'!$B$3:$B$1062,C3439,'m cost'!$C$3:$C$1062,"&lt;="&amp;O3439,'m cost'!$D$3:$D$1062,"&lt;="&amp;N3439)*3,_xlfn.MAXIFS('m cost'!$E$3:$E$1062,'m cost'!$B$3:$B$1062,C3439,'m cost'!$C$3:$C$1062,"&lt;="&amp;O3439,'m cost'!$D$3:$D$1062,"&lt;="&amp;N3439)))</f>
        <v>1445</v>
      </c>
      <c r="L3439" s="2">
        <f t="shared" si="330"/>
        <v>72250</v>
      </c>
      <c r="M3439" s="2">
        <f t="shared" si="331"/>
        <v>26750</v>
      </c>
      <c r="N3439">
        <f t="shared" si="332"/>
        <v>3</v>
      </c>
      <c r="O3439">
        <f t="shared" si="333"/>
        <v>2023</v>
      </c>
      <c r="P3439" s="9">
        <f>IF(I3439&gt;0,VLOOKUP(B3439,'m cost'!A:G,6,FALSE)*I3439,0)</f>
        <v>250</v>
      </c>
      <c r="Q3439" t="str">
        <f t="shared" si="334"/>
        <v>l</v>
      </c>
      <c r="R3439" s="2">
        <f t="shared" si="335"/>
        <v>-45750</v>
      </c>
    </row>
    <row r="3440" spans="1:18" x14ac:dyDescent="0.2">
      <c r="A3440" t="s">
        <v>274</v>
      </c>
      <c r="B3440" s="9" t="str">
        <f>VLOOKUP(A3440,'item cost'!A:D,2,FALSE)</f>
        <v>group 36</v>
      </c>
      <c r="C3440" s="9" t="str">
        <f>VLOOKUP(D3440,items!A:B,2,FALSE)</f>
        <v>item 36</v>
      </c>
      <c r="D3440" t="s">
        <v>868</v>
      </c>
      <c r="E3440" s="10"/>
      <c r="F3440" s="10">
        <v>45001</v>
      </c>
      <c r="G3440" t="s">
        <v>771</v>
      </c>
      <c r="I3440">
        <v>20</v>
      </c>
      <c r="J3440" s="2">
        <v>475</v>
      </c>
      <c r="K3440" s="2">
        <f>IF(OR(B3440="متنوع",B3440="قطع غيار"),J3440,IF(AND(B3440="ceiling fan",J3440&gt;500),_xlfn.MAXIFS('m cost'!$E$3:$E$1062,'m cost'!$B$3:$B$1062,C3440,'m cost'!$C$3:$C$1062,"&lt;="&amp;O3440,'m cost'!$D$3:$D$1062,"&lt;="&amp;N3440)*3,_xlfn.MAXIFS('m cost'!$E$3:$E$1062,'m cost'!$B$3:$B$1062,C3440,'m cost'!$C$3:$C$1062,"&lt;="&amp;O3440,'m cost'!$D$3:$D$1062,"&lt;="&amp;N3440)))</f>
        <v>1730</v>
      </c>
      <c r="L3440" s="2">
        <f t="shared" si="330"/>
        <v>34600</v>
      </c>
      <c r="M3440" s="2">
        <f t="shared" si="331"/>
        <v>9500</v>
      </c>
      <c r="N3440">
        <f t="shared" si="332"/>
        <v>3</v>
      </c>
      <c r="O3440">
        <f t="shared" si="333"/>
        <v>2023</v>
      </c>
      <c r="P3440" s="9">
        <f>IF(I3440&gt;0,VLOOKUP(B3440,'m cost'!A:G,6,FALSE)*I3440,0)</f>
        <v>100</v>
      </c>
      <c r="Q3440" t="str">
        <f t="shared" si="334"/>
        <v>l</v>
      </c>
      <c r="R3440" s="2">
        <f t="shared" si="335"/>
        <v>-25200</v>
      </c>
    </row>
    <row r="3441" spans="1:18" x14ac:dyDescent="0.2">
      <c r="A3441" t="s">
        <v>52</v>
      </c>
      <c r="B3441" s="9" t="str">
        <f>VLOOKUP(A3441,'item cost'!A:D,2,FALSE)</f>
        <v>group 37</v>
      </c>
      <c r="C3441" s="9" t="str">
        <f>VLOOKUP(D3441,items!A:B,2,FALSE)</f>
        <v>item 37</v>
      </c>
      <c r="D3441" t="s">
        <v>869</v>
      </c>
      <c r="E3441" s="10"/>
      <c r="F3441" s="10">
        <v>45001</v>
      </c>
      <c r="G3441" t="s">
        <v>205</v>
      </c>
      <c r="I3441">
        <v>-1</v>
      </c>
      <c r="J3441" s="2">
        <v>515</v>
      </c>
      <c r="K3441" s="2">
        <f>IF(OR(B3441="متنوع",B3441="قطع غيار"),J3441,IF(AND(B3441="ceiling fan",J3441&gt;500),_xlfn.MAXIFS('m cost'!$E$3:$E$1062,'m cost'!$B$3:$B$1062,C3441,'m cost'!$C$3:$C$1062,"&lt;="&amp;O3441,'m cost'!$D$3:$D$1062,"&lt;="&amp;N3441)*3,_xlfn.MAXIFS('m cost'!$E$3:$E$1062,'m cost'!$B$3:$B$1062,C3441,'m cost'!$C$3:$C$1062,"&lt;="&amp;O3441,'m cost'!$D$3:$D$1062,"&lt;="&amp;N3441)))</f>
        <v>1486.2500000000002</v>
      </c>
      <c r="L3441" s="2">
        <f t="shared" si="330"/>
        <v>-1486.2500000000002</v>
      </c>
      <c r="M3441" s="2">
        <f t="shared" si="331"/>
        <v>-515</v>
      </c>
      <c r="N3441">
        <f t="shared" si="332"/>
        <v>3</v>
      </c>
      <c r="O3441">
        <f t="shared" si="333"/>
        <v>2023</v>
      </c>
      <c r="P3441" s="9">
        <f>IF(I3441&gt;0,VLOOKUP(B3441,'m cost'!A:G,6,FALSE)*I3441,0)</f>
        <v>0</v>
      </c>
      <c r="Q3441" t="str">
        <f t="shared" si="334"/>
        <v>p</v>
      </c>
      <c r="R3441" s="2">
        <f t="shared" si="335"/>
        <v>971.25000000000023</v>
      </c>
    </row>
    <row r="3442" spans="1:18" x14ac:dyDescent="0.2">
      <c r="A3442" t="s">
        <v>65</v>
      </c>
      <c r="B3442" s="9" t="str">
        <f>VLOOKUP(A3442,'item cost'!A:D,2,FALSE)</f>
        <v>group 38</v>
      </c>
      <c r="C3442" s="9" t="str">
        <f>VLOOKUP(D3442,items!A:B,2,FALSE)</f>
        <v>item 38</v>
      </c>
      <c r="D3442" t="s">
        <v>870</v>
      </c>
      <c r="E3442" s="10"/>
      <c r="F3442" s="10">
        <v>45001</v>
      </c>
      <c r="G3442" t="s">
        <v>205</v>
      </c>
      <c r="I3442">
        <v>-1</v>
      </c>
      <c r="J3442" s="2">
        <v>1050</v>
      </c>
      <c r="K3442" s="2">
        <f>IF(OR(B3442="متنوع",B3442="قطع غيار"),J3442,IF(AND(B3442="ceiling fan",J3442&gt;500),_xlfn.MAXIFS('m cost'!$E$3:$E$1062,'m cost'!$B$3:$B$1062,C3442,'m cost'!$C$3:$C$1062,"&lt;="&amp;O3442,'m cost'!$D$3:$D$1062,"&lt;="&amp;N3442)*3,_xlfn.MAXIFS('m cost'!$E$3:$E$1062,'m cost'!$B$3:$B$1062,C3442,'m cost'!$C$3:$C$1062,"&lt;="&amp;O3442,'m cost'!$D$3:$D$1062,"&lt;="&amp;N3442)))</f>
        <v>1954.814814814815</v>
      </c>
      <c r="L3442" s="2">
        <f t="shared" si="330"/>
        <v>-1954.814814814815</v>
      </c>
      <c r="M3442" s="2">
        <f t="shared" si="331"/>
        <v>-1050</v>
      </c>
      <c r="N3442">
        <f t="shared" si="332"/>
        <v>3</v>
      </c>
      <c r="O3442">
        <f t="shared" si="333"/>
        <v>2023</v>
      </c>
      <c r="P3442" s="9">
        <f>IF(I3442&gt;0,VLOOKUP(B3442,'m cost'!A:G,6,FALSE)*I3442,0)</f>
        <v>0</v>
      </c>
      <c r="Q3442" t="str">
        <f t="shared" si="334"/>
        <v>p</v>
      </c>
      <c r="R3442" s="2">
        <f t="shared" si="335"/>
        <v>904.81481481481501</v>
      </c>
    </row>
    <row r="3443" spans="1:18" x14ac:dyDescent="0.2">
      <c r="A3443" t="s">
        <v>62</v>
      </c>
      <c r="B3443" s="9" t="str">
        <f>VLOOKUP(A3443,'item cost'!A:D,2,FALSE)</f>
        <v>group 39</v>
      </c>
      <c r="C3443" s="9" t="str">
        <f>VLOOKUP(D3443,items!A:B,2,FALSE)</f>
        <v>item 39</v>
      </c>
      <c r="D3443" t="s">
        <v>871</v>
      </c>
      <c r="E3443" s="10"/>
      <c r="F3443" s="10">
        <v>45001</v>
      </c>
      <c r="G3443" t="s">
        <v>205</v>
      </c>
      <c r="I3443">
        <v>-1</v>
      </c>
      <c r="J3443" s="2">
        <v>360</v>
      </c>
      <c r="K3443" s="2">
        <f>IF(OR(B3443="متنوع",B3443="قطع غيار"),J3443,IF(AND(B3443="ceiling fan",J3443&gt;500),_xlfn.MAXIFS('m cost'!$E$3:$E$1062,'m cost'!$B$3:$B$1062,C3443,'m cost'!$C$3:$C$1062,"&lt;="&amp;O3443,'m cost'!$D$3:$D$1062,"&lt;="&amp;N3443)*3,_xlfn.MAXIFS('m cost'!$E$3:$E$1062,'m cost'!$B$3:$B$1062,C3443,'m cost'!$C$3:$C$1062,"&lt;="&amp;O3443,'m cost'!$D$3:$D$1062,"&lt;="&amp;N3443)))</f>
        <v>2381</v>
      </c>
      <c r="L3443" s="2">
        <f t="shared" si="330"/>
        <v>-2381</v>
      </c>
      <c r="M3443" s="2">
        <f t="shared" si="331"/>
        <v>-360</v>
      </c>
      <c r="N3443">
        <f t="shared" si="332"/>
        <v>3</v>
      </c>
      <c r="O3443">
        <f t="shared" si="333"/>
        <v>2023</v>
      </c>
      <c r="P3443" s="9">
        <f>IF(I3443&gt;0,VLOOKUP(B3443,'m cost'!A:G,6,FALSE)*I3443,0)</f>
        <v>0</v>
      </c>
      <c r="Q3443" t="str">
        <f t="shared" si="334"/>
        <v>p</v>
      </c>
      <c r="R3443" s="2">
        <f t="shared" si="335"/>
        <v>2021</v>
      </c>
    </row>
    <row r="3444" spans="1:18" x14ac:dyDescent="0.2">
      <c r="A3444" t="s">
        <v>25</v>
      </c>
      <c r="B3444" s="9" t="str">
        <f>VLOOKUP(A3444,'item cost'!A:D,2,FALSE)</f>
        <v>group 40</v>
      </c>
      <c r="C3444" s="9" t="str">
        <f>VLOOKUP(D3444,items!A:B,2,FALSE)</f>
        <v>item 40</v>
      </c>
      <c r="D3444" t="s">
        <v>872</v>
      </c>
      <c r="E3444" s="10"/>
      <c r="F3444" s="10">
        <v>45001</v>
      </c>
      <c r="G3444" t="s">
        <v>205</v>
      </c>
      <c r="I3444">
        <v>-1</v>
      </c>
      <c r="J3444" s="2">
        <v>345</v>
      </c>
      <c r="K3444" s="2">
        <f>IF(OR(B3444="متنوع",B3444="قطع غيار"),J3444,IF(AND(B3444="ceiling fan",J3444&gt;500),_xlfn.MAXIFS('m cost'!$E$3:$E$1062,'m cost'!$B$3:$B$1062,C3444,'m cost'!$C$3:$C$1062,"&lt;="&amp;O3444,'m cost'!$D$3:$D$1062,"&lt;="&amp;N3444)*3,_xlfn.MAXIFS('m cost'!$E$3:$E$1062,'m cost'!$B$3:$B$1062,C3444,'m cost'!$C$3:$C$1062,"&lt;="&amp;O3444,'m cost'!$D$3:$D$1062,"&lt;="&amp;N3444)))</f>
        <v>514</v>
      </c>
      <c r="L3444" s="2">
        <f t="shared" si="330"/>
        <v>-514</v>
      </c>
      <c r="M3444" s="2">
        <f t="shared" si="331"/>
        <v>-345</v>
      </c>
      <c r="N3444">
        <f t="shared" si="332"/>
        <v>3</v>
      </c>
      <c r="O3444">
        <f t="shared" si="333"/>
        <v>2023</v>
      </c>
      <c r="P3444" s="9">
        <f>IF(I3444&gt;0,VLOOKUP(B3444,'m cost'!A:G,6,FALSE)*I3444,0)</f>
        <v>0</v>
      </c>
      <c r="Q3444" t="str">
        <f t="shared" si="334"/>
        <v>p</v>
      </c>
      <c r="R3444" s="2">
        <f t="shared" si="335"/>
        <v>169</v>
      </c>
    </row>
    <row r="3445" spans="1:18" x14ac:dyDescent="0.2">
      <c r="A3445" t="s">
        <v>51</v>
      </c>
      <c r="B3445" s="9" t="str">
        <f>VLOOKUP(A3445,'item cost'!A:D,2,FALSE)</f>
        <v>group 41</v>
      </c>
      <c r="C3445" s="9" t="str">
        <f>VLOOKUP(D3445,items!A:B,2,FALSE)</f>
        <v>item 41</v>
      </c>
      <c r="D3445" t="s">
        <v>873</v>
      </c>
      <c r="E3445" s="10"/>
      <c r="F3445" s="10">
        <v>45001</v>
      </c>
      <c r="G3445" t="s">
        <v>205</v>
      </c>
      <c r="I3445">
        <v>-1</v>
      </c>
      <c r="J3445" s="2">
        <v>280</v>
      </c>
      <c r="K3445" s="2">
        <f>IF(OR(B3445="متنوع",B3445="قطع غيار"),J3445,IF(AND(B3445="ceiling fan",J3445&gt;500),_xlfn.MAXIFS('m cost'!$E$3:$E$1062,'m cost'!$B$3:$B$1062,C3445,'m cost'!$C$3:$C$1062,"&lt;="&amp;O3445,'m cost'!$D$3:$D$1062,"&lt;="&amp;N3445)*3,_xlfn.MAXIFS('m cost'!$E$3:$E$1062,'m cost'!$B$3:$B$1062,C3445,'m cost'!$C$3:$C$1062,"&lt;="&amp;O3445,'m cost'!$D$3:$D$1062,"&lt;="&amp;N3445)))</f>
        <v>572</v>
      </c>
      <c r="L3445" s="2">
        <f t="shared" si="330"/>
        <v>-572</v>
      </c>
      <c r="M3445" s="2">
        <f t="shared" si="331"/>
        <v>-280</v>
      </c>
      <c r="N3445">
        <f t="shared" si="332"/>
        <v>3</v>
      </c>
      <c r="O3445">
        <f t="shared" si="333"/>
        <v>2023</v>
      </c>
      <c r="P3445" s="9">
        <f>IF(I3445&gt;0,VLOOKUP(B3445,'m cost'!A:G,6,FALSE)*I3445,0)</f>
        <v>0</v>
      </c>
      <c r="Q3445" t="str">
        <f t="shared" si="334"/>
        <v>p</v>
      </c>
      <c r="R3445" s="2">
        <f t="shared" si="335"/>
        <v>292</v>
      </c>
    </row>
    <row r="3446" spans="1:18" x14ac:dyDescent="0.2">
      <c r="A3446" t="s">
        <v>276</v>
      </c>
      <c r="B3446" s="9" t="str">
        <f>VLOOKUP(A3446,'item cost'!A:D,2,FALSE)</f>
        <v>group 42</v>
      </c>
      <c r="C3446" s="9" t="str">
        <f>VLOOKUP(D3446,items!A:B,2,FALSE)</f>
        <v>item 42</v>
      </c>
      <c r="D3446" t="s">
        <v>874</v>
      </c>
      <c r="E3446" s="10"/>
      <c r="F3446" s="10">
        <v>45001</v>
      </c>
      <c r="G3446" t="s">
        <v>205</v>
      </c>
      <c r="I3446">
        <v>-2</v>
      </c>
      <c r="J3446" s="2">
        <v>185</v>
      </c>
      <c r="K3446" s="2">
        <f>IF(OR(B3446="متنوع",B3446="قطع غيار"),J3446,IF(AND(B3446="ceiling fan",J3446&gt;500),_xlfn.MAXIFS('m cost'!$E$3:$E$1062,'m cost'!$B$3:$B$1062,C3446,'m cost'!$C$3:$C$1062,"&lt;="&amp;O3446,'m cost'!$D$3:$D$1062,"&lt;="&amp;N3446)*3,_xlfn.MAXIFS('m cost'!$E$3:$E$1062,'m cost'!$B$3:$B$1062,C3446,'m cost'!$C$3:$C$1062,"&lt;="&amp;O3446,'m cost'!$D$3:$D$1062,"&lt;="&amp;N3446)))</f>
        <v>269</v>
      </c>
      <c r="L3446" s="2">
        <f t="shared" si="330"/>
        <v>-538</v>
      </c>
      <c r="M3446" s="2">
        <f t="shared" si="331"/>
        <v>-370</v>
      </c>
      <c r="N3446">
        <f t="shared" si="332"/>
        <v>3</v>
      </c>
      <c r="O3446">
        <f t="shared" si="333"/>
        <v>2023</v>
      </c>
      <c r="P3446" s="9">
        <f>IF(I3446&gt;0,VLOOKUP(B3446,'m cost'!A:G,6,FALSE)*I3446,0)</f>
        <v>0</v>
      </c>
      <c r="Q3446" t="str">
        <f t="shared" si="334"/>
        <v>p</v>
      </c>
      <c r="R3446" s="2">
        <f t="shared" si="335"/>
        <v>168</v>
      </c>
    </row>
    <row r="3447" spans="1:18" x14ac:dyDescent="0.2">
      <c r="A3447" t="s">
        <v>70</v>
      </c>
      <c r="B3447" s="9" t="str">
        <f>VLOOKUP(A3447,'item cost'!A:D,2,FALSE)</f>
        <v>group 43</v>
      </c>
      <c r="C3447" s="9" t="str">
        <f>VLOOKUP(D3447,items!A:B,2,FALSE)</f>
        <v>item 43</v>
      </c>
      <c r="D3447" t="s">
        <v>875</v>
      </c>
      <c r="E3447" s="10"/>
      <c r="F3447" s="10">
        <v>45001</v>
      </c>
      <c r="G3447" t="s">
        <v>205</v>
      </c>
      <c r="I3447">
        <v>-1</v>
      </c>
      <c r="J3447" s="2">
        <v>280</v>
      </c>
      <c r="K3447" s="2">
        <f>IF(OR(B3447="متنوع",B3447="قطع غيار"),J3447,IF(AND(B3447="ceiling fan",J3447&gt;500),_xlfn.MAXIFS('m cost'!$E$3:$E$1062,'m cost'!$B$3:$B$1062,C3447,'m cost'!$C$3:$C$1062,"&lt;="&amp;O3447,'m cost'!$D$3:$D$1062,"&lt;="&amp;N3447)*3,_xlfn.MAXIFS('m cost'!$E$3:$E$1062,'m cost'!$B$3:$B$1062,C3447,'m cost'!$C$3:$C$1062,"&lt;="&amp;O3447,'m cost'!$D$3:$D$1062,"&lt;="&amp;N3447)))</f>
        <v>2215</v>
      </c>
      <c r="L3447" s="2">
        <f t="shared" si="330"/>
        <v>-2215</v>
      </c>
      <c r="M3447" s="2">
        <f t="shared" si="331"/>
        <v>-280</v>
      </c>
      <c r="N3447">
        <f t="shared" si="332"/>
        <v>3</v>
      </c>
      <c r="O3447">
        <f t="shared" si="333"/>
        <v>2023</v>
      </c>
      <c r="P3447" s="9">
        <f>IF(I3447&gt;0,VLOOKUP(B3447,'m cost'!A:G,6,FALSE)*I3447,0)</f>
        <v>0</v>
      </c>
      <c r="Q3447" t="str">
        <f t="shared" si="334"/>
        <v>p</v>
      </c>
      <c r="R3447" s="2">
        <f t="shared" si="335"/>
        <v>1935</v>
      </c>
    </row>
    <row r="3448" spans="1:18" x14ac:dyDescent="0.2">
      <c r="A3448" t="s">
        <v>22</v>
      </c>
      <c r="B3448" s="9" t="str">
        <f>VLOOKUP(A3448,'item cost'!A:D,2,FALSE)</f>
        <v>group 44</v>
      </c>
      <c r="C3448" s="9" t="str">
        <f>VLOOKUP(D3448,items!A:B,2,FALSE)</f>
        <v>item 44</v>
      </c>
      <c r="D3448" t="s">
        <v>876</v>
      </c>
      <c r="E3448" s="10"/>
      <c r="F3448" s="10">
        <v>44992</v>
      </c>
      <c r="G3448" t="s">
        <v>772</v>
      </c>
      <c r="I3448">
        <v>20</v>
      </c>
      <c r="J3448" s="2">
        <v>2600</v>
      </c>
      <c r="K3448" s="2">
        <f>IF(OR(B3448="متنوع",B3448="قطع غيار"),J3448,IF(AND(B3448="ceiling fan",J3448&gt;500),_xlfn.MAXIFS('m cost'!$E$3:$E$1062,'m cost'!$B$3:$B$1062,C3448,'m cost'!$C$3:$C$1062,"&lt;="&amp;O3448,'m cost'!$D$3:$D$1062,"&lt;="&amp;N3448)*3,_xlfn.MAXIFS('m cost'!$E$3:$E$1062,'m cost'!$B$3:$B$1062,C3448,'m cost'!$C$3:$C$1062,"&lt;="&amp;O3448,'m cost'!$D$3:$D$1062,"&lt;="&amp;N3448)))</f>
        <v>2300</v>
      </c>
      <c r="L3448" s="2">
        <f t="shared" si="330"/>
        <v>46000</v>
      </c>
      <c r="M3448" s="2">
        <f t="shared" si="331"/>
        <v>52000</v>
      </c>
      <c r="N3448">
        <f t="shared" si="332"/>
        <v>3</v>
      </c>
      <c r="O3448">
        <f t="shared" si="333"/>
        <v>2023</v>
      </c>
      <c r="P3448" s="9">
        <f>IF(I3448&gt;0,VLOOKUP(B3448,'m cost'!A:G,6,FALSE)*I3448,0)</f>
        <v>0</v>
      </c>
      <c r="Q3448" t="str">
        <f t="shared" si="334"/>
        <v>p</v>
      </c>
      <c r="R3448" s="2">
        <f t="shared" si="335"/>
        <v>6000</v>
      </c>
    </row>
    <row r="3449" spans="1:18" x14ac:dyDescent="0.2">
      <c r="A3449" t="s">
        <v>27</v>
      </c>
      <c r="B3449" s="9" t="str">
        <f>VLOOKUP(A3449,'item cost'!A:D,2,FALSE)</f>
        <v>group 45</v>
      </c>
      <c r="C3449" s="9" t="str">
        <f>VLOOKUP(D3449,items!A:B,2,FALSE)</f>
        <v>item 45</v>
      </c>
      <c r="D3449" t="s">
        <v>877</v>
      </c>
      <c r="E3449" s="10"/>
      <c r="F3449" s="10">
        <v>44992</v>
      </c>
      <c r="G3449" t="s">
        <v>772</v>
      </c>
      <c r="I3449">
        <v>20</v>
      </c>
      <c r="J3449" s="2">
        <v>2700</v>
      </c>
      <c r="K3449" s="2">
        <f>IF(OR(B3449="متنوع",B3449="قطع غيار"),J3449,IF(AND(B3449="ceiling fan",J3449&gt;500),_xlfn.MAXIFS('m cost'!$E$3:$E$1062,'m cost'!$B$3:$B$1062,C3449,'m cost'!$C$3:$C$1062,"&lt;="&amp;O3449,'m cost'!$D$3:$D$1062,"&lt;="&amp;N3449)*3,_xlfn.MAXIFS('m cost'!$E$3:$E$1062,'m cost'!$B$3:$B$1062,C3449,'m cost'!$C$3:$C$1062,"&lt;="&amp;O3449,'m cost'!$D$3:$D$1062,"&lt;="&amp;N3449)))</f>
        <v>326</v>
      </c>
      <c r="L3449" s="2">
        <f t="shared" si="330"/>
        <v>6520</v>
      </c>
      <c r="M3449" s="2">
        <f t="shared" si="331"/>
        <v>54000</v>
      </c>
      <c r="N3449">
        <f t="shared" si="332"/>
        <v>3</v>
      </c>
      <c r="O3449">
        <f t="shared" si="333"/>
        <v>2023</v>
      </c>
      <c r="P3449" s="9">
        <f>IF(I3449&gt;0,VLOOKUP(B3449,'m cost'!A:G,6,FALSE)*I3449,0)</f>
        <v>0</v>
      </c>
      <c r="Q3449" t="str">
        <f t="shared" si="334"/>
        <v>p</v>
      </c>
      <c r="R3449" s="2">
        <f t="shared" si="335"/>
        <v>47480</v>
      </c>
    </row>
    <row r="3450" spans="1:18" x14ac:dyDescent="0.2">
      <c r="A3450" t="s">
        <v>19</v>
      </c>
      <c r="B3450" s="9" t="str">
        <f>VLOOKUP(A3450,'item cost'!A:D,2,FALSE)</f>
        <v>group 46</v>
      </c>
      <c r="C3450" s="9" t="str">
        <f>VLOOKUP(D3450,items!A:B,2,FALSE)</f>
        <v>item 46</v>
      </c>
      <c r="D3450" t="s">
        <v>878</v>
      </c>
      <c r="E3450" s="10"/>
      <c r="F3450" s="10">
        <v>44992</v>
      </c>
      <c r="G3450" t="s">
        <v>772</v>
      </c>
      <c r="I3450">
        <v>20</v>
      </c>
      <c r="J3450" s="2">
        <v>2800</v>
      </c>
      <c r="K3450" s="2">
        <f>IF(OR(B3450="متنوع",B3450="قطع غيار"),J3450,IF(AND(B3450="ceiling fan",J3450&gt;500),_xlfn.MAXIFS('m cost'!$E$3:$E$1062,'m cost'!$B$3:$B$1062,C3450,'m cost'!$C$3:$C$1062,"&lt;="&amp;O3450,'m cost'!$D$3:$D$1062,"&lt;="&amp;N3450)*3,_xlfn.MAXIFS('m cost'!$E$3:$E$1062,'m cost'!$B$3:$B$1062,C3450,'m cost'!$C$3:$C$1062,"&lt;="&amp;O3450,'m cost'!$D$3:$D$1062,"&lt;="&amp;N3450)))</f>
        <v>775</v>
      </c>
      <c r="L3450" s="2">
        <f t="shared" si="330"/>
        <v>15500</v>
      </c>
      <c r="M3450" s="2">
        <f t="shared" si="331"/>
        <v>56000</v>
      </c>
      <c r="N3450">
        <f t="shared" si="332"/>
        <v>3</v>
      </c>
      <c r="O3450">
        <f t="shared" si="333"/>
        <v>2023</v>
      </c>
      <c r="P3450" s="9">
        <f>IF(I3450&gt;0,VLOOKUP(B3450,'m cost'!A:G,6,FALSE)*I3450,0)</f>
        <v>0</v>
      </c>
      <c r="Q3450" t="str">
        <f t="shared" si="334"/>
        <v>p</v>
      </c>
      <c r="R3450" s="2">
        <f t="shared" si="335"/>
        <v>40500</v>
      </c>
    </row>
    <row r="3451" spans="1:18" x14ac:dyDescent="0.2">
      <c r="A3451" t="s">
        <v>29</v>
      </c>
      <c r="B3451" s="9" t="str">
        <f>VLOOKUP(A3451,'item cost'!A:D,2,FALSE)</f>
        <v>group 47</v>
      </c>
      <c r="C3451" s="9" t="str">
        <f>VLOOKUP(D3451,items!A:B,2,FALSE)</f>
        <v>item 47</v>
      </c>
      <c r="D3451" t="s">
        <v>879</v>
      </c>
      <c r="E3451" s="10"/>
      <c r="F3451" s="10">
        <v>44992</v>
      </c>
      <c r="G3451" t="s">
        <v>772</v>
      </c>
      <c r="I3451">
        <v>30</v>
      </c>
      <c r="J3451" s="2">
        <v>1200</v>
      </c>
      <c r="K3451" s="2">
        <f>IF(OR(B3451="متنوع",B3451="قطع غيار"),J3451,IF(AND(B3451="ceiling fan",J3451&gt;500),_xlfn.MAXIFS('m cost'!$E$3:$E$1062,'m cost'!$B$3:$B$1062,C3451,'m cost'!$C$3:$C$1062,"&lt;="&amp;O3451,'m cost'!$D$3:$D$1062,"&lt;="&amp;N3451)*3,_xlfn.MAXIFS('m cost'!$E$3:$E$1062,'m cost'!$B$3:$B$1062,C3451,'m cost'!$C$3:$C$1062,"&lt;="&amp;O3451,'m cost'!$D$3:$D$1062,"&lt;="&amp;N3451)))</f>
        <v>855</v>
      </c>
      <c r="L3451" s="2">
        <f t="shared" si="330"/>
        <v>25650</v>
      </c>
      <c r="M3451" s="2">
        <f t="shared" si="331"/>
        <v>36000</v>
      </c>
      <c r="N3451">
        <f t="shared" si="332"/>
        <v>3</v>
      </c>
      <c r="O3451">
        <f t="shared" si="333"/>
        <v>2023</v>
      </c>
      <c r="P3451" s="9">
        <f>IF(I3451&gt;0,VLOOKUP(B3451,'m cost'!A:G,6,FALSE)*I3451,0)</f>
        <v>0</v>
      </c>
      <c r="Q3451" t="str">
        <f t="shared" si="334"/>
        <v>p</v>
      </c>
      <c r="R3451" s="2">
        <f t="shared" si="335"/>
        <v>10350</v>
      </c>
    </row>
    <row r="3452" spans="1:18" x14ac:dyDescent="0.2">
      <c r="A3452" t="s">
        <v>272</v>
      </c>
      <c r="B3452" s="9" t="str">
        <f>VLOOKUP(A3452,'item cost'!A:D,2,FALSE)</f>
        <v>group 48</v>
      </c>
      <c r="C3452" s="9" t="str">
        <f>VLOOKUP(D3452,items!A:B,2,FALSE)</f>
        <v>item 48</v>
      </c>
      <c r="D3452" t="s">
        <v>880</v>
      </c>
      <c r="E3452" s="10"/>
      <c r="F3452" s="10">
        <v>44992</v>
      </c>
      <c r="G3452" t="s">
        <v>772</v>
      </c>
      <c r="I3452">
        <v>20</v>
      </c>
      <c r="J3452" s="2">
        <v>675</v>
      </c>
      <c r="K3452" s="2">
        <f>IF(OR(B3452="متنوع",B3452="قطع غيار"),J3452,IF(AND(B3452="ceiling fan",J3452&gt;500),_xlfn.MAXIFS('m cost'!$E$3:$E$1062,'m cost'!$B$3:$B$1062,C3452,'m cost'!$C$3:$C$1062,"&lt;="&amp;O3452,'m cost'!$D$3:$D$1062,"&lt;="&amp;N3452)*3,_xlfn.MAXIFS('m cost'!$E$3:$E$1062,'m cost'!$B$3:$B$1062,C3452,'m cost'!$C$3:$C$1062,"&lt;="&amp;O3452,'m cost'!$D$3:$D$1062,"&lt;="&amp;N3452)))</f>
        <v>1273</v>
      </c>
      <c r="L3452" s="2">
        <f t="shared" si="330"/>
        <v>25460</v>
      </c>
      <c r="M3452" s="2">
        <f t="shared" si="331"/>
        <v>13500</v>
      </c>
      <c r="N3452">
        <f t="shared" si="332"/>
        <v>3</v>
      </c>
      <c r="O3452">
        <f t="shared" si="333"/>
        <v>2023</v>
      </c>
      <c r="P3452" s="9">
        <f>IF(I3452&gt;0,VLOOKUP(B3452,'m cost'!A:G,6,FALSE)*I3452,0)</f>
        <v>0</v>
      </c>
      <c r="Q3452" t="str">
        <f t="shared" si="334"/>
        <v>l</v>
      </c>
      <c r="R3452" s="2">
        <f t="shared" si="335"/>
        <v>-11960</v>
      </c>
    </row>
    <row r="3453" spans="1:18" x14ac:dyDescent="0.2">
      <c r="A3453" t="s">
        <v>41</v>
      </c>
      <c r="B3453" s="9" t="str">
        <f>VLOOKUP(A3453,'item cost'!A:D,2,FALSE)</f>
        <v>group 49</v>
      </c>
      <c r="C3453" s="9" t="str">
        <f>VLOOKUP(D3453,items!A:B,2,FALSE)</f>
        <v>item 49</v>
      </c>
      <c r="D3453" t="s">
        <v>881</v>
      </c>
      <c r="E3453" s="10"/>
      <c r="F3453" s="10">
        <v>44992</v>
      </c>
      <c r="G3453" t="s">
        <v>772</v>
      </c>
      <c r="I3453">
        <v>20</v>
      </c>
      <c r="J3453" s="2">
        <v>750</v>
      </c>
      <c r="K3453" s="2">
        <f>IF(OR(B3453="متنوع",B3453="قطع غيار"),J3453,IF(AND(B3453="ceiling fan",J3453&gt;500),_xlfn.MAXIFS('m cost'!$E$3:$E$1062,'m cost'!$B$3:$B$1062,C3453,'m cost'!$C$3:$C$1062,"&lt;="&amp;O3453,'m cost'!$D$3:$D$1062,"&lt;="&amp;N3453)*3,_xlfn.MAXIFS('m cost'!$E$3:$E$1062,'m cost'!$B$3:$B$1062,C3453,'m cost'!$C$3:$C$1062,"&lt;="&amp;O3453,'m cost'!$D$3:$D$1062,"&lt;="&amp;N3453)))</f>
        <v>877</v>
      </c>
      <c r="L3453" s="2">
        <f t="shared" si="330"/>
        <v>17540</v>
      </c>
      <c r="M3453" s="2">
        <f t="shared" si="331"/>
        <v>15000</v>
      </c>
      <c r="N3453">
        <f t="shared" si="332"/>
        <v>3</v>
      </c>
      <c r="O3453">
        <f t="shared" si="333"/>
        <v>2023</v>
      </c>
      <c r="P3453" s="9">
        <f>IF(I3453&gt;0,VLOOKUP(B3453,'m cost'!A:G,6,FALSE)*I3453,0)</f>
        <v>0</v>
      </c>
      <c r="Q3453" t="str">
        <f t="shared" si="334"/>
        <v>l</v>
      </c>
      <c r="R3453" s="2">
        <f t="shared" si="335"/>
        <v>-2540</v>
      </c>
    </row>
    <row r="3454" spans="1:18" x14ac:dyDescent="0.2">
      <c r="A3454" t="s">
        <v>73</v>
      </c>
      <c r="B3454" s="9" t="str">
        <f>VLOOKUP(A3454,'item cost'!A:D,2,FALSE)</f>
        <v>group 50</v>
      </c>
      <c r="C3454" s="9" t="str">
        <f>VLOOKUP(D3454,items!A:B,2,FALSE)</f>
        <v>item 50</v>
      </c>
      <c r="D3454" t="s">
        <v>882</v>
      </c>
      <c r="E3454" s="10"/>
      <c r="F3454" s="10">
        <v>44992</v>
      </c>
      <c r="G3454" t="s">
        <v>772</v>
      </c>
      <c r="I3454">
        <v>15</v>
      </c>
      <c r="J3454" s="2">
        <v>750</v>
      </c>
      <c r="K3454" s="2">
        <f>IF(OR(B3454="متنوع",B3454="قطع غيار"),J3454,IF(AND(B3454="ceiling fan",J3454&gt;500),_xlfn.MAXIFS('m cost'!$E$3:$E$1062,'m cost'!$B$3:$B$1062,C3454,'m cost'!$C$3:$C$1062,"&lt;="&amp;O3454,'m cost'!$D$3:$D$1062,"&lt;="&amp;N3454)*3,_xlfn.MAXIFS('m cost'!$E$3:$E$1062,'m cost'!$B$3:$B$1062,C3454,'m cost'!$C$3:$C$1062,"&lt;="&amp;O3454,'m cost'!$D$3:$D$1062,"&lt;="&amp;N3454)))</f>
        <v>2128</v>
      </c>
      <c r="L3454" s="2">
        <f t="shared" si="330"/>
        <v>31920</v>
      </c>
      <c r="M3454" s="2">
        <f t="shared" si="331"/>
        <v>11250</v>
      </c>
      <c r="N3454">
        <f t="shared" si="332"/>
        <v>3</v>
      </c>
      <c r="O3454">
        <f t="shared" si="333"/>
        <v>2023</v>
      </c>
      <c r="P3454" s="9">
        <f>IF(I3454&gt;0,VLOOKUP(B3454,'m cost'!A:G,6,FALSE)*I3454,0)</f>
        <v>0</v>
      </c>
      <c r="Q3454" t="str">
        <f t="shared" si="334"/>
        <v>l</v>
      </c>
      <c r="R3454" s="2">
        <f t="shared" si="335"/>
        <v>-20670</v>
      </c>
    </row>
    <row r="3455" spans="1:18" x14ac:dyDescent="0.2">
      <c r="A3455" t="s">
        <v>35</v>
      </c>
      <c r="B3455" s="9" t="str">
        <f>VLOOKUP(A3455,'item cost'!A:D,2,FALSE)</f>
        <v>group 51</v>
      </c>
      <c r="C3455" s="9" t="str">
        <f>VLOOKUP(D3455,items!A:B,2,FALSE)</f>
        <v>item 51</v>
      </c>
      <c r="D3455" t="s">
        <v>883</v>
      </c>
      <c r="E3455" s="10"/>
      <c r="F3455" s="10">
        <v>44992</v>
      </c>
      <c r="G3455" t="s">
        <v>772</v>
      </c>
      <c r="I3455">
        <v>20</v>
      </c>
      <c r="J3455" s="2">
        <v>1550</v>
      </c>
      <c r="K3455" s="2">
        <f>IF(OR(B3455="متنوع",B3455="قطع غيار"),J3455,IF(AND(B3455="ceiling fan",J3455&gt;500),_xlfn.MAXIFS('m cost'!$E$3:$E$1062,'m cost'!$B$3:$B$1062,C3455,'m cost'!$C$3:$C$1062,"&lt;="&amp;O3455,'m cost'!$D$3:$D$1062,"&lt;="&amp;N3455)*3,_xlfn.MAXIFS('m cost'!$E$3:$E$1062,'m cost'!$B$3:$B$1062,C3455,'m cost'!$C$3:$C$1062,"&lt;="&amp;O3455,'m cost'!$D$3:$D$1062,"&lt;="&amp;N3455)))</f>
        <v>2247</v>
      </c>
      <c r="L3455" s="2">
        <f t="shared" si="330"/>
        <v>44940</v>
      </c>
      <c r="M3455" s="2">
        <f t="shared" si="331"/>
        <v>31000</v>
      </c>
      <c r="N3455">
        <f t="shared" si="332"/>
        <v>3</v>
      </c>
      <c r="O3455">
        <f t="shared" si="333"/>
        <v>2023</v>
      </c>
      <c r="P3455" s="9">
        <f>IF(I3455&gt;0,VLOOKUP(B3455,'m cost'!A:G,6,FALSE)*I3455,0)</f>
        <v>0</v>
      </c>
      <c r="Q3455" t="str">
        <f t="shared" si="334"/>
        <v>l</v>
      </c>
      <c r="R3455" s="2">
        <f t="shared" si="335"/>
        <v>-13940</v>
      </c>
    </row>
    <row r="3456" spans="1:18" x14ac:dyDescent="0.2">
      <c r="A3456" t="s">
        <v>49</v>
      </c>
      <c r="B3456" s="9" t="str">
        <f>VLOOKUP(A3456,'item cost'!A:D,2,FALSE)</f>
        <v>group 52</v>
      </c>
      <c r="C3456" s="9" t="str">
        <f>VLOOKUP(D3456,items!A:B,2,FALSE)</f>
        <v>item 52</v>
      </c>
      <c r="D3456" t="s">
        <v>884</v>
      </c>
      <c r="E3456" s="10"/>
      <c r="F3456" s="10">
        <v>44992</v>
      </c>
      <c r="G3456" t="s">
        <v>772</v>
      </c>
      <c r="I3456">
        <v>12</v>
      </c>
      <c r="J3456" s="2">
        <v>325</v>
      </c>
      <c r="K3456" s="2">
        <f>IF(OR(B3456="متنوع",B3456="قطع غيار"),J3456,IF(AND(B3456="ceiling fan",J3456&gt;500),_xlfn.MAXIFS('m cost'!$E$3:$E$1062,'m cost'!$B$3:$B$1062,C3456,'m cost'!$C$3:$C$1062,"&lt;="&amp;O3456,'m cost'!$D$3:$D$1062,"&lt;="&amp;N3456)*3,_xlfn.MAXIFS('m cost'!$E$3:$E$1062,'m cost'!$B$3:$B$1062,C3456,'m cost'!$C$3:$C$1062,"&lt;="&amp;O3456,'m cost'!$D$3:$D$1062,"&lt;="&amp;N3456)))</f>
        <v>1330</v>
      </c>
      <c r="L3456" s="2">
        <f t="shared" si="330"/>
        <v>15960</v>
      </c>
      <c r="M3456" s="2">
        <f t="shared" si="331"/>
        <v>3900</v>
      </c>
      <c r="N3456">
        <f t="shared" si="332"/>
        <v>3</v>
      </c>
      <c r="O3456">
        <f t="shared" si="333"/>
        <v>2023</v>
      </c>
      <c r="P3456" s="9">
        <f>IF(I3456&gt;0,VLOOKUP(B3456,'m cost'!A:G,6,FALSE)*I3456,0)</f>
        <v>0</v>
      </c>
      <c r="Q3456" t="str">
        <f t="shared" si="334"/>
        <v>l</v>
      </c>
      <c r="R3456" s="2">
        <f t="shared" si="335"/>
        <v>-12060</v>
      </c>
    </row>
    <row r="3457" spans="1:18" x14ac:dyDescent="0.2">
      <c r="A3457" t="s">
        <v>42</v>
      </c>
      <c r="B3457" s="9" t="str">
        <f>VLOOKUP(A3457,'item cost'!A:D,2,FALSE)</f>
        <v>group 53</v>
      </c>
      <c r="C3457" s="9" t="str">
        <f>VLOOKUP(D3457,items!A:B,2,FALSE)</f>
        <v>item 53</v>
      </c>
      <c r="D3457" t="s">
        <v>885</v>
      </c>
      <c r="E3457" s="10"/>
      <c r="F3457" s="10">
        <v>45003</v>
      </c>
      <c r="G3457" t="s">
        <v>773</v>
      </c>
      <c r="I3457">
        <v>40</v>
      </c>
      <c r="J3457" s="2">
        <v>2675</v>
      </c>
      <c r="K3457" s="2">
        <f>IF(OR(B3457="متنوع",B3457="قطع غيار"),J3457,IF(AND(B3457="ceiling fan",J3457&gt;500),_xlfn.MAXIFS('m cost'!$E$3:$E$1062,'m cost'!$B$3:$B$1062,C3457,'m cost'!$C$3:$C$1062,"&lt;="&amp;O3457,'m cost'!$D$3:$D$1062,"&lt;="&amp;N3457)*3,_xlfn.MAXIFS('m cost'!$E$3:$E$1062,'m cost'!$B$3:$B$1062,C3457,'m cost'!$C$3:$C$1062,"&lt;="&amp;O3457,'m cost'!$D$3:$D$1062,"&lt;="&amp;N3457)))</f>
        <v>254</v>
      </c>
      <c r="L3457" s="2">
        <f t="shared" si="330"/>
        <v>10160</v>
      </c>
      <c r="M3457" s="2">
        <f t="shared" si="331"/>
        <v>107000</v>
      </c>
      <c r="N3457">
        <f t="shared" si="332"/>
        <v>3</v>
      </c>
      <c r="O3457">
        <f t="shared" si="333"/>
        <v>2023</v>
      </c>
      <c r="P3457" s="9">
        <f>IF(I3457&gt;0,VLOOKUP(B3457,'m cost'!A:G,6,FALSE)*I3457,0)</f>
        <v>0</v>
      </c>
      <c r="Q3457" t="str">
        <f t="shared" si="334"/>
        <v>p</v>
      </c>
      <c r="R3457" s="2">
        <f t="shared" si="335"/>
        <v>96840</v>
      </c>
    </row>
    <row r="3458" spans="1:18" x14ac:dyDescent="0.2">
      <c r="A3458" t="s">
        <v>63</v>
      </c>
      <c r="B3458" s="9" t="str">
        <f>VLOOKUP(A3458,'item cost'!A:D,2,FALSE)</f>
        <v>group 54</v>
      </c>
      <c r="C3458" s="9" t="str">
        <f>VLOOKUP(D3458,items!A:B,2,FALSE)</f>
        <v>item 54</v>
      </c>
      <c r="D3458" t="s">
        <v>886</v>
      </c>
      <c r="E3458" s="10"/>
      <c r="F3458" s="10">
        <v>45003</v>
      </c>
      <c r="G3458" t="s">
        <v>773</v>
      </c>
      <c r="I3458">
        <v>12</v>
      </c>
      <c r="J3458" s="2">
        <v>2875</v>
      </c>
      <c r="K3458" s="2">
        <f>IF(OR(B3458="متنوع",B3458="قطع غيار"),J3458,IF(AND(B3458="ceiling fan",J3458&gt;500),_xlfn.MAXIFS('m cost'!$E$3:$E$1062,'m cost'!$B$3:$B$1062,C3458,'m cost'!$C$3:$C$1062,"&lt;="&amp;O3458,'m cost'!$D$3:$D$1062,"&lt;="&amp;N3458)*3,_xlfn.MAXIFS('m cost'!$E$3:$E$1062,'m cost'!$B$3:$B$1062,C3458,'m cost'!$C$3:$C$1062,"&lt;="&amp;O3458,'m cost'!$D$3:$D$1062,"&lt;="&amp;N3458)))</f>
        <v>540</v>
      </c>
      <c r="L3458" s="2">
        <f t="shared" si="330"/>
        <v>6480</v>
      </c>
      <c r="M3458" s="2">
        <f t="shared" si="331"/>
        <v>34500</v>
      </c>
      <c r="N3458">
        <f t="shared" si="332"/>
        <v>3</v>
      </c>
      <c r="O3458">
        <f t="shared" si="333"/>
        <v>2023</v>
      </c>
      <c r="P3458" s="9">
        <f>IF(I3458&gt;0,VLOOKUP(B3458,'m cost'!A:G,6,FALSE)*I3458,0)</f>
        <v>0</v>
      </c>
      <c r="Q3458" t="str">
        <f t="shared" si="334"/>
        <v>p</v>
      </c>
      <c r="R3458" s="2">
        <f t="shared" si="335"/>
        <v>28020</v>
      </c>
    </row>
    <row r="3459" spans="1:18" x14ac:dyDescent="0.2">
      <c r="A3459" t="s">
        <v>36</v>
      </c>
      <c r="B3459" s="9" t="str">
        <f>VLOOKUP(A3459,'item cost'!A:D,2,FALSE)</f>
        <v>group 15</v>
      </c>
      <c r="C3459" s="9" t="str">
        <f>VLOOKUP(D3459,items!A:B,2,FALSE)</f>
        <v>item 1</v>
      </c>
      <c r="D3459" t="s">
        <v>833</v>
      </c>
      <c r="E3459" s="10"/>
      <c r="F3459" s="10">
        <v>45003</v>
      </c>
      <c r="G3459" t="s">
        <v>773</v>
      </c>
      <c r="I3459">
        <v>25</v>
      </c>
      <c r="J3459" s="2">
        <v>1000</v>
      </c>
      <c r="K3459" s="2">
        <f>IF(OR(B3459="متنوع",B3459="قطع غيار"),J3459,IF(AND(B3459="ceiling fan",J3459&gt;500),_xlfn.MAXIFS('m cost'!$E$3:$E$1062,'m cost'!$B$3:$B$1062,C3459,'m cost'!$C$3:$C$1062,"&lt;="&amp;O3459,'m cost'!$D$3:$D$1062,"&lt;="&amp;N3459)*3,_xlfn.MAXIFS('m cost'!$E$3:$E$1062,'m cost'!$B$3:$B$1062,C3459,'m cost'!$C$3:$C$1062,"&lt;="&amp;O3459,'m cost'!$D$3:$D$1062,"&lt;="&amp;N3459)))</f>
        <v>2125</v>
      </c>
      <c r="L3459" s="2">
        <f t="shared" si="330"/>
        <v>53125</v>
      </c>
      <c r="M3459" s="2">
        <f t="shared" si="331"/>
        <v>25000</v>
      </c>
      <c r="N3459">
        <f t="shared" si="332"/>
        <v>3</v>
      </c>
      <c r="O3459">
        <f t="shared" si="333"/>
        <v>2023</v>
      </c>
      <c r="P3459" s="9">
        <f>IF(I3459&gt;0,VLOOKUP(B3459,'m cost'!A:G,6,FALSE)*I3459,0)</f>
        <v>663</v>
      </c>
      <c r="Q3459" t="str">
        <f t="shared" si="334"/>
        <v>l</v>
      </c>
      <c r="R3459" s="2">
        <f t="shared" si="335"/>
        <v>-28788</v>
      </c>
    </row>
    <row r="3460" spans="1:18" x14ac:dyDescent="0.2">
      <c r="A3460" t="s">
        <v>452</v>
      </c>
      <c r="B3460" s="9" t="e">
        <f>VLOOKUP(A3460,'item cost'!A:D,2,FALSE)</f>
        <v>#N/A</v>
      </c>
      <c r="C3460" s="9" t="str">
        <f>VLOOKUP(D3460,items!A:B,2,FALSE)</f>
        <v>item 2</v>
      </c>
      <c r="D3460" t="s">
        <v>834</v>
      </c>
      <c r="E3460" s="10"/>
      <c r="F3460" s="10">
        <v>45003</v>
      </c>
      <c r="G3460" t="s">
        <v>773</v>
      </c>
      <c r="I3460">
        <v>15</v>
      </c>
      <c r="J3460" s="2">
        <v>670</v>
      </c>
      <c r="K3460" s="2" t="e">
        <f>IF(OR(B3460="متنوع",B3460="قطع غيار"),J3460,IF(AND(B3460="ceiling fan",J3460&gt;500),_xlfn.MAXIFS('m cost'!$E$3:$E$1062,'m cost'!$B$3:$B$1062,C3460,'m cost'!$C$3:$C$1062,"&lt;="&amp;O3460,'m cost'!$D$3:$D$1062,"&lt;="&amp;N3460)*3,_xlfn.MAXIFS('m cost'!$E$3:$E$1062,'m cost'!$B$3:$B$1062,C3460,'m cost'!$C$3:$C$1062,"&lt;="&amp;O3460,'m cost'!$D$3:$D$1062,"&lt;="&amp;N3460)))</f>
        <v>#N/A</v>
      </c>
      <c r="L3460" s="2" t="e">
        <f t="shared" si="330"/>
        <v>#N/A</v>
      </c>
      <c r="M3460" s="2">
        <f t="shared" si="331"/>
        <v>10050</v>
      </c>
      <c r="N3460">
        <f t="shared" si="332"/>
        <v>3</v>
      </c>
      <c r="O3460">
        <f t="shared" si="333"/>
        <v>2023</v>
      </c>
      <c r="P3460" s="9" t="e">
        <f>IF(I3460&gt;0,VLOOKUP(B3460,'m cost'!A:G,6,FALSE)*I3460,0)</f>
        <v>#N/A</v>
      </c>
      <c r="Q3460" t="e">
        <f t="shared" si="334"/>
        <v>#N/A</v>
      </c>
      <c r="R3460" s="2" t="e">
        <f t="shared" si="335"/>
        <v>#N/A</v>
      </c>
    </row>
    <row r="3461" spans="1:18" x14ac:dyDescent="0.2">
      <c r="A3461" t="s">
        <v>20</v>
      </c>
      <c r="B3461" s="9" t="str">
        <f>VLOOKUP(A3461,'item cost'!A:D,2,FALSE)</f>
        <v>group 32</v>
      </c>
      <c r="C3461" s="9" t="str">
        <f>VLOOKUP(D3461,items!A:B,2,FALSE)</f>
        <v>item 3</v>
      </c>
      <c r="D3461" t="s">
        <v>835</v>
      </c>
      <c r="E3461" s="10"/>
      <c r="F3461" s="10">
        <v>45003</v>
      </c>
      <c r="G3461" t="s">
        <v>773</v>
      </c>
      <c r="I3461">
        <v>30</v>
      </c>
      <c r="J3461" s="2">
        <v>280</v>
      </c>
      <c r="K3461" s="2">
        <f>IF(OR(B3461="متنوع",B3461="قطع غيار"),J3461,IF(AND(B3461="ceiling fan",J3461&gt;500),_xlfn.MAXIFS('m cost'!$E$3:$E$1062,'m cost'!$B$3:$B$1062,C3461,'m cost'!$C$3:$C$1062,"&lt;="&amp;O3461,'m cost'!$D$3:$D$1062,"&lt;="&amp;N3461)*3,_xlfn.MAXIFS('m cost'!$E$3:$E$1062,'m cost'!$B$3:$B$1062,C3461,'m cost'!$C$3:$C$1062,"&lt;="&amp;O3461,'m cost'!$D$3:$D$1062,"&lt;="&amp;N3461)))</f>
        <v>2436</v>
      </c>
      <c r="L3461" s="2">
        <f t="shared" si="330"/>
        <v>73080</v>
      </c>
      <c r="M3461" s="2">
        <f t="shared" si="331"/>
        <v>8400</v>
      </c>
      <c r="N3461">
        <f t="shared" si="332"/>
        <v>3</v>
      </c>
      <c r="O3461">
        <f t="shared" si="333"/>
        <v>2023</v>
      </c>
      <c r="P3461" s="9">
        <f>IF(I3461&gt;0,VLOOKUP(B3461,'m cost'!A:G,6,FALSE)*I3461,0)</f>
        <v>150</v>
      </c>
      <c r="Q3461" t="str">
        <f t="shared" si="334"/>
        <v>l</v>
      </c>
      <c r="R3461" s="2">
        <f t="shared" si="335"/>
        <v>-64830</v>
      </c>
    </row>
    <row r="3462" spans="1:18" x14ac:dyDescent="0.2">
      <c r="A3462" t="s">
        <v>647</v>
      </c>
      <c r="B3462" s="9" t="e">
        <f>VLOOKUP(A3462,'item cost'!A:D,2,FALSE)</f>
        <v>#N/A</v>
      </c>
      <c r="C3462" s="9" t="str">
        <f>VLOOKUP(D3462,items!A:B,2,FALSE)</f>
        <v>item 4</v>
      </c>
      <c r="D3462" t="s">
        <v>836</v>
      </c>
      <c r="E3462" s="10"/>
      <c r="F3462" s="10">
        <v>45003</v>
      </c>
      <c r="G3462" t="s">
        <v>773</v>
      </c>
      <c r="I3462">
        <v>25</v>
      </c>
      <c r="J3462" s="2">
        <v>530</v>
      </c>
      <c r="K3462" s="2" t="e">
        <f>IF(OR(B3462="متنوع",B3462="قطع غيار"),J3462,IF(AND(B3462="ceiling fan",J3462&gt;500),_xlfn.MAXIFS('m cost'!$E$3:$E$1062,'m cost'!$B$3:$B$1062,C3462,'m cost'!$C$3:$C$1062,"&lt;="&amp;O3462,'m cost'!$D$3:$D$1062,"&lt;="&amp;N3462)*3,_xlfn.MAXIFS('m cost'!$E$3:$E$1062,'m cost'!$B$3:$B$1062,C3462,'m cost'!$C$3:$C$1062,"&lt;="&amp;O3462,'m cost'!$D$3:$D$1062,"&lt;="&amp;N3462)))</f>
        <v>#N/A</v>
      </c>
      <c r="L3462" s="2" t="e">
        <f t="shared" si="330"/>
        <v>#N/A</v>
      </c>
      <c r="M3462" s="2">
        <f t="shared" si="331"/>
        <v>13250</v>
      </c>
      <c r="N3462">
        <f t="shared" si="332"/>
        <v>3</v>
      </c>
      <c r="O3462">
        <f t="shared" si="333"/>
        <v>2023</v>
      </c>
      <c r="P3462" s="9" t="e">
        <f>IF(I3462&gt;0,VLOOKUP(B3462,'m cost'!A:G,6,FALSE)*I3462,0)</f>
        <v>#N/A</v>
      </c>
      <c r="Q3462" t="e">
        <f t="shared" si="334"/>
        <v>#N/A</v>
      </c>
      <c r="R3462" s="2" t="e">
        <f t="shared" si="335"/>
        <v>#N/A</v>
      </c>
    </row>
    <row r="3463" spans="1:18" x14ac:dyDescent="0.2">
      <c r="A3463" t="s">
        <v>646</v>
      </c>
      <c r="B3463" s="9" t="e">
        <f>VLOOKUP(A3463,'item cost'!A:D,2,FALSE)</f>
        <v>#N/A</v>
      </c>
      <c r="C3463" s="9" t="str">
        <f>VLOOKUP(D3463,items!A:B,2,FALSE)</f>
        <v>item 5</v>
      </c>
      <c r="D3463" t="s">
        <v>837</v>
      </c>
      <c r="E3463" s="10"/>
      <c r="F3463" s="10">
        <v>45003</v>
      </c>
      <c r="G3463" t="s">
        <v>773</v>
      </c>
      <c r="I3463">
        <v>6</v>
      </c>
      <c r="J3463" s="2">
        <v>530</v>
      </c>
      <c r="K3463" s="2" t="e">
        <f>IF(OR(B3463="متنوع",B3463="قطع غيار"),J3463,IF(AND(B3463="ceiling fan",J3463&gt;500),_xlfn.MAXIFS('m cost'!$E$3:$E$1062,'m cost'!$B$3:$B$1062,C3463,'m cost'!$C$3:$C$1062,"&lt;="&amp;O3463,'m cost'!$D$3:$D$1062,"&lt;="&amp;N3463)*3,_xlfn.MAXIFS('m cost'!$E$3:$E$1062,'m cost'!$B$3:$B$1062,C3463,'m cost'!$C$3:$C$1062,"&lt;="&amp;O3463,'m cost'!$D$3:$D$1062,"&lt;="&amp;N3463)))</f>
        <v>#N/A</v>
      </c>
      <c r="L3463" s="2" t="e">
        <f t="shared" si="330"/>
        <v>#N/A</v>
      </c>
      <c r="M3463" s="2">
        <f t="shared" si="331"/>
        <v>3180</v>
      </c>
      <c r="N3463">
        <f t="shared" si="332"/>
        <v>3</v>
      </c>
      <c r="O3463">
        <f t="shared" si="333"/>
        <v>2023</v>
      </c>
      <c r="P3463" s="9" t="e">
        <f>IF(I3463&gt;0,VLOOKUP(B3463,'m cost'!A:G,6,FALSE)*I3463,0)</f>
        <v>#N/A</v>
      </c>
      <c r="Q3463" t="e">
        <f t="shared" si="334"/>
        <v>#N/A</v>
      </c>
      <c r="R3463" s="2" t="e">
        <f t="shared" si="335"/>
        <v>#N/A</v>
      </c>
    </row>
    <row r="3464" spans="1:18" x14ac:dyDescent="0.2">
      <c r="A3464" t="s">
        <v>645</v>
      </c>
      <c r="B3464" s="9" t="e">
        <f>VLOOKUP(A3464,'item cost'!A:D,2,FALSE)</f>
        <v>#N/A</v>
      </c>
      <c r="C3464" s="9" t="str">
        <f>VLOOKUP(D3464,items!A:B,2,FALSE)</f>
        <v>item 6</v>
      </c>
      <c r="D3464" t="s">
        <v>838</v>
      </c>
      <c r="E3464" s="10"/>
      <c r="F3464" s="10">
        <v>45003</v>
      </c>
      <c r="G3464" t="s">
        <v>773</v>
      </c>
      <c r="I3464">
        <v>60</v>
      </c>
      <c r="J3464" s="2">
        <v>470</v>
      </c>
      <c r="K3464" s="2" t="e">
        <f>IF(OR(B3464="متنوع",B3464="قطع غيار"),J3464,IF(AND(B3464="ceiling fan",J3464&gt;500),_xlfn.MAXIFS('m cost'!$E$3:$E$1062,'m cost'!$B$3:$B$1062,C3464,'m cost'!$C$3:$C$1062,"&lt;="&amp;O3464,'m cost'!$D$3:$D$1062,"&lt;="&amp;N3464)*3,_xlfn.MAXIFS('m cost'!$E$3:$E$1062,'m cost'!$B$3:$B$1062,C3464,'m cost'!$C$3:$C$1062,"&lt;="&amp;O3464,'m cost'!$D$3:$D$1062,"&lt;="&amp;N3464)))</f>
        <v>#N/A</v>
      </c>
      <c r="L3464" s="2" t="e">
        <f t="shared" si="330"/>
        <v>#N/A</v>
      </c>
      <c r="M3464" s="2">
        <f t="shared" si="331"/>
        <v>28200</v>
      </c>
      <c r="N3464">
        <f t="shared" si="332"/>
        <v>3</v>
      </c>
      <c r="O3464">
        <f t="shared" si="333"/>
        <v>2023</v>
      </c>
      <c r="P3464" s="9" t="e">
        <f>IF(I3464&gt;0,VLOOKUP(B3464,'m cost'!A:G,6,FALSE)*I3464,0)</f>
        <v>#N/A</v>
      </c>
      <c r="Q3464" t="e">
        <f t="shared" si="334"/>
        <v>#N/A</v>
      </c>
      <c r="R3464" s="2" t="e">
        <f t="shared" si="335"/>
        <v>#N/A</v>
      </c>
    </row>
    <row r="3465" spans="1:18" x14ac:dyDescent="0.2">
      <c r="A3465" t="s">
        <v>36</v>
      </c>
      <c r="B3465" s="9" t="str">
        <f>VLOOKUP(A3465,'item cost'!A:D,2,FALSE)</f>
        <v>group 15</v>
      </c>
      <c r="C3465" s="9" t="str">
        <f>VLOOKUP(D3465,items!A:B,2,FALSE)</f>
        <v>item 7</v>
      </c>
      <c r="D3465" t="s">
        <v>839</v>
      </c>
      <c r="E3465" s="10"/>
      <c r="F3465" s="10">
        <v>45003</v>
      </c>
      <c r="G3465" t="s">
        <v>206</v>
      </c>
      <c r="I3465">
        <v>-1</v>
      </c>
      <c r="J3465" s="2">
        <v>1000</v>
      </c>
      <c r="K3465" s="2">
        <f>IF(OR(B3465="متنوع",B3465="قطع غيار"),J3465,IF(AND(B3465="ceiling fan",J3465&gt;500),_xlfn.MAXIFS('m cost'!$E$3:$E$1062,'m cost'!$B$3:$B$1062,C3465,'m cost'!$C$3:$C$1062,"&lt;="&amp;O3465,'m cost'!$D$3:$D$1062,"&lt;="&amp;N3465)*3,_xlfn.MAXIFS('m cost'!$E$3:$E$1062,'m cost'!$B$3:$B$1062,C3465,'m cost'!$C$3:$C$1062,"&lt;="&amp;O3465,'m cost'!$D$3:$D$1062,"&lt;="&amp;N3465)))</f>
        <v>460</v>
      </c>
      <c r="L3465" s="2">
        <f t="shared" si="330"/>
        <v>-460</v>
      </c>
      <c r="M3465" s="2">
        <f t="shared" si="331"/>
        <v>-1000</v>
      </c>
      <c r="N3465">
        <f t="shared" si="332"/>
        <v>3</v>
      </c>
      <c r="O3465">
        <f t="shared" si="333"/>
        <v>2023</v>
      </c>
      <c r="P3465" s="9">
        <f>IF(I3465&gt;0,VLOOKUP(B3465,'m cost'!A:G,6,FALSE)*I3465,0)</f>
        <v>0</v>
      </c>
      <c r="Q3465" t="str">
        <f t="shared" si="334"/>
        <v>l</v>
      </c>
      <c r="R3465" s="2">
        <f t="shared" si="335"/>
        <v>-540</v>
      </c>
    </row>
    <row r="3466" spans="1:18" x14ac:dyDescent="0.2">
      <c r="A3466" t="s">
        <v>20</v>
      </c>
      <c r="B3466" s="9" t="str">
        <f>VLOOKUP(A3466,'item cost'!A:D,2,FALSE)</f>
        <v>group 32</v>
      </c>
      <c r="C3466" s="9" t="str">
        <f>VLOOKUP(D3466,items!A:B,2,FALSE)</f>
        <v>item 8</v>
      </c>
      <c r="D3466" t="s">
        <v>840</v>
      </c>
      <c r="E3466" s="10"/>
      <c r="F3466" s="10">
        <v>45003</v>
      </c>
      <c r="G3466" t="s">
        <v>206</v>
      </c>
      <c r="I3466">
        <v>-6</v>
      </c>
      <c r="J3466" s="2">
        <v>280</v>
      </c>
      <c r="K3466" s="2">
        <f>IF(OR(B3466="متنوع",B3466="قطع غيار"),J3466,IF(AND(B3466="ceiling fan",J3466&gt;500),_xlfn.MAXIFS('m cost'!$E$3:$E$1062,'m cost'!$B$3:$B$1062,C3466,'m cost'!$C$3:$C$1062,"&lt;="&amp;O3466,'m cost'!$D$3:$D$1062,"&lt;="&amp;N3466)*3,_xlfn.MAXIFS('m cost'!$E$3:$E$1062,'m cost'!$B$3:$B$1062,C3466,'m cost'!$C$3:$C$1062,"&lt;="&amp;O3466,'m cost'!$D$3:$D$1062,"&lt;="&amp;N3466)))</f>
        <v>1630</v>
      </c>
      <c r="L3466" s="2">
        <f t="shared" si="330"/>
        <v>-9780</v>
      </c>
      <c r="M3466" s="2">
        <f t="shared" si="331"/>
        <v>-1680</v>
      </c>
      <c r="N3466">
        <f t="shared" si="332"/>
        <v>3</v>
      </c>
      <c r="O3466">
        <f t="shared" si="333"/>
        <v>2023</v>
      </c>
      <c r="P3466" s="9">
        <f>IF(I3466&gt;0,VLOOKUP(B3466,'m cost'!A:G,6,FALSE)*I3466,0)</f>
        <v>0</v>
      </c>
      <c r="Q3466" t="str">
        <f t="shared" si="334"/>
        <v>p</v>
      </c>
      <c r="R3466" s="2">
        <f t="shared" si="335"/>
        <v>8100</v>
      </c>
    </row>
    <row r="3467" spans="1:18" x14ac:dyDescent="0.2">
      <c r="A3467" t="s">
        <v>60</v>
      </c>
      <c r="B3467" s="9" t="str">
        <f>VLOOKUP(A3467,'item cost'!A:D,2,FALSE)</f>
        <v>group 23</v>
      </c>
      <c r="C3467" s="9" t="str">
        <f>VLOOKUP(D3467,items!A:B,2,FALSE)</f>
        <v>item 9</v>
      </c>
      <c r="D3467" t="s">
        <v>841</v>
      </c>
      <c r="E3467" s="10"/>
      <c r="F3467" s="10">
        <v>45003</v>
      </c>
      <c r="G3467" t="s">
        <v>206</v>
      </c>
      <c r="I3467">
        <v>-2</v>
      </c>
      <c r="J3467" s="2">
        <v>315</v>
      </c>
      <c r="K3467" s="2">
        <f>IF(OR(B3467="متنوع",B3467="قطع غيار"),J3467,IF(AND(B3467="ceiling fan",J3467&gt;500),_xlfn.MAXIFS('m cost'!$E$3:$E$1062,'m cost'!$B$3:$B$1062,C3467,'m cost'!$C$3:$C$1062,"&lt;="&amp;O3467,'m cost'!$D$3:$D$1062,"&lt;="&amp;N3467)*3,_xlfn.MAXIFS('m cost'!$E$3:$E$1062,'m cost'!$B$3:$B$1062,C3467,'m cost'!$C$3:$C$1062,"&lt;="&amp;O3467,'m cost'!$D$3:$D$1062,"&lt;="&amp;N3467)))</f>
        <v>2007</v>
      </c>
      <c r="L3467" s="2">
        <f t="shared" si="330"/>
        <v>-4014</v>
      </c>
      <c r="M3467" s="2">
        <f t="shared" si="331"/>
        <v>-630</v>
      </c>
      <c r="N3467">
        <f t="shared" si="332"/>
        <v>3</v>
      </c>
      <c r="O3467">
        <f t="shared" si="333"/>
        <v>2023</v>
      </c>
      <c r="P3467" s="9">
        <f>IF(I3467&gt;0,VLOOKUP(B3467,'m cost'!A:G,6,FALSE)*I3467,0)</f>
        <v>0</v>
      </c>
      <c r="Q3467" t="str">
        <f t="shared" si="334"/>
        <v>p</v>
      </c>
      <c r="R3467" s="2">
        <f t="shared" si="335"/>
        <v>3384</v>
      </c>
    </row>
    <row r="3468" spans="1:18" x14ac:dyDescent="0.2">
      <c r="A3468" t="s">
        <v>52</v>
      </c>
      <c r="B3468" s="9" t="str">
        <f>VLOOKUP(A3468,'item cost'!A:D,2,FALSE)</f>
        <v>group 37</v>
      </c>
      <c r="C3468" s="9" t="str">
        <f>VLOOKUP(D3468,items!A:B,2,FALSE)</f>
        <v>item 10</v>
      </c>
      <c r="D3468" t="s">
        <v>842</v>
      </c>
      <c r="E3468" s="10"/>
      <c r="F3468" s="10">
        <v>45003</v>
      </c>
      <c r="G3468" t="s">
        <v>206</v>
      </c>
      <c r="I3468">
        <v>-1</v>
      </c>
      <c r="J3468" s="2">
        <v>2750</v>
      </c>
      <c r="K3468" s="2">
        <f>IF(OR(B3468="متنوع",B3468="قطع غيار"),J3468,IF(AND(B3468="ceiling fan",J3468&gt;500),_xlfn.MAXIFS('m cost'!$E$3:$E$1062,'m cost'!$B$3:$B$1062,C3468,'m cost'!$C$3:$C$1062,"&lt;="&amp;O3468,'m cost'!$D$3:$D$1062,"&lt;="&amp;N3468)*3,_xlfn.MAXIFS('m cost'!$E$3:$E$1062,'m cost'!$B$3:$B$1062,C3468,'m cost'!$C$3:$C$1062,"&lt;="&amp;O3468,'m cost'!$D$3:$D$1062,"&lt;="&amp;N3468)))</f>
        <v>370</v>
      </c>
      <c r="L3468" s="2">
        <f t="shared" si="330"/>
        <v>-370</v>
      </c>
      <c r="M3468" s="2">
        <f t="shared" si="331"/>
        <v>-2750</v>
      </c>
      <c r="N3468">
        <f t="shared" si="332"/>
        <v>3</v>
      </c>
      <c r="O3468">
        <f t="shared" si="333"/>
        <v>2023</v>
      </c>
      <c r="P3468" s="9">
        <f>IF(I3468&gt;0,VLOOKUP(B3468,'m cost'!A:G,6,FALSE)*I3468,0)</f>
        <v>0</v>
      </c>
      <c r="Q3468" t="str">
        <f t="shared" si="334"/>
        <v>l</v>
      </c>
      <c r="R3468" s="2">
        <f t="shared" si="335"/>
        <v>-2380</v>
      </c>
    </row>
    <row r="3469" spans="1:18" x14ac:dyDescent="0.2">
      <c r="A3469" t="s">
        <v>17</v>
      </c>
      <c r="B3469" s="9" t="str">
        <f>VLOOKUP(A3469,'item cost'!A:D,2,FALSE)</f>
        <v>group 20</v>
      </c>
      <c r="C3469" s="9" t="str">
        <f>VLOOKUP(D3469,items!A:B,2,FALSE)</f>
        <v>item 11</v>
      </c>
      <c r="D3469" t="s">
        <v>843</v>
      </c>
      <c r="E3469" s="10"/>
      <c r="F3469" s="10">
        <v>45003</v>
      </c>
      <c r="G3469" t="s">
        <v>206</v>
      </c>
      <c r="I3469">
        <v>-3</v>
      </c>
      <c r="J3469" s="2">
        <v>360</v>
      </c>
      <c r="K3469" s="2">
        <f>IF(OR(B3469="متنوع",B3469="قطع غيار"),J3469,IF(AND(B3469="ceiling fan",J3469&gt;500),_xlfn.MAXIFS('m cost'!$E$3:$E$1062,'m cost'!$B$3:$B$1062,C3469,'m cost'!$C$3:$C$1062,"&lt;="&amp;O3469,'m cost'!$D$3:$D$1062,"&lt;="&amp;N3469)*3,_xlfn.MAXIFS('m cost'!$E$3:$E$1062,'m cost'!$B$3:$B$1062,C3469,'m cost'!$C$3:$C$1062,"&lt;="&amp;O3469,'m cost'!$D$3:$D$1062,"&lt;="&amp;N3469)))</f>
        <v>339.00000000000006</v>
      </c>
      <c r="L3469" s="2">
        <f t="shared" si="330"/>
        <v>-1017.0000000000002</v>
      </c>
      <c r="M3469" s="2">
        <f t="shared" si="331"/>
        <v>-1080</v>
      </c>
      <c r="N3469">
        <f t="shared" si="332"/>
        <v>3</v>
      </c>
      <c r="O3469">
        <f t="shared" si="333"/>
        <v>2023</v>
      </c>
      <c r="P3469" s="9">
        <f>IF(I3469&gt;0,VLOOKUP(B3469,'m cost'!A:G,6,FALSE)*I3469,0)</f>
        <v>0</v>
      </c>
      <c r="Q3469" t="str">
        <f t="shared" si="334"/>
        <v>l</v>
      </c>
      <c r="R3469" s="2">
        <f t="shared" si="335"/>
        <v>-62.999999999999773</v>
      </c>
    </row>
    <row r="3470" spans="1:18" x14ac:dyDescent="0.2">
      <c r="A3470" t="s">
        <v>20</v>
      </c>
      <c r="B3470" s="9" t="str">
        <f>VLOOKUP(A3470,'item cost'!A:D,2,FALSE)</f>
        <v>group 32</v>
      </c>
      <c r="C3470" s="9" t="str">
        <f>VLOOKUP(D3470,items!A:B,2,FALSE)</f>
        <v>item 12</v>
      </c>
      <c r="D3470" t="s">
        <v>844</v>
      </c>
      <c r="E3470" s="10"/>
      <c r="F3470" s="10">
        <v>44991</v>
      </c>
      <c r="G3470" t="s">
        <v>774</v>
      </c>
      <c r="I3470">
        <v>30</v>
      </c>
      <c r="J3470" s="2">
        <v>275</v>
      </c>
      <c r="K3470" s="2">
        <f>IF(OR(B3470="متنوع",B3470="قطع غيار"),J3470,IF(AND(B3470="ceiling fan",J3470&gt;500),_xlfn.MAXIFS('m cost'!$E$3:$E$1062,'m cost'!$B$3:$B$1062,C3470,'m cost'!$C$3:$C$1062,"&lt;="&amp;O3470,'m cost'!$D$3:$D$1062,"&lt;="&amp;N3470)*3,_xlfn.MAXIFS('m cost'!$E$3:$E$1062,'m cost'!$B$3:$B$1062,C3470,'m cost'!$C$3:$C$1062,"&lt;="&amp;O3470,'m cost'!$D$3:$D$1062,"&lt;="&amp;N3470)))</f>
        <v>900</v>
      </c>
      <c r="L3470" s="2">
        <f t="shared" si="330"/>
        <v>27000</v>
      </c>
      <c r="M3470" s="2">
        <f t="shared" si="331"/>
        <v>8250</v>
      </c>
      <c r="N3470">
        <f t="shared" si="332"/>
        <v>3</v>
      </c>
      <c r="O3470">
        <f t="shared" si="333"/>
        <v>2023</v>
      </c>
      <c r="P3470" s="9">
        <f>IF(I3470&gt;0,VLOOKUP(B3470,'m cost'!A:G,6,FALSE)*I3470,0)</f>
        <v>150</v>
      </c>
      <c r="Q3470" t="str">
        <f t="shared" si="334"/>
        <v>l</v>
      </c>
      <c r="R3470" s="2">
        <f t="shared" si="335"/>
        <v>-18900</v>
      </c>
    </row>
    <row r="3471" spans="1:18" x14ac:dyDescent="0.2">
      <c r="A3471" t="s">
        <v>45</v>
      </c>
      <c r="B3471" s="9" t="str">
        <f>VLOOKUP(A3471,'item cost'!A:D,2,FALSE)</f>
        <v>group 17</v>
      </c>
      <c r="C3471" s="9" t="str">
        <f>VLOOKUP(D3471,items!A:B,2,FALSE)</f>
        <v>item 13</v>
      </c>
      <c r="D3471" t="s">
        <v>845</v>
      </c>
      <c r="E3471" s="10"/>
      <c r="F3471" s="10">
        <v>44991</v>
      </c>
      <c r="G3471" t="s">
        <v>774</v>
      </c>
      <c r="I3471">
        <v>20</v>
      </c>
      <c r="J3471" s="2">
        <v>460</v>
      </c>
      <c r="K3471" s="2">
        <f>IF(OR(B3471="متنوع",B3471="قطع غيار"),J3471,IF(AND(B3471="ceiling fan",J3471&gt;500),_xlfn.MAXIFS('m cost'!$E$3:$E$1062,'m cost'!$B$3:$B$1062,C3471,'m cost'!$C$3:$C$1062,"&lt;="&amp;O3471,'m cost'!$D$3:$D$1062,"&lt;="&amp;N3471)*3,_xlfn.MAXIFS('m cost'!$E$3:$E$1062,'m cost'!$B$3:$B$1062,C3471,'m cost'!$C$3:$C$1062,"&lt;="&amp;O3471,'m cost'!$D$3:$D$1062,"&lt;="&amp;N3471)))</f>
        <v>450</v>
      </c>
      <c r="L3471" s="2">
        <f t="shared" si="330"/>
        <v>9000</v>
      </c>
      <c r="M3471" s="2">
        <f t="shared" si="331"/>
        <v>9200</v>
      </c>
      <c r="N3471">
        <f t="shared" si="332"/>
        <v>3</v>
      </c>
      <c r="O3471">
        <f t="shared" si="333"/>
        <v>2023</v>
      </c>
      <c r="P3471" s="9">
        <f>IF(I3471&gt;0,VLOOKUP(B3471,'m cost'!A:G,6,FALSE)*I3471,0)</f>
        <v>965</v>
      </c>
      <c r="Q3471" t="str">
        <f t="shared" si="334"/>
        <v>l</v>
      </c>
      <c r="R3471" s="2">
        <f t="shared" si="335"/>
        <v>-765</v>
      </c>
    </row>
    <row r="3472" spans="1:18" x14ac:dyDescent="0.2">
      <c r="A3472" t="s">
        <v>452</v>
      </c>
      <c r="B3472" s="9" t="e">
        <f>VLOOKUP(A3472,'item cost'!A:D,2,FALSE)</f>
        <v>#N/A</v>
      </c>
      <c r="C3472" s="9" t="str">
        <f>VLOOKUP(D3472,items!A:B,2,FALSE)</f>
        <v>item 14</v>
      </c>
      <c r="D3472" t="s">
        <v>846</v>
      </c>
      <c r="E3472" s="10"/>
      <c r="F3472" s="10">
        <v>44991</v>
      </c>
      <c r="G3472" t="s">
        <v>774</v>
      </c>
      <c r="I3472">
        <v>25</v>
      </c>
      <c r="J3472" s="2">
        <v>675</v>
      </c>
      <c r="K3472" s="2" t="e">
        <f>IF(OR(B3472="متنوع",B3472="قطع غيار"),J3472,IF(AND(B3472="ceiling fan",J3472&gt;500),_xlfn.MAXIFS('m cost'!$E$3:$E$1062,'m cost'!$B$3:$B$1062,C3472,'m cost'!$C$3:$C$1062,"&lt;="&amp;O3472,'m cost'!$D$3:$D$1062,"&lt;="&amp;N3472)*3,_xlfn.MAXIFS('m cost'!$E$3:$E$1062,'m cost'!$B$3:$B$1062,C3472,'m cost'!$C$3:$C$1062,"&lt;="&amp;O3472,'m cost'!$D$3:$D$1062,"&lt;="&amp;N3472)))</f>
        <v>#N/A</v>
      </c>
      <c r="L3472" s="2" t="e">
        <f t="shared" si="330"/>
        <v>#N/A</v>
      </c>
      <c r="M3472" s="2">
        <f t="shared" si="331"/>
        <v>16875</v>
      </c>
      <c r="N3472">
        <f t="shared" si="332"/>
        <v>3</v>
      </c>
      <c r="O3472">
        <f t="shared" si="333"/>
        <v>2023</v>
      </c>
      <c r="P3472" s="9" t="e">
        <f>IF(I3472&gt;0,VLOOKUP(B3472,'m cost'!A:G,6,FALSE)*I3472,0)</f>
        <v>#N/A</v>
      </c>
      <c r="Q3472" t="e">
        <f t="shared" si="334"/>
        <v>#N/A</v>
      </c>
      <c r="R3472" s="2" t="e">
        <f t="shared" si="335"/>
        <v>#N/A</v>
      </c>
    </row>
    <row r="3473" spans="1:18" x14ac:dyDescent="0.2">
      <c r="A3473" t="s">
        <v>58</v>
      </c>
      <c r="B3473" s="9" t="str">
        <f>VLOOKUP(A3473,'item cost'!A:D,2,FALSE)</f>
        <v>group 2</v>
      </c>
      <c r="C3473" s="9" t="str">
        <f>VLOOKUP(D3473,items!A:B,2,FALSE)</f>
        <v>item 15</v>
      </c>
      <c r="D3473" t="s">
        <v>847</v>
      </c>
      <c r="E3473" s="10"/>
      <c r="F3473" s="10">
        <v>44991</v>
      </c>
      <c r="G3473" t="s">
        <v>774</v>
      </c>
      <c r="I3473">
        <v>50</v>
      </c>
      <c r="J3473" s="2">
        <v>165</v>
      </c>
      <c r="K3473" s="2">
        <f>IF(OR(B3473="متنوع",B3473="قطع غيار"),J3473,IF(AND(B3473="ceiling fan",J3473&gt;500),_xlfn.MAXIFS('m cost'!$E$3:$E$1062,'m cost'!$B$3:$B$1062,C3473,'m cost'!$C$3:$C$1062,"&lt;="&amp;O3473,'m cost'!$D$3:$D$1062,"&lt;="&amp;N3473)*3,_xlfn.MAXIFS('m cost'!$E$3:$E$1062,'m cost'!$B$3:$B$1062,C3473,'m cost'!$C$3:$C$1062,"&lt;="&amp;O3473,'m cost'!$D$3:$D$1062,"&lt;="&amp;N3473)))</f>
        <v>1928</v>
      </c>
      <c r="L3473" s="2">
        <f t="shared" si="330"/>
        <v>96400</v>
      </c>
      <c r="M3473" s="2">
        <f t="shared" si="331"/>
        <v>8250</v>
      </c>
      <c r="N3473">
        <f t="shared" si="332"/>
        <v>3</v>
      </c>
      <c r="O3473">
        <f t="shared" si="333"/>
        <v>2023</v>
      </c>
      <c r="P3473" s="9">
        <f>IF(I3473&gt;0,VLOOKUP(B3473,'m cost'!A:G,6,FALSE)*I3473,0)</f>
        <v>2029</v>
      </c>
      <c r="Q3473" t="str">
        <f t="shared" si="334"/>
        <v>l</v>
      </c>
      <c r="R3473" s="2">
        <f t="shared" si="335"/>
        <v>-90179</v>
      </c>
    </row>
    <row r="3474" spans="1:18" x14ac:dyDescent="0.2">
      <c r="A3474" t="s">
        <v>23</v>
      </c>
      <c r="B3474" s="9" t="str">
        <f>VLOOKUP(A3474,'item cost'!A:D,2,FALSE)</f>
        <v>group 3</v>
      </c>
      <c r="C3474" s="9" t="str">
        <f>VLOOKUP(D3474,items!A:B,2,FALSE)</f>
        <v>item 16</v>
      </c>
      <c r="D3474" t="s">
        <v>848</v>
      </c>
      <c r="E3474" s="10"/>
      <c r="F3474" s="10">
        <v>44991</v>
      </c>
      <c r="G3474" t="s">
        <v>774</v>
      </c>
      <c r="I3474">
        <v>70</v>
      </c>
      <c r="J3474" s="2">
        <v>2700</v>
      </c>
      <c r="K3474" s="2">
        <f>IF(OR(B3474="متنوع",B3474="قطع غيار"),J3474,IF(AND(B3474="ceiling fan",J3474&gt;500),_xlfn.MAXIFS('m cost'!$E$3:$E$1062,'m cost'!$B$3:$B$1062,C3474,'m cost'!$C$3:$C$1062,"&lt;="&amp;O3474,'m cost'!$D$3:$D$1062,"&lt;="&amp;N3474)*3,_xlfn.MAXIFS('m cost'!$E$3:$E$1062,'m cost'!$B$3:$B$1062,C3474,'m cost'!$C$3:$C$1062,"&lt;="&amp;O3474,'m cost'!$D$3:$D$1062,"&lt;="&amp;N3474)))</f>
        <v>340.26666666666671</v>
      </c>
      <c r="L3474" s="2">
        <f t="shared" si="330"/>
        <v>23818.666666666668</v>
      </c>
      <c r="M3474" s="2">
        <f t="shared" si="331"/>
        <v>189000</v>
      </c>
      <c r="N3474">
        <f t="shared" si="332"/>
        <v>3</v>
      </c>
      <c r="O3474">
        <f t="shared" si="333"/>
        <v>2023</v>
      </c>
      <c r="P3474" s="9">
        <f>IF(I3474&gt;0,VLOOKUP(B3474,'m cost'!A:G,6,FALSE)*I3474,0)</f>
        <v>4123.7</v>
      </c>
      <c r="Q3474" t="str">
        <f t="shared" si="334"/>
        <v>p</v>
      </c>
      <c r="R3474" s="2">
        <f t="shared" si="335"/>
        <v>161057.63333333333</v>
      </c>
    </row>
    <row r="3475" spans="1:18" x14ac:dyDescent="0.2">
      <c r="A3475" t="s">
        <v>271</v>
      </c>
      <c r="B3475" s="9" t="str">
        <f>VLOOKUP(A3475,'item cost'!A:D,2,FALSE)</f>
        <v>group 4</v>
      </c>
      <c r="C3475" s="9" t="str">
        <f>VLOOKUP(D3475,items!A:B,2,FALSE)</f>
        <v>item 17</v>
      </c>
      <c r="D3475" t="s">
        <v>849</v>
      </c>
      <c r="E3475" s="10"/>
      <c r="F3475" s="10">
        <v>44991</v>
      </c>
      <c r="G3475" t="s">
        <v>774</v>
      </c>
      <c r="I3475">
        <v>10</v>
      </c>
      <c r="J3475" s="2">
        <v>2800</v>
      </c>
      <c r="K3475" s="2">
        <f>IF(OR(B3475="متنوع",B3475="قطع غيار"),J3475,IF(AND(B3475="ceiling fan",J3475&gt;500),_xlfn.MAXIFS('m cost'!$E$3:$E$1062,'m cost'!$B$3:$B$1062,C3475,'m cost'!$C$3:$C$1062,"&lt;="&amp;O3475,'m cost'!$D$3:$D$1062,"&lt;="&amp;N3475)*3,_xlfn.MAXIFS('m cost'!$E$3:$E$1062,'m cost'!$B$3:$B$1062,C3475,'m cost'!$C$3:$C$1062,"&lt;="&amp;O3475,'m cost'!$D$3:$D$1062,"&lt;="&amp;N3475)))</f>
        <v>1330</v>
      </c>
      <c r="L3475" s="2">
        <f t="shared" si="330"/>
        <v>13300</v>
      </c>
      <c r="M3475" s="2">
        <f t="shared" si="331"/>
        <v>28000</v>
      </c>
      <c r="N3475">
        <f t="shared" si="332"/>
        <v>3</v>
      </c>
      <c r="O3475">
        <f t="shared" si="333"/>
        <v>2023</v>
      </c>
      <c r="P3475" s="9">
        <f>IF(I3475&gt;0,VLOOKUP(B3475,'m cost'!A:G,6,FALSE)*I3475,0)</f>
        <v>429.6</v>
      </c>
      <c r="Q3475" t="str">
        <f t="shared" si="334"/>
        <v>p</v>
      </c>
      <c r="R3475" s="2">
        <f t="shared" si="335"/>
        <v>14270.4</v>
      </c>
    </row>
    <row r="3476" spans="1:18" x14ac:dyDescent="0.2">
      <c r="A3476" t="s">
        <v>17</v>
      </c>
      <c r="B3476" s="9" t="str">
        <f>VLOOKUP(A3476,'item cost'!A:D,2,FALSE)</f>
        <v>group 20</v>
      </c>
      <c r="C3476" s="9" t="str">
        <f>VLOOKUP(D3476,items!A:B,2,FALSE)</f>
        <v>item 18</v>
      </c>
      <c r="D3476" t="s">
        <v>850</v>
      </c>
      <c r="E3476" s="10"/>
      <c r="F3476" s="10">
        <v>44991</v>
      </c>
      <c r="G3476" t="s">
        <v>240</v>
      </c>
      <c r="I3476">
        <v>-8</v>
      </c>
      <c r="J3476" s="2">
        <v>360</v>
      </c>
      <c r="K3476" s="2">
        <f>IF(OR(B3476="متنوع",B3476="قطع غيار"),J3476,IF(AND(B3476="ceiling fan",J3476&gt;500),_xlfn.MAXIFS('m cost'!$E$3:$E$1062,'m cost'!$B$3:$B$1062,C3476,'m cost'!$C$3:$C$1062,"&lt;="&amp;O3476,'m cost'!$D$3:$D$1062,"&lt;="&amp;N3476)*3,_xlfn.MAXIFS('m cost'!$E$3:$E$1062,'m cost'!$B$3:$B$1062,C3476,'m cost'!$C$3:$C$1062,"&lt;="&amp;O3476,'m cost'!$D$3:$D$1062,"&lt;="&amp;N3476)))</f>
        <v>569</v>
      </c>
      <c r="L3476" s="2">
        <f t="shared" ref="L3476:L3539" si="336">I3476*K3476</f>
        <v>-4552</v>
      </c>
      <c r="M3476" s="2">
        <f t="shared" ref="M3476:M3539" si="337">J3476*I3476</f>
        <v>-2880</v>
      </c>
      <c r="N3476">
        <f t="shared" ref="N3476:N3539" si="338">MONTH(F3476)</f>
        <v>3</v>
      </c>
      <c r="O3476">
        <f t="shared" ref="O3476:O3539" si="339">YEAR(F3476)</f>
        <v>2023</v>
      </c>
      <c r="P3476" s="9">
        <f>IF(I3476&gt;0,VLOOKUP(B3476,'m cost'!A:G,6,FALSE)*I3476,0)</f>
        <v>0</v>
      </c>
      <c r="Q3476" t="str">
        <f t="shared" ref="Q3476:Q3539" si="340">IF(M3476-L3476-P3476&gt;0,"p","l")</f>
        <v>p</v>
      </c>
      <c r="R3476" s="2">
        <f t="shared" ref="R3476:R3539" si="341">M3476-L3476-P3476</f>
        <v>1672</v>
      </c>
    </row>
    <row r="3477" spans="1:18" x14ac:dyDescent="0.2">
      <c r="A3477" t="s">
        <v>275</v>
      </c>
      <c r="B3477" s="9" t="str">
        <f>VLOOKUP(A3477,'item cost'!A:D,2,FALSE)</f>
        <v>group 19</v>
      </c>
      <c r="C3477" s="9" t="str">
        <f>VLOOKUP(D3477,items!A:B,2,FALSE)</f>
        <v>item 19</v>
      </c>
      <c r="D3477" t="s">
        <v>851</v>
      </c>
      <c r="E3477" s="10"/>
      <c r="F3477" s="10">
        <v>44991</v>
      </c>
      <c r="G3477" t="s">
        <v>240</v>
      </c>
      <c r="I3477">
        <v>-6</v>
      </c>
      <c r="J3477" s="2">
        <v>280</v>
      </c>
      <c r="K3477" s="2">
        <f>IF(OR(B3477="متنوع",B3477="قطع غيار"),J3477,IF(AND(B3477="ceiling fan",J3477&gt;500),_xlfn.MAXIFS('m cost'!$E$3:$E$1062,'m cost'!$B$3:$B$1062,C3477,'m cost'!$C$3:$C$1062,"&lt;="&amp;O3477,'m cost'!$D$3:$D$1062,"&lt;="&amp;N3477)*3,_xlfn.MAXIFS('m cost'!$E$3:$E$1062,'m cost'!$B$3:$B$1062,C3477,'m cost'!$C$3:$C$1062,"&lt;="&amp;O3477,'m cost'!$D$3:$D$1062,"&lt;="&amp;N3477)))</f>
        <v>1400</v>
      </c>
      <c r="L3477" s="2">
        <f t="shared" si="336"/>
        <v>-8400</v>
      </c>
      <c r="M3477" s="2">
        <f t="shared" si="337"/>
        <v>-1680</v>
      </c>
      <c r="N3477">
        <f t="shared" si="338"/>
        <v>3</v>
      </c>
      <c r="O3477">
        <f t="shared" si="339"/>
        <v>2023</v>
      </c>
      <c r="P3477" s="9">
        <f>IF(I3477&gt;0,VLOOKUP(B3477,'m cost'!A:G,6,FALSE)*I3477,0)</f>
        <v>0</v>
      </c>
      <c r="Q3477" t="str">
        <f t="shared" si="340"/>
        <v>p</v>
      </c>
      <c r="R3477" s="2">
        <f t="shared" si="341"/>
        <v>6720</v>
      </c>
    </row>
    <row r="3478" spans="1:18" x14ac:dyDescent="0.2">
      <c r="A3478" t="s">
        <v>18</v>
      </c>
      <c r="B3478" s="9" t="str">
        <f>VLOOKUP(A3478,'item cost'!A:D,2,FALSE)</f>
        <v>group 21</v>
      </c>
      <c r="C3478" s="9" t="str">
        <f>VLOOKUP(D3478,items!A:B,2,FALSE)</f>
        <v>item 20</v>
      </c>
      <c r="D3478" t="s">
        <v>852</v>
      </c>
      <c r="E3478" s="10"/>
      <c r="F3478" s="10">
        <v>44991</v>
      </c>
      <c r="G3478" t="s">
        <v>240</v>
      </c>
      <c r="I3478">
        <v>-1</v>
      </c>
      <c r="J3478" s="2">
        <v>340</v>
      </c>
      <c r="K3478" s="2">
        <f>IF(OR(B3478="متنوع",B3478="قطع غيار"),J3478,IF(AND(B3478="ceiling fan",J3478&gt;500),_xlfn.MAXIFS('m cost'!$E$3:$E$1062,'m cost'!$B$3:$B$1062,C3478,'m cost'!$C$3:$C$1062,"&lt;="&amp;O3478,'m cost'!$D$3:$D$1062,"&lt;="&amp;N3478)*3,_xlfn.MAXIFS('m cost'!$E$3:$E$1062,'m cost'!$B$3:$B$1062,C3478,'m cost'!$C$3:$C$1062,"&lt;="&amp;O3478,'m cost'!$D$3:$D$1062,"&lt;="&amp;N3478)))</f>
        <v>1668</v>
      </c>
      <c r="L3478" s="2">
        <f t="shared" si="336"/>
        <v>-1668</v>
      </c>
      <c r="M3478" s="2">
        <f t="shared" si="337"/>
        <v>-340</v>
      </c>
      <c r="N3478">
        <f t="shared" si="338"/>
        <v>3</v>
      </c>
      <c r="O3478">
        <f t="shared" si="339"/>
        <v>2023</v>
      </c>
      <c r="P3478" s="9">
        <f>IF(I3478&gt;0,VLOOKUP(B3478,'m cost'!A:G,6,FALSE)*I3478,0)</f>
        <v>0</v>
      </c>
      <c r="Q3478" t="str">
        <f t="shared" si="340"/>
        <v>p</v>
      </c>
      <c r="R3478" s="2">
        <f t="shared" si="341"/>
        <v>1328</v>
      </c>
    </row>
    <row r="3479" spans="1:18" x14ac:dyDescent="0.2">
      <c r="A3479" t="s">
        <v>21</v>
      </c>
      <c r="B3479" s="9" t="str">
        <f>VLOOKUP(A3479,'item cost'!A:D,2,FALSE)</f>
        <v>group 18</v>
      </c>
      <c r="C3479" s="9" t="str">
        <f>VLOOKUP(D3479,items!A:B,2,FALSE)</f>
        <v>item 21</v>
      </c>
      <c r="D3479" t="s">
        <v>853</v>
      </c>
      <c r="E3479" s="10"/>
      <c r="F3479" s="10">
        <v>44991</v>
      </c>
      <c r="G3479" t="s">
        <v>240</v>
      </c>
      <c r="I3479">
        <v>-1</v>
      </c>
      <c r="J3479" s="2">
        <v>180</v>
      </c>
      <c r="K3479" s="2">
        <f>IF(OR(B3479="متنوع",B3479="قطع غيار"),J3479,IF(AND(B3479="ceiling fan",J3479&gt;500),_xlfn.MAXIFS('m cost'!$E$3:$E$1062,'m cost'!$B$3:$B$1062,C3479,'m cost'!$C$3:$C$1062,"&lt;="&amp;O3479,'m cost'!$D$3:$D$1062,"&lt;="&amp;N3479)*3,_xlfn.MAXIFS('m cost'!$E$3:$E$1062,'m cost'!$B$3:$B$1062,C3479,'m cost'!$C$3:$C$1062,"&lt;="&amp;O3479,'m cost'!$D$3:$D$1062,"&lt;="&amp;N3479)))</f>
        <v>2185</v>
      </c>
      <c r="L3479" s="2">
        <f t="shared" si="336"/>
        <v>-2185</v>
      </c>
      <c r="M3479" s="2">
        <f t="shared" si="337"/>
        <v>-180</v>
      </c>
      <c r="N3479">
        <f t="shared" si="338"/>
        <v>3</v>
      </c>
      <c r="O3479">
        <f t="shared" si="339"/>
        <v>2023</v>
      </c>
      <c r="P3479" s="9">
        <f>IF(I3479&gt;0,VLOOKUP(B3479,'m cost'!A:G,6,FALSE)*I3479,0)</f>
        <v>0</v>
      </c>
      <c r="Q3479" t="str">
        <f t="shared" si="340"/>
        <v>p</v>
      </c>
      <c r="R3479" s="2">
        <f t="shared" si="341"/>
        <v>2005</v>
      </c>
    </row>
    <row r="3480" spans="1:18" x14ac:dyDescent="0.2">
      <c r="A3480" t="s">
        <v>23</v>
      </c>
      <c r="B3480" s="9" t="str">
        <f>VLOOKUP(A3480,'item cost'!A:D,2,FALSE)</f>
        <v>group 3</v>
      </c>
      <c r="C3480" s="9" t="str">
        <f>VLOOKUP(D3480,items!A:B,2,FALSE)</f>
        <v>item 22</v>
      </c>
      <c r="D3480" t="s">
        <v>854</v>
      </c>
      <c r="E3480" s="10"/>
      <c r="F3480" s="10">
        <v>44991</v>
      </c>
      <c r="G3480" t="s">
        <v>240</v>
      </c>
      <c r="I3480">
        <v>-1</v>
      </c>
      <c r="J3480" s="2">
        <v>2700</v>
      </c>
      <c r="K3480" s="2">
        <f>IF(OR(B3480="متنوع",B3480="قطع غيار"),J3480,IF(AND(B3480="ceiling fan",J3480&gt;500),_xlfn.MAXIFS('m cost'!$E$3:$E$1062,'m cost'!$B$3:$B$1062,C3480,'m cost'!$C$3:$C$1062,"&lt;="&amp;O3480,'m cost'!$D$3:$D$1062,"&lt;="&amp;N3480)*3,_xlfn.MAXIFS('m cost'!$E$3:$E$1062,'m cost'!$B$3:$B$1062,C3480,'m cost'!$C$3:$C$1062,"&lt;="&amp;O3480,'m cost'!$D$3:$D$1062,"&lt;="&amp;N3480)))</f>
        <v>855</v>
      </c>
      <c r="L3480" s="2">
        <f t="shared" si="336"/>
        <v>-855</v>
      </c>
      <c r="M3480" s="2">
        <f t="shared" si="337"/>
        <v>-2700</v>
      </c>
      <c r="N3480">
        <f t="shared" si="338"/>
        <v>3</v>
      </c>
      <c r="O3480">
        <f t="shared" si="339"/>
        <v>2023</v>
      </c>
      <c r="P3480" s="9">
        <f>IF(I3480&gt;0,VLOOKUP(B3480,'m cost'!A:G,6,FALSE)*I3480,0)</f>
        <v>0</v>
      </c>
      <c r="Q3480" t="str">
        <f t="shared" si="340"/>
        <v>l</v>
      </c>
      <c r="R3480" s="2">
        <f t="shared" si="341"/>
        <v>-1845</v>
      </c>
    </row>
    <row r="3481" spans="1:18" x14ac:dyDescent="0.2">
      <c r="A3481" t="s">
        <v>30</v>
      </c>
      <c r="B3481" s="9" t="str">
        <f>VLOOKUP(A3481,'item cost'!A:D,2,FALSE)</f>
        <v>group 16</v>
      </c>
      <c r="C3481" s="9" t="str">
        <f>VLOOKUP(D3481,items!A:B,2,FALSE)</f>
        <v>item 23</v>
      </c>
      <c r="D3481" t="s">
        <v>855</v>
      </c>
      <c r="E3481" s="10"/>
      <c r="F3481" s="10">
        <v>45003</v>
      </c>
      <c r="G3481" t="s">
        <v>775</v>
      </c>
      <c r="I3481">
        <v>10</v>
      </c>
      <c r="J3481" s="2">
        <v>1250</v>
      </c>
      <c r="K3481" s="2">
        <f>IF(OR(B3481="متنوع",B3481="قطع غيار"),J3481,IF(AND(B3481="ceiling fan",J3481&gt;500),_xlfn.MAXIFS('m cost'!$E$3:$E$1062,'m cost'!$B$3:$B$1062,C3481,'m cost'!$C$3:$C$1062,"&lt;="&amp;O3481,'m cost'!$D$3:$D$1062,"&lt;="&amp;N3481)*3,_xlfn.MAXIFS('m cost'!$E$3:$E$1062,'m cost'!$B$3:$B$1062,C3481,'m cost'!$C$3:$C$1062,"&lt;="&amp;O3481,'m cost'!$D$3:$D$1062,"&lt;="&amp;N3481)))</f>
        <v>3666.8121693121693</v>
      </c>
      <c r="L3481" s="2">
        <f t="shared" si="336"/>
        <v>36668.121693121691</v>
      </c>
      <c r="M3481" s="2">
        <f t="shared" si="337"/>
        <v>12500</v>
      </c>
      <c r="N3481">
        <f t="shared" si="338"/>
        <v>3</v>
      </c>
      <c r="O3481">
        <f t="shared" si="339"/>
        <v>2023</v>
      </c>
      <c r="P3481" s="9">
        <f>IF(I3481&gt;0,VLOOKUP(B3481,'m cost'!A:G,6,FALSE)*I3481,0)</f>
        <v>286.8</v>
      </c>
      <c r="Q3481" t="str">
        <f t="shared" si="340"/>
        <v>l</v>
      </c>
      <c r="R3481" s="2">
        <f t="shared" si="341"/>
        <v>-24454.921693121691</v>
      </c>
    </row>
    <row r="3482" spans="1:18" x14ac:dyDescent="0.2">
      <c r="A3482" t="s">
        <v>23</v>
      </c>
      <c r="B3482" s="9" t="str">
        <f>VLOOKUP(A3482,'item cost'!A:D,2,FALSE)</f>
        <v>group 3</v>
      </c>
      <c r="C3482" s="9" t="str">
        <f>VLOOKUP(D3482,items!A:B,2,FALSE)</f>
        <v>item 24</v>
      </c>
      <c r="D3482" t="s">
        <v>856</v>
      </c>
      <c r="E3482" s="10"/>
      <c r="F3482" s="10">
        <v>45003</v>
      </c>
      <c r="G3482" t="s">
        <v>775</v>
      </c>
      <c r="I3482">
        <v>16</v>
      </c>
      <c r="J3482" s="2">
        <v>2800</v>
      </c>
      <c r="K3482" s="2">
        <f>IF(OR(B3482="متنوع",B3482="قطع غيار"),J3482,IF(AND(B3482="ceiling fan",J3482&gt;500),_xlfn.MAXIFS('m cost'!$E$3:$E$1062,'m cost'!$B$3:$B$1062,C3482,'m cost'!$C$3:$C$1062,"&lt;="&amp;O3482,'m cost'!$D$3:$D$1062,"&lt;="&amp;N3482)*3,_xlfn.MAXIFS('m cost'!$E$3:$E$1062,'m cost'!$B$3:$B$1062,C3482,'m cost'!$C$3:$C$1062,"&lt;="&amp;O3482,'m cost'!$D$3:$D$1062,"&lt;="&amp;N3482)))</f>
        <v>570</v>
      </c>
      <c r="L3482" s="2">
        <f t="shared" si="336"/>
        <v>9120</v>
      </c>
      <c r="M3482" s="2">
        <f t="shared" si="337"/>
        <v>44800</v>
      </c>
      <c r="N3482">
        <f t="shared" si="338"/>
        <v>3</v>
      </c>
      <c r="O3482">
        <f t="shared" si="339"/>
        <v>2023</v>
      </c>
      <c r="P3482" s="9">
        <f>IF(I3482&gt;0,VLOOKUP(B3482,'m cost'!A:G,6,FALSE)*I3482,0)</f>
        <v>942.56</v>
      </c>
      <c r="Q3482" t="str">
        <f t="shared" si="340"/>
        <v>p</v>
      </c>
      <c r="R3482" s="2">
        <f t="shared" si="341"/>
        <v>34737.440000000002</v>
      </c>
    </row>
    <row r="3483" spans="1:18" x14ac:dyDescent="0.2">
      <c r="A3483" t="s">
        <v>69</v>
      </c>
      <c r="B3483" s="9" t="e">
        <f>VLOOKUP(A3483,'item cost'!A:D,2,FALSE)</f>
        <v>#N/A</v>
      </c>
      <c r="C3483" s="9" t="str">
        <f>VLOOKUP(D3483,items!A:B,2,FALSE)</f>
        <v>item 25</v>
      </c>
      <c r="D3483" t="s">
        <v>857</v>
      </c>
      <c r="E3483" s="10"/>
      <c r="F3483" s="10">
        <v>45003</v>
      </c>
      <c r="G3483" t="s">
        <v>775</v>
      </c>
      <c r="I3483">
        <v>10</v>
      </c>
      <c r="J3483" s="2">
        <v>2700</v>
      </c>
      <c r="K3483" s="2" t="e">
        <f>IF(OR(B3483="متنوع",B3483="قطع غيار"),J3483,IF(AND(B3483="ceiling fan",J3483&gt;500),_xlfn.MAXIFS('m cost'!$E$3:$E$1062,'m cost'!$B$3:$B$1062,C3483,'m cost'!$C$3:$C$1062,"&lt;="&amp;O3483,'m cost'!$D$3:$D$1062,"&lt;="&amp;N3483)*3,_xlfn.MAXIFS('m cost'!$E$3:$E$1062,'m cost'!$B$3:$B$1062,C3483,'m cost'!$C$3:$C$1062,"&lt;="&amp;O3483,'m cost'!$D$3:$D$1062,"&lt;="&amp;N3483)))</f>
        <v>#N/A</v>
      </c>
      <c r="L3483" s="2" t="e">
        <f t="shared" si="336"/>
        <v>#N/A</v>
      </c>
      <c r="M3483" s="2">
        <f t="shared" si="337"/>
        <v>27000</v>
      </c>
      <c r="N3483">
        <f t="shared" si="338"/>
        <v>3</v>
      </c>
      <c r="O3483">
        <f t="shared" si="339"/>
        <v>2023</v>
      </c>
      <c r="P3483" s="9" t="e">
        <f>IF(I3483&gt;0,VLOOKUP(B3483,'m cost'!A:G,6,FALSE)*I3483,0)</f>
        <v>#N/A</v>
      </c>
      <c r="Q3483" t="e">
        <f t="shared" si="340"/>
        <v>#N/A</v>
      </c>
      <c r="R3483" s="2" t="e">
        <f t="shared" si="341"/>
        <v>#N/A</v>
      </c>
    </row>
    <row r="3484" spans="1:18" x14ac:dyDescent="0.2">
      <c r="A3484" t="s">
        <v>60</v>
      </c>
      <c r="B3484" s="9" t="str">
        <f>VLOOKUP(A3484,'item cost'!A:D,2,FALSE)</f>
        <v>group 23</v>
      </c>
      <c r="C3484" s="9" t="str">
        <f>VLOOKUP(D3484,items!A:B,2,FALSE)</f>
        <v>item 26</v>
      </c>
      <c r="D3484" t="s">
        <v>858</v>
      </c>
      <c r="E3484" s="10"/>
      <c r="F3484" s="10">
        <v>45003</v>
      </c>
      <c r="G3484" t="s">
        <v>775</v>
      </c>
      <c r="I3484">
        <v>30</v>
      </c>
      <c r="J3484" s="2">
        <v>320</v>
      </c>
      <c r="K3484" s="2">
        <f>IF(OR(B3484="متنوع",B3484="قطع غيار"),J3484,IF(AND(B3484="ceiling fan",J3484&gt;500),_xlfn.MAXIFS('m cost'!$E$3:$E$1062,'m cost'!$B$3:$B$1062,C3484,'m cost'!$C$3:$C$1062,"&lt;="&amp;O3484,'m cost'!$D$3:$D$1062,"&lt;="&amp;N3484)*3,_xlfn.MAXIFS('m cost'!$E$3:$E$1062,'m cost'!$B$3:$B$1062,C3484,'m cost'!$C$3:$C$1062,"&lt;="&amp;O3484,'m cost'!$D$3:$D$1062,"&lt;="&amp;N3484)))</f>
        <v>2270</v>
      </c>
      <c r="L3484" s="2">
        <f t="shared" si="336"/>
        <v>68100</v>
      </c>
      <c r="M3484" s="2">
        <f t="shared" si="337"/>
        <v>9600</v>
      </c>
      <c r="N3484">
        <f t="shared" si="338"/>
        <v>3</v>
      </c>
      <c r="O3484">
        <f t="shared" si="339"/>
        <v>2023</v>
      </c>
      <c r="P3484" s="9">
        <f>IF(I3484&gt;0,VLOOKUP(B3484,'m cost'!A:G,6,FALSE)*I3484,0)</f>
        <v>60</v>
      </c>
      <c r="Q3484" t="str">
        <f t="shared" si="340"/>
        <v>l</v>
      </c>
      <c r="R3484" s="2">
        <f t="shared" si="341"/>
        <v>-58560</v>
      </c>
    </row>
    <row r="3485" spans="1:18" x14ac:dyDescent="0.2">
      <c r="A3485" t="s">
        <v>452</v>
      </c>
      <c r="B3485" s="9" t="e">
        <f>VLOOKUP(A3485,'item cost'!A:D,2,FALSE)</f>
        <v>#N/A</v>
      </c>
      <c r="C3485" s="9" t="str">
        <f>VLOOKUP(D3485,items!A:B,2,FALSE)</f>
        <v>item 27</v>
      </c>
      <c r="D3485" t="s">
        <v>859</v>
      </c>
      <c r="E3485" s="10"/>
      <c r="F3485" s="10">
        <v>45003</v>
      </c>
      <c r="G3485" t="s">
        <v>775</v>
      </c>
      <c r="I3485">
        <v>50</v>
      </c>
      <c r="J3485" s="2">
        <v>680</v>
      </c>
      <c r="K3485" s="2" t="e">
        <f>IF(OR(B3485="متنوع",B3485="قطع غيار"),J3485,IF(AND(B3485="ceiling fan",J3485&gt;500),_xlfn.MAXIFS('m cost'!$E$3:$E$1062,'m cost'!$B$3:$B$1062,C3485,'m cost'!$C$3:$C$1062,"&lt;="&amp;O3485,'m cost'!$D$3:$D$1062,"&lt;="&amp;N3485)*3,_xlfn.MAXIFS('m cost'!$E$3:$E$1062,'m cost'!$B$3:$B$1062,C3485,'m cost'!$C$3:$C$1062,"&lt;="&amp;O3485,'m cost'!$D$3:$D$1062,"&lt;="&amp;N3485)))</f>
        <v>#N/A</v>
      </c>
      <c r="L3485" s="2" t="e">
        <f t="shared" si="336"/>
        <v>#N/A</v>
      </c>
      <c r="M3485" s="2">
        <f t="shared" si="337"/>
        <v>34000</v>
      </c>
      <c r="N3485">
        <f t="shared" si="338"/>
        <v>3</v>
      </c>
      <c r="O3485">
        <f t="shared" si="339"/>
        <v>2023</v>
      </c>
      <c r="P3485" s="9" t="e">
        <f>IF(I3485&gt;0,VLOOKUP(B3485,'m cost'!A:G,6,FALSE)*I3485,0)</f>
        <v>#N/A</v>
      </c>
      <c r="Q3485" t="e">
        <f t="shared" si="340"/>
        <v>#N/A</v>
      </c>
      <c r="R3485" s="2" t="e">
        <f t="shared" si="341"/>
        <v>#N/A</v>
      </c>
    </row>
    <row r="3486" spans="1:18" x14ac:dyDescent="0.2">
      <c r="A3486" t="s">
        <v>45</v>
      </c>
      <c r="B3486" s="9" t="str">
        <f>VLOOKUP(A3486,'item cost'!A:D,2,FALSE)</f>
        <v>group 17</v>
      </c>
      <c r="C3486" s="9" t="str">
        <f>VLOOKUP(D3486,items!A:B,2,FALSE)</f>
        <v>item 28</v>
      </c>
      <c r="D3486" t="s">
        <v>860</v>
      </c>
      <c r="E3486" s="10"/>
      <c r="F3486" s="10">
        <v>45003</v>
      </c>
      <c r="G3486" t="s">
        <v>775</v>
      </c>
      <c r="I3486">
        <v>20</v>
      </c>
      <c r="J3486" s="2">
        <v>475</v>
      </c>
      <c r="K3486" s="2">
        <f>IF(OR(B3486="متنوع",B3486="قطع غيار"),J3486,IF(AND(B3486="ceiling fan",J3486&gt;500),_xlfn.MAXIFS('m cost'!$E$3:$E$1062,'m cost'!$B$3:$B$1062,C3486,'m cost'!$C$3:$C$1062,"&lt;="&amp;O3486,'m cost'!$D$3:$D$1062,"&lt;="&amp;N3486)*3,_xlfn.MAXIFS('m cost'!$E$3:$E$1062,'m cost'!$B$3:$B$1062,C3486,'m cost'!$C$3:$C$1062,"&lt;="&amp;O3486,'m cost'!$D$3:$D$1062,"&lt;="&amp;N3486)))</f>
        <v>1229</v>
      </c>
      <c r="L3486" s="2">
        <f t="shared" si="336"/>
        <v>24580</v>
      </c>
      <c r="M3486" s="2">
        <f t="shared" si="337"/>
        <v>9500</v>
      </c>
      <c r="N3486">
        <f t="shared" si="338"/>
        <v>3</v>
      </c>
      <c r="O3486">
        <f t="shared" si="339"/>
        <v>2023</v>
      </c>
      <c r="P3486" s="9">
        <f>IF(I3486&gt;0,VLOOKUP(B3486,'m cost'!A:G,6,FALSE)*I3486,0)</f>
        <v>965</v>
      </c>
      <c r="Q3486" t="str">
        <f t="shared" si="340"/>
        <v>l</v>
      </c>
      <c r="R3486" s="2">
        <f t="shared" si="341"/>
        <v>-16045</v>
      </c>
    </row>
    <row r="3487" spans="1:18" x14ac:dyDescent="0.2">
      <c r="A3487" t="s">
        <v>22</v>
      </c>
      <c r="B3487" s="9" t="str">
        <f>VLOOKUP(A3487,'item cost'!A:D,2,FALSE)</f>
        <v>group 44</v>
      </c>
      <c r="C3487" s="9" t="str">
        <f>VLOOKUP(D3487,items!A:B,2,FALSE)</f>
        <v>item 29</v>
      </c>
      <c r="D3487" t="s">
        <v>861</v>
      </c>
      <c r="E3487" s="10"/>
      <c r="F3487" s="10">
        <v>45003</v>
      </c>
      <c r="G3487" t="s">
        <v>775</v>
      </c>
      <c r="I3487">
        <v>20</v>
      </c>
      <c r="J3487" s="2">
        <v>280</v>
      </c>
      <c r="K3487" s="2">
        <f>IF(OR(B3487="متنوع",B3487="قطع غيار"),J3487,IF(AND(B3487="ceiling fan",J3487&gt;500),_xlfn.MAXIFS('m cost'!$E$3:$E$1062,'m cost'!$B$3:$B$1062,C3487,'m cost'!$C$3:$C$1062,"&lt;="&amp;O3487,'m cost'!$D$3:$D$1062,"&lt;="&amp;N3487)*3,_xlfn.MAXIFS('m cost'!$E$3:$E$1062,'m cost'!$B$3:$B$1062,C3487,'m cost'!$C$3:$C$1062,"&lt;="&amp;O3487,'m cost'!$D$3:$D$1062,"&lt;="&amp;N3487)))</f>
        <v>253</v>
      </c>
      <c r="L3487" s="2">
        <f t="shared" si="336"/>
        <v>5060</v>
      </c>
      <c r="M3487" s="2">
        <f t="shared" si="337"/>
        <v>5600</v>
      </c>
      <c r="N3487">
        <f t="shared" si="338"/>
        <v>3</v>
      </c>
      <c r="O3487">
        <f t="shared" si="339"/>
        <v>2023</v>
      </c>
      <c r="P3487" s="9">
        <f>IF(I3487&gt;0,VLOOKUP(B3487,'m cost'!A:G,6,FALSE)*I3487,0)</f>
        <v>0</v>
      </c>
      <c r="Q3487" t="str">
        <f t="shared" si="340"/>
        <v>p</v>
      </c>
      <c r="R3487" s="2">
        <f t="shared" si="341"/>
        <v>540</v>
      </c>
    </row>
    <row r="3488" spans="1:18" x14ac:dyDescent="0.2">
      <c r="A3488" t="s">
        <v>645</v>
      </c>
      <c r="B3488" s="9" t="e">
        <f>VLOOKUP(A3488,'item cost'!A:D,2,FALSE)</f>
        <v>#N/A</v>
      </c>
      <c r="C3488" s="9" t="str">
        <f>VLOOKUP(D3488,items!A:B,2,FALSE)</f>
        <v>item 30</v>
      </c>
      <c r="D3488" t="s">
        <v>862</v>
      </c>
      <c r="E3488" s="10"/>
      <c r="F3488" s="10">
        <v>45003</v>
      </c>
      <c r="G3488" t="s">
        <v>775</v>
      </c>
      <c r="I3488">
        <v>30</v>
      </c>
      <c r="J3488" s="2">
        <v>480</v>
      </c>
      <c r="K3488" s="2" t="e">
        <f>IF(OR(B3488="متنوع",B3488="قطع غيار"),J3488,IF(AND(B3488="ceiling fan",J3488&gt;500),_xlfn.MAXIFS('m cost'!$E$3:$E$1062,'m cost'!$B$3:$B$1062,C3488,'m cost'!$C$3:$C$1062,"&lt;="&amp;O3488,'m cost'!$D$3:$D$1062,"&lt;="&amp;N3488)*3,_xlfn.MAXIFS('m cost'!$E$3:$E$1062,'m cost'!$B$3:$B$1062,C3488,'m cost'!$C$3:$C$1062,"&lt;="&amp;O3488,'m cost'!$D$3:$D$1062,"&lt;="&amp;N3488)))</f>
        <v>#N/A</v>
      </c>
      <c r="L3488" s="2" t="e">
        <f t="shared" si="336"/>
        <v>#N/A</v>
      </c>
      <c r="M3488" s="2">
        <f t="shared" si="337"/>
        <v>14400</v>
      </c>
      <c r="N3488">
        <f t="shared" si="338"/>
        <v>3</v>
      </c>
      <c r="O3488">
        <f t="shared" si="339"/>
        <v>2023</v>
      </c>
      <c r="P3488" s="9" t="e">
        <f>IF(I3488&gt;0,VLOOKUP(B3488,'m cost'!A:G,6,FALSE)*I3488,0)</f>
        <v>#N/A</v>
      </c>
      <c r="Q3488" t="e">
        <f t="shared" si="340"/>
        <v>#N/A</v>
      </c>
      <c r="R3488" s="2" t="e">
        <f t="shared" si="341"/>
        <v>#N/A</v>
      </c>
    </row>
    <row r="3489" spans="1:18" x14ac:dyDescent="0.2">
      <c r="A3489" t="s">
        <v>646</v>
      </c>
      <c r="B3489" s="9" t="e">
        <f>VLOOKUP(A3489,'item cost'!A:D,2,FALSE)</f>
        <v>#N/A</v>
      </c>
      <c r="C3489" s="9" t="str">
        <f>VLOOKUP(D3489,items!A:B,2,FALSE)</f>
        <v>item 31</v>
      </c>
      <c r="D3489" t="s">
        <v>863</v>
      </c>
      <c r="E3489" s="10"/>
      <c r="F3489" s="10">
        <v>45003</v>
      </c>
      <c r="G3489" t="s">
        <v>775</v>
      </c>
      <c r="I3489">
        <v>30</v>
      </c>
      <c r="J3489" s="2">
        <v>540</v>
      </c>
      <c r="K3489" s="2" t="e">
        <f>IF(OR(B3489="متنوع",B3489="قطع غيار"),J3489,IF(AND(B3489="ceiling fan",J3489&gt;500),_xlfn.MAXIFS('m cost'!$E$3:$E$1062,'m cost'!$B$3:$B$1062,C3489,'m cost'!$C$3:$C$1062,"&lt;="&amp;O3489,'m cost'!$D$3:$D$1062,"&lt;="&amp;N3489)*3,_xlfn.MAXIFS('m cost'!$E$3:$E$1062,'m cost'!$B$3:$B$1062,C3489,'m cost'!$C$3:$C$1062,"&lt;="&amp;O3489,'m cost'!$D$3:$D$1062,"&lt;="&amp;N3489)))</f>
        <v>#N/A</v>
      </c>
      <c r="L3489" s="2" t="e">
        <f t="shared" si="336"/>
        <v>#N/A</v>
      </c>
      <c r="M3489" s="2">
        <f t="shared" si="337"/>
        <v>16200</v>
      </c>
      <c r="N3489">
        <f t="shared" si="338"/>
        <v>3</v>
      </c>
      <c r="O3489">
        <f t="shared" si="339"/>
        <v>2023</v>
      </c>
      <c r="P3489" s="9" t="e">
        <f>IF(I3489&gt;0,VLOOKUP(B3489,'m cost'!A:G,6,FALSE)*I3489,0)</f>
        <v>#N/A</v>
      </c>
      <c r="Q3489" t="e">
        <f t="shared" si="340"/>
        <v>#N/A</v>
      </c>
      <c r="R3489" s="2" t="e">
        <f t="shared" si="341"/>
        <v>#N/A</v>
      </c>
    </row>
    <row r="3490" spans="1:18" x14ac:dyDescent="0.2">
      <c r="A3490" t="s">
        <v>20</v>
      </c>
      <c r="B3490" s="9" t="str">
        <f>VLOOKUP(A3490,'item cost'!A:D,2,FALSE)</f>
        <v>group 32</v>
      </c>
      <c r="C3490" s="9" t="str">
        <f>VLOOKUP(D3490,items!A:B,2,FALSE)</f>
        <v>item 32</v>
      </c>
      <c r="D3490" t="s">
        <v>864</v>
      </c>
      <c r="E3490" s="10"/>
      <c r="F3490" s="10">
        <v>45003</v>
      </c>
      <c r="G3490" t="s">
        <v>775</v>
      </c>
      <c r="I3490">
        <v>20</v>
      </c>
      <c r="J3490" s="2">
        <v>290</v>
      </c>
      <c r="K3490" s="2">
        <f>IF(OR(B3490="متنوع",B3490="قطع غيار"),J3490,IF(AND(B3490="ceiling fan",J3490&gt;500),_xlfn.MAXIFS('m cost'!$E$3:$E$1062,'m cost'!$B$3:$B$1062,C3490,'m cost'!$C$3:$C$1062,"&lt;="&amp;O3490,'m cost'!$D$3:$D$1062,"&lt;="&amp;N3490)*3,_xlfn.MAXIFS('m cost'!$E$3:$E$1062,'m cost'!$B$3:$B$1062,C3490,'m cost'!$C$3:$C$1062,"&lt;="&amp;O3490,'m cost'!$D$3:$D$1062,"&lt;="&amp;N3490)))</f>
        <v>630</v>
      </c>
      <c r="L3490" s="2">
        <f t="shared" si="336"/>
        <v>12600</v>
      </c>
      <c r="M3490" s="2">
        <f t="shared" si="337"/>
        <v>5800</v>
      </c>
      <c r="N3490">
        <f t="shared" si="338"/>
        <v>3</v>
      </c>
      <c r="O3490">
        <f t="shared" si="339"/>
        <v>2023</v>
      </c>
      <c r="P3490" s="9">
        <f>IF(I3490&gt;0,VLOOKUP(B3490,'m cost'!A:G,6,FALSE)*I3490,0)</f>
        <v>100</v>
      </c>
      <c r="Q3490" t="str">
        <f t="shared" si="340"/>
        <v>l</v>
      </c>
      <c r="R3490" s="2">
        <f t="shared" si="341"/>
        <v>-6900</v>
      </c>
    </row>
    <row r="3491" spans="1:18" x14ac:dyDescent="0.2">
      <c r="A3491" t="s">
        <v>23</v>
      </c>
      <c r="B3491" s="9" t="str">
        <f>VLOOKUP(A3491,'item cost'!A:D,2,FALSE)</f>
        <v>group 3</v>
      </c>
      <c r="C3491" s="9" t="str">
        <f>VLOOKUP(D3491,items!A:B,2,FALSE)</f>
        <v>item 33</v>
      </c>
      <c r="D3491" t="s">
        <v>865</v>
      </c>
      <c r="E3491" s="10"/>
      <c r="F3491" s="10">
        <v>45003</v>
      </c>
      <c r="G3491" t="s">
        <v>257</v>
      </c>
      <c r="I3491">
        <v>-1</v>
      </c>
      <c r="J3491" s="2">
        <v>2700</v>
      </c>
      <c r="K3491" s="2">
        <f>IF(OR(B3491="متنوع",B3491="قطع غيار"),J3491,IF(AND(B3491="ceiling fan",J3491&gt;500),_xlfn.MAXIFS('m cost'!$E$3:$E$1062,'m cost'!$B$3:$B$1062,C3491,'m cost'!$C$3:$C$1062,"&lt;="&amp;O3491,'m cost'!$D$3:$D$1062,"&lt;="&amp;N3491)*3,_xlfn.MAXIFS('m cost'!$E$3:$E$1062,'m cost'!$B$3:$B$1062,C3491,'m cost'!$C$3:$C$1062,"&lt;="&amp;O3491,'m cost'!$D$3:$D$1062,"&lt;="&amp;N3491)))</f>
        <v>960</v>
      </c>
      <c r="L3491" s="2">
        <f t="shared" si="336"/>
        <v>-960</v>
      </c>
      <c r="M3491" s="2">
        <f t="shared" si="337"/>
        <v>-2700</v>
      </c>
      <c r="N3491">
        <f t="shared" si="338"/>
        <v>3</v>
      </c>
      <c r="O3491">
        <f t="shared" si="339"/>
        <v>2023</v>
      </c>
      <c r="P3491" s="9">
        <f>IF(I3491&gt;0,VLOOKUP(B3491,'m cost'!A:G,6,FALSE)*I3491,0)</f>
        <v>0</v>
      </c>
      <c r="Q3491" t="str">
        <f t="shared" si="340"/>
        <v>l</v>
      </c>
      <c r="R3491" s="2">
        <f t="shared" si="341"/>
        <v>-1740</v>
      </c>
    </row>
    <row r="3492" spans="1:18" x14ac:dyDescent="0.2">
      <c r="A3492" t="s">
        <v>26</v>
      </c>
      <c r="B3492" s="9" t="str">
        <f>VLOOKUP(A3492,'item cost'!A:D,2,FALSE)</f>
        <v>group 5</v>
      </c>
      <c r="C3492" s="9" t="str">
        <f>VLOOKUP(D3492,items!A:B,2,FALSE)</f>
        <v>item 34</v>
      </c>
      <c r="D3492" t="s">
        <v>866</v>
      </c>
      <c r="E3492" s="10"/>
      <c r="F3492" s="10">
        <v>45003</v>
      </c>
      <c r="G3492" t="s">
        <v>257</v>
      </c>
      <c r="I3492">
        <v>-1</v>
      </c>
      <c r="J3492" s="2">
        <v>2600</v>
      </c>
      <c r="K3492" s="2">
        <f>IF(OR(B3492="متنوع",B3492="قطع غيار"),J3492,IF(AND(B3492="ceiling fan",J3492&gt;500),_xlfn.MAXIFS('m cost'!$E$3:$E$1062,'m cost'!$B$3:$B$1062,C3492,'m cost'!$C$3:$C$1062,"&lt;="&amp;O3492,'m cost'!$D$3:$D$1062,"&lt;="&amp;N3492)*3,_xlfn.MAXIFS('m cost'!$E$3:$E$1062,'m cost'!$B$3:$B$1062,C3492,'m cost'!$C$3:$C$1062,"&lt;="&amp;O3492,'m cost'!$D$3:$D$1062,"&lt;="&amp;N3492)))</f>
        <v>1445</v>
      </c>
      <c r="L3492" s="2">
        <f t="shared" si="336"/>
        <v>-1445</v>
      </c>
      <c r="M3492" s="2">
        <f t="shared" si="337"/>
        <v>-2600</v>
      </c>
      <c r="N3492">
        <f t="shared" si="338"/>
        <v>3</v>
      </c>
      <c r="O3492">
        <f t="shared" si="339"/>
        <v>2023</v>
      </c>
      <c r="P3492" s="9">
        <f>IF(I3492&gt;0,VLOOKUP(B3492,'m cost'!A:G,6,FALSE)*I3492,0)</f>
        <v>0</v>
      </c>
      <c r="Q3492" t="str">
        <f t="shared" si="340"/>
        <v>l</v>
      </c>
      <c r="R3492" s="2">
        <f t="shared" si="341"/>
        <v>-1155</v>
      </c>
    </row>
    <row r="3493" spans="1:18" x14ac:dyDescent="0.2">
      <c r="A3493" t="s">
        <v>20</v>
      </c>
      <c r="B3493" s="9" t="str">
        <f>VLOOKUP(A3493,'item cost'!A:D,2,FALSE)</f>
        <v>group 32</v>
      </c>
      <c r="C3493" s="9" t="str">
        <f>VLOOKUP(D3493,items!A:B,2,FALSE)</f>
        <v>item 35</v>
      </c>
      <c r="D3493" t="s">
        <v>867</v>
      </c>
      <c r="E3493" s="10"/>
      <c r="F3493" s="10">
        <v>45003</v>
      </c>
      <c r="G3493" t="s">
        <v>257</v>
      </c>
      <c r="I3493">
        <v>-1</v>
      </c>
      <c r="J3493" s="2">
        <v>275</v>
      </c>
      <c r="K3493" s="2">
        <f>IF(OR(B3493="متنوع",B3493="قطع غيار"),J3493,IF(AND(B3493="ceiling fan",J3493&gt;500),_xlfn.MAXIFS('m cost'!$E$3:$E$1062,'m cost'!$B$3:$B$1062,C3493,'m cost'!$C$3:$C$1062,"&lt;="&amp;O3493,'m cost'!$D$3:$D$1062,"&lt;="&amp;N3493)*3,_xlfn.MAXIFS('m cost'!$E$3:$E$1062,'m cost'!$B$3:$B$1062,C3493,'m cost'!$C$3:$C$1062,"&lt;="&amp;O3493,'m cost'!$D$3:$D$1062,"&lt;="&amp;N3493)))</f>
        <v>1445</v>
      </c>
      <c r="L3493" s="2">
        <f t="shared" si="336"/>
        <v>-1445</v>
      </c>
      <c r="M3493" s="2">
        <f t="shared" si="337"/>
        <v>-275</v>
      </c>
      <c r="N3493">
        <f t="shared" si="338"/>
        <v>3</v>
      </c>
      <c r="O3493">
        <f t="shared" si="339"/>
        <v>2023</v>
      </c>
      <c r="P3493" s="9">
        <f>IF(I3493&gt;0,VLOOKUP(B3493,'m cost'!A:G,6,FALSE)*I3493,0)</f>
        <v>0</v>
      </c>
      <c r="Q3493" t="str">
        <f t="shared" si="340"/>
        <v>p</v>
      </c>
      <c r="R3493" s="2">
        <f t="shared" si="341"/>
        <v>1170</v>
      </c>
    </row>
    <row r="3494" spans="1:18" x14ac:dyDescent="0.2">
      <c r="A3494" t="s">
        <v>69</v>
      </c>
      <c r="B3494" s="9" t="e">
        <f>VLOOKUP(A3494,'item cost'!A:D,2,FALSE)</f>
        <v>#N/A</v>
      </c>
      <c r="C3494" s="9" t="str">
        <f>VLOOKUP(D3494,items!A:B,2,FALSE)</f>
        <v>item 36</v>
      </c>
      <c r="D3494" t="s">
        <v>868</v>
      </c>
      <c r="E3494" s="10"/>
      <c r="F3494" s="10">
        <v>44999</v>
      </c>
      <c r="G3494" t="s">
        <v>776</v>
      </c>
      <c r="I3494">
        <v>2</v>
      </c>
      <c r="J3494" s="2">
        <v>2700</v>
      </c>
      <c r="K3494" s="2" t="e">
        <f>IF(OR(B3494="متنوع",B3494="قطع غيار"),J3494,IF(AND(B3494="ceiling fan",J3494&gt;500),_xlfn.MAXIFS('m cost'!$E$3:$E$1062,'m cost'!$B$3:$B$1062,C3494,'m cost'!$C$3:$C$1062,"&lt;="&amp;O3494,'m cost'!$D$3:$D$1062,"&lt;="&amp;N3494)*3,_xlfn.MAXIFS('m cost'!$E$3:$E$1062,'m cost'!$B$3:$B$1062,C3494,'m cost'!$C$3:$C$1062,"&lt;="&amp;O3494,'m cost'!$D$3:$D$1062,"&lt;="&amp;N3494)))</f>
        <v>#N/A</v>
      </c>
      <c r="L3494" s="2" t="e">
        <f t="shared" si="336"/>
        <v>#N/A</v>
      </c>
      <c r="M3494" s="2">
        <f t="shared" si="337"/>
        <v>5400</v>
      </c>
      <c r="N3494">
        <f t="shared" si="338"/>
        <v>3</v>
      </c>
      <c r="O3494">
        <f t="shared" si="339"/>
        <v>2023</v>
      </c>
      <c r="P3494" s="9" t="e">
        <f>IF(I3494&gt;0,VLOOKUP(B3494,'m cost'!A:G,6,FALSE)*I3494,0)</f>
        <v>#N/A</v>
      </c>
      <c r="Q3494" t="e">
        <f t="shared" si="340"/>
        <v>#N/A</v>
      </c>
      <c r="R3494" s="2" t="e">
        <f t="shared" si="341"/>
        <v>#N/A</v>
      </c>
    </row>
    <row r="3495" spans="1:18" x14ac:dyDescent="0.2">
      <c r="A3495" t="s">
        <v>23</v>
      </c>
      <c r="B3495" s="9" t="str">
        <f>VLOOKUP(A3495,'item cost'!A:D,2,FALSE)</f>
        <v>group 3</v>
      </c>
      <c r="C3495" s="9" t="str">
        <f>VLOOKUP(D3495,items!A:B,2,FALSE)</f>
        <v>item 37</v>
      </c>
      <c r="D3495" t="s">
        <v>869</v>
      </c>
      <c r="E3495" s="10"/>
      <c r="F3495" s="10">
        <v>44999</v>
      </c>
      <c r="G3495" t="s">
        <v>776</v>
      </c>
      <c r="I3495">
        <v>2</v>
      </c>
      <c r="J3495" s="2">
        <v>2800</v>
      </c>
      <c r="K3495" s="2">
        <f>IF(OR(B3495="متنوع",B3495="قطع غيار"),J3495,IF(AND(B3495="ceiling fan",J3495&gt;500),_xlfn.MAXIFS('m cost'!$E$3:$E$1062,'m cost'!$B$3:$B$1062,C3495,'m cost'!$C$3:$C$1062,"&lt;="&amp;O3495,'m cost'!$D$3:$D$1062,"&lt;="&amp;N3495)*3,_xlfn.MAXIFS('m cost'!$E$3:$E$1062,'m cost'!$B$3:$B$1062,C3495,'m cost'!$C$3:$C$1062,"&lt;="&amp;O3495,'m cost'!$D$3:$D$1062,"&lt;="&amp;N3495)))</f>
        <v>1486.2500000000002</v>
      </c>
      <c r="L3495" s="2">
        <f t="shared" si="336"/>
        <v>2972.5000000000005</v>
      </c>
      <c r="M3495" s="2">
        <f t="shared" si="337"/>
        <v>5600</v>
      </c>
      <c r="N3495">
        <f t="shared" si="338"/>
        <v>3</v>
      </c>
      <c r="O3495">
        <f t="shared" si="339"/>
        <v>2023</v>
      </c>
      <c r="P3495" s="9">
        <f>IF(I3495&gt;0,VLOOKUP(B3495,'m cost'!A:G,6,FALSE)*I3495,0)</f>
        <v>117.82</v>
      </c>
      <c r="Q3495" t="str">
        <f t="shared" si="340"/>
        <v>p</v>
      </c>
      <c r="R3495" s="2">
        <f t="shared" si="341"/>
        <v>2509.6799999999994</v>
      </c>
    </row>
    <row r="3496" spans="1:18" x14ac:dyDescent="0.2">
      <c r="A3496" t="s">
        <v>32</v>
      </c>
      <c r="B3496" s="9" t="str">
        <f>VLOOKUP(A3496,'item cost'!A:D,2,FALSE)</f>
        <v>group 1</v>
      </c>
      <c r="C3496" s="9" t="str">
        <f>VLOOKUP(D3496,items!A:B,2,FALSE)</f>
        <v>item 38</v>
      </c>
      <c r="D3496" t="s">
        <v>870</v>
      </c>
      <c r="E3496" s="10"/>
      <c r="F3496" s="10">
        <v>44999</v>
      </c>
      <c r="G3496" t="s">
        <v>776</v>
      </c>
      <c r="I3496">
        <v>20</v>
      </c>
      <c r="J3496" s="2">
        <v>540</v>
      </c>
      <c r="K3496" s="2">
        <f>IF(OR(B3496="متنوع",B3496="قطع غيار"),J3496,IF(AND(B3496="ceiling fan",J3496&gt;500),_xlfn.MAXIFS('m cost'!$E$3:$E$1062,'m cost'!$B$3:$B$1062,C3496,'m cost'!$C$3:$C$1062,"&lt;="&amp;O3496,'m cost'!$D$3:$D$1062,"&lt;="&amp;N3496)*3,_xlfn.MAXIFS('m cost'!$E$3:$E$1062,'m cost'!$B$3:$B$1062,C3496,'m cost'!$C$3:$C$1062,"&lt;="&amp;O3496,'m cost'!$D$3:$D$1062,"&lt;="&amp;N3496)))</f>
        <v>1954.814814814815</v>
      </c>
      <c r="L3496" s="2">
        <f t="shared" si="336"/>
        <v>39096.296296296299</v>
      </c>
      <c r="M3496" s="2">
        <f t="shared" si="337"/>
        <v>10800</v>
      </c>
      <c r="N3496">
        <f t="shared" si="338"/>
        <v>3</v>
      </c>
      <c r="O3496">
        <f t="shared" si="339"/>
        <v>2023</v>
      </c>
      <c r="P3496" s="9">
        <f>IF(I3496&gt;0,VLOOKUP(B3496,'m cost'!A:G,6,FALSE)*I3496,0)</f>
        <v>1021.5999999999999</v>
      </c>
      <c r="Q3496" t="str">
        <f t="shared" si="340"/>
        <v>l</v>
      </c>
      <c r="R3496" s="2">
        <f t="shared" si="341"/>
        <v>-29317.896296296298</v>
      </c>
    </row>
    <row r="3497" spans="1:18" x14ac:dyDescent="0.2">
      <c r="A3497" t="s">
        <v>39</v>
      </c>
      <c r="B3497" s="9" t="str">
        <f>VLOOKUP(A3497,'item cost'!A:D,2,FALSE)</f>
        <v>group 9</v>
      </c>
      <c r="C3497" s="9" t="str">
        <f>VLOOKUP(D3497,items!A:B,2,FALSE)</f>
        <v>item 39</v>
      </c>
      <c r="D3497" t="s">
        <v>871</v>
      </c>
      <c r="E3497" s="10"/>
      <c r="F3497" s="10">
        <v>45014</v>
      </c>
      <c r="G3497" t="s">
        <v>777</v>
      </c>
      <c r="I3497">
        <v>10</v>
      </c>
      <c r="J3497" s="2">
        <v>1525</v>
      </c>
      <c r="K3497" s="2">
        <f>IF(OR(B3497="متنوع",B3497="قطع غيار"),J3497,IF(AND(B3497="ceiling fan",J3497&gt;500),_xlfn.MAXIFS('m cost'!$E$3:$E$1062,'m cost'!$B$3:$B$1062,C3497,'m cost'!$C$3:$C$1062,"&lt;="&amp;O3497,'m cost'!$D$3:$D$1062,"&lt;="&amp;N3497)*3,_xlfn.MAXIFS('m cost'!$E$3:$E$1062,'m cost'!$B$3:$B$1062,C3497,'m cost'!$C$3:$C$1062,"&lt;="&amp;O3497,'m cost'!$D$3:$D$1062,"&lt;="&amp;N3497)))</f>
        <v>2381</v>
      </c>
      <c r="L3497" s="2">
        <f t="shared" si="336"/>
        <v>23810</v>
      </c>
      <c r="M3497" s="2">
        <f t="shared" si="337"/>
        <v>15250</v>
      </c>
      <c r="N3497">
        <f t="shared" si="338"/>
        <v>3</v>
      </c>
      <c r="O3497">
        <f t="shared" si="339"/>
        <v>2023</v>
      </c>
      <c r="P3497" s="9">
        <f>IF(I3497&gt;0,VLOOKUP(B3497,'m cost'!A:G,6,FALSE)*I3497,0)</f>
        <v>224.89999999999998</v>
      </c>
      <c r="Q3497" t="str">
        <f t="shared" si="340"/>
        <v>l</v>
      </c>
      <c r="R3497" s="2">
        <f t="shared" si="341"/>
        <v>-8784.9</v>
      </c>
    </row>
    <row r="3498" spans="1:18" x14ac:dyDescent="0.2">
      <c r="A3498" t="s">
        <v>46</v>
      </c>
      <c r="B3498" s="9" t="str">
        <f>VLOOKUP(A3498,'item cost'!A:D,2,FALSE)</f>
        <v>group 27</v>
      </c>
      <c r="C3498" s="9" t="str">
        <f>VLOOKUP(D3498,items!A:B,2,FALSE)</f>
        <v>item 40</v>
      </c>
      <c r="D3498" t="s">
        <v>872</v>
      </c>
      <c r="E3498" s="10"/>
      <c r="F3498" s="10">
        <v>45014</v>
      </c>
      <c r="G3498" t="s">
        <v>777</v>
      </c>
      <c r="I3498">
        <v>10</v>
      </c>
      <c r="J3498" s="2">
        <v>1625</v>
      </c>
      <c r="K3498" s="2">
        <f>IF(OR(B3498="متنوع",B3498="قطع غيار"),J3498,IF(AND(B3498="ceiling fan",J3498&gt;500),_xlfn.MAXIFS('m cost'!$E$3:$E$1062,'m cost'!$B$3:$B$1062,C3498,'m cost'!$C$3:$C$1062,"&lt;="&amp;O3498,'m cost'!$D$3:$D$1062,"&lt;="&amp;N3498)*3,_xlfn.MAXIFS('m cost'!$E$3:$E$1062,'m cost'!$B$3:$B$1062,C3498,'m cost'!$C$3:$C$1062,"&lt;="&amp;O3498,'m cost'!$D$3:$D$1062,"&lt;="&amp;N3498)))</f>
        <v>514</v>
      </c>
      <c r="L3498" s="2">
        <f t="shared" si="336"/>
        <v>5140</v>
      </c>
      <c r="M3498" s="2">
        <f t="shared" si="337"/>
        <v>16250</v>
      </c>
      <c r="N3498">
        <f t="shared" si="338"/>
        <v>3</v>
      </c>
      <c r="O3498">
        <f t="shared" si="339"/>
        <v>2023</v>
      </c>
      <c r="P3498" s="9">
        <f>IF(I3498&gt;0,VLOOKUP(B3498,'m cost'!A:G,6,FALSE)*I3498,0)</f>
        <v>0</v>
      </c>
      <c r="Q3498" t="str">
        <f t="shared" si="340"/>
        <v>p</v>
      </c>
      <c r="R3498" s="2">
        <f t="shared" si="341"/>
        <v>11110</v>
      </c>
    </row>
    <row r="3499" spans="1:18" x14ac:dyDescent="0.2">
      <c r="A3499" t="s">
        <v>452</v>
      </c>
      <c r="B3499" s="9" t="e">
        <f>VLOOKUP(A3499,'item cost'!A:D,2,FALSE)</f>
        <v>#N/A</v>
      </c>
      <c r="C3499" s="9" t="str">
        <f>VLOOKUP(D3499,items!A:B,2,FALSE)</f>
        <v>item 41</v>
      </c>
      <c r="D3499" t="s">
        <v>873</v>
      </c>
      <c r="E3499" s="10"/>
      <c r="F3499" s="10">
        <v>45014</v>
      </c>
      <c r="G3499" t="s">
        <v>777</v>
      </c>
      <c r="I3499">
        <v>5</v>
      </c>
      <c r="J3499" s="2">
        <v>700</v>
      </c>
      <c r="K3499" s="2" t="e">
        <f>IF(OR(B3499="متنوع",B3499="قطع غيار"),J3499,IF(AND(B3499="ceiling fan",J3499&gt;500),_xlfn.MAXIFS('m cost'!$E$3:$E$1062,'m cost'!$B$3:$B$1062,C3499,'m cost'!$C$3:$C$1062,"&lt;="&amp;O3499,'m cost'!$D$3:$D$1062,"&lt;="&amp;N3499)*3,_xlfn.MAXIFS('m cost'!$E$3:$E$1062,'m cost'!$B$3:$B$1062,C3499,'m cost'!$C$3:$C$1062,"&lt;="&amp;O3499,'m cost'!$D$3:$D$1062,"&lt;="&amp;N3499)))</f>
        <v>#N/A</v>
      </c>
      <c r="L3499" s="2" t="e">
        <f t="shared" si="336"/>
        <v>#N/A</v>
      </c>
      <c r="M3499" s="2">
        <f t="shared" si="337"/>
        <v>3500</v>
      </c>
      <c r="N3499">
        <f t="shared" si="338"/>
        <v>3</v>
      </c>
      <c r="O3499">
        <f t="shared" si="339"/>
        <v>2023</v>
      </c>
      <c r="P3499" s="9" t="e">
        <f>IF(I3499&gt;0,VLOOKUP(B3499,'m cost'!A:G,6,FALSE)*I3499,0)</f>
        <v>#N/A</v>
      </c>
      <c r="Q3499" t="e">
        <f t="shared" si="340"/>
        <v>#N/A</v>
      </c>
      <c r="R3499" s="2" t="e">
        <f t="shared" si="341"/>
        <v>#N/A</v>
      </c>
    </row>
    <row r="3500" spans="1:18" x14ac:dyDescent="0.2">
      <c r="A3500" t="s">
        <v>36</v>
      </c>
      <c r="B3500" s="9" t="str">
        <f>VLOOKUP(A3500,'item cost'!A:D,2,FALSE)</f>
        <v>group 15</v>
      </c>
      <c r="C3500" s="9" t="str">
        <f>VLOOKUP(D3500,items!A:B,2,FALSE)</f>
        <v>item 42</v>
      </c>
      <c r="D3500" t="s">
        <v>874</v>
      </c>
      <c r="E3500" s="10"/>
      <c r="F3500" s="10">
        <v>45014</v>
      </c>
      <c r="G3500" t="s">
        <v>777</v>
      </c>
      <c r="I3500">
        <v>15</v>
      </c>
      <c r="J3500" s="2">
        <v>1075</v>
      </c>
      <c r="K3500" s="2">
        <f>IF(OR(B3500="متنوع",B3500="قطع غيار"),J3500,IF(AND(B3500="ceiling fan",J3500&gt;500),_xlfn.MAXIFS('m cost'!$E$3:$E$1062,'m cost'!$B$3:$B$1062,C3500,'m cost'!$C$3:$C$1062,"&lt;="&amp;O3500,'m cost'!$D$3:$D$1062,"&lt;="&amp;N3500)*3,_xlfn.MAXIFS('m cost'!$E$3:$E$1062,'m cost'!$B$3:$B$1062,C3500,'m cost'!$C$3:$C$1062,"&lt;="&amp;O3500,'m cost'!$D$3:$D$1062,"&lt;="&amp;N3500)))</f>
        <v>269</v>
      </c>
      <c r="L3500" s="2">
        <f t="shared" si="336"/>
        <v>4035</v>
      </c>
      <c r="M3500" s="2">
        <f t="shared" si="337"/>
        <v>16125</v>
      </c>
      <c r="N3500">
        <f t="shared" si="338"/>
        <v>3</v>
      </c>
      <c r="O3500">
        <f t="shared" si="339"/>
        <v>2023</v>
      </c>
      <c r="P3500" s="9">
        <f>IF(I3500&gt;0,VLOOKUP(B3500,'m cost'!A:G,6,FALSE)*I3500,0)</f>
        <v>397.8</v>
      </c>
      <c r="Q3500" t="str">
        <f t="shared" si="340"/>
        <v>p</v>
      </c>
      <c r="R3500" s="2">
        <f t="shared" si="341"/>
        <v>11692.2</v>
      </c>
    </row>
    <row r="3501" spans="1:18" x14ac:dyDescent="0.2">
      <c r="A3501" t="s">
        <v>30</v>
      </c>
      <c r="B3501" s="9" t="str">
        <f>VLOOKUP(A3501,'item cost'!A:D,2,FALSE)</f>
        <v>group 16</v>
      </c>
      <c r="C3501" s="9" t="str">
        <f>VLOOKUP(D3501,items!A:B,2,FALSE)</f>
        <v>item 43</v>
      </c>
      <c r="D3501" t="s">
        <v>875</v>
      </c>
      <c r="E3501" s="10"/>
      <c r="F3501" s="10">
        <v>45014</v>
      </c>
      <c r="G3501" t="s">
        <v>777</v>
      </c>
      <c r="I3501">
        <v>5</v>
      </c>
      <c r="J3501" s="2">
        <v>1300</v>
      </c>
      <c r="K3501" s="2">
        <f>IF(OR(B3501="متنوع",B3501="قطع غيار"),J3501,IF(AND(B3501="ceiling fan",J3501&gt;500),_xlfn.MAXIFS('m cost'!$E$3:$E$1062,'m cost'!$B$3:$B$1062,C3501,'m cost'!$C$3:$C$1062,"&lt;="&amp;O3501,'m cost'!$D$3:$D$1062,"&lt;="&amp;N3501)*3,_xlfn.MAXIFS('m cost'!$E$3:$E$1062,'m cost'!$B$3:$B$1062,C3501,'m cost'!$C$3:$C$1062,"&lt;="&amp;O3501,'m cost'!$D$3:$D$1062,"&lt;="&amp;N3501)))</f>
        <v>2215</v>
      </c>
      <c r="L3501" s="2">
        <f t="shared" si="336"/>
        <v>11075</v>
      </c>
      <c r="M3501" s="2">
        <f t="shared" si="337"/>
        <v>6500</v>
      </c>
      <c r="N3501">
        <f t="shared" si="338"/>
        <v>3</v>
      </c>
      <c r="O3501">
        <f t="shared" si="339"/>
        <v>2023</v>
      </c>
      <c r="P3501" s="9">
        <f>IF(I3501&gt;0,VLOOKUP(B3501,'m cost'!A:G,6,FALSE)*I3501,0)</f>
        <v>143.4</v>
      </c>
      <c r="Q3501" t="str">
        <f t="shared" si="340"/>
        <v>l</v>
      </c>
      <c r="R3501" s="2">
        <f t="shared" si="341"/>
        <v>-4718.3999999999996</v>
      </c>
    </row>
    <row r="3502" spans="1:18" x14ac:dyDescent="0.2">
      <c r="A3502" t="s">
        <v>276</v>
      </c>
      <c r="B3502" s="9" t="str">
        <f>VLOOKUP(A3502,'item cost'!A:D,2,FALSE)</f>
        <v>group 42</v>
      </c>
      <c r="C3502" s="9" t="str">
        <f>VLOOKUP(D3502,items!A:B,2,FALSE)</f>
        <v>item 44</v>
      </c>
      <c r="D3502" t="s">
        <v>876</v>
      </c>
      <c r="E3502" s="10"/>
      <c r="F3502" s="10">
        <v>45014</v>
      </c>
      <c r="G3502" t="s">
        <v>777</v>
      </c>
      <c r="I3502">
        <v>6</v>
      </c>
      <c r="J3502" s="2">
        <v>850</v>
      </c>
      <c r="K3502" s="2">
        <f>IF(OR(B3502="متنوع",B3502="قطع غيار"),J3502,IF(AND(B3502="ceiling fan",J3502&gt;500),_xlfn.MAXIFS('m cost'!$E$3:$E$1062,'m cost'!$B$3:$B$1062,C3502,'m cost'!$C$3:$C$1062,"&lt;="&amp;O3502,'m cost'!$D$3:$D$1062,"&lt;="&amp;N3502)*3,_xlfn.MAXIFS('m cost'!$E$3:$E$1062,'m cost'!$B$3:$B$1062,C3502,'m cost'!$C$3:$C$1062,"&lt;="&amp;O3502,'m cost'!$D$3:$D$1062,"&lt;="&amp;N3502)))</f>
        <v>2300</v>
      </c>
      <c r="L3502" s="2">
        <f t="shared" si="336"/>
        <v>13800</v>
      </c>
      <c r="M3502" s="2">
        <f t="shared" si="337"/>
        <v>5100</v>
      </c>
      <c r="N3502">
        <f t="shared" si="338"/>
        <v>3</v>
      </c>
      <c r="O3502">
        <f t="shared" si="339"/>
        <v>2023</v>
      </c>
      <c r="P3502" s="9">
        <f>IF(I3502&gt;0,VLOOKUP(B3502,'m cost'!A:G,6,FALSE)*I3502,0)</f>
        <v>0</v>
      </c>
      <c r="Q3502" t="str">
        <f t="shared" si="340"/>
        <v>l</v>
      </c>
      <c r="R3502" s="2">
        <f t="shared" si="341"/>
        <v>-8700</v>
      </c>
    </row>
    <row r="3503" spans="1:18" x14ac:dyDescent="0.2">
      <c r="A3503" t="s">
        <v>60</v>
      </c>
      <c r="B3503" s="9" t="str">
        <f>VLOOKUP(A3503,'item cost'!A:D,2,FALSE)</f>
        <v>group 23</v>
      </c>
      <c r="C3503" s="9" t="str">
        <f>VLOOKUP(D3503,items!A:B,2,FALSE)</f>
        <v>item 45</v>
      </c>
      <c r="D3503" t="s">
        <v>877</v>
      </c>
      <c r="E3503" s="10"/>
      <c r="F3503" s="10">
        <v>45014</v>
      </c>
      <c r="G3503" t="s">
        <v>777</v>
      </c>
      <c r="I3503">
        <v>15</v>
      </c>
      <c r="J3503" s="2">
        <v>330</v>
      </c>
      <c r="K3503" s="2">
        <f>IF(OR(B3503="متنوع",B3503="قطع غيار"),J3503,IF(AND(B3503="ceiling fan",J3503&gt;500),_xlfn.MAXIFS('m cost'!$E$3:$E$1062,'m cost'!$B$3:$B$1062,C3503,'m cost'!$C$3:$C$1062,"&lt;="&amp;O3503,'m cost'!$D$3:$D$1062,"&lt;="&amp;N3503)*3,_xlfn.MAXIFS('m cost'!$E$3:$E$1062,'m cost'!$B$3:$B$1062,C3503,'m cost'!$C$3:$C$1062,"&lt;="&amp;O3503,'m cost'!$D$3:$D$1062,"&lt;="&amp;N3503)))</f>
        <v>326</v>
      </c>
      <c r="L3503" s="2">
        <f t="shared" si="336"/>
        <v>4890</v>
      </c>
      <c r="M3503" s="2">
        <f t="shared" si="337"/>
        <v>4950</v>
      </c>
      <c r="N3503">
        <f t="shared" si="338"/>
        <v>3</v>
      </c>
      <c r="O3503">
        <f t="shared" si="339"/>
        <v>2023</v>
      </c>
      <c r="P3503" s="9">
        <f>IF(I3503&gt;0,VLOOKUP(B3503,'m cost'!A:G,6,FALSE)*I3503,0)</f>
        <v>30</v>
      </c>
      <c r="Q3503" t="str">
        <f t="shared" si="340"/>
        <v>p</v>
      </c>
      <c r="R3503" s="2">
        <f t="shared" si="341"/>
        <v>30</v>
      </c>
    </row>
    <row r="3504" spans="1:18" x14ac:dyDescent="0.2">
      <c r="A3504" t="s">
        <v>37</v>
      </c>
      <c r="B3504" s="9" t="str">
        <f>VLOOKUP(A3504,'item cost'!A:D,2,FALSE)</f>
        <v>group 28</v>
      </c>
      <c r="C3504" s="9" t="str">
        <f>VLOOKUP(D3504,items!A:B,2,FALSE)</f>
        <v>item 46</v>
      </c>
      <c r="D3504" t="s">
        <v>878</v>
      </c>
      <c r="E3504" s="10"/>
      <c r="F3504" s="10">
        <v>45014</v>
      </c>
      <c r="G3504" t="s">
        <v>777</v>
      </c>
      <c r="I3504">
        <v>8</v>
      </c>
      <c r="J3504" s="2">
        <v>800</v>
      </c>
      <c r="K3504" s="2">
        <f>IF(OR(B3504="متنوع",B3504="قطع غيار"),J3504,IF(AND(B3504="ceiling fan",J3504&gt;500),_xlfn.MAXIFS('m cost'!$E$3:$E$1062,'m cost'!$B$3:$B$1062,C3504,'m cost'!$C$3:$C$1062,"&lt;="&amp;O3504,'m cost'!$D$3:$D$1062,"&lt;="&amp;N3504)*3,_xlfn.MAXIFS('m cost'!$E$3:$E$1062,'m cost'!$B$3:$B$1062,C3504,'m cost'!$C$3:$C$1062,"&lt;="&amp;O3504,'m cost'!$D$3:$D$1062,"&lt;="&amp;N3504)))</f>
        <v>775</v>
      </c>
      <c r="L3504" s="2">
        <f t="shared" si="336"/>
        <v>6200</v>
      </c>
      <c r="M3504" s="2">
        <f t="shared" si="337"/>
        <v>6400</v>
      </c>
      <c r="N3504">
        <f t="shared" si="338"/>
        <v>3</v>
      </c>
      <c r="O3504">
        <f t="shared" si="339"/>
        <v>2023</v>
      </c>
      <c r="P3504" s="9">
        <f>IF(I3504&gt;0,VLOOKUP(B3504,'m cost'!A:G,6,FALSE)*I3504,0)</f>
        <v>4</v>
      </c>
      <c r="Q3504" t="str">
        <f t="shared" si="340"/>
        <v>p</v>
      </c>
      <c r="R3504" s="2">
        <f t="shared" si="341"/>
        <v>196</v>
      </c>
    </row>
    <row r="3505" spans="1:18" x14ac:dyDescent="0.2">
      <c r="A3505" t="s">
        <v>22</v>
      </c>
      <c r="B3505" s="9" t="str">
        <f>VLOOKUP(A3505,'item cost'!A:D,2,FALSE)</f>
        <v>group 44</v>
      </c>
      <c r="C3505" s="9" t="str">
        <f>VLOOKUP(D3505,items!A:B,2,FALSE)</f>
        <v>item 47</v>
      </c>
      <c r="D3505" t="s">
        <v>879</v>
      </c>
      <c r="E3505" s="10"/>
      <c r="F3505" s="10">
        <v>45014</v>
      </c>
      <c r="G3505" t="s">
        <v>777</v>
      </c>
      <c r="I3505">
        <v>8</v>
      </c>
      <c r="J3505" s="2">
        <v>300</v>
      </c>
      <c r="K3505" s="2">
        <f>IF(OR(B3505="متنوع",B3505="قطع غيار"),J3505,IF(AND(B3505="ceiling fan",J3505&gt;500),_xlfn.MAXIFS('m cost'!$E$3:$E$1062,'m cost'!$B$3:$B$1062,C3505,'m cost'!$C$3:$C$1062,"&lt;="&amp;O3505,'m cost'!$D$3:$D$1062,"&lt;="&amp;N3505)*3,_xlfn.MAXIFS('m cost'!$E$3:$E$1062,'m cost'!$B$3:$B$1062,C3505,'m cost'!$C$3:$C$1062,"&lt;="&amp;O3505,'m cost'!$D$3:$D$1062,"&lt;="&amp;N3505)))</f>
        <v>855</v>
      </c>
      <c r="L3505" s="2">
        <f t="shared" si="336"/>
        <v>6840</v>
      </c>
      <c r="M3505" s="2">
        <f t="shared" si="337"/>
        <v>2400</v>
      </c>
      <c r="N3505">
        <f t="shared" si="338"/>
        <v>3</v>
      </c>
      <c r="O3505">
        <f t="shared" si="339"/>
        <v>2023</v>
      </c>
      <c r="P3505" s="9">
        <f>IF(I3505&gt;0,VLOOKUP(B3505,'m cost'!A:G,6,FALSE)*I3505,0)</f>
        <v>0</v>
      </c>
      <c r="Q3505" t="str">
        <f t="shared" si="340"/>
        <v>l</v>
      </c>
      <c r="R3505" s="2">
        <f t="shared" si="341"/>
        <v>-4440</v>
      </c>
    </row>
    <row r="3506" spans="1:18" x14ac:dyDescent="0.2">
      <c r="A3506" t="s">
        <v>72</v>
      </c>
      <c r="B3506" s="9" t="str">
        <f>VLOOKUP(A3506,'item cost'!A:D,2,FALSE)</f>
        <v>group 13</v>
      </c>
      <c r="C3506" s="9" t="str">
        <f>VLOOKUP(D3506,items!A:B,2,FALSE)</f>
        <v>item 48</v>
      </c>
      <c r="D3506" t="s">
        <v>880</v>
      </c>
      <c r="E3506" s="10"/>
      <c r="F3506" s="10">
        <v>45014</v>
      </c>
      <c r="G3506" t="s">
        <v>777</v>
      </c>
      <c r="I3506">
        <v>20</v>
      </c>
      <c r="J3506" s="2">
        <v>420</v>
      </c>
      <c r="K3506" s="2">
        <f>IF(OR(B3506="متنوع",B3506="قطع غيار"),J3506,IF(AND(B3506="ceiling fan",J3506&gt;500),_xlfn.MAXIFS('m cost'!$E$3:$E$1062,'m cost'!$B$3:$B$1062,C3506,'m cost'!$C$3:$C$1062,"&lt;="&amp;O3506,'m cost'!$D$3:$D$1062,"&lt;="&amp;N3506)*3,_xlfn.MAXIFS('m cost'!$E$3:$E$1062,'m cost'!$B$3:$B$1062,C3506,'m cost'!$C$3:$C$1062,"&lt;="&amp;O3506,'m cost'!$D$3:$D$1062,"&lt;="&amp;N3506)))</f>
        <v>1273</v>
      </c>
      <c r="L3506" s="2">
        <f t="shared" si="336"/>
        <v>25460</v>
      </c>
      <c r="M3506" s="2">
        <f t="shared" si="337"/>
        <v>8400</v>
      </c>
      <c r="N3506">
        <f t="shared" si="338"/>
        <v>3</v>
      </c>
      <c r="O3506">
        <f t="shared" si="339"/>
        <v>2023</v>
      </c>
      <c r="P3506" s="9">
        <f>IF(I3506&gt;0,VLOOKUP(B3506,'m cost'!A:G,6,FALSE)*I3506,0)</f>
        <v>833.40000000000009</v>
      </c>
      <c r="Q3506" t="str">
        <f t="shared" si="340"/>
        <v>l</v>
      </c>
      <c r="R3506" s="2">
        <f t="shared" si="341"/>
        <v>-17893.400000000001</v>
      </c>
    </row>
    <row r="3507" spans="1:18" x14ac:dyDescent="0.2">
      <c r="A3507" t="s">
        <v>45</v>
      </c>
      <c r="B3507" s="9" t="str">
        <f>VLOOKUP(A3507,'item cost'!A:D,2,FALSE)</f>
        <v>group 17</v>
      </c>
      <c r="C3507" s="9" t="str">
        <f>VLOOKUP(D3507,items!A:B,2,FALSE)</f>
        <v>item 49</v>
      </c>
      <c r="D3507" t="s">
        <v>881</v>
      </c>
      <c r="E3507" s="10"/>
      <c r="F3507" s="10">
        <v>45014</v>
      </c>
      <c r="G3507" t="s">
        <v>777</v>
      </c>
      <c r="I3507">
        <v>15</v>
      </c>
      <c r="J3507" s="2">
        <v>490</v>
      </c>
      <c r="K3507" s="2">
        <f>IF(OR(B3507="متنوع",B3507="قطع غيار"),J3507,IF(AND(B3507="ceiling fan",J3507&gt;500),_xlfn.MAXIFS('m cost'!$E$3:$E$1062,'m cost'!$B$3:$B$1062,C3507,'m cost'!$C$3:$C$1062,"&lt;="&amp;O3507,'m cost'!$D$3:$D$1062,"&lt;="&amp;N3507)*3,_xlfn.MAXIFS('m cost'!$E$3:$E$1062,'m cost'!$B$3:$B$1062,C3507,'m cost'!$C$3:$C$1062,"&lt;="&amp;O3507,'m cost'!$D$3:$D$1062,"&lt;="&amp;N3507)))</f>
        <v>877</v>
      </c>
      <c r="L3507" s="2">
        <f t="shared" si="336"/>
        <v>13155</v>
      </c>
      <c r="M3507" s="2">
        <f t="shared" si="337"/>
        <v>7350</v>
      </c>
      <c r="N3507">
        <f t="shared" si="338"/>
        <v>3</v>
      </c>
      <c r="O3507">
        <f t="shared" si="339"/>
        <v>2023</v>
      </c>
      <c r="P3507" s="9">
        <f>IF(I3507&gt;0,VLOOKUP(B3507,'m cost'!A:G,6,FALSE)*I3507,0)</f>
        <v>723.75</v>
      </c>
      <c r="Q3507" t="str">
        <f t="shared" si="340"/>
        <v>l</v>
      </c>
      <c r="R3507" s="2">
        <f t="shared" si="341"/>
        <v>-6528.75</v>
      </c>
    </row>
    <row r="3508" spans="1:18" x14ac:dyDescent="0.2">
      <c r="A3508" t="s">
        <v>58</v>
      </c>
      <c r="B3508" s="9" t="str">
        <f>VLOOKUP(A3508,'item cost'!A:D,2,FALSE)</f>
        <v>group 2</v>
      </c>
      <c r="C3508" s="9" t="str">
        <f>VLOOKUP(D3508,items!A:B,2,FALSE)</f>
        <v>item 50</v>
      </c>
      <c r="D3508" t="s">
        <v>882</v>
      </c>
      <c r="E3508" s="10"/>
      <c r="F3508" s="10">
        <v>45014</v>
      </c>
      <c r="G3508" t="s">
        <v>777</v>
      </c>
      <c r="I3508">
        <v>25</v>
      </c>
      <c r="J3508" s="2">
        <v>180</v>
      </c>
      <c r="K3508" s="2">
        <f>IF(OR(B3508="متنوع",B3508="قطع غيار"),J3508,IF(AND(B3508="ceiling fan",J3508&gt;500),_xlfn.MAXIFS('m cost'!$E$3:$E$1062,'m cost'!$B$3:$B$1062,C3508,'m cost'!$C$3:$C$1062,"&lt;="&amp;O3508,'m cost'!$D$3:$D$1062,"&lt;="&amp;N3508)*3,_xlfn.MAXIFS('m cost'!$E$3:$E$1062,'m cost'!$B$3:$B$1062,C3508,'m cost'!$C$3:$C$1062,"&lt;="&amp;O3508,'m cost'!$D$3:$D$1062,"&lt;="&amp;N3508)))</f>
        <v>2128</v>
      </c>
      <c r="L3508" s="2">
        <f t="shared" si="336"/>
        <v>53200</v>
      </c>
      <c r="M3508" s="2">
        <f t="shared" si="337"/>
        <v>4500</v>
      </c>
      <c r="N3508">
        <f t="shared" si="338"/>
        <v>3</v>
      </c>
      <c r="O3508">
        <f t="shared" si="339"/>
        <v>2023</v>
      </c>
      <c r="P3508" s="9">
        <f>IF(I3508&gt;0,VLOOKUP(B3508,'m cost'!A:G,6,FALSE)*I3508,0)</f>
        <v>1014.5</v>
      </c>
      <c r="Q3508" t="str">
        <f t="shared" si="340"/>
        <v>l</v>
      </c>
      <c r="R3508" s="2">
        <f t="shared" si="341"/>
        <v>-49714.5</v>
      </c>
    </row>
    <row r="3509" spans="1:18" x14ac:dyDescent="0.2">
      <c r="A3509" t="s">
        <v>23</v>
      </c>
      <c r="B3509" s="9" t="str">
        <f>VLOOKUP(A3509,'item cost'!A:D,2,FALSE)</f>
        <v>group 3</v>
      </c>
      <c r="C3509" s="9" t="str">
        <f>VLOOKUP(D3509,items!A:B,2,FALSE)</f>
        <v>item 51</v>
      </c>
      <c r="D3509" t="s">
        <v>883</v>
      </c>
      <c r="E3509" s="10"/>
      <c r="F3509" s="10">
        <v>45014</v>
      </c>
      <c r="G3509" t="s">
        <v>777</v>
      </c>
      <c r="I3509">
        <v>5</v>
      </c>
      <c r="J3509" s="2">
        <v>2950</v>
      </c>
      <c r="K3509" s="2">
        <f>IF(OR(B3509="متنوع",B3509="قطع غيار"),J3509,IF(AND(B3509="ceiling fan",J3509&gt;500),_xlfn.MAXIFS('m cost'!$E$3:$E$1062,'m cost'!$B$3:$B$1062,C3509,'m cost'!$C$3:$C$1062,"&lt;="&amp;O3509,'m cost'!$D$3:$D$1062,"&lt;="&amp;N3509)*3,_xlfn.MAXIFS('m cost'!$E$3:$E$1062,'m cost'!$B$3:$B$1062,C3509,'m cost'!$C$3:$C$1062,"&lt;="&amp;O3509,'m cost'!$D$3:$D$1062,"&lt;="&amp;N3509)))</f>
        <v>2247</v>
      </c>
      <c r="L3509" s="2">
        <f t="shared" si="336"/>
        <v>11235</v>
      </c>
      <c r="M3509" s="2">
        <f t="shared" si="337"/>
        <v>14750</v>
      </c>
      <c r="N3509">
        <f t="shared" si="338"/>
        <v>3</v>
      </c>
      <c r="O3509">
        <f t="shared" si="339"/>
        <v>2023</v>
      </c>
      <c r="P3509" s="9">
        <f>IF(I3509&gt;0,VLOOKUP(B3509,'m cost'!A:G,6,FALSE)*I3509,0)</f>
        <v>294.54999999999995</v>
      </c>
      <c r="Q3509" t="str">
        <f t="shared" si="340"/>
        <v>p</v>
      </c>
      <c r="R3509" s="2">
        <f t="shared" si="341"/>
        <v>3220.45</v>
      </c>
    </row>
    <row r="3510" spans="1:18" x14ac:dyDescent="0.2">
      <c r="A3510" t="s">
        <v>646</v>
      </c>
      <c r="B3510" s="9" t="e">
        <f>VLOOKUP(A3510,'item cost'!A:D,2,FALSE)</f>
        <v>#N/A</v>
      </c>
      <c r="C3510" s="9" t="str">
        <f>VLOOKUP(D3510,items!A:B,2,FALSE)</f>
        <v>item 52</v>
      </c>
      <c r="D3510" t="s">
        <v>884</v>
      </c>
      <c r="E3510" s="10"/>
      <c r="F3510" s="10">
        <v>45014</v>
      </c>
      <c r="G3510" t="s">
        <v>777</v>
      </c>
      <c r="I3510">
        <v>20</v>
      </c>
      <c r="J3510" s="2">
        <v>550</v>
      </c>
      <c r="K3510" s="2" t="e">
        <f>IF(OR(B3510="متنوع",B3510="قطع غيار"),J3510,IF(AND(B3510="ceiling fan",J3510&gt;500),_xlfn.MAXIFS('m cost'!$E$3:$E$1062,'m cost'!$B$3:$B$1062,C3510,'m cost'!$C$3:$C$1062,"&lt;="&amp;O3510,'m cost'!$D$3:$D$1062,"&lt;="&amp;N3510)*3,_xlfn.MAXIFS('m cost'!$E$3:$E$1062,'m cost'!$B$3:$B$1062,C3510,'m cost'!$C$3:$C$1062,"&lt;="&amp;O3510,'m cost'!$D$3:$D$1062,"&lt;="&amp;N3510)))</f>
        <v>#N/A</v>
      </c>
      <c r="L3510" s="2" t="e">
        <f t="shared" si="336"/>
        <v>#N/A</v>
      </c>
      <c r="M3510" s="2">
        <f t="shared" si="337"/>
        <v>11000</v>
      </c>
      <c r="N3510">
        <f t="shared" si="338"/>
        <v>3</v>
      </c>
      <c r="O3510">
        <f t="shared" si="339"/>
        <v>2023</v>
      </c>
      <c r="P3510" s="9" t="e">
        <f>IF(I3510&gt;0,VLOOKUP(B3510,'m cost'!A:G,6,FALSE)*I3510,0)</f>
        <v>#N/A</v>
      </c>
      <c r="Q3510" t="e">
        <f t="shared" si="340"/>
        <v>#N/A</v>
      </c>
      <c r="R3510" s="2" t="e">
        <f t="shared" si="341"/>
        <v>#N/A</v>
      </c>
    </row>
    <row r="3511" spans="1:18" x14ac:dyDescent="0.2">
      <c r="A3511" t="s">
        <v>22</v>
      </c>
      <c r="B3511" s="9" t="str">
        <f>VLOOKUP(A3511,'item cost'!A:D,2,FALSE)</f>
        <v>group 44</v>
      </c>
      <c r="C3511" s="9" t="str">
        <f>VLOOKUP(D3511,items!A:B,2,FALSE)</f>
        <v>item 53</v>
      </c>
      <c r="D3511" t="s">
        <v>885</v>
      </c>
      <c r="E3511" s="10"/>
      <c r="F3511" s="10">
        <v>45011</v>
      </c>
      <c r="G3511" t="s">
        <v>778</v>
      </c>
      <c r="I3511">
        <v>250</v>
      </c>
      <c r="J3511" s="2">
        <v>285</v>
      </c>
      <c r="K3511" s="2">
        <f>IF(OR(B3511="متنوع",B3511="قطع غيار"),J3511,IF(AND(B3511="ceiling fan",J3511&gt;500),_xlfn.MAXIFS('m cost'!$E$3:$E$1062,'m cost'!$B$3:$B$1062,C3511,'m cost'!$C$3:$C$1062,"&lt;="&amp;O3511,'m cost'!$D$3:$D$1062,"&lt;="&amp;N3511)*3,_xlfn.MAXIFS('m cost'!$E$3:$E$1062,'m cost'!$B$3:$B$1062,C3511,'m cost'!$C$3:$C$1062,"&lt;="&amp;O3511,'m cost'!$D$3:$D$1062,"&lt;="&amp;N3511)))</f>
        <v>254</v>
      </c>
      <c r="L3511" s="2">
        <f t="shared" si="336"/>
        <v>63500</v>
      </c>
      <c r="M3511" s="2">
        <f t="shared" si="337"/>
        <v>71250</v>
      </c>
      <c r="N3511">
        <f t="shared" si="338"/>
        <v>3</v>
      </c>
      <c r="O3511">
        <f t="shared" si="339"/>
        <v>2023</v>
      </c>
      <c r="P3511" s="9">
        <f>IF(I3511&gt;0,VLOOKUP(B3511,'m cost'!A:G,6,FALSE)*I3511,0)</f>
        <v>0</v>
      </c>
      <c r="Q3511" t="str">
        <f t="shared" si="340"/>
        <v>p</v>
      </c>
      <c r="R3511" s="2">
        <f t="shared" si="341"/>
        <v>7750</v>
      </c>
    </row>
    <row r="3512" spans="1:18" x14ac:dyDescent="0.2">
      <c r="A3512" t="s">
        <v>452</v>
      </c>
      <c r="B3512" s="9" t="e">
        <f>VLOOKUP(A3512,'item cost'!A:D,2,FALSE)</f>
        <v>#N/A</v>
      </c>
      <c r="C3512" s="9" t="str">
        <f>VLOOKUP(D3512,items!A:B,2,FALSE)</f>
        <v>item 54</v>
      </c>
      <c r="D3512" t="s">
        <v>886</v>
      </c>
      <c r="E3512" s="10"/>
      <c r="F3512" s="10">
        <v>45011</v>
      </c>
      <c r="G3512" t="s">
        <v>778</v>
      </c>
      <c r="I3512">
        <v>100</v>
      </c>
      <c r="J3512" s="2">
        <v>690</v>
      </c>
      <c r="K3512" s="2" t="e">
        <f>IF(OR(B3512="متنوع",B3512="قطع غيار"),J3512,IF(AND(B3512="ceiling fan",J3512&gt;500),_xlfn.MAXIFS('m cost'!$E$3:$E$1062,'m cost'!$B$3:$B$1062,C3512,'m cost'!$C$3:$C$1062,"&lt;="&amp;O3512,'m cost'!$D$3:$D$1062,"&lt;="&amp;N3512)*3,_xlfn.MAXIFS('m cost'!$E$3:$E$1062,'m cost'!$B$3:$B$1062,C3512,'m cost'!$C$3:$C$1062,"&lt;="&amp;O3512,'m cost'!$D$3:$D$1062,"&lt;="&amp;N3512)))</f>
        <v>#N/A</v>
      </c>
      <c r="L3512" s="2" t="e">
        <f t="shared" si="336"/>
        <v>#N/A</v>
      </c>
      <c r="M3512" s="2">
        <f t="shared" si="337"/>
        <v>69000</v>
      </c>
      <c r="N3512">
        <f t="shared" si="338"/>
        <v>3</v>
      </c>
      <c r="O3512">
        <f t="shared" si="339"/>
        <v>2023</v>
      </c>
      <c r="P3512" s="9" t="e">
        <f>IF(I3512&gt;0,VLOOKUP(B3512,'m cost'!A:G,6,FALSE)*I3512,0)</f>
        <v>#N/A</v>
      </c>
      <c r="Q3512" t="e">
        <f t="shared" si="340"/>
        <v>#N/A</v>
      </c>
      <c r="R3512" s="2" t="e">
        <f t="shared" si="341"/>
        <v>#N/A</v>
      </c>
    </row>
    <row r="3513" spans="1:18" x14ac:dyDescent="0.2">
      <c r="A3513" t="s">
        <v>60</v>
      </c>
      <c r="B3513" s="9" t="str">
        <f>VLOOKUP(A3513,'item cost'!A:D,2,FALSE)</f>
        <v>group 23</v>
      </c>
      <c r="C3513" s="9" t="str">
        <f>VLOOKUP(D3513,items!A:B,2,FALSE)</f>
        <v>item 1</v>
      </c>
      <c r="D3513" t="s">
        <v>833</v>
      </c>
      <c r="E3513" s="10"/>
      <c r="F3513" s="10">
        <v>45011</v>
      </c>
      <c r="G3513" t="s">
        <v>778</v>
      </c>
      <c r="I3513">
        <v>100</v>
      </c>
      <c r="J3513" s="2">
        <v>325</v>
      </c>
      <c r="K3513" s="2">
        <f>IF(OR(B3513="متنوع",B3513="قطع غيار"),J3513,IF(AND(B3513="ceiling fan",J3513&gt;500),_xlfn.MAXIFS('m cost'!$E$3:$E$1062,'m cost'!$B$3:$B$1062,C3513,'m cost'!$C$3:$C$1062,"&lt;="&amp;O3513,'m cost'!$D$3:$D$1062,"&lt;="&amp;N3513)*3,_xlfn.MAXIFS('m cost'!$E$3:$E$1062,'m cost'!$B$3:$B$1062,C3513,'m cost'!$C$3:$C$1062,"&lt;="&amp;O3513,'m cost'!$D$3:$D$1062,"&lt;="&amp;N3513)))</f>
        <v>2125</v>
      </c>
      <c r="L3513" s="2">
        <f t="shared" si="336"/>
        <v>212500</v>
      </c>
      <c r="M3513" s="2">
        <f t="shared" si="337"/>
        <v>32500</v>
      </c>
      <c r="N3513">
        <f t="shared" si="338"/>
        <v>3</v>
      </c>
      <c r="O3513">
        <f t="shared" si="339"/>
        <v>2023</v>
      </c>
      <c r="P3513" s="9">
        <f>IF(I3513&gt;0,VLOOKUP(B3513,'m cost'!A:G,6,FALSE)*I3513,0)</f>
        <v>200</v>
      </c>
      <c r="Q3513" t="str">
        <f t="shared" si="340"/>
        <v>l</v>
      </c>
      <c r="R3513" s="2">
        <f t="shared" si="341"/>
        <v>-180200</v>
      </c>
    </row>
    <row r="3514" spans="1:18" x14ac:dyDescent="0.2">
      <c r="A3514" t="s">
        <v>452</v>
      </c>
      <c r="B3514" s="9" t="e">
        <f>VLOOKUP(A3514,'item cost'!A:D,2,FALSE)</f>
        <v>#N/A</v>
      </c>
      <c r="C3514" s="9" t="str">
        <f>VLOOKUP(D3514,items!A:B,2,FALSE)</f>
        <v>item 2</v>
      </c>
      <c r="D3514" t="s">
        <v>834</v>
      </c>
      <c r="E3514" s="10"/>
      <c r="F3514" s="10">
        <v>45012</v>
      </c>
      <c r="G3514" t="s">
        <v>779</v>
      </c>
      <c r="I3514">
        <v>10</v>
      </c>
      <c r="J3514" s="2">
        <v>750</v>
      </c>
      <c r="K3514" s="2" t="e">
        <f>IF(OR(B3514="متنوع",B3514="قطع غيار"),J3514,IF(AND(B3514="ceiling fan",J3514&gt;500),_xlfn.MAXIFS('m cost'!$E$3:$E$1062,'m cost'!$B$3:$B$1062,C3514,'m cost'!$C$3:$C$1062,"&lt;="&amp;O3514,'m cost'!$D$3:$D$1062,"&lt;="&amp;N3514)*3,_xlfn.MAXIFS('m cost'!$E$3:$E$1062,'m cost'!$B$3:$B$1062,C3514,'m cost'!$C$3:$C$1062,"&lt;="&amp;O3514,'m cost'!$D$3:$D$1062,"&lt;="&amp;N3514)))</f>
        <v>#N/A</v>
      </c>
      <c r="L3514" s="2" t="e">
        <f t="shared" si="336"/>
        <v>#N/A</v>
      </c>
      <c r="M3514" s="2">
        <f t="shared" si="337"/>
        <v>7500</v>
      </c>
      <c r="N3514">
        <f t="shared" si="338"/>
        <v>3</v>
      </c>
      <c r="O3514">
        <f t="shared" si="339"/>
        <v>2023</v>
      </c>
      <c r="P3514" s="9" t="e">
        <f>IF(I3514&gt;0,VLOOKUP(B3514,'m cost'!A:G,6,FALSE)*I3514,0)</f>
        <v>#N/A</v>
      </c>
      <c r="Q3514" t="e">
        <f t="shared" si="340"/>
        <v>#N/A</v>
      </c>
      <c r="R3514" s="2" t="e">
        <f t="shared" si="341"/>
        <v>#N/A</v>
      </c>
    </row>
    <row r="3515" spans="1:18" x14ac:dyDescent="0.2">
      <c r="A3515" t="s">
        <v>30</v>
      </c>
      <c r="B3515" s="9" t="str">
        <f>VLOOKUP(A3515,'item cost'!A:D,2,FALSE)</f>
        <v>group 16</v>
      </c>
      <c r="C3515" s="9" t="str">
        <f>VLOOKUP(D3515,items!A:B,2,FALSE)</f>
        <v>item 3</v>
      </c>
      <c r="D3515" t="s">
        <v>835</v>
      </c>
      <c r="E3515" s="10"/>
      <c r="F3515" s="10">
        <v>45012</v>
      </c>
      <c r="G3515" t="s">
        <v>779</v>
      </c>
      <c r="I3515">
        <v>10</v>
      </c>
      <c r="J3515" s="2">
        <v>1325</v>
      </c>
      <c r="K3515" s="2">
        <f>IF(OR(B3515="متنوع",B3515="قطع غيار"),J3515,IF(AND(B3515="ceiling fan",J3515&gt;500),_xlfn.MAXIFS('m cost'!$E$3:$E$1062,'m cost'!$B$3:$B$1062,C3515,'m cost'!$C$3:$C$1062,"&lt;="&amp;O3515,'m cost'!$D$3:$D$1062,"&lt;="&amp;N3515)*3,_xlfn.MAXIFS('m cost'!$E$3:$E$1062,'m cost'!$B$3:$B$1062,C3515,'m cost'!$C$3:$C$1062,"&lt;="&amp;O3515,'m cost'!$D$3:$D$1062,"&lt;="&amp;N3515)))</f>
        <v>2436</v>
      </c>
      <c r="L3515" s="2">
        <f t="shared" si="336"/>
        <v>24360</v>
      </c>
      <c r="M3515" s="2">
        <f t="shared" si="337"/>
        <v>13250</v>
      </c>
      <c r="N3515">
        <f t="shared" si="338"/>
        <v>3</v>
      </c>
      <c r="O3515">
        <f t="shared" si="339"/>
        <v>2023</v>
      </c>
      <c r="P3515" s="9">
        <f>IF(I3515&gt;0,VLOOKUP(B3515,'m cost'!A:G,6,FALSE)*I3515,0)</f>
        <v>286.8</v>
      </c>
      <c r="Q3515" t="str">
        <f t="shared" si="340"/>
        <v>l</v>
      </c>
      <c r="R3515" s="2">
        <f t="shared" si="341"/>
        <v>-11396.8</v>
      </c>
    </row>
    <row r="3516" spans="1:18" x14ac:dyDescent="0.2">
      <c r="A3516" t="s">
        <v>274</v>
      </c>
      <c r="B3516" s="9" t="str">
        <f>VLOOKUP(A3516,'item cost'!A:D,2,FALSE)</f>
        <v>group 36</v>
      </c>
      <c r="C3516" s="9" t="str">
        <f>VLOOKUP(D3516,items!A:B,2,FALSE)</f>
        <v>item 4</v>
      </c>
      <c r="D3516" t="s">
        <v>836</v>
      </c>
      <c r="E3516" s="10"/>
      <c r="F3516" s="10">
        <v>45012</v>
      </c>
      <c r="G3516" t="s">
        <v>779</v>
      </c>
      <c r="I3516">
        <v>10</v>
      </c>
      <c r="J3516" s="2">
        <v>1850</v>
      </c>
      <c r="K3516" s="2">
        <f>IF(OR(B3516="متنوع",B3516="قطع غيار"),J3516,IF(AND(B3516="ceiling fan",J3516&gt;500),_xlfn.MAXIFS('m cost'!$E$3:$E$1062,'m cost'!$B$3:$B$1062,C3516,'m cost'!$C$3:$C$1062,"&lt;="&amp;O3516,'m cost'!$D$3:$D$1062,"&lt;="&amp;N3516)*3,_xlfn.MAXIFS('m cost'!$E$3:$E$1062,'m cost'!$B$3:$B$1062,C3516,'m cost'!$C$3:$C$1062,"&lt;="&amp;O3516,'m cost'!$D$3:$D$1062,"&lt;="&amp;N3516)))</f>
        <v>1793</v>
      </c>
      <c r="L3516" s="2">
        <f t="shared" si="336"/>
        <v>17930</v>
      </c>
      <c r="M3516" s="2">
        <f t="shared" si="337"/>
        <v>18500</v>
      </c>
      <c r="N3516">
        <f t="shared" si="338"/>
        <v>3</v>
      </c>
      <c r="O3516">
        <f t="shared" si="339"/>
        <v>2023</v>
      </c>
      <c r="P3516" s="9">
        <f>IF(I3516&gt;0,VLOOKUP(B3516,'m cost'!A:G,6,FALSE)*I3516,0)</f>
        <v>50</v>
      </c>
      <c r="Q3516" t="str">
        <f t="shared" si="340"/>
        <v>p</v>
      </c>
      <c r="R3516" s="2">
        <f t="shared" si="341"/>
        <v>520</v>
      </c>
    </row>
    <row r="3517" spans="1:18" x14ac:dyDescent="0.2">
      <c r="A3517" t="s">
        <v>25</v>
      </c>
      <c r="B3517" s="9" t="str">
        <f>VLOOKUP(A3517,'item cost'!A:D,2,FALSE)</f>
        <v>group 40</v>
      </c>
      <c r="C3517" s="9" t="str">
        <f>VLOOKUP(D3517,items!A:B,2,FALSE)</f>
        <v>item 5</v>
      </c>
      <c r="D3517" t="s">
        <v>837</v>
      </c>
      <c r="E3517" s="10"/>
      <c r="F3517" s="10">
        <v>45012</v>
      </c>
      <c r="G3517" t="s">
        <v>779</v>
      </c>
      <c r="I3517">
        <v>6</v>
      </c>
      <c r="J3517" s="2">
        <v>2100</v>
      </c>
      <c r="K3517" s="2">
        <f>IF(OR(B3517="متنوع",B3517="قطع غيار"),J3517,IF(AND(B3517="ceiling fan",J3517&gt;500),_xlfn.MAXIFS('m cost'!$E$3:$E$1062,'m cost'!$B$3:$B$1062,C3517,'m cost'!$C$3:$C$1062,"&lt;="&amp;O3517,'m cost'!$D$3:$D$1062,"&lt;="&amp;N3517)*3,_xlfn.MAXIFS('m cost'!$E$3:$E$1062,'m cost'!$B$3:$B$1062,C3517,'m cost'!$C$3:$C$1062,"&lt;="&amp;O3517,'m cost'!$D$3:$D$1062,"&lt;="&amp;N3517)))</f>
        <v>2220</v>
      </c>
      <c r="L3517" s="2">
        <f t="shared" si="336"/>
        <v>13320</v>
      </c>
      <c r="M3517" s="2">
        <f t="shared" si="337"/>
        <v>12600</v>
      </c>
      <c r="N3517">
        <f t="shared" si="338"/>
        <v>3</v>
      </c>
      <c r="O3517">
        <f t="shared" si="339"/>
        <v>2023</v>
      </c>
      <c r="P3517" s="9">
        <f>IF(I3517&gt;0,VLOOKUP(B3517,'m cost'!A:G,6,FALSE)*I3517,0)</f>
        <v>0</v>
      </c>
      <c r="Q3517" t="str">
        <f t="shared" si="340"/>
        <v>l</v>
      </c>
      <c r="R3517" s="2">
        <f t="shared" si="341"/>
        <v>-720</v>
      </c>
    </row>
    <row r="3518" spans="1:18" x14ac:dyDescent="0.2">
      <c r="A3518" t="s">
        <v>72</v>
      </c>
      <c r="B3518" s="9" t="str">
        <f>VLOOKUP(A3518,'item cost'!A:D,2,FALSE)</f>
        <v>group 13</v>
      </c>
      <c r="C3518" s="9" t="str">
        <f>VLOOKUP(D3518,items!A:B,2,FALSE)</f>
        <v>item 6</v>
      </c>
      <c r="D3518" t="s">
        <v>838</v>
      </c>
      <c r="E3518" s="10"/>
      <c r="F3518" s="10">
        <v>45012</v>
      </c>
      <c r="G3518" t="s">
        <v>779</v>
      </c>
      <c r="I3518">
        <v>20</v>
      </c>
      <c r="J3518" s="2">
        <v>420</v>
      </c>
      <c r="K3518" s="2">
        <f>IF(OR(B3518="متنوع",B3518="قطع غيار"),J3518,IF(AND(B3518="ceiling fan",J3518&gt;500),_xlfn.MAXIFS('m cost'!$E$3:$E$1062,'m cost'!$B$3:$B$1062,C3518,'m cost'!$C$3:$C$1062,"&lt;="&amp;O3518,'m cost'!$D$3:$D$1062,"&lt;="&amp;N3518)*3,_xlfn.MAXIFS('m cost'!$E$3:$E$1062,'m cost'!$B$3:$B$1062,C3518,'m cost'!$C$3:$C$1062,"&lt;="&amp;O3518,'m cost'!$D$3:$D$1062,"&lt;="&amp;N3518)))</f>
        <v>410</v>
      </c>
      <c r="L3518" s="2">
        <f t="shared" si="336"/>
        <v>8200</v>
      </c>
      <c r="M3518" s="2">
        <f t="shared" si="337"/>
        <v>8400</v>
      </c>
      <c r="N3518">
        <f t="shared" si="338"/>
        <v>3</v>
      </c>
      <c r="O3518">
        <f t="shared" si="339"/>
        <v>2023</v>
      </c>
      <c r="P3518" s="9">
        <f>IF(I3518&gt;0,VLOOKUP(B3518,'m cost'!A:G,6,FALSE)*I3518,0)</f>
        <v>833.40000000000009</v>
      </c>
      <c r="Q3518" t="str">
        <f t="shared" si="340"/>
        <v>l</v>
      </c>
      <c r="R3518" s="2">
        <f t="shared" si="341"/>
        <v>-633.40000000000009</v>
      </c>
    </row>
    <row r="3519" spans="1:18" x14ac:dyDescent="0.2">
      <c r="A3519" t="s">
        <v>42</v>
      </c>
      <c r="B3519" s="9" t="str">
        <f>VLOOKUP(A3519,'item cost'!A:D,2,FALSE)</f>
        <v>group 53</v>
      </c>
      <c r="C3519" s="9" t="str">
        <f>VLOOKUP(D3519,items!A:B,2,FALSE)</f>
        <v>item 7</v>
      </c>
      <c r="D3519" t="s">
        <v>839</v>
      </c>
      <c r="E3519" s="10"/>
      <c r="F3519" s="10">
        <v>45012</v>
      </c>
      <c r="G3519" t="s">
        <v>779</v>
      </c>
      <c r="I3519">
        <v>12</v>
      </c>
      <c r="J3519" s="2">
        <v>850</v>
      </c>
      <c r="K3519" s="2">
        <f>IF(OR(B3519="متنوع",B3519="قطع غيار"),J3519,IF(AND(B3519="ceiling fan",J3519&gt;500),_xlfn.MAXIFS('m cost'!$E$3:$E$1062,'m cost'!$B$3:$B$1062,C3519,'m cost'!$C$3:$C$1062,"&lt;="&amp;O3519,'m cost'!$D$3:$D$1062,"&lt;="&amp;N3519)*3,_xlfn.MAXIFS('m cost'!$E$3:$E$1062,'m cost'!$B$3:$B$1062,C3519,'m cost'!$C$3:$C$1062,"&lt;="&amp;O3519,'m cost'!$D$3:$D$1062,"&lt;="&amp;N3519)))</f>
        <v>460</v>
      </c>
      <c r="L3519" s="2">
        <f t="shared" si="336"/>
        <v>5520</v>
      </c>
      <c r="M3519" s="2">
        <f t="shared" si="337"/>
        <v>10200</v>
      </c>
      <c r="N3519">
        <f t="shared" si="338"/>
        <v>3</v>
      </c>
      <c r="O3519">
        <f t="shared" si="339"/>
        <v>2023</v>
      </c>
      <c r="P3519" s="9">
        <f>IF(I3519&gt;0,VLOOKUP(B3519,'m cost'!A:G,6,FALSE)*I3519,0)</f>
        <v>0</v>
      </c>
      <c r="Q3519" t="str">
        <f t="shared" si="340"/>
        <v>p</v>
      </c>
      <c r="R3519" s="2">
        <f t="shared" si="341"/>
        <v>4680</v>
      </c>
    </row>
    <row r="3520" spans="1:18" x14ac:dyDescent="0.2">
      <c r="A3520" t="s">
        <v>41</v>
      </c>
      <c r="B3520" s="9" t="str">
        <f>VLOOKUP(A3520,'item cost'!A:D,2,FALSE)</f>
        <v>group 49</v>
      </c>
      <c r="C3520" s="9" t="str">
        <f>VLOOKUP(D3520,items!A:B,2,FALSE)</f>
        <v>item 8</v>
      </c>
      <c r="D3520" t="s">
        <v>840</v>
      </c>
      <c r="E3520" s="10"/>
      <c r="F3520" s="10">
        <v>45012</v>
      </c>
      <c r="G3520" t="s">
        <v>779</v>
      </c>
      <c r="I3520">
        <v>8</v>
      </c>
      <c r="J3520" s="2">
        <v>430</v>
      </c>
      <c r="K3520" s="2">
        <f>IF(OR(B3520="متنوع",B3520="قطع غيار"),J3520,IF(AND(B3520="ceiling fan",J3520&gt;500),_xlfn.MAXIFS('m cost'!$E$3:$E$1062,'m cost'!$B$3:$B$1062,C3520,'m cost'!$C$3:$C$1062,"&lt;="&amp;O3520,'m cost'!$D$3:$D$1062,"&lt;="&amp;N3520)*3,_xlfn.MAXIFS('m cost'!$E$3:$E$1062,'m cost'!$B$3:$B$1062,C3520,'m cost'!$C$3:$C$1062,"&lt;="&amp;O3520,'m cost'!$D$3:$D$1062,"&lt;="&amp;N3520)))</f>
        <v>1630</v>
      </c>
      <c r="L3520" s="2">
        <f t="shared" si="336"/>
        <v>13040</v>
      </c>
      <c r="M3520" s="2">
        <f t="shared" si="337"/>
        <v>3440</v>
      </c>
      <c r="N3520">
        <f t="shared" si="338"/>
        <v>3</v>
      </c>
      <c r="O3520">
        <f t="shared" si="339"/>
        <v>2023</v>
      </c>
      <c r="P3520" s="9">
        <f>IF(I3520&gt;0,VLOOKUP(B3520,'m cost'!A:G,6,FALSE)*I3520,0)</f>
        <v>0</v>
      </c>
      <c r="Q3520" t="str">
        <f t="shared" si="340"/>
        <v>l</v>
      </c>
      <c r="R3520" s="2">
        <f t="shared" si="341"/>
        <v>-9600</v>
      </c>
    </row>
    <row r="3521" spans="1:18" x14ac:dyDescent="0.2">
      <c r="A3521" t="s">
        <v>37</v>
      </c>
      <c r="B3521" s="9" t="str">
        <f>VLOOKUP(A3521,'item cost'!A:D,2,FALSE)</f>
        <v>group 28</v>
      </c>
      <c r="C3521" s="9" t="str">
        <f>VLOOKUP(D3521,items!A:B,2,FALSE)</f>
        <v>item 9</v>
      </c>
      <c r="D3521" t="s">
        <v>841</v>
      </c>
      <c r="E3521" s="10"/>
      <c r="F3521" s="10">
        <v>45012</v>
      </c>
      <c r="G3521" t="s">
        <v>779</v>
      </c>
      <c r="I3521">
        <v>8</v>
      </c>
      <c r="J3521" s="2">
        <v>830</v>
      </c>
      <c r="K3521" s="2">
        <f>IF(OR(B3521="متنوع",B3521="قطع غيار"),J3521,IF(AND(B3521="ceiling fan",J3521&gt;500),_xlfn.MAXIFS('m cost'!$E$3:$E$1062,'m cost'!$B$3:$B$1062,C3521,'m cost'!$C$3:$C$1062,"&lt;="&amp;O3521,'m cost'!$D$3:$D$1062,"&lt;="&amp;N3521)*3,_xlfn.MAXIFS('m cost'!$E$3:$E$1062,'m cost'!$B$3:$B$1062,C3521,'m cost'!$C$3:$C$1062,"&lt;="&amp;O3521,'m cost'!$D$3:$D$1062,"&lt;="&amp;N3521)))</f>
        <v>2007</v>
      </c>
      <c r="L3521" s="2">
        <f t="shared" si="336"/>
        <v>16056</v>
      </c>
      <c r="M3521" s="2">
        <f t="shared" si="337"/>
        <v>6640</v>
      </c>
      <c r="N3521">
        <f t="shared" si="338"/>
        <v>3</v>
      </c>
      <c r="O3521">
        <f t="shared" si="339"/>
        <v>2023</v>
      </c>
      <c r="P3521" s="9">
        <f>IF(I3521&gt;0,VLOOKUP(B3521,'m cost'!A:G,6,FALSE)*I3521,0)</f>
        <v>4</v>
      </c>
      <c r="Q3521" t="str">
        <f t="shared" si="340"/>
        <v>l</v>
      </c>
      <c r="R3521" s="2">
        <f t="shared" si="341"/>
        <v>-9420</v>
      </c>
    </row>
    <row r="3522" spans="1:18" x14ac:dyDescent="0.2">
      <c r="A3522" t="s">
        <v>39</v>
      </c>
      <c r="B3522" s="9" t="str">
        <f>VLOOKUP(A3522,'item cost'!A:D,2,FALSE)</f>
        <v>group 9</v>
      </c>
      <c r="C3522" s="9" t="str">
        <f>VLOOKUP(D3522,items!A:B,2,FALSE)</f>
        <v>item 10</v>
      </c>
      <c r="D3522" t="s">
        <v>842</v>
      </c>
      <c r="E3522" s="10"/>
      <c r="F3522" s="10">
        <v>45012</v>
      </c>
      <c r="G3522" t="s">
        <v>779</v>
      </c>
      <c r="I3522">
        <v>6</v>
      </c>
      <c r="J3522" s="2">
        <v>1625</v>
      </c>
      <c r="K3522" s="2">
        <f>IF(OR(B3522="متنوع",B3522="قطع غيار"),J3522,IF(AND(B3522="ceiling fan",J3522&gt;500),_xlfn.MAXIFS('m cost'!$E$3:$E$1062,'m cost'!$B$3:$B$1062,C3522,'m cost'!$C$3:$C$1062,"&lt;="&amp;O3522,'m cost'!$D$3:$D$1062,"&lt;="&amp;N3522)*3,_xlfn.MAXIFS('m cost'!$E$3:$E$1062,'m cost'!$B$3:$B$1062,C3522,'m cost'!$C$3:$C$1062,"&lt;="&amp;O3522,'m cost'!$D$3:$D$1062,"&lt;="&amp;N3522)))</f>
        <v>370</v>
      </c>
      <c r="L3522" s="2">
        <f t="shared" si="336"/>
        <v>2220</v>
      </c>
      <c r="M3522" s="2">
        <f t="shared" si="337"/>
        <v>9750</v>
      </c>
      <c r="N3522">
        <f t="shared" si="338"/>
        <v>3</v>
      </c>
      <c r="O3522">
        <f t="shared" si="339"/>
        <v>2023</v>
      </c>
      <c r="P3522" s="9">
        <f>IF(I3522&gt;0,VLOOKUP(B3522,'m cost'!A:G,6,FALSE)*I3522,0)</f>
        <v>134.94</v>
      </c>
      <c r="Q3522" t="str">
        <f t="shared" si="340"/>
        <v>p</v>
      </c>
      <c r="R3522" s="2">
        <f t="shared" si="341"/>
        <v>7395.06</v>
      </c>
    </row>
    <row r="3523" spans="1:18" x14ac:dyDescent="0.2">
      <c r="A3523" t="s">
        <v>646</v>
      </c>
      <c r="B3523" s="9" t="e">
        <f>VLOOKUP(A3523,'item cost'!A:D,2,FALSE)</f>
        <v>#N/A</v>
      </c>
      <c r="C3523" s="9" t="str">
        <f>VLOOKUP(D3523,items!A:B,2,FALSE)</f>
        <v>item 11</v>
      </c>
      <c r="D3523" t="s">
        <v>843</v>
      </c>
      <c r="E3523" s="10"/>
      <c r="F3523" s="10">
        <v>45015</v>
      </c>
      <c r="G3523" t="s">
        <v>780</v>
      </c>
      <c r="I3523">
        <v>100</v>
      </c>
      <c r="J3523" s="2">
        <v>545</v>
      </c>
      <c r="K3523" s="2" t="e">
        <f>IF(OR(B3523="متنوع",B3523="قطع غيار"),J3523,IF(AND(B3523="ceiling fan",J3523&gt;500),_xlfn.MAXIFS('m cost'!$E$3:$E$1062,'m cost'!$B$3:$B$1062,C3523,'m cost'!$C$3:$C$1062,"&lt;="&amp;O3523,'m cost'!$D$3:$D$1062,"&lt;="&amp;N3523)*3,_xlfn.MAXIFS('m cost'!$E$3:$E$1062,'m cost'!$B$3:$B$1062,C3523,'m cost'!$C$3:$C$1062,"&lt;="&amp;O3523,'m cost'!$D$3:$D$1062,"&lt;="&amp;N3523)))</f>
        <v>#N/A</v>
      </c>
      <c r="L3523" s="2" t="e">
        <f t="shared" si="336"/>
        <v>#N/A</v>
      </c>
      <c r="M3523" s="2">
        <f t="shared" si="337"/>
        <v>54500</v>
      </c>
      <c r="N3523">
        <f t="shared" si="338"/>
        <v>3</v>
      </c>
      <c r="O3523">
        <f t="shared" si="339"/>
        <v>2023</v>
      </c>
      <c r="P3523" s="9" t="e">
        <f>IF(I3523&gt;0,VLOOKUP(B3523,'m cost'!A:G,6,FALSE)*I3523,0)</f>
        <v>#N/A</v>
      </c>
      <c r="Q3523" t="e">
        <f t="shared" si="340"/>
        <v>#N/A</v>
      </c>
      <c r="R3523" s="2" t="e">
        <f t="shared" si="341"/>
        <v>#N/A</v>
      </c>
    </row>
    <row r="3524" spans="1:18" x14ac:dyDescent="0.2">
      <c r="A3524" t="s">
        <v>30</v>
      </c>
      <c r="B3524" s="9" t="str">
        <f>VLOOKUP(A3524,'item cost'!A:D,2,FALSE)</f>
        <v>group 16</v>
      </c>
      <c r="C3524" s="9" t="str">
        <f>VLOOKUP(D3524,items!A:B,2,FALSE)</f>
        <v>item 12</v>
      </c>
      <c r="D3524" t="s">
        <v>844</v>
      </c>
      <c r="E3524" s="10"/>
      <c r="F3524" s="10">
        <v>45015</v>
      </c>
      <c r="G3524" t="s">
        <v>780</v>
      </c>
      <c r="I3524">
        <v>10</v>
      </c>
      <c r="J3524" s="2">
        <v>1250</v>
      </c>
      <c r="K3524" s="2">
        <f>IF(OR(B3524="متنوع",B3524="قطع غيار"),J3524,IF(AND(B3524="ceiling fan",J3524&gt;500),_xlfn.MAXIFS('m cost'!$E$3:$E$1062,'m cost'!$B$3:$B$1062,C3524,'m cost'!$C$3:$C$1062,"&lt;="&amp;O3524,'m cost'!$D$3:$D$1062,"&lt;="&amp;N3524)*3,_xlfn.MAXIFS('m cost'!$E$3:$E$1062,'m cost'!$B$3:$B$1062,C3524,'m cost'!$C$3:$C$1062,"&lt;="&amp;O3524,'m cost'!$D$3:$D$1062,"&lt;="&amp;N3524)))</f>
        <v>900</v>
      </c>
      <c r="L3524" s="2">
        <f t="shared" si="336"/>
        <v>9000</v>
      </c>
      <c r="M3524" s="2">
        <f t="shared" si="337"/>
        <v>12500</v>
      </c>
      <c r="N3524">
        <f t="shared" si="338"/>
        <v>3</v>
      </c>
      <c r="O3524">
        <f t="shared" si="339"/>
        <v>2023</v>
      </c>
      <c r="P3524" s="9">
        <f>IF(I3524&gt;0,VLOOKUP(B3524,'m cost'!A:G,6,FALSE)*I3524,0)</f>
        <v>286.8</v>
      </c>
      <c r="Q3524" t="str">
        <f t="shared" si="340"/>
        <v>p</v>
      </c>
      <c r="R3524" s="2">
        <f t="shared" si="341"/>
        <v>3213.2</v>
      </c>
    </row>
    <row r="3525" spans="1:18" x14ac:dyDescent="0.2">
      <c r="A3525" t="s">
        <v>39</v>
      </c>
      <c r="B3525" s="9" t="str">
        <f>VLOOKUP(A3525,'item cost'!A:D,2,FALSE)</f>
        <v>group 9</v>
      </c>
      <c r="C3525" s="9" t="str">
        <f>VLOOKUP(D3525,items!A:B,2,FALSE)</f>
        <v>item 13</v>
      </c>
      <c r="D3525" t="s">
        <v>845</v>
      </c>
      <c r="E3525" s="10"/>
      <c r="F3525" s="10">
        <v>45015</v>
      </c>
      <c r="G3525" t="s">
        <v>780</v>
      </c>
      <c r="I3525">
        <v>10</v>
      </c>
      <c r="J3525" s="2">
        <v>1550</v>
      </c>
      <c r="K3525" s="2">
        <f>IF(OR(B3525="متنوع",B3525="قطع غيار"),J3525,IF(AND(B3525="ceiling fan",J3525&gt;500),_xlfn.MAXIFS('m cost'!$E$3:$E$1062,'m cost'!$B$3:$B$1062,C3525,'m cost'!$C$3:$C$1062,"&lt;="&amp;O3525,'m cost'!$D$3:$D$1062,"&lt;="&amp;N3525)*3,_xlfn.MAXIFS('m cost'!$E$3:$E$1062,'m cost'!$B$3:$B$1062,C3525,'m cost'!$C$3:$C$1062,"&lt;="&amp;O3525,'m cost'!$D$3:$D$1062,"&lt;="&amp;N3525)))</f>
        <v>450</v>
      </c>
      <c r="L3525" s="2">
        <f t="shared" si="336"/>
        <v>4500</v>
      </c>
      <c r="M3525" s="2">
        <f t="shared" si="337"/>
        <v>15500</v>
      </c>
      <c r="N3525">
        <f t="shared" si="338"/>
        <v>3</v>
      </c>
      <c r="O3525">
        <f t="shared" si="339"/>
        <v>2023</v>
      </c>
      <c r="P3525" s="9">
        <f>IF(I3525&gt;0,VLOOKUP(B3525,'m cost'!A:G,6,FALSE)*I3525,0)</f>
        <v>224.89999999999998</v>
      </c>
      <c r="Q3525" t="str">
        <f t="shared" si="340"/>
        <v>p</v>
      </c>
      <c r="R3525" s="2">
        <f t="shared" si="341"/>
        <v>10775.1</v>
      </c>
    </row>
    <row r="3526" spans="1:18" x14ac:dyDescent="0.2">
      <c r="A3526" t="s">
        <v>45</v>
      </c>
      <c r="B3526" s="9" t="str">
        <f>VLOOKUP(A3526,'item cost'!A:D,2,FALSE)</f>
        <v>group 17</v>
      </c>
      <c r="C3526" s="9" t="str">
        <f>VLOOKUP(D3526,items!A:B,2,FALSE)</f>
        <v>item 14</v>
      </c>
      <c r="D3526" t="s">
        <v>846</v>
      </c>
      <c r="E3526" s="10"/>
      <c r="F3526" s="10">
        <v>45015</v>
      </c>
      <c r="G3526" t="s">
        <v>780</v>
      </c>
      <c r="I3526">
        <v>30</v>
      </c>
      <c r="J3526" s="2">
        <v>490</v>
      </c>
      <c r="K3526" s="2">
        <f>IF(OR(B3526="متنوع",B3526="قطع غيار"),J3526,IF(AND(B3526="ceiling fan",J3526&gt;500),_xlfn.MAXIFS('m cost'!$E$3:$E$1062,'m cost'!$B$3:$B$1062,C3526,'m cost'!$C$3:$C$1062,"&lt;="&amp;O3526,'m cost'!$D$3:$D$1062,"&lt;="&amp;N3526)*3,_xlfn.MAXIFS('m cost'!$E$3:$E$1062,'m cost'!$B$3:$B$1062,C3526,'m cost'!$C$3:$C$1062,"&lt;="&amp;O3526,'m cost'!$D$3:$D$1062,"&lt;="&amp;N3526)))</f>
        <v>2060</v>
      </c>
      <c r="L3526" s="2">
        <f t="shared" si="336"/>
        <v>61800</v>
      </c>
      <c r="M3526" s="2">
        <f t="shared" si="337"/>
        <v>14700</v>
      </c>
      <c r="N3526">
        <f t="shared" si="338"/>
        <v>3</v>
      </c>
      <c r="O3526">
        <f t="shared" si="339"/>
        <v>2023</v>
      </c>
      <c r="P3526" s="9">
        <f>IF(I3526&gt;0,VLOOKUP(B3526,'m cost'!A:G,6,FALSE)*I3526,0)</f>
        <v>1447.5</v>
      </c>
      <c r="Q3526" t="str">
        <f t="shared" si="340"/>
        <v>l</v>
      </c>
      <c r="R3526" s="2">
        <f t="shared" si="341"/>
        <v>-48547.5</v>
      </c>
    </row>
    <row r="3527" spans="1:18" x14ac:dyDescent="0.2">
      <c r="A3527" t="s">
        <v>56</v>
      </c>
      <c r="B3527" s="9" t="e">
        <f>VLOOKUP(A3527,'item cost'!A:D,2,FALSE)</f>
        <v>#N/A</v>
      </c>
      <c r="C3527" s="9" t="str">
        <f>VLOOKUP(D3527,items!A:B,2,FALSE)</f>
        <v>item 15</v>
      </c>
      <c r="D3527" t="s">
        <v>847</v>
      </c>
      <c r="E3527" s="10"/>
      <c r="F3527" s="10">
        <v>44992</v>
      </c>
      <c r="G3527" t="s">
        <v>781</v>
      </c>
      <c r="I3527">
        <v>60</v>
      </c>
      <c r="J3527" s="2">
        <v>325</v>
      </c>
      <c r="K3527" s="2" t="e">
        <f>IF(OR(B3527="متنوع",B3527="قطع غيار"),J3527,IF(AND(B3527="ceiling fan",J3527&gt;500),_xlfn.MAXIFS('m cost'!$E$3:$E$1062,'m cost'!$B$3:$B$1062,C3527,'m cost'!$C$3:$C$1062,"&lt;="&amp;O3527,'m cost'!$D$3:$D$1062,"&lt;="&amp;N3527)*3,_xlfn.MAXIFS('m cost'!$E$3:$E$1062,'m cost'!$B$3:$B$1062,C3527,'m cost'!$C$3:$C$1062,"&lt;="&amp;O3527,'m cost'!$D$3:$D$1062,"&lt;="&amp;N3527)))</f>
        <v>#N/A</v>
      </c>
      <c r="L3527" s="2" t="e">
        <f t="shared" si="336"/>
        <v>#N/A</v>
      </c>
      <c r="M3527" s="2">
        <f t="shared" si="337"/>
        <v>19500</v>
      </c>
      <c r="N3527">
        <f t="shared" si="338"/>
        <v>3</v>
      </c>
      <c r="O3527">
        <f t="shared" si="339"/>
        <v>2023</v>
      </c>
      <c r="P3527" s="9" t="e">
        <f>IF(I3527&gt;0,VLOOKUP(B3527,'m cost'!A:G,6,FALSE)*I3527,0)</f>
        <v>#N/A</v>
      </c>
      <c r="Q3527" t="e">
        <f t="shared" si="340"/>
        <v>#N/A</v>
      </c>
      <c r="R3527" s="2" t="e">
        <f t="shared" si="341"/>
        <v>#N/A</v>
      </c>
    </row>
    <row r="3528" spans="1:18" x14ac:dyDescent="0.2">
      <c r="A3528" t="s">
        <v>50</v>
      </c>
      <c r="B3528" s="9" t="str">
        <f>VLOOKUP(A3528,'item cost'!A:D,2,FALSE)</f>
        <v>group 31</v>
      </c>
      <c r="C3528" s="9" t="str">
        <f>VLOOKUP(D3528,items!A:B,2,FALSE)</f>
        <v>item 16</v>
      </c>
      <c r="D3528" t="s">
        <v>848</v>
      </c>
      <c r="E3528" s="10"/>
      <c r="F3528" s="10">
        <v>44992</v>
      </c>
      <c r="G3528" t="s">
        <v>781</v>
      </c>
      <c r="I3528">
        <v>50</v>
      </c>
      <c r="J3528" s="2">
        <v>1550</v>
      </c>
      <c r="K3528" s="2">
        <f>IF(OR(B3528="متنوع",B3528="قطع غيار"),J3528,IF(AND(B3528="ceiling fan",J3528&gt;500),_xlfn.MAXIFS('m cost'!$E$3:$E$1062,'m cost'!$B$3:$B$1062,C3528,'m cost'!$C$3:$C$1062,"&lt;="&amp;O3528,'m cost'!$D$3:$D$1062,"&lt;="&amp;N3528)*3,_xlfn.MAXIFS('m cost'!$E$3:$E$1062,'m cost'!$B$3:$B$1062,C3528,'m cost'!$C$3:$C$1062,"&lt;="&amp;O3528,'m cost'!$D$3:$D$1062,"&lt;="&amp;N3528)))</f>
        <v>340.26666666666671</v>
      </c>
      <c r="L3528" s="2">
        <f t="shared" si="336"/>
        <v>17013.333333333336</v>
      </c>
      <c r="M3528" s="2">
        <f t="shared" si="337"/>
        <v>77500</v>
      </c>
      <c r="N3528">
        <f t="shared" si="338"/>
        <v>3</v>
      </c>
      <c r="O3528">
        <f t="shared" si="339"/>
        <v>2023</v>
      </c>
      <c r="P3528" s="9">
        <f>IF(I3528&gt;0,VLOOKUP(B3528,'m cost'!A:G,6,FALSE)*I3528,0)</f>
        <v>250</v>
      </c>
      <c r="Q3528" t="str">
        <f t="shared" si="340"/>
        <v>p</v>
      </c>
      <c r="R3528" s="2">
        <f t="shared" si="341"/>
        <v>60236.666666666664</v>
      </c>
    </row>
    <row r="3529" spans="1:18" x14ac:dyDescent="0.2">
      <c r="A3529" t="s">
        <v>30</v>
      </c>
      <c r="B3529" s="9" t="str">
        <f>VLOOKUP(A3529,'item cost'!A:D,2,FALSE)</f>
        <v>group 16</v>
      </c>
      <c r="C3529" s="9" t="str">
        <f>VLOOKUP(D3529,items!A:B,2,FALSE)</f>
        <v>item 17</v>
      </c>
      <c r="D3529" t="s">
        <v>849</v>
      </c>
      <c r="E3529" s="10"/>
      <c r="F3529" s="10">
        <v>44992</v>
      </c>
      <c r="G3529" t="s">
        <v>781</v>
      </c>
      <c r="I3529">
        <v>60</v>
      </c>
      <c r="J3529" s="2">
        <v>1190</v>
      </c>
      <c r="K3529" s="2">
        <f>IF(OR(B3529="متنوع",B3529="قطع غيار"),J3529,IF(AND(B3529="ceiling fan",J3529&gt;500),_xlfn.MAXIFS('m cost'!$E$3:$E$1062,'m cost'!$B$3:$B$1062,C3529,'m cost'!$C$3:$C$1062,"&lt;="&amp;O3529,'m cost'!$D$3:$D$1062,"&lt;="&amp;N3529)*3,_xlfn.MAXIFS('m cost'!$E$3:$E$1062,'m cost'!$B$3:$B$1062,C3529,'m cost'!$C$3:$C$1062,"&lt;="&amp;O3529,'m cost'!$D$3:$D$1062,"&lt;="&amp;N3529)))</f>
        <v>1330</v>
      </c>
      <c r="L3529" s="2">
        <f t="shared" si="336"/>
        <v>79800</v>
      </c>
      <c r="M3529" s="2">
        <f t="shared" si="337"/>
        <v>71400</v>
      </c>
      <c r="N3529">
        <f t="shared" si="338"/>
        <v>3</v>
      </c>
      <c r="O3529">
        <f t="shared" si="339"/>
        <v>2023</v>
      </c>
      <c r="P3529" s="9">
        <f>IF(I3529&gt;0,VLOOKUP(B3529,'m cost'!A:G,6,FALSE)*I3529,0)</f>
        <v>1720.8</v>
      </c>
      <c r="Q3529" t="str">
        <f t="shared" si="340"/>
        <v>l</v>
      </c>
      <c r="R3529" s="2">
        <f t="shared" si="341"/>
        <v>-10120.799999999999</v>
      </c>
    </row>
    <row r="3530" spans="1:18" x14ac:dyDescent="0.2">
      <c r="A3530" t="s">
        <v>32</v>
      </c>
      <c r="B3530" s="9" t="str">
        <f>VLOOKUP(A3530,'item cost'!A:D,2,FALSE)</f>
        <v>group 1</v>
      </c>
      <c r="C3530" s="9" t="str">
        <f>VLOOKUP(D3530,items!A:B,2,FALSE)</f>
        <v>item 18</v>
      </c>
      <c r="D3530" t="s">
        <v>850</v>
      </c>
      <c r="E3530" s="10"/>
      <c r="F3530" s="10">
        <v>44992</v>
      </c>
      <c r="G3530" t="s">
        <v>781</v>
      </c>
      <c r="I3530">
        <v>40</v>
      </c>
      <c r="J3530" s="2">
        <v>540</v>
      </c>
      <c r="K3530" s="2">
        <f>IF(OR(B3530="متنوع",B3530="قطع غيار"),J3530,IF(AND(B3530="ceiling fan",J3530&gt;500),_xlfn.MAXIFS('m cost'!$E$3:$E$1062,'m cost'!$B$3:$B$1062,C3530,'m cost'!$C$3:$C$1062,"&lt;="&amp;O3530,'m cost'!$D$3:$D$1062,"&lt;="&amp;N3530)*3,_xlfn.MAXIFS('m cost'!$E$3:$E$1062,'m cost'!$B$3:$B$1062,C3530,'m cost'!$C$3:$C$1062,"&lt;="&amp;O3530,'m cost'!$D$3:$D$1062,"&lt;="&amp;N3530)))</f>
        <v>569</v>
      </c>
      <c r="L3530" s="2">
        <f t="shared" si="336"/>
        <v>22760</v>
      </c>
      <c r="M3530" s="2">
        <f t="shared" si="337"/>
        <v>21600</v>
      </c>
      <c r="N3530">
        <f t="shared" si="338"/>
        <v>3</v>
      </c>
      <c r="O3530">
        <f t="shared" si="339"/>
        <v>2023</v>
      </c>
      <c r="P3530" s="9">
        <f>IF(I3530&gt;0,VLOOKUP(B3530,'m cost'!A:G,6,FALSE)*I3530,0)</f>
        <v>2043.1999999999998</v>
      </c>
      <c r="Q3530" t="str">
        <f t="shared" si="340"/>
        <v>l</v>
      </c>
      <c r="R3530" s="2">
        <f t="shared" si="341"/>
        <v>-3203.2</v>
      </c>
    </row>
    <row r="3531" spans="1:18" x14ac:dyDescent="0.2">
      <c r="A3531" t="s">
        <v>48</v>
      </c>
      <c r="B3531" s="9" t="str">
        <f>VLOOKUP(A3531,'item cost'!A:D,2,FALSE)</f>
        <v>group 34</v>
      </c>
      <c r="C3531" s="9" t="str">
        <f>VLOOKUP(D3531,items!A:B,2,FALSE)</f>
        <v>item 19</v>
      </c>
      <c r="D3531" t="s">
        <v>851</v>
      </c>
      <c r="E3531" s="10"/>
      <c r="F3531" s="10">
        <v>44992</v>
      </c>
      <c r="G3531" t="s">
        <v>781</v>
      </c>
      <c r="I3531">
        <v>20</v>
      </c>
      <c r="J3531" s="2">
        <v>620</v>
      </c>
      <c r="K3531" s="2">
        <f>IF(OR(B3531="متنوع",B3531="قطع غيار"),J3531,IF(AND(B3531="ceiling fan",J3531&gt;500),_xlfn.MAXIFS('m cost'!$E$3:$E$1062,'m cost'!$B$3:$B$1062,C3531,'m cost'!$C$3:$C$1062,"&lt;="&amp;O3531,'m cost'!$D$3:$D$1062,"&lt;="&amp;N3531)*3,_xlfn.MAXIFS('m cost'!$E$3:$E$1062,'m cost'!$B$3:$B$1062,C3531,'m cost'!$C$3:$C$1062,"&lt;="&amp;O3531,'m cost'!$D$3:$D$1062,"&lt;="&amp;N3531)))</f>
        <v>1400</v>
      </c>
      <c r="L3531" s="2">
        <f t="shared" si="336"/>
        <v>28000</v>
      </c>
      <c r="M3531" s="2">
        <f t="shared" si="337"/>
        <v>12400</v>
      </c>
      <c r="N3531">
        <f t="shared" si="338"/>
        <v>3</v>
      </c>
      <c r="O3531">
        <f t="shared" si="339"/>
        <v>2023</v>
      </c>
      <c r="P3531" s="9">
        <f>IF(I3531&gt;0,VLOOKUP(B3531,'m cost'!A:G,6,FALSE)*I3531,0)</f>
        <v>100</v>
      </c>
      <c r="Q3531" t="str">
        <f t="shared" si="340"/>
        <v>l</v>
      </c>
      <c r="R3531" s="2">
        <f t="shared" si="341"/>
        <v>-15700</v>
      </c>
    </row>
    <row r="3532" spans="1:18" x14ac:dyDescent="0.2">
      <c r="A3532" t="s">
        <v>452</v>
      </c>
      <c r="B3532" s="9" t="e">
        <f>VLOOKUP(A3532,'item cost'!A:D,2,FALSE)</f>
        <v>#N/A</v>
      </c>
      <c r="C3532" s="9" t="str">
        <f>VLOOKUP(D3532,items!A:B,2,FALSE)</f>
        <v>item 20</v>
      </c>
      <c r="D3532" t="s">
        <v>852</v>
      </c>
      <c r="E3532" s="10"/>
      <c r="F3532" s="10">
        <v>44992</v>
      </c>
      <c r="G3532" t="s">
        <v>781</v>
      </c>
      <c r="I3532">
        <v>20</v>
      </c>
      <c r="J3532" s="2">
        <v>675</v>
      </c>
      <c r="K3532" s="2" t="e">
        <f>IF(OR(B3532="متنوع",B3532="قطع غيار"),J3532,IF(AND(B3532="ceiling fan",J3532&gt;500),_xlfn.MAXIFS('m cost'!$E$3:$E$1062,'m cost'!$B$3:$B$1062,C3532,'m cost'!$C$3:$C$1062,"&lt;="&amp;O3532,'m cost'!$D$3:$D$1062,"&lt;="&amp;N3532)*3,_xlfn.MAXIFS('m cost'!$E$3:$E$1062,'m cost'!$B$3:$B$1062,C3532,'m cost'!$C$3:$C$1062,"&lt;="&amp;O3532,'m cost'!$D$3:$D$1062,"&lt;="&amp;N3532)))</f>
        <v>#N/A</v>
      </c>
      <c r="L3532" s="2" t="e">
        <f t="shared" si="336"/>
        <v>#N/A</v>
      </c>
      <c r="M3532" s="2">
        <f t="shared" si="337"/>
        <v>13500</v>
      </c>
      <c r="N3532">
        <f t="shared" si="338"/>
        <v>3</v>
      </c>
      <c r="O3532">
        <f t="shared" si="339"/>
        <v>2023</v>
      </c>
      <c r="P3532" s="9" t="e">
        <f>IF(I3532&gt;0,VLOOKUP(B3532,'m cost'!A:G,6,FALSE)*I3532,0)</f>
        <v>#N/A</v>
      </c>
      <c r="Q3532" t="e">
        <f t="shared" si="340"/>
        <v>#N/A</v>
      </c>
      <c r="R3532" s="2" t="e">
        <f t="shared" si="341"/>
        <v>#N/A</v>
      </c>
    </row>
    <row r="3533" spans="1:18" x14ac:dyDescent="0.2">
      <c r="A3533" t="s">
        <v>40</v>
      </c>
      <c r="B3533" s="9" t="str">
        <f>VLOOKUP(A3533,'item cost'!A:D,2,FALSE)</f>
        <v>group 7</v>
      </c>
      <c r="C3533" s="9" t="str">
        <f>VLOOKUP(D3533,items!A:B,2,FALSE)</f>
        <v>item 21</v>
      </c>
      <c r="D3533" t="s">
        <v>853</v>
      </c>
      <c r="E3533" s="10"/>
      <c r="F3533" s="10">
        <v>44992</v>
      </c>
      <c r="G3533" t="s">
        <v>781</v>
      </c>
      <c r="I3533">
        <v>30</v>
      </c>
      <c r="J3533" s="2">
        <v>490</v>
      </c>
      <c r="K3533" s="2">
        <f>IF(OR(B3533="متنوع",B3533="قطع غيار"),J3533,IF(AND(B3533="ceiling fan",J3533&gt;500),_xlfn.MAXIFS('m cost'!$E$3:$E$1062,'m cost'!$B$3:$B$1062,C3533,'m cost'!$C$3:$C$1062,"&lt;="&amp;O3533,'m cost'!$D$3:$D$1062,"&lt;="&amp;N3533)*3,_xlfn.MAXIFS('m cost'!$E$3:$E$1062,'m cost'!$B$3:$B$1062,C3533,'m cost'!$C$3:$C$1062,"&lt;="&amp;O3533,'m cost'!$D$3:$D$1062,"&lt;="&amp;N3533)))</f>
        <v>2185</v>
      </c>
      <c r="L3533" s="2">
        <f t="shared" si="336"/>
        <v>65550</v>
      </c>
      <c r="M3533" s="2">
        <f t="shared" si="337"/>
        <v>14700</v>
      </c>
      <c r="N3533">
        <f t="shared" si="338"/>
        <v>3</v>
      </c>
      <c r="O3533">
        <f t="shared" si="339"/>
        <v>2023</v>
      </c>
      <c r="P3533" s="9">
        <f>IF(I3533&gt;0,VLOOKUP(B3533,'m cost'!A:G,6,FALSE)*I3533,0)</f>
        <v>664.2</v>
      </c>
      <c r="Q3533" t="str">
        <f t="shared" si="340"/>
        <v>l</v>
      </c>
      <c r="R3533" s="2">
        <f t="shared" si="341"/>
        <v>-51514.2</v>
      </c>
    </row>
    <row r="3534" spans="1:18" x14ac:dyDescent="0.2">
      <c r="A3534" t="s">
        <v>33</v>
      </c>
      <c r="B3534" s="9" t="str">
        <f>VLOOKUP(A3534,'item cost'!A:D,2,FALSE)</f>
        <v>group 33</v>
      </c>
      <c r="C3534" s="9" t="str">
        <f>VLOOKUP(D3534,items!A:B,2,FALSE)</f>
        <v>item 22</v>
      </c>
      <c r="D3534" t="s">
        <v>854</v>
      </c>
      <c r="E3534" s="10"/>
      <c r="F3534" s="10">
        <v>44992</v>
      </c>
      <c r="G3534" t="s">
        <v>781</v>
      </c>
      <c r="I3534">
        <v>20</v>
      </c>
      <c r="J3534" s="2">
        <v>540</v>
      </c>
      <c r="K3534" s="2">
        <f>IF(OR(B3534="متنوع",B3534="قطع غيار"),J3534,IF(AND(B3534="ceiling fan",J3534&gt;500),_xlfn.MAXIFS('m cost'!$E$3:$E$1062,'m cost'!$B$3:$B$1062,C3534,'m cost'!$C$3:$C$1062,"&lt;="&amp;O3534,'m cost'!$D$3:$D$1062,"&lt;="&amp;N3534)*3,_xlfn.MAXIFS('m cost'!$E$3:$E$1062,'m cost'!$B$3:$B$1062,C3534,'m cost'!$C$3:$C$1062,"&lt;="&amp;O3534,'m cost'!$D$3:$D$1062,"&lt;="&amp;N3534)))</f>
        <v>855</v>
      </c>
      <c r="L3534" s="2">
        <f t="shared" si="336"/>
        <v>17100</v>
      </c>
      <c r="M3534" s="2">
        <f t="shared" si="337"/>
        <v>10800</v>
      </c>
      <c r="N3534">
        <f t="shared" si="338"/>
        <v>3</v>
      </c>
      <c r="O3534">
        <f t="shared" si="339"/>
        <v>2023</v>
      </c>
      <c r="P3534" s="9">
        <f>IF(I3534&gt;0,VLOOKUP(B3534,'m cost'!A:G,6,FALSE)*I3534,0)</f>
        <v>100</v>
      </c>
      <c r="Q3534" t="str">
        <f t="shared" si="340"/>
        <v>l</v>
      </c>
      <c r="R3534" s="2">
        <f t="shared" si="341"/>
        <v>-6400</v>
      </c>
    </row>
    <row r="3535" spans="1:18" x14ac:dyDescent="0.2">
      <c r="A3535" t="s">
        <v>23</v>
      </c>
      <c r="B3535" s="9" t="str">
        <f>VLOOKUP(A3535,'item cost'!A:D,2,FALSE)</f>
        <v>group 3</v>
      </c>
      <c r="C3535" s="9" t="str">
        <f>VLOOKUP(D3535,items!A:B,2,FALSE)</f>
        <v>item 23</v>
      </c>
      <c r="D3535" t="s">
        <v>855</v>
      </c>
      <c r="E3535" s="10"/>
      <c r="F3535" s="10">
        <v>44992</v>
      </c>
      <c r="G3535" t="s">
        <v>781</v>
      </c>
      <c r="I3535">
        <v>20</v>
      </c>
      <c r="J3535" s="2">
        <v>2700</v>
      </c>
      <c r="K3535" s="2">
        <f>IF(OR(B3535="متنوع",B3535="قطع غيار"),J3535,IF(AND(B3535="ceiling fan",J3535&gt;500),_xlfn.MAXIFS('m cost'!$E$3:$E$1062,'m cost'!$B$3:$B$1062,C3535,'m cost'!$C$3:$C$1062,"&lt;="&amp;O3535,'m cost'!$D$3:$D$1062,"&lt;="&amp;N3535)*3,_xlfn.MAXIFS('m cost'!$E$3:$E$1062,'m cost'!$B$3:$B$1062,C3535,'m cost'!$C$3:$C$1062,"&lt;="&amp;O3535,'m cost'!$D$3:$D$1062,"&lt;="&amp;N3535)))</f>
        <v>3666.8121693121693</v>
      </c>
      <c r="L3535" s="2">
        <f t="shared" si="336"/>
        <v>73336.243386243383</v>
      </c>
      <c r="M3535" s="2">
        <f t="shared" si="337"/>
        <v>54000</v>
      </c>
      <c r="N3535">
        <f t="shared" si="338"/>
        <v>3</v>
      </c>
      <c r="O3535">
        <f t="shared" si="339"/>
        <v>2023</v>
      </c>
      <c r="P3535" s="9">
        <f>IF(I3535&gt;0,VLOOKUP(B3535,'m cost'!A:G,6,FALSE)*I3535,0)</f>
        <v>1178.1999999999998</v>
      </c>
      <c r="Q3535" t="str">
        <f t="shared" si="340"/>
        <v>l</v>
      </c>
      <c r="R3535" s="2">
        <f t="shared" si="341"/>
        <v>-20514.443386243383</v>
      </c>
    </row>
    <row r="3536" spans="1:18" x14ac:dyDescent="0.2">
      <c r="A3536" t="s">
        <v>69</v>
      </c>
      <c r="B3536" s="9" t="e">
        <f>VLOOKUP(A3536,'item cost'!A:D,2,FALSE)</f>
        <v>#N/A</v>
      </c>
      <c r="C3536" s="9" t="str">
        <f>VLOOKUP(D3536,items!A:B,2,FALSE)</f>
        <v>item 24</v>
      </c>
      <c r="D3536" t="s">
        <v>856</v>
      </c>
      <c r="E3536" s="10"/>
      <c r="F3536" s="10">
        <v>44992</v>
      </c>
      <c r="G3536" t="s">
        <v>781</v>
      </c>
      <c r="I3536">
        <v>10</v>
      </c>
      <c r="J3536" s="2">
        <v>2600</v>
      </c>
      <c r="K3536" s="2" t="e">
        <f>IF(OR(B3536="متنوع",B3536="قطع غيار"),J3536,IF(AND(B3536="ceiling fan",J3536&gt;500),_xlfn.MAXIFS('m cost'!$E$3:$E$1062,'m cost'!$B$3:$B$1062,C3536,'m cost'!$C$3:$C$1062,"&lt;="&amp;O3536,'m cost'!$D$3:$D$1062,"&lt;="&amp;N3536)*3,_xlfn.MAXIFS('m cost'!$E$3:$E$1062,'m cost'!$B$3:$B$1062,C3536,'m cost'!$C$3:$C$1062,"&lt;="&amp;O3536,'m cost'!$D$3:$D$1062,"&lt;="&amp;N3536)))</f>
        <v>#N/A</v>
      </c>
      <c r="L3536" s="2" t="e">
        <f t="shared" si="336"/>
        <v>#N/A</v>
      </c>
      <c r="M3536" s="2">
        <f t="shared" si="337"/>
        <v>26000</v>
      </c>
      <c r="N3536">
        <f t="shared" si="338"/>
        <v>3</v>
      </c>
      <c r="O3536">
        <f t="shared" si="339"/>
        <v>2023</v>
      </c>
      <c r="P3536" s="9" t="e">
        <f>IF(I3536&gt;0,VLOOKUP(B3536,'m cost'!A:G,6,FALSE)*I3536,0)</f>
        <v>#N/A</v>
      </c>
      <c r="Q3536" t="e">
        <f t="shared" si="340"/>
        <v>#N/A</v>
      </c>
      <c r="R3536" s="2" t="e">
        <f t="shared" si="341"/>
        <v>#N/A</v>
      </c>
    </row>
    <row r="3537" spans="1:18" x14ac:dyDescent="0.2">
      <c r="A3537" t="s">
        <v>271</v>
      </c>
      <c r="B3537" s="9" t="str">
        <f>VLOOKUP(A3537,'item cost'!A:D,2,FALSE)</f>
        <v>group 4</v>
      </c>
      <c r="C3537" s="9" t="str">
        <f>VLOOKUP(D3537,items!A:B,2,FALSE)</f>
        <v>item 25</v>
      </c>
      <c r="D3537" t="s">
        <v>857</v>
      </c>
      <c r="E3537" s="10"/>
      <c r="F3537" s="10">
        <v>44992</v>
      </c>
      <c r="G3537" t="s">
        <v>781</v>
      </c>
      <c r="I3537">
        <v>10</v>
      </c>
      <c r="J3537" s="2">
        <v>2800</v>
      </c>
      <c r="K3537" s="2">
        <f>IF(OR(B3537="متنوع",B3537="قطع غيار"),J3537,IF(AND(B3537="ceiling fan",J3537&gt;500),_xlfn.MAXIFS('m cost'!$E$3:$E$1062,'m cost'!$B$3:$B$1062,C3537,'m cost'!$C$3:$C$1062,"&lt;="&amp;O3537,'m cost'!$D$3:$D$1062,"&lt;="&amp;N3537)*3,_xlfn.MAXIFS('m cost'!$E$3:$E$1062,'m cost'!$B$3:$B$1062,C3537,'m cost'!$C$3:$C$1062,"&lt;="&amp;O3537,'m cost'!$D$3:$D$1062,"&lt;="&amp;N3537)))</f>
        <v>388</v>
      </c>
      <c r="L3537" s="2">
        <f t="shared" si="336"/>
        <v>3880</v>
      </c>
      <c r="M3537" s="2">
        <f t="shared" si="337"/>
        <v>28000</v>
      </c>
      <c r="N3537">
        <f t="shared" si="338"/>
        <v>3</v>
      </c>
      <c r="O3537">
        <f t="shared" si="339"/>
        <v>2023</v>
      </c>
      <c r="P3537" s="9">
        <f>IF(I3537&gt;0,VLOOKUP(B3537,'m cost'!A:G,6,FALSE)*I3537,0)</f>
        <v>429.6</v>
      </c>
      <c r="Q3537" t="str">
        <f t="shared" si="340"/>
        <v>p</v>
      </c>
      <c r="R3537" s="2">
        <f t="shared" si="341"/>
        <v>23690.400000000001</v>
      </c>
    </row>
    <row r="3538" spans="1:18" x14ac:dyDescent="0.2">
      <c r="A3538" t="s">
        <v>17</v>
      </c>
      <c r="B3538" s="9" t="str">
        <f>VLOOKUP(A3538,'item cost'!A:D,2,FALSE)</f>
        <v>group 20</v>
      </c>
      <c r="C3538" s="9" t="str">
        <f>VLOOKUP(D3538,items!A:B,2,FALSE)</f>
        <v>item 26</v>
      </c>
      <c r="D3538" t="s">
        <v>858</v>
      </c>
      <c r="E3538" s="10"/>
      <c r="F3538" s="10">
        <v>44992</v>
      </c>
      <c r="G3538" t="s">
        <v>229</v>
      </c>
      <c r="I3538">
        <v>-9</v>
      </c>
      <c r="J3538" s="2">
        <v>360</v>
      </c>
      <c r="K3538" s="2">
        <f>IF(OR(B3538="متنوع",B3538="قطع غيار"),J3538,IF(AND(B3538="ceiling fan",J3538&gt;500),_xlfn.MAXIFS('m cost'!$E$3:$E$1062,'m cost'!$B$3:$B$1062,C3538,'m cost'!$C$3:$C$1062,"&lt;="&amp;O3538,'m cost'!$D$3:$D$1062,"&lt;="&amp;N3538)*3,_xlfn.MAXIFS('m cost'!$E$3:$E$1062,'m cost'!$B$3:$B$1062,C3538,'m cost'!$C$3:$C$1062,"&lt;="&amp;O3538,'m cost'!$D$3:$D$1062,"&lt;="&amp;N3538)))</f>
        <v>2270</v>
      </c>
      <c r="L3538" s="2">
        <f t="shared" si="336"/>
        <v>-20430</v>
      </c>
      <c r="M3538" s="2">
        <f t="shared" si="337"/>
        <v>-3240</v>
      </c>
      <c r="N3538">
        <f t="shared" si="338"/>
        <v>3</v>
      </c>
      <c r="O3538">
        <f t="shared" si="339"/>
        <v>2023</v>
      </c>
      <c r="P3538" s="9">
        <f>IF(I3538&gt;0,VLOOKUP(B3538,'m cost'!A:G,6,FALSE)*I3538,0)</f>
        <v>0</v>
      </c>
      <c r="Q3538" t="str">
        <f t="shared" si="340"/>
        <v>p</v>
      </c>
      <c r="R3538" s="2">
        <f t="shared" si="341"/>
        <v>17190</v>
      </c>
    </row>
    <row r="3539" spans="1:18" x14ac:dyDescent="0.2">
      <c r="A3539" t="s">
        <v>23</v>
      </c>
      <c r="B3539" s="9" t="str">
        <f>VLOOKUP(A3539,'item cost'!A:D,2,FALSE)</f>
        <v>group 3</v>
      </c>
      <c r="C3539" s="9" t="str">
        <f>VLOOKUP(D3539,items!A:B,2,FALSE)</f>
        <v>item 27</v>
      </c>
      <c r="D3539" t="s">
        <v>859</v>
      </c>
      <c r="E3539" s="10"/>
      <c r="F3539" s="10">
        <v>44992</v>
      </c>
      <c r="G3539" t="s">
        <v>229</v>
      </c>
      <c r="I3539">
        <v>-3</v>
      </c>
      <c r="J3539" s="2">
        <v>2700</v>
      </c>
      <c r="K3539" s="2">
        <f>IF(OR(B3539="متنوع",B3539="قطع غيار"),J3539,IF(AND(B3539="ceiling fan",J3539&gt;500),_xlfn.MAXIFS('m cost'!$E$3:$E$1062,'m cost'!$B$3:$B$1062,C3539,'m cost'!$C$3:$C$1062,"&lt;="&amp;O3539,'m cost'!$D$3:$D$1062,"&lt;="&amp;N3539)*3,_xlfn.MAXIFS('m cost'!$E$3:$E$1062,'m cost'!$B$3:$B$1062,C3539,'m cost'!$C$3:$C$1062,"&lt;="&amp;O3539,'m cost'!$D$3:$D$1062,"&lt;="&amp;N3539)))</f>
        <v>1651</v>
      </c>
      <c r="L3539" s="2">
        <f t="shared" si="336"/>
        <v>-4953</v>
      </c>
      <c r="M3539" s="2">
        <f t="shared" si="337"/>
        <v>-8100</v>
      </c>
      <c r="N3539">
        <f t="shared" si="338"/>
        <v>3</v>
      </c>
      <c r="O3539">
        <f t="shared" si="339"/>
        <v>2023</v>
      </c>
      <c r="P3539" s="9">
        <f>IF(I3539&gt;0,VLOOKUP(B3539,'m cost'!A:G,6,FALSE)*I3539,0)</f>
        <v>0</v>
      </c>
      <c r="Q3539" t="str">
        <f t="shared" si="340"/>
        <v>l</v>
      </c>
      <c r="R3539" s="2">
        <f t="shared" si="341"/>
        <v>-3147</v>
      </c>
    </row>
    <row r="3540" spans="1:18" x14ac:dyDescent="0.2">
      <c r="A3540" t="s">
        <v>21</v>
      </c>
      <c r="B3540" s="9" t="str">
        <f>VLOOKUP(A3540,'item cost'!A:D,2,FALSE)</f>
        <v>group 18</v>
      </c>
      <c r="C3540" s="9" t="str">
        <f>VLOOKUP(D3540,items!A:B,2,FALSE)</f>
        <v>item 28</v>
      </c>
      <c r="D3540" t="s">
        <v>860</v>
      </c>
      <c r="E3540" s="10"/>
      <c r="F3540" s="10">
        <v>44992</v>
      </c>
      <c r="G3540" t="s">
        <v>229</v>
      </c>
      <c r="I3540">
        <v>-6</v>
      </c>
      <c r="J3540" s="2">
        <v>180</v>
      </c>
      <c r="K3540" s="2">
        <f>IF(OR(B3540="متنوع",B3540="قطع غيار"),J3540,IF(AND(B3540="ceiling fan",J3540&gt;500),_xlfn.MAXIFS('m cost'!$E$3:$E$1062,'m cost'!$B$3:$B$1062,C3540,'m cost'!$C$3:$C$1062,"&lt;="&amp;O3540,'m cost'!$D$3:$D$1062,"&lt;="&amp;N3540)*3,_xlfn.MAXIFS('m cost'!$E$3:$E$1062,'m cost'!$B$3:$B$1062,C3540,'m cost'!$C$3:$C$1062,"&lt;="&amp;O3540,'m cost'!$D$3:$D$1062,"&lt;="&amp;N3540)))</f>
        <v>1229</v>
      </c>
      <c r="L3540" s="2">
        <f t="shared" ref="L3540:L3603" si="342">I3540*K3540</f>
        <v>-7374</v>
      </c>
      <c r="M3540" s="2">
        <f t="shared" ref="M3540:M3603" si="343">J3540*I3540</f>
        <v>-1080</v>
      </c>
      <c r="N3540">
        <f t="shared" ref="N3540:N3603" si="344">MONTH(F3540)</f>
        <v>3</v>
      </c>
      <c r="O3540">
        <f t="shared" ref="O3540:O3603" si="345">YEAR(F3540)</f>
        <v>2023</v>
      </c>
      <c r="P3540" s="9">
        <f>IF(I3540&gt;0,VLOOKUP(B3540,'m cost'!A:G,6,FALSE)*I3540,0)</f>
        <v>0</v>
      </c>
      <c r="Q3540" t="str">
        <f t="shared" ref="Q3540:Q3603" si="346">IF(M3540-L3540-P3540&gt;0,"p","l")</f>
        <v>p</v>
      </c>
      <c r="R3540" s="2">
        <f t="shared" ref="R3540:R3603" si="347">M3540-L3540-P3540</f>
        <v>6294</v>
      </c>
    </row>
    <row r="3541" spans="1:18" x14ac:dyDescent="0.2">
      <c r="A3541" t="s">
        <v>28</v>
      </c>
      <c r="B3541" s="9" t="str">
        <f>VLOOKUP(A3541,'item cost'!A:D,2,FALSE)</f>
        <v>group 35</v>
      </c>
      <c r="C3541" s="9" t="str">
        <f>VLOOKUP(D3541,items!A:B,2,FALSE)</f>
        <v>item 29</v>
      </c>
      <c r="D3541" t="s">
        <v>861</v>
      </c>
      <c r="E3541" s="10"/>
      <c r="F3541" s="10">
        <v>44992</v>
      </c>
      <c r="G3541" t="s">
        <v>229</v>
      </c>
      <c r="I3541">
        <v>-1</v>
      </c>
      <c r="J3541" s="2">
        <v>800</v>
      </c>
      <c r="K3541" s="2">
        <f>IF(OR(B3541="متنوع",B3541="قطع غيار"),J3541,IF(AND(B3541="ceiling fan",J3541&gt;500),_xlfn.MAXIFS('m cost'!$E$3:$E$1062,'m cost'!$B$3:$B$1062,C3541,'m cost'!$C$3:$C$1062,"&lt;="&amp;O3541,'m cost'!$D$3:$D$1062,"&lt;="&amp;N3541)*3,_xlfn.MAXIFS('m cost'!$E$3:$E$1062,'m cost'!$B$3:$B$1062,C3541,'m cost'!$C$3:$C$1062,"&lt;="&amp;O3541,'m cost'!$D$3:$D$1062,"&lt;="&amp;N3541)))</f>
        <v>253</v>
      </c>
      <c r="L3541" s="2">
        <f t="shared" si="342"/>
        <v>-253</v>
      </c>
      <c r="M3541" s="2">
        <f t="shared" si="343"/>
        <v>-800</v>
      </c>
      <c r="N3541">
        <f t="shared" si="344"/>
        <v>3</v>
      </c>
      <c r="O3541">
        <f t="shared" si="345"/>
        <v>2023</v>
      </c>
      <c r="P3541" s="9">
        <f>IF(I3541&gt;0,VLOOKUP(B3541,'m cost'!A:G,6,FALSE)*I3541,0)</f>
        <v>0</v>
      </c>
      <c r="Q3541" t="str">
        <f t="shared" si="346"/>
        <v>l</v>
      </c>
      <c r="R3541" s="2">
        <f t="shared" si="347"/>
        <v>-547</v>
      </c>
    </row>
    <row r="3542" spans="1:18" x14ac:dyDescent="0.2">
      <c r="A3542" t="s">
        <v>30</v>
      </c>
      <c r="B3542" s="9" t="str">
        <f>VLOOKUP(A3542,'item cost'!A:D,2,FALSE)</f>
        <v>group 16</v>
      </c>
      <c r="C3542" s="9" t="str">
        <f>VLOOKUP(D3542,items!A:B,2,FALSE)</f>
        <v>item 30</v>
      </c>
      <c r="D3542" t="s">
        <v>862</v>
      </c>
      <c r="E3542" s="10"/>
      <c r="F3542" s="10">
        <v>44992</v>
      </c>
      <c r="G3542" t="s">
        <v>229</v>
      </c>
      <c r="I3542">
        <v>-1</v>
      </c>
      <c r="J3542" s="2">
        <v>1190</v>
      </c>
      <c r="K3542" s="2">
        <f>IF(OR(B3542="متنوع",B3542="قطع غيار"),J3542,IF(AND(B3542="ceiling fan",J3542&gt;500),_xlfn.MAXIFS('m cost'!$E$3:$E$1062,'m cost'!$B$3:$B$1062,C3542,'m cost'!$C$3:$C$1062,"&lt;="&amp;O3542,'m cost'!$D$3:$D$1062,"&lt;="&amp;N3542)*3,_xlfn.MAXIFS('m cost'!$E$3:$E$1062,'m cost'!$B$3:$B$1062,C3542,'m cost'!$C$3:$C$1062,"&lt;="&amp;O3542,'m cost'!$D$3:$D$1062,"&lt;="&amp;N3542)))</f>
        <v>1273</v>
      </c>
      <c r="L3542" s="2">
        <f t="shared" si="342"/>
        <v>-1273</v>
      </c>
      <c r="M3542" s="2">
        <f t="shared" si="343"/>
        <v>-1190</v>
      </c>
      <c r="N3542">
        <f t="shared" si="344"/>
        <v>3</v>
      </c>
      <c r="O3542">
        <f t="shared" si="345"/>
        <v>2023</v>
      </c>
      <c r="P3542" s="9">
        <f>IF(I3542&gt;0,VLOOKUP(B3542,'m cost'!A:G,6,FALSE)*I3542,0)</f>
        <v>0</v>
      </c>
      <c r="Q3542" t="str">
        <f t="shared" si="346"/>
        <v>p</v>
      </c>
      <c r="R3542" s="2">
        <f t="shared" si="347"/>
        <v>83</v>
      </c>
    </row>
    <row r="3543" spans="1:18" x14ac:dyDescent="0.2">
      <c r="A3543" t="s">
        <v>72</v>
      </c>
      <c r="B3543" s="9" t="str">
        <f>VLOOKUP(A3543,'item cost'!A:D,2,FALSE)</f>
        <v>group 13</v>
      </c>
      <c r="C3543" s="9" t="str">
        <f>VLOOKUP(D3543,items!A:B,2,FALSE)</f>
        <v>item 31</v>
      </c>
      <c r="D3543" t="s">
        <v>863</v>
      </c>
      <c r="E3543" s="10"/>
      <c r="F3543" s="10">
        <v>44992</v>
      </c>
      <c r="G3543" t="s">
        <v>229</v>
      </c>
      <c r="I3543">
        <v>-1</v>
      </c>
      <c r="J3543" s="2">
        <v>370</v>
      </c>
      <c r="K3543" s="2">
        <f>IF(OR(B3543="متنوع",B3543="قطع غيار"),J3543,IF(AND(B3543="ceiling fan",J3543&gt;500),_xlfn.MAXIFS('m cost'!$E$3:$E$1062,'m cost'!$B$3:$B$1062,C3543,'m cost'!$C$3:$C$1062,"&lt;="&amp;O3543,'m cost'!$D$3:$D$1062,"&lt;="&amp;N3543)*3,_xlfn.MAXIFS('m cost'!$E$3:$E$1062,'m cost'!$B$3:$B$1062,C3543,'m cost'!$C$3:$C$1062,"&lt;="&amp;O3543,'m cost'!$D$3:$D$1062,"&lt;="&amp;N3543)))</f>
        <v>891.17460317460325</v>
      </c>
      <c r="L3543" s="2">
        <f t="shared" si="342"/>
        <v>-891.17460317460325</v>
      </c>
      <c r="M3543" s="2">
        <f t="shared" si="343"/>
        <v>-370</v>
      </c>
      <c r="N3543">
        <f t="shared" si="344"/>
        <v>3</v>
      </c>
      <c r="O3543">
        <f t="shared" si="345"/>
        <v>2023</v>
      </c>
      <c r="P3543" s="9">
        <f>IF(I3543&gt;0,VLOOKUP(B3543,'m cost'!A:G,6,FALSE)*I3543,0)</f>
        <v>0</v>
      </c>
      <c r="Q3543" t="str">
        <f t="shared" si="346"/>
        <v>p</v>
      </c>
      <c r="R3543" s="2">
        <f t="shared" si="347"/>
        <v>521.17460317460325</v>
      </c>
    </row>
    <row r="3544" spans="1:18" x14ac:dyDescent="0.2">
      <c r="A3544" t="s">
        <v>18</v>
      </c>
      <c r="B3544" s="9" t="str">
        <f>VLOOKUP(A3544,'item cost'!A:D,2,FALSE)</f>
        <v>group 21</v>
      </c>
      <c r="C3544" s="9" t="str">
        <f>VLOOKUP(D3544,items!A:B,2,FALSE)</f>
        <v>item 32</v>
      </c>
      <c r="D3544" t="s">
        <v>864</v>
      </c>
      <c r="E3544" s="10"/>
      <c r="F3544" s="10">
        <v>44992</v>
      </c>
      <c r="G3544" t="s">
        <v>229</v>
      </c>
      <c r="I3544">
        <v>-1</v>
      </c>
      <c r="J3544" s="2">
        <v>340</v>
      </c>
      <c r="K3544" s="2">
        <f>IF(OR(B3544="متنوع",B3544="قطع غيار"),J3544,IF(AND(B3544="ceiling fan",J3544&gt;500),_xlfn.MAXIFS('m cost'!$E$3:$E$1062,'m cost'!$B$3:$B$1062,C3544,'m cost'!$C$3:$C$1062,"&lt;="&amp;O3544,'m cost'!$D$3:$D$1062,"&lt;="&amp;N3544)*3,_xlfn.MAXIFS('m cost'!$E$3:$E$1062,'m cost'!$B$3:$B$1062,C3544,'m cost'!$C$3:$C$1062,"&lt;="&amp;O3544,'m cost'!$D$3:$D$1062,"&lt;="&amp;N3544)))</f>
        <v>630</v>
      </c>
      <c r="L3544" s="2">
        <f t="shared" si="342"/>
        <v>-630</v>
      </c>
      <c r="M3544" s="2">
        <f t="shared" si="343"/>
        <v>-340</v>
      </c>
      <c r="N3544">
        <f t="shared" si="344"/>
        <v>3</v>
      </c>
      <c r="O3544">
        <f t="shared" si="345"/>
        <v>2023</v>
      </c>
      <c r="P3544" s="9">
        <f>IF(I3544&gt;0,VLOOKUP(B3544,'m cost'!A:G,6,FALSE)*I3544,0)</f>
        <v>0</v>
      </c>
      <c r="Q3544" t="str">
        <f t="shared" si="346"/>
        <v>p</v>
      </c>
      <c r="R3544" s="2">
        <f t="shared" si="347"/>
        <v>290</v>
      </c>
    </row>
    <row r="3545" spans="1:18" x14ac:dyDescent="0.2">
      <c r="A3545" t="s">
        <v>20</v>
      </c>
      <c r="B3545" s="9" t="str">
        <f>VLOOKUP(A3545,'item cost'!A:D,2,FALSE)</f>
        <v>group 32</v>
      </c>
      <c r="C3545" s="9" t="str">
        <f>VLOOKUP(D3545,items!A:B,2,FALSE)</f>
        <v>item 33</v>
      </c>
      <c r="D3545" t="s">
        <v>865</v>
      </c>
      <c r="E3545" s="10"/>
      <c r="F3545" s="10">
        <v>44992</v>
      </c>
      <c r="G3545" t="s">
        <v>229</v>
      </c>
      <c r="I3545">
        <v>-3</v>
      </c>
      <c r="J3545" s="2">
        <v>265</v>
      </c>
      <c r="K3545" s="2">
        <f>IF(OR(B3545="متنوع",B3545="قطع غيار"),J3545,IF(AND(B3545="ceiling fan",J3545&gt;500),_xlfn.MAXIFS('m cost'!$E$3:$E$1062,'m cost'!$B$3:$B$1062,C3545,'m cost'!$C$3:$C$1062,"&lt;="&amp;O3545,'m cost'!$D$3:$D$1062,"&lt;="&amp;N3545)*3,_xlfn.MAXIFS('m cost'!$E$3:$E$1062,'m cost'!$B$3:$B$1062,C3545,'m cost'!$C$3:$C$1062,"&lt;="&amp;O3545,'m cost'!$D$3:$D$1062,"&lt;="&amp;N3545)))</f>
        <v>960</v>
      </c>
      <c r="L3545" s="2">
        <f t="shared" si="342"/>
        <v>-2880</v>
      </c>
      <c r="M3545" s="2">
        <f t="shared" si="343"/>
        <v>-795</v>
      </c>
      <c r="N3545">
        <f t="shared" si="344"/>
        <v>3</v>
      </c>
      <c r="O3545">
        <f t="shared" si="345"/>
        <v>2023</v>
      </c>
      <c r="P3545" s="9">
        <f>IF(I3545&gt;0,VLOOKUP(B3545,'m cost'!A:G,6,FALSE)*I3545,0)</f>
        <v>0</v>
      </c>
      <c r="Q3545" t="str">
        <f t="shared" si="346"/>
        <v>p</v>
      </c>
      <c r="R3545" s="2">
        <f t="shared" si="347"/>
        <v>2085</v>
      </c>
    </row>
    <row r="3546" spans="1:18" x14ac:dyDescent="0.2">
      <c r="A3546" t="s">
        <v>40</v>
      </c>
      <c r="B3546" s="9" t="str">
        <f>VLOOKUP(A3546,'item cost'!A:D,2,FALSE)</f>
        <v>group 7</v>
      </c>
      <c r="C3546" s="9" t="str">
        <f>VLOOKUP(D3546,items!A:B,2,FALSE)</f>
        <v>item 34</v>
      </c>
      <c r="D3546" t="s">
        <v>866</v>
      </c>
      <c r="E3546" s="10"/>
      <c r="F3546" s="10">
        <v>44992</v>
      </c>
      <c r="G3546" t="s">
        <v>229</v>
      </c>
      <c r="I3546">
        <v>-2</v>
      </c>
      <c r="J3546" s="2">
        <v>490</v>
      </c>
      <c r="K3546" s="2">
        <f>IF(OR(B3546="متنوع",B3546="قطع غيار"),J3546,IF(AND(B3546="ceiling fan",J3546&gt;500),_xlfn.MAXIFS('m cost'!$E$3:$E$1062,'m cost'!$B$3:$B$1062,C3546,'m cost'!$C$3:$C$1062,"&lt;="&amp;O3546,'m cost'!$D$3:$D$1062,"&lt;="&amp;N3546)*3,_xlfn.MAXIFS('m cost'!$E$3:$E$1062,'m cost'!$B$3:$B$1062,C3546,'m cost'!$C$3:$C$1062,"&lt;="&amp;O3546,'m cost'!$D$3:$D$1062,"&lt;="&amp;N3546)))</f>
        <v>1445</v>
      </c>
      <c r="L3546" s="2">
        <f t="shared" si="342"/>
        <v>-2890</v>
      </c>
      <c r="M3546" s="2">
        <f t="shared" si="343"/>
        <v>-980</v>
      </c>
      <c r="N3546">
        <f t="shared" si="344"/>
        <v>3</v>
      </c>
      <c r="O3546">
        <f t="shared" si="345"/>
        <v>2023</v>
      </c>
      <c r="P3546" s="9">
        <f>IF(I3546&gt;0,VLOOKUP(B3546,'m cost'!A:G,6,FALSE)*I3546,0)</f>
        <v>0</v>
      </c>
      <c r="Q3546" t="str">
        <f t="shared" si="346"/>
        <v>p</v>
      </c>
      <c r="R3546" s="2">
        <f t="shared" si="347"/>
        <v>1910</v>
      </c>
    </row>
    <row r="3547" spans="1:18" x14ac:dyDescent="0.2">
      <c r="A3547" t="s">
        <v>23</v>
      </c>
      <c r="B3547" s="9" t="str">
        <f>VLOOKUP(A3547,'item cost'!A:D,2,FALSE)</f>
        <v>group 3</v>
      </c>
      <c r="C3547" s="9" t="str">
        <f>VLOOKUP(D3547,items!A:B,2,FALSE)</f>
        <v>item 35</v>
      </c>
      <c r="D3547" t="s">
        <v>867</v>
      </c>
      <c r="E3547" s="10"/>
      <c r="F3547" s="10">
        <v>45011</v>
      </c>
      <c r="G3547" t="s">
        <v>782</v>
      </c>
      <c r="I3547">
        <v>17</v>
      </c>
      <c r="J3547" s="2">
        <v>2900</v>
      </c>
      <c r="K3547" s="2">
        <f>IF(OR(B3547="متنوع",B3547="قطع غيار"),J3547,IF(AND(B3547="ceiling fan",J3547&gt;500),_xlfn.MAXIFS('m cost'!$E$3:$E$1062,'m cost'!$B$3:$B$1062,C3547,'m cost'!$C$3:$C$1062,"&lt;="&amp;O3547,'m cost'!$D$3:$D$1062,"&lt;="&amp;N3547)*3,_xlfn.MAXIFS('m cost'!$E$3:$E$1062,'m cost'!$B$3:$B$1062,C3547,'m cost'!$C$3:$C$1062,"&lt;="&amp;O3547,'m cost'!$D$3:$D$1062,"&lt;="&amp;N3547)))</f>
        <v>1445</v>
      </c>
      <c r="L3547" s="2">
        <f t="shared" si="342"/>
        <v>24565</v>
      </c>
      <c r="M3547" s="2">
        <f t="shared" si="343"/>
        <v>49300</v>
      </c>
      <c r="N3547">
        <f t="shared" si="344"/>
        <v>3</v>
      </c>
      <c r="O3547">
        <f t="shared" si="345"/>
        <v>2023</v>
      </c>
      <c r="P3547" s="9">
        <f>IF(I3547&gt;0,VLOOKUP(B3547,'m cost'!A:G,6,FALSE)*I3547,0)</f>
        <v>1001.4699999999999</v>
      </c>
      <c r="Q3547" t="str">
        <f t="shared" si="346"/>
        <v>p</v>
      </c>
      <c r="R3547" s="2">
        <f t="shared" si="347"/>
        <v>23733.53</v>
      </c>
    </row>
    <row r="3548" spans="1:18" x14ac:dyDescent="0.2">
      <c r="A3548" t="s">
        <v>69</v>
      </c>
      <c r="B3548" s="9" t="e">
        <f>VLOOKUP(A3548,'item cost'!A:D,2,FALSE)</f>
        <v>#N/A</v>
      </c>
      <c r="C3548" s="9" t="str">
        <f>VLOOKUP(D3548,items!A:B,2,FALSE)</f>
        <v>item 36</v>
      </c>
      <c r="D3548" t="s">
        <v>868</v>
      </c>
      <c r="E3548" s="10"/>
      <c r="F3548" s="10">
        <v>45011</v>
      </c>
      <c r="G3548" t="s">
        <v>782</v>
      </c>
      <c r="I3548">
        <v>2</v>
      </c>
      <c r="J3548" s="2">
        <v>2800</v>
      </c>
      <c r="K3548" s="2" t="e">
        <f>IF(OR(B3548="متنوع",B3548="قطع غيار"),J3548,IF(AND(B3548="ceiling fan",J3548&gt;500),_xlfn.MAXIFS('m cost'!$E$3:$E$1062,'m cost'!$B$3:$B$1062,C3548,'m cost'!$C$3:$C$1062,"&lt;="&amp;O3548,'m cost'!$D$3:$D$1062,"&lt;="&amp;N3548)*3,_xlfn.MAXIFS('m cost'!$E$3:$E$1062,'m cost'!$B$3:$B$1062,C3548,'m cost'!$C$3:$C$1062,"&lt;="&amp;O3548,'m cost'!$D$3:$D$1062,"&lt;="&amp;N3548)))</f>
        <v>#N/A</v>
      </c>
      <c r="L3548" s="2" t="e">
        <f t="shared" si="342"/>
        <v>#N/A</v>
      </c>
      <c r="M3548" s="2">
        <f t="shared" si="343"/>
        <v>5600</v>
      </c>
      <c r="N3548">
        <f t="shared" si="344"/>
        <v>3</v>
      </c>
      <c r="O3548">
        <f t="shared" si="345"/>
        <v>2023</v>
      </c>
      <c r="P3548" s="9" t="e">
        <f>IF(I3548&gt;0,VLOOKUP(B3548,'m cost'!A:G,6,FALSE)*I3548,0)</f>
        <v>#N/A</v>
      </c>
      <c r="Q3548" t="e">
        <f t="shared" si="346"/>
        <v>#N/A</v>
      </c>
      <c r="R3548" s="2" t="e">
        <f t="shared" si="347"/>
        <v>#N/A</v>
      </c>
    </row>
    <row r="3549" spans="1:18" x14ac:dyDescent="0.2">
      <c r="A3549" t="s">
        <v>72</v>
      </c>
      <c r="B3549" s="9" t="str">
        <f>VLOOKUP(A3549,'item cost'!A:D,2,FALSE)</f>
        <v>group 13</v>
      </c>
      <c r="C3549" s="9" t="str">
        <f>VLOOKUP(D3549,items!A:B,2,FALSE)</f>
        <v>item 37</v>
      </c>
      <c r="D3549" t="s">
        <v>869</v>
      </c>
      <c r="E3549" s="10"/>
      <c r="F3549" s="10">
        <v>45011</v>
      </c>
      <c r="G3549" t="s">
        <v>782</v>
      </c>
      <c r="I3549">
        <v>100</v>
      </c>
      <c r="J3549" s="2">
        <v>415</v>
      </c>
      <c r="K3549" s="2">
        <f>IF(OR(B3549="متنوع",B3549="قطع غيار"),J3549,IF(AND(B3549="ceiling fan",J3549&gt;500),_xlfn.MAXIFS('m cost'!$E$3:$E$1062,'m cost'!$B$3:$B$1062,C3549,'m cost'!$C$3:$C$1062,"&lt;="&amp;O3549,'m cost'!$D$3:$D$1062,"&lt;="&amp;N3549)*3,_xlfn.MAXIFS('m cost'!$E$3:$E$1062,'m cost'!$B$3:$B$1062,C3549,'m cost'!$C$3:$C$1062,"&lt;="&amp;O3549,'m cost'!$D$3:$D$1062,"&lt;="&amp;N3549)))</f>
        <v>1486.2500000000002</v>
      </c>
      <c r="L3549" s="2">
        <f t="shared" si="342"/>
        <v>148625.00000000003</v>
      </c>
      <c r="M3549" s="2">
        <f t="shared" si="343"/>
        <v>41500</v>
      </c>
      <c r="N3549">
        <f t="shared" si="344"/>
        <v>3</v>
      </c>
      <c r="O3549">
        <f t="shared" si="345"/>
        <v>2023</v>
      </c>
      <c r="P3549" s="9">
        <f>IF(I3549&gt;0,VLOOKUP(B3549,'m cost'!A:G,6,FALSE)*I3549,0)</f>
        <v>4167</v>
      </c>
      <c r="Q3549" t="str">
        <f t="shared" si="346"/>
        <v>l</v>
      </c>
      <c r="R3549" s="2">
        <f t="shared" si="347"/>
        <v>-111292.00000000003</v>
      </c>
    </row>
    <row r="3550" spans="1:18" x14ac:dyDescent="0.2">
      <c r="A3550" t="s">
        <v>36</v>
      </c>
      <c r="B3550" s="9" t="str">
        <f>VLOOKUP(A3550,'item cost'!A:D,2,FALSE)</f>
        <v>group 15</v>
      </c>
      <c r="C3550" s="9" t="str">
        <f>VLOOKUP(D3550,items!A:B,2,FALSE)</f>
        <v>item 38</v>
      </c>
      <c r="D3550" t="s">
        <v>870</v>
      </c>
      <c r="E3550" s="10"/>
      <c r="F3550" s="10">
        <v>45011</v>
      </c>
      <c r="G3550" t="s">
        <v>782</v>
      </c>
      <c r="I3550">
        <v>25</v>
      </c>
      <c r="J3550" s="2">
        <v>1050</v>
      </c>
      <c r="K3550" s="2">
        <f>IF(OR(B3550="متنوع",B3550="قطع غيار"),J3550,IF(AND(B3550="ceiling fan",J3550&gt;500),_xlfn.MAXIFS('m cost'!$E$3:$E$1062,'m cost'!$B$3:$B$1062,C3550,'m cost'!$C$3:$C$1062,"&lt;="&amp;O3550,'m cost'!$D$3:$D$1062,"&lt;="&amp;N3550)*3,_xlfn.MAXIFS('m cost'!$E$3:$E$1062,'m cost'!$B$3:$B$1062,C3550,'m cost'!$C$3:$C$1062,"&lt;="&amp;O3550,'m cost'!$D$3:$D$1062,"&lt;="&amp;N3550)))</f>
        <v>1954.814814814815</v>
      </c>
      <c r="L3550" s="2">
        <f t="shared" si="342"/>
        <v>48870.370370370372</v>
      </c>
      <c r="M3550" s="2">
        <f t="shared" si="343"/>
        <v>26250</v>
      </c>
      <c r="N3550">
        <f t="shared" si="344"/>
        <v>3</v>
      </c>
      <c r="O3550">
        <f t="shared" si="345"/>
        <v>2023</v>
      </c>
      <c r="P3550" s="9">
        <f>IF(I3550&gt;0,VLOOKUP(B3550,'m cost'!A:G,6,FALSE)*I3550,0)</f>
        <v>663</v>
      </c>
      <c r="Q3550" t="str">
        <f t="shared" si="346"/>
        <v>l</v>
      </c>
      <c r="R3550" s="2">
        <f t="shared" si="347"/>
        <v>-23283.370370370372</v>
      </c>
    </row>
    <row r="3551" spans="1:18" x14ac:dyDescent="0.2">
      <c r="A3551" t="s">
        <v>32</v>
      </c>
      <c r="B3551" s="9" t="str">
        <f>VLOOKUP(A3551,'item cost'!A:D,2,FALSE)</f>
        <v>group 1</v>
      </c>
      <c r="C3551" s="9" t="str">
        <f>VLOOKUP(D3551,items!A:B,2,FALSE)</f>
        <v>item 39</v>
      </c>
      <c r="D3551" t="s">
        <v>871</v>
      </c>
      <c r="E3551" s="10"/>
      <c r="F3551" s="10">
        <v>45011</v>
      </c>
      <c r="G3551" t="s">
        <v>782</v>
      </c>
      <c r="I3551">
        <v>50</v>
      </c>
      <c r="J3551" s="2">
        <v>560</v>
      </c>
      <c r="K3551" s="2">
        <f>IF(OR(B3551="متنوع",B3551="قطع غيار"),J3551,IF(AND(B3551="ceiling fan",J3551&gt;500),_xlfn.MAXIFS('m cost'!$E$3:$E$1062,'m cost'!$B$3:$B$1062,C3551,'m cost'!$C$3:$C$1062,"&lt;="&amp;O3551,'m cost'!$D$3:$D$1062,"&lt;="&amp;N3551)*3,_xlfn.MAXIFS('m cost'!$E$3:$E$1062,'m cost'!$B$3:$B$1062,C3551,'m cost'!$C$3:$C$1062,"&lt;="&amp;O3551,'m cost'!$D$3:$D$1062,"&lt;="&amp;N3551)))</f>
        <v>2381</v>
      </c>
      <c r="L3551" s="2">
        <f t="shared" si="342"/>
        <v>119050</v>
      </c>
      <c r="M3551" s="2">
        <f t="shared" si="343"/>
        <v>28000</v>
      </c>
      <c r="N3551">
        <f t="shared" si="344"/>
        <v>3</v>
      </c>
      <c r="O3551">
        <f t="shared" si="345"/>
        <v>2023</v>
      </c>
      <c r="P3551" s="9">
        <f>IF(I3551&gt;0,VLOOKUP(B3551,'m cost'!A:G,6,FALSE)*I3551,0)</f>
        <v>2554</v>
      </c>
      <c r="Q3551" t="str">
        <f t="shared" si="346"/>
        <v>l</v>
      </c>
      <c r="R3551" s="2">
        <f t="shared" si="347"/>
        <v>-93604</v>
      </c>
    </row>
    <row r="3552" spans="1:18" x14ac:dyDescent="0.2">
      <c r="A3552" t="s">
        <v>40</v>
      </c>
      <c r="B3552" s="9" t="str">
        <f>VLOOKUP(A3552,'item cost'!A:D,2,FALSE)</f>
        <v>group 7</v>
      </c>
      <c r="C3552" s="9" t="str">
        <f>VLOOKUP(D3552,items!A:B,2,FALSE)</f>
        <v>item 40</v>
      </c>
      <c r="D3552" t="s">
        <v>872</v>
      </c>
      <c r="E3552" s="10"/>
      <c r="F3552" s="10">
        <v>45011</v>
      </c>
      <c r="G3552" t="s">
        <v>782</v>
      </c>
      <c r="I3552">
        <v>50</v>
      </c>
      <c r="J3552" s="2">
        <v>510</v>
      </c>
      <c r="K3552" s="2">
        <f>IF(OR(B3552="متنوع",B3552="قطع غيار"),J3552,IF(AND(B3552="ceiling fan",J3552&gt;500),_xlfn.MAXIFS('m cost'!$E$3:$E$1062,'m cost'!$B$3:$B$1062,C3552,'m cost'!$C$3:$C$1062,"&lt;="&amp;O3552,'m cost'!$D$3:$D$1062,"&lt;="&amp;N3552)*3,_xlfn.MAXIFS('m cost'!$E$3:$E$1062,'m cost'!$B$3:$B$1062,C3552,'m cost'!$C$3:$C$1062,"&lt;="&amp;O3552,'m cost'!$D$3:$D$1062,"&lt;="&amp;N3552)))</f>
        <v>514</v>
      </c>
      <c r="L3552" s="2">
        <f t="shared" si="342"/>
        <v>25700</v>
      </c>
      <c r="M3552" s="2">
        <f t="shared" si="343"/>
        <v>25500</v>
      </c>
      <c r="N3552">
        <f t="shared" si="344"/>
        <v>3</v>
      </c>
      <c r="O3552">
        <f t="shared" si="345"/>
        <v>2023</v>
      </c>
      <c r="P3552" s="9">
        <f>IF(I3552&gt;0,VLOOKUP(B3552,'m cost'!A:G,6,FALSE)*I3552,0)</f>
        <v>1107</v>
      </c>
      <c r="Q3552" t="str">
        <f t="shared" si="346"/>
        <v>l</v>
      </c>
      <c r="R3552" s="2">
        <f t="shared" si="347"/>
        <v>-1307</v>
      </c>
    </row>
    <row r="3553" spans="1:18" x14ac:dyDescent="0.2">
      <c r="A3553" t="s">
        <v>33</v>
      </c>
      <c r="B3553" s="9" t="str">
        <f>VLOOKUP(A3553,'item cost'!A:D,2,FALSE)</f>
        <v>group 33</v>
      </c>
      <c r="C3553" s="9" t="str">
        <f>VLOOKUP(D3553,items!A:B,2,FALSE)</f>
        <v>item 41</v>
      </c>
      <c r="D3553" t="s">
        <v>873</v>
      </c>
      <c r="E3553" s="10"/>
      <c r="F3553" s="10">
        <v>45011</v>
      </c>
      <c r="G3553" t="s">
        <v>782</v>
      </c>
      <c r="I3553">
        <v>25</v>
      </c>
      <c r="J3553" s="2">
        <v>560</v>
      </c>
      <c r="K3553" s="2">
        <f>IF(OR(B3553="متنوع",B3553="قطع غيار"),J3553,IF(AND(B3553="ceiling fan",J3553&gt;500),_xlfn.MAXIFS('m cost'!$E$3:$E$1062,'m cost'!$B$3:$B$1062,C3553,'m cost'!$C$3:$C$1062,"&lt;="&amp;O3553,'m cost'!$D$3:$D$1062,"&lt;="&amp;N3553)*3,_xlfn.MAXIFS('m cost'!$E$3:$E$1062,'m cost'!$B$3:$B$1062,C3553,'m cost'!$C$3:$C$1062,"&lt;="&amp;O3553,'m cost'!$D$3:$D$1062,"&lt;="&amp;N3553)))</f>
        <v>572</v>
      </c>
      <c r="L3553" s="2">
        <f t="shared" si="342"/>
        <v>14300</v>
      </c>
      <c r="M3553" s="2">
        <f t="shared" si="343"/>
        <v>14000</v>
      </c>
      <c r="N3553">
        <f t="shared" si="344"/>
        <v>3</v>
      </c>
      <c r="O3553">
        <f t="shared" si="345"/>
        <v>2023</v>
      </c>
      <c r="P3553" s="9">
        <f>IF(I3553&gt;0,VLOOKUP(B3553,'m cost'!A:G,6,FALSE)*I3553,0)</f>
        <v>125</v>
      </c>
      <c r="Q3553" t="str">
        <f t="shared" si="346"/>
        <v>l</v>
      </c>
      <c r="R3553" s="2">
        <f t="shared" si="347"/>
        <v>-425</v>
      </c>
    </row>
    <row r="3554" spans="1:18" x14ac:dyDescent="0.2">
      <c r="A3554" t="s">
        <v>648</v>
      </c>
      <c r="B3554" s="9" t="s">
        <v>0</v>
      </c>
      <c r="C3554" s="9" t="str">
        <f>VLOOKUP(D3554,items!A:B,2,FALSE)</f>
        <v>item 42</v>
      </c>
      <c r="D3554" t="s">
        <v>874</v>
      </c>
      <c r="E3554" s="10"/>
      <c r="F3554" s="10">
        <v>45011</v>
      </c>
      <c r="G3554" t="s">
        <v>782</v>
      </c>
      <c r="I3554">
        <v>42</v>
      </c>
      <c r="J3554" s="2">
        <v>300</v>
      </c>
      <c r="K3554" s="2">
        <f>IF(OR(B3554="متنوع",B3554="قطع غيار"),J3554,IF(AND(B3554="ceiling fan",J3554&gt;500),_xlfn.MAXIFS('m cost'!$E$3:$E$1062,'m cost'!$B$3:$B$1062,C3554,'m cost'!$C$3:$C$1062,"&lt;="&amp;O3554,'m cost'!$D$3:$D$1062,"&lt;="&amp;N3554)*3,_xlfn.MAXIFS('m cost'!$E$3:$E$1062,'m cost'!$B$3:$B$1062,C3554,'m cost'!$C$3:$C$1062,"&lt;="&amp;O3554,'m cost'!$D$3:$D$1062,"&lt;="&amp;N3554)))</f>
        <v>269</v>
      </c>
      <c r="L3554" s="2">
        <f t="shared" si="342"/>
        <v>11298</v>
      </c>
      <c r="M3554" s="2">
        <f t="shared" si="343"/>
        <v>12600</v>
      </c>
      <c r="N3554">
        <f t="shared" si="344"/>
        <v>3</v>
      </c>
      <c r="O3554">
        <f t="shared" si="345"/>
        <v>2023</v>
      </c>
      <c r="P3554" s="9" t="e">
        <f>IF(I3554&gt;0,VLOOKUP(B3554,'m cost'!A:G,6,FALSE)*I3554,0)</f>
        <v>#N/A</v>
      </c>
      <c r="Q3554" t="e">
        <f t="shared" si="346"/>
        <v>#N/A</v>
      </c>
      <c r="R3554" s="2" t="e">
        <f t="shared" si="347"/>
        <v>#N/A</v>
      </c>
    </row>
    <row r="3555" spans="1:18" x14ac:dyDescent="0.2">
      <c r="A3555" t="s">
        <v>58</v>
      </c>
      <c r="B3555" s="9" t="str">
        <f>VLOOKUP(A3555,'item cost'!A:D,2,FALSE)</f>
        <v>group 2</v>
      </c>
      <c r="C3555" s="9" t="str">
        <f>VLOOKUP(D3555,items!A:B,2,FALSE)</f>
        <v>item 43</v>
      </c>
      <c r="D3555" t="s">
        <v>875</v>
      </c>
      <c r="E3555" s="10"/>
      <c r="F3555" s="10">
        <v>45011</v>
      </c>
      <c r="G3555" t="s">
        <v>782</v>
      </c>
      <c r="I3555">
        <v>250</v>
      </c>
      <c r="J3555" s="2">
        <v>175</v>
      </c>
      <c r="K3555" s="2">
        <f>IF(OR(B3555="متنوع",B3555="قطع غيار"),J3555,IF(AND(B3555="ceiling fan",J3555&gt;500),_xlfn.MAXIFS('m cost'!$E$3:$E$1062,'m cost'!$B$3:$B$1062,C3555,'m cost'!$C$3:$C$1062,"&lt;="&amp;O3555,'m cost'!$D$3:$D$1062,"&lt;="&amp;N3555)*3,_xlfn.MAXIFS('m cost'!$E$3:$E$1062,'m cost'!$B$3:$B$1062,C3555,'m cost'!$C$3:$C$1062,"&lt;="&amp;O3555,'m cost'!$D$3:$D$1062,"&lt;="&amp;N3555)))</f>
        <v>2215</v>
      </c>
      <c r="L3555" s="2">
        <f t="shared" si="342"/>
        <v>553750</v>
      </c>
      <c r="M3555" s="2">
        <f t="shared" si="343"/>
        <v>43750</v>
      </c>
      <c r="N3555">
        <f t="shared" si="344"/>
        <v>3</v>
      </c>
      <c r="O3555">
        <f t="shared" si="345"/>
        <v>2023</v>
      </c>
      <c r="P3555" s="9">
        <f>IF(I3555&gt;0,VLOOKUP(B3555,'m cost'!A:G,6,FALSE)*I3555,0)</f>
        <v>10145</v>
      </c>
      <c r="Q3555" t="str">
        <f t="shared" si="346"/>
        <v>l</v>
      </c>
      <c r="R3555" s="2">
        <f t="shared" si="347"/>
        <v>-520145</v>
      </c>
    </row>
    <row r="3556" spans="1:18" x14ac:dyDescent="0.2">
      <c r="A3556" t="s">
        <v>26</v>
      </c>
      <c r="B3556" s="9" t="str">
        <f>VLOOKUP(A3556,'item cost'!A:D,2,FALSE)</f>
        <v>group 5</v>
      </c>
      <c r="C3556" s="9" t="str">
        <f>VLOOKUP(D3556,items!A:B,2,FALSE)</f>
        <v>item 44</v>
      </c>
      <c r="D3556" t="s">
        <v>876</v>
      </c>
      <c r="E3556" s="10"/>
      <c r="F3556" s="10">
        <v>45011</v>
      </c>
      <c r="G3556" t="s">
        <v>782</v>
      </c>
      <c r="I3556">
        <v>7</v>
      </c>
      <c r="J3556" s="2">
        <v>2800</v>
      </c>
      <c r="K3556" s="2">
        <f>IF(OR(B3556="متنوع",B3556="قطع غيار"),J3556,IF(AND(B3556="ceiling fan",J3556&gt;500),_xlfn.MAXIFS('m cost'!$E$3:$E$1062,'m cost'!$B$3:$B$1062,C3556,'m cost'!$C$3:$C$1062,"&lt;="&amp;O3556,'m cost'!$D$3:$D$1062,"&lt;="&amp;N3556)*3,_xlfn.MAXIFS('m cost'!$E$3:$E$1062,'m cost'!$B$3:$B$1062,C3556,'m cost'!$C$3:$C$1062,"&lt;="&amp;O3556,'m cost'!$D$3:$D$1062,"&lt;="&amp;N3556)))</f>
        <v>2300</v>
      </c>
      <c r="L3556" s="2">
        <f t="shared" si="342"/>
        <v>16100</v>
      </c>
      <c r="M3556" s="2">
        <f t="shared" si="343"/>
        <v>19600</v>
      </c>
      <c r="N3556">
        <f t="shared" si="344"/>
        <v>3</v>
      </c>
      <c r="O3556">
        <f t="shared" si="345"/>
        <v>2023</v>
      </c>
      <c r="P3556" s="9">
        <f>IF(I3556&gt;0,VLOOKUP(B3556,'m cost'!A:G,6,FALSE)*I3556,0)</f>
        <v>224.28</v>
      </c>
      <c r="Q3556" t="str">
        <f t="shared" si="346"/>
        <v>p</v>
      </c>
      <c r="R3556" s="2">
        <f t="shared" si="347"/>
        <v>3275.72</v>
      </c>
    </row>
    <row r="3557" spans="1:18" x14ac:dyDescent="0.2">
      <c r="A3557" t="s">
        <v>31</v>
      </c>
      <c r="B3557" s="9" t="e">
        <f>VLOOKUP(A3557,'item cost'!A:D,2,FALSE)</f>
        <v>#N/A</v>
      </c>
      <c r="C3557" s="9" t="str">
        <f>VLOOKUP(D3557,items!A:B,2,FALSE)</f>
        <v>item 45</v>
      </c>
      <c r="D3557" t="s">
        <v>877</v>
      </c>
      <c r="E3557" s="10"/>
      <c r="F3557" s="10">
        <v>45011</v>
      </c>
      <c r="G3557" t="s">
        <v>782</v>
      </c>
      <c r="I3557">
        <v>6</v>
      </c>
      <c r="J3557" s="2">
        <v>2750</v>
      </c>
      <c r="K3557" s="2" t="e">
        <f>IF(OR(B3557="متنوع",B3557="قطع غيار"),J3557,IF(AND(B3557="ceiling fan",J3557&gt;500),_xlfn.MAXIFS('m cost'!$E$3:$E$1062,'m cost'!$B$3:$B$1062,C3557,'m cost'!$C$3:$C$1062,"&lt;="&amp;O3557,'m cost'!$D$3:$D$1062,"&lt;="&amp;N3557)*3,_xlfn.MAXIFS('m cost'!$E$3:$E$1062,'m cost'!$B$3:$B$1062,C3557,'m cost'!$C$3:$C$1062,"&lt;="&amp;O3557,'m cost'!$D$3:$D$1062,"&lt;="&amp;N3557)))</f>
        <v>#N/A</v>
      </c>
      <c r="L3557" s="2" t="e">
        <f t="shared" si="342"/>
        <v>#N/A</v>
      </c>
      <c r="M3557" s="2">
        <f t="shared" si="343"/>
        <v>16500</v>
      </c>
      <c r="N3557">
        <f t="shared" si="344"/>
        <v>3</v>
      </c>
      <c r="O3557">
        <f t="shared" si="345"/>
        <v>2023</v>
      </c>
      <c r="P3557" s="9" t="e">
        <f>IF(I3557&gt;0,VLOOKUP(B3557,'m cost'!A:G,6,FALSE)*I3557,0)</f>
        <v>#N/A</v>
      </c>
      <c r="Q3557" t="e">
        <f t="shared" si="346"/>
        <v>#N/A</v>
      </c>
      <c r="R3557" s="2" t="e">
        <f t="shared" si="347"/>
        <v>#N/A</v>
      </c>
    </row>
    <row r="3558" spans="1:18" x14ac:dyDescent="0.2">
      <c r="A3558" t="s">
        <v>23</v>
      </c>
      <c r="B3558" s="9" t="str">
        <f>VLOOKUP(A3558,'item cost'!A:D,2,FALSE)</f>
        <v>group 3</v>
      </c>
      <c r="C3558" s="9" t="str">
        <f>VLOOKUP(D3558,items!A:B,2,FALSE)</f>
        <v>item 46</v>
      </c>
      <c r="D3558" t="s">
        <v>878</v>
      </c>
      <c r="E3558" s="10"/>
      <c r="F3558" s="10">
        <v>45011</v>
      </c>
      <c r="G3558" t="s">
        <v>234</v>
      </c>
      <c r="I3558">
        <v>-1</v>
      </c>
      <c r="J3558" s="2">
        <v>2900</v>
      </c>
      <c r="K3558" s="2">
        <f>IF(OR(B3558="متنوع",B3558="قطع غيار"),J3558,IF(AND(B3558="ceiling fan",J3558&gt;500),_xlfn.MAXIFS('m cost'!$E$3:$E$1062,'m cost'!$B$3:$B$1062,C3558,'m cost'!$C$3:$C$1062,"&lt;="&amp;O3558,'m cost'!$D$3:$D$1062,"&lt;="&amp;N3558)*3,_xlfn.MAXIFS('m cost'!$E$3:$E$1062,'m cost'!$B$3:$B$1062,C3558,'m cost'!$C$3:$C$1062,"&lt;="&amp;O3558,'m cost'!$D$3:$D$1062,"&lt;="&amp;N3558)))</f>
        <v>775</v>
      </c>
      <c r="L3558" s="2">
        <f t="shared" si="342"/>
        <v>-775</v>
      </c>
      <c r="M3558" s="2">
        <f t="shared" si="343"/>
        <v>-2900</v>
      </c>
      <c r="N3558">
        <f t="shared" si="344"/>
        <v>3</v>
      </c>
      <c r="O3558">
        <f t="shared" si="345"/>
        <v>2023</v>
      </c>
      <c r="P3558" s="9">
        <f>IF(I3558&gt;0,VLOOKUP(B3558,'m cost'!A:G,6,FALSE)*I3558,0)</f>
        <v>0</v>
      </c>
      <c r="Q3558" t="str">
        <f t="shared" si="346"/>
        <v>l</v>
      </c>
      <c r="R3558" s="2">
        <f t="shared" si="347"/>
        <v>-2125</v>
      </c>
    </row>
    <row r="3559" spans="1:18" x14ac:dyDescent="0.2">
      <c r="A3559" t="s">
        <v>646</v>
      </c>
      <c r="B3559" s="9" t="e">
        <f>VLOOKUP(A3559,'item cost'!A:D,2,FALSE)</f>
        <v>#N/A</v>
      </c>
      <c r="C3559" s="9" t="str">
        <f>VLOOKUP(D3559,items!A:B,2,FALSE)</f>
        <v>item 47</v>
      </c>
      <c r="D3559" t="s">
        <v>879</v>
      </c>
      <c r="E3559" s="10"/>
      <c r="F3559" s="10">
        <v>45014</v>
      </c>
      <c r="G3559" t="s">
        <v>783</v>
      </c>
      <c r="I3559">
        <v>20</v>
      </c>
      <c r="J3559" s="2">
        <v>540</v>
      </c>
      <c r="K3559" s="2" t="e">
        <f>IF(OR(B3559="متنوع",B3559="قطع غيار"),J3559,IF(AND(B3559="ceiling fan",J3559&gt;500),_xlfn.MAXIFS('m cost'!$E$3:$E$1062,'m cost'!$B$3:$B$1062,C3559,'m cost'!$C$3:$C$1062,"&lt;="&amp;O3559,'m cost'!$D$3:$D$1062,"&lt;="&amp;N3559)*3,_xlfn.MAXIFS('m cost'!$E$3:$E$1062,'m cost'!$B$3:$B$1062,C3559,'m cost'!$C$3:$C$1062,"&lt;="&amp;O3559,'m cost'!$D$3:$D$1062,"&lt;="&amp;N3559)))</f>
        <v>#N/A</v>
      </c>
      <c r="L3559" s="2" t="e">
        <f t="shared" si="342"/>
        <v>#N/A</v>
      </c>
      <c r="M3559" s="2">
        <f t="shared" si="343"/>
        <v>10800</v>
      </c>
      <c r="N3559">
        <f t="shared" si="344"/>
        <v>3</v>
      </c>
      <c r="O3559">
        <f t="shared" si="345"/>
        <v>2023</v>
      </c>
      <c r="P3559" s="9" t="e">
        <f>IF(I3559&gt;0,VLOOKUP(B3559,'m cost'!A:G,6,FALSE)*I3559,0)</f>
        <v>#N/A</v>
      </c>
      <c r="Q3559" t="e">
        <f t="shared" si="346"/>
        <v>#N/A</v>
      </c>
      <c r="R3559" s="2" t="e">
        <f t="shared" si="347"/>
        <v>#N/A</v>
      </c>
    </row>
    <row r="3560" spans="1:18" x14ac:dyDescent="0.2">
      <c r="A3560" t="s">
        <v>23</v>
      </c>
      <c r="B3560" s="9" t="str">
        <f>VLOOKUP(A3560,'item cost'!A:D,2,FALSE)</f>
        <v>group 3</v>
      </c>
      <c r="C3560" s="9" t="str">
        <f>VLOOKUP(D3560,items!A:B,2,FALSE)</f>
        <v>item 48</v>
      </c>
      <c r="D3560" t="s">
        <v>880</v>
      </c>
      <c r="E3560" s="10"/>
      <c r="F3560" s="10">
        <v>45014</v>
      </c>
      <c r="G3560" t="s">
        <v>783</v>
      </c>
      <c r="I3560">
        <v>25</v>
      </c>
      <c r="J3560" s="2">
        <v>2900</v>
      </c>
      <c r="K3560" s="2">
        <f>IF(OR(B3560="متنوع",B3560="قطع غيار"),J3560,IF(AND(B3560="ceiling fan",J3560&gt;500),_xlfn.MAXIFS('m cost'!$E$3:$E$1062,'m cost'!$B$3:$B$1062,C3560,'m cost'!$C$3:$C$1062,"&lt;="&amp;O3560,'m cost'!$D$3:$D$1062,"&lt;="&amp;N3560)*3,_xlfn.MAXIFS('m cost'!$E$3:$E$1062,'m cost'!$B$3:$B$1062,C3560,'m cost'!$C$3:$C$1062,"&lt;="&amp;O3560,'m cost'!$D$3:$D$1062,"&lt;="&amp;N3560)))</f>
        <v>1273</v>
      </c>
      <c r="L3560" s="2">
        <f t="shared" si="342"/>
        <v>31825</v>
      </c>
      <c r="M3560" s="2">
        <f t="shared" si="343"/>
        <v>72500</v>
      </c>
      <c r="N3560">
        <f t="shared" si="344"/>
        <v>3</v>
      </c>
      <c r="O3560">
        <f t="shared" si="345"/>
        <v>2023</v>
      </c>
      <c r="P3560" s="9">
        <f>IF(I3560&gt;0,VLOOKUP(B3560,'m cost'!A:G,6,FALSE)*I3560,0)</f>
        <v>1472.75</v>
      </c>
      <c r="Q3560" t="str">
        <f t="shared" si="346"/>
        <v>p</v>
      </c>
      <c r="R3560" s="2">
        <f t="shared" si="347"/>
        <v>39202.25</v>
      </c>
    </row>
    <row r="3561" spans="1:18" x14ac:dyDescent="0.2">
      <c r="A3561" t="s">
        <v>69</v>
      </c>
      <c r="B3561" s="9" t="e">
        <f>VLOOKUP(A3561,'item cost'!A:D,2,FALSE)</f>
        <v>#N/A</v>
      </c>
      <c r="C3561" s="9" t="str">
        <f>VLOOKUP(D3561,items!A:B,2,FALSE)</f>
        <v>item 49</v>
      </c>
      <c r="D3561" t="s">
        <v>881</v>
      </c>
      <c r="E3561" s="10"/>
      <c r="F3561" s="10">
        <v>45014</v>
      </c>
      <c r="G3561" t="s">
        <v>783</v>
      </c>
      <c r="I3561">
        <v>15</v>
      </c>
      <c r="J3561" s="2">
        <v>2800</v>
      </c>
      <c r="K3561" s="2" t="e">
        <f>IF(OR(B3561="متنوع",B3561="قطع غيار"),J3561,IF(AND(B3561="ceiling fan",J3561&gt;500),_xlfn.MAXIFS('m cost'!$E$3:$E$1062,'m cost'!$B$3:$B$1062,C3561,'m cost'!$C$3:$C$1062,"&lt;="&amp;O3561,'m cost'!$D$3:$D$1062,"&lt;="&amp;N3561)*3,_xlfn.MAXIFS('m cost'!$E$3:$E$1062,'m cost'!$B$3:$B$1062,C3561,'m cost'!$C$3:$C$1062,"&lt;="&amp;O3561,'m cost'!$D$3:$D$1062,"&lt;="&amp;N3561)))</f>
        <v>#N/A</v>
      </c>
      <c r="L3561" s="2" t="e">
        <f t="shared" si="342"/>
        <v>#N/A</v>
      </c>
      <c r="M3561" s="2">
        <f t="shared" si="343"/>
        <v>42000</v>
      </c>
      <c r="N3561">
        <f t="shared" si="344"/>
        <v>3</v>
      </c>
      <c r="O3561">
        <f t="shared" si="345"/>
        <v>2023</v>
      </c>
      <c r="P3561" s="9" t="e">
        <f>IF(I3561&gt;0,VLOOKUP(B3561,'m cost'!A:G,6,FALSE)*I3561,0)</f>
        <v>#N/A</v>
      </c>
      <c r="Q3561" t="e">
        <f t="shared" si="346"/>
        <v>#N/A</v>
      </c>
      <c r="R3561" s="2" t="e">
        <f t="shared" si="347"/>
        <v>#N/A</v>
      </c>
    </row>
    <row r="3562" spans="1:18" x14ac:dyDescent="0.2">
      <c r="A3562" t="s">
        <v>271</v>
      </c>
      <c r="B3562" s="9" t="str">
        <f>VLOOKUP(A3562,'item cost'!A:D,2,FALSE)</f>
        <v>group 4</v>
      </c>
      <c r="C3562" s="9" t="str">
        <f>VLOOKUP(D3562,items!A:B,2,FALSE)</f>
        <v>item 50</v>
      </c>
      <c r="D3562" t="s">
        <v>882</v>
      </c>
      <c r="E3562" s="10"/>
      <c r="F3562" s="10">
        <v>45014</v>
      </c>
      <c r="G3562" t="s">
        <v>783</v>
      </c>
      <c r="I3562">
        <v>5</v>
      </c>
      <c r="J3562" s="2">
        <v>3050</v>
      </c>
      <c r="K3562" s="2">
        <f>IF(OR(B3562="متنوع",B3562="قطع غيار"),J3562,IF(AND(B3562="ceiling fan",J3562&gt;500),_xlfn.MAXIFS('m cost'!$E$3:$E$1062,'m cost'!$B$3:$B$1062,C3562,'m cost'!$C$3:$C$1062,"&lt;="&amp;O3562,'m cost'!$D$3:$D$1062,"&lt;="&amp;N3562)*3,_xlfn.MAXIFS('m cost'!$E$3:$E$1062,'m cost'!$B$3:$B$1062,C3562,'m cost'!$C$3:$C$1062,"&lt;="&amp;O3562,'m cost'!$D$3:$D$1062,"&lt;="&amp;N3562)))</f>
        <v>2128</v>
      </c>
      <c r="L3562" s="2">
        <f t="shared" si="342"/>
        <v>10640</v>
      </c>
      <c r="M3562" s="2">
        <f t="shared" si="343"/>
        <v>15250</v>
      </c>
      <c r="N3562">
        <f t="shared" si="344"/>
        <v>3</v>
      </c>
      <c r="O3562">
        <f t="shared" si="345"/>
        <v>2023</v>
      </c>
      <c r="P3562" s="9">
        <f>IF(I3562&gt;0,VLOOKUP(B3562,'m cost'!A:G,6,FALSE)*I3562,0)</f>
        <v>214.8</v>
      </c>
      <c r="Q3562" t="str">
        <f t="shared" si="346"/>
        <v>p</v>
      </c>
      <c r="R3562" s="2">
        <f t="shared" si="347"/>
        <v>4395.2</v>
      </c>
    </row>
    <row r="3563" spans="1:18" x14ac:dyDescent="0.2">
      <c r="A3563" t="s">
        <v>30</v>
      </c>
      <c r="B3563" s="9" t="str">
        <f>VLOOKUP(A3563,'item cost'!A:D,2,FALSE)</f>
        <v>group 16</v>
      </c>
      <c r="C3563" s="9" t="str">
        <f>VLOOKUP(D3563,items!A:B,2,FALSE)</f>
        <v>item 51</v>
      </c>
      <c r="D3563" t="s">
        <v>883</v>
      </c>
      <c r="E3563" s="10"/>
      <c r="F3563" s="10">
        <v>44987</v>
      </c>
      <c r="G3563" t="s">
        <v>784</v>
      </c>
      <c r="I3563">
        <v>10</v>
      </c>
      <c r="J3563" s="2">
        <v>1250</v>
      </c>
      <c r="K3563" s="2">
        <f>IF(OR(B3563="متنوع",B3563="قطع غيار"),J3563,IF(AND(B3563="ceiling fan",J3563&gt;500),_xlfn.MAXIFS('m cost'!$E$3:$E$1062,'m cost'!$B$3:$B$1062,C3563,'m cost'!$C$3:$C$1062,"&lt;="&amp;O3563,'m cost'!$D$3:$D$1062,"&lt;="&amp;N3563)*3,_xlfn.MAXIFS('m cost'!$E$3:$E$1062,'m cost'!$B$3:$B$1062,C3563,'m cost'!$C$3:$C$1062,"&lt;="&amp;O3563,'m cost'!$D$3:$D$1062,"&lt;="&amp;N3563)))</f>
        <v>2247</v>
      </c>
      <c r="L3563" s="2">
        <f t="shared" si="342"/>
        <v>22470</v>
      </c>
      <c r="M3563" s="2">
        <f t="shared" si="343"/>
        <v>12500</v>
      </c>
      <c r="N3563">
        <f t="shared" si="344"/>
        <v>3</v>
      </c>
      <c r="O3563">
        <f t="shared" si="345"/>
        <v>2023</v>
      </c>
      <c r="P3563" s="9">
        <f>IF(I3563&gt;0,VLOOKUP(B3563,'m cost'!A:G,6,FALSE)*I3563,0)</f>
        <v>286.8</v>
      </c>
      <c r="Q3563" t="str">
        <f t="shared" si="346"/>
        <v>l</v>
      </c>
      <c r="R3563" s="2">
        <f t="shared" si="347"/>
        <v>-10256.799999999999</v>
      </c>
    </row>
    <row r="3564" spans="1:18" x14ac:dyDescent="0.2">
      <c r="A3564" t="s">
        <v>32</v>
      </c>
      <c r="B3564" s="9" t="str">
        <f>VLOOKUP(A3564,'item cost'!A:D,2,FALSE)</f>
        <v>group 1</v>
      </c>
      <c r="C3564" s="9" t="str">
        <f>VLOOKUP(D3564,items!A:B,2,FALSE)</f>
        <v>item 52</v>
      </c>
      <c r="D3564" t="s">
        <v>884</v>
      </c>
      <c r="E3564" s="10"/>
      <c r="F3564" s="10">
        <v>44987</v>
      </c>
      <c r="G3564" t="s">
        <v>784</v>
      </c>
      <c r="I3564">
        <v>50</v>
      </c>
      <c r="J3564" s="2">
        <v>540</v>
      </c>
      <c r="K3564" s="2">
        <f>IF(OR(B3564="متنوع",B3564="قطع غيار"),J3564,IF(AND(B3564="ceiling fan",J3564&gt;500),_xlfn.MAXIFS('m cost'!$E$3:$E$1062,'m cost'!$B$3:$B$1062,C3564,'m cost'!$C$3:$C$1062,"&lt;="&amp;O3564,'m cost'!$D$3:$D$1062,"&lt;="&amp;N3564)*3,_xlfn.MAXIFS('m cost'!$E$3:$E$1062,'m cost'!$B$3:$B$1062,C3564,'m cost'!$C$3:$C$1062,"&lt;="&amp;O3564,'m cost'!$D$3:$D$1062,"&lt;="&amp;N3564)))</f>
        <v>1330</v>
      </c>
      <c r="L3564" s="2">
        <f t="shared" si="342"/>
        <v>66500</v>
      </c>
      <c r="M3564" s="2">
        <f t="shared" si="343"/>
        <v>27000</v>
      </c>
      <c r="N3564">
        <f t="shared" si="344"/>
        <v>3</v>
      </c>
      <c r="O3564">
        <f t="shared" si="345"/>
        <v>2023</v>
      </c>
      <c r="P3564" s="9">
        <f>IF(I3564&gt;0,VLOOKUP(B3564,'m cost'!A:G,6,FALSE)*I3564,0)</f>
        <v>2554</v>
      </c>
      <c r="Q3564" t="str">
        <f t="shared" si="346"/>
        <v>l</v>
      </c>
      <c r="R3564" s="2">
        <f t="shared" si="347"/>
        <v>-42054</v>
      </c>
    </row>
    <row r="3565" spans="1:18" x14ac:dyDescent="0.2">
      <c r="A3565" t="s">
        <v>40</v>
      </c>
      <c r="B3565" s="9" t="str">
        <f>VLOOKUP(A3565,'item cost'!A:D,2,FALSE)</f>
        <v>group 7</v>
      </c>
      <c r="C3565" s="9" t="str">
        <f>VLOOKUP(D3565,items!A:B,2,FALSE)</f>
        <v>item 53</v>
      </c>
      <c r="D3565" t="s">
        <v>885</v>
      </c>
      <c r="E3565" s="10"/>
      <c r="F3565" s="10">
        <v>44987</v>
      </c>
      <c r="G3565" t="s">
        <v>784</v>
      </c>
      <c r="I3565">
        <v>50</v>
      </c>
      <c r="J3565" s="2">
        <v>490</v>
      </c>
      <c r="K3565" s="2">
        <f>IF(OR(B3565="متنوع",B3565="قطع غيار"),J3565,IF(AND(B3565="ceiling fan",J3565&gt;500),_xlfn.MAXIFS('m cost'!$E$3:$E$1062,'m cost'!$B$3:$B$1062,C3565,'m cost'!$C$3:$C$1062,"&lt;="&amp;O3565,'m cost'!$D$3:$D$1062,"&lt;="&amp;N3565)*3,_xlfn.MAXIFS('m cost'!$E$3:$E$1062,'m cost'!$B$3:$B$1062,C3565,'m cost'!$C$3:$C$1062,"&lt;="&amp;O3565,'m cost'!$D$3:$D$1062,"&lt;="&amp;N3565)))</f>
        <v>254</v>
      </c>
      <c r="L3565" s="2">
        <f t="shared" si="342"/>
        <v>12700</v>
      </c>
      <c r="M3565" s="2">
        <f t="shared" si="343"/>
        <v>24500</v>
      </c>
      <c r="N3565">
        <f t="shared" si="344"/>
        <v>3</v>
      </c>
      <c r="O3565">
        <f t="shared" si="345"/>
        <v>2023</v>
      </c>
      <c r="P3565" s="9">
        <f>IF(I3565&gt;0,VLOOKUP(B3565,'m cost'!A:G,6,FALSE)*I3565,0)</f>
        <v>1107</v>
      </c>
      <c r="Q3565" t="str">
        <f t="shared" si="346"/>
        <v>p</v>
      </c>
      <c r="R3565" s="2">
        <f t="shared" si="347"/>
        <v>10693</v>
      </c>
    </row>
    <row r="3566" spans="1:18" x14ac:dyDescent="0.2">
      <c r="A3566" t="s">
        <v>20</v>
      </c>
      <c r="B3566" s="9" t="str">
        <f>VLOOKUP(A3566,'item cost'!A:D,2,FALSE)</f>
        <v>group 32</v>
      </c>
      <c r="C3566" s="9" t="str">
        <f>VLOOKUP(D3566,items!A:B,2,FALSE)</f>
        <v>item 54</v>
      </c>
      <c r="D3566" t="s">
        <v>886</v>
      </c>
      <c r="E3566" s="10"/>
      <c r="F3566" s="10">
        <v>44987</v>
      </c>
      <c r="G3566" t="s">
        <v>784</v>
      </c>
      <c r="I3566">
        <v>100</v>
      </c>
      <c r="J3566" s="2">
        <v>275</v>
      </c>
      <c r="K3566" s="2">
        <f>IF(OR(B3566="متنوع",B3566="قطع غيار"),J3566,IF(AND(B3566="ceiling fan",J3566&gt;500),_xlfn.MAXIFS('m cost'!$E$3:$E$1062,'m cost'!$B$3:$B$1062,C3566,'m cost'!$C$3:$C$1062,"&lt;="&amp;O3566,'m cost'!$D$3:$D$1062,"&lt;="&amp;N3566)*3,_xlfn.MAXIFS('m cost'!$E$3:$E$1062,'m cost'!$B$3:$B$1062,C3566,'m cost'!$C$3:$C$1062,"&lt;="&amp;O3566,'m cost'!$D$3:$D$1062,"&lt;="&amp;N3566)))</f>
        <v>540</v>
      </c>
      <c r="L3566" s="2">
        <f t="shared" si="342"/>
        <v>54000</v>
      </c>
      <c r="M3566" s="2">
        <f t="shared" si="343"/>
        <v>27500</v>
      </c>
      <c r="N3566">
        <f t="shared" si="344"/>
        <v>3</v>
      </c>
      <c r="O3566">
        <f t="shared" si="345"/>
        <v>2023</v>
      </c>
      <c r="P3566" s="9">
        <f>IF(I3566&gt;0,VLOOKUP(B3566,'m cost'!A:G,6,FALSE)*I3566,0)</f>
        <v>500</v>
      </c>
      <c r="Q3566" t="str">
        <f t="shared" si="346"/>
        <v>l</v>
      </c>
      <c r="R3566" s="2">
        <f t="shared" si="347"/>
        <v>-27000</v>
      </c>
    </row>
    <row r="3567" spans="1:18" x14ac:dyDescent="0.2">
      <c r="A3567" t="s">
        <v>72</v>
      </c>
      <c r="B3567" s="9" t="str">
        <f>VLOOKUP(A3567,'item cost'!A:D,2,FALSE)</f>
        <v>group 13</v>
      </c>
      <c r="C3567" s="9" t="str">
        <f>VLOOKUP(D3567,items!A:B,2,FALSE)</f>
        <v>item 1</v>
      </c>
      <c r="D3567" t="s">
        <v>833</v>
      </c>
      <c r="E3567" s="10"/>
      <c r="F3567" s="10">
        <v>44987</v>
      </c>
      <c r="G3567" t="s">
        <v>784</v>
      </c>
      <c r="I3567">
        <v>20</v>
      </c>
      <c r="J3567" s="2">
        <v>390</v>
      </c>
      <c r="K3567" s="2">
        <f>IF(OR(B3567="متنوع",B3567="قطع غيار"),J3567,IF(AND(B3567="ceiling fan",J3567&gt;500),_xlfn.MAXIFS('m cost'!$E$3:$E$1062,'m cost'!$B$3:$B$1062,C3567,'m cost'!$C$3:$C$1062,"&lt;="&amp;O3567,'m cost'!$D$3:$D$1062,"&lt;="&amp;N3567)*3,_xlfn.MAXIFS('m cost'!$E$3:$E$1062,'m cost'!$B$3:$B$1062,C3567,'m cost'!$C$3:$C$1062,"&lt;="&amp;O3567,'m cost'!$D$3:$D$1062,"&lt;="&amp;N3567)))</f>
        <v>2125</v>
      </c>
      <c r="L3567" s="2">
        <f t="shared" si="342"/>
        <v>42500</v>
      </c>
      <c r="M3567" s="2">
        <f t="shared" si="343"/>
        <v>7800</v>
      </c>
      <c r="N3567">
        <f t="shared" si="344"/>
        <v>3</v>
      </c>
      <c r="O3567">
        <f t="shared" si="345"/>
        <v>2023</v>
      </c>
      <c r="P3567" s="9">
        <f>IF(I3567&gt;0,VLOOKUP(B3567,'m cost'!A:G,6,FALSE)*I3567,0)</f>
        <v>833.40000000000009</v>
      </c>
      <c r="Q3567" t="str">
        <f t="shared" si="346"/>
        <v>l</v>
      </c>
      <c r="R3567" s="2">
        <f t="shared" si="347"/>
        <v>-35533.4</v>
      </c>
    </row>
    <row r="3568" spans="1:18" x14ac:dyDescent="0.2">
      <c r="A3568" t="s">
        <v>39</v>
      </c>
      <c r="B3568" s="9" t="str">
        <f>VLOOKUP(A3568,'item cost'!A:D,2,FALSE)</f>
        <v>group 9</v>
      </c>
      <c r="C3568" s="9" t="str">
        <f>VLOOKUP(D3568,items!A:B,2,FALSE)</f>
        <v>item 2</v>
      </c>
      <c r="D3568" t="s">
        <v>834</v>
      </c>
      <c r="E3568" s="10"/>
      <c r="F3568" s="10">
        <v>44987</v>
      </c>
      <c r="G3568" t="s">
        <v>784</v>
      </c>
      <c r="I3568">
        <v>7</v>
      </c>
      <c r="J3568" s="2">
        <v>1375</v>
      </c>
      <c r="K3568" s="2">
        <f>IF(OR(B3568="متنوع",B3568="قطع غيار"),J3568,IF(AND(B3568="ceiling fan",J3568&gt;500),_xlfn.MAXIFS('m cost'!$E$3:$E$1062,'m cost'!$B$3:$B$1062,C3568,'m cost'!$C$3:$C$1062,"&lt;="&amp;O3568,'m cost'!$D$3:$D$1062,"&lt;="&amp;N3568)*3,_xlfn.MAXIFS('m cost'!$E$3:$E$1062,'m cost'!$B$3:$B$1062,C3568,'m cost'!$C$3:$C$1062,"&lt;="&amp;O3568,'m cost'!$D$3:$D$1062,"&lt;="&amp;N3568)))</f>
        <v>1970</v>
      </c>
      <c r="L3568" s="2">
        <f t="shared" si="342"/>
        <v>13790</v>
      </c>
      <c r="M3568" s="2">
        <f t="shared" si="343"/>
        <v>9625</v>
      </c>
      <c r="N3568">
        <f t="shared" si="344"/>
        <v>3</v>
      </c>
      <c r="O3568">
        <f t="shared" si="345"/>
        <v>2023</v>
      </c>
      <c r="P3568" s="9">
        <f>IF(I3568&gt;0,VLOOKUP(B3568,'m cost'!A:G,6,FALSE)*I3568,0)</f>
        <v>157.42999999999998</v>
      </c>
      <c r="Q3568" t="str">
        <f t="shared" si="346"/>
        <v>l</v>
      </c>
      <c r="R3568" s="2">
        <f t="shared" si="347"/>
        <v>-4322.43</v>
      </c>
    </row>
    <row r="3569" spans="1:18" x14ac:dyDescent="0.2">
      <c r="A3569" t="s">
        <v>23</v>
      </c>
      <c r="B3569" s="9" t="str">
        <f>VLOOKUP(A3569,'item cost'!A:D,2,FALSE)</f>
        <v>group 3</v>
      </c>
      <c r="C3569" s="9" t="str">
        <f>VLOOKUP(D3569,items!A:B,2,FALSE)</f>
        <v>item 3</v>
      </c>
      <c r="D3569" t="s">
        <v>835</v>
      </c>
      <c r="E3569" s="10"/>
      <c r="F3569" s="10">
        <v>44987</v>
      </c>
      <c r="G3569" t="s">
        <v>784</v>
      </c>
      <c r="I3569">
        <v>10</v>
      </c>
      <c r="J3569" s="2">
        <v>2700</v>
      </c>
      <c r="K3569" s="2">
        <f>IF(OR(B3569="متنوع",B3569="قطع غيار"),J3569,IF(AND(B3569="ceiling fan",J3569&gt;500),_xlfn.MAXIFS('m cost'!$E$3:$E$1062,'m cost'!$B$3:$B$1062,C3569,'m cost'!$C$3:$C$1062,"&lt;="&amp;O3569,'m cost'!$D$3:$D$1062,"&lt;="&amp;N3569)*3,_xlfn.MAXIFS('m cost'!$E$3:$E$1062,'m cost'!$B$3:$B$1062,C3569,'m cost'!$C$3:$C$1062,"&lt;="&amp;O3569,'m cost'!$D$3:$D$1062,"&lt;="&amp;N3569)))</f>
        <v>2436</v>
      </c>
      <c r="L3569" s="2">
        <f t="shared" si="342"/>
        <v>24360</v>
      </c>
      <c r="M3569" s="2">
        <f t="shared" si="343"/>
        <v>27000</v>
      </c>
      <c r="N3569">
        <f t="shared" si="344"/>
        <v>3</v>
      </c>
      <c r="O3569">
        <f t="shared" si="345"/>
        <v>2023</v>
      </c>
      <c r="P3569" s="9">
        <f>IF(I3569&gt;0,VLOOKUP(B3569,'m cost'!A:G,6,FALSE)*I3569,0)</f>
        <v>589.09999999999991</v>
      </c>
      <c r="Q3569" t="str">
        <f t="shared" si="346"/>
        <v>p</v>
      </c>
      <c r="R3569" s="2">
        <f t="shared" si="347"/>
        <v>2050.9</v>
      </c>
    </row>
    <row r="3570" spans="1:18" x14ac:dyDescent="0.2">
      <c r="A3570" t="s">
        <v>69</v>
      </c>
      <c r="B3570" s="9" t="e">
        <f>VLOOKUP(A3570,'item cost'!A:D,2,FALSE)</f>
        <v>#N/A</v>
      </c>
      <c r="C3570" s="9" t="str">
        <f>VLOOKUP(D3570,items!A:B,2,FALSE)</f>
        <v>item 4</v>
      </c>
      <c r="D3570" t="s">
        <v>836</v>
      </c>
      <c r="E3570" s="10"/>
      <c r="F3570" s="10">
        <v>44992</v>
      </c>
      <c r="G3570" t="s">
        <v>785</v>
      </c>
      <c r="I3570">
        <v>10</v>
      </c>
      <c r="J3570" s="2">
        <v>2600</v>
      </c>
      <c r="K3570" s="2" t="e">
        <f>IF(OR(B3570="متنوع",B3570="قطع غيار"),J3570,IF(AND(B3570="ceiling fan",J3570&gt;500),_xlfn.MAXIFS('m cost'!$E$3:$E$1062,'m cost'!$B$3:$B$1062,C3570,'m cost'!$C$3:$C$1062,"&lt;="&amp;O3570,'m cost'!$D$3:$D$1062,"&lt;="&amp;N3570)*3,_xlfn.MAXIFS('m cost'!$E$3:$E$1062,'m cost'!$B$3:$B$1062,C3570,'m cost'!$C$3:$C$1062,"&lt;="&amp;O3570,'m cost'!$D$3:$D$1062,"&lt;="&amp;N3570)))</f>
        <v>#N/A</v>
      </c>
      <c r="L3570" s="2" t="e">
        <f t="shared" si="342"/>
        <v>#N/A</v>
      </c>
      <c r="M3570" s="2">
        <f t="shared" si="343"/>
        <v>26000</v>
      </c>
      <c r="N3570">
        <f t="shared" si="344"/>
        <v>3</v>
      </c>
      <c r="O3570">
        <f t="shared" si="345"/>
        <v>2023</v>
      </c>
      <c r="P3570" s="9" t="e">
        <f>IF(I3570&gt;0,VLOOKUP(B3570,'m cost'!A:G,6,FALSE)*I3570,0)</f>
        <v>#N/A</v>
      </c>
      <c r="Q3570" t="e">
        <f t="shared" si="346"/>
        <v>#N/A</v>
      </c>
      <c r="R3570" s="2" t="e">
        <f t="shared" si="347"/>
        <v>#N/A</v>
      </c>
    </row>
    <row r="3571" spans="1:18" x14ac:dyDescent="0.2">
      <c r="A3571" t="s">
        <v>23</v>
      </c>
      <c r="B3571" s="9" t="str">
        <f>VLOOKUP(A3571,'item cost'!A:D,2,FALSE)</f>
        <v>group 3</v>
      </c>
      <c r="C3571" s="9" t="str">
        <f>VLOOKUP(D3571,items!A:B,2,FALSE)</f>
        <v>item 5</v>
      </c>
      <c r="D3571" t="s">
        <v>837</v>
      </c>
      <c r="E3571" s="10"/>
      <c r="F3571" s="10">
        <v>44992</v>
      </c>
      <c r="G3571" t="s">
        <v>785</v>
      </c>
      <c r="I3571">
        <v>10</v>
      </c>
      <c r="J3571" s="2">
        <v>2700</v>
      </c>
      <c r="K3571" s="2">
        <f>IF(OR(B3571="متنوع",B3571="قطع غيار"),J3571,IF(AND(B3571="ceiling fan",J3571&gt;500),_xlfn.MAXIFS('m cost'!$E$3:$E$1062,'m cost'!$B$3:$B$1062,C3571,'m cost'!$C$3:$C$1062,"&lt;="&amp;O3571,'m cost'!$D$3:$D$1062,"&lt;="&amp;N3571)*3,_xlfn.MAXIFS('m cost'!$E$3:$E$1062,'m cost'!$B$3:$B$1062,C3571,'m cost'!$C$3:$C$1062,"&lt;="&amp;O3571,'m cost'!$D$3:$D$1062,"&lt;="&amp;N3571)))</f>
        <v>2220</v>
      </c>
      <c r="L3571" s="2">
        <f t="shared" si="342"/>
        <v>22200</v>
      </c>
      <c r="M3571" s="2">
        <f t="shared" si="343"/>
        <v>27000</v>
      </c>
      <c r="N3571">
        <f t="shared" si="344"/>
        <v>3</v>
      </c>
      <c r="O3571">
        <f t="shared" si="345"/>
        <v>2023</v>
      </c>
      <c r="P3571" s="9">
        <f>IF(I3571&gt;0,VLOOKUP(B3571,'m cost'!A:G,6,FALSE)*I3571,0)</f>
        <v>589.09999999999991</v>
      </c>
      <c r="Q3571" t="str">
        <f t="shared" si="346"/>
        <v>p</v>
      </c>
      <c r="R3571" s="2">
        <f t="shared" si="347"/>
        <v>4210.8999999999996</v>
      </c>
    </row>
    <row r="3572" spans="1:18" x14ac:dyDescent="0.2">
      <c r="A3572" t="s">
        <v>50</v>
      </c>
      <c r="B3572" s="9" t="str">
        <f>VLOOKUP(A3572,'item cost'!A:D,2,FALSE)</f>
        <v>group 31</v>
      </c>
      <c r="C3572" s="9" t="str">
        <f>VLOOKUP(D3572,items!A:B,2,FALSE)</f>
        <v>item 6</v>
      </c>
      <c r="D3572" t="s">
        <v>838</v>
      </c>
      <c r="E3572" s="10"/>
      <c r="F3572" s="10">
        <v>44992</v>
      </c>
      <c r="G3572" t="s">
        <v>785</v>
      </c>
      <c r="I3572">
        <v>10</v>
      </c>
      <c r="J3572" s="2">
        <v>1550</v>
      </c>
      <c r="K3572" s="2">
        <f>IF(OR(B3572="متنوع",B3572="قطع غيار"),J3572,IF(AND(B3572="ceiling fan",J3572&gt;500),_xlfn.MAXIFS('m cost'!$E$3:$E$1062,'m cost'!$B$3:$B$1062,C3572,'m cost'!$C$3:$C$1062,"&lt;="&amp;O3572,'m cost'!$D$3:$D$1062,"&lt;="&amp;N3572)*3,_xlfn.MAXIFS('m cost'!$E$3:$E$1062,'m cost'!$B$3:$B$1062,C3572,'m cost'!$C$3:$C$1062,"&lt;="&amp;O3572,'m cost'!$D$3:$D$1062,"&lt;="&amp;N3572)))</f>
        <v>410</v>
      </c>
      <c r="L3572" s="2">
        <f t="shared" si="342"/>
        <v>4100</v>
      </c>
      <c r="M3572" s="2">
        <f t="shared" si="343"/>
        <v>15500</v>
      </c>
      <c r="N3572">
        <f t="shared" si="344"/>
        <v>3</v>
      </c>
      <c r="O3572">
        <f t="shared" si="345"/>
        <v>2023</v>
      </c>
      <c r="P3572" s="9">
        <f>IF(I3572&gt;0,VLOOKUP(B3572,'m cost'!A:G,6,FALSE)*I3572,0)</f>
        <v>50</v>
      </c>
      <c r="Q3572" t="str">
        <f t="shared" si="346"/>
        <v>p</v>
      </c>
      <c r="R3572" s="2">
        <f t="shared" si="347"/>
        <v>11350</v>
      </c>
    </row>
    <row r="3573" spans="1:18" x14ac:dyDescent="0.2">
      <c r="A3573" t="s">
        <v>61</v>
      </c>
      <c r="B3573" s="9" t="str">
        <f>VLOOKUP(A3573,'item cost'!A:D,2,FALSE)</f>
        <v>group 8</v>
      </c>
      <c r="C3573" s="9" t="str">
        <f>VLOOKUP(D3573,items!A:B,2,FALSE)</f>
        <v>item 7</v>
      </c>
      <c r="D3573" t="s">
        <v>839</v>
      </c>
      <c r="E3573" s="10"/>
      <c r="F3573" s="10">
        <v>44992</v>
      </c>
      <c r="G3573" t="s">
        <v>785</v>
      </c>
      <c r="I3573">
        <v>10</v>
      </c>
      <c r="J3573" s="2">
        <v>525</v>
      </c>
      <c r="K3573" s="2">
        <f>IF(OR(B3573="متنوع",B3573="قطع غيار"),J3573,IF(AND(B3573="ceiling fan",J3573&gt;500),_xlfn.MAXIFS('m cost'!$E$3:$E$1062,'m cost'!$B$3:$B$1062,C3573,'m cost'!$C$3:$C$1062,"&lt;="&amp;O3573,'m cost'!$D$3:$D$1062,"&lt;="&amp;N3573)*3,_xlfn.MAXIFS('m cost'!$E$3:$E$1062,'m cost'!$B$3:$B$1062,C3573,'m cost'!$C$3:$C$1062,"&lt;="&amp;O3573,'m cost'!$D$3:$D$1062,"&lt;="&amp;N3573)))</f>
        <v>460</v>
      </c>
      <c r="L3573" s="2">
        <f t="shared" si="342"/>
        <v>4600</v>
      </c>
      <c r="M3573" s="2">
        <f t="shared" si="343"/>
        <v>5250</v>
      </c>
      <c r="N3573">
        <f t="shared" si="344"/>
        <v>3</v>
      </c>
      <c r="O3573">
        <f t="shared" si="345"/>
        <v>2023</v>
      </c>
      <c r="P3573" s="9">
        <f>IF(I3573&gt;0,VLOOKUP(B3573,'m cost'!A:G,6,FALSE)*I3573,0)</f>
        <v>628.40000000000009</v>
      </c>
      <c r="Q3573" t="str">
        <f t="shared" si="346"/>
        <v>p</v>
      </c>
      <c r="R3573" s="2">
        <f t="shared" si="347"/>
        <v>21.599999999999909</v>
      </c>
    </row>
    <row r="3574" spans="1:18" x14ac:dyDescent="0.2">
      <c r="A3574" t="s">
        <v>452</v>
      </c>
      <c r="B3574" s="9" t="e">
        <f>VLOOKUP(A3574,'item cost'!A:D,2,FALSE)</f>
        <v>#N/A</v>
      </c>
      <c r="C3574" s="9" t="str">
        <f>VLOOKUP(D3574,items!A:B,2,FALSE)</f>
        <v>item 8</v>
      </c>
      <c r="D3574" t="s">
        <v>840</v>
      </c>
      <c r="E3574" s="10"/>
      <c r="F3574" s="10">
        <v>44992</v>
      </c>
      <c r="G3574" t="s">
        <v>785</v>
      </c>
      <c r="I3574">
        <v>30</v>
      </c>
      <c r="J3574" s="2">
        <v>675</v>
      </c>
      <c r="K3574" s="2" t="e">
        <f>IF(OR(B3574="متنوع",B3574="قطع غيار"),J3574,IF(AND(B3574="ceiling fan",J3574&gt;500),_xlfn.MAXIFS('m cost'!$E$3:$E$1062,'m cost'!$B$3:$B$1062,C3574,'m cost'!$C$3:$C$1062,"&lt;="&amp;O3574,'m cost'!$D$3:$D$1062,"&lt;="&amp;N3574)*3,_xlfn.MAXIFS('m cost'!$E$3:$E$1062,'m cost'!$B$3:$B$1062,C3574,'m cost'!$C$3:$C$1062,"&lt;="&amp;O3574,'m cost'!$D$3:$D$1062,"&lt;="&amp;N3574)))</f>
        <v>#N/A</v>
      </c>
      <c r="L3574" s="2" t="e">
        <f t="shared" si="342"/>
        <v>#N/A</v>
      </c>
      <c r="M3574" s="2">
        <f t="shared" si="343"/>
        <v>20250</v>
      </c>
      <c r="N3574">
        <f t="shared" si="344"/>
        <v>3</v>
      </c>
      <c r="O3574">
        <f t="shared" si="345"/>
        <v>2023</v>
      </c>
      <c r="P3574" s="9" t="e">
        <f>IF(I3574&gt;0,VLOOKUP(B3574,'m cost'!A:G,6,FALSE)*I3574,0)</f>
        <v>#N/A</v>
      </c>
      <c r="Q3574" t="e">
        <f t="shared" si="346"/>
        <v>#N/A</v>
      </c>
      <c r="R3574" s="2" t="e">
        <f t="shared" si="347"/>
        <v>#N/A</v>
      </c>
    </row>
    <row r="3575" spans="1:18" x14ac:dyDescent="0.2">
      <c r="A3575" t="s">
        <v>69</v>
      </c>
      <c r="B3575" s="9" t="e">
        <f>VLOOKUP(A3575,'item cost'!A:D,2,FALSE)</f>
        <v>#N/A</v>
      </c>
      <c r="C3575" s="9" t="str">
        <f>VLOOKUP(D3575,items!A:B,2,FALSE)</f>
        <v>item 9</v>
      </c>
      <c r="D3575" t="s">
        <v>841</v>
      </c>
      <c r="E3575" s="10"/>
      <c r="F3575" s="10">
        <v>44997</v>
      </c>
      <c r="G3575" t="s">
        <v>786</v>
      </c>
      <c r="I3575">
        <v>25</v>
      </c>
      <c r="J3575" s="2">
        <v>2625</v>
      </c>
      <c r="K3575" s="2" t="e">
        <f>IF(OR(B3575="متنوع",B3575="قطع غيار"),J3575,IF(AND(B3575="ceiling fan",J3575&gt;500),_xlfn.MAXIFS('m cost'!$E$3:$E$1062,'m cost'!$B$3:$B$1062,C3575,'m cost'!$C$3:$C$1062,"&lt;="&amp;O3575,'m cost'!$D$3:$D$1062,"&lt;="&amp;N3575)*3,_xlfn.MAXIFS('m cost'!$E$3:$E$1062,'m cost'!$B$3:$B$1062,C3575,'m cost'!$C$3:$C$1062,"&lt;="&amp;O3575,'m cost'!$D$3:$D$1062,"&lt;="&amp;N3575)))</f>
        <v>#N/A</v>
      </c>
      <c r="L3575" s="2" t="e">
        <f t="shared" si="342"/>
        <v>#N/A</v>
      </c>
      <c r="M3575" s="2">
        <f t="shared" si="343"/>
        <v>65625</v>
      </c>
      <c r="N3575">
        <f t="shared" si="344"/>
        <v>3</v>
      </c>
      <c r="O3575">
        <f t="shared" si="345"/>
        <v>2023</v>
      </c>
      <c r="P3575" s="9" t="e">
        <f>IF(I3575&gt;0,VLOOKUP(B3575,'m cost'!A:G,6,FALSE)*I3575,0)</f>
        <v>#N/A</v>
      </c>
      <c r="Q3575" t="e">
        <f t="shared" si="346"/>
        <v>#N/A</v>
      </c>
      <c r="R3575" s="2" t="e">
        <f t="shared" si="347"/>
        <v>#N/A</v>
      </c>
    </row>
    <row r="3576" spans="1:18" x14ac:dyDescent="0.2">
      <c r="A3576" t="s">
        <v>23</v>
      </c>
      <c r="B3576" s="9" t="str">
        <f>VLOOKUP(A3576,'item cost'!A:D,2,FALSE)</f>
        <v>group 3</v>
      </c>
      <c r="C3576" s="9" t="str">
        <f>VLOOKUP(D3576,items!A:B,2,FALSE)</f>
        <v>item 10</v>
      </c>
      <c r="D3576" t="s">
        <v>842</v>
      </c>
      <c r="E3576" s="10"/>
      <c r="F3576" s="10">
        <v>44997</v>
      </c>
      <c r="G3576" t="s">
        <v>786</v>
      </c>
      <c r="I3576">
        <v>10</v>
      </c>
      <c r="J3576" s="2">
        <v>2725</v>
      </c>
      <c r="K3576" s="2">
        <f>IF(OR(B3576="متنوع",B3576="قطع غيار"),J3576,IF(AND(B3576="ceiling fan",J3576&gt;500),_xlfn.MAXIFS('m cost'!$E$3:$E$1062,'m cost'!$B$3:$B$1062,C3576,'m cost'!$C$3:$C$1062,"&lt;="&amp;O3576,'m cost'!$D$3:$D$1062,"&lt;="&amp;N3576)*3,_xlfn.MAXIFS('m cost'!$E$3:$E$1062,'m cost'!$B$3:$B$1062,C3576,'m cost'!$C$3:$C$1062,"&lt;="&amp;O3576,'m cost'!$D$3:$D$1062,"&lt;="&amp;N3576)))</f>
        <v>370</v>
      </c>
      <c r="L3576" s="2">
        <f t="shared" si="342"/>
        <v>3700</v>
      </c>
      <c r="M3576" s="2">
        <f t="shared" si="343"/>
        <v>27250</v>
      </c>
      <c r="N3576">
        <f t="shared" si="344"/>
        <v>3</v>
      </c>
      <c r="O3576">
        <f t="shared" si="345"/>
        <v>2023</v>
      </c>
      <c r="P3576" s="9">
        <f>IF(I3576&gt;0,VLOOKUP(B3576,'m cost'!A:G,6,FALSE)*I3576,0)</f>
        <v>589.09999999999991</v>
      </c>
      <c r="Q3576" t="str">
        <f t="shared" si="346"/>
        <v>p</v>
      </c>
      <c r="R3576" s="2">
        <f t="shared" si="347"/>
        <v>22960.9</v>
      </c>
    </row>
    <row r="3577" spans="1:18" x14ac:dyDescent="0.2">
      <c r="A3577" t="s">
        <v>271</v>
      </c>
      <c r="B3577" s="9" t="str">
        <f>VLOOKUP(A3577,'item cost'!A:D,2,FALSE)</f>
        <v>group 4</v>
      </c>
      <c r="C3577" s="9" t="str">
        <f>VLOOKUP(D3577,items!A:B,2,FALSE)</f>
        <v>item 11</v>
      </c>
      <c r="D3577" t="s">
        <v>843</v>
      </c>
      <c r="E3577" s="10"/>
      <c r="F3577" s="10">
        <v>44997</v>
      </c>
      <c r="G3577" t="s">
        <v>786</v>
      </c>
      <c r="I3577">
        <v>5</v>
      </c>
      <c r="J3577" s="2">
        <v>2825</v>
      </c>
      <c r="K3577" s="2">
        <f>IF(OR(B3577="متنوع",B3577="قطع غيار"),J3577,IF(AND(B3577="ceiling fan",J3577&gt;500),_xlfn.MAXIFS('m cost'!$E$3:$E$1062,'m cost'!$B$3:$B$1062,C3577,'m cost'!$C$3:$C$1062,"&lt;="&amp;O3577,'m cost'!$D$3:$D$1062,"&lt;="&amp;N3577)*3,_xlfn.MAXIFS('m cost'!$E$3:$E$1062,'m cost'!$B$3:$B$1062,C3577,'m cost'!$C$3:$C$1062,"&lt;="&amp;O3577,'m cost'!$D$3:$D$1062,"&lt;="&amp;N3577)))</f>
        <v>339.00000000000006</v>
      </c>
      <c r="L3577" s="2">
        <f t="shared" si="342"/>
        <v>1695.0000000000002</v>
      </c>
      <c r="M3577" s="2">
        <f t="shared" si="343"/>
        <v>14125</v>
      </c>
      <c r="N3577">
        <f t="shared" si="344"/>
        <v>3</v>
      </c>
      <c r="O3577">
        <f t="shared" si="345"/>
        <v>2023</v>
      </c>
      <c r="P3577" s="9">
        <f>IF(I3577&gt;0,VLOOKUP(B3577,'m cost'!A:G,6,FALSE)*I3577,0)</f>
        <v>214.8</v>
      </c>
      <c r="Q3577" t="str">
        <f t="shared" si="346"/>
        <v>p</v>
      </c>
      <c r="R3577" s="2">
        <f t="shared" si="347"/>
        <v>12215.2</v>
      </c>
    </row>
    <row r="3578" spans="1:18" x14ac:dyDescent="0.2">
      <c r="A3578" t="s">
        <v>37</v>
      </c>
      <c r="B3578" s="9" t="str">
        <f>VLOOKUP(A3578,'item cost'!A:D,2,FALSE)</f>
        <v>group 28</v>
      </c>
      <c r="C3578" s="9" t="str">
        <f>VLOOKUP(D3578,items!A:B,2,FALSE)</f>
        <v>item 12</v>
      </c>
      <c r="D3578" t="s">
        <v>844</v>
      </c>
      <c r="E3578" s="10"/>
      <c r="F3578" s="10">
        <v>44997</v>
      </c>
      <c r="G3578" t="s">
        <v>786</v>
      </c>
      <c r="I3578">
        <v>20</v>
      </c>
      <c r="J3578" s="2">
        <v>750</v>
      </c>
      <c r="K3578" s="2">
        <f>IF(OR(B3578="متنوع",B3578="قطع غيار"),J3578,IF(AND(B3578="ceiling fan",J3578&gt;500),_xlfn.MAXIFS('m cost'!$E$3:$E$1062,'m cost'!$B$3:$B$1062,C3578,'m cost'!$C$3:$C$1062,"&lt;="&amp;O3578,'m cost'!$D$3:$D$1062,"&lt;="&amp;N3578)*3,_xlfn.MAXIFS('m cost'!$E$3:$E$1062,'m cost'!$B$3:$B$1062,C3578,'m cost'!$C$3:$C$1062,"&lt;="&amp;O3578,'m cost'!$D$3:$D$1062,"&lt;="&amp;N3578)))</f>
        <v>900</v>
      </c>
      <c r="L3578" s="2">
        <f t="shared" si="342"/>
        <v>18000</v>
      </c>
      <c r="M3578" s="2">
        <f t="shared" si="343"/>
        <v>15000</v>
      </c>
      <c r="N3578">
        <f t="shared" si="344"/>
        <v>3</v>
      </c>
      <c r="O3578">
        <f t="shared" si="345"/>
        <v>2023</v>
      </c>
      <c r="P3578" s="9">
        <f>IF(I3578&gt;0,VLOOKUP(B3578,'m cost'!A:G,6,FALSE)*I3578,0)</f>
        <v>10</v>
      </c>
      <c r="Q3578" t="str">
        <f t="shared" si="346"/>
        <v>l</v>
      </c>
      <c r="R3578" s="2">
        <f t="shared" si="347"/>
        <v>-3010</v>
      </c>
    </row>
    <row r="3579" spans="1:18" x14ac:dyDescent="0.2">
      <c r="A3579" t="s">
        <v>645</v>
      </c>
      <c r="B3579" s="9" t="e">
        <f>VLOOKUP(A3579,'item cost'!A:D,2,FALSE)</f>
        <v>#N/A</v>
      </c>
      <c r="C3579" s="9" t="str">
        <f>VLOOKUP(D3579,items!A:B,2,FALSE)</f>
        <v>item 13</v>
      </c>
      <c r="D3579" t="s">
        <v>845</v>
      </c>
      <c r="E3579" s="10"/>
      <c r="F3579" s="10">
        <v>44997</v>
      </c>
      <c r="G3579" t="s">
        <v>786</v>
      </c>
      <c r="I3579">
        <v>25</v>
      </c>
      <c r="J3579" s="2">
        <v>480</v>
      </c>
      <c r="K3579" s="2" t="e">
        <f>IF(OR(B3579="متنوع",B3579="قطع غيار"),J3579,IF(AND(B3579="ceiling fan",J3579&gt;500),_xlfn.MAXIFS('m cost'!$E$3:$E$1062,'m cost'!$B$3:$B$1062,C3579,'m cost'!$C$3:$C$1062,"&lt;="&amp;O3579,'m cost'!$D$3:$D$1062,"&lt;="&amp;N3579)*3,_xlfn.MAXIFS('m cost'!$E$3:$E$1062,'m cost'!$B$3:$B$1062,C3579,'m cost'!$C$3:$C$1062,"&lt;="&amp;O3579,'m cost'!$D$3:$D$1062,"&lt;="&amp;N3579)))</f>
        <v>#N/A</v>
      </c>
      <c r="L3579" s="2" t="e">
        <f t="shared" si="342"/>
        <v>#N/A</v>
      </c>
      <c r="M3579" s="2">
        <f t="shared" si="343"/>
        <v>12000</v>
      </c>
      <c r="N3579">
        <f t="shared" si="344"/>
        <v>3</v>
      </c>
      <c r="O3579">
        <f t="shared" si="345"/>
        <v>2023</v>
      </c>
      <c r="P3579" s="9" t="e">
        <f>IF(I3579&gt;0,VLOOKUP(B3579,'m cost'!A:G,6,FALSE)*I3579,0)</f>
        <v>#N/A</v>
      </c>
      <c r="Q3579" t="e">
        <f t="shared" si="346"/>
        <v>#N/A</v>
      </c>
      <c r="R3579" s="2" t="e">
        <f t="shared" si="347"/>
        <v>#N/A</v>
      </c>
    </row>
    <row r="3580" spans="1:18" x14ac:dyDescent="0.2">
      <c r="A3580" t="s">
        <v>452</v>
      </c>
      <c r="B3580" s="9" t="e">
        <f>VLOOKUP(A3580,'item cost'!A:D,2,FALSE)</f>
        <v>#N/A</v>
      </c>
      <c r="C3580" s="9" t="str">
        <f>VLOOKUP(D3580,items!A:B,2,FALSE)</f>
        <v>item 14</v>
      </c>
      <c r="D3580" t="s">
        <v>846</v>
      </c>
      <c r="E3580" s="10"/>
      <c r="F3580" s="10">
        <v>44997</v>
      </c>
      <c r="G3580" t="s">
        <v>786</v>
      </c>
      <c r="I3580">
        <v>10</v>
      </c>
      <c r="J3580" s="2">
        <v>675</v>
      </c>
      <c r="K3580" s="2" t="e">
        <f>IF(OR(B3580="متنوع",B3580="قطع غيار"),J3580,IF(AND(B3580="ceiling fan",J3580&gt;500),_xlfn.MAXIFS('m cost'!$E$3:$E$1062,'m cost'!$B$3:$B$1062,C3580,'m cost'!$C$3:$C$1062,"&lt;="&amp;O3580,'m cost'!$D$3:$D$1062,"&lt;="&amp;N3580)*3,_xlfn.MAXIFS('m cost'!$E$3:$E$1062,'m cost'!$B$3:$B$1062,C3580,'m cost'!$C$3:$C$1062,"&lt;="&amp;O3580,'m cost'!$D$3:$D$1062,"&lt;="&amp;N3580)))</f>
        <v>#N/A</v>
      </c>
      <c r="L3580" s="2" t="e">
        <f t="shared" si="342"/>
        <v>#N/A</v>
      </c>
      <c r="M3580" s="2">
        <f t="shared" si="343"/>
        <v>6750</v>
      </c>
      <c r="N3580">
        <f t="shared" si="344"/>
        <v>3</v>
      </c>
      <c r="O3580">
        <f t="shared" si="345"/>
        <v>2023</v>
      </c>
      <c r="P3580" s="9" t="e">
        <f>IF(I3580&gt;0,VLOOKUP(B3580,'m cost'!A:G,6,FALSE)*I3580,0)</f>
        <v>#N/A</v>
      </c>
      <c r="Q3580" t="e">
        <f t="shared" si="346"/>
        <v>#N/A</v>
      </c>
      <c r="R3580" s="2" t="e">
        <f t="shared" si="347"/>
        <v>#N/A</v>
      </c>
    </row>
    <row r="3581" spans="1:18" x14ac:dyDescent="0.2">
      <c r="A3581" t="s">
        <v>36</v>
      </c>
      <c r="B3581" s="9" t="str">
        <f>VLOOKUP(A3581,'item cost'!A:D,2,FALSE)</f>
        <v>group 15</v>
      </c>
      <c r="C3581" s="9" t="str">
        <f>VLOOKUP(D3581,items!A:B,2,FALSE)</f>
        <v>item 15</v>
      </c>
      <c r="D3581" t="s">
        <v>847</v>
      </c>
      <c r="E3581" s="10"/>
      <c r="F3581" s="10">
        <v>44997</v>
      </c>
      <c r="G3581" t="s">
        <v>786</v>
      </c>
      <c r="I3581">
        <v>5</v>
      </c>
      <c r="J3581" s="2">
        <v>1050</v>
      </c>
      <c r="K3581" s="2">
        <f>IF(OR(B3581="متنوع",B3581="قطع غيار"),J3581,IF(AND(B3581="ceiling fan",J3581&gt;500),_xlfn.MAXIFS('m cost'!$E$3:$E$1062,'m cost'!$B$3:$B$1062,C3581,'m cost'!$C$3:$C$1062,"&lt;="&amp;O3581,'m cost'!$D$3:$D$1062,"&lt;="&amp;N3581)*3,_xlfn.MAXIFS('m cost'!$E$3:$E$1062,'m cost'!$B$3:$B$1062,C3581,'m cost'!$C$3:$C$1062,"&lt;="&amp;O3581,'m cost'!$D$3:$D$1062,"&lt;="&amp;N3581)))</f>
        <v>1928</v>
      </c>
      <c r="L3581" s="2">
        <f t="shared" si="342"/>
        <v>9640</v>
      </c>
      <c r="M3581" s="2">
        <f t="shared" si="343"/>
        <v>5250</v>
      </c>
      <c r="N3581">
        <f t="shared" si="344"/>
        <v>3</v>
      </c>
      <c r="O3581">
        <f t="shared" si="345"/>
        <v>2023</v>
      </c>
      <c r="P3581" s="9">
        <f>IF(I3581&gt;0,VLOOKUP(B3581,'m cost'!A:G,6,FALSE)*I3581,0)</f>
        <v>132.6</v>
      </c>
      <c r="Q3581" t="str">
        <f t="shared" si="346"/>
        <v>l</v>
      </c>
      <c r="R3581" s="2">
        <f t="shared" si="347"/>
        <v>-4522.6000000000004</v>
      </c>
    </row>
    <row r="3582" spans="1:18" x14ac:dyDescent="0.2">
      <c r="A3582" t="s">
        <v>20</v>
      </c>
      <c r="B3582" s="9" t="str">
        <f>VLOOKUP(A3582,'item cost'!A:D,2,FALSE)</f>
        <v>group 32</v>
      </c>
      <c r="C3582" s="9" t="str">
        <f>VLOOKUP(D3582,items!A:B,2,FALSE)</f>
        <v>item 16</v>
      </c>
      <c r="D3582" t="s">
        <v>848</v>
      </c>
      <c r="E3582" s="10"/>
      <c r="F3582" s="10">
        <v>44997</v>
      </c>
      <c r="G3582" t="s">
        <v>786</v>
      </c>
      <c r="I3582">
        <v>1</v>
      </c>
      <c r="J3582" s="2">
        <v>275</v>
      </c>
      <c r="K3582" s="2">
        <f>IF(OR(B3582="متنوع",B3582="قطع غيار"),J3582,IF(AND(B3582="ceiling fan",J3582&gt;500),_xlfn.MAXIFS('m cost'!$E$3:$E$1062,'m cost'!$B$3:$B$1062,C3582,'m cost'!$C$3:$C$1062,"&lt;="&amp;O3582,'m cost'!$D$3:$D$1062,"&lt;="&amp;N3582)*3,_xlfn.MAXIFS('m cost'!$E$3:$E$1062,'m cost'!$B$3:$B$1062,C3582,'m cost'!$C$3:$C$1062,"&lt;="&amp;O3582,'m cost'!$D$3:$D$1062,"&lt;="&amp;N3582)))</f>
        <v>340.26666666666671</v>
      </c>
      <c r="L3582" s="2">
        <f t="shared" si="342"/>
        <v>340.26666666666671</v>
      </c>
      <c r="M3582" s="2">
        <f t="shared" si="343"/>
        <v>275</v>
      </c>
      <c r="N3582">
        <f t="shared" si="344"/>
        <v>3</v>
      </c>
      <c r="O3582">
        <f t="shared" si="345"/>
        <v>2023</v>
      </c>
      <c r="P3582" s="9">
        <f>IF(I3582&gt;0,VLOOKUP(B3582,'m cost'!A:G,6,FALSE)*I3582,0)</f>
        <v>5</v>
      </c>
      <c r="Q3582" t="str">
        <f t="shared" si="346"/>
        <v>l</v>
      </c>
      <c r="R3582" s="2">
        <f t="shared" si="347"/>
        <v>-70.266666666666708</v>
      </c>
    </row>
    <row r="3583" spans="1:18" x14ac:dyDescent="0.2">
      <c r="A3583" t="s">
        <v>20</v>
      </c>
      <c r="B3583" s="9" t="str">
        <f>VLOOKUP(A3583,'item cost'!A:D,2,FALSE)</f>
        <v>group 32</v>
      </c>
      <c r="C3583" s="9" t="str">
        <f>VLOOKUP(D3583,items!A:B,2,FALSE)</f>
        <v>item 17</v>
      </c>
      <c r="D3583" t="s">
        <v>849</v>
      </c>
      <c r="E3583" s="10"/>
      <c r="F3583" s="10">
        <v>44997</v>
      </c>
      <c r="G3583" t="s">
        <v>201</v>
      </c>
      <c r="I3583">
        <v>-1</v>
      </c>
      <c r="J3583" s="2">
        <v>275</v>
      </c>
      <c r="K3583" s="2">
        <f>IF(OR(B3583="متنوع",B3583="قطع غيار"),J3583,IF(AND(B3583="ceiling fan",J3583&gt;500),_xlfn.MAXIFS('m cost'!$E$3:$E$1062,'m cost'!$B$3:$B$1062,C3583,'m cost'!$C$3:$C$1062,"&lt;="&amp;O3583,'m cost'!$D$3:$D$1062,"&lt;="&amp;N3583)*3,_xlfn.MAXIFS('m cost'!$E$3:$E$1062,'m cost'!$B$3:$B$1062,C3583,'m cost'!$C$3:$C$1062,"&lt;="&amp;O3583,'m cost'!$D$3:$D$1062,"&lt;="&amp;N3583)))</f>
        <v>1330</v>
      </c>
      <c r="L3583" s="2">
        <f t="shared" si="342"/>
        <v>-1330</v>
      </c>
      <c r="M3583" s="2">
        <f t="shared" si="343"/>
        <v>-275</v>
      </c>
      <c r="N3583">
        <f t="shared" si="344"/>
        <v>3</v>
      </c>
      <c r="O3583">
        <f t="shared" si="345"/>
        <v>2023</v>
      </c>
      <c r="P3583" s="9">
        <f>IF(I3583&gt;0,VLOOKUP(B3583,'m cost'!A:G,6,FALSE)*I3583,0)</f>
        <v>0</v>
      </c>
      <c r="Q3583" t="str">
        <f t="shared" si="346"/>
        <v>p</v>
      </c>
      <c r="R3583" s="2">
        <f t="shared" si="347"/>
        <v>1055</v>
      </c>
    </row>
    <row r="3584" spans="1:18" x14ac:dyDescent="0.2">
      <c r="A3584" t="s">
        <v>69</v>
      </c>
      <c r="B3584" s="9" t="e">
        <f>VLOOKUP(A3584,'item cost'!A:D,2,FALSE)</f>
        <v>#N/A</v>
      </c>
      <c r="C3584" s="9" t="str">
        <f>VLOOKUP(D3584,items!A:B,2,FALSE)</f>
        <v>item 18</v>
      </c>
      <c r="D3584" t="s">
        <v>850</v>
      </c>
      <c r="E3584" s="10"/>
      <c r="F3584" s="10">
        <v>44994</v>
      </c>
      <c r="G3584" t="s">
        <v>787</v>
      </c>
      <c r="I3584">
        <v>15</v>
      </c>
      <c r="J3584" s="2">
        <v>2600</v>
      </c>
      <c r="K3584" s="2" t="e">
        <f>IF(OR(B3584="متنوع",B3584="قطع غيار"),J3584,IF(AND(B3584="ceiling fan",J3584&gt;500),_xlfn.MAXIFS('m cost'!$E$3:$E$1062,'m cost'!$B$3:$B$1062,C3584,'m cost'!$C$3:$C$1062,"&lt;="&amp;O3584,'m cost'!$D$3:$D$1062,"&lt;="&amp;N3584)*3,_xlfn.MAXIFS('m cost'!$E$3:$E$1062,'m cost'!$B$3:$B$1062,C3584,'m cost'!$C$3:$C$1062,"&lt;="&amp;O3584,'m cost'!$D$3:$D$1062,"&lt;="&amp;N3584)))</f>
        <v>#N/A</v>
      </c>
      <c r="L3584" s="2" t="e">
        <f t="shared" si="342"/>
        <v>#N/A</v>
      </c>
      <c r="M3584" s="2">
        <f t="shared" si="343"/>
        <v>39000</v>
      </c>
      <c r="N3584">
        <f t="shared" si="344"/>
        <v>3</v>
      </c>
      <c r="O3584">
        <f t="shared" si="345"/>
        <v>2023</v>
      </c>
      <c r="P3584" s="9" t="e">
        <f>IF(I3584&gt;0,VLOOKUP(B3584,'m cost'!A:G,6,FALSE)*I3584,0)</f>
        <v>#N/A</v>
      </c>
      <c r="Q3584" t="e">
        <f t="shared" si="346"/>
        <v>#N/A</v>
      </c>
      <c r="R3584" s="2" t="e">
        <f t="shared" si="347"/>
        <v>#N/A</v>
      </c>
    </row>
    <row r="3585" spans="1:18" x14ac:dyDescent="0.2">
      <c r="A3585" t="s">
        <v>23</v>
      </c>
      <c r="B3585" s="9" t="str">
        <f>VLOOKUP(A3585,'item cost'!A:D,2,FALSE)</f>
        <v>group 3</v>
      </c>
      <c r="C3585" s="9" t="str">
        <f>VLOOKUP(D3585,items!A:B,2,FALSE)</f>
        <v>item 19</v>
      </c>
      <c r="D3585" t="s">
        <v>851</v>
      </c>
      <c r="E3585" s="10"/>
      <c r="F3585" s="10">
        <v>44994</v>
      </c>
      <c r="G3585" t="s">
        <v>787</v>
      </c>
      <c r="I3585">
        <v>15</v>
      </c>
      <c r="J3585" s="2">
        <v>2700</v>
      </c>
      <c r="K3585" s="2">
        <f>IF(OR(B3585="متنوع",B3585="قطع غيار"),J3585,IF(AND(B3585="ceiling fan",J3585&gt;500),_xlfn.MAXIFS('m cost'!$E$3:$E$1062,'m cost'!$B$3:$B$1062,C3585,'m cost'!$C$3:$C$1062,"&lt;="&amp;O3585,'m cost'!$D$3:$D$1062,"&lt;="&amp;N3585)*3,_xlfn.MAXIFS('m cost'!$E$3:$E$1062,'m cost'!$B$3:$B$1062,C3585,'m cost'!$C$3:$C$1062,"&lt;="&amp;O3585,'m cost'!$D$3:$D$1062,"&lt;="&amp;N3585)))</f>
        <v>1400</v>
      </c>
      <c r="L3585" s="2">
        <f t="shared" si="342"/>
        <v>21000</v>
      </c>
      <c r="M3585" s="2">
        <f t="shared" si="343"/>
        <v>40500</v>
      </c>
      <c r="N3585">
        <f t="shared" si="344"/>
        <v>3</v>
      </c>
      <c r="O3585">
        <f t="shared" si="345"/>
        <v>2023</v>
      </c>
      <c r="P3585" s="9">
        <f>IF(I3585&gt;0,VLOOKUP(B3585,'m cost'!A:G,6,FALSE)*I3585,0)</f>
        <v>883.65</v>
      </c>
      <c r="Q3585" t="str">
        <f t="shared" si="346"/>
        <v>p</v>
      </c>
      <c r="R3585" s="2">
        <f t="shared" si="347"/>
        <v>18616.349999999999</v>
      </c>
    </row>
    <row r="3586" spans="1:18" x14ac:dyDescent="0.2">
      <c r="A3586" t="s">
        <v>271</v>
      </c>
      <c r="B3586" s="9" t="str">
        <f>VLOOKUP(A3586,'item cost'!A:D,2,FALSE)</f>
        <v>group 4</v>
      </c>
      <c r="C3586" s="9" t="str">
        <f>VLOOKUP(D3586,items!A:B,2,FALSE)</f>
        <v>item 20</v>
      </c>
      <c r="D3586" t="s">
        <v>852</v>
      </c>
      <c r="E3586" s="10"/>
      <c r="F3586" s="10">
        <v>44994</v>
      </c>
      <c r="G3586" t="s">
        <v>787</v>
      </c>
      <c r="I3586">
        <v>5</v>
      </c>
      <c r="J3586" s="2">
        <v>2800</v>
      </c>
      <c r="K3586" s="2">
        <f>IF(OR(B3586="متنوع",B3586="قطع غيار"),J3586,IF(AND(B3586="ceiling fan",J3586&gt;500),_xlfn.MAXIFS('m cost'!$E$3:$E$1062,'m cost'!$B$3:$B$1062,C3586,'m cost'!$C$3:$C$1062,"&lt;="&amp;O3586,'m cost'!$D$3:$D$1062,"&lt;="&amp;N3586)*3,_xlfn.MAXIFS('m cost'!$E$3:$E$1062,'m cost'!$B$3:$B$1062,C3586,'m cost'!$C$3:$C$1062,"&lt;="&amp;O3586,'m cost'!$D$3:$D$1062,"&lt;="&amp;N3586)))</f>
        <v>1668</v>
      </c>
      <c r="L3586" s="2">
        <f t="shared" si="342"/>
        <v>8340</v>
      </c>
      <c r="M3586" s="2">
        <f t="shared" si="343"/>
        <v>14000</v>
      </c>
      <c r="N3586">
        <f t="shared" si="344"/>
        <v>3</v>
      </c>
      <c r="O3586">
        <f t="shared" si="345"/>
        <v>2023</v>
      </c>
      <c r="P3586" s="9">
        <f>IF(I3586&gt;0,VLOOKUP(B3586,'m cost'!A:G,6,FALSE)*I3586,0)</f>
        <v>214.8</v>
      </c>
      <c r="Q3586" t="str">
        <f t="shared" si="346"/>
        <v>p</v>
      </c>
      <c r="R3586" s="2">
        <f t="shared" si="347"/>
        <v>5445.2</v>
      </c>
    </row>
    <row r="3587" spans="1:18" x14ac:dyDescent="0.2">
      <c r="A3587" t="s">
        <v>452</v>
      </c>
      <c r="B3587" s="9" t="e">
        <f>VLOOKUP(A3587,'item cost'!A:D,2,FALSE)</f>
        <v>#N/A</v>
      </c>
      <c r="C3587" s="9" t="str">
        <f>VLOOKUP(D3587,items!A:B,2,FALSE)</f>
        <v>item 21</v>
      </c>
      <c r="D3587" t="s">
        <v>853</v>
      </c>
      <c r="E3587" s="10"/>
      <c r="F3587" s="10">
        <v>44994</v>
      </c>
      <c r="G3587" t="s">
        <v>787</v>
      </c>
      <c r="I3587">
        <v>10</v>
      </c>
      <c r="J3587" s="2">
        <v>675</v>
      </c>
      <c r="K3587" s="2" t="e">
        <f>IF(OR(B3587="متنوع",B3587="قطع غيار"),J3587,IF(AND(B3587="ceiling fan",J3587&gt;500),_xlfn.MAXIFS('m cost'!$E$3:$E$1062,'m cost'!$B$3:$B$1062,C3587,'m cost'!$C$3:$C$1062,"&lt;="&amp;O3587,'m cost'!$D$3:$D$1062,"&lt;="&amp;N3587)*3,_xlfn.MAXIFS('m cost'!$E$3:$E$1062,'m cost'!$B$3:$B$1062,C3587,'m cost'!$C$3:$C$1062,"&lt;="&amp;O3587,'m cost'!$D$3:$D$1062,"&lt;="&amp;N3587)))</f>
        <v>#N/A</v>
      </c>
      <c r="L3587" s="2" t="e">
        <f t="shared" si="342"/>
        <v>#N/A</v>
      </c>
      <c r="M3587" s="2">
        <f t="shared" si="343"/>
        <v>6750</v>
      </c>
      <c r="N3587">
        <f t="shared" si="344"/>
        <v>3</v>
      </c>
      <c r="O3587">
        <f t="shared" si="345"/>
        <v>2023</v>
      </c>
      <c r="P3587" s="9" t="e">
        <f>IF(I3587&gt;0,VLOOKUP(B3587,'m cost'!A:G,6,FALSE)*I3587,0)</f>
        <v>#N/A</v>
      </c>
      <c r="Q3587" t="e">
        <f t="shared" si="346"/>
        <v>#N/A</v>
      </c>
      <c r="R3587" s="2" t="e">
        <f t="shared" si="347"/>
        <v>#N/A</v>
      </c>
    </row>
    <row r="3588" spans="1:18" x14ac:dyDescent="0.2">
      <c r="A3588" t="s">
        <v>36</v>
      </c>
      <c r="B3588" s="9" t="str">
        <f>VLOOKUP(A3588,'item cost'!A:D,2,FALSE)</f>
        <v>group 15</v>
      </c>
      <c r="C3588" s="9" t="str">
        <f>VLOOKUP(D3588,items!A:B,2,FALSE)</f>
        <v>item 22</v>
      </c>
      <c r="D3588" t="s">
        <v>854</v>
      </c>
      <c r="E3588" s="10"/>
      <c r="F3588" s="10">
        <v>44994</v>
      </c>
      <c r="G3588" t="s">
        <v>787</v>
      </c>
      <c r="I3588">
        <v>10</v>
      </c>
      <c r="J3588" s="2">
        <v>1025</v>
      </c>
      <c r="K3588" s="2">
        <f>IF(OR(B3588="متنوع",B3588="قطع غيار"),J3588,IF(AND(B3588="ceiling fan",J3588&gt;500),_xlfn.MAXIFS('m cost'!$E$3:$E$1062,'m cost'!$B$3:$B$1062,C3588,'m cost'!$C$3:$C$1062,"&lt;="&amp;O3588,'m cost'!$D$3:$D$1062,"&lt;="&amp;N3588)*3,_xlfn.MAXIFS('m cost'!$E$3:$E$1062,'m cost'!$B$3:$B$1062,C3588,'m cost'!$C$3:$C$1062,"&lt;="&amp;O3588,'m cost'!$D$3:$D$1062,"&lt;="&amp;N3588)))</f>
        <v>855</v>
      </c>
      <c r="L3588" s="2">
        <f t="shared" si="342"/>
        <v>8550</v>
      </c>
      <c r="M3588" s="2">
        <f t="shared" si="343"/>
        <v>10250</v>
      </c>
      <c r="N3588">
        <f t="shared" si="344"/>
        <v>3</v>
      </c>
      <c r="O3588">
        <f t="shared" si="345"/>
        <v>2023</v>
      </c>
      <c r="P3588" s="9">
        <f>IF(I3588&gt;0,VLOOKUP(B3588,'m cost'!A:G,6,FALSE)*I3588,0)</f>
        <v>265.2</v>
      </c>
      <c r="Q3588" t="str">
        <f t="shared" si="346"/>
        <v>p</v>
      </c>
      <c r="R3588" s="2">
        <f t="shared" si="347"/>
        <v>1434.8</v>
      </c>
    </row>
    <row r="3589" spans="1:18" x14ac:dyDescent="0.2">
      <c r="A3589" t="s">
        <v>30</v>
      </c>
      <c r="B3589" s="9" t="str">
        <f>VLOOKUP(A3589,'item cost'!A:D,2,FALSE)</f>
        <v>group 16</v>
      </c>
      <c r="C3589" s="9" t="str">
        <f>VLOOKUP(D3589,items!A:B,2,FALSE)</f>
        <v>item 23</v>
      </c>
      <c r="D3589" t="s">
        <v>855</v>
      </c>
      <c r="E3589" s="10"/>
      <c r="F3589" s="10">
        <v>44994</v>
      </c>
      <c r="G3589" t="s">
        <v>787</v>
      </c>
      <c r="I3589">
        <v>10</v>
      </c>
      <c r="J3589" s="2">
        <v>1225</v>
      </c>
      <c r="K3589" s="2">
        <f>IF(OR(B3589="متنوع",B3589="قطع غيار"),J3589,IF(AND(B3589="ceiling fan",J3589&gt;500),_xlfn.MAXIFS('m cost'!$E$3:$E$1062,'m cost'!$B$3:$B$1062,C3589,'m cost'!$C$3:$C$1062,"&lt;="&amp;O3589,'m cost'!$D$3:$D$1062,"&lt;="&amp;N3589)*3,_xlfn.MAXIFS('m cost'!$E$3:$E$1062,'m cost'!$B$3:$B$1062,C3589,'m cost'!$C$3:$C$1062,"&lt;="&amp;O3589,'m cost'!$D$3:$D$1062,"&lt;="&amp;N3589)))</f>
        <v>3666.8121693121693</v>
      </c>
      <c r="L3589" s="2">
        <f t="shared" si="342"/>
        <v>36668.121693121691</v>
      </c>
      <c r="M3589" s="2">
        <f t="shared" si="343"/>
        <v>12250</v>
      </c>
      <c r="N3589">
        <f t="shared" si="344"/>
        <v>3</v>
      </c>
      <c r="O3589">
        <f t="shared" si="345"/>
        <v>2023</v>
      </c>
      <c r="P3589" s="9">
        <f>IF(I3589&gt;0,VLOOKUP(B3589,'m cost'!A:G,6,FALSE)*I3589,0)</f>
        <v>286.8</v>
      </c>
      <c r="Q3589" t="str">
        <f t="shared" si="346"/>
        <v>l</v>
      </c>
      <c r="R3589" s="2">
        <f t="shared" si="347"/>
        <v>-24704.921693121691</v>
      </c>
    </row>
    <row r="3590" spans="1:18" x14ac:dyDescent="0.2">
      <c r="A3590" t="s">
        <v>40</v>
      </c>
      <c r="B3590" s="9" t="str">
        <f>VLOOKUP(A3590,'item cost'!A:D,2,FALSE)</f>
        <v>group 7</v>
      </c>
      <c r="C3590" s="9" t="str">
        <f>VLOOKUP(D3590,items!A:B,2,FALSE)</f>
        <v>item 24</v>
      </c>
      <c r="D3590" t="s">
        <v>856</v>
      </c>
      <c r="E3590" s="10"/>
      <c r="F3590" s="10">
        <v>44994</v>
      </c>
      <c r="G3590" t="s">
        <v>787</v>
      </c>
      <c r="I3590">
        <v>75</v>
      </c>
      <c r="J3590" s="2">
        <v>490</v>
      </c>
      <c r="K3590" s="2">
        <f>IF(OR(B3590="متنوع",B3590="قطع غيار"),J3590,IF(AND(B3590="ceiling fan",J3590&gt;500),_xlfn.MAXIFS('m cost'!$E$3:$E$1062,'m cost'!$B$3:$B$1062,C3590,'m cost'!$C$3:$C$1062,"&lt;="&amp;O3590,'m cost'!$D$3:$D$1062,"&lt;="&amp;N3590)*3,_xlfn.MAXIFS('m cost'!$E$3:$E$1062,'m cost'!$B$3:$B$1062,C3590,'m cost'!$C$3:$C$1062,"&lt;="&amp;O3590,'m cost'!$D$3:$D$1062,"&lt;="&amp;N3590)))</f>
        <v>570</v>
      </c>
      <c r="L3590" s="2">
        <f t="shared" si="342"/>
        <v>42750</v>
      </c>
      <c r="M3590" s="2">
        <f t="shared" si="343"/>
        <v>36750</v>
      </c>
      <c r="N3590">
        <f t="shared" si="344"/>
        <v>3</v>
      </c>
      <c r="O3590">
        <f t="shared" si="345"/>
        <v>2023</v>
      </c>
      <c r="P3590" s="9">
        <f>IF(I3590&gt;0,VLOOKUP(B3590,'m cost'!A:G,6,FALSE)*I3590,0)</f>
        <v>1660.5</v>
      </c>
      <c r="Q3590" t="str">
        <f t="shared" si="346"/>
        <v>l</v>
      </c>
      <c r="R3590" s="2">
        <f t="shared" si="347"/>
        <v>-7660.5</v>
      </c>
    </row>
    <row r="3591" spans="1:18" x14ac:dyDescent="0.2">
      <c r="A3591" t="s">
        <v>32</v>
      </c>
      <c r="B3591" s="9" t="str">
        <f>VLOOKUP(A3591,'item cost'!A:D,2,FALSE)</f>
        <v>group 1</v>
      </c>
      <c r="C3591" s="9" t="str">
        <f>VLOOKUP(D3591,items!A:B,2,FALSE)</f>
        <v>item 25</v>
      </c>
      <c r="D3591" t="s">
        <v>857</v>
      </c>
      <c r="E3591" s="10"/>
      <c r="F3591" s="10">
        <v>44994</v>
      </c>
      <c r="G3591" t="s">
        <v>787</v>
      </c>
      <c r="I3591">
        <v>75</v>
      </c>
      <c r="J3591" s="2">
        <v>540</v>
      </c>
      <c r="K3591" s="2">
        <f>IF(OR(B3591="متنوع",B3591="قطع غيار"),J3591,IF(AND(B3591="ceiling fan",J3591&gt;500),_xlfn.MAXIFS('m cost'!$E$3:$E$1062,'m cost'!$B$3:$B$1062,C3591,'m cost'!$C$3:$C$1062,"&lt;="&amp;O3591,'m cost'!$D$3:$D$1062,"&lt;="&amp;N3591)*3,_xlfn.MAXIFS('m cost'!$E$3:$E$1062,'m cost'!$B$3:$B$1062,C3591,'m cost'!$C$3:$C$1062,"&lt;="&amp;O3591,'m cost'!$D$3:$D$1062,"&lt;="&amp;N3591)))</f>
        <v>388</v>
      </c>
      <c r="L3591" s="2">
        <f t="shared" si="342"/>
        <v>29100</v>
      </c>
      <c r="M3591" s="2">
        <f t="shared" si="343"/>
        <v>40500</v>
      </c>
      <c r="N3591">
        <f t="shared" si="344"/>
        <v>3</v>
      </c>
      <c r="O3591">
        <f t="shared" si="345"/>
        <v>2023</v>
      </c>
      <c r="P3591" s="9">
        <f>IF(I3591&gt;0,VLOOKUP(B3591,'m cost'!A:G,6,FALSE)*I3591,0)</f>
        <v>3831</v>
      </c>
      <c r="Q3591" t="str">
        <f t="shared" si="346"/>
        <v>p</v>
      </c>
      <c r="R3591" s="2">
        <f t="shared" si="347"/>
        <v>7569</v>
      </c>
    </row>
    <row r="3592" spans="1:18" x14ac:dyDescent="0.2">
      <c r="A3592" t="s">
        <v>20</v>
      </c>
      <c r="B3592" s="9" t="str">
        <f>VLOOKUP(A3592,'item cost'!A:D,2,FALSE)</f>
        <v>group 32</v>
      </c>
      <c r="C3592" s="9" t="str">
        <f>VLOOKUP(D3592,items!A:B,2,FALSE)</f>
        <v>item 26</v>
      </c>
      <c r="D3592" t="s">
        <v>858</v>
      </c>
      <c r="E3592" s="10"/>
      <c r="F3592" s="10">
        <v>44994</v>
      </c>
      <c r="G3592" t="s">
        <v>787</v>
      </c>
      <c r="I3592">
        <v>50</v>
      </c>
      <c r="J3592" s="2">
        <v>275</v>
      </c>
      <c r="K3592" s="2">
        <f>IF(OR(B3592="متنوع",B3592="قطع غيار"),J3592,IF(AND(B3592="ceiling fan",J3592&gt;500),_xlfn.MAXIFS('m cost'!$E$3:$E$1062,'m cost'!$B$3:$B$1062,C3592,'m cost'!$C$3:$C$1062,"&lt;="&amp;O3592,'m cost'!$D$3:$D$1062,"&lt;="&amp;N3592)*3,_xlfn.MAXIFS('m cost'!$E$3:$E$1062,'m cost'!$B$3:$B$1062,C3592,'m cost'!$C$3:$C$1062,"&lt;="&amp;O3592,'m cost'!$D$3:$D$1062,"&lt;="&amp;N3592)))</f>
        <v>2270</v>
      </c>
      <c r="L3592" s="2">
        <f t="shared" si="342"/>
        <v>113500</v>
      </c>
      <c r="M3592" s="2">
        <f t="shared" si="343"/>
        <v>13750</v>
      </c>
      <c r="N3592">
        <f t="shared" si="344"/>
        <v>3</v>
      </c>
      <c r="O3592">
        <f t="shared" si="345"/>
        <v>2023</v>
      </c>
      <c r="P3592" s="9">
        <f>IF(I3592&gt;0,VLOOKUP(B3592,'m cost'!A:G,6,FALSE)*I3592,0)</f>
        <v>250</v>
      </c>
      <c r="Q3592" t="str">
        <f t="shared" si="346"/>
        <v>l</v>
      </c>
      <c r="R3592" s="2">
        <f t="shared" si="347"/>
        <v>-100000</v>
      </c>
    </row>
    <row r="3593" spans="1:18" x14ac:dyDescent="0.2">
      <c r="A3593" t="s">
        <v>22</v>
      </c>
      <c r="B3593" s="9" t="str">
        <f>VLOOKUP(A3593,'item cost'!A:D,2,FALSE)</f>
        <v>group 44</v>
      </c>
      <c r="C3593" s="9" t="str">
        <f>VLOOKUP(D3593,items!A:B,2,FALSE)</f>
        <v>item 27</v>
      </c>
      <c r="D3593" t="s">
        <v>859</v>
      </c>
      <c r="E3593" s="10"/>
      <c r="F3593" s="10">
        <v>44994</v>
      </c>
      <c r="G3593" t="s">
        <v>787</v>
      </c>
      <c r="I3593">
        <v>20</v>
      </c>
      <c r="J3593" s="2">
        <v>275</v>
      </c>
      <c r="K3593" s="2">
        <f>IF(OR(B3593="متنوع",B3593="قطع غيار"),J3593,IF(AND(B3593="ceiling fan",J3593&gt;500),_xlfn.MAXIFS('m cost'!$E$3:$E$1062,'m cost'!$B$3:$B$1062,C3593,'m cost'!$C$3:$C$1062,"&lt;="&amp;O3593,'m cost'!$D$3:$D$1062,"&lt;="&amp;N3593)*3,_xlfn.MAXIFS('m cost'!$E$3:$E$1062,'m cost'!$B$3:$B$1062,C3593,'m cost'!$C$3:$C$1062,"&lt;="&amp;O3593,'m cost'!$D$3:$D$1062,"&lt;="&amp;N3593)))</f>
        <v>1651</v>
      </c>
      <c r="L3593" s="2">
        <f t="shared" si="342"/>
        <v>33020</v>
      </c>
      <c r="M3593" s="2">
        <f t="shared" si="343"/>
        <v>5500</v>
      </c>
      <c r="N3593">
        <f t="shared" si="344"/>
        <v>3</v>
      </c>
      <c r="O3593">
        <f t="shared" si="345"/>
        <v>2023</v>
      </c>
      <c r="P3593" s="9">
        <f>IF(I3593&gt;0,VLOOKUP(B3593,'m cost'!A:G,6,FALSE)*I3593,0)</f>
        <v>0</v>
      </c>
      <c r="Q3593" t="str">
        <f t="shared" si="346"/>
        <v>l</v>
      </c>
      <c r="R3593" s="2">
        <f t="shared" si="347"/>
        <v>-27520</v>
      </c>
    </row>
    <row r="3594" spans="1:18" x14ac:dyDescent="0.2">
      <c r="A3594" t="s">
        <v>32</v>
      </c>
      <c r="B3594" s="9" t="str">
        <f>VLOOKUP(A3594,'item cost'!A:D,2,FALSE)</f>
        <v>group 1</v>
      </c>
      <c r="C3594" s="9" t="str">
        <f>VLOOKUP(D3594,items!A:B,2,FALSE)</f>
        <v>item 28</v>
      </c>
      <c r="D3594" t="s">
        <v>860</v>
      </c>
      <c r="E3594" s="10"/>
      <c r="F3594" s="10">
        <v>44992</v>
      </c>
      <c r="G3594" t="s">
        <v>788</v>
      </c>
      <c r="I3594">
        <v>25</v>
      </c>
      <c r="J3594" s="2">
        <v>550</v>
      </c>
      <c r="K3594" s="2">
        <f>IF(OR(B3594="متنوع",B3594="قطع غيار"),J3594,IF(AND(B3594="ceiling fan",J3594&gt;500),_xlfn.MAXIFS('m cost'!$E$3:$E$1062,'m cost'!$B$3:$B$1062,C3594,'m cost'!$C$3:$C$1062,"&lt;="&amp;O3594,'m cost'!$D$3:$D$1062,"&lt;="&amp;N3594)*3,_xlfn.MAXIFS('m cost'!$E$3:$E$1062,'m cost'!$B$3:$B$1062,C3594,'m cost'!$C$3:$C$1062,"&lt;="&amp;O3594,'m cost'!$D$3:$D$1062,"&lt;="&amp;N3594)))</f>
        <v>1229</v>
      </c>
      <c r="L3594" s="2">
        <f t="shared" si="342"/>
        <v>30725</v>
      </c>
      <c r="M3594" s="2">
        <f t="shared" si="343"/>
        <v>13750</v>
      </c>
      <c r="N3594">
        <f t="shared" si="344"/>
        <v>3</v>
      </c>
      <c r="O3594">
        <f t="shared" si="345"/>
        <v>2023</v>
      </c>
      <c r="P3594" s="9">
        <f>IF(I3594&gt;0,VLOOKUP(B3594,'m cost'!A:G,6,FALSE)*I3594,0)</f>
        <v>1277</v>
      </c>
      <c r="Q3594" t="str">
        <f t="shared" si="346"/>
        <v>l</v>
      </c>
      <c r="R3594" s="2">
        <f t="shared" si="347"/>
        <v>-18252</v>
      </c>
    </row>
    <row r="3595" spans="1:18" x14ac:dyDescent="0.2">
      <c r="A3595" t="s">
        <v>40</v>
      </c>
      <c r="B3595" s="9" t="str">
        <f>VLOOKUP(A3595,'item cost'!A:D,2,FALSE)</f>
        <v>group 7</v>
      </c>
      <c r="C3595" s="9" t="str">
        <f>VLOOKUP(D3595,items!A:B,2,FALSE)</f>
        <v>item 29</v>
      </c>
      <c r="D3595" t="s">
        <v>861</v>
      </c>
      <c r="E3595" s="10"/>
      <c r="F3595" s="10">
        <v>44992</v>
      </c>
      <c r="G3595" t="s">
        <v>788</v>
      </c>
      <c r="I3595">
        <v>25</v>
      </c>
      <c r="J3595" s="2">
        <v>500</v>
      </c>
      <c r="K3595" s="2">
        <f>IF(OR(B3595="متنوع",B3595="قطع غيار"),J3595,IF(AND(B3595="ceiling fan",J3595&gt;500),_xlfn.MAXIFS('m cost'!$E$3:$E$1062,'m cost'!$B$3:$B$1062,C3595,'m cost'!$C$3:$C$1062,"&lt;="&amp;O3595,'m cost'!$D$3:$D$1062,"&lt;="&amp;N3595)*3,_xlfn.MAXIFS('m cost'!$E$3:$E$1062,'m cost'!$B$3:$B$1062,C3595,'m cost'!$C$3:$C$1062,"&lt;="&amp;O3595,'m cost'!$D$3:$D$1062,"&lt;="&amp;N3595)))</f>
        <v>253</v>
      </c>
      <c r="L3595" s="2">
        <f t="shared" si="342"/>
        <v>6325</v>
      </c>
      <c r="M3595" s="2">
        <f t="shared" si="343"/>
        <v>12500</v>
      </c>
      <c r="N3595">
        <f t="shared" si="344"/>
        <v>3</v>
      </c>
      <c r="O3595">
        <f t="shared" si="345"/>
        <v>2023</v>
      </c>
      <c r="P3595" s="9">
        <f>IF(I3595&gt;0,VLOOKUP(B3595,'m cost'!A:G,6,FALSE)*I3595,0)</f>
        <v>553.5</v>
      </c>
      <c r="Q3595" t="str">
        <f t="shared" si="346"/>
        <v>p</v>
      </c>
      <c r="R3595" s="2">
        <f t="shared" si="347"/>
        <v>5621.5</v>
      </c>
    </row>
    <row r="3596" spans="1:18" x14ac:dyDescent="0.2">
      <c r="A3596" t="s">
        <v>48</v>
      </c>
      <c r="B3596" s="9" t="str">
        <f>VLOOKUP(A3596,'item cost'!A:D,2,FALSE)</f>
        <v>group 34</v>
      </c>
      <c r="C3596" s="9" t="str">
        <f>VLOOKUP(D3596,items!A:B,2,FALSE)</f>
        <v>item 30</v>
      </c>
      <c r="D3596" t="s">
        <v>862</v>
      </c>
      <c r="E3596" s="10"/>
      <c r="F3596" s="10">
        <v>44992</v>
      </c>
      <c r="G3596" t="s">
        <v>788</v>
      </c>
      <c r="I3596">
        <v>25</v>
      </c>
      <c r="J3596" s="2">
        <v>625</v>
      </c>
      <c r="K3596" s="2">
        <f>IF(OR(B3596="متنوع",B3596="قطع غيار"),J3596,IF(AND(B3596="ceiling fan",J3596&gt;500),_xlfn.MAXIFS('m cost'!$E$3:$E$1062,'m cost'!$B$3:$B$1062,C3596,'m cost'!$C$3:$C$1062,"&lt;="&amp;O3596,'m cost'!$D$3:$D$1062,"&lt;="&amp;N3596)*3,_xlfn.MAXIFS('m cost'!$E$3:$E$1062,'m cost'!$B$3:$B$1062,C3596,'m cost'!$C$3:$C$1062,"&lt;="&amp;O3596,'m cost'!$D$3:$D$1062,"&lt;="&amp;N3596)))</f>
        <v>1273</v>
      </c>
      <c r="L3596" s="2">
        <f t="shared" si="342"/>
        <v>31825</v>
      </c>
      <c r="M3596" s="2">
        <f t="shared" si="343"/>
        <v>15625</v>
      </c>
      <c r="N3596">
        <f t="shared" si="344"/>
        <v>3</v>
      </c>
      <c r="O3596">
        <f t="shared" si="345"/>
        <v>2023</v>
      </c>
      <c r="P3596" s="9">
        <f>IF(I3596&gt;0,VLOOKUP(B3596,'m cost'!A:G,6,FALSE)*I3596,0)</f>
        <v>125</v>
      </c>
      <c r="Q3596" t="str">
        <f t="shared" si="346"/>
        <v>l</v>
      </c>
      <c r="R3596" s="2">
        <f t="shared" si="347"/>
        <v>-16325</v>
      </c>
    </row>
    <row r="3597" spans="1:18" x14ac:dyDescent="0.2">
      <c r="A3597" t="s">
        <v>33</v>
      </c>
      <c r="B3597" s="9" t="str">
        <f>VLOOKUP(A3597,'item cost'!A:D,2,FALSE)</f>
        <v>group 33</v>
      </c>
      <c r="C3597" s="9" t="str">
        <f>VLOOKUP(D3597,items!A:B,2,FALSE)</f>
        <v>item 31</v>
      </c>
      <c r="D3597" t="s">
        <v>863</v>
      </c>
      <c r="E3597" s="10"/>
      <c r="F3597" s="10">
        <v>44992</v>
      </c>
      <c r="G3597" t="s">
        <v>788</v>
      </c>
      <c r="I3597">
        <v>25</v>
      </c>
      <c r="J3597" s="2">
        <v>550</v>
      </c>
      <c r="K3597" s="2">
        <f>IF(OR(B3597="متنوع",B3597="قطع غيار"),J3597,IF(AND(B3597="ceiling fan",J3597&gt;500),_xlfn.MAXIFS('m cost'!$E$3:$E$1062,'m cost'!$B$3:$B$1062,C3597,'m cost'!$C$3:$C$1062,"&lt;="&amp;O3597,'m cost'!$D$3:$D$1062,"&lt;="&amp;N3597)*3,_xlfn.MAXIFS('m cost'!$E$3:$E$1062,'m cost'!$B$3:$B$1062,C3597,'m cost'!$C$3:$C$1062,"&lt;="&amp;O3597,'m cost'!$D$3:$D$1062,"&lt;="&amp;N3597)))</f>
        <v>891.17460317460325</v>
      </c>
      <c r="L3597" s="2">
        <f t="shared" si="342"/>
        <v>22279.365079365081</v>
      </c>
      <c r="M3597" s="2">
        <f t="shared" si="343"/>
        <v>13750</v>
      </c>
      <c r="N3597">
        <f t="shared" si="344"/>
        <v>3</v>
      </c>
      <c r="O3597">
        <f t="shared" si="345"/>
        <v>2023</v>
      </c>
      <c r="P3597" s="9">
        <f>IF(I3597&gt;0,VLOOKUP(B3597,'m cost'!A:G,6,FALSE)*I3597,0)</f>
        <v>125</v>
      </c>
      <c r="Q3597" t="str">
        <f t="shared" si="346"/>
        <v>l</v>
      </c>
      <c r="R3597" s="2">
        <f t="shared" si="347"/>
        <v>-8654.3650793650813</v>
      </c>
    </row>
    <row r="3598" spans="1:18" x14ac:dyDescent="0.2">
      <c r="A3598" t="s">
        <v>45</v>
      </c>
      <c r="B3598" s="9" t="str">
        <f>VLOOKUP(A3598,'item cost'!A:D,2,FALSE)</f>
        <v>group 17</v>
      </c>
      <c r="C3598" s="9" t="str">
        <f>VLOOKUP(D3598,items!A:B,2,FALSE)</f>
        <v>item 32</v>
      </c>
      <c r="D3598" t="s">
        <v>864</v>
      </c>
      <c r="E3598" s="10"/>
      <c r="F3598" s="10">
        <v>44992</v>
      </c>
      <c r="G3598" t="s">
        <v>788</v>
      </c>
      <c r="I3598">
        <v>25</v>
      </c>
      <c r="J3598" s="2">
        <v>470</v>
      </c>
      <c r="K3598" s="2">
        <f>IF(OR(B3598="متنوع",B3598="قطع غيار"),J3598,IF(AND(B3598="ceiling fan",J3598&gt;500),_xlfn.MAXIFS('m cost'!$E$3:$E$1062,'m cost'!$B$3:$B$1062,C3598,'m cost'!$C$3:$C$1062,"&lt;="&amp;O3598,'m cost'!$D$3:$D$1062,"&lt;="&amp;N3598)*3,_xlfn.MAXIFS('m cost'!$E$3:$E$1062,'m cost'!$B$3:$B$1062,C3598,'m cost'!$C$3:$C$1062,"&lt;="&amp;O3598,'m cost'!$D$3:$D$1062,"&lt;="&amp;N3598)))</f>
        <v>630</v>
      </c>
      <c r="L3598" s="2">
        <f t="shared" si="342"/>
        <v>15750</v>
      </c>
      <c r="M3598" s="2">
        <f t="shared" si="343"/>
        <v>11750</v>
      </c>
      <c r="N3598">
        <f t="shared" si="344"/>
        <v>3</v>
      </c>
      <c r="O3598">
        <f t="shared" si="345"/>
        <v>2023</v>
      </c>
      <c r="P3598" s="9">
        <f>IF(I3598&gt;0,VLOOKUP(B3598,'m cost'!A:G,6,FALSE)*I3598,0)</f>
        <v>1206.25</v>
      </c>
      <c r="Q3598" t="str">
        <f t="shared" si="346"/>
        <v>l</v>
      </c>
      <c r="R3598" s="2">
        <f t="shared" si="347"/>
        <v>-5206.25</v>
      </c>
    </row>
    <row r="3599" spans="1:18" x14ac:dyDescent="0.2">
      <c r="A3599" t="s">
        <v>65</v>
      </c>
      <c r="B3599" s="9" t="str">
        <f>VLOOKUP(A3599,'item cost'!A:D,2,FALSE)</f>
        <v>group 38</v>
      </c>
      <c r="C3599" s="9" t="str">
        <f>VLOOKUP(D3599,items!A:B,2,FALSE)</f>
        <v>item 33</v>
      </c>
      <c r="D3599" t="s">
        <v>865</v>
      </c>
      <c r="E3599" s="10"/>
      <c r="F3599" s="10">
        <v>44992</v>
      </c>
      <c r="G3599" t="s">
        <v>788</v>
      </c>
      <c r="I3599">
        <v>10</v>
      </c>
      <c r="J3599" s="2">
        <v>600</v>
      </c>
      <c r="K3599" s="2">
        <f>IF(OR(B3599="متنوع",B3599="قطع غيار"),J3599,IF(AND(B3599="ceiling fan",J3599&gt;500),_xlfn.MAXIFS('m cost'!$E$3:$E$1062,'m cost'!$B$3:$B$1062,C3599,'m cost'!$C$3:$C$1062,"&lt;="&amp;O3599,'m cost'!$D$3:$D$1062,"&lt;="&amp;N3599)*3,_xlfn.MAXIFS('m cost'!$E$3:$E$1062,'m cost'!$B$3:$B$1062,C3599,'m cost'!$C$3:$C$1062,"&lt;="&amp;O3599,'m cost'!$D$3:$D$1062,"&lt;="&amp;N3599)))</f>
        <v>960</v>
      </c>
      <c r="L3599" s="2">
        <f t="shared" si="342"/>
        <v>9600</v>
      </c>
      <c r="M3599" s="2">
        <f t="shared" si="343"/>
        <v>6000</v>
      </c>
      <c r="N3599">
        <f t="shared" si="344"/>
        <v>3</v>
      </c>
      <c r="O3599">
        <f t="shared" si="345"/>
        <v>2023</v>
      </c>
      <c r="P3599" s="9">
        <f>IF(I3599&gt;0,VLOOKUP(B3599,'m cost'!A:G,6,FALSE)*I3599,0)</f>
        <v>0</v>
      </c>
      <c r="Q3599" t="str">
        <f t="shared" si="346"/>
        <v>l</v>
      </c>
      <c r="R3599" s="2">
        <f t="shared" si="347"/>
        <v>-3600</v>
      </c>
    </row>
    <row r="3600" spans="1:18" x14ac:dyDescent="0.2">
      <c r="A3600" t="s">
        <v>62</v>
      </c>
      <c r="B3600" s="9" t="str">
        <f>VLOOKUP(A3600,'item cost'!A:D,2,FALSE)</f>
        <v>group 39</v>
      </c>
      <c r="C3600" s="9" t="str">
        <f>VLOOKUP(D3600,items!A:B,2,FALSE)</f>
        <v>item 34</v>
      </c>
      <c r="D3600" t="s">
        <v>866</v>
      </c>
      <c r="E3600" s="10"/>
      <c r="F3600" s="10">
        <v>44992</v>
      </c>
      <c r="G3600" t="s">
        <v>788</v>
      </c>
      <c r="I3600">
        <v>10</v>
      </c>
      <c r="J3600" s="2">
        <v>550</v>
      </c>
      <c r="K3600" s="2">
        <f>IF(OR(B3600="متنوع",B3600="قطع غيار"),J3600,IF(AND(B3600="ceiling fan",J3600&gt;500),_xlfn.MAXIFS('m cost'!$E$3:$E$1062,'m cost'!$B$3:$B$1062,C3600,'m cost'!$C$3:$C$1062,"&lt;="&amp;O3600,'m cost'!$D$3:$D$1062,"&lt;="&amp;N3600)*3,_xlfn.MAXIFS('m cost'!$E$3:$E$1062,'m cost'!$B$3:$B$1062,C3600,'m cost'!$C$3:$C$1062,"&lt;="&amp;O3600,'m cost'!$D$3:$D$1062,"&lt;="&amp;N3600)))</f>
        <v>1445</v>
      </c>
      <c r="L3600" s="2">
        <f t="shared" si="342"/>
        <v>14450</v>
      </c>
      <c r="M3600" s="2">
        <f t="shared" si="343"/>
        <v>5500</v>
      </c>
      <c r="N3600">
        <f t="shared" si="344"/>
        <v>3</v>
      </c>
      <c r="O3600">
        <f t="shared" si="345"/>
        <v>2023</v>
      </c>
      <c r="P3600" s="9">
        <f>IF(I3600&gt;0,VLOOKUP(B3600,'m cost'!A:G,6,FALSE)*I3600,0)</f>
        <v>0</v>
      </c>
      <c r="Q3600" t="str">
        <f t="shared" si="346"/>
        <v>l</v>
      </c>
      <c r="R3600" s="2">
        <f t="shared" si="347"/>
        <v>-8950</v>
      </c>
    </row>
    <row r="3601" spans="1:18" x14ac:dyDescent="0.2">
      <c r="A3601" t="s">
        <v>56</v>
      </c>
      <c r="B3601" s="9" t="e">
        <f>VLOOKUP(A3601,'item cost'!A:D,2,FALSE)</f>
        <v>#N/A</v>
      </c>
      <c r="C3601" s="9" t="str">
        <f>VLOOKUP(D3601,items!A:B,2,FALSE)</f>
        <v>item 35</v>
      </c>
      <c r="D3601" t="s">
        <v>867</v>
      </c>
      <c r="E3601" s="10"/>
      <c r="F3601" s="10">
        <v>44992</v>
      </c>
      <c r="G3601" t="s">
        <v>788</v>
      </c>
      <c r="I3601">
        <v>6</v>
      </c>
      <c r="J3601" s="2">
        <v>325</v>
      </c>
      <c r="K3601" s="2" t="e">
        <f>IF(OR(B3601="متنوع",B3601="قطع غيار"),J3601,IF(AND(B3601="ceiling fan",J3601&gt;500),_xlfn.MAXIFS('m cost'!$E$3:$E$1062,'m cost'!$B$3:$B$1062,C3601,'m cost'!$C$3:$C$1062,"&lt;="&amp;O3601,'m cost'!$D$3:$D$1062,"&lt;="&amp;N3601)*3,_xlfn.MAXIFS('m cost'!$E$3:$E$1062,'m cost'!$B$3:$B$1062,C3601,'m cost'!$C$3:$C$1062,"&lt;="&amp;O3601,'m cost'!$D$3:$D$1062,"&lt;="&amp;N3601)))</f>
        <v>#N/A</v>
      </c>
      <c r="L3601" s="2" t="e">
        <f t="shared" si="342"/>
        <v>#N/A</v>
      </c>
      <c r="M3601" s="2">
        <f t="shared" si="343"/>
        <v>1950</v>
      </c>
      <c r="N3601">
        <f t="shared" si="344"/>
        <v>3</v>
      </c>
      <c r="O3601">
        <f t="shared" si="345"/>
        <v>2023</v>
      </c>
      <c r="P3601" s="9" t="e">
        <f>IF(I3601&gt;0,VLOOKUP(B3601,'m cost'!A:G,6,FALSE)*I3601,0)</f>
        <v>#N/A</v>
      </c>
      <c r="Q3601" t="e">
        <f t="shared" si="346"/>
        <v>#N/A</v>
      </c>
      <c r="R3601" s="2" t="e">
        <f t="shared" si="347"/>
        <v>#N/A</v>
      </c>
    </row>
    <row r="3602" spans="1:18" x14ac:dyDescent="0.2">
      <c r="A3602" t="s">
        <v>55</v>
      </c>
      <c r="B3602" s="9" t="e">
        <f>VLOOKUP(A3602,'item cost'!A:D,2,FALSE)</f>
        <v>#N/A</v>
      </c>
      <c r="C3602" s="9" t="str">
        <f>VLOOKUP(D3602,items!A:B,2,FALSE)</f>
        <v>item 36</v>
      </c>
      <c r="D3602" t="s">
        <v>868</v>
      </c>
      <c r="E3602" s="10"/>
      <c r="F3602" s="10">
        <v>44992</v>
      </c>
      <c r="G3602" t="s">
        <v>788</v>
      </c>
      <c r="I3602">
        <v>6</v>
      </c>
      <c r="J3602" s="2">
        <v>275</v>
      </c>
      <c r="K3602" s="2" t="e">
        <f>IF(OR(B3602="متنوع",B3602="قطع غيار"),J3602,IF(AND(B3602="ceiling fan",J3602&gt;500),_xlfn.MAXIFS('m cost'!$E$3:$E$1062,'m cost'!$B$3:$B$1062,C3602,'m cost'!$C$3:$C$1062,"&lt;="&amp;O3602,'m cost'!$D$3:$D$1062,"&lt;="&amp;N3602)*3,_xlfn.MAXIFS('m cost'!$E$3:$E$1062,'m cost'!$B$3:$B$1062,C3602,'m cost'!$C$3:$C$1062,"&lt;="&amp;O3602,'m cost'!$D$3:$D$1062,"&lt;="&amp;N3602)))</f>
        <v>#N/A</v>
      </c>
      <c r="L3602" s="2" t="e">
        <f t="shared" si="342"/>
        <v>#N/A</v>
      </c>
      <c r="M3602" s="2">
        <f t="shared" si="343"/>
        <v>1650</v>
      </c>
      <c r="N3602">
        <f t="shared" si="344"/>
        <v>3</v>
      </c>
      <c r="O3602">
        <f t="shared" si="345"/>
        <v>2023</v>
      </c>
      <c r="P3602" s="9" t="e">
        <f>IF(I3602&gt;0,VLOOKUP(B3602,'m cost'!A:G,6,FALSE)*I3602,0)</f>
        <v>#N/A</v>
      </c>
      <c r="Q3602" t="e">
        <f t="shared" si="346"/>
        <v>#N/A</v>
      </c>
      <c r="R3602" s="2" t="e">
        <f t="shared" si="347"/>
        <v>#N/A</v>
      </c>
    </row>
    <row r="3603" spans="1:18" x14ac:dyDescent="0.2">
      <c r="A3603" t="s">
        <v>19</v>
      </c>
      <c r="B3603" s="9" t="str">
        <f>VLOOKUP(A3603,'item cost'!A:D,2,FALSE)</f>
        <v>group 46</v>
      </c>
      <c r="C3603" s="9" t="str">
        <f>VLOOKUP(D3603,items!A:B,2,FALSE)</f>
        <v>item 37</v>
      </c>
      <c r="D3603" t="s">
        <v>869</v>
      </c>
      <c r="E3603" s="10"/>
      <c r="F3603" s="10">
        <v>44992</v>
      </c>
      <c r="G3603" t="s">
        <v>788</v>
      </c>
      <c r="I3603">
        <v>4</v>
      </c>
      <c r="J3603" s="2">
        <v>450</v>
      </c>
      <c r="K3603" s="2">
        <f>IF(OR(B3603="متنوع",B3603="قطع غيار"),J3603,IF(AND(B3603="ceiling fan",J3603&gt;500),_xlfn.MAXIFS('m cost'!$E$3:$E$1062,'m cost'!$B$3:$B$1062,C3603,'m cost'!$C$3:$C$1062,"&lt;="&amp;O3603,'m cost'!$D$3:$D$1062,"&lt;="&amp;N3603)*3,_xlfn.MAXIFS('m cost'!$E$3:$E$1062,'m cost'!$B$3:$B$1062,C3603,'m cost'!$C$3:$C$1062,"&lt;="&amp;O3603,'m cost'!$D$3:$D$1062,"&lt;="&amp;N3603)))</f>
        <v>1486.2500000000002</v>
      </c>
      <c r="L3603" s="2">
        <f t="shared" si="342"/>
        <v>5945.0000000000009</v>
      </c>
      <c r="M3603" s="2">
        <f t="shared" si="343"/>
        <v>1800</v>
      </c>
      <c r="N3603">
        <f t="shared" si="344"/>
        <v>3</v>
      </c>
      <c r="O3603">
        <f t="shared" si="345"/>
        <v>2023</v>
      </c>
      <c r="P3603" s="9">
        <f>IF(I3603&gt;0,VLOOKUP(B3603,'m cost'!A:G,6,FALSE)*I3603,0)</f>
        <v>0</v>
      </c>
      <c r="Q3603" t="str">
        <f t="shared" si="346"/>
        <v>l</v>
      </c>
      <c r="R3603" s="2">
        <f t="shared" si="347"/>
        <v>-4145.0000000000009</v>
      </c>
    </row>
    <row r="3604" spans="1:18" x14ac:dyDescent="0.2">
      <c r="A3604" t="s">
        <v>41</v>
      </c>
      <c r="B3604" s="9" t="str">
        <f>VLOOKUP(A3604,'item cost'!A:D,2,FALSE)</f>
        <v>group 49</v>
      </c>
      <c r="C3604" s="9" t="str">
        <f>VLOOKUP(D3604,items!A:B,2,FALSE)</f>
        <v>item 38</v>
      </c>
      <c r="D3604" t="s">
        <v>870</v>
      </c>
      <c r="E3604" s="10"/>
      <c r="F3604" s="10">
        <v>44992</v>
      </c>
      <c r="G3604" t="s">
        <v>788</v>
      </c>
      <c r="I3604">
        <v>8</v>
      </c>
      <c r="J3604" s="2">
        <v>400</v>
      </c>
      <c r="K3604" s="2">
        <f>IF(OR(B3604="متنوع",B3604="قطع غيار"),J3604,IF(AND(B3604="ceiling fan",J3604&gt;500),_xlfn.MAXIFS('m cost'!$E$3:$E$1062,'m cost'!$B$3:$B$1062,C3604,'m cost'!$C$3:$C$1062,"&lt;="&amp;O3604,'m cost'!$D$3:$D$1062,"&lt;="&amp;N3604)*3,_xlfn.MAXIFS('m cost'!$E$3:$E$1062,'m cost'!$B$3:$B$1062,C3604,'m cost'!$C$3:$C$1062,"&lt;="&amp;O3604,'m cost'!$D$3:$D$1062,"&lt;="&amp;N3604)))</f>
        <v>1954.814814814815</v>
      </c>
      <c r="L3604" s="2">
        <f t="shared" ref="L3604:L3667" si="348">I3604*K3604</f>
        <v>15638.51851851852</v>
      </c>
      <c r="M3604" s="2">
        <f t="shared" ref="M3604:M3667" si="349">J3604*I3604</f>
        <v>3200</v>
      </c>
      <c r="N3604">
        <f t="shared" ref="N3604:N3667" si="350">MONTH(F3604)</f>
        <v>3</v>
      </c>
      <c r="O3604">
        <f t="shared" ref="O3604:O3667" si="351">YEAR(F3604)</f>
        <v>2023</v>
      </c>
      <c r="P3604" s="9">
        <f>IF(I3604&gt;0,VLOOKUP(B3604,'m cost'!A:G,6,FALSE)*I3604,0)</f>
        <v>0</v>
      </c>
      <c r="Q3604" t="str">
        <f t="shared" ref="Q3604:Q3667" si="352">IF(M3604-L3604-P3604&gt;0,"p","l")</f>
        <v>l</v>
      </c>
      <c r="R3604" s="2">
        <f t="shared" ref="R3604:R3667" si="353">M3604-L3604-P3604</f>
        <v>-12438.51851851852</v>
      </c>
    </row>
    <row r="3605" spans="1:18" x14ac:dyDescent="0.2">
      <c r="A3605" t="s">
        <v>69</v>
      </c>
      <c r="B3605" s="9" t="e">
        <f>VLOOKUP(A3605,'item cost'!A:D,2,FALSE)</f>
        <v>#N/A</v>
      </c>
      <c r="C3605" s="9" t="str">
        <f>VLOOKUP(D3605,items!A:B,2,FALSE)</f>
        <v>item 39</v>
      </c>
      <c r="D3605" t="s">
        <v>871</v>
      </c>
      <c r="E3605" s="10"/>
      <c r="F3605" s="10">
        <v>45000</v>
      </c>
      <c r="G3605" t="s">
        <v>789</v>
      </c>
      <c r="I3605">
        <v>5</v>
      </c>
      <c r="J3605" s="2">
        <v>2700</v>
      </c>
      <c r="K3605" s="2" t="e">
        <f>IF(OR(B3605="متنوع",B3605="قطع غيار"),J3605,IF(AND(B3605="ceiling fan",J3605&gt;500),_xlfn.MAXIFS('m cost'!$E$3:$E$1062,'m cost'!$B$3:$B$1062,C3605,'m cost'!$C$3:$C$1062,"&lt;="&amp;O3605,'m cost'!$D$3:$D$1062,"&lt;="&amp;N3605)*3,_xlfn.MAXIFS('m cost'!$E$3:$E$1062,'m cost'!$B$3:$B$1062,C3605,'m cost'!$C$3:$C$1062,"&lt;="&amp;O3605,'m cost'!$D$3:$D$1062,"&lt;="&amp;N3605)))</f>
        <v>#N/A</v>
      </c>
      <c r="L3605" s="2" t="e">
        <f t="shared" si="348"/>
        <v>#N/A</v>
      </c>
      <c r="M3605" s="2">
        <f t="shared" si="349"/>
        <v>13500</v>
      </c>
      <c r="N3605">
        <f t="shared" si="350"/>
        <v>3</v>
      </c>
      <c r="O3605">
        <f t="shared" si="351"/>
        <v>2023</v>
      </c>
      <c r="P3605" s="9" t="e">
        <f>IF(I3605&gt;0,VLOOKUP(B3605,'m cost'!A:G,6,FALSE)*I3605,0)</f>
        <v>#N/A</v>
      </c>
      <c r="Q3605" t="e">
        <f t="shared" si="352"/>
        <v>#N/A</v>
      </c>
      <c r="R3605" s="2" t="e">
        <f t="shared" si="353"/>
        <v>#N/A</v>
      </c>
    </row>
    <row r="3606" spans="1:18" x14ac:dyDescent="0.2">
      <c r="A3606" t="s">
        <v>23</v>
      </c>
      <c r="B3606" s="9" t="str">
        <f>VLOOKUP(A3606,'item cost'!A:D,2,FALSE)</f>
        <v>group 3</v>
      </c>
      <c r="C3606" s="9" t="str">
        <f>VLOOKUP(D3606,items!A:B,2,FALSE)</f>
        <v>item 40</v>
      </c>
      <c r="D3606" t="s">
        <v>872</v>
      </c>
      <c r="E3606" s="10"/>
      <c r="F3606" s="10">
        <v>45000</v>
      </c>
      <c r="G3606" t="s">
        <v>789</v>
      </c>
      <c r="I3606">
        <v>5</v>
      </c>
      <c r="J3606" s="2">
        <v>2800</v>
      </c>
      <c r="K3606" s="2">
        <f>IF(OR(B3606="متنوع",B3606="قطع غيار"),J3606,IF(AND(B3606="ceiling fan",J3606&gt;500),_xlfn.MAXIFS('m cost'!$E$3:$E$1062,'m cost'!$B$3:$B$1062,C3606,'m cost'!$C$3:$C$1062,"&lt;="&amp;O3606,'m cost'!$D$3:$D$1062,"&lt;="&amp;N3606)*3,_xlfn.MAXIFS('m cost'!$E$3:$E$1062,'m cost'!$B$3:$B$1062,C3606,'m cost'!$C$3:$C$1062,"&lt;="&amp;O3606,'m cost'!$D$3:$D$1062,"&lt;="&amp;N3606)))</f>
        <v>514</v>
      </c>
      <c r="L3606" s="2">
        <f t="shared" si="348"/>
        <v>2570</v>
      </c>
      <c r="M3606" s="2">
        <f t="shared" si="349"/>
        <v>14000</v>
      </c>
      <c r="N3606">
        <f t="shared" si="350"/>
        <v>3</v>
      </c>
      <c r="O3606">
        <f t="shared" si="351"/>
        <v>2023</v>
      </c>
      <c r="P3606" s="9">
        <f>IF(I3606&gt;0,VLOOKUP(B3606,'m cost'!A:G,6,FALSE)*I3606,0)</f>
        <v>294.54999999999995</v>
      </c>
      <c r="Q3606" t="str">
        <f t="shared" si="352"/>
        <v>p</v>
      </c>
      <c r="R3606" s="2">
        <f t="shared" si="353"/>
        <v>11135.45</v>
      </c>
    </row>
    <row r="3607" spans="1:18" x14ac:dyDescent="0.2">
      <c r="A3607" t="s">
        <v>50</v>
      </c>
      <c r="B3607" s="9" t="str">
        <f>VLOOKUP(A3607,'item cost'!A:D,2,FALSE)</f>
        <v>group 31</v>
      </c>
      <c r="C3607" s="9" t="str">
        <f>VLOOKUP(D3607,items!A:B,2,FALSE)</f>
        <v>item 41</v>
      </c>
      <c r="D3607" t="s">
        <v>873</v>
      </c>
      <c r="E3607" s="10"/>
      <c r="F3607" s="10">
        <v>44986</v>
      </c>
      <c r="G3607" t="s">
        <v>790</v>
      </c>
      <c r="I3607">
        <v>50</v>
      </c>
      <c r="J3607" s="2">
        <v>1520</v>
      </c>
      <c r="K3607" s="2">
        <f>IF(OR(B3607="متنوع",B3607="قطع غيار"),J3607,IF(AND(B3607="ceiling fan",J3607&gt;500),_xlfn.MAXIFS('m cost'!$E$3:$E$1062,'m cost'!$B$3:$B$1062,C3607,'m cost'!$C$3:$C$1062,"&lt;="&amp;O3607,'m cost'!$D$3:$D$1062,"&lt;="&amp;N3607)*3,_xlfn.MAXIFS('m cost'!$E$3:$E$1062,'m cost'!$B$3:$B$1062,C3607,'m cost'!$C$3:$C$1062,"&lt;="&amp;O3607,'m cost'!$D$3:$D$1062,"&lt;="&amp;N3607)))</f>
        <v>572</v>
      </c>
      <c r="L3607" s="2">
        <f t="shared" si="348"/>
        <v>28600</v>
      </c>
      <c r="M3607" s="2">
        <f t="shared" si="349"/>
        <v>76000</v>
      </c>
      <c r="N3607">
        <f t="shared" si="350"/>
        <v>3</v>
      </c>
      <c r="O3607">
        <f t="shared" si="351"/>
        <v>2023</v>
      </c>
      <c r="P3607" s="9">
        <f>IF(I3607&gt;0,VLOOKUP(B3607,'m cost'!A:G,6,FALSE)*I3607,0)</f>
        <v>250</v>
      </c>
      <c r="Q3607" t="str">
        <f t="shared" si="352"/>
        <v>p</v>
      </c>
      <c r="R3607" s="2">
        <f t="shared" si="353"/>
        <v>47150</v>
      </c>
    </row>
    <row r="3608" spans="1:18" x14ac:dyDescent="0.2">
      <c r="A3608" t="s">
        <v>61</v>
      </c>
      <c r="B3608" s="9" t="str">
        <f>VLOOKUP(A3608,'item cost'!A:D,2,FALSE)</f>
        <v>group 8</v>
      </c>
      <c r="C3608" s="9" t="str">
        <f>VLOOKUP(D3608,items!A:B,2,FALSE)</f>
        <v>item 42</v>
      </c>
      <c r="D3608" t="s">
        <v>874</v>
      </c>
      <c r="E3608" s="10"/>
      <c r="F3608" s="10">
        <v>44986</v>
      </c>
      <c r="G3608" t="s">
        <v>790</v>
      </c>
      <c r="I3608">
        <v>20</v>
      </c>
      <c r="J3608" s="2">
        <v>520</v>
      </c>
      <c r="K3608" s="2">
        <f>IF(OR(B3608="متنوع",B3608="قطع غيار"),J3608,IF(AND(B3608="ceiling fan",J3608&gt;500),_xlfn.MAXIFS('m cost'!$E$3:$E$1062,'m cost'!$B$3:$B$1062,C3608,'m cost'!$C$3:$C$1062,"&lt;="&amp;O3608,'m cost'!$D$3:$D$1062,"&lt;="&amp;N3608)*3,_xlfn.MAXIFS('m cost'!$E$3:$E$1062,'m cost'!$B$3:$B$1062,C3608,'m cost'!$C$3:$C$1062,"&lt;="&amp;O3608,'m cost'!$D$3:$D$1062,"&lt;="&amp;N3608)))</f>
        <v>269</v>
      </c>
      <c r="L3608" s="2">
        <f t="shared" si="348"/>
        <v>5380</v>
      </c>
      <c r="M3608" s="2">
        <f t="shared" si="349"/>
        <v>10400</v>
      </c>
      <c r="N3608">
        <f t="shared" si="350"/>
        <v>3</v>
      </c>
      <c r="O3608">
        <f t="shared" si="351"/>
        <v>2023</v>
      </c>
      <c r="P3608" s="9">
        <f>IF(I3608&gt;0,VLOOKUP(B3608,'m cost'!A:G,6,FALSE)*I3608,0)</f>
        <v>1256.8000000000002</v>
      </c>
      <c r="Q3608" t="str">
        <f t="shared" si="352"/>
        <v>p</v>
      </c>
      <c r="R3608" s="2">
        <f t="shared" si="353"/>
        <v>3763.2</v>
      </c>
    </row>
    <row r="3609" spans="1:18" x14ac:dyDescent="0.2">
      <c r="A3609" t="s">
        <v>32</v>
      </c>
      <c r="B3609" s="9" t="str">
        <f>VLOOKUP(A3609,'item cost'!A:D,2,FALSE)</f>
        <v>group 1</v>
      </c>
      <c r="C3609" s="9" t="str">
        <f>VLOOKUP(D3609,items!A:B,2,FALSE)</f>
        <v>item 43</v>
      </c>
      <c r="D3609" t="s">
        <v>875</v>
      </c>
      <c r="E3609" s="10"/>
      <c r="F3609" s="10">
        <v>44986</v>
      </c>
      <c r="G3609" t="s">
        <v>790</v>
      </c>
      <c r="I3609">
        <v>10</v>
      </c>
      <c r="J3609" s="2">
        <v>540</v>
      </c>
      <c r="K3609" s="2">
        <f>IF(OR(B3609="متنوع",B3609="قطع غيار"),J3609,IF(AND(B3609="ceiling fan",J3609&gt;500),_xlfn.MAXIFS('m cost'!$E$3:$E$1062,'m cost'!$B$3:$B$1062,C3609,'m cost'!$C$3:$C$1062,"&lt;="&amp;O3609,'m cost'!$D$3:$D$1062,"&lt;="&amp;N3609)*3,_xlfn.MAXIFS('m cost'!$E$3:$E$1062,'m cost'!$B$3:$B$1062,C3609,'m cost'!$C$3:$C$1062,"&lt;="&amp;O3609,'m cost'!$D$3:$D$1062,"&lt;="&amp;N3609)))</f>
        <v>2215</v>
      </c>
      <c r="L3609" s="2">
        <f t="shared" si="348"/>
        <v>22150</v>
      </c>
      <c r="M3609" s="2">
        <f t="shared" si="349"/>
        <v>5400</v>
      </c>
      <c r="N3609">
        <f t="shared" si="350"/>
        <v>3</v>
      </c>
      <c r="O3609">
        <f t="shared" si="351"/>
        <v>2023</v>
      </c>
      <c r="P3609" s="9">
        <f>IF(I3609&gt;0,VLOOKUP(B3609,'m cost'!A:G,6,FALSE)*I3609,0)</f>
        <v>510.79999999999995</v>
      </c>
      <c r="Q3609" t="str">
        <f t="shared" si="352"/>
        <v>l</v>
      </c>
      <c r="R3609" s="2">
        <f t="shared" si="353"/>
        <v>-17260.8</v>
      </c>
    </row>
    <row r="3610" spans="1:18" x14ac:dyDescent="0.2">
      <c r="A3610" t="s">
        <v>48</v>
      </c>
      <c r="B3610" s="9" t="str">
        <f>VLOOKUP(A3610,'item cost'!A:D,2,FALSE)</f>
        <v>group 34</v>
      </c>
      <c r="C3610" s="9" t="str">
        <f>VLOOKUP(D3610,items!A:B,2,FALSE)</f>
        <v>item 44</v>
      </c>
      <c r="D3610" t="s">
        <v>876</v>
      </c>
      <c r="E3610" s="10"/>
      <c r="F3610" s="10">
        <v>44986</v>
      </c>
      <c r="G3610" t="s">
        <v>790</v>
      </c>
      <c r="I3610">
        <v>10</v>
      </c>
      <c r="J3610" s="2">
        <v>600</v>
      </c>
      <c r="K3610" s="2">
        <f>IF(OR(B3610="متنوع",B3610="قطع غيار"),J3610,IF(AND(B3610="ceiling fan",J3610&gt;500),_xlfn.MAXIFS('m cost'!$E$3:$E$1062,'m cost'!$B$3:$B$1062,C3610,'m cost'!$C$3:$C$1062,"&lt;="&amp;O3610,'m cost'!$D$3:$D$1062,"&lt;="&amp;N3610)*3,_xlfn.MAXIFS('m cost'!$E$3:$E$1062,'m cost'!$B$3:$B$1062,C3610,'m cost'!$C$3:$C$1062,"&lt;="&amp;O3610,'m cost'!$D$3:$D$1062,"&lt;="&amp;N3610)))</f>
        <v>2300</v>
      </c>
      <c r="L3610" s="2">
        <f t="shared" si="348"/>
        <v>23000</v>
      </c>
      <c r="M3610" s="2">
        <f t="shared" si="349"/>
        <v>6000</v>
      </c>
      <c r="N3610">
        <f t="shared" si="350"/>
        <v>3</v>
      </c>
      <c r="O3610">
        <f t="shared" si="351"/>
        <v>2023</v>
      </c>
      <c r="P3610" s="9">
        <f>IF(I3610&gt;0,VLOOKUP(B3610,'m cost'!A:G,6,FALSE)*I3610,0)</f>
        <v>50</v>
      </c>
      <c r="Q3610" t="str">
        <f t="shared" si="352"/>
        <v>l</v>
      </c>
      <c r="R3610" s="2">
        <f t="shared" si="353"/>
        <v>-17050</v>
      </c>
    </row>
    <row r="3611" spans="1:18" x14ac:dyDescent="0.2">
      <c r="A3611" t="s">
        <v>40</v>
      </c>
      <c r="B3611" s="9" t="str">
        <f>VLOOKUP(A3611,'item cost'!A:D,2,FALSE)</f>
        <v>group 7</v>
      </c>
      <c r="C3611" s="9" t="str">
        <f>VLOOKUP(D3611,items!A:B,2,FALSE)</f>
        <v>item 45</v>
      </c>
      <c r="D3611" t="s">
        <v>877</v>
      </c>
      <c r="E3611" s="10"/>
      <c r="F3611" s="10">
        <v>44986</v>
      </c>
      <c r="G3611" t="s">
        <v>790</v>
      </c>
      <c r="I3611">
        <v>10</v>
      </c>
      <c r="J3611" s="2">
        <v>490</v>
      </c>
      <c r="K3611" s="2">
        <f>IF(OR(B3611="متنوع",B3611="قطع غيار"),J3611,IF(AND(B3611="ceiling fan",J3611&gt;500),_xlfn.MAXIFS('m cost'!$E$3:$E$1062,'m cost'!$B$3:$B$1062,C3611,'m cost'!$C$3:$C$1062,"&lt;="&amp;O3611,'m cost'!$D$3:$D$1062,"&lt;="&amp;N3611)*3,_xlfn.MAXIFS('m cost'!$E$3:$E$1062,'m cost'!$B$3:$B$1062,C3611,'m cost'!$C$3:$C$1062,"&lt;="&amp;O3611,'m cost'!$D$3:$D$1062,"&lt;="&amp;N3611)))</f>
        <v>326</v>
      </c>
      <c r="L3611" s="2">
        <f t="shared" si="348"/>
        <v>3260</v>
      </c>
      <c r="M3611" s="2">
        <f t="shared" si="349"/>
        <v>4900</v>
      </c>
      <c r="N3611">
        <f t="shared" si="350"/>
        <v>3</v>
      </c>
      <c r="O3611">
        <f t="shared" si="351"/>
        <v>2023</v>
      </c>
      <c r="P3611" s="9">
        <f>IF(I3611&gt;0,VLOOKUP(B3611,'m cost'!A:G,6,FALSE)*I3611,0)</f>
        <v>221.4</v>
      </c>
      <c r="Q3611" t="str">
        <f t="shared" si="352"/>
        <v>p</v>
      </c>
      <c r="R3611" s="2">
        <f t="shared" si="353"/>
        <v>1418.6</v>
      </c>
    </row>
    <row r="3612" spans="1:18" x14ac:dyDescent="0.2">
      <c r="A3612" t="s">
        <v>33</v>
      </c>
      <c r="B3612" s="9" t="str">
        <f>VLOOKUP(A3612,'item cost'!A:D,2,FALSE)</f>
        <v>group 33</v>
      </c>
      <c r="C3612" s="9" t="str">
        <f>VLOOKUP(D3612,items!A:B,2,FALSE)</f>
        <v>item 46</v>
      </c>
      <c r="D3612" t="s">
        <v>878</v>
      </c>
      <c r="E3612" s="10"/>
      <c r="F3612" s="10">
        <v>44986</v>
      </c>
      <c r="G3612" t="s">
        <v>790</v>
      </c>
      <c r="I3612">
        <v>10</v>
      </c>
      <c r="J3612" s="2">
        <v>550</v>
      </c>
      <c r="K3612" s="2">
        <f>IF(OR(B3612="متنوع",B3612="قطع غيار"),J3612,IF(AND(B3612="ceiling fan",J3612&gt;500),_xlfn.MAXIFS('m cost'!$E$3:$E$1062,'m cost'!$B$3:$B$1062,C3612,'m cost'!$C$3:$C$1062,"&lt;="&amp;O3612,'m cost'!$D$3:$D$1062,"&lt;="&amp;N3612)*3,_xlfn.MAXIFS('m cost'!$E$3:$E$1062,'m cost'!$B$3:$B$1062,C3612,'m cost'!$C$3:$C$1062,"&lt;="&amp;O3612,'m cost'!$D$3:$D$1062,"&lt;="&amp;N3612)))</f>
        <v>775</v>
      </c>
      <c r="L3612" s="2">
        <f t="shared" si="348"/>
        <v>7750</v>
      </c>
      <c r="M3612" s="2">
        <f t="shared" si="349"/>
        <v>5500</v>
      </c>
      <c r="N3612">
        <f t="shared" si="350"/>
        <v>3</v>
      </c>
      <c r="O3612">
        <f t="shared" si="351"/>
        <v>2023</v>
      </c>
      <c r="P3612" s="9">
        <f>IF(I3612&gt;0,VLOOKUP(B3612,'m cost'!A:G,6,FALSE)*I3612,0)</f>
        <v>50</v>
      </c>
      <c r="Q3612" t="str">
        <f t="shared" si="352"/>
        <v>l</v>
      </c>
      <c r="R3612" s="2">
        <f t="shared" si="353"/>
        <v>-2300</v>
      </c>
    </row>
    <row r="3613" spans="1:18" x14ac:dyDescent="0.2">
      <c r="A3613" t="s">
        <v>30</v>
      </c>
      <c r="B3613" s="9" t="str">
        <f>VLOOKUP(A3613,'item cost'!A:D,2,FALSE)</f>
        <v>group 16</v>
      </c>
      <c r="C3613" s="9" t="str">
        <f>VLOOKUP(D3613,items!A:B,2,FALSE)</f>
        <v>item 47</v>
      </c>
      <c r="D3613" t="s">
        <v>879</v>
      </c>
      <c r="E3613" s="10"/>
      <c r="F3613" s="10">
        <v>44986</v>
      </c>
      <c r="G3613" t="s">
        <v>790</v>
      </c>
      <c r="I3613">
        <v>5</v>
      </c>
      <c r="J3613" s="2">
        <v>1250</v>
      </c>
      <c r="K3613" s="2">
        <f>IF(OR(B3613="متنوع",B3613="قطع غيار"),J3613,IF(AND(B3613="ceiling fan",J3613&gt;500),_xlfn.MAXIFS('m cost'!$E$3:$E$1062,'m cost'!$B$3:$B$1062,C3613,'m cost'!$C$3:$C$1062,"&lt;="&amp;O3613,'m cost'!$D$3:$D$1062,"&lt;="&amp;N3613)*3,_xlfn.MAXIFS('m cost'!$E$3:$E$1062,'m cost'!$B$3:$B$1062,C3613,'m cost'!$C$3:$C$1062,"&lt;="&amp;O3613,'m cost'!$D$3:$D$1062,"&lt;="&amp;N3613)))</f>
        <v>855</v>
      </c>
      <c r="L3613" s="2">
        <f t="shared" si="348"/>
        <v>4275</v>
      </c>
      <c r="M3613" s="2">
        <f t="shared" si="349"/>
        <v>6250</v>
      </c>
      <c r="N3613">
        <f t="shared" si="350"/>
        <v>3</v>
      </c>
      <c r="O3613">
        <f t="shared" si="351"/>
        <v>2023</v>
      </c>
      <c r="P3613" s="9">
        <f>IF(I3613&gt;0,VLOOKUP(B3613,'m cost'!A:G,6,FALSE)*I3613,0)</f>
        <v>143.4</v>
      </c>
      <c r="Q3613" t="str">
        <f t="shared" si="352"/>
        <v>p</v>
      </c>
      <c r="R3613" s="2">
        <f t="shared" si="353"/>
        <v>1831.6</v>
      </c>
    </row>
    <row r="3614" spans="1:18" x14ac:dyDescent="0.2">
      <c r="A3614" t="s">
        <v>32</v>
      </c>
      <c r="B3614" s="9" t="str">
        <f>VLOOKUP(A3614,'item cost'!A:D,2,FALSE)</f>
        <v>group 1</v>
      </c>
      <c r="C3614" s="9" t="str">
        <f>VLOOKUP(D3614,items!A:B,2,FALSE)</f>
        <v>item 48</v>
      </c>
      <c r="D3614" t="s">
        <v>880</v>
      </c>
      <c r="E3614" s="10"/>
      <c r="F3614" s="10">
        <v>44996</v>
      </c>
      <c r="G3614" t="s">
        <v>791</v>
      </c>
      <c r="I3614">
        <v>40</v>
      </c>
      <c r="J3614" s="2">
        <v>550</v>
      </c>
      <c r="K3614" s="2">
        <f>IF(OR(B3614="متنوع",B3614="قطع غيار"),J3614,IF(AND(B3614="ceiling fan",J3614&gt;500),_xlfn.MAXIFS('m cost'!$E$3:$E$1062,'m cost'!$B$3:$B$1062,C3614,'m cost'!$C$3:$C$1062,"&lt;="&amp;O3614,'m cost'!$D$3:$D$1062,"&lt;="&amp;N3614)*3,_xlfn.MAXIFS('m cost'!$E$3:$E$1062,'m cost'!$B$3:$B$1062,C3614,'m cost'!$C$3:$C$1062,"&lt;="&amp;O3614,'m cost'!$D$3:$D$1062,"&lt;="&amp;N3614)))</f>
        <v>1273</v>
      </c>
      <c r="L3614" s="2">
        <f t="shared" si="348"/>
        <v>50920</v>
      </c>
      <c r="M3614" s="2">
        <f t="shared" si="349"/>
        <v>22000</v>
      </c>
      <c r="N3614">
        <f t="shared" si="350"/>
        <v>3</v>
      </c>
      <c r="O3614">
        <f t="shared" si="351"/>
        <v>2023</v>
      </c>
      <c r="P3614" s="9">
        <f>IF(I3614&gt;0,VLOOKUP(B3614,'m cost'!A:G,6,FALSE)*I3614,0)</f>
        <v>2043.1999999999998</v>
      </c>
      <c r="Q3614" t="str">
        <f t="shared" si="352"/>
        <v>l</v>
      </c>
      <c r="R3614" s="2">
        <f t="shared" si="353"/>
        <v>-30963.200000000001</v>
      </c>
    </row>
    <row r="3615" spans="1:18" x14ac:dyDescent="0.2">
      <c r="A3615" t="s">
        <v>40</v>
      </c>
      <c r="B3615" s="9" t="str">
        <f>VLOOKUP(A3615,'item cost'!A:D,2,FALSE)</f>
        <v>group 7</v>
      </c>
      <c r="C3615" s="9" t="str">
        <f>VLOOKUP(D3615,items!A:B,2,FALSE)</f>
        <v>item 49</v>
      </c>
      <c r="D3615" t="s">
        <v>881</v>
      </c>
      <c r="E3615" s="10"/>
      <c r="F3615" s="10">
        <v>44996</v>
      </c>
      <c r="G3615" t="s">
        <v>791</v>
      </c>
      <c r="I3615">
        <v>40</v>
      </c>
      <c r="J3615" s="2">
        <v>500</v>
      </c>
      <c r="K3615" s="2">
        <f>IF(OR(B3615="متنوع",B3615="قطع غيار"),J3615,IF(AND(B3615="ceiling fan",J3615&gt;500),_xlfn.MAXIFS('m cost'!$E$3:$E$1062,'m cost'!$B$3:$B$1062,C3615,'m cost'!$C$3:$C$1062,"&lt;="&amp;O3615,'m cost'!$D$3:$D$1062,"&lt;="&amp;N3615)*3,_xlfn.MAXIFS('m cost'!$E$3:$E$1062,'m cost'!$B$3:$B$1062,C3615,'m cost'!$C$3:$C$1062,"&lt;="&amp;O3615,'m cost'!$D$3:$D$1062,"&lt;="&amp;N3615)))</f>
        <v>877</v>
      </c>
      <c r="L3615" s="2">
        <f t="shared" si="348"/>
        <v>35080</v>
      </c>
      <c r="M3615" s="2">
        <f t="shared" si="349"/>
        <v>20000</v>
      </c>
      <c r="N3615">
        <f t="shared" si="350"/>
        <v>3</v>
      </c>
      <c r="O3615">
        <f t="shared" si="351"/>
        <v>2023</v>
      </c>
      <c r="P3615" s="9">
        <f>IF(I3615&gt;0,VLOOKUP(B3615,'m cost'!A:G,6,FALSE)*I3615,0)</f>
        <v>885.6</v>
      </c>
      <c r="Q3615" t="str">
        <f t="shared" si="352"/>
        <v>l</v>
      </c>
      <c r="R3615" s="2">
        <f t="shared" si="353"/>
        <v>-15965.6</v>
      </c>
    </row>
    <row r="3616" spans="1:18" x14ac:dyDescent="0.2">
      <c r="A3616" t="s">
        <v>61</v>
      </c>
      <c r="B3616" s="9" t="str">
        <f>VLOOKUP(A3616,'item cost'!A:D,2,FALSE)</f>
        <v>group 8</v>
      </c>
      <c r="C3616" s="9" t="str">
        <f>VLOOKUP(D3616,items!A:B,2,FALSE)</f>
        <v>item 50</v>
      </c>
      <c r="D3616" t="s">
        <v>882</v>
      </c>
      <c r="E3616" s="10"/>
      <c r="F3616" s="10">
        <v>44996</v>
      </c>
      <c r="G3616" t="s">
        <v>791</v>
      </c>
      <c r="I3616">
        <v>20</v>
      </c>
      <c r="J3616" s="2">
        <v>530</v>
      </c>
      <c r="K3616" s="2">
        <f>IF(OR(B3616="متنوع",B3616="قطع غيار"),J3616,IF(AND(B3616="ceiling fan",J3616&gt;500),_xlfn.MAXIFS('m cost'!$E$3:$E$1062,'m cost'!$B$3:$B$1062,C3616,'m cost'!$C$3:$C$1062,"&lt;="&amp;O3616,'m cost'!$D$3:$D$1062,"&lt;="&amp;N3616)*3,_xlfn.MAXIFS('m cost'!$E$3:$E$1062,'m cost'!$B$3:$B$1062,C3616,'m cost'!$C$3:$C$1062,"&lt;="&amp;O3616,'m cost'!$D$3:$D$1062,"&lt;="&amp;N3616)))</f>
        <v>2128</v>
      </c>
      <c r="L3616" s="2">
        <f t="shared" si="348"/>
        <v>42560</v>
      </c>
      <c r="M3616" s="2">
        <f t="shared" si="349"/>
        <v>10600</v>
      </c>
      <c r="N3616">
        <f t="shared" si="350"/>
        <v>3</v>
      </c>
      <c r="O3616">
        <f t="shared" si="351"/>
        <v>2023</v>
      </c>
      <c r="P3616" s="9">
        <f>IF(I3616&gt;0,VLOOKUP(B3616,'m cost'!A:G,6,FALSE)*I3616,0)</f>
        <v>1256.8000000000002</v>
      </c>
      <c r="Q3616" t="str">
        <f t="shared" si="352"/>
        <v>l</v>
      </c>
      <c r="R3616" s="2">
        <f t="shared" si="353"/>
        <v>-33216.800000000003</v>
      </c>
    </row>
    <row r="3617" spans="1:18" x14ac:dyDescent="0.2">
      <c r="A3617" t="s">
        <v>45</v>
      </c>
      <c r="B3617" s="9" t="str">
        <f>VLOOKUP(A3617,'item cost'!A:D,2,FALSE)</f>
        <v>group 17</v>
      </c>
      <c r="C3617" s="9" t="str">
        <f>VLOOKUP(D3617,items!A:B,2,FALSE)</f>
        <v>item 51</v>
      </c>
      <c r="D3617" t="s">
        <v>883</v>
      </c>
      <c r="E3617" s="10"/>
      <c r="F3617" s="10">
        <v>44996</v>
      </c>
      <c r="G3617" t="s">
        <v>791</v>
      </c>
      <c r="I3617">
        <v>20</v>
      </c>
      <c r="J3617" s="2">
        <v>480</v>
      </c>
      <c r="K3617" s="2">
        <f>IF(OR(B3617="متنوع",B3617="قطع غيار"),J3617,IF(AND(B3617="ceiling fan",J3617&gt;500),_xlfn.MAXIFS('m cost'!$E$3:$E$1062,'m cost'!$B$3:$B$1062,C3617,'m cost'!$C$3:$C$1062,"&lt;="&amp;O3617,'m cost'!$D$3:$D$1062,"&lt;="&amp;N3617)*3,_xlfn.MAXIFS('m cost'!$E$3:$E$1062,'m cost'!$B$3:$B$1062,C3617,'m cost'!$C$3:$C$1062,"&lt;="&amp;O3617,'m cost'!$D$3:$D$1062,"&lt;="&amp;N3617)))</f>
        <v>2247</v>
      </c>
      <c r="L3617" s="2">
        <f t="shared" si="348"/>
        <v>44940</v>
      </c>
      <c r="M3617" s="2">
        <f t="shared" si="349"/>
        <v>9600</v>
      </c>
      <c r="N3617">
        <f t="shared" si="350"/>
        <v>3</v>
      </c>
      <c r="O3617">
        <f t="shared" si="351"/>
        <v>2023</v>
      </c>
      <c r="P3617" s="9">
        <f>IF(I3617&gt;0,VLOOKUP(B3617,'m cost'!A:G,6,FALSE)*I3617,0)</f>
        <v>965</v>
      </c>
      <c r="Q3617" t="str">
        <f t="shared" si="352"/>
        <v>l</v>
      </c>
      <c r="R3617" s="2">
        <f t="shared" si="353"/>
        <v>-36305</v>
      </c>
    </row>
    <row r="3618" spans="1:18" x14ac:dyDescent="0.2">
      <c r="A3618" t="s">
        <v>645</v>
      </c>
      <c r="B3618" s="9" t="e">
        <f>VLOOKUP(A3618,'item cost'!A:D,2,FALSE)</f>
        <v>#N/A</v>
      </c>
      <c r="C3618" s="9" t="str">
        <f>VLOOKUP(D3618,items!A:B,2,FALSE)</f>
        <v>item 52</v>
      </c>
      <c r="D3618" t="s">
        <v>884</v>
      </c>
      <c r="E3618" s="10"/>
      <c r="F3618" s="10">
        <v>44996</v>
      </c>
      <c r="G3618" t="s">
        <v>791</v>
      </c>
      <c r="I3618">
        <v>41</v>
      </c>
      <c r="J3618" s="2">
        <v>480</v>
      </c>
      <c r="K3618" s="2" t="e">
        <f>IF(OR(B3618="متنوع",B3618="قطع غيار"),J3618,IF(AND(B3618="ceiling fan",J3618&gt;500),_xlfn.MAXIFS('m cost'!$E$3:$E$1062,'m cost'!$B$3:$B$1062,C3618,'m cost'!$C$3:$C$1062,"&lt;="&amp;O3618,'m cost'!$D$3:$D$1062,"&lt;="&amp;N3618)*3,_xlfn.MAXIFS('m cost'!$E$3:$E$1062,'m cost'!$B$3:$B$1062,C3618,'m cost'!$C$3:$C$1062,"&lt;="&amp;O3618,'m cost'!$D$3:$D$1062,"&lt;="&amp;N3618)))</f>
        <v>#N/A</v>
      </c>
      <c r="L3618" s="2" t="e">
        <f t="shared" si="348"/>
        <v>#N/A</v>
      </c>
      <c r="M3618" s="2">
        <f t="shared" si="349"/>
        <v>19680</v>
      </c>
      <c r="N3618">
        <f t="shared" si="350"/>
        <v>3</v>
      </c>
      <c r="O3618">
        <f t="shared" si="351"/>
        <v>2023</v>
      </c>
      <c r="P3618" s="9" t="e">
        <f>IF(I3618&gt;0,VLOOKUP(B3618,'m cost'!A:G,6,FALSE)*I3618,0)</f>
        <v>#N/A</v>
      </c>
      <c r="Q3618" t="e">
        <f t="shared" si="352"/>
        <v>#N/A</v>
      </c>
      <c r="R3618" s="2" t="e">
        <f t="shared" si="353"/>
        <v>#N/A</v>
      </c>
    </row>
    <row r="3619" spans="1:18" x14ac:dyDescent="0.2">
      <c r="A3619" t="s">
        <v>646</v>
      </c>
      <c r="B3619" s="9" t="e">
        <f>VLOOKUP(A3619,'item cost'!A:D,2,FALSE)</f>
        <v>#N/A</v>
      </c>
      <c r="C3619" s="9" t="str">
        <f>VLOOKUP(D3619,items!A:B,2,FALSE)</f>
        <v>item 53</v>
      </c>
      <c r="D3619" t="s">
        <v>885</v>
      </c>
      <c r="E3619" s="10"/>
      <c r="F3619" s="10">
        <v>45004</v>
      </c>
      <c r="G3619" t="s">
        <v>792</v>
      </c>
      <c r="I3619">
        <v>40</v>
      </c>
      <c r="J3619" s="2">
        <v>540</v>
      </c>
      <c r="K3619" s="2" t="e">
        <f>IF(OR(B3619="متنوع",B3619="قطع غيار"),J3619,IF(AND(B3619="ceiling fan",J3619&gt;500),_xlfn.MAXIFS('m cost'!$E$3:$E$1062,'m cost'!$B$3:$B$1062,C3619,'m cost'!$C$3:$C$1062,"&lt;="&amp;O3619,'m cost'!$D$3:$D$1062,"&lt;="&amp;N3619)*3,_xlfn.MAXIFS('m cost'!$E$3:$E$1062,'m cost'!$B$3:$B$1062,C3619,'m cost'!$C$3:$C$1062,"&lt;="&amp;O3619,'m cost'!$D$3:$D$1062,"&lt;="&amp;N3619)))</f>
        <v>#N/A</v>
      </c>
      <c r="L3619" s="2" t="e">
        <f t="shared" si="348"/>
        <v>#N/A</v>
      </c>
      <c r="M3619" s="2">
        <f t="shared" si="349"/>
        <v>21600</v>
      </c>
      <c r="N3619">
        <f t="shared" si="350"/>
        <v>3</v>
      </c>
      <c r="O3619">
        <f t="shared" si="351"/>
        <v>2023</v>
      </c>
      <c r="P3619" s="9" t="e">
        <f>IF(I3619&gt;0,VLOOKUP(B3619,'m cost'!A:G,6,FALSE)*I3619,0)</f>
        <v>#N/A</v>
      </c>
      <c r="Q3619" t="e">
        <f t="shared" si="352"/>
        <v>#N/A</v>
      </c>
      <c r="R3619" s="2" t="e">
        <f t="shared" si="353"/>
        <v>#N/A</v>
      </c>
    </row>
    <row r="3620" spans="1:18" x14ac:dyDescent="0.2">
      <c r="A3620" t="s">
        <v>645</v>
      </c>
      <c r="B3620" s="9" t="e">
        <f>VLOOKUP(A3620,'item cost'!A:D,2,FALSE)</f>
        <v>#N/A</v>
      </c>
      <c r="C3620" s="9" t="str">
        <f>VLOOKUP(D3620,items!A:B,2,FALSE)</f>
        <v>item 54</v>
      </c>
      <c r="D3620" t="s">
        <v>886</v>
      </c>
      <c r="E3620" s="10"/>
      <c r="F3620" s="10">
        <v>45004</v>
      </c>
      <c r="G3620" t="s">
        <v>792</v>
      </c>
      <c r="I3620">
        <v>20</v>
      </c>
      <c r="J3620" s="2">
        <v>480</v>
      </c>
      <c r="K3620" s="2" t="e">
        <f>IF(OR(B3620="متنوع",B3620="قطع غيار"),J3620,IF(AND(B3620="ceiling fan",J3620&gt;500),_xlfn.MAXIFS('m cost'!$E$3:$E$1062,'m cost'!$B$3:$B$1062,C3620,'m cost'!$C$3:$C$1062,"&lt;="&amp;O3620,'m cost'!$D$3:$D$1062,"&lt;="&amp;N3620)*3,_xlfn.MAXIFS('m cost'!$E$3:$E$1062,'m cost'!$B$3:$B$1062,C3620,'m cost'!$C$3:$C$1062,"&lt;="&amp;O3620,'m cost'!$D$3:$D$1062,"&lt;="&amp;N3620)))</f>
        <v>#N/A</v>
      </c>
      <c r="L3620" s="2" t="e">
        <f t="shared" si="348"/>
        <v>#N/A</v>
      </c>
      <c r="M3620" s="2">
        <f t="shared" si="349"/>
        <v>9600</v>
      </c>
      <c r="N3620">
        <f t="shared" si="350"/>
        <v>3</v>
      </c>
      <c r="O3620">
        <f t="shared" si="351"/>
        <v>2023</v>
      </c>
      <c r="P3620" s="9" t="e">
        <f>IF(I3620&gt;0,VLOOKUP(B3620,'m cost'!A:G,6,FALSE)*I3620,0)</f>
        <v>#N/A</v>
      </c>
      <c r="Q3620" t="e">
        <f t="shared" si="352"/>
        <v>#N/A</v>
      </c>
      <c r="R3620" s="2" t="e">
        <f t="shared" si="353"/>
        <v>#N/A</v>
      </c>
    </row>
    <row r="3621" spans="1:18" x14ac:dyDescent="0.2">
      <c r="A3621" t="s">
        <v>33</v>
      </c>
      <c r="B3621" s="9" t="str">
        <f>VLOOKUP(A3621,'item cost'!A:D,2,FALSE)</f>
        <v>group 33</v>
      </c>
      <c r="C3621" s="9" t="str">
        <f>VLOOKUP(D3621,items!A:B,2,FALSE)</f>
        <v>item 1</v>
      </c>
      <c r="D3621" t="s">
        <v>833</v>
      </c>
      <c r="E3621" s="10"/>
      <c r="F3621" s="10">
        <v>45004</v>
      </c>
      <c r="G3621" t="s">
        <v>792</v>
      </c>
      <c r="I3621">
        <v>40</v>
      </c>
      <c r="J3621" s="2">
        <v>560</v>
      </c>
      <c r="K3621" s="2">
        <f>IF(OR(B3621="متنوع",B3621="قطع غيار"),J3621,IF(AND(B3621="ceiling fan",J3621&gt;500),_xlfn.MAXIFS('m cost'!$E$3:$E$1062,'m cost'!$B$3:$B$1062,C3621,'m cost'!$C$3:$C$1062,"&lt;="&amp;O3621,'m cost'!$D$3:$D$1062,"&lt;="&amp;N3621)*3,_xlfn.MAXIFS('m cost'!$E$3:$E$1062,'m cost'!$B$3:$B$1062,C3621,'m cost'!$C$3:$C$1062,"&lt;="&amp;O3621,'m cost'!$D$3:$D$1062,"&lt;="&amp;N3621)))</f>
        <v>2125</v>
      </c>
      <c r="L3621" s="2">
        <f t="shared" si="348"/>
        <v>85000</v>
      </c>
      <c r="M3621" s="2">
        <f t="shared" si="349"/>
        <v>22400</v>
      </c>
      <c r="N3621">
        <f t="shared" si="350"/>
        <v>3</v>
      </c>
      <c r="O3621">
        <f t="shared" si="351"/>
        <v>2023</v>
      </c>
      <c r="P3621" s="9">
        <f>IF(I3621&gt;0,VLOOKUP(B3621,'m cost'!A:G,6,FALSE)*I3621,0)</f>
        <v>200</v>
      </c>
      <c r="Q3621" t="str">
        <f t="shared" si="352"/>
        <v>l</v>
      </c>
      <c r="R3621" s="2">
        <f t="shared" si="353"/>
        <v>-62800</v>
      </c>
    </row>
    <row r="3622" spans="1:18" x14ac:dyDescent="0.2">
      <c r="A3622" t="s">
        <v>32</v>
      </c>
      <c r="B3622" s="9" t="str">
        <f>VLOOKUP(A3622,'item cost'!A:D,2,FALSE)</f>
        <v>group 1</v>
      </c>
      <c r="C3622" s="9" t="str">
        <f>VLOOKUP(D3622,items!A:B,2,FALSE)</f>
        <v>item 2</v>
      </c>
      <c r="D3622" t="s">
        <v>834</v>
      </c>
      <c r="E3622" s="10"/>
      <c r="F3622" s="10">
        <v>45004</v>
      </c>
      <c r="G3622" t="s">
        <v>792</v>
      </c>
      <c r="I3622">
        <v>20</v>
      </c>
      <c r="J3622" s="2">
        <v>560</v>
      </c>
      <c r="K3622" s="2">
        <f>IF(OR(B3622="متنوع",B3622="قطع غيار"),J3622,IF(AND(B3622="ceiling fan",J3622&gt;500),_xlfn.MAXIFS('m cost'!$E$3:$E$1062,'m cost'!$B$3:$B$1062,C3622,'m cost'!$C$3:$C$1062,"&lt;="&amp;O3622,'m cost'!$D$3:$D$1062,"&lt;="&amp;N3622)*3,_xlfn.MAXIFS('m cost'!$E$3:$E$1062,'m cost'!$B$3:$B$1062,C3622,'m cost'!$C$3:$C$1062,"&lt;="&amp;O3622,'m cost'!$D$3:$D$1062,"&lt;="&amp;N3622)))</f>
        <v>1970</v>
      </c>
      <c r="L3622" s="2">
        <f t="shared" si="348"/>
        <v>39400</v>
      </c>
      <c r="M3622" s="2">
        <f t="shared" si="349"/>
        <v>11200</v>
      </c>
      <c r="N3622">
        <f t="shared" si="350"/>
        <v>3</v>
      </c>
      <c r="O3622">
        <f t="shared" si="351"/>
        <v>2023</v>
      </c>
      <c r="P3622" s="9">
        <f>IF(I3622&gt;0,VLOOKUP(B3622,'m cost'!A:G,6,FALSE)*I3622,0)</f>
        <v>1021.5999999999999</v>
      </c>
      <c r="Q3622" t="str">
        <f t="shared" si="352"/>
        <v>l</v>
      </c>
      <c r="R3622" s="2">
        <f t="shared" si="353"/>
        <v>-29221.599999999999</v>
      </c>
    </row>
    <row r="3623" spans="1:18" x14ac:dyDescent="0.2">
      <c r="A3623" t="s">
        <v>40</v>
      </c>
      <c r="B3623" s="9" t="str">
        <f>VLOOKUP(A3623,'item cost'!A:D,2,FALSE)</f>
        <v>group 7</v>
      </c>
      <c r="C3623" s="9" t="str">
        <f>VLOOKUP(D3623,items!A:B,2,FALSE)</f>
        <v>item 3</v>
      </c>
      <c r="D3623" t="s">
        <v>835</v>
      </c>
      <c r="E3623" s="10"/>
      <c r="F3623" s="10">
        <v>45004</v>
      </c>
      <c r="G3623" t="s">
        <v>792</v>
      </c>
      <c r="I3623">
        <v>20</v>
      </c>
      <c r="J3623" s="2">
        <v>510</v>
      </c>
      <c r="K3623" s="2">
        <f>IF(OR(B3623="متنوع",B3623="قطع غيار"),J3623,IF(AND(B3623="ceiling fan",J3623&gt;500),_xlfn.MAXIFS('m cost'!$E$3:$E$1062,'m cost'!$B$3:$B$1062,C3623,'m cost'!$C$3:$C$1062,"&lt;="&amp;O3623,'m cost'!$D$3:$D$1062,"&lt;="&amp;N3623)*3,_xlfn.MAXIFS('m cost'!$E$3:$E$1062,'m cost'!$B$3:$B$1062,C3623,'m cost'!$C$3:$C$1062,"&lt;="&amp;O3623,'m cost'!$D$3:$D$1062,"&lt;="&amp;N3623)))</f>
        <v>2436</v>
      </c>
      <c r="L3623" s="2">
        <f t="shared" si="348"/>
        <v>48720</v>
      </c>
      <c r="M3623" s="2">
        <f t="shared" si="349"/>
        <v>10200</v>
      </c>
      <c r="N3623">
        <f t="shared" si="350"/>
        <v>3</v>
      </c>
      <c r="O3623">
        <f t="shared" si="351"/>
        <v>2023</v>
      </c>
      <c r="P3623" s="9">
        <f>IF(I3623&gt;0,VLOOKUP(B3623,'m cost'!A:G,6,FALSE)*I3623,0)</f>
        <v>442.8</v>
      </c>
      <c r="Q3623" t="str">
        <f t="shared" si="352"/>
        <v>l</v>
      </c>
      <c r="R3623" s="2">
        <f t="shared" si="353"/>
        <v>-38962.800000000003</v>
      </c>
    </row>
    <row r="3624" spans="1:18" x14ac:dyDescent="0.2">
      <c r="A3624" t="s">
        <v>19</v>
      </c>
      <c r="B3624" s="9" t="str">
        <f>VLOOKUP(A3624,'item cost'!A:D,2,FALSE)</f>
        <v>group 46</v>
      </c>
      <c r="C3624" s="9" t="str">
        <f>VLOOKUP(D3624,items!A:B,2,FALSE)</f>
        <v>item 4</v>
      </c>
      <c r="D3624" t="s">
        <v>836</v>
      </c>
      <c r="E3624" s="10"/>
      <c r="F3624" s="10">
        <v>45004</v>
      </c>
      <c r="G3624" t="s">
        <v>792</v>
      </c>
      <c r="I3624">
        <v>4</v>
      </c>
      <c r="J3624" s="2">
        <v>450</v>
      </c>
      <c r="K3624" s="2">
        <f>IF(OR(B3624="متنوع",B3624="قطع غيار"),J3624,IF(AND(B3624="ceiling fan",J3624&gt;500),_xlfn.MAXIFS('m cost'!$E$3:$E$1062,'m cost'!$B$3:$B$1062,C3624,'m cost'!$C$3:$C$1062,"&lt;="&amp;O3624,'m cost'!$D$3:$D$1062,"&lt;="&amp;N3624)*3,_xlfn.MAXIFS('m cost'!$E$3:$E$1062,'m cost'!$B$3:$B$1062,C3624,'m cost'!$C$3:$C$1062,"&lt;="&amp;O3624,'m cost'!$D$3:$D$1062,"&lt;="&amp;N3624)))</f>
        <v>1793</v>
      </c>
      <c r="L3624" s="2">
        <f t="shared" si="348"/>
        <v>7172</v>
      </c>
      <c r="M3624" s="2">
        <f t="shared" si="349"/>
        <v>1800</v>
      </c>
      <c r="N3624">
        <f t="shared" si="350"/>
        <v>3</v>
      </c>
      <c r="O3624">
        <f t="shared" si="351"/>
        <v>2023</v>
      </c>
      <c r="P3624" s="9">
        <f>IF(I3624&gt;0,VLOOKUP(B3624,'m cost'!A:G,6,FALSE)*I3624,0)</f>
        <v>0</v>
      </c>
      <c r="Q3624" t="str">
        <f t="shared" si="352"/>
        <v>l</v>
      </c>
      <c r="R3624" s="2">
        <f t="shared" si="353"/>
        <v>-5372</v>
      </c>
    </row>
    <row r="3625" spans="1:18" x14ac:dyDescent="0.2">
      <c r="A3625" t="s">
        <v>48</v>
      </c>
      <c r="B3625" s="9" t="str">
        <f>VLOOKUP(A3625,'item cost'!A:D,2,FALSE)</f>
        <v>group 34</v>
      </c>
      <c r="C3625" s="9" t="str">
        <f>VLOOKUP(D3625,items!A:B,2,FALSE)</f>
        <v>item 5</v>
      </c>
      <c r="D3625" t="s">
        <v>837</v>
      </c>
      <c r="E3625" s="10"/>
      <c r="F3625" s="10">
        <v>45004</v>
      </c>
      <c r="G3625" t="s">
        <v>792</v>
      </c>
      <c r="I3625">
        <v>11</v>
      </c>
      <c r="J3625" s="2">
        <v>625</v>
      </c>
      <c r="K3625" s="2">
        <f>IF(OR(B3625="متنوع",B3625="قطع غيار"),J3625,IF(AND(B3625="ceiling fan",J3625&gt;500),_xlfn.MAXIFS('m cost'!$E$3:$E$1062,'m cost'!$B$3:$B$1062,C3625,'m cost'!$C$3:$C$1062,"&lt;="&amp;O3625,'m cost'!$D$3:$D$1062,"&lt;="&amp;N3625)*3,_xlfn.MAXIFS('m cost'!$E$3:$E$1062,'m cost'!$B$3:$B$1062,C3625,'m cost'!$C$3:$C$1062,"&lt;="&amp;O3625,'m cost'!$D$3:$D$1062,"&lt;="&amp;N3625)))</f>
        <v>2220</v>
      </c>
      <c r="L3625" s="2">
        <f t="shared" si="348"/>
        <v>24420</v>
      </c>
      <c r="M3625" s="2">
        <f t="shared" si="349"/>
        <v>6875</v>
      </c>
      <c r="N3625">
        <f t="shared" si="350"/>
        <v>3</v>
      </c>
      <c r="O3625">
        <f t="shared" si="351"/>
        <v>2023</v>
      </c>
      <c r="P3625" s="9">
        <f>IF(I3625&gt;0,VLOOKUP(B3625,'m cost'!A:G,6,FALSE)*I3625,0)</f>
        <v>55</v>
      </c>
      <c r="Q3625" t="str">
        <f t="shared" si="352"/>
        <v>l</v>
      </c>
      <c r="R3625" s="2">
        <f t="shared" si="353"/>
        <v>-17600</v>
      </c>
    </row>
    <row r="3626" spans="1:18" x14ac:dyDescent="0.2">
      <c r="A3626" t="s">
        <v>271</v>
      </c>
      <c r="B3626" s="9" t="str">
        <f>VLOOKUP(A3626,'item cost'!A:D,2,FALSE)</f>
        <v>group 4</v>
      </c>
      <c r="C3626" s="9" t="str">
        <f>VLOOKUP(D3626,items!A:B,2,FALSE)</f>
        <v>item 6</v>
      </c>
      <c r="D3626" t="s">
        <v>838</v>
      </c>
      <c r="E3626" s="10"/>
      <c r="F3626" s="10">
        <v>44992</v>
      </c>
      <c r="G3626" t="s">
        <v>793</v>
      </c>
      <c r="I3626">
        <v>25</v>
      </c>
      <c r="J3626" s="2">
        <v>2800</v>
      </c>
      <c r="K3626" s="2">
        <f>IF(OR(B3626="متنوع",B3626="قطع غيار"),J3626,IF(AND(B3626="ceiling fan",J3626&gt;500),_xlfn.MAXIFS('m cost'!$E$3:$E$1062,'m cost'!$B$3:$B$1062,C3626,'m cost'!$C$3:$C$1062,"&lt;="&amp;O3626,'m cost'!$D$3:$D$1062,"&lt;="&amp;N3626)*3,_xlfn.MAXIFS('m cost'!$E$3:$E$1062,'m cost'!$B$3:$B$1062,C3626,'m cost'!$C$3:$C$1062,"&lt;="&amp;O3626,'m cost'!$D$3:$D$1062,"&lt;="&amp;N3626)))</f>
        <v>410</v>
      </c>
      <c r="L3626" s="2">
        <f t="shared" si="348"/>
        <v>10250</v>
      </c>
      <c r="M3626" s="2">
        <f t="shared" si="349"/>
        <v>70000</v>
      </c>
      <c r="N3626">
        <f t="shared" si="350"/>
        <v>3</v>
      </c>
      <c r="O3626">
        <f t="shared" si="351"/>
        <v>2023</v>
      </c>
      <c r="P3626" s="9">
        <f>IF(I3626&gt;0,VLOOKUP(B3626,'m cost'!A:G,6,FALSE)*I3626,0)</f>
        <v>1074</v>
      </c>
      <c r="Q3626" t="str">
        <f t="shared" si="352"/>
        <v>p</v>
      </c>
      <c r="R3626" s="2">
        <f t="shared" si="353"/>
        <v>58676</v>
      </c>
    </row>
    <row r="3627" spans="1:18" x14ac:dyDescent="0.2">
      <c r="A3627" t="s">
        <v>69</v>
      </c>
      <c r="B3627" s="9" t="e">
        <f>VLOOKUP(A3627,'item cost'!A:D,2,FALSE)</f>
        <v>#N/A</v>
      </c>
      <c r="C3627" s="9" t="str">
        <f>VLOOKUP(D3627,items!A:B,2,FALSE)</f>
        <v>item 7</v>
      </c>
      <c r="D3627" t="s">
        <v>839</v>
      </c>
      <c r="E3627" s="10"/>
      <c r="F3627" s="10">
        <v>44992</v>
      </c>
      <c r="G3627" t="s">
        <v>793</v>
      </c>
      <c r="I3627">
        <v>20</v>
      </c>
      <c r="J3627" s="2">
        <v>2600</v>
      </c>
      <c r="K3627" s="2" t="e">
        <f>IF(OR(B3627="متنوع",B3627="قطع غيار"),J3627,IF(AND(B3627="ceiling fan",J3627&gt;500),_xlfn.MAXIFS('m cost'!$E$3:$E$1062,'m cost'!$B$3:$B$1062,C3627,'m cost'!$C$3:$C$1062,"&lt;="&amp;O3627,'m cost'!$D$3:$D$1062,"&lt;="&amp;N3627)*3,_xlfn.MAXIFS('m cost'!$E$3:$E$1062,'m cost'!$B$3:$B$1062,C3627,'m cost'!$C$3:$C$1062,"&lt;="&amp;O3627,'m cost'!$D$3:$D$1062,"&lt;="&amp;N3627)))</f>
        <v>#N/A</v>
      </c>
      <c r="L3627" s="2" t="e">
        <f t="shared" si="348"/>
        <v>#N/A</v>
      </c>
      <c r="M3627" s="2">
        <f t="shared" si="349"/>
        <v>52000</v>
      </c>
      <c r="N3627">
        <f t="shared" si="350"/>
        <v>3</v>
      </c>
      <c r="O3627">
        <f t="shared" si="351"/>
        <v>2023</v>
      </c>
      <c r="P3627" s="9" t="e">
        <f>IF(I3627&gt;0,VLOOKUP(B3627,'m cost'!A:G,6,FALSE)*I3627,0)</f>
        <v>#N/A</v>
      </c>
      <c r="Q3627" t="e">
        <f t="shared" si="352"/>
        <v>#N/A</v>
      </c>
      <c r="R3627" s="2" t="e">
        <f t="shared" si="353"/>
        <v>#N/A</v>
      </c>
    </row>
    <row r="3628" spans="1:18" x14ac:dyDescent="0.2">
      <c r="A3628" t="s">
        <v>452</v>
      </c>
      <c r="B3628" s="9" t="e">
        <f>VLOOKUP(A3628,'item cost'!A:D,2,FALSE)</f>
        <v>#N/A</v>
      </c>
      <c r="C3628" s="9" t="str">
        <f>VLOOKUP(D3628,items!A:B,2,FALSE)</f>
        <v>item 8</v>
      </c>
      <c r="D3628" t="s">
        <v>840</v>
      </c>
      <c r="E3628" s="10"/>
      <c r="F3628" s="10">
        <v>44992</v>
      </c>
      <c r="G3628" t="s">
        <v>793</v>
      </c>
      <c r="I3628">
        <v>30</v>
      </c>
      <c r="J3628" s="2">
        <v>670</v>
      </c>
      <c r="K3628" s="2" t="e">
        <f>IF(OR(B3628="متنوع",B3628="قطع غيار"),J3628,IF(AND(B3628="ceiling fan",J3628&gt;500),_xlfn.MAXIFS('m cost'!$E$3:$E$1062,'m cost'!$B$3:$B$1062,C3628,'m cost'!$C$3:$C$1062,"&lt;="&amp;O3628,'m cost'!$D$3:$D$1062,"&lt;="&amp;N3628)*3,_xlfn.MAXIFS('m cost'!$E$3:$E$1062,'m cost'!$B$3:$B$1062,C3628,'m cost'!$C$3:$C$1062,"&lt;="&amp;O3628,'m cost'!$D$3:$D$1062,"&lt;="&amp;N3628)))</f>
        <v>#N/A</v>
      </c>
      <c r="L3628" s="2" t="e">
        <f t="shared" si="348"/>
        <v>#N/A</v>
      </c>
      <c r="M3628" s="2">
        <f t="shared" si="349"/>
        <v>20100</v>
      </c>
      <c r="N3628">
        <f t="shared" si="350"/>
        <v>3</v>
      </c>
      <c r="O3628">
        <f t="shared" si="351"/>
        <v>2023</v>
      </c>
      <c r="P3628" s="9" t="e">
        <f>IF(I3628&gt;0,VLOOKUP(B3628,'m cost'!A:G,6,FALSE)*I3628,0)</f>
        <v>#N/A</v>
      </c>
      <c r="Q3628" t="e">
        <f t="shared" si="352"/>
        <v>#N/A</v>
      </c>
      <c r="R3628" s="2" t="e">
        <f t="shared" si="353"/>
        <v>#N/A</v>
      </c>
    </row>
    <row r="3629" spans="1:18" x14ac:dyDescent="0.2">
      <c r="A3629" t="s">
        <v>30</v>
      </c>
      <c r="B3629" s="9" t="str">
        <f>VLOOKUP(A3629,'item cost'!A:D,2,FALSE)</f>
        <v>group 16</v>
      </c>
      <c r="C3629" s="9" t="str">
        <f>VLOOKUP(D3629,items!A:B,2,FALSE)</f>
        <v>item 9</v>
      </c>
      <c r="D3629" t="s">
        <v>841</v>
      </c>
      <c r="E3629" s="10"/>
      <c r="F3629" s="10">
        <v>44992</v>
      </c>
      <c r="G3629" t="s">
        <v>793</v>
      </c>
      <c r="I3629">
        <v>10</v>
      </c>
      <c r="J3629" s="2">
        <v>1200</v>
      </c>
      <c r="K3629" s="2">
        <f>IF(OR(B3629="متنوع",B3629="قطع غيار"),J3629,IF(AND(B3629="ceiling fan",J3629&gt;500),_xlfn.MAXIFS('m cost'!$E$3:$E$1062,'m cost'!$B$3:$B$1062,C3629,'m cost'!$C$3:$C$1062,"&lt;="&amp;O3629,'m cost'!$D$3:$D$1062,"&lt;="&amp;N3629)*3,_xlfn.MAXIFS('m cost'!$E$3:$E$1062,'m cost'!$B$3:$B$1062,C3629,'m cost'!$C$3:$C$1062,"&lt;="&amp;O3629,'m cost'!$D$3:$D$1062,"&lt;="&amp;N3629)))</f>
        <v>2007</v>
      </c>
      <c r="L3629" s="2">
        <f t="shared" si="348"/>
        <v>20070</v>
      </c>
      <c r="M3629" s="2">
        <f t="shared" si="349"/>
        <v>12000</v>
      </c>
      <c r="N3629">
        <f t="shared" si="350"/>
        <v>3</v>
      </c>
      <c r="O3629">
        <f t="shared" si="351"/>
        <v>2023</v>
      </c>
      <c r="P3629" s="9">
        <f>IF(I3629&gt;0,VLOOKUP(B3629,'m cost'!A:G,6,FALSE)*I3629,0)</f>
        <v>286.8</v>
      </c>
      <c r="Q3629" t="str">
        <f t="shared" si="352"/>
        <v>l</v>
      </c>
      <c r="R3629" s="2">
        <f t="shared" si="353"/>
        <v>-8356.7999999999993</v>
      </c>
    </row>
    <row r="3630" spans="1:18" x14ac:dyDescent="0.2">
      <c r="A3630" t="s">
        <v>50</v>
      </c>
      <c r="B3630" s="9" t="str">
        <f>VLOOKUP(A3630,'item cost'!A:D,2,FALSE)</f>
        <v>group 31</v>
      </c>
      <c r="C3630" s="9" t="str">
        <f>VLOOKUP(D3630,items!A:B,2,FALSE)</f>
        <v>item 10</v>
      </c>
      <c r="D3630" t="s">
        <v>842</v>
      </c>
      <c r="E3630" s="10"/>
      <c r="F3630" s="10">
        <v>44992</v>
      </c>
      <c r="G3630" t="s">
        <v>793</v>
      </c>
      <c r="I3630">
        <v>25</v>
      </c>
      <c r="J3630" s="2">
        <v>1550</v>
      </c>
      <c r="K3630" s="2">
        <f>IF(OR(B3630="متنوع",B3630="قطع غيار"),J3630,IF(AND(B3630="ceiling fan",J3630&gt;500),_xlfn.MAXIFS('m cost'!$E$3:$E$1062,'m cost'!$B$3:$B$1062,C3630,'m cost'!$C$3:$C$1062,"&lt;="&amp;O3630,'m cost'!$D$3:$D$1062,"&lt;="&amp;N3630)*3,_xlfn.MAXIFS('m cost'!$E$3:$E$1062,'m cost'!$B$3:$B$1062,C3630,'m cost'!$C$3:$C$1062,"&lt;="&amp;O3630,'m cost'!$D$3:$D$1062,"&lt;="&amp;N3630)))</f>
        <v>370</v>
      </c>
      <c r="L3630" s="2">
        <f t="shared" si="348"/>
        <v>9250</v>
      </c>
      <c r="M3630" s="2">
        <f t="shared" si="349"/>
        <v>38750</v>
      </c>
      <c r="N3630">
        <f t="shared" si="350"/>
        <v>3</v>
      </c>
      <c r="O3630">
        <f t="shared" si="351"/>
        <v>2023</v>
      </c>
      <c r="P3630" s="9">
        <f>IF(I3630&gt;0,VLOOKUP(B3630,'m cost'!A:G,6,FALSE)*I3630,0)</f>
        <v>125</v>
      </c>
      <c r="Q3630" t="str">
        <f t="shared" si="352"/>
        <v>p</v>
      </c>
      <c r="R3630" s="2">
        <f t="shared" si="353"/>
        <v>29375</v>
      </c>
    </row>
    <row r="3631" spans="1:18" x14ac:dyDescent="0.2">
      <c r="A3631" t="s">
        <v>65</v>
      </c>
      <c r="B3631" s="9" t="str">
        <f>VLOOKUP(A3631,'item cost'!A:D,2,FALSE)</f>
        <v>group 38</v>
      </c>
      <c r="C3631" s="9" t="str">
        <f>VLOOKUP(D3631,items!A:B,2,FALSE)</f>
        <v>item 11</v>
      </c>
      <c r="D3631" t="s">
        <v>843</v>
      </c>
      <c r="E3631" s="10"/>
      <c r="F3631" s="10">
        <v>44992</v>
      </c>
      <c r="G3631" t="s">
        <v>793</v>
      </c>
      <c r="I3631">
        <v>25</v>
      </c>
      <c r="J3631" s="2">
        <v>590</v>
      </c>
      <c r="K3631" s="2">
        <f>IF(OR(B3631="متنوع",B3631="قطع غيار"),J3631,IF(AND(B3631="ceiling fan",J3631&gt;500),_xlfn.MAXIFS('m cost'!$E$3:$E$1062,'m cost'!$B$3:$B$1062,C3631,'m cost'!$C$3:$C$1062,"&lt;="&amp;O3631,'m cost'!$D$3:$D$1062,"&lt;="&amp;N3631)*3,_xlfn.MAXIFS('m cost'!$E$3:$E$1062,'m cost'!$B$3:$B$1062,C3631,'m cost'!$C$3:$C$1062,"&lt;="&amp;O3631,'m cost'!$D$3:$D$1062,"&lt;="&amp;N3631)))</f>
        <v>339.00000000000006</v>
      </c>
      <c r="L3631" s="2">
        <f t="shared" si="348"/>
        <v>8475.0000000000018</v>
      </c>
      <c r="M3631" s="2">
        <f t="shared" si="349"/>
        <v>14750</v>
      </c>
      <c r="N3631">
        <f t="shared" si="350"/>
        <v>3</v>
      </c>
      <c r="O3631">
        <f t="shared" si="351"/>
        <v>2023</v>
      </c>
      <c r="P3631" s="9">
        <f>IF(I3631&gt;0,VLOOKUP(B3631,'m cost'!A:G,6,FALSE)*I3631,0)</f>
        <v>0</v>
      </c>
      <c r="Q3631" t="str">
        <f t="shared" si="352"/>
        <v>p</v>
      </c>
      <c r="R3631" s="2">
        <f t="shared" si="353"/>
        <v>6274.9999999999982</v>
      </c>
    </row>
    <row r="3632" spans="1:18" x14ac:dyDescent="0.2">
      <c r="A3632" t="s">
        <v>55</v>
      </c>
      <c r="B3632" s="9" t="e">
        <f>VLOOKUP(A3632,'item cost'!A:D,2,FALSE)</f>
        <v>#N/A</v>
      </c>
      <c r="C3632" s="9" t="str">
        <f>VLOOKUP(D3632,items!A:B,2,FALSE)</f>
        <v>item 12</v>
      </c>
      <c r="D3632" t="s">
        <v>844</v>
      </c>
      <c r="E3632" s="10"/>
      <c r="F3632" s="10">
        <v>44992</v>
      </c>
      <c r="G3632" t="s">
        <v>793</v>
      </c>
      <c r="I3632">
        <v>12</v>
      </c>
      <c r="J3632" s="2">
        <v>275</v>
      </c>
      <c r="K3632" s="2" t="e">
        <f>IF(OR(B3632="متنوع",B3632="قطع غيار"),J3632,IF(AND(B3632="ceiling fan",J3632&gt;500),_xlfn.MAXIFS('m cost'!$E$3:$E$1062,'m cost'!$B$3:$B$1062,C3632,'m cost'!$C$3:$C$1062,"&lt;="&amp;O3632,'m cost'!$D$3:$D$1062,"&lt;="&amp;N3632)*3,_xlfn.MAXIFS('m cost'!$E$3:$E$1062,'m cost'!$B$3:$B$1062,C3632,'m cost'!$C$3:$C$1062,"&lt;="&amp;O3632,'m cost'!$D$3:$D$1062,"&lt;="&amp;N3632)))</f>
        <v>#N/A</v>
      </c>
      <c r="L3632" s="2" t="e">
        <f t="shared" si="348"/>
        <v>#N/A</v>
      </c>
      <c r="M3632" s="2">
        <f t="shared" si="349"/>
        <v>3300</v>
      </c>
      <c r="N3632">
        <f t="shared" si="350"/>
        <v>3</v>
      </c>
      <c r="O3632">
        <f t="shared" si="351"/>
        <v>2023</v>
      </c>
      <c r="P3632" s="9" t="e">
        <f>IF(I3632&gt;0,VLOOKUP(B3632,'m cost'!A:G,6,FALSE)*I3632,0)</f>
        <v>#N/A</v>
      </c>
      <c r="Q3632" t="e">
        <f t="shared" si="352"/>
        <v>#N/A</v>
      </c>
      <c r="R3632" s="2" t="e">
        <f t="shared" si="353"/>
        <v>#N/A</v>
      </c>
    </row>
    <row r="3633" spans="1:18" x14ac:dyDescent="0.2">
      <c r="A3633" t="s">
        <v>56</v>
      </c>
      <c r="B3633" s="9" t="e">
        <f>VLOOKUP(A3633,'item cost'!A:D,2,FALSE)</f>
        <v>#N/A</v>
      </c>
      <c r="C3633" s="9" t="str">
        <f>VLOOKUP(D3633,items!A:B,2,FALSE)</f>
        <v>item 13</v>
      </c>
      <c r="D3633" t="s">
        <v>845</v>
      </c>
      <c r="E3633" s="10"/>
      <c r="F3633" s="10">
        <v>44992</v>
      </c>
      <c r="G3633" t="s">
        <v>793</v>
      </c>
      <c r="I3633">
        <v>12</v>
      </c>
      <c r="J3633" s="2">
        <v>325</v>
      </c>
      <c r="K3633" s="2" t="e">
        <f>IF(OR(B3633="متنوع",B3633="قطع غيار"),J3633,IF(AND(B3633="ceiling fan",J3633&gt;500),_xlfn.MAXIFS('m cost'!$E$3:$E$1062,'m cost'!$B$3:$B$1062,C3633,'m cost'!$C$3:$C$1062,"&lt;="&amp;O3633,'m cost'!$D$3:$D$1062,"&lt;="&amp;N3633)*3,_xlfn.MAXIFS('m cost'!$E$3:$E$1062,'m cost'!$B$3:$B$1062,C3633,'m cost'!$C$3:$C$1062,"&lt;="&amp;O3633,'m cost'!$D$3:$D$1062,"&lt;="&amp;N3633)))</f>
        <v>#N/A</v>
      </c>
      <c r="L3633" s="2" t="e">
        <f t="shared" si="348"/>
        <v>#N/A</v>
      </c>
      <c r="M3633" s="2">
        <f t="shared" si="349"/>
        <v>3900</v>
      </c>
      <c r="N3633">
        <f t="shared" si="350"/>
        <v>3</v>
      </c>
      <c r="O3633">
        <f t="shared" si="351"/>
        <v>2023</v>
      </c>
      <c r="P3633" s="9" t="e">
        <f>IF(I3633&gt;0,VLOOKUP(B3633,'m cost'!A:G,6,FALSE)*I3633,0)</f>
        <v>#N/A</v>
      </c>
      <c r="Q3633" t="e">
        <f t="shared" si="352"/>
        <v>#N/A</v>
      </c>
      <c r="R3633" s="2" t="e">
        <f t="shared" si="353"/>
        <v>#N/A</v>
      </c>
    </row>
    <row r="3634" spans="1:18" x14ac:dyDescent="0.2">
      <c r="A3634" t="s">
        <v>18</v>
      </c>
      <c r="B3634" s="9" t="str">
        <f>VLOOKUP(A3634,'item cost'!A:D,2,FALSE)</f>
        <v>group 21</v>
      </c>
      <c r="C3634" s="9" t="str">
        <f>VLOOKUP(D3634,items!A:B,2,FALSE)</f>
        <v>item 14</v>
      </c>
      <c r="D3634" t="s">
        <v>846</v>
      </c>
      <c r="E3634" s="10"/>
      <c r="F3634" s="10">
        <v>44992</v>
      </c>
      <c r="G3634" t="s">
        <v>793</v>
      </c>
      <c r="I3634">
        <v>1</v>
      </c>
      <c r="J3634" s="2">
        <v>295</v>
      </c>
      <c r="K3634" s="2">
        <f>IF(OR(B3634="متنوع",B3634="قطع غيار"),J3634,IF(AND(B3634="ceiling fan",J3634&gt;500),_xlfn.MAXIFS('m cost'!$E$3:$E$1062,'m cost'!$B$3:$B$1062,C3634,'m cost'!$C$3:$C$1062,"&lt;="&amp;O3634,'m cost'!$D$3:$D$1062,"&lt;="&amp;N3634)*3,_xlfn.MAXIFS('m cost'!$E$3:$E$1062,'m cost'!$B$3:$B$1062,C3634,'m cost'!$C$3:$C$1062,"&lt;="&amp;O3634,'m cost'!$D$3:$D$1062,"&lt;="&amp;N3634)))</f>
        <v>2060</v>
      </c>
      <c r="L3634" s="2">
        <f t="shared" si="348"/>
        <v>2060</v>
      </c>
      <c r="M3634" s="2">
        <f t="shared" si="349"/>
        <v>295</v>
      </c>
      <c r="N3634">
        <f t="shared" si="350"/>
        <v>3</v>
      </c>
      <c r="O3634">
        <f t="shared" si="351"/>
        <v>2023</v>
      </c>
      <c r="P3634" s="9">
        <f>IF(I3634&gt;0,VLOOKUP(B3634,'m cost'!A:G,6,FALSE)*I3634,0)</f>
        <v>0</v>
      </c>
      <c r="Q3634" t="str">
        <f t="shared" si="352"/>
        <v>l</v>
      </c>
      <c r="R3634" s="2">
        <f t="shared" si="353"/>
        <v>-1765</v>
      </c>
    </row>
    <row r="3635" spans="1:18" x14ac:dyDescent="0.2">
      <c r="A3635" t="s">
        <v>24</v>
      </c>
      <c r="B3635" s="9" t="str">
        <f>VLOOKUP(A3635,'item cost'!A:D,2,FALSE)</f>
        <v>group 22</v>
      </c>
      <c r="C3635" s="9" t="str">
        <f>VLOOKUP(D3635,items!A:B,2,FALSE)</f>
        <v>item 15</v>
      </c>
      <c r="D3635" t="s">
        <v>847</v>
      </c>
      <c r="E3635" s="10"/>
      <c r="F3635" s="10">
        <v>44992</v>
      </c>
      <c r="G3635" t="s">
        <v>793</v>
      </c>
      <c r="I3635">
        <v>1</v>
      </c>
      <c r="J3635" s="2">
        <v>330</v>
      </c>
      <c r="K3635" s="2">
        <f>IF(OR(B3635="متنوع",B3635="قطع غيار"),J3635,IF(AND(B3635="ceiling fan",J3635&gt;500),_xlfn.MAXIFS('m cost'!$E$3:$E$1062,'m cost'!$B$3:$B$1062,C3635,'m cost'!$C$3:$C$1062,"&lt;="&amp;O3635,'m cost'!$D$3:$D$1062,"&lt;="&amp;N3635)*3,_xlfn.MAXIFS('m cost'!$E$3:$E$1062,'m cost'!$B$3:$B$1062,C3635,'m cost'!$C$3:$C$1062,"&lt;="&amp;O3635,'m cost'!$D$3:$D$1062,"&lt;="&amp;N3635)))</f>
        <v>1928</v>
      </c>
      <c r="L3635" s="2">
        <f t="shared" si="348"/>
        <v>1928</v>
      </c>
      <c r="M3635" s="2">
        <f t="shared" si="349"/>
        <v>330</v>
      </c>
      <c r="N3635">
        <f t="shared" si="350"/>
        <v>3</v>
      </c>
      <c r="O3635">
        <f t="shared" si="351"/>
        <v>2023</v>
      </c>
      <c r="P3635" s="9">
        <f>IF(I3635&gt;0,VLOOKUP(B3635,'m cost'!A:G,6,FALSE)*I3635,0)</f>
        <v>1</v>
      </c>
      <c r="Q3635" t="str">
        <f t="shared" si="352"/>
        <v>l</v>
      </c>
      <c r="R3635" s="2">
        <f t="shared" si="353"/>
        <v>-1599</v>
      </c>
    </row>
    <row r="3636" spans="1:18" x14ac:dyDescent="0.2">
      <c r="A3636" t="s">
        <v>38</v>
      </c>
      <c r="B3636" s="9" t="str">
        <f>VLOOKUP(A3636,'item cost'!A:D,2,FALSE)</f>
        <v>group 14</v>
      </c>
      <c r="C3636" s="9" t="str">
        <f>VLOOKUP(D3636,items!A:B,2,FALSE)</f>
        <v>item 16</v>
      </c>
      <c r="D3636" t="s">
        <v>848</v>
      </c>
      <c r="E3636" s="10"/>
      <c r="F3636" s="10">
        <v>44992</v>
      </c>
      <c r="G3636" t="s">
        <v>793</v>
      </c>
      <c r="I3636">
        <v>2</v>
      </c>
      <c r="J3636" s="2">
        <v>400</v>
      </c>
      <c r="K3636" s="2">
        <f>IF(OR(B3636="متنوع",B3636="قطع غيار"),J3636,IF(AND(B3636="ceiling fan",J3636&gt;500),_xlfn.MAXIFS('m cost'!$E$3:$E$1062,'m cost'!$B$3:$B$1062,C3636,'m cost'!$C$3:$C$1062,"&lt;="&amp;O3636,'m cost'!$D$3:$D$1062,"&lt;="&amp;N3636)*3,_xlfn.MAXIFS('m cost'!$E$3:$E$1062,'m cost'!$B$3:$B$1062,C3636,'m cost'!$C$3:$C$1062,"&lt;="&amp;O3636,'m cost'!$D$3:$D$1062,"&lt;="&amp;N3636)))</f>
        <v>340.26666666666671</v>
      </c>
      <c r="L3636" s="2">
        <f t="shared" si="348"/>
        <v>680.53333333333342</v>
      </c>
      <c r="M3636" s="2">
        <f t="shared" si="349"/>
        <v>800</v>
      </c>
      <c r="N3636">
        <f t="shared" si="350"/>
        <v>3</v>
      </c>
      <c r="O3636">
        <f t="shared" si="351"/>
        <v>2023</v>
      </c>
      <c r="P3636" s="9">
        <f>IF(I3636&gt;0,VLOOKUP(B3636,'m cost'!A:G,6,FALSE)*I3636,0)</f>
        <v>66.38</v>
      </c>
      <c r="Q3636" t="str">
        <f t="shared" si="352"/>
        <v>p</v>
      </c>
      <c r="R3636" s="2">
        <f t="shared" si="353"/>
        <v>53.086666666666588</v>
      </c>
    </row>
    <row r="3637" spans="1:18" x14ac:dyDescent="0.2">
      <c r="A3637" t="s">
        <v>271</v>
      </c>
      <c r="B3637" s="9" t="str">
        <f>VLOOKUP(A3637,'item cost'!A:D,2,FALSE)</f>
        <v>group 4</v>
      </c>
      <c r="C3637" s="9" t="str">
        <f>VLOOKUP(D3637,items!A:B,2,FALSE)</f>
        <v>item 17</v>
      </c>
      <c r="D3637" t="s">
        <v>849</v>
      </c>
      <c r="E3637" s="10"/>
      <c r="F3637" s="10">
        <v>44992</v>
      </c>
      <c r="G3637" t="s">
        <v>793</v>
      </c>
      <c r="I3637">
        <v>1</v>
      </c>
      <c r="J3637" s="2">
        <v>2775</v>
      </c>
      <c r="K3637" s="2">
        <f>IF(OR(B3637="متنوع",B3637="قطع غيار"),J3637,IF(AND(B3637="ceiling fan",J3637&gt;500),_xlfn.MAXIFS('m cost'!$E$3:$E$1062,'m cost'!$B$3:$B$1062,C3637,'m cost'!$C$3:$C$1062,"&lt;="&amp;O3637,'m cost'!$D$3:$D$1062,"&lt;="&amp;N3637)*3,_xlfn.MAXIFS('m cost'!$E$3:$E$1062,'m cost'!$B$3:$B$1062,C3637,'m cost'!$C$3:$C$1062,"&lt;="&amp;O3637,'m cost'!$D$3:$D$1062,"&lt;="&amp;N3637)))</f>
        <v>1330</v>
      </c>
      <c r="L3637" s="2">
        <f t="shared" si="348"/>
        <v>1330</v>
      </c>
      <c r="M3637" s="2">
        <f t="shared" si="349"/>
        <v>2775</v>
      </c>
      <c r="N3637">
        <f t="shared" si="350"/>
        <v>3</v>
      </c>
      <c r="O3637">
        <f t="shared" si="351"/>
        <v>2023</v>
      </c>
      <c r="P3637" s="9">
        <f>IF(I3637&gt;0,VLOOKUP(B3637,'m cost'!A:G,6,FALSE)*I3637,0)</f>
        <v>42.96</v>
      </c>
      <c r="Q3637" t="str">
        <f t="shared" si="352"/>
        <v>p</v>
      </c>
      <c r="R3637" s="2">
        <f t="shared" si="353"/>
        <v>1402.04</v>
      </c>
    </row>
    <row r="3638" spans="1:18" x14ac:dyDescent="0.2">
      <c r="A3638" t="s">
        <v>18</v>
      </c>
      <c r="B3638" s="9" t="str">
        <f>VLOOKUP(A3638,'item cost'!A:D,2,FALSE)</f>
        <v>group 21</v>
      </c>
      <c r="C3638" s="9" t="str">
        <f>VLOOKUP(D3638,items!A:B,2,FALSE)</f>
        <v>item 18</v>
      </c>
      <c r="D3638" t="s">
        <v>850</v>
      </c>
      <c r="E3638" s="10"/>
      <c r="F3638" s="10">
        <v>44992</v>
      </c>
      <c r="G3638" t="s">
        <v>794</v>
      </c>
      <c r="I3638">
        <v>1</v>
      </c>
      <c r="J3638" s="2">
        <v>295</v>
      </c>
      <c r="K3638" s="2">
        <f>IF(OR(B3638="متنوع",B3638="قطع غيار"),J3638,IF(AND(B3638="ceiling fan",J3638&gt;500),_xlfn.MAXIFS('m cost'!$E$3:$E$1062,'m cost'!$B$3:$B$1062,C3638,'m cost'!$C$3:$C$1062,"&lt;="&amp;O3638,'m cost'!$D$3:$D$1062,"&lt;="&amp;N3638)*3,_xlfn.MAXIFS('m cost'!$E$3:$E$1062,'m cost'!$B$3:$B$1062,C3638,'m cost'!$C$3:$C$1062,"&lt;="&amp;O3638,'m cost'!$D$3:$D$1062,"&lt;="&amp;N3638)))</f>
        <v>569</v>
      </c>
      <c r="L3638" s="2">
        <f t="shared" si="348"/>
        <v>569</v>
      </c>
      <c r="M3638" s="2">
        <f t="shared" si="349"/>
        <v>295</v>
      </c>
      <c r="N3638">
        <f t="shared" si="350"/>
        <v>3</v>
      </c>
      <c r="O3638">
        <f t="shared" si="351"/>
        <v>2023</v>
      </c>
      <c r="P3638" s="9">
        <f>IF(I3638&gt;0,VLOOKUP(B3638,'m cost'!A:G,6,FALSE)*I3638,0)</f>
        <v>0</v>
      </c>
      <c r="Q3638" t="str">
        <f t="shared" si="352"/>
        <v>l</v>
      </c>
      <c r="R3638" s="2">
        <f t="shared" si="353"/>
        <v>-274</v>
      </c>
    </row>
    <row r="3639" spans="1:18" x14ac:dyDescent="0.2">
      <c r="A3639" t="s">
        <v>24</v>
      </c>
      <c r="B3639" s="9" t="str">
        <f>VLOOKUP(A3639,'item cost'!A:D,2,FALSE)</f>
        <v>group 22</v>
      </c>
      <c r="C3639" s="9" t="str">
        <f>VLOOKUP(D3639,items!A:B,2,FALSE)</f>
        <v>item 19</v>
      </c>
      <c r="D3639" t="s">
        <v>851</v>
      </c>
      <c r="E3639" s="10"/>
      <c r="F3639" s="10">
        <v>44992</v>
      </c>
      <c r="G3639" t="s">
        <v>794</v>
      </c>
      <c r="I3639">
        <v>1</v>
      </c>
      <c r="J3639" s="2">
        <v>330</v>
      </c>
      <c r="K3639" s="2">
        <f>IF(OR(B3639="متنوع",B3639="قطع غيار"),J3639,IF(AND(B3639="ceiling fan",J3639&gt;500),_xlfn.MAXIFS('m cost'!$E$3:$E$1062,'m cost'!$B$3:$B$1062,C3639,'m cost'!$C$3:$C$1062,"&lt;="&amp;O3639,'m cost'!$D$3:$D$1062,"&lt;="&amp;N3639)*3,_xlfn.MAXIFS('m cost'!$E$3:$E$1062,'m cost'!$B$3:$B$1062,C3639,'m cost'!$C$3:$C$1062,"&lt;="&amp;O3639,'m cost'!$D$3:$D$1062,"&lt;="&amp;N3639)))</f>
        <v>1400</v>
      </c>
      <c r="L3639" s="2">
        <f t="shared" si="348"/>
        <v>1400</v>
      </c>
      <c r="M3639" s="2">
        <f t="shared" si="349"/>
        <v>330</v>
      </c>
      <c r="N3639">
        <f t="shared" si="350"/>
        <v>3</v>
      </c>
      <c r="O3639">
        <f t="shared" si="351"/>
        <v>2023</v>
      </c>
      <c r="P3639" s="9">
        <f>IF(I3639&gt;0,VLOOKUP(B3639,'m cost'!A:G,6,FALSE)*I3639,0)</f>
        <v>1</v>
      </c>
      <c r="Q3639" t="str">
        <f t="shared" si="352"/>
        <v>l</v>
      </c>
      <c r="R3639" s="2">
        <f t="shared" si="353"/>
        <v>-1071</v>
      </c>
    </row>
    <row r="3640" spans="1:18" x14ac:dyDescent="0.2">
      <c r="A3640" t="s">
        <v>38</v>
      </c>
      <c r="B3640" s="9" t="str">
        <f>VLOOKUP(A3640,'item cost'!A:D,2,FALSE)</f>
        <v>group 14</v>
      </c>
      <c r="C3640" s="9" t="str">
        <f>VLOOKUP(D3640,items!A:B,2,FALSE)</f>
        <v>item 20</v>
      </c>
      <c r="D3640" t="s">
        <v>852</v>
      </c>
      <c r="E3640" s="10"/>
      <c r="F3640" s="10">
        <v>44992</v>
      </c>
      <c r="G3640" t="s">
        <v>794</v>
      </c>
      <c r="I3640">
        <v>2</v>
      </c>
      <c r="J3640" s="2">
        <v>400</v>
      </c>
      <c r="K3640" s="2">
        <f>IF(OR(B3640="متنوع",B3640="قطع غيار"),J3640,IF(AND(B3640="ceiling fan",J3640&gt;500),_xlfn.MAXIFS('m cost'!$E$3:$E$1062,'m cost'!$B$3:$B$1062,C3640,'m cost'!$C$3:$C$1062,"&lt;="&amp;O3640,'m cost'!$D$3:$D$1062,"&lt;="&amp;N3640)*3,_xlfn.MAXIFS('m cost'!$E$3:$E$1062,'m cost'!$B$3:$B$1062,C3640,'m cost'!$C$3:$C$1062,"&lt;="&amp;O3640,'m cost'!$D$3:$D$1062,"&lt;="&amp;N3640)))</f>
        <v>1668</v>
      </c>
      <c r="L3640" s="2">
        <f t="shared" si="348"/>
        <v>3336</v>
      </c>
      <c r="M3640" s="2">
        <f t="shared" si="349"/>
        <v>800</v>
      </c>
      <c r="N3640">
        <f t="shared" si="350"/>
        <v>3</v>
      </c>
      <c r="O3640">
        <f t="shared" si="351"/>
        <v>2023</v>
      </c>
      <c r="P3640" s="9">
        <f>IF(I3640&gt;0,VLOOKUP(B3640,'m cost'!A:G,6,FALSE)*I3640,0)</f>
        <v>66.38</v>
      </c>
      <c r="Q3640" t="str">
        <f t="shared" si="352"/>
        <v>l</v>
      </c>
      <c r="R3640" s="2">
        <f t="shared" si="353"/>
        <v>-2602.38</v>
      </c>
    </row>
    <row r="3641" spans="1:18" x14ac:dyDescent="0.2">
      <c r="A3641" t="s">
        <v>68</v>
      </c>
      <c r="B3641" s="9" t="e">
        <f>VLOOKUP(A3641,'item cost'!A:D,2,FALSE)</f>
        <v>#N/A</v>
      </c>
      <c r="C3641" s="9" t="str">
        <f>VLOOKUP(D3641,items!A:B,2,FALSE)</f>
        <v>item 21</v>
      </c>
      <c r="D3641" t="s">
        <v>853</v>
      </c>
      <c r="E3641" s="10"/>
      <c r="F3641" s="10">
        <v>44992</v>
      </c>
      <c r="G3641" t="s">
        <v>794</v>
      </c>
      <c r="I3641">
        <v>1</v>
      </c>
      <c r="J3641" s="2">
        <v>220</v>
      </c>
      <c r="K3641" s="2" t="e">
        <f>IF(OR(B3641="متنوع",B3641="قطع غيار"),J3641,IF(AND(B3641="ceiling fan",J3641&gt;500),_xlfn.MAXIFS('m cost'!$E$3:$E$1062,'m cost'!$B$3:$B$1062,C3641,'m cost'!$C$3:$C$1062,"&lt;="&amp;O3641,'m cost'!$D$3:$D$1062,"&lt;="&amp;N3641)*3,_xlfn.MAXIFS('m cost'!$E$3:$E$1062,'m cost'!$B$3:$B$1062,C3641,'m cost'!$C$3:$C$1062,"&lt;="&amp;O3641,'m cost'!$D$3:$D$1062,"&lt;="&amp;N3641)))</f>
        <v>#N/A</v>
      </c>
      <c r="L3641" s="2" t="e">
        <f t="shared" si="348"/>
        <v>#N/A</v>
      </c>
      <c r="M3641" s="2">
        <f t="shared" si="349"/>
        <v>220</v>
      </c>
      <c r="N3641">
        <f t="shared" si="350"/>
        <v>3</v>
      </c>
      <c r="O3641">
        <f t="shared" si="351"/>
        <v>2023</v>
      </c>
      <c r="P3641" s="9" t="e">
        <f>IF(I3641&gt;0,VLOOKUP(B3641,'m cost'!A:G,6,FALSE)*I3641,0)</f>
        <v>#N/A</v>
      </c>
      <c r="Q3641" t="e">
        <f t="shared" si="352"/>
        <v>#N/A</v>
      </c>
      <c r="R3641" s="2" t="e">
        <f t="shared" si="353"/>
        <v>#N/A</v>
      </c>
    </row>
    <row r="3642" spans="1:18" x14ac:dyDescent="0.2">
      <c r="A3642" t="s">
        <v>32</v>
      </c>
      <c r="B3642" s="9" t="str">
        <f>VLOOKUP(A3642,'item cost'!A:D,2,FALSE)</f>
        <v>group 1</v>
      </c>
      <c r="C3642" s="9" t="str">
        <f>VLOOKUP(D3642,items!A:B,2,FALSE)</f>
        <v>item 22</v>
      </c>
      <c r="D3642" t="s">
        <v>854</v>
      </c>
      <c r="E3642" s="10"/>
      <c r="F3642" s="10">
        <v>45007</v>
      </c>
      <c r="G3642" t="s">
        <v>795</v>
      </c>
      <c r="I3642">
        <v>150</v>
      </c>
      <c r="J3642" s="2">
        <v>560</v>
      </c>
      <c r="K3642" s="2">
        <f>IF(OR(B3642="متنوع",B3642="قطع غيار"),J3642,IF(AND(B3642="ceiling fan",J3642&gt;500),_xlfn.MAXIFS('m cost'!$E$3:$E$1062,'m cost'!$B$3:$B$1062,C3642,'m cost'!$C$3:$C$1062,"&lt;="&amp;O3642,'m cost'!$D$3:$D$1062,"&lt;="&amp;N3642)*3,_xlfn.MAXIFS('m cost'!$E$3:$E$1062,'m cost'!$B$3:$B$1062,C3642,'m cost'!$C$3:$C$1062,"&lt;="&amp;O3642,'m cost'!$D$3:$D$1062,"&lt;="&amp;N3642)))</f>
        <v>855</v>
      </c>
      <c r="L3642" s="2">
        <f t="shared" si="348"/>
        <v>128250</v>
      </c>
      <c r="M3642" s="2">
        <f t="shared" si="349"/>
        <v>84000</v>
      </c>
      <c r="N3642">
        <f t="shared" si="350"/>
        <v>3</v>
      </c>
      <c r="O3642">
        <f t="shared" si="351"/>
        <v>2023</v>
      </c>
      <c r="P3642" s="9">
        <f>IF(I3642&gt;0,VLOOKUP(B3642,'m cost'!A:G,6,FALSE)*I3642,0)</f>
        <v>7662</v>
      </c>
      <c r="Q3642" t="str">
        <f t="shared" si="352"/>
        <v>l</v>
      </c>
      <c r="R3642" s="2">
        <f t="shared" si="353"/>
        <v>-51912</v>
      </c>
    </row>
    <row r="3643" spans="1:18" x14ac:dyDescent="0.2">
      <c r="A3643" t="s">
        <v>40</v>
      </c>
      <c r="B3643" s="9" t="str">
        <f>VLOOKUP(A3643,'item cost'!A:D,2,FALSE)</f>
        <v>group 7</v>
      </c>
      <c r="C3643" s="9" t="str">
        <f>VLOOKUP(D3643,items!A:B,2,FALSE)</f>
        <v>item 23</v>
      </c>
      <c r="D3643" t="s">
        <v>855</v>
      </c>
      <c r="E3643" s="10"/>
      <c r="F3643" s="10">
        <v>45007</v>
      </c>
      <c r="G3643" t="s">
        <v>795</v>
      </c>
      <c r="I3643">
        <v>100</v>
      </c>
      <c r="J3643" s="2">
        <v>510</v>
      </c>
      <c r="K3643" s="2">
        <f>IF(OR(B3643="متنوع",B3643="قطع غيار"),J3643,IF(AND(B3643="ceiling fan",J3643&gt;500),_xlfn.MAXIFS('m cost'!$E$3:$E$1062,'m cost'!$B$3:$B$1062,C3643,'m cost'!$C$3:$C$1062,"&lt;="&amp;O3643,'m cost'!$D$3:$D$1062,"&lt;="&amp;N3643)*3,_xlfn.MAXIFS('m cost'!$E$3:$E$1062,'m cost'!$B$3:$B$1062,C3643,'m cost'!$C$3:$C$1062,"&lt;="&amp;O3643,'m cost'!$D$3:$D$1062,"&lt;="&amp;N3643)))</f>
        <v>3666.8121693121693</v>
      </c>
      <c r="L3643" s="2">
        <f t="shared" si="348"/>
        <v>366681.21693121694</v>
      </c>
      <c r="M3643" s="2">
        <f t="shared" si="349"/>
        <v>51000</v>
      </c>
      <c r="N3643">
        <f t="shared" si="350"/>
        <v>3</v>
      </c>
      <c r="O3643">
        <f t="shared" si="351"/>
        <v>2023</v>
      </c>
      <c r="P3643" s="9">
        <f>IF(I3643&gt;0,VLOOKUP(B3643,'m cost'!A:G,6,FALSE)*I3643,0)</f>
        <v>2214</v>
      </c>
      <c r="Q3643" t="str">
        <f t="shared" si="352"/>
        <v>l</v>
      </c>
      <c r="R3643" s="2">
        <f t="shared" si="353"/>
        <v>-317895.21693121694</v>
      </c>
    </row>
    <row r="3644" spans="1:18" x14ac:dyDescent="0.2">
      <c r="A3644" t="s">
        <v>39</v>
      </c>
      <c r="B3644" s="9" t="str">
        <f>VLOOKUP(A3644,'item cost'!A:D,2,FALSE)</f>
        <v>group 9</v>
      </c>
      <c r="C3644" s="9" t="str">
        <f>VLOOKUP(D3644,items!A:B,2,FALSE)</f>
        <v>item 24</v>
      </c>
      <c r="D3644" t="s">
        <v>856</v>
      </c>
      <c r="E3644" s="10"/>
      <c r="F3644" s="10">
        <v>45007</v>
      </c>
      <c r="G3644" t="s">
        <v>795</v>
      </c>
      <c r="I3644">
        <v>30</v>
      </c>
      <c r="J3644" s="2">
        <v>1475</v>
      </c>
      <c r="K3644" s="2">
        <f>IF(OR(B3644="متنوع",B3644="قطع غيار"),J3644,IF(AND(B3644="ceiling fan",J3644&gt;500),_xlfn.MAXIFS('m cost'!$E$3:$E$1062,'m cost'!$B$3:$B$1062,C3644,'m cost'!$C$3:$C$1062,"&lt;="&amp;O3644,'m cost'!$D$3:$D$1062,"&lt;="&amp;N3644)*3,_xlfn.MAXIFS('m cost'!$E$3:$E$1062,'m cost'!$B$3:$B$1062,C3644,'m cost'!$C$3:$C$1062,"&lt;="&amp;O3644,'m cost'!$D$3:$D$1062,"&lt;="&amp;N3644)))</f>
        <v>570</v>
      </c>
      <c r="L3644" s="2">
        <f t="shared" si="348"/>
        <v>17100</v>
      </c>
      <c r="M3644" s="2">
        <f t="shared" si="349"/>
        <v>44250</v>
      </c>
      <c r="N3644">
        <f t="shared" si="350"/>
        <v>3</v>
      </c>
      <c r="O3644">
        <f t="shared" si="351"/>
        <v>2023</v>
      </c>
      <c r="P3644" s="9">
        <f>IF(I3644&gt;0,VLOOKUP(B3644,'m cost'!A:G,6,FALSE)*I3644,0)</f>
        <v>674.69999999999993</v>
      </c>
      <c r="Q3644" t="str">
        <f t="shared" si="352"/>
        <v>p</v>
      </c>
      <c r="R3644" s="2">
        <f t="shared" si="353"/>
        <v>26475.3</v>
      </c>
    </row>
    <row r="3645" spans="1:18" x14ac:dyDescent="0.2">
      <c r="A3645" t="s">
        <v>30</v>
      </c>
      <c r="B3645" s="9" t="str">
        <f>VLOOKUP(A3645,'item cost'!A:D,2,FALSE)</f>
        <v>group 16</v>
      </c>
      <c r="C3645" s="9" t="str">
        <f>VLOOKUP(D3645,items!A:B,2,FALSE)</f>
        <v>item 25</v>
      </c>
      <c r="D3645" t="s">
        <v>857</v>
      </c>
      <c r="E3645" s="10"/>
      <c r="F3645" s="10">
        <v>45007</v>
      </c>
      <c r="G3645" t="s">
        <v>795</v>
      </c>
      <c r="I3645">
        <v>1</v>
      </c>
      <c r="J3645" s="2">
        <v>1200</v>
      </c>
      <c r="K3645" s="2">
        <f>IF(OR(B3645="متنوع",B3645="قطع غيار"),J3645,IF(AND(B3645="ceiling fan",J3645&gt;500),_xlfn.MAXIFS('m cost'!$E$3:$E$1062,'m cost'!$B$3:$B$1062,C3645,'m cost'!$C$3:$C$1062,"&lt;="&amp;O3645,'m cost'!$D$3:$D$1062,"&lt;="&amp;N3645)*3,_xlfn.MAXIFS('m cost'!$E$3:$E$1062,'m cost'!$B$3:$B$1062,C3645,'m cost'!$C$3:$C$1062,"&lt;="&amp;O3645,'m cost'!$D$3:$D$1062,"&lt;="&amp;N3645)))</f>
        <v>388</v>
      </c>
      <c r="L3645" s="2">
        <f t="shared" si="348"/>
        <v>388</v>
      </c>
      <c r="M3645" s="2">
        <f t="shared" si="349"/>
        <v>1200</v>
      </c>
      <c r="N3645">
        <f t="shared" si="350"/>
        <v>3</v>
      </c>
      <c r="O3645">
        <f t="shared" si="351"/>
        <v>2023</v>
      </c>
      <c r="P3645" s="9">
        <f>IF(I3645&gt;0,VLOOKUP(B3645,'m cost'!A:G,6,FALSE)*I3645,0)</f>
        <v>28.68</v>
      </c>
      <c r="Q3645" t="str">
        <f t="shared" si="352"/>
        <v>p</v>
      </c>
      <c r="R3645" s="2">
        <f t="shared" si="353"/>
        <v>783.32</v>
      </c>
    </row>
    <row r="3646" spans="1:18" x14ac:dyDescent="0.2">
      <c r="A3646" t="s">
        <v>36</v>
      </c>
      <c r="B3646" s="9" t="str">
        <f>VLOOKUP(A3646,'item cost'!A:D,2,FALSE)</f>
        <v>group 15</v>
      </c>
      <c r="C3646" s="9" t="str">
        <f>VLOOKUP(D3646,items!A:B,2,FALSE)</f>
        <v>item 26</v>
      </c>
      <c r="D3646" t="s">
        <v>858</v>
      </c>
      <c r="E3646" s="10"/>
      <c r="F3646" s="10">
        <v>45007</v>
      </c>
      <c r="G3646" t="s">
        <v>795</v>
      </c>
      <c r="I3646">
        <v>1</v>
      </c>
      <c r="J3646" s="2">
        <v>1000</v>
      </c>
      <c r="K3646" s="2">
        <f>IF(OR(B3646="متنوع",B3646="قطع غيار"),J3646,IF(AND(B3646="ceiling fan",J3646&gt;500),_xlfn.MAXIFS('m cost'!$E$3:$E$1062,'m cost'!$B$3:$B$1062,C3646,'m cost'!$C$3:$C$1062,"&lt;="&amp;O3646,'m cost'!$D$3:$D$1062,"&lt;="&amp;N3646)*3,_xlfn.MAXIFS('m cost'!$E$3:$E$1062,'m cost'!$B$3:$B$1062,C3646,'m cost'!$C$3:$C$1062,"&lt;="&amp;O3646,'m cost'!$D$3:$D$1062,"&lt;="&amp;N3646)))</f>
        <v>2270</v>
      </c>
      <c r="L3646" s="2">
        <f t="shared" si="348"/>
        <v>2270</v>
      </c>
      <c r="M3646" s="2">
        <f t="shared" si="349"/>
        <v>1000</v>
      </c>
      <c r="N3646">
        <f t="shared" si="350"/>
        <v>3</v>
      </c>
      <c r="O3646">
        <f t="shared" si="351"/>
        <v>2023</v>
      </c>
      <c r="P3646" s="9">
        <f>IF(I3646&gt;0,VLOOKUP(B3646,'m cost'!A:G,6,FALSE)*I3646,0)</f>
        <v>26.52</v>
      </c>
      <c r="Q3646" t="str">
        <f t="shared" si="352"/>
        <v>l</v>
      </c>
      <c r="R3646" s="2">
        <f t="shared" si="353"/>
        <v>-1296.52</v>
      </c>
    </row>
    <row r="3647" spans="1:18" x14ac:dyDescent="0.2">
      <c r="A3647" t="s">
        <v>32</v>
      </c>
      <c r="B3647" s="9" t="str">
        <f>VLOOKUP(A3647,'item cost'!A:D,2,FALSE)</f>
        <v>group 1</v>
      </c>
      <c r="C3647" s="9" t="str">
        <f>VLOOKUP(D3647,items!A:B,2,FALSE)</f>
        <v>item 27</v>
      </c>
      <c r="D3647" t="s">
        <v>859</v>
      </c>
      <c r="E3647" s="10"/>
      <c r="F3647" s="10">
        <v>45007</v>
      </c>
      <c r="G3647" t="s">
        <v>795</v>
      </c>
      <c r="I3647">
        <v>5</v>
      </c>
      <c r="J3647" s="2">
        <v>520</v>
      </c>
      <c r="K3647" s="2">
        <f>IF(OR(B3647="متنوع",B3647="قطع غيار"),J3647,IF(AND(B3647="ceiling fan",J3647&gt;500),_xlfn.MAXIFS('m cost'!$E$3:$E$1062,'m cost'!$B$3:$B$1062,C3647,'m cost'!$C$3:$C$1062,"&lt;="&amp;O3647,'m cost'!$D$3:$D$1062,"&lt;="&amp;N3647)*3,_xlfn.MAXIFS('m cost'!$E$3:$E$1062,'m cost'!$B$3:$B$1062,C3647,'m cost'!$C$3:$C$1062,"&lt;="&amp;O3647,'m cost'!$D$3:$D$1062,"&lt;="&amp;N3647)))</f>
        <v>1651</v>
      </c>
      <c r="L3647" s="2">
        <f t="shared" si="348"/>
        <v>8255</v>
      </c>
      <c r="M3647" s="2">
        <f t="shared" si="349"/>
        <v>2600</v>
      </c>
      <c r="N3647">
        <f t="shared" si="350"/>
        <v>3</v>
      </c>
      <c r="O3647">
        <f t="shared" si="351"/>
        <v>2023</v>
      </c>
      <c r="P3647" s="9">
        <f>IF(I3647&gt;0,VLOOKUP(B3647,'m cost'!A:G,6,FALSE)*I3647,0)</f>
        <v>255.39999999999998</v>
      </c>
      <c r="Q3647" t="str">
        <f t="shared" si="352"/>
        <v>l</v>
      </c>
      <c r="R3647" s="2">
        <f t="shared" si="353"/>
        <v>-5910.4</v>
      </c>
    </row>
    <row r="3648" spans="1:18" x14ac:dyDescent="0.2">
      <c r="A3648" t="s">
        <v>40</v>
      </c>
      <c r="B3648" s="9" t="str">
        <f>VLOOKUP(A3648,'item cost'!A:D,2,FALSE)</f>
        <v>group 7</v>
      </c>
      <c r="C3648" s="9" t="str">
        <f>VLOOKUP(D3648,items!A:B,2,FALSE)</f>
        <v>item 28</v>
      </c>
      <c r="D3648" t="s">
        <v>860</v>
      </c>
      <c r="E3648" s="10"/>
      <c r="F3648" s="10">
        <v>45007</v>
      </c>
      <c r="G3648" t="s">
        <v>795</v>
      </c>
      <c r="I3648">
        <v>5</v>
      </c>
      <c r="J3648" s="2">
        <v>475</v>
      </c>
      <c r="K3648" s="2">
        <f>IF(OR(B3648="متنوع",B3648="قطع غيار"),J3648,IF(AND(B3648="ceiling fan",J3648&gt;500),_xlfn.MAXIFS('m cost'!$E$3:$E$1062,'m cost'!$B$3:$B$1062,C3648,'m cost'!$C$3:$C$1062,"&lt;="&amp;O3648,'m cost'!$D$3:$D$1062,"&lt;="&amp;N3648)*3,_xlfn.MAXIFS('m cost'!$E$3:$E$1062,'m cost'!$B$3:$B$1062,C3648,'m cost'!$C$3:$C$1062,"&lt;="&amp;O3648,'m cost'!$D$3:$D$1062,"&lt;="&amp;N3648)))</f>
        <v>1229</v>
      </c>
      <c r="L3648" s="2">
        <f t="shared" si="348"/>
        <v>6145</v>
      </c>
      <c r="M3648" s="2">
        <f t="shared" si="349"/>
        <v>2375</v>
      </c>
      <c r="N3648">
        <f t="shared" si="350"/>
        <v>3</v>
      </c>
      <c r="O3648">
        <f t="shared" si="351"/>
        <v>2023</v>
      </c>
      <c r="P3648" s="9">
        <f>IF(I3648&gt;0,VLOOKUP(B3648,'m cost'!A:G,6,FALSE)*I3648,0)</f>
        <v>110.7</v>
      </c>
      <c r="Q3648" t="str">
        <f t="shared" si="352"/>
        <v>l</v>
      </c>
      <c r="R3648" s="2">
        <f t="shared" si="353"/>
        <v>-3880.7</v>
      </c>
    </row>
    <row r="3649" spans="1:18" x14ac:dyDescent="0.2">
      <c r="A3649" t="s">
        <v>17</v>
      </c>
      <c r="B3649" s="9" t="str">
        <f>VLOOKUP(A3649,'item cost'!A:D,2,FALSE)</f>
        <v>group 20</v>
      </c>
      <c r="C3649" s="9" t="str">
        <f>VLOOKUP(D3649,items!A:B,2,FALSE)</f>
        <v>item 29</v>
      </c>
      <c r="D3649" t="s">
        <v>861</v>
      </c>
      <c r="E3649" s="10"/>
      <c r="F3649" s="10">
        <v>45007</v>
      </c>
      <c r="G3649" t="s">
        <v>795</v>
      </c>
      <c r="I3649">
        <v>2</v>
      </c>
      <c r="J3649" s="2">
        <v>325</v>
      </c>
      <c r="K3649" s="2">
        <f>IF(OR(B3649="متنوع",B3649="قطع غيار"),J3649,IF(AND(B3649="ceiling fan",J3649&gt;500),_xlfn.MAXIFS('m cost'!$E$3:$E$1062,'m cost'!$B$3:$B$1062,C3649,'m cost'!$C$3:$C$1062,"&lt;="&amp;O3649,'m cost'!$D$3:$D$1062,"&lt;="&amp;N3649)*3,_xlfn.MAXIFS('m cost'!$E$3:$E$1062,'m cost'!$B$3:$B$1062,C3649,'m cost'!$C$3:$C$1062,"&lt;="&amp;O3649,'m cost'!$D$3:$D$1062,"&lt;="&amp;N3649)))</f>
        <v>253</v>
      </c>
      <c r="L3649" s="2">
        <f t="shared" si="348"/>
        <v>506</v>
      </c>
      <c r="M3649" s="2">
        <f t="shared" si="349"/>
        <v>650</v>
      </c>
      <c r="N3649">
        <f t="shared" si="350"/>
        <v>3</v>
      </c>
      <c r="O3649">
        <f t="shared" si="351"/>
        <v>2023</v>
      </c>
      <c r="P3649" s="9">
        <f>IF(I3649&gt;0,VLOOKUP(B3649,'m cost'!A:G,6,FALSE)*I3649,0)</f>
        <v>10</v>
      </c>
      <c r="Q3649" t="str">
        <f t="shared" si="352"/>
        <v>p</v>
      </c>
      <c r="R3649" s="2">
        <f t="shared" si="353"/>
        <v>134</v>
      </c>
    </row>
    <row r="3650" spans="1:18" x14ac:dyDescent="0.2">
      <c r="A3650" t="s">
        <v>47</v>
      </c>
      <c r="B3650" s="9" t="e">
        <f>VLOOKUP(A3650,'item cost'!A:D,2,FALSE)</f>
        <v>#N/A</v>
      </c>
      <c r="C3650" s="9" t="str">
        <f>VLOOKUP(D3650,items!A:B,2,FALSE)</f>
        <v>item 30</v>
      </c>
      <c r="D3650" t="s">
        <v>862</v>
      </c>
      <c r="E3650" s="10"/>
      <c r="F3650" s="10">
        <v>45007</v>
      </c>
      <c r="G3650" t="s">
        <v>795</v>
      </c>
      <c r="I3650">
        <v>1</v>
      </c>
      <c r="J3650" s="2">
        <v>700</v>
      </c>
      <c r="K3650" s="2" t="e">
        <f>IF(OR(B3650="متنوع",B3650="قطع غيار"),J3650,IF(AND(B3650="ceiling fan",J3650&gt;500),_xlfn.MAXIFS('m cost'!$E$3:$E$1062,'m cost'!$B$3:$B$1062,C3650,'m cost'!$C$3:$C$1062,"&lt;="&amp;O3650,'m cost'!$D$3:$D$1062,"&lt;="&amp;N3650)*3,_xlfn.MAXIFS('m cost'!$E$3:$E$1062,'m cost'!$B$3:$B$1062,C3650,'m cost'!$C$3:$C$1062,"&lt;="&amp;O3650,'m cost'!$D$3:$D$1062,"&lt;="&amp;N3650)))</f>
        <v>#N/A</v>
      </c>
      <c r="L3650" s="2" t="e">
        <f t="shared" si="348"/>
        <v>#N/A</v>
      </c>
      <c r="M3650" s="2">
        <f t="shared" si="349"/>
        <v>700</v>
      </c>
      <c r="N3650">
        <f t="shared" si="350"/>
        <v>3</v>
      </c>
      <c r="O3650">
        <f t="shared" si="351"/>
        <v>2023</v>
      </c>
      <c r="P3650" s="9" t="e">
        <f>IF(I3650&gt;0,VLOOKUP(B3650,'m cost'!A:G,6,FALSE)*I3650,0)</f>
        <v>#N/A</v>
      </c>
      <c r="Q3650" t="e">
        <f t="shared" si="352"/>
        <v>#N/A</v>
      </c>
      <c r="R3650" s="2" t="e">
        <f t="shared" si="353"/>
        <v>#N/A</v>
      </c>
    </row>
    <row r="3651" spans="1:18" x14ac:dyDescent="0.2">
      <c r="A3651" t="s">
        <v>67</v>
      </c>
      <c r="B3651" s="9" t="e">
        <f>VLOOKUP(A3651,'item cost'!A:D,2,FALSE)</f>
        <v>#N/A</v>
      </c>
      <c r="C3651" s="9" t="str">
        <f>VLOOKUP(D3651,items!A:B,2,FALSE)</f>
        <v>item 31</v>
      </c>
      <c r="D3651" t="s">
        <v>863</v>
      </c>
      <c r="E3651" s="10"/>
      <c r="F3651" s="10">
        <v>45007</v>
      </c>
      <c r="G3651" t="s">
        <v>795</v>
      </c>
      <c r="I3651">
        <v>1</v>
      </c>
      <c r="J3651" s="2">
        <v>250</v>
      </c>
      <c r="K3651" s="2" t="e">
        <f>IF(OR(B3651="متنوع",B3651="قطع غيار"),J3651,IF(AND(B3651="ceiling fan",J3651&gt;500),_xlfn.MAXIFS('m cost'!$E$3:$E$1062,'m cost'!$B$3:$B$1062,C3651,'m cost'!$C$3:$C$1062,"&lt;="&amp;O3651,'m cost'!$D$3:$D$1062,"&lt;="&amp;N3651)*3,_xlfn.MAXIFS('m cost'!$E$3:$E$1062,'m cost'!$B$3:$B$1062,C3651,'m cost'!$C$3:$C$1062,"&lt;="&amp;O3651,'m cost'!$D$3:$D$1062,"&lt;="&amp;N3651)))</f>
        <v>#N/A</v>
      </c>
      <c r="L3651" s="2" t="e">
        <f t="shared" si="348"/>
        <v>#N/A</v>
      </c>
      <c r="M3651" s="2">
        <f t="shared" si="349"/>
        <v>250</v>
      </c>
      <c r="N3651">
        <f t="shared" si="350"/>
        <v>3</v>
      </c>
      <c r="O3651">
        <f t="shared" si="351"/>
        <v>2023</v>
      </c>
      <c r="P3651" s="9" t="e">
        <f>IF(I3651&gt;0,VLOOKUP(B3651,'m cost'!A:G,6,FALSE)*I3651,0)</f>
        <v>#N/A</v>
      </c>
      <c r="Q3651" t="e">
        <f t="shared" si="352"/>
        <v>#N/A</v>
      </c>
      <c r="R3651" s="2" t="e">
        <f t="shared" si="353"/>
        <v>#N/A</v>
      </c>
    </row>
    <row r="3652" spans="1:18" x14ac:dyDescent="0.2">
      <c r="A3652" t="s">
        <v>18</v>
      </c>
      <c r="B3652" s="9" t="str">
        <f>VLOOKUP(A3652,'item cost'!A:D,2,FALSE)</f>
        <v>group 21</v>
      </c>
      <c r="C3652" s="9" t="str">
        <f>VLOOKUP(D3652,items!A:B,2,FALSE)</f>
        <v>item 32</v>
      </c>
      <c r="D3652" t="s">
        <v>864</v>
      </c>
      <c r="E3652" s="10"/>
      <c r="F3652" s="10">
        <v>45007</v>
      </c>
      <c r="G3652" t="s">
        <v>795</v>
      </c>
      <c r="I3652">
        <v>1</v>
      </c>
      <c r="J3652" s="2">
        <v>295</v>
      </c>
      <c r="K3652" s="2">
        <f>IF(OR(B3652="متنوع",B3652="قطع غيار"),J3652,IF(AND(B3652="ceiling fan",J3652&gt;500),_xlfn.MAXIFS('m cost'!$E$3:$E$1062,'m cost'!$B$3:$B$1062,C3652,'m cost'!$C$3:$C$1062,"&lt;="&amp;O3652,'m cost'!$D$3:$D$1062,"&lt;="&amp;N3652)*3,_xlfn.MAXIFS('m cost'!$E$3:$E$1062,'m cost'!$B$3:$B$1062,C3652,'m cost'!$C$3:$C$1062,"&lt;="&amp;O3652,'m cost'!$D$3:$D$1062,"&lt;="&amp;N3652)))</f>
        <v>630</v>
      </c>
      <c r="L3652" s="2">
        <f t="shared" si="348"/>
        <v>630</v>
      </c>
      <c r="M3652" s="2">
        <f t="shared" si="349"/>
        <v>295</v>
      </c>
      <c r="N3652">
        <f t="shared" si="350"/>
        <v>3</v>
      </c>
      <c r="O3652">
        <f t="shared" si="351"/>
        <v>2023</v>
      </c>
      <c r="P3652" s="9">
        <f>IF(I3652&gt;0,VLOOKUP(B3652,'m cost'!A:G,6,FALSE)*I3652,0)</f>
        <v>0</v>
      </c>
      <c r="Q3652" t="str">
        <f t="shared" si="352"/>
        <v>l</v>
      </c>
      <c r="R3652" s="2">
        <f t="shared" si="353"/>
        <v>-335</v>
      </c>
    </row>
    <row r="3653" spans="1:18" x14ac:dyDescent="0.2">
      <c r="A3653" t="s">
        <v>43</v>
      </c>
      <c r="B3653" s="9" t="str">
        <f>VLOOKUP(A3653,'item cost'!A:D,2,FALSE)</f>
        <v>group 24</v>
      </c>
      <c r="C3653" s="9" t="str">
        <f>VLOOKUP(D3653,items!A:B,2,FALSE)</f>
        <v>item 33</v>
      </c>
      <c r="D3653" t="s">
        <v>865</v>
      </c>
      <c r="E3653" s="10"/>
      <c r="F3653" s="10">
        <v>45007</v>
      </c>
      <c r="G3653" t="s">
        <v>795</v>
      </c>
      <c r="I3653">
        <v>1</v>
      </c>
      <c r="J3653" s="2">
        <v>180</v>
      </c>
      <c r="K3653" s="2">
        <f>IF(OR(B3653="متنوع",B3653="قطع غيار"),J3653,IF(AND(B3653="ceiling fan",J3653&gt;500),_xlfn.MAXIFS('m cost'!$E$3:$E$1062,'m cost'!$B$3:$B$1062,C3653,'m cost'!$C$3:$C$1062,"&lt;="&amp;O3653,'m cost'!$D$3:$D$1062,"&lt;="&amp;N3653)*3,_xlfn.MAXIFS('m cost'!$E$3:$E$1062,'m cost'!$B$3:$B$1062,C3653,'m cost'!$C$3:$C$1062,"&lt;="&amp;O3653,'m cost'!$D$3:$D$1062,"&lt;="&amp;N3653)))</f>
        <v>960</v>
      </c>
      <c r="L3653" s="2">
        <f t="shared" si="348"/>
        <v>960</v>
      </c>
      <c r="M3653" s="2">
        <f t="shared" si="349"/>
        <v>180</v>
      </c>
      <c r="N3653">
        <f t="shared" si="350"/>
        <v>3</v>
      </c>
      <c r="O3653">
        <f t="shared" si="351"/>
        <v>2023</v>
      </c>
      <c r="P3653" s="9">
        <f>IF(I3653&gt;0,VLOOKUP(B3653,'m cost'!A:G,6,FALSE)*I3653,0)</f>
        <v>0.5</v>
      </c>
      <c r="Q3653" t="str">
        <f t="shared" si="352"/>
        <v>l</v>
      </c>
      <c r="R3653" s="2">
        <f t="shared" si="353"/>
        <v>-780.5</v>
      </c>
    </row>
    <row r="3654" spans="1:18" x14ac:dyDescent="0.2">
      <c r="A3654" t="s">
        <v>30</v>
      </c>
      <c r="B3654" s="9" t="str">
        <f>VLOOKUP(A3654,'item cost'!A:D,2,FALSE)</f>
        <v>group 16</v>
      </c>
      <c r="C3654" s="9" t="str">
        <f>VLOOKUP(D3654,items!A:B,2,FALSE)</f>
        <v>item 34</v>
      </c>
      <c r="D3654" t="s">
        <v>866</v>
      </c>
      <c r="E3654" s="10"/>
      <c r="F3654" s="10">
        <v>45007</v>
      </c>
      <c r="G3654" t="s">
        <v>111</v>
      </c>
      <c r="I3654">
        <v>-1</v>
      </c>
      <c r="J3654" s="2">
        <v>1200</v>
      </c>
      <c r="K3654" s="2">
        <f>IF(OR(B3654="متنوع",B3654="قطع غيار"),J3654,IF(AND(B3654="ceiling fan",J3654&gt;500),_xlfn.MAXIFS('m cost'!$E$3:$E$1062,'m cost'!$B$3:$B$1062,C3654,'m cost'!$C$3:$C$1062,"&lt;="&amp;O3654,'m cost'!$D$3:$D$1062,"&lt;="&amp;N3654)*3,_xlfn.MAXIFS('m cost'!$E$3:$E$1062,'m cost'!$B$3:$B$1062,C3654,'m cost'!$C$3:$C$1062,"&lt;="&amp;O3654,'m cost'!$D$3:$D$1062,"&lt;="&amp;N3654)))</f>
        <v>1445</v>
      </c>
      <c r="L3654" s="2">
        <f t="shared" si="348"/>
        <v>-1445</v>
      </c>
      <c r="M3654" s="2">
        <f t="shared" si="349"/>
        <v>-1200</v>
      </c>
      <c r="N3654">
        <f t="shared" si="350"/>
        <v>3</v>
      </c>
      <c r="O3654">
        <f t="shared" si="351"/>
        <v>2023</v>
      </c>
      <c r="P3654" s="9">
        <f>IF(I3654&gt;0,VLOOKUP(B3654,'m cost'!A:G,6,FALSE)*I3654,0)</f>
        <v>0</v>
      </c>
      <c r="Q3654" t="str">
        <f t="shared" si="352"/>
        <v>p</v>
      </c>
      <c r="R3654" s="2">
        <f t="shared" si="353"/>
        <v>245</v>
      </c>
    </row>
    <row r="3655" spans="1:18" x14ac:dyDescent="0.2">
      <c r="A3655" t="s">
        <v>36</v>
      </c>
      <c r="B3655" s="9" t="str">
        <f>VLOOKUP(A3655,'item cost'!A:D,2,FALSE)</f>
        <v>group 15</v>
      </c>
      <c r="C3655" s="9" t="str">
        <f>VLOOKUP(D3655,items!A:B,2,FALSE)</f>
        <v>item 35</v>
      </c>
      <c r="D3655" t="s">
        <v>867</v>
      </c>
      <c r="E3655" s="10"/>
      <c r="F3655" s="10">
        <v>45007</v>
      </c>
      <c r="G3655" t="s">
        <v>111</v>
      </c>
      <c r="I3655">
        <v>-1</v>
      </c>
      <c r="J3655" s="2">
        <v>1000</v>
      </c>
      <c r="K3655" s="2">
        <f>IF(OR(B3655="متنوع",B3655="قطع غيار"),J3655,IF(AND(B3655="ceiling fan",J3655&gt;500),_xlfn.MAXIFS('m cost'!$E$3:$E$1062,'m cost'!$B$3:$B$1062,C3655,'m cost'!$C$3:$C$1062,"&lt;="&amp;O3655,'m cost'!$D$3:$D$1062,"&lt;="&amp;N3655)*3,_xlfn.MAXIFS('m cost'!$E$3:$E$1062,'m cost'!$B$3:$B$1062,C3655,'m cost'!$C$3:$C$1062,"&lt;="&amp;O3655,'m cost'!$D$3:$D$1062,"&lt;="&amp;N3655)))</f>
        <v>1445</v>
      </c>
      <c r="L3655" s="2">
        <f t="shared" si="348"/>
        <v>-1445</v>
      </c>
      <c r="M3655" s="2">
        <f t="shared" si="349"/>
        <v>-1000</v>
      </c>
      <c r="N3655">
        <f t="shared" si="350"/>
        <v>3</v>
      </c>
      <c r="O3655">
        <f t="shared" si="351"/>
        <v>2023</v>
      </c>
      <c r="P3655" s="9">
        <f>IF(I3655&gt;0,VLOOKUP(B3655,'m cost'!A:G,6,FALSE)*I3655,0)</f>
        <v>0</v>
      </c>
      <c r="Q3655" t="str">
        <f t="shared" si="352"/>
        <v>p</v>
      </c>
      <c r="R3655" s="2">
        <f t="shared" si="353"/>
        <v>445</v>
      </c>
    </row>
    <row r="3656" spans="1:18" x14ac:dyDescent="0.2">
      <c r="A3656" t="s">
        <v>32</v>
      </c>
      <c r="B3656" s="9" t="str">
        <f>VLOOKUP(A3656,'item cost'!A:D,2,FALSE)</f>
        <v>group 1</v>
      </c>
      <c r="C3656" s="9" t="str">
        <f>VLOOKUP(D3656,items!A:B,2,FALSE)</f>
        <v>item 36</v>
      </c>
      <c r="D3656" t="s">
        <v>868</v>
      </c>
      <c r="E3656" s="10"/>
      <c r="F3656" s="10">
        <v>45007</v>
      </c>
      <c r="G3656" t="s">
        <v>111</v>
      </c>
      <c r="I3656">
        <v>-5</v>
      </c>
      <c r="J3656" s="2">
        <v>520</v>
      </c>
      <c r="K3656" s="2">
        <f>IF(OR(B3656="متنوع",B3656="قطع غيار"),J3656,IF(AND(B3656="ceiling fan",J3656&gt;500),_xlfn.MAXIFS('m cost'!$E$3:$E$1062,'m cost'!$B$3:$B$1062,C3656,'m cost'!$C$3:$C$1062,"&lt;="&amp;O3656,'m cost'!$D$3:$D$1062,"&lt;="&amp;N3656)*3,_xlfn.MAXIFS('m cost'!$E$3:$E$1062,'m cost'!$B$3:$B$1062,C3656,'m cost'!$C$3:$C$1062,"&lt;="&amp;O3656,'m cost'!$D$3:$D$1062,"&lt;="&amp;N3656)))</f>
        <v>1730</v>
      </c>
      <c r="L3656" s="2">
        <f t="shared" si="348"/>
        <v>-8650</v>
      </c>
      <c r="M3656" s="2">
        <f t="shared" si="349"/>
        <v>-2600</v>
      </c>
      <c r="N3656">
        <f t="shared" si="350"/>
        <v>3</v>
      </c>
      <c r="O3656">
        <f t="shared" si="351"/>
        <v>2023</v>
      </c>
      <c r="P3656" s="9">
        <f>IF(I3656&gt;0,VLOOKUP(B3656,'m cost'!A:G,6,FALSE)*I3656,0)</f>
        <v>0</v>
      </c>
      <c r="Q3656" t="str">
        <f t="shared" si="352"/>
        <v>p</v>
      </c>
      <c r="R3656" s="2">
        <f t="shared" si="353"/>
        <v>6050</v>
      </c>
    </row>
    <row r="3657" spans="1:18" x14ac:dyDescent="0.2">
      <c r="A3657" t="s">
        <v>40</v>
      </c>
      <c r="B3657" s="9" t="str">
        <f>VLOOKUP(A3657,'item cost'!A:D,2,FALSE)</f>
        <v>group 7</v>
      </c>
      <c r="C3657" s="9" t="str">
        <f>VLOOKUP(D3657,items!A:B,2,FALSE)</f>
        <v>item 37</v>
      </c>
      <c r="D3657" t="s">
        <v>869</v>
      </c>
      <c r="E3657" s="10"/>
      <c r="F3657" s="10">
        <v>45007</v>
      </c>
      <c r="G3657" t="s">
        <v>111</v>
      </c>
      <c r="I3657">
        <v>-5</v>
      </c>
      <c r="J3657" s="2">
        <v>475</v>
      </c>
      <c r="K3657" s="2">
        <f>IF(OR(B3657="متنوع",B3657="قطع غيار"),J3657,IF(AND(B3657="ceiling fan",J3657&gt;500),_xlfn.MAXIFS('m cost'!$E$3:$E$1062,'m cost'!$B$3:$B$1062,C3657,'m cost'!$C$3:$C$1062,"&lt;="&amp;O3657,'m cost'!$D$3:$D$1062,"&lt;="&amp;N3657)*3,_xlfn.MAXIFS('m cost'!$E$3:$E$1062,'m cost'!$B$3:$B$1062,C3657,'m cost'!$C$3:$C$1062,"&lt;="&amp;O3657,'m cost'!$D$3:$D$1062,"&lt;="&amp;N3657)))</f>
        <v>1486.2500000000002</v>
      </c>
      <c r="L3657" s="2">
        <f t="shared" si="348"/>
        <v>-7431.2500000000009</v>
      </c>
      <c r="M3657" s="2">
        <f t="shared" si="349"/>
        <v>-2375</v>
      </c>
      <c r="N3657">
        <f t="shared" si="350"/>
        <v>3</v>
      </c>
      <c r="O3657">
        <f t="shared" si="351"/>
        <v>2023</v>
      </c>
      <c r="P3657" s="9">
        <f>IF(I3657&gt;0,VLOOKUP(B3657,'m cost'!A:G,6,FALSE)*I3657,0)</f>
        <v>0</v>
      </c>
      <c r="Q3657" t="str">
        <f t="shared" si="352"/>
        <v>p</v>
      </c>
      <c r="R3657" s="2">
        <f t="shared" si="353"/>
        <v>5056.2500000000009</v>
      </c>
    </row>
    <row r="3658" spans="1:18" x14ac:dyDescent="0.2">
      <c r="A3658" t="s">
        <v>17</v>
      </c>
      <c r="B3658" s="9" t="str">
        <f>VLOOKUP(A3658,'item cost'!A:D,2,FALSE)</f>
        <v>group 20</v>
      </c>
      <c r="C3658" s="9" t="str">
        <f>VLOOKUP(D3658,items!A:B,2,FALSE)</f>
        <v>item 38</v>
      </c>
      <c r="D3658" t="s">
        <v>870</v>
      </c>
      <c r="E3658" s="10"/>
      <c r="F3658" s="10">
        <v>45007</v>
      </c>
      <c r="G3658" t="s">
        <v>111</v>
      </c>
      <c r="I3658">
        <v>-2</v>
      </c>
      <c r="J3658" s="2">
        <v>325</v>
      </c>
      <c r="K3658" s="2">
        <f>IF(OR(B3658="متنوع",B3658="قطع غيار"),J3658,IF(AND(B3658="ceiling fan",J3658&gt;500),_xlfn.MAXIFS('m cost'!$E$3:$E$1062,'m cost'!$B$3:$B$1062,C3658,'m cost'!$C$3:$C$1062,"&lt;="&amp;O3658,'m cost'!$D$3:$D$1062,"&lt;="&amp;N3658)*3,_xlfn.MAXIFS('m cost'!$E$3:$E$1062,'m cost'!$B$3:$B$1062,C3658,'m cost'!$C$3:$C$1062,"&lt;="&amp;O3658,'m cost'!$D$3:$D$1062,"&lt;="&amp;N3658)))</f>
        <v>1954.814814814815</v>
      </c>
      <c r="L3658" s="2">
        <f t="shared" si="348"/>
        <v>-3909.62962962963</v>
      </c>
      <c r="M3658" s="2">
        <f t="shared" si="349"/>
        <v>-650</v>
      </c>
      <c r="N3658">
        <f t="shared" si="350"/>
        <v>3</v>
      </c>
      <c r="O3658">
        <f t="shared" si="351"/>
        <v>2023</v>
      </c>
      <c r="P3658" s="9">
        <f>IF(I3658&gt;0,VLOOKUP(B3658,'m cost'!A:G,6,FALSE)*I3658,0)</f>
        <v>0</v>
      </c>
      <c r="Q3658" t="str">
        <f t="shared" si="352"/>
        <v>p</v>
      </c>
      <c r="R3658" s="2">
        <f t="shared" si="353"/>
        <v>3259.62962962963</v>
      </c>
    </row>
    <row r="3659" spans="1:18" x14ac:dyDescent="0.2">
      <c r="A3659" t="s">
        <v>47</v>
      </c>
      <c r="B3659" s="9" t="e">
        <f>VLOOKUP(A3659,'item cost'!A:D,2,FALSE)</f>
        <v>#N/A</v>
      </c>
      <c r="C3659" s="9" t="str">
        <f>VLOOKUP(D3659,items!A:B,2,FALSE)</f>
        <v>item 39</v>
      </c>
      <c r="D3659" t="s">
        <v>871</v>
      </c>
      <c r="E3659" s="10"/>
      <c r="F3659" s="10">
        <v>45007</v>
      </c>
      <c r="G3659" t="s">
        <v>111</v>
      </c>
      <c r="I3659">
        <v>-1</v>
      </c>
      <c r="J3659" s="2">
        <v>700</v>
      </c>
      <c r="K3659" s="2" t="e">
        <f>IF(OR(B3659="متنوع",B3659="قطع غيار"),J3659,IF(AND(B3659="ceiling fan",J3659&gt;500),_xlfn.MAXIFS('m cost'!$E$3:$E$1062,'m cost'!$B$3:$B$1062,C3659,'m cost'!$C$3:$C$1062,"&lt;="&amp;O3659,'m cost'!$D$3:$D$1062,"&lt;="&amp;N3659)*3,_xlfn.MAXIFS('m cost'!$E$3:$E$1062,'m cost'!$B$3:$B$1062,C3659,'m cost'!$C$3:$C$1062,"&lt;="&amp;O3659,'m cost'!$D$3:$D$1062,"&lt;="&amp;N3659)))</f>
        <v>#N/A</v>
      </c>
      <c r="L3659" s="2" t="e">
        <f t="shared" si="348"/>
        <v>#N/A</v>
      </c>
      <c r="M3659" s="2">
        <f t="shared" si="349"/>
        <v>-700</v>
      </c>
      <c r="N3659">
        <f t="shared" si="350"/>
        <v>3</v>
      </c>
      <c r="O3659">
        <f t="shared" si="351"/>
        <v>2023</v>
      </c>
      <c r="P3659" s="9">
        <f>IF(I3659&gt;0,VLOOKUP(B3659,'m cost'!A:G,6,FALSE)*I3659,0)</f>
        <v>0</v>
      </c>
      <c r="Q3659" t="e">
        <f t="shared" si="352"/>
        <v>#N/A</v>
      </c>
      <c r="R3659" s="2" t="e">
        <f t="shared" si="353"/>
        <v>#N/A</v>
      </c>
    </row>
    <row r="3660" spans="1:18" x14ac:dyDescent="0.2">
      <c r="A3660" t="s">
        <v>20</v>
      </c>
      <c r="B3660" s="9" t="str">
        <f>VLOOKUP(A3660,'item cost'!A:D,2,FALSE)</f>
        <v>group 32</v>
      </c>
      <c r="C3660" s="9" t="str">
        <f>VLOOKUP(D3660,items!A:B,2,FALSE)</f>
        <v>item 40</v>
      </c>
      <c r="D3660" t="s">
        <v>872</v>
      </c>
      <c r="E3660" s="10"/>
      <c r="F3660" s="10">
        <v>45007</v>
      </c>
      <c r="G3660" t="s">
        <v>111</v>
      </c>
      <c r="I3660">
        <v>-1</v>
      </c>
      <c r="J3660" s="2">
        <v>250</v>
      </c>
      <c r="K3660" s="2">
        <f>IF(OR(B3660="متنوع",B3660="قطع غيار"),J3660,IF(AND(B3660="ceiling fan",J3660&gt;500),_xlfn.MAXIFS('m cost'!$E$3:$E$1062,'m cost'!$B$3:$B$1062,C3660,'m cost'!$C$3:$C$1062,"&lt;="&amp;O3660,'m cost'!$D$3:$D$1062,"&lt;="&amp;N3660)*3,_xlfn.MAXIFS('m cost'!$E$3:$E$1062,'m cost'!$B$3:$B$1062,C3660,'m cost'!$C$3:$C$1062,"&lt;="&amp;O3660,'m cost'!$D$3:$D$1062,"&lt;="&amp;N3660)))</f>
        <v>514</v>
      </c>
      <c r="L3660" s="2">
        <f t="shared" si="348"/>
        <v>-514</v>
      </c>
      <c r="M3660" s="2">
        <f t="shared" si="349"/>
        <v>-250</v>
      </c>
      <c r="N3660">
        <f t="shared" si="350"/>
        <v>3</v>
      </c>
      <c r="O3660">
        <f t="shared" si="351"/>
        <v>2023</v>
      </c>
      <c r="P3660" s="9">
        <f>IF(I3660&gt;0,VLOOKUP(B3660,'m cost'!A:G,6,FALSE)*I3660,0)</f>
        <v>0</v>
      </c>
      <c r="Q3660" t="str">
        <f t="shared" si="352"/>
        <v>p</v>
      </c>
      <c r="R3660" s="2">
        <f t="shared" si="353"/>
        <v>264</v>
      </c>
    </row>
    <row r="3661" spans="1:18" x14ac:dyDescent="0.2">
      <c r="A3661" t="s">
        <v>18</v>
      </c>
      <c r="B3661" s="9" t="str">
        <f>VLOOKUP(A3661,'item cost'!A:D,2,FALSE)</f>
        <v>group 21</v>
      </c>
      <c r="C3661" s="9" t="str">
        <f>VLOOKUP(D3661,items!A:B,2,FALSE)</f>
        <v>item 41</v>
      </c>
      <c r="D3661" t="s">
        <v>873</v>
      </c>
      <c r="E3661" s="10"/>
      <c r="F3661" s="10">
        <v>45007</v>
      </c>
      <c r="G3661" t="s">
        <v>111</v>
      </c>
      <c r="I3661">
        <v>-1</v>
      </c>
      <c r="J3661" s="2">
        <v>295</v>
      </c>
      <c r="K3661" s="2">
        <f>IF(OR(B3661="متنوع",B3661="قطع غيار"),J3661,IF(AND(B3661="ceiling fan",J3661&gt;500),_xlfn.MAXIFS('m cost'!$E$3:$E$1062,'m cost'!$B$3:$B$1062,C3661,'m cost'!$C$3:$C$1062,"&lt;="&amp;O3661,'m cost'!$D$3:$D$1062,"&lt;="&amp;N3661)*3,_xlfn.MAXIFS('m cost'!$E$3:$E$1062,'m cost'!$B$3:$B$1062,C3661,'m cost'!$C$3:$C$1062,"&lt;="&amp;O3661,'m cost'!$D$3:$D$1062,"&lt;="&amp;N3661)))</f>
        <v>572</v>
      </c>
      <c r="L3661" s="2">
        <f t="shared" si="348"/>
        <v>-572</v>
      </c>
      <c r="M3661" s="2">
        <f t="shared" si="349"/>
        <v>-295</v>
      </c>
      <c r="N3661">
        <f t="shared" si="350"/>
        <v>3</v>
      </c>
      <c r="O3661">
        <f t="shared" si="351"/>
        <v>2023</v>
      </c>
      <c r="P3661" s="9">
        <f>IF(I3661&gt;0,VLOOKUP(B3661,'m cost'!A:G,6,FALSE)*I3661,0)</f>
        <v>0</v>
      </c>
      <c r="Q3661" t="str">
        <f t="shared" si="352"/>
        <v>p</v>
      </c>
      <c r="R3661" s="2">
        <f t="shared" si="353"/>
        <v>277</v>
      </c>
    </row>
    <row r="3662" spans="1:18" x14ac:dyDescent="0.2">
      <c r="A3662" t="s">
        <v>43</v>
      </c>
      <c r="B3662" s="9" t="str">
        <f>VLOOKUP(A3662,'item cost'!A:D,2,FALSE)</f>
        <v>group 24</v>
      </c>
      <c r="C3662" s="9" t="str">
        <f>VLOOKUP(D3662,items!A:B,2,FALSE)</f>
        <v>item 42</v>
      </c>
      <c r="D3662" t="s">
        <v>874</v>
      </c>
      <c r="E3662" s="10"/>
      <c r="F3662" s="10">
        <v>45007</v>
      </c>
      <c r="G3662" t="s">
        <v>111</v>
      </c>
      <c r="I3662">
        <v>-1</v>
      </c>
      <c r="J3662" s="2">
        <v>180</v>
      </c>
      <c r="K3662" s="2">
        <f>IF(OR(B3662="متنوع",B3662="قطع غيار"),J3662,IF(AND(B3662="ceiling fan",J3662&gt;500),_xlfn.MAXIFS('m cost'!$E$3:$E$1062,'m cost'!$B$3:$B$1062,C3662,'m cost'!$C$3:$C$1062,"&lt;="&amp;O3662,'m cost'!$D$3:$D$1062,"&lt;="&amp;N3662)*3,_xlfn.MAXIFS('m cost'!$E$3:$E$1062,'m cost'!$B$3:$B$1062,C3662,'m cost'!$C$3:$C$1062,"&lt;="&amp;O3662,'m cost'!$D$3:$D$1062,"&lt;="&amp;N3662)))</f>
        <v>269</v>
      </c>
      <c r="L3662" s="2">
        <f t="shared" si="348"/>
        <v>-269</v>
      </c>
      <c r="M3662" s="2">
        <f t="shared" si="349"/>
        <v>-180</v>
      </c>
      <c r="N3662">
        <f t="shared" si="350"/>
        <v>3</v>
      </c>
      <c r="O3662">
        <f t="shared" si="351"/>
        <v>2023</v>
      </c>
      <c r="P3662" s="9">
        <f>IF(I3662&gt;0,VLOOKUP(B3662,'m cost'!A:G,6,FALSE)*I3662,0)</f>
        <v>0</v>
      </c>
      <c r="Q3662" t="str">
        <f t="shared" si="352"/>
        <v>p</v>
      </c>
      <c r="R3662" s="2">
        <f t="shared" si="353"/>
        <v>89</v>
      </c>
    </row>
    <row r="3663" spans="1:18" x14ac:dyDescent="0.2">
      <c r="A3663" t="s">
        <v>36</v>
      </c>
      <c r="B3663" s="9" t="str">
        <f>VLOOKUP(A3663,'item cost'!A:D,2,FALSE)</f>
        <v>group 15</v>
      </c>
      <c r="C3663" s="9" t="str">
        <f>VLOOKUP(D3663,items!A:B,2,FALSE)</f>
        <v>item 43</v>
      </c>
      <c r="D3663" t="s">
        <v>875</v>
      </c>
      <c r="E3663" s="10"/>
      <c r="F3663" s="10">
        <v>45013</v>
      </c>
      <c r="G3663" t="s">
        <v>796</v>
      </c>
      <c r="I3663">
        <v>20</v>
      </c>
      <c r="J3663" s="2">
        <v>1050</v>
      </c>
      <c r="K3663" s="2">
        <f>IF(OR(B3663="متنوع",B3663="قطع غيار"),J3663,IF(AND(B3663="ceiling fan",J3663&gt;500),_xlfn.MAXIFS('m cost'!$E$3:$E$1062,'m cost'!$B$3:$B$1062,C3663,'m cost'!$C$3:$C$1062,"&lt;="&amp;O3663,'m cost'!$D$3:$D$1062,"&lt;="&amp;N3663)*3,_xlfn.MAXIFS('m cost'!$E$3:$E$1062,'m cost'!$B$3:$B$1062,C3663,'m cost'!$C$3:$C$1062,"&lt;="&amp;O3663,'m cost'!$D$3:$D$1062,"&lt;="&amp;N3663)))</f>
        <v>2215</v>
      </c>
      <c r="L3663" s="2">
        <f t="shared" si="348"/>
        <v>44300</v>
      </c>
      <c r="M3663" s="2">
        <f t="shared" si="349"/>
        <v>21000</v>
      </c>
      <c r="N3663">
        <f t="shared" si="350"/>
        <v>3</v>
      </c>
      <c r="O3663">
        <f t="shared" si="351"/>
        <v>2023</v>
      </c>
      <c r="P3663" s="9">
        <f>IF(I3663&gt;0,VLOOKUP(B3663,'m cost'!A:G,6,FALSE)*I3663,0)</f>
        <v>530.4</v>
      </c>
      <c r="Q3663" t="str">
        <f t="shared" si="352"/>
        <v>l</v>
      </c>
      <c r="R3663" s="2">
        <f t="shared" si="353"/>
        <v>-23830.400000000001</v>
      </c>
    </row>
    <row r="3664" spans="1:18" x14ac:dyDescent="0.2">
      <c r="A3664" t="s">
        <v>452</v>
      </c>
      <c r="B3664" s="9" t="e">
        <f>VLOOKUP(A3664,'item cost'!A:D,2,FALSE)</f>
        <v>#N/A</v>
      </c>
      <c r="C3664" s="9" t="str">
        <f>VLOOKUP(D3664,items!A:B,2,FALSE)</f>
        <v>item 44</v>
      </c>
      <c r="D3664" t="s">
        <v>876</v>
      </c>
      <c r="E3664" s="10"/>
      <c r="F3664" s="10">
        <v>45013</v>
      </c>
      <c r="G3664" t="s">
        <v>796</v>
      </c>
      <c r="I3664">
        <v>20</v>
      </c>
      <c r="J3664" s="2">
        <v>690</v>
      </c>
      <c r="K3664" s="2" t="e">
        <f>IF(OR(B3664="متنوع",B3664="قطع غيار"),J3664,IF(AND(B3664="ceiling fan",J3664&gt;500),_xlfn.MAXIFS('m cost'!$E$3:$E$1062,'m cost'!$B$3:$B$1062,C3664,'m cost'!$C$3:$C$1062,"&lt;="&amp;O3664,'m cost'!$D$3:$D$1062,"&lt;="&amp;N3664)*3,_xlfn.MAXIFS('m cost'!$E$3:$E$1062,'m cost'!$B$3:$B$1062,C3664,'m cost'!$C$3:$C$1062,"&lt;="&amp;O3664,'m cost'!$D$3:$D$1062,"&lt;="&amp;N3664)))</f>
        <v>#N/A</v>
      </c>
      <c r="L3664" s="2" t="e">
        <f t="shared" si="348"/>
        <v>#N/A</v>
      </c>
      <c r="M3664" s="2">
        <f t="shared" si="349"/>
        <v>13800</v>
      </c>
      <c r="N3664">
        <f t="shared" si="350"/>
        <v>3</v>
      </c>
      <c r="O3664">
        <f t="shared" si="351"/>
        <v>2023</v>
      </c>
      <c r="P3664" s="9" t="e">
        <f>IF(I3664&gt;0,VLOOKUP(B3664,'m cost'!A:G,6,FALSE)*I3664,0)</f>
        <v>#N/A</v>
      </c>
      <c r="Q3664" t="e">
        <f t="shared" si="352"/>
        <v>#N/A</v>
      </c>
      <c r="R3664" s="2" t="e">
        <f t="shared" si="353"/>
        <v>#N/A</v>
      </c>
    </row>
    <row r="3665" spans="1:18" x14ac:dyDescent="0.2">
      <c r="A3665" t="s">
        <v>30</v>
      </c>
      <c r="B3665" s="9" t="str">
        <f>VLOOKUP(A3665,'item cost'!A:D,2,FALSE)</f>
        <v>group 16</v>
      </c>
      <c r="C3665" s="9" t="str">
        <f>VLOOKUP(D3665,items!A:B,2,FALSE)</f>
        <v>item 45</v>
      </c>
      <c r="D3665" t="s">
        <v>877</v>
      </c>
      <c r="E3665" s="10"/>
      <c r="F3665" s="10">
        <v>45013</v>
      </c>
      <c r="G3665" t="s">
        <v>796</v>
      </c>
      <c r="I3665">
        <v>20</v>
      </c>
      <c r="J3665" s="2">
        <v>1250</v>
      </c>
      <c r="K3665" s="2">
        <f>IF(OR(B3665="متنوع",B3665="قطع غيار"),J3665,IF(AND(B3665="ceiling fan",J3665&gt;500),_xlfn.MAXIFS('m cost'!$E$3:$E$1062,'m cost'!$B$3:$B$1062,C3665,'m cost'!$C$3:$C$1062,"&lt;="&amp;O3665,'m cost'!$D$3:$D$1062,"&lt;="&amp;N3665)*3,_xlfn.MAXIFS('m cost'!$E$3:$E$1062,'m cost'!$B$3:$B$1062,C3665,'m cost'!$C$3:$C$1062,"&lt;="&amp;O3665,'m cost'!$D$3:$D$1062,"&lt;="&amp;N3665)))</f>
        <v>326</v>
      </c>
      <c r="L3665" s="2">
        <f t="shared" si="348"/>
        <v>6520</v>
      </c>
      <c r="M3665" s="2">
        <f t="shared" si="349"/>
        <v>25000</v>
      </c>
      <c r="N3665">
        <f t="shared" si="350"/>
        <v>3</v>
      </c>
      <c r="O3665">
        <f t="shared" si="351"/>
        <v>2023</v>
      </c>
      <c r="P3665" s="9">
        <f>IF(I3665&gt;0,VLOOKUP(B3665,'m cost'!A:G,6,FALSE)*I3665,0)</f>
        <v>573.6</v>
      </c>
      <c r="Q3665" t="str">
        <f t="shared" si="352"/>
        <v>p</v>
      </c>
      <c r="R3665" s="2">
        <f t="shared" si="353"/>
        <v>17906.400000000001</v>
      </c>
    </row>
    <row r="3666" spans="1:18" x14ac:dyDescent="0.2">
      <c r="A3666" t="s">
        <v>69</v>
      </c>
      <c r="B3666" s="9" t="e">
        <f>VLOOKUP(A3666,'item cost'!A:D,2,FALSE)</f>
        <v>#N/A</v>
      </c>
      <c r="C3666" s="9" t="str">
        <f>VLOOKUP(D3666,items!A:B,2,FALSE)</f>
        <v>item 46</v>
      </c>
      <c r="D3666" t="s">
        <v>878</v>
      </c>
      <c r="E3666" s="10"/>
      <c r="F3666" s="10">
        <v>45013</v>
      </c>
      <c r="G3666" t="s">
        <v>796</v>
      </c>
      <c r="I3666">
        <v>15</v>
      </c>
      <c r="J3666" s="2">
        <v>2800</v>
      </c>
      <c r="K3666" s="2" t="e">
        <f>IF(OR(B3666="متنوع",B3666="قطع غيار"),J3666,IF(AND(B3666="ceiling fan",J3666&gt;500),_xlfn.MAXIFS('m cost'!$E$3:$E$1062,'m cost'!$B$3:$B$1062,C3666,'m cost'!$C$3:$C$1062,"&lt;="&amp;O3666,'m cost'!$D$3:$D$1062,"&lt;="&amp;N3666)*3,_xlfn.MAXIFS('m cost'!$E$3:$E$1062,'m cost'!$B$3:$B$1062,C3666,'m cost'!$C$3:$C$1062,"&lt;="&amp;O3666,'m cost'!$D$3:$D$1062,"&lt;="&amp;N3666)))</f>
        <v>#N/A</v>
      </c>
      <c r="L3666" s="2" t="e">
        <f t="shared" si="348"/>
        <v>#N/A</v>
      </c>
      <c r="M3666" s="2">
        <f t="shared" si="349"/>
        <v>42000</v>
      </c>
      <c r="N3666">
        <f t="shared" si="350"/>
        <v>3</v>
      </c>
      <c r="O3666">
        <f t="shared" si="351"/>
        <v>2023</v>
      </c>
      <c r="P3666" s="9" t="e">
        <f>IF(I3666&gt;0,VLOOKUP(B3666,'m cost'!A:G,6,FALSE)*I3666,0)</f>
        <v>#N/A</v>
      </c>
      <c r="Q3666" t="e">
        <f t="shared" si="352"/>
        <v>#N/A</v>
      </c>
      <c r="R3666" s="2" t="e">
        <f t="shared" si="353"/>
        <v>#N/A</v>
      </c>
    </row>
    <row r="3667" spans="1:18" x14ac:dyDescent="0.2">
      <c r="A3667" t="s">
        <v>23</v>
      </c>
      <c r="B3667" s="9" t="str">
        <f>VLOOKUP(A3667,'item cost'!A:D,2,FALSE)</f>
        <v>group 3</v>
      </c>
      <c r="C3667" s="9" t="str">
        <f>VLOOKUP(D3667,items!A:B,2,FALSE)</f>
        <v>item 47</v>
      </c>
      <c r="D3667" t="s">
        <v>879</v>
      </c>
      <c r="E3667" s="10"/>
      <c r="F3667" s="10">
        <v>45013</v>
      </c>
      <c r="G3667" t="s">
        <v>796</v>
      </c>
      <c r="I3667">
        <v>15</v>
      </c>
      <c r="J3667" s="2">
        <v>2900</v>
      </c>
      <c r="K3667" s="2">
        <f>IF(OR(B3667="متنوع",B3667="قطع غيار"),J3667,IF(AND(B3667="ceiling fan",J3667&gt;500),_xlfn.MAXIFS('m cost'!$E$3:$E$1062,'m cost'!$B$3:$B$1062,C3667,'m cost'!$C$3:$C$1062,"&lt;="&amp;O3667,'m cost'!$D$3:$D$1062,"&lt;="&amp;N3667)*3,_xlfn.MAXIFS('m cost'!$E$3:$E$1062,'m cost'!$B$3:$B$1062,C3667,'m cost'!$C$3:$C$1062,"&lt;="&amp;O3667,'m cost'!$D$3:$D$1062,"&lt;="&amp;N3667)))</f>
        <v>855</v>
      </c>
      <c r="L3667" s="2">
        <f t="shared" si="348"/>
        <v>12825</v>
      </c>
      <c r="M3667" s="2">
        <f t="shared" si="349"/>
        <v>43500</v>
      </c>
      <c r="N3667">
        <f t="shared" si="350"/>
        <v>3</v>
      </c>
      <c r="O3667">
        <f t="shared" si="351"/>
        <v>2023</v>
      </c>
      <c r="P3667" s="9">
        <f>IF(I3667&gt;0,VLOOKUP(B3667,'m cost'!A:G,6,FALSE)*I3667,0)</f>
        <v>883.65</v>
      </c>
      <c r="Q3667" t="str">
        <f t="shared" si="352"/>
        <v>p</v>
      </c>
      <c r="R3667" s="2">
        <f t="shared" si="353"/>
        <v>29791.35</v>
      </c>
    </row>
    <row r="3668" spans="1:18" x14ac:dyDescent="0.2">
      <c r="A3668" t="s">
        <v>40</v>
      </c>
      <c r="B3668" s="9" t="str">
        <f>VLOOKUP(A3668,'item cost'!A:D,2,FALSE)</f>
        <v>group 7</v>
      </c>
      <c r="C3668" s="9" t="str">
        <f>VLOOKUP(D3668,items!A:B,2,FALSE)</f>
        <v>item 48</v>
      </c>
      <c r="D3668" t="s">
        <v>880</v>
      </c>
      <c r="E3668" s="10"/>
      <c r="F3668" s="10">
        <v>45013</v>
      </c>
      <c r="G3668" t="s">
        <v>796</v>
      </c>
      <c r="I3668">
        <v>59</v>
      </c>
      <c r="J3668" s="2">
        <v>510</v>
      </c>
      <c r="K3668" s="2">
        <f>IF(OR(B3668="متنوع",B3668="قطع غيار"),J3668,IF(AND(B3668="ceiling fan",J3668&gt;500),_xlfn.MAXIFS('m cost'!$E$3:$E$1062,'m cost'!$B$3:$B$1062,C3668,'m cost'!$C$3:$C$1062,"&lt;="&amp;O3668,'m cost'!$D$3:$D$1062,"&lt;="&amp;N3668)*3,_xlfn.MAXIFS('m cost'!$E$3:$E$1062,'m cost'!$B$3:$B$1062,C3668,'m cost'!$C$3:$C$1062,"&lt;="&amp;O3668,'m cost'!$D$3:$D$1062,"&lt;="&amp;N3668)))</f>
        <v>1273</v>
      </c>
      <c r="L3668" s="2">
        <f t="shared" ref="L3668:L3731" si="354">I3668*K3668</f>
        <v>75107</v>
      </c>
      <c r="M3668" s="2">
        <f t="shared" ref="M3668:M3731" si="355">J3668*I3668</f>
        <v>30090</v>
      </c>
      <c r="N3668">
        <f t="shared" ref="N3668:N3731" si="356">MONTH(F3668)</f>
        <v>3</v>
      </c>
      <c r="O3668">
        <f t="shared" ref="O3668:O3731" si="357">YEAR(F3668)</f>
        <v>2023</v>
      </c>
      <c r="P3668" s="9">
        <f>IF(I3668&gt;0,VLOOKUP(B3668,'m cost'!A:G,6,FALSE)*I3668,0)</f>
        <v>1306.26</v>
      </c>
      <c r="Q3668" t="str">
        <f t="shared" ref="Q3668:Q3731" si="358">IF(M3668-L3668-P3668&gt;0,"p","l")</f>
        <v>l</v>
      </c>
      <c r="R3668" s="2">
        <f t="shared" ref="R3668:R3731" si="359">M3668-L3668-P3668</f>
        <v>-46323.26</v>
      </c>
    </row>
    <row r="3669" spans="1:18" x14ac:dyDescent="0.2">
      <c r="A3669" t="s">
        <v>32</v>
      </c>
      <c r="B3669" s="9" t="str">
        <f>VLOOKUP(A3669,'item cost'!A:D,2,FALSE)</f>
        <v>group 1</v>
      </c>
      <c r="C3669" s="9" t="str">
        <f>VLOOKUP(D3669,items!A:B,2,FALSE)</f>
        <v>item 49</v>
      </c>
      <c r="D3669" t="s">
        <v>881</v>
      </c>
      <c r="E3669" s="10"/>
      <c r="F3669" s="10">
        <v>45013</v>
      </c>
      <c r="G3669" t="s">
        <v>796</v>
      </c>
      <c r="I3669">
        <v>100</v>
      </c>
      <c r="J3669" s="2">
        <v>560</v>
      </c>
      <c r="K3669" s="2">
        <f>IF(OR(B3669="متنوع",B3669="قطع غيار"),J3669,IF(AND(B3669="ceiling fan",J3669&gt;500),_xlfn.MAXIFS('m cost'!$E$3:$E$1062,'m cost'!$B$3:$B$1062,C3669,'m cost'!$C$3:$C$1062,"&lt;="&amp;O3669,'m cost'!$D$3:$D$1062,"&lt;="&amp;N3669)*3,_xlfn.MAXIFS('m cost'!$E$3:$E$1062,'m cost'!$B$3:$B$1062,C3669,'m cost'!$C$3:$C$1062,"&lt;="&amp;O3669,'m cost'!$D$3:$D$1062,"&lt;="&amp;N3669)))</f>
        <v>877</v>
      </c>
      <c r="L3669" s="2">
        <f t="shared" si="354"/>
        <v>87700</v>
      </c>
      <c r="M3669" s="2">
        <f t="shared" si="355"/>
        <v>56000</v>
      </c>
      <c r="N3669">
        <f t="shared" si="356"/>
        <v>3</v>
      </c>
      <c r="O3669">
        <f t="shared" si="357"/>
        <v>2023</v>
      </c>
      <c r="P3669" s="9">
        <f>IF(I3669&gt;0,VLOOKUP(B3669,'m cost'!A:G,6,FALSE)*I3669,0)</f>
        <v>5108</v>
      </c>
      <c r="Q3669" t="str">
        <f t="shared" si="358"/>
        <v>l</v>
      </c>
      <c r="R3669" s="2">
        <f t="shared" si="359"/>
        <v>-36808</v>
      </c>
    </row>
    <row r="3670" spans="1:18" x14ac:dyDescent="0.2">
      <c r="A3670" t="s">
        <v>39</v>
      </c>
      <c r="B3670" s="9" t="str">
        <f>VLOOKUP(A3670,'item cost'!A:D,2,FALSE)</f>
        <v>group 9</v>
      </c>
      <c r="C3670" s="9" t="str">
        <f>VLOOKUP(D3670,items!A:B,2,FALSE)</f>
        <v>item 50</v>
      </c>
      <c r="D3670" t="s">
        <v>882</v>
      </c>
      <c r="E3670" s="10"/>
      <c r="F3670" s="10">
        <v>45013</v>
      </c>
      <c r="G3670" t="s">
        <v>796</v>
      </c>
      <c r="I3670">
        <v>20</v>
      </c>
      <c r="J3670" s="2">
        <v>1525</v>
      </c>
      <c r="K3670" s="2">
        <f>IF(OR(B3670="متنوع",B3670="قطع غيار"),J3670,IF(AND(B3670="ceiling fan",J3670&gt;500),_xlfn.MAXIFS('m cost'!$E$3:$E$1062,'m cost'!$B$3:$B$1062,C3670,'m cost'!$C$3:$C$1062,"&lt;="&amp;O3670,'m cost'!$D$3:$D$1062,"&lt;="&amp;N3670)*3,_xlfn.MAXIFS('m cost'!$E$3:$E$1062,'m cost'!$B$3:$B$1062,C3670,'m cost'!$C$3:$C$1062,"&lt;="&amp;O3670,'m cost'!$D$3:$D$1062,"&lt;="&amp;N3670)))</f>
        <v>2128</v>
      </c>
      <c r="L3670" s="2">
        <f t="shared" si="354"/>
        <v>42560</v>
      </c>
      <c r="M3670" s="2">
        <f t="shared" si="355"/>
        <v>30500</v>
      </c>
      <c r="N3670">
        <f t="shared" si="356"/>
        <v>3</v>
      </c>
      <c r="O3670">
        <f t="shared" si="357"/>
        <v>2023</v>
      </c>
      <c r="P3670" s="9">
        <f>IF(I3670&gt;0,VLOOKUP(B3670,'m cost'!A:G,6,FALSE)*I3670,0)</f>
        <v>449.79999999999995</v>
      </c>
      <c r="Q3670" t="str">
        <f t="shared" si="358"/>
        <v>l</v>
      </c>
      <c r="R3670" s="2">
        <f t="shared" si="359"/>
        <v>-12509.8</v>
      </c>
    </row>
    <row r="3671" spans="1:18" x14ac:dyDescent="0.2">
      <c r="A3671" t="s">
        <v>32</v>
      </c>
      <c r="B3671" s="9" t="str">
        <f>VLOOKUP(A3671,'item cost'!A:D,2,FALSE)</f>
        <v>group 1</v>
      </c>
      <c r="C3671" s="9" t="str">
        <f>VLOOKUP(D3671,items!A:B,2,FALSE)</f>
        <v>item 51</v>
      </c>
      <c r="D3671" t="s">
        <v>883</v>
      </c>
      <c r="E3671" s="10"/>
      <c r="F3671" s="10">
        <v>45013</v>
      </c>
      <c r="G3671" t="s">
        <v>105</v>
      </c>
      <c r="I3671">
        <v>-12</v>
      </c>
      <c r="J3671" s="2">
        <v>560</v>
      </c>
      <c r="K3671" s="2">
        <f>IF(OR(B3671="متنوع",B3671="قطع غيار"),J3671,IF(AND(B3671="ceiling fan",J3671&gt;500),_xlfn.MAXIFS('m cost'!$E$3:$E$1062,'m cost'!$B$3:$B$1062,C3671,'m cost'!$C$3:$C$1062,"&lt;="&amp;O3671,'m cost'!$D$3:$D$1062,"&lt;="&amp;N3671)*3,_xlfn.MAXIFS('m cost'!$E$3:$E$1062,'m cost'!$B$3:$B$1062,C3671,'m cost'!$C$3:$C$1062,"&lt;="&amp;O3671,'m cost'!$D$3:$D$1062,"&lt;="&amp;N3671)))</f>
        <v>2247</v>
      </c>
      <c r="L3671" s="2">
        <f t="shared" si="354"/>
        <v>-26964</v>
      </c>
      <c r="M3671" s="2">
        <f t="shared" si="355"/>
        <v>-6720</v>
      </c>
      <c r="N3671">
        <f t="shared" si="356"/>
        <v>3</v>
      </c>
      <c r="O3671">
        <f t="shared" si="357"/>
        <v>2023</v>
      </c>
      <c r="P3671" s="9">
        <f>IF(I3671&gt;0,VLOOKUP(B3671,'m cost'!A:G,6,FALSE)*I3671,0)</f>
        <v>0</v>
      </c>
      <c r="Q3671" t="str">
        <f t="shared" si="358"/>
        <v>p</v>
      </c>
      <c r="R3671" s="2">
        <f t="shared" si="359"/>
        <v>20244</v>
      </c>
    </row>
    <row r="3672" spans="1:18" x14ac:dyDescent="0.2">
      <c r="A3672" t="s">
        <v>23</v>
      </c>
      <c r="B3672" s="9" t="str">
        <f>VLOOKUP(A3672,'item cost'!A:D,2,FALSE)</f>
        <v>group 3</v>
      </c>
      <c r="C3672" s="9" t="str">
        <f>VLOOKUP(D3672,items!A:B,2,FALSE)</f>
        <v>item 52</v>
      </c>
      <c r="D3672" t="s">
        <v>884</v>
      </c>
      <c r="E3672" s="10"/>
      <c r="F3672" s="10">
        <v>45013</v>
      </c>
      <c r="G3672" t="s">
        <v>105</v>
      </c>
      <c r="I3672">
        <v>-1</v>
      </c>
      <c r="J3672" s="2">
        <v>2900</v>
      </c>
      <c r="K3672" s="2">
        <f>IF(OR(B3672="متنوع",B3672="قطع غيار"),J3672,IF(AND(B3672="ceiling fan",J3672&gt;500),_xlfn.MAXIFS('m cost'!$E$3:$E$1062,'m cost'!$B$3:$B$1062,C3672,'m cost'!$C$3:$C$1062,"&lt;="&amp;O3672,'m cost'!$D$3:$D$1062,"&lt;="&amp;N3672)*3,_xlfn.MAXIFS('m cost'!$E$3:$E$1062,'m cost'!$B$3:$B$1062,C3672,'m cost'!$C$3:$C$1062,"&lt;="&amp;O3672,'m cost'!$D$3:$D$1062,"&lt;="&amp;N3672)))</f>
        <v>1330</v>
      </c>
      <c r="L3672" s="2">
        <f t="shared" si="354"/>
        <v>-1330</v>
      </c>
      <c r="M3672" s="2">
        <f t="shared" si="355"/>
        <v>-2900</v>
      </c>
      <c r="N3672">
        <f t="shared" si="356"/>
        <v>3</v>
      </c>
      <c r="O3672">
        <f t="shared" si="357"/>
        <v>2023</v>
      </c>
      <c r="P3672" s="9">
        <f>IF(I3672&gt;0,VLOOKUP(B3672,'m cost'!A:G,6,FALSE)*I3672,0)</f>
        <v>0</v>
      </c>
      <c r="Q3672" t="str">
        <f t="shared" si="358"/>
        <v>l</v>
      </c>
      <c r="R3672" s="2">
        <f t="shared" si="359"/>
        <v>-1570</v>
      </c>
    </row>
    <row r="3673" spans="1:18" x14ac:dyDescent="0.2">
      <c r="A3673" t="s">
        <v>40</v>
      </c>
      <c r="B3673" s="9" t="str">
        <f>VLOOKUP(A3673,'item cost'!A:D,2,FALSE)</f>
        <v>group 7</v>
      </c>
      <c r="C3673" s="9" t="str">
        <f>VLOOKUP(D3673,items!A:B,2,FALSE)</f>
        <v>item 53</v>
      </c>
      <c r="D3673" t="s">
        <v>885</v>
      </c>
      <c r="E3673" s="10"/>
      <c r="F3673" s="10">
        <v>45013</v>
      </c>
      <c r="G3673" t="s">
        <v>105</v>
      </c>
      <c r="I3673">
        <v>-1</v>
      </c>
      <c r="J3673" s="2">
        <v>510</v>
      </c>
      <c r="K3673" s="2">
        <f>IF(OR(B3673="متنوع",B3673="قطع غيار"),J3673,IF(AND(B3673="ceiling fan",J3673&gt;500),_xlfn.MAXIFS('m cost'!$E$3:$E$1062,'m cost'!$B$3:$B$1062,C3673,'m cost'!$C$3:$C$1062,"&lt;="&amp;O3673,'m cost'!$D$3:$D$1062,"&lt;="&amp;N3673)*3,_xlfn.MAXIFS('m cost'!$E$3:$E$1062,'m cost'!$B$3:$B$1062,C3673,'m cost'!$C$3:$C$1062,"&lt;="&amp;O3673,'m cost'!$D$3:$D$1062,"&lt;="&amp;N3673)))</f>
        <v>254</v>
      </c>
      <c r="L3673" s="2">
        <f t="shared" si="354"/>
        <v>-254</v>
      </c>
      <c r="M3673" s="2">
        <f t="shared" si="355"/>
        <v>-510</v>
      </c>
      <c r="N3673">
        <f t="shared" si="356"/>
        <v>3</v>
      </c>
      <c r="O3673">
        <f t="shared" si="357"/>
        <v>2023</v>
      </c>
      <c r="P3673" s="9">
        <f>IF(I3673&gt;0,VLOOKUP(B3673,'m cost'!A:G,6,FALSE)*I3673,0)</f>
        <v>0</v>
      </c>
      <c r="Q3673" t="str">
        <f t="shared" si="358"/>
        <v>l</v>
      </c>
      <c r="R3673" s="2">
        <f t="shared" si="359"/>
        <v>-256</v>
      </c>
    </row>
    <row r="3674" spans="1:18" x14ac:dyDescent="0.2">
      <c r="A3674" t="s">
        <v>17</v>
      </c>
      <c r="B3674" s="9" t="str">
        <f>VLOOKUP(A3674,'item cost'!A:D,2,FALSE)</f>
        <v>group 20</v>
      </c>
      <c r="C3674" s="9" t="str">
        <f>VLOOKUP(D3674,items!A:B,2,FALSE)</f>
        <v>item 54</v>
      </c>
      <c r="D3674" t="s">
        <v>886</v>
      </c>
      <c r="E3674" s="10"/>
      <c r="F3674" s="10">
        <v>45013</v>
      </c>
      <c r="G3674" t="s">
        <v>105</v>
      </c>
      <c r="I3674">
        <v>-1</v>
      </c>
      <c r="J3674" s="2">
        <v>215</v>
      </c>
      <c r="K3674" s="2">
        <f>IF(OR(B3674="متنوع",B3674="قطع غيار"),J3674,IF(AND(B3674="ceiling fan",J3674&gt;500),_xlfn.MAXIFS('m cost'!$E$3:$E$1062,'m cost'!$B$3:$B$1062,C3674,'m cost'!$C$3:$C$1062,"&lt;="&amp;O3674,'m cost'!$D$3:$D$1062,"&lt;="&amp;N3674)*3,_xlfn.MAXIFS('m cost'!$E$3:$E$1062,'m cost'!$B$3:$B$1062,C3674,'m cost'!$C$3:$C$1062,"&lt;="&amp;O3674,'m cost'!$D$3:$D$1062,"&lt;="&amp;N3674)))</f>
        <v>540</v>
      </c>
      <c r="L3674" s="2">
        <f t="shared" si="354"/>
        <v>-540</v>
      </c>
      <c r="M3674" s="2">
        <f t="shared" si="355"/>
        <v>-215</v>
      </c>
      <c r="N3674">
        <f t="shared" si="356"/>
        <v>3</v>
      </c>
      <c r="O3674">
        <f t="shared" si="357"/>
        <v>2023</v>
      </c>
      <c r="P3674" s="9">
        <f>IF(I3674&gt;0,VLOOKUP(B3674,'m cost'!A:G,6,FALSE)*I3674,0)</f>
        <v>0</v>
      </c>
      <c r="Q3674" t="str">
        <f t="shared" si="358"/>
        <v>p</v>
      </c>
      <c r="R3674" s="2">
        <f t="shared" si="359"/>
        <v>325</v>
      </c>
    </row>
    <row r="3675" spans="1:18" x14ac:dyDescent="0.2">
      <c r="A3675" t="s">
        <v>18</v>
      </c>
      <c r="B3675" s="9" t="str">
        <f>VLOOKUP(A3675,'item cost'!A:D,2,FALSE)</f>
        <v>group 21</v>
      </c>
      <c r="C3675" s="9" t="str">
        <f>VLOOKUP(D3675,items!A:B,2,FALSE)</f>
        <v>item 1</v>
      </c>
      <c r="D3675" t="s">
        <v>833</v>
      </c>
      <c r="E3675" s="10"/>
      <c r="F3675" s="10">
        <v>45013</v>
      </c>
      <c r="G3675" t="s">
        <v>105</v>
      </c>
      <c r="I3675">
        <v>-1</v>
      </c>
      <c r="J3675" s="2">
        <v>210</v>
      </c>
      <c r="K3675" s="2">
        <f>IF(OR(B3675="متنوع",B3675="قطع غيار"),J3675,IF(AND(B3675="ceiling fan",J3675&gt;500),_xlfn.MAXIFS('m cost'!$E$3:$E$1062,'m cost'!$B$3:$B$1062,C3675,'m cost'!$C$3:$C$1062,"&lt;="&amp;O3675,'m cost'!$D$3:$D$1062,"&lt;="&amp;N3675)*3,_xlfn.MAXIFS('m cost'!$E$3:$E$1062,'m cost'!$B$3:$B$1062,C3675,'m cost'!$C$3:$C$1062,"&lt;="&amp;O3675,'m cost'!$D$3:$D$1062,"&lt;="&amp;N3675)))</f>
        <v>2125</v>
      </c>
      <c r="L3675" s="2">
        <f t="shared" si="354"/>
        <v>-2125</v>
      </c>
      <c r="M3675" s="2">
        <f t="shared" si="355"/>
        <v>-210</v>
      </c>
      <c r="N3675">
        <f t="shared" si="356"/>
        <v>3</v>
      </c>
      <c r="O3675">
        <f t="shared" si="357"/>
        <v>2023</v>
      </c>
      <c r="P3675" s="9">
        <f>IF(I3675&gt;0,VLOOKUP(B3675,'m cost'!A:G,6,FALSE)*I3675,0)</f>
        <v>0</v>
      </c>
      <c r="Q3675" t="str">
        <f t="shared" si="358"/>
        <v>p</v>
      </c>
      <c r="R3675" s="2">
        <f t="shared" si="359"/>
        <v>1915</v>
      </c>
    </row>
    <row r="3676" spans="1:18" x14ac:dyDescent="0.2">
      <c r="A3676" t="s">
        <v>22</v>
      </c>
      <c r="B3676" s="9" t="str">
        <f>VLOOKUP(A3676,'item cost'!A:D,2,FALSE)</f>
        <v>group 44</v>
      </c>
      <c r="C3676" s="9" t="str">
        <f>VLOOKUP(D3676,items!A:B,2,FALSE)</f>
        <v>item 2</v>
      </c>
      <c r="D3676" t="s">
        <v>834</v>
      </c>
      <c r="E3676" s="10"/>
      <c r="F3676" s="10">
        <v>45013</v>
      </c>
      <c r="G3676" t="s">
        <v>105</v>
      </c>
      <c r="I3676">
        <v>-3</v>
      </c>
      <c r="J3676" s="2">
        <v>180</v>
      </c>
      <c r="K3676" s="2">
        <f>IF(OR(B3676="متنوع",B3676="قطع غيار"),J3676,IF(AND(B3676="ceiling fan",J3676&gt;500),_xlfn.MAXIFS('m cost'!$E$3:$E$1062,'m cost'!$B$3:$B$1062,C3676,'m cost'!$C$3:$C$1062,"&lt;="&amp;O3676,'m cost'!$D$3:$D$1062,"&lt;="&amp;N3676)*3,_xlfn.MAXIFS('m cost'!$E$3:$E$1062,'m cost'!$B$3:$B$1062,C3676,'m cost'!$C$3:$C$1062,"&lt;="&amp;O3676,'m cost'!$D$3:$D$1062,"&lt;="&amp;N3676)))</f>
        <v>1970</v>
      </c>
      <c r="L3676" s="2">
        <f t="shared" si="354"/>
        <v>-5910</v>
      </c>
      <c r="M3676" s="2">
        <f t="shared" si="355"/>
        <v>-540</v>
      </c>
      <c r="N3676">
        <f t="shared" si="356"/>
        <v>3</v>
      </c>
      <c r="O3676">
        <f t="shared" si="357"/>
        <v>2023</v>
      </c>
      <c r="P3676" s="9">
        <f>IF(I3676&gt;0,VLOOKUP(B3676,'m cost'!A:G,6,FALSE)*I3676,0)</f>
        <v>0</v>
      </c>
      <c r="Q3676" t="str">
        <f t="shared" si="358"/>
        <v>p</v>
      </c>
      <c r="R3676" s="2">
        <f t="shared" si="359"/>
        <v>5370</v>
      </c>
    </row>
    <row r="3677" spans="1:18" x14ac:dyDescent="0.2">
      <c r="A3677" t="s">
        <v>34</v>
      </c>
      <c r="B3677" s="9" t="e">
        <f>VLOOKUP(A3677,'item cost'!A:D,2,FALSE)</f>
        <v>#N/A</v>
      </c>
      <c r="C3677" s="9" t="str">
        <f>VLOOKUP(D3677,items!A:B,2,FALSE)</f>
        <v>item 3</v>
      </c>
      <c r="D3677" t="s">
        <v>835</v>
      </c>
      <c r="E3677" s="10"/>
      <c r="F3677" s="10">
        <v>45013</v>
      </c>
      <c r="G3677" t="s">
        <v>105</v>
      </c>
      <c r="I3677">
        <v>-2</v>
      </c>
      <c r="J3677" s="2">
        <v>180</v>
      </c>
      <c r="K3677" s="2" t="e">
        <f>IF(OR(B3677="متنوع",B3677="قطع غيار"),J3677,IF(AND(B3677="ceiling fan",J3677&gt;500),_xlfn.MAXIFS('m cost'!$E$3:$E$1062,'m cost'!$B$3:$B$1062,C3677,'m cost'!$C$3:$C$1062,"&lt;="&amp;O3677,'m cost'!$D$3:$D$1062,"&lt;="&amp;N3677)*3,_xlfn.MAXIFS('m cost'!$E$3:$E$1062,'m cost'!$B$3:$B$1062,C3677,'m cost'!$C$3:$C$1062,"&lt;="&amp;O3677,'m cost'!$D$3:$D$1062,"&lt;="&amp;N3677)))</f>
        <v>#N/A</v>
      </c>
      <c r="L3677" s="2" t="e">
        <f t="shared" si="354"/>
        <v>#N/A</v>
      </c>
      <c r="M3677" s="2">
        <f t="shared" si="355"/>
        <v>-360</v>
      </c>
      <c r="N3677">
        <f t="shared" si="356"/>
        <v>3</v>
      </c>
      <c r="O3677">
        <f t="shared" si="357"/>
        <v>2023</v>
      </c>
      <c r="P3677" s="9">
        <f>IF(I3677&gt;0,VLOOKUP(B3677,'m cost'!A:G,6,FALSE)*I3677,0)</f>
        <v>0</v>
      </c>
      <c r="Q3677" t="e">
        <f t="shared" si="358"/>
        <v>#N/A</v>
      </c>
      <c r="R3677" s="2" t="e">
        <f t="shared" si="359"/>
        <v>#N/A</v>
      </c>
    </row>
    <row r="3678" spans="1:18" x14ac:dyDescent="0.2">
      <c r="A3678" t="s">
        <v>452</v>
      </c>
      <c r="B3678" s="9" t="e">
        <f>VLOOKUP(A3678,'item cost'!A:D,2,FALSE)</f>
        <v>#N/A</v>
      </c>
      <c r="C3678" s="9" t="str">
        <f>VLOOKUP(D3678,items!A:B,2,FALSE)</f>
        <v>item 4</v>
      </c>
      <c r="D3678" t="s">
        <v>836</v>
      </c>
      <c r="E3678" s="10"/>
      <c r="F3678" s="10">
        <v>45003</v>
      </c>
      <c r="G3678" t="s">
        <v>797</v>
      </c>
      <c r="I3678">
        <v>75</v>
      </c>
      <c r="J3678" s="2">
        <v>675</v>
      </c>
      <c r="K3678" s="2" t="e">
        <f>IF(OR(B3678="متنوع",B3678="قطع غيار"),J3678,IF(AND(B3678="ceiling fan",J3678&gt;500),_xlfn.MAXIFS('m cost'!$E$3:$E$1062,'m cost'!$B$3:$B$1062,C3678,'m cost'!$C$3:$C$1062,"&lt;="&amp;O3678,'m cost'!$D$3:$D$1062,"&lt;="&amp;N3678)*3,_xlfn.MAXIFS('m cost'!$E$3:$E$1062,'m cost'!$B$3:$B$1062,C3678,'m cost'!$C$3:$C$1062,"&lt;="&amp;O3678,'m cost'!$D$3:$D$1062,"&lt;="&amp;N3678)))</f>
        <v>#N/A</v>
      </c>
      <c r="L3678" s="2" t="e">
        <f t="shared" si="354"/>
        <v>#N/A</v>
      </c>
      <c r="M3678" s="2">
        <f t="shared" si="355"/>
        <v>50625</v>
      </c>
      <c r="N3678">
        <f t="shared" si="356"/>
        <v>3</v>
      </c>
      <c r="O3678">
        <f t="shared" si="357"/>
        <v>2023</v>
      </c>
      <c r="P3678" s="9" t="e">
        <f>IF(I3678&gt;0,VLOOKUP(B3678,'m cost'!A:G,6,FALSE)*I3678,0)</f>
        <v>#N/A</v>
      </c>
      <c r="Q3678" t="e">
        <f t="shared" si="358"/>
        <v>#N/A</v>
      </c>
      <c r="R3678" s="2" t="e">
        <f t="shared" si="359"/>
        <v>#N/A</v>
      </c>
    </row>
    <row r="3679" spans="1:18" x14ac:dyDescent="0.2">
      <c r="A3679" t="s">
        <v>36</v>
      </c>
      <c r="B3679" s="9" t="str">
        <f>VLOOKUP(A3679,'item cost'!A:D,2,FALSE)</f>
        <v>group 15</v>
      </c>
      <c r="C3679" s="9" t="str">
        <f>VLOOKUP(D3679,items!A:B,2,FALSE)</f>
        <v>item 5</v>
      </c>
      <c r="D3679" t="s">
        <v>837</v>
      </c>
      <c r="E3679" s="10"/>
      <c r="F3679" s="10">
        <v>45003</v>
      </c>
      <c r="G3679" t="s">
        <v>797</v>
      </c>
      <c r="I3679">
        <v>50</v>
      </c>
      <c r="J3679" s="2">
        <v>1025</v>
      </c>
      <c r="K3679" s="2">
        <f>IF(OR(B3679="متنوع",B3679="قطع غيار"),J3679,IF(AND(B3679="ceiling fan",J3679&gt;500),_xlfn.MAXIFS('m cost'!$E$3:$E$1062,'m cost'!$B$3:$B$1062,C3679,'m cost'!$C$3:$C$1062,"&lt;="&amp;O3679,'m cost'!$D$3:$D$1062,"&lt;="&amp;N3679)*3,_xlfn.MAXIFS('m cost'!$E$3:$E$1062,'m cost'!$B$3:$B$1062,C3679,'m cost'!$C$3:$C$1062,"&lt;="&amp;O3679,'m cost'!$D$3:$D$1062,"&lt;="&amp;N3679)))</f>
        <v>2220</v>
      </c>
      <c r="L3679" s="2">
        <f t="shared" si="354"/>
        <v>111000</v>
      </c>
      <c r="M3679" s="2">
        <f t="shared" si="355"/>
        <v>51250</v>
      </c>
      <c r="N3679">
        <f t="shared" si="356"/>
        <v>3</v>
      </c>
      <c r="O3679">
        <f t="shared" si="357"/>
        <v>2023</v>
      </c>
      <c r="P3679" s="9">
        <f>IF(I3679&gt;0,VLOOKUP(B3679,'m cost'!A:G,6,FALSE)*I3679,0)</f>
        <v>1326</v>
      </c>
      <c r="Q3679" t="str">
        <f t="shared" si="358"/>
        <v>l</v>
      </c>
      <c r="R3679" s="2">
        <f t="shared" si="359"/>
        <v>-61076</v>
      </c>
    </row>
    <row r="3680" spans="1:18" x14ac:dyDescent="0.2">
      <c r="A3680" t="s">
        <v>30</v>
      </c>
      <c r="B3680" s="9" t="str">
        <f>VLOOKUP(A3680,'item cost'!A:D,2,FALSE)</f>
        <v>group 16</v>
      </c>
      <c r="C3680" s="9" t="str">
        <f>VLOOKUP(D3680,items!A:B,2,FALSE)</f>
        <v>item 6</v>
      </c>
      <c r="D3680" t="s">
        <v>838</v>
      </c>
      <c r="E3680" s="10"/>
      <c r="F3680" s="10">
        <v>45003</v>
      </c>
      <c r="G3680" t="s">
        <v>797</v>
      </c>
      <c r="I3680">
        <v>50</v>
      </c>
      <c r="J3680" s="2">
        <v>1225</v>
      </c>
      <c r="K3680" s="2">
        <f>IF(OR(B3680="متنوع",B3680="قطع غيار"),J3680,IF(AND(B3680="ceiling fan",J3680&gt;500),_xlfn.MAXIFS('m cost'!$E$3:$E$1062,'m cost'!$B$3:$B$1062,C3680,'m cost'!$C$3:$C$1062,"&lt;="&amp;O3680,'m cost'!$D$3:$D$1062,"&lt;="&amp;N3680)*3,_xlfn.MAXIFS('m cost'!$E$3:$E$1062,'m cost'!$B$3:$B$1062,C3680,'m cost'!$C$3:$C$1062,"&lt;="&amp;O3680,'m cost'!$D$3:$D$1062,"&lt;="&amp;N3680)))</f>
        <v>410</v>
      </c>
      <c r="L3680" s="2">
        <f t="shared" si="354"/>
        <v>20500</v>
      </c>
      <c r="M3680" s="2">
        <f t="shared" si="355"/>
        <v>61250</v>
      </c>
      <c r="N3680">
        <f t="shared" si="356"/>
        <v>3</v>
      </c>
      <c r="O3680">
        <f t="shared" si="357"/>
        <v>2023</v>
      </c>
      <c r="P3680" s="9">
        <f>IF(I3680&gt;0,VLOOKUP(B3680,'m cost'!A:G,6,FALSE)*I3680,0)</f>
        <v>1434</v>
      </c>
      <c r="Q3680" t="str">
        <f t="shared" si="358"/>
        <v>p</v>
      </c>
      <c r="R3680" s="2">
        <f t="shared" si="359"/>
        <v>39316</v>
      </c>
    </row>
    <row r="3681" spans="1:18" x14ac:dyDescent="0.2">
      <c r="A3681" t="s">
        <v>274</v>
      </c>
      <c r="B3681" s="9" t="str">
        <f>VLOOKUP(A3681,'item cost'!A:D,2,FALSE)</f>
        <v>group 36</v>
      </c>
      <c r="C3681" s="9" t="str">
        <f>VLOOKUP(D3681,items!A:B,2,FALSE)</f>
        <v>item 7</v>
      </c>
      <c r="D3681" t="s">
        <v>839</v>
      </c>
      <c r="E3681" s="10"/>
      <c r="F3681" s="10">
        <v>45003</v>
      </c>
      <c r="G3681" t="s">
        <v>797</v>
      </c>
      <c r="I3681">
        <v>20</v>
      </c>
      <c r="J3681" s="2">
        <v>1650</v>
      </c>
      <c r="K3681" s="2">
        <f>IF(OR(B3681="متنوع",B3681="قطع غيار"),J3681,IF(AND(B3681="ceiling fan",J3681&gt;500),_xlfn.MAXIFS('m cost'!$E$3:$E$1062,'m cost'!$B$3:$B$1062,C3681,'m cost'!$C$3:$C$1062,"&lt;="&amp;O3681,'m cost'!$D$3:$D$1062,"&lt;="&amp;N3681)*3,_xlfn.MAXIFS('m cost'!$E$3:$E$1062,'m cost'!$B$3:$B$1062,C3681,'m cost'!$C$3:$C$1062,"&lt;="&amp;O3681,'m cost'!$D$3:$D$1062,"&lt;="&amp;N3681)))</f>
        <v>460</v>
      </c>
      <c r="L3681" s="2">
        <f t="shared" si="354"/>
        <v>9200</v>
      </c>
      <c r="M3681" s="2">
        <f t="shared" si="355"/>
        <v>33000</v>
      </c>
      <c r="N3681">
        <f t="shared" si="356"/>
        <v>3</v>
      </c>
      <c r="O3681">
        <f t="shared" si="357"/>
        <v>2023</v>
      </c>
      <c r="P3681" s="9">
        <f>IF(I3681&gt;0,VLOOKUP(B3681,'m cost'!A:G,6,FALSE)*I3681,0)</f>
        <v>100</v>
      </c>
      <c r="Q3681" t="str">
        <f t="shared" si="358"/>
        <v>p</v>
      </c>
      <c r="R3681" s="2">
        <f t="shared" si="359"/>
        <v>23700</v>
      </c>
    </row>
    <row r="3682" spans="1:18" x14ac:dyDescent="0.2">
      <c r="A3682" t="s">
        <v>39</v>
      </c>
      <c r="B3682" s="9" t="str">
        <f>VLOOKUP(A3682,'item cost'!A:D,2,FALSE)</f>
        <v>group 9</v>
      </c>
      <c r="C3682" s="9" t="str">
        <f>VLOOKUP(D3682,items!A:B,2,FALSE)</f>
        <v>item 8</v>
      </c>
      <c r="D3682" t="s">
        <v>840</v>
      </c>
      <c r="E3682" s="10"/>
      <c r="F3682" s="10">
        <v>45003</v>
      </c>
      <c r="G3682" t="s">
        <v>797</v>
      </c>
      <c r="I3682">
        <v>50</v>
      </c>
      <c r="J3682" s="2">
        <v>1450</v>
      </c>
      <c r="K3682" s="2">
        <f>IF(OR(B3682="متنوع",B3682="قطع غيار"),J3682,IF(AND(B3682="ceiling fan",J3682&gt;500),_xlfn.MAXIFS('m cost'!$E$3:$E$1062,'m cost'!$B$3:$B$1062,C3682,'m cost'!$C$3:$C$1062,"&lt;="&amp;O3682,'m cost'!$D$3:$D$1062,"&lt;="&amp;N3682)*3,_xlfn.MAXIFS('m cost'!$E$3:$E$1062,'m cost'!$B$3:$B$1062,C3682,'m cost'!$C$3:$C$1062,"&lt;="&amp;O3682,'m cost'!$D$3:$D$1062,"&lt;="&amp;N3682)))</f>
        <v>1630</v>
      </c>
      <c r="L3682" s="2">
        <f t="shared" si="354"/>
        <v>81500</v>
      </c>
      <c r="M3682" s="2">
        <f t="shared" si="355"/>
        <v>72500</v>
      </c>
      <c r="N3682">
        <f t="shared" si="356"/>
        <v>3</v>
      </c>
      <c r="O3682">
        <f t="shared" si="357"/>
        <v>2023</v>
      </c>
      <c r="P3682" s="9">
        <f>IF(I3682&gt;0,VLOOKUP(B3682,'m cost'!A:G,6,FALSE)*I3682,0)</f>
        <v>1124.5</v>
      </c>
      <c r="Q3682" t="str">
        <f t="shared" si="358"/>
        <v>l</v>
      </c>
      <c r="R3682" s="2">
        <f t="shared" si="359"/>
        <v>-10124.5</v>
      </c>
    </row>
    <row r="3683" spans="1:18" x14ac:dyDescent="0.2">
      <c r="A3683" t="s">
        <v>46</v>
      </c>
      <c r="B3683" s="9" t="str">
        <f>VLOOKUP(A3683,'item cost'!A:D,2,FALSE)</f>
        <v>group 27</v>
      </c>
      <c r="C3683" s="9" t="str">
        <f>VLOOKUP(D3683,items!A:B,2,FALSE)</f>
        <v>item 9</v>
      </c>
      <c r="D3683" t="s">
        <v>841</v>
      </c>
      <c r="E3683" s="10"/>
      <c r="F3683" s="10">
        <v>45003</v>
      </c>
      <c r="G3683" t="s">
        <v>797</v>
      </c>
      <c r="I3683">
        <v>20</v>
      </c>
      <c r="J3683" s="2">
        <v>1550</v>
      </c>
      <c r="K3683" s="2">
        <f>IF(OR(B3683="متنوع",B3683="قطع غيار"),J3683,IF(AND(B3683="ceiling fan",J3683&gt;500),_xlfn.MAXIFS('m cost'!$E$3:$E$1062,'m cost'!$B$3:$B$1062,C3683,'m cost'!$C$3:$C$1062,"&lt;="&amp;O3683,'m cost'!$D$3:$D$1062,"&lt;="&amp;N3683)*3,_xlfn.MAXIFS('m cost'!$E$3:$E$1062,'m cost'!$B$3:$B$1062,C3683,'m cost'!$C$3:$C$1062,"&lt;="&amp;O3683,'m cost'!$D$3:$D$1062,"&lt;="&amp;N3683)))</f>
        <v>2007</v>
      </c>
      <c r="L3683" s="2">
        <f t="shared" si="354"/>
        <v>40140</v>
      </c>
      <c r="M3683" s="2">
        <f t="shared" si="355"/>
        <v>31000</v>
      </c>
      <c r="N3683">
        <f t="shared" si="356"/>
        <v>3</v>
      </c>
      <c r="O3683">
        <f t="shared" si="357"/>
        <v>2023</v>
      </c>
      <c r="P3683" s="9">
        <f>IF(I3683&gt;0,VLOOKUP(B3683,'m cost'!A:G,6,FALSE)*I3683,0)</f>
        <v>0</v>
      </c>
      <c r="Q3683" t="str">
        <f t="shared" si="358"/>
        <v>l</v>
      </c>
      <c r="R3683" s="2">
        <f t="shared" si="359"/>
        <v>-9140</v>
      </c>
    </row>
    <row r="3684" spans="1:18" x14ac:dyDescent="0.2">
      <c r="A3684" t="s">
        <v>66</v>
      </c>
      <c r="B3684" s="9" t="str">
        <f>VLOOKUP(A3684,'item cost'!A:D,2,FALSE)</f>
        <v>group 6</v>
      </c>
      <c r="C3684" s="9" t="str">
        <f>VLOOKUP(D3684,items!A:B,2,FALSE)</f>
        <v>item 10</v>
      </c>
      <c r="D3684" t="s">
        <v>842</v>
      </c>
      <c r="E3684" s="10"/>
      <c r="F3684" s="10">
        <v>45003</v>
      </c>
      <c r="G3684" t="s">
        <v>797</v>
      </c>
      <c r="I3684">
        <v>20</v>
      </c>
      <c r="J3684" s="2">
        <v>1300</v>
      </c>
      <c r="K3684" s="2">
        <f>IF(OR(B3684="متنوع",B3684="قطع غيار"),J3684,IF(AND(B3684="ceiling fan",J3684&gt;500),_xlfn.MAXIFS('m cost'!$E$3:$E$1062,'m cost'!$B$3:$B$1062,C3684,'m cost'!$C$3:$C$1062,"&lt;="&amp;O3684,'m cost'!$D$3:$D$1062,"&lt;="&amp;N3684)*3,_xlfn.MAXIFS('m cost'!$E$3:$E$1062,'m cost'!$B$3:$B$1062,C3684,'m cost'!$C$3:$C$1062,"&lt;="&amp;O3684,'m cost'!$D$3:$D$1062,"&lt;="&amp;N3684)))</f>
        <v>370</v>
      </c>
      <c r="L3684" s="2">
        <f t="shared" si="354"/>
        <v>7400</v>
      </c>
      <c r="M3684" s="2">
        <f t="shared" si="355"/>
        <v>26000</v>
      </c>
      <c r="N3684">
        <f t="shared" si="356"/>
        <v>3</v>
      </c>
      <c r="O3684">
        <f t="shared" si="357"/>
        <v>2023</v>
      </c>
      <c r="P3684" s="9">
        <f>IF(I3684&gt;0,VLOOKUP(B3684,'m cost'!A:G,6,FALSE)*I3684,0)</f>
        <v>2989.6</v>
      </c>
      <c r="Q3684" t="str">
        <f t="shared" si="358"/>
        <v>p</v>
      </c>
      <c r="R3684" s="2">
        <f t="shared" si="359"/>
        <v>15610.4</v>
      </c>
    </row>
    <row r="3685" spans="1:18" x14ac:dyDescent="0.2">
      <c r="A3685" t="s">
        <v>19</v>
      </c>
      <c r="B3685" s="9" t="str">
        <f>VLOOKUP(A3685,'item cost'!A:D,2,FALSE)</f>
        <v>group 46</v>
      </c>
      <c r="C3685" s="9" t="str">
        <f>VLOOKUP(D3685,items!A:B,2,FALSE)</f>
        <v>item 11</v>
      </c>
      <c r="D3685" t="s">
        <v>843</v>
      </c>
      <c r="E3685" s="10"/>
      <c r="F3685" s="10">
        <v>45003</v>
      </c>
      <c r="G3685" t="s">
        <v>797</v>
      </c>
      <c r="I3685">
        <v>60</v>
      </c>
      <c r="J3685" s="2">
        <v>475</v>
      </c>
      <c r="K3685" s="2">
        <f>IF(OR(B3685="متنوع",B3685="قطع غيار"),J3685,IF(AND(B3685="ceiling fan",J3685&gt;500),_xlfn.MAXIFS('m cost'!$E$3:$E$1062,'m cost'!$B$3:$B$1062,C3685,'m cost'!$C$3:$C$1062,"&lt;="&amp;O3685,'m cost'!$D$3:$D$1062,"&lt;="&amp;N3685)*3,_xlfn.MAXIFS('m cost'!$E$3:$E$1062,'m cost'!$B$3:$B$1062,C3685,'m cost'!$C$3:$C$1062,"&lt;="&amp;O3685,'m cost'!$D$3:$D$1062,"&lt;="&amp;N3685)))</f>
        <v>339.00000000000006</v>
      </c>
      <c r="L3685" s="2">
        <f t="shared" si="354"/>
        <v>20340.000000000004</v>
      </c>
      <c r="M3685" s="2">
        <f t="shared" si="355"/>
        <v>28500</v>
      </c>
      <c r="N3685">
        <f t="shared" si="356"/>
        <v>3</v>
      </c>
      <c r="O3685">
        <f t="shared" si="357"/>
        <v>2023</v>
      </c>
      <c r="P3685" s="9">
        <f>IF(I3685&gt;0,VLOOKUP(B3685,'m cost'!A:G,6,FALSE)*I3685,0)</f>
        <v>0</v>
      </c>
      <c r="Q3685" t="str">
        <f t="shared" si="358"/>
        <v>p</v>
      </c>
      <c r="R3685" s="2">
        <f t="shared" si="359"/>
        <v>8159.9999999999964</v>
      </c>
    </row>
    <row r="3686" spans="1:18" x14ac:dyDescent="0.2">
      <c r="A3686" t="s">
        <v>645</v>
      </c>
      <c r="B3686" s="9" t="e">
        <f>VLOOKUP(A3686,'item cost'!A:D,2,FALSE)</f>
        <v>#N/A</v>
      </c>
      <c r="C3686" s="9" t="str">
        <f>VLOOKUP(D3686,items!A:B,2,FALSE)</f>
        <v>item 12</v>
      </c>
      <c r="D3686" t="s">
        <v>844</v>
      </c>
      <c r="E3686" s="10"/>
      <c r="F3686" s="10">
        <v>45003</v>
      </c>
      <c r="G3686" t="s">
        <v>797</v>
      </c>
      <c r="I3686">
        <v>75</v>
      </c>
      <c r="J3686" s="2">
        <v>480</v>
      </c>
      <c r="K3686" s="2" t="e">
        <f>IF(OR(B3686="متنوع",B3686="قطع غيار"),J3686,IF(AND(B3686="ceiling fan",J3686&gt;500),_xlfn.MAXIFS('m cost'!$E$3:$E$1062,'m cost'!$B$3:$B$1062,C3686,'m cost'!$C$3:$C$1062,"&lt;="&amp;O3686,'m cost'!$D$3:$D$1062,"&lt;="&amp;N3686)*3,_xlfn.MAXIFS('m cost'!$E$3:$E$1062,'m cost'!$B$3:$B$1062,C3686,'m cost'!$C$3:$C$1062,"&lt;="&amp;O3686,'m cost'!$D$3:$D$1062,"&lt;="&amp;N3686)))</f>
        <v>#N/A</v>
      </c>
      <c r="L3686" s="2" t="e">
        <f t="shared" si="354"/>
        <v>#N/A</v>
      </c>
      <c r="M3686" s="2">
        <f t="shared" si="355"/>
        <v>36000</v>
      </c>
      <c r="N3686">
        <f t="shared" si="356"/>
        <v>3</v>
      </c>
      <c r="O3686">
        <f t="shared" si="357"/>
        <v>2023</v>
      </c>
      <c r="P3686" s="9" t="e">
        <f>IF(I3686&gt;0,VLOOKUP(B3686,'m cost'!A:G,6,FALSE)*I3686,0)</f>
        <v>#N/A</v>
      </c>
      <c r="Q3686" t="e">
        <f t="shared" si="358"/>
        <v>#N/A</v>
      </c>
      <c r="R3686" s="2" t="e">
        <f t="shared" si="359"/>
        <v>#N/A</v>
      </c>
    </row>
    <row r="3687" spans="1:18" x14ac:dyDescent="0.2">
      <c r="A3687" t="s">
        <v>647</v>
      </c>
      <c r="B3687" s="9" t="e">
        <f>VLOOKUP(A3687,'item cost'!A:D,2,FALSE)</f>
        <v>#N/A</v>
      </c>
      <c r="C3687" s="9" t="str">
        <f>VLOOKUP(D3687,items!A:B,2,FALSE)</f>
        <v>item 13</v>
      </c>
      <c r="D3687" t="s">
        <v>845</v>
      </c>
      <c r="E3687" s="10"/>
      <c r="F3687" s="10">
        <v>45003</v>
      </c>
      <c r="G3687" t="s">
        <v>797</v>
      </c>
      <c r="I3687">
        <v>45</v>
      </c>
      <c r="J3687" s="2">
        <v>540</v>
      </c>
      <c r="K3687" s="2" t="e">
        <f>IF(OR(B3687="متنوع",B3687="قطع غيار"),J3687,IF(AND(B3687="ceiling fan",J3687&gt;500),_xlfn.MAXIFS('m cost'!$E$3:$E$1062,'m cost'!$B$3:$B$1062,C3687,'m cost'!$C$3:$C$1062,"&lt;="&amp;O3687,'m cost'!$D$3:$D$1062,"&lt;="&amp;N3687)*3,_xlfn.MAXIFS('m cost'!$E$3:$E$1062,'m cost'!$B$3:$B$1062,C3687,'m cost'!$C$3:$C$1062,"&lt;="&amp;O3687,'m cost'!$D$3:$D$1062,"&lt;="&amp;N3687)))</f>
        <v>#N/A</v>
      </c>
      <c r="L3687" s="2" t="e">
        <f t="shared" si="354"/>
        <v>#N/A</v>
      </c>
      <c r="M3687" s="2">
        <f t="shared" si="355"/>
        <v>24300</v>
      </c>
      <c r="N3687">
        <f t="shared" si="356"/>
        <v>3</v>
      </c>
      <c r="O3687">
        <f t="shared" si="357"/>
        <v>2023</v>
      </c>
      <c r="P3687" s="9" t="e">
        <f>IF(I3687&gt;0,VLOOKUP(B3687,'m cost'!A:G,6,FALSE)*I3687,0)</f>
        <v>#N/A</v>
      </c>
      <c r="Q3687" t="e">
        <f t="shared" si="358"/>
        <v>#N/A</v>
      </c>
      <c r="R3687" s="2" t="e">
        <f t="shared" si="359"/>
        <v>#N/A</v>
      </c>
    </row>
    <row r="3688" spans="1:18" x14ac:dyDescent="0.2">
      <c r="A3688" t="s">
        <v>646</v>
      </c>
      <c r="B3688" s="9" t="e">
        <f>VLOOKUP(A3688,'item cost'!A:D,2,FALSE)</f>
        <v>#N/A</v>
      </c>
      <c r="C3688" s="9" t="str">
        <f>VLOOKUP(D3688,items!A:B,2,FALSE)</f>
        <v>item 14</v>
      </c>
      <c r="D3688" t="s">
        <v>846</v>
      </c>
      <c r="E3688" s="10"/>
      <c r="F3688" s="10">
        <v>45003</v>
      </c>
      <c r="G3688" t="s">
        <v>797</v>
      </c>
      <c r="I3688">
        <v>30</v>
      </c>
      <c r="J3688" s="2">
        <v>540</v>
      </c>
      <c r="K3688" s="2" t="e">
        <f>IF(OR(B3688="متنوع",B3688="قطع غيار"),J3688,IF(AND(B3688="ceiling fan",J3688&gt;500),_xlfn.MAXIFS('m cost'!$E$3:$E$1062,'m cost'!$B$3:$B$1062,C3688,'m cost'!$C$3:$C$1062,"&lt;="&amp;O3688,'m cost'!$D$3:$D$1062,"&lt;="&amp;N3688)*3,_xlfn.MAXIFS('m cost'!$E$3:$E$1062,'m cost'!$B$3:$B$1062,C3688,'m cost'!$C$3:$C$1062,"&lt;="&amp;O3688,'m cost'!$D$3:$D$1062,"&lt;="&amp;N3688)))</f>
        <v>#N/A</v>
      </c>
      <c r="L3688" s="2" t="e">
        <f t="shared" si="354"/>
        <v>#N/A</v>
      </c>
      <c r="M3688" s="2">
        <f t="shared" si="355"/>
        <v>16200</v>
      </c>
      <c r="N3688">
        <f t="shared" si="356"/>
        <v>3</v>
      </c>
      <c r="O3688">
        <f t="shared" si="357"/>
        <v>2023</v>
      </c>
      <c r="P3688" s="9" t="e">
        <f>IF(I3688&gt;0,VLOOKUP(B3688,'m cost'!A:G,6,FALSE)*I3688,0)</f>
        <v>#N/A</v>
      </c>
      <c r="Q3688" t="e">
        <f t="shared" si="358"/>
        <v>#N/A</v>
      </c>
      <c r="R3688" s="2" t="e">
        <f t="shared" si="359"/>
        <v>#N/A</v>
      </c>
    </row>
    <row r="3689" spans="1:18" x14ac:dyDescent="0.2">
      <c r="A3689" t="s">
        <v>56</v>
      </c>
      <c r="B3689" s="9" t="e">
        <f>VLOOKUP(A3689,'item cost'!A:D,2,FALSE)</f>
        <v>#N/A</v>
      </c>
      <c r="C3689" s="9" t="str">
        <f>VLOOKUP(D3689,items!A:B,2,FALSE)</f>
        <v>item 15</v>
      </c>
      <c r="D3689" t="s">
        <v>847</v>
      </c>
      <c r="E3689" s="10"/>
      <c r="F3689" s="10">
        <v>45003</v>
      </c>
      <c r="G3689" t="s">
        <v>797</v>
      </c>
      <c r="I3689">
        <v>60</v>
      </c>
      <c r="J3689" s="2">
        <v>300</v>
      </c>
      <c r="K3689" s="2" t="e">
        <f>IF(OR(B3689="متنوع",B3689="قطع غيار"),J3689,IF(AND(B3689="ceiling fan",J3689&gt;500),_xlfn.MAXIFS('m cost'!$E$3:$E$1062,'m cost'!$B$3:$B$1062,C3689,'m cost'!$C$3:$C$1062,"&lt;="&amp;O3689,'m cost'!$D$3:$D$1062,"&lt;="&amp;N3689)*3,_xlfn.MAXIFS('m cost'!$E$3:$E$1062,'m cost'!$B$3:$B$1062,C3689,'m cost'!$C$3:$C$1062,"&lt;="&amp;O3689,'m cost'!$D$3:$D$1062,"&lt;="&amp;N3689)))</f>
        <v>#N/A</v>
      </c>
      <c r="L3689" s="2" t="e">
        <f t="shared" si="354"/>
        <v>#N/A</v>
      </c>
      <c r="M3689" s="2">
        <f t="shared" si="355"/>
        <v>18000</v>
      </c>
      <c r="N3689">
        <f t="shared" si="356"/>
        <v>3</v>
      </c>
      <c r="O3689">
        <f t="shared" si="357"/>
        <v>2023</v>
      </c>
      <c r="P3689" s="9" t="e">
        <f>IF(I3689&gt;0,VLOOKUP(B3689,'m cost'!A:G,6,FALSE)*I3689,0)</f>
        <v>#N/A</v>
      </c>
      <c r="Q3689" t="e">
        <f t="shared" si="358"/>
        <v>#N/A</v>
      </c>
      <c r="R3689" s="2" t="e">
        <f t="shared" si="359"/>
        <v>#N/A</v>
      </c>
    </row>
    <row r="3690" spans="1:18" x14ac:dyDescent="0.2">
      <c r="A3690" t="s">
        <v>272</v>
      </c>
      <c r="B3690" s="9" t="str">
        <f>VLOOKUP(A3690,'item cost'!A:D,2,FALSE)</f>
        <v>group 48</v>
      </c>
      <c r="C3690" s="9" t="str">
        <f>VLOOKUP(D3690,items!A:B,2,FALSE)</f>
        <v>item 16</v>
      </c>
      <c r="D3690" t="s">
        <v>848</v>
      </c>
      <c r="E3690" s="10"/>
      <c r="F3690" s="10">
        <v>45003</v>
      </c>
      <c r="G3690" t="s">
        <v>797</v>
      </c>
      <c r="I3690">
        <v>20</v>
      </c>
      <c r="J3690" s="2">
        <v>2650</v>
      </c>
      <c r="K3690" s="2">
        <f>IF(OR(B3690="متنوع",B3690="قطع غيار"),J3690,IF(AND(B3690="ceiling fan",J3690&gt;500),_xlfn.MAXIFS('m cost'!$E$3:$E$1062,'m cost'!$B$3:$B$1062,C3690,'m cost'!$C$3:$C$1062,"&lt;="&amp;O3690,'m cost'!$D$3:$D$1062,"&lt;="&amp;N3690)*3,_xlfn.MAXIFS('m cost'!$E$3:$E$1062,'m cost'!$B$3:$B$1062,C3690,'m cost'!$C$3:$C$1062,"&lt;="&amp;O3690,'m cost'!$D$3:$D$1062,"&lt;="&amp;N3690)))</f>
        <v>340.26666666666671</v>
      </c>
      <c r="L3690" s="2">
        <f t="shared" si="354"/>
        <v>6805.3333333333339</v>
      </c>
      <c r="M3690" s="2">
        <f t="shared" si="355"/>
        <v>53000</v>
      </c>
      <c r="N3690">
        <f t="shared" si="356"/>
        <v>3</v>
      </c>
      <c r="O3690">
        <f t="shared" si="357"/>
        <v>2023</v>
      </c>
      <c r="P3690" s="9">
        <f>IF(I3690&gt;0,VLOOKUP(B3690,'m cost'!A:G,6,FALSE)*I3690,0)</f>
        <v>0</v>
      </c>
      <c r="Q3690" t="str">
        <f t="shared" si="358"/>
        <v>p</v>
      </c>
      <c r="R3690" s="2">
        <f t="shared" si="359"/>
        <v>46194.666666666664</v>
      </c>
    </row>
    <row r="3691" spans="1:18" x14ac:dyDescent="0.2">
      <c r="A3691" t="s">
        <v>58</v>
      </c>
      <c r="B3691" s="9" t="str">
        <f>VLOOKUP(A3691,'item cost'!A:D,2,FALSE)</f>
        <v>group 2</v>
      </c>
      <c r="C3691" s="9" t="str">
        <f>VLOOKUP(D3691,items!A:B,2,FALSE)</f>
        <v>item 17</v>
      </c>
      <c r="D3691" t="s">
        <v>849</v>
      </c>
      <c r="E3691" s="10"/>
      <c r="F3691" s="10">
        <v>45003</v>
      </c>
      <c r="G3691" t="s">
        <v>797</v>
      </c>
      <c r="I3691">
        <v>51</v>
      </c>
      <c r="J3691" s="2">
        <v>170</v>
      </c>
      <c r="K3691" s="2">
        <f>IF(OR(B3691="متنوع",B3691="قطع غيار"),J3691,IF(AND(B3691="ceiling fan",J3691&gt;500),_xlfn.MAXIFS('m cost'!$E$3:$E$1062,'m cost'!$B$3:$B$1062,C3691,'m cost'!$C$3:$C$1062,"&lt;="&amp;O3691,'m cost'!$D$3:$D$1062,"&lt;="&amp;N3691)*3,_xlfn.MAXIFS('m cost'!$E$3:$E$1062,'m cost'!$B$3:$B$1062,C3691,'m cost'!$C$3:$C$1062,"&lt;="&amp;O3691,'m cost'!$D$3:$D$1062,"&lt;="&amp;N3691)))</f>
        <v>1330</v>
      </c>
      <c r="L3691" s="2">
        <f t="shared" si="354"/>
        <v>67830</v>
      </c>
      <c r="M3691" s="2">
        <f t="shared" si="355"/>
        <v>8670</v>
      </c>
      <c r="N3691">
        <f t="shared" si="356"/>
        <v>3</v>
      </c>
      <c r="O3691">
        <f t="shared" si="357"/>
        <v>2023</v>
      </c>
      <c r="P3691" s="9">
        <f>IF(I3691&gt;0,VLOOKUP(B3691,'m cost'!A:G,6,FALSE)*I3691,0)</f>
        <v>2069.58</v>
      </c>
      <c r="Q3691" t="str">
        <f t="shared" si="358"/>
        <v>l</v>
      </c>
      <c r="R3691" s="2">
        <f t="shared" si="359"/>
        <v>-61229.58</v>
      </c>
    </row>
    <row r="3692" spans="1:18" x14ac:dyDescent="0.2">
      <c r="A3692" t="s">
        <v>18</v>
      </c>
      <c r="B3692" s="9" t="str">
        <f>VLOOKUP(A3692,'item cost'!A:D,2,FALSE)</f>
        <v>group 21</v>
      </c>
      <c r="C3692" s="9" t="str">
        <f>VLOOKUP(D3692,items!A:B,2,FALSE)</f>
        <v>item 18</v>
      </c>
      <c r="D3692" t="s">
        <v>850</v>
      </c>
      <c r="E3692" s="10"/>
      <c r="F3692" s="10">
        <v>45003</v>
      </c>
      <c r="G3692" t="s">
        <v>227</v>
      </c>
      <c r="I3692">
        <v>-6</v>
      </c>
      <c r="J3692" s="2">
        <v>300</v>
      </c>
      <c r="K3692" s="2">
        <f>IF(OR(B3692="متنوع",B3692="قطع غيار"),J3692,IF(AND(B3692="ceiling fan",J3692&gt;500),_xlfn.MAXIFS('m cost'!$E$3:$E$1062,'m cost'!$B$3:$B$1062,C3692,'m cost'!$C$3:$C$1062,"&lt;="&amp;O3692,'m cost'!$D$3:$D$1062,"&lt;="&amp;N3692)*3,_xlfn.MAXIFS('m cost'!$E$3:$E$1062,'m cost'!$B$3:$B$1062,C3692,'m cost'!$C$3:$C$1062,"&lt;="&amp;O3692,'m cost'!$D$3:$D$1062,"&lt;="&amp;N3692)))</f>
        <v>569</v>
      </c>
      <c r="L3692" s="2">
        <f t="shared" si="354"/>
        <v>-3414</v>
      </c>
      <c r="M3692" s="2">
        <f t="shared" si="355"/>
        <v>-1800</v>
      </c>
      <c r="N3692">
        <f t="shared" si="356"/>
        <v>3</v>
      </c>
      <c r="O3692">
        <f t="shared" si="357"/>
        <v>2023</v>
      </c>
      <c r="P3692" s="9">
        <f>IF(I3692&gt;0,VLOOKUP(B3692,'m cost'!A:G,6,FALSE)*I3692,0)</f>
        <v>0</v>
      </c>
      <c r="Q3692" t="str">
        <f t="shared" si="358"/>
        <v>p</v>
      </c>
      <c r="R3692" s="2">
        <f t="shared" si="359"/>
        <v>1614</v>
      </c>
    </row>
    <row r="3693" spans="1:18" x14ac:dyDescent="0.2">
      <c r="A3693" t="s">
        <v>24</v>
      </c>
      <c r="B3693" s="9" t="str">
        <f>VLOOKUP(A3693,'item cost'!A:D,2,FALSE)</f>
        <v>group 22</v>
      </c>
      <c r="C3693" s="9" t="str">
        <f>VLOOKUP(D3693,items!A:B,2,FALSE)</f>
        <v>item 19</v>
      </c>
      <c r="D3693" t="s">
        <v>851</v>
      </c>
      <c r="E3693" s="10"/>
      <c r="F3693" s="10">
        <v>45003</v>
      </c>
      <c r="G3693" t="s">
        <v>227</v>
      </c>
      <c r="I3693">
        <v>-16</v>
      </c>
      <c r="J3693" s="2">
        <v>340</v>
      </c>
      <c r="K3693" s="2">
        <f>IF(OR(B3693="متنوع",B3693="قطع غيار"),J3693,IF(AND(B3693="ceiling fan",J3693&gt;500),_xlfn.MAXIFS('m cost'!$E$3:$E$1062,'m cost'!$B$3:$B$1062,C3693,'m cost'!$C$3:$C$1062,"&lt;="&amp;O3693,'m cost'!$D$3:$D$1062,"&lt;="&amp;N3693)*3,_xlfn.MAXIFS('m cost'!$E$3:$E$1062,'m cost'!$B$3:$B$1062,C3693,'m cost'!$C$3:$C$1062,"&lt;="&amp;O3693,'m cost'!$D$3:$D$1062,"&lt;="&amp;N3693)))</f>
        <v>1400</v>
      </c>
      <c r="L3693" s="2">
        <f t="shared" si="354"/>
        <v>-22400</v>
      </c>
      <c r="M3693" s="2">
        <f t="shared" si="355"/>
        <v>-5440</v>
      </c>
      <c r="N3693">
        <f t="shared" si="356"/>
        <v>3</v>
      </c>
      <c r="O3693">
        <f t="shared" si="357"/>
        <v>2023</v>
      </c>
      <c r="P3693" s="9">
        <f>IF(I3693&gt;0,VLOOKUP(B3693,'m cost'!A:G,6,FALSE)*I3693,0)</f>
        <v>0</v>
      </c>
      <c r="Q3693" t="str">
        <f t="shared" si="358"/>
        <v>p</v>
      </c>
      <c r="R3693" s="2">
        <f t="shared" si="359"/>
        <v>16960</v>
      </c>
    </row>
    <row r="3694" spans="1:18" x14ac:dyDescent="0.2">
      <c r="A3694" t="s">
        <v>21</v>
      </c>
      <c r="B3694" s="9" t="str">
        <f>VLOOKUP(A3694,'item cost'!A:D,2,FALSE)</f>
        <v>group 18</v>
      </c>
      <c r="C3694" s="9" t="str">
        <f>VLOOKUP(D3694,items!A:B,2,FALSE)</f>
        <v>item 20</v>
      </c>
      <c r="D3694" t="s">
        <v>852</v>
      </c>
      <c r="E3694" s="10"/>
      <c r="F3694" s="10">
        <v>45003</v>
      </c>
      <c r="G3694" t="s">
        <v>227</v>
      </c>
      <c r="I3694">
        <v>-1</v>
      </c>
      <c r="J3694" s="2">
        <v>150</v>
      </c>
      <c r="K3694" s="2">
        <f>IF(OR(B3694="متنوع",B3694="قطع غيار"),J3694,IF(AND(B3694="ceiling fan",J3694&gt;500),_xlfn.MAXIFS('m cost'!$E$3:$E$1062,'m cost'!$B$3:$B$1062,C3694,'m cost'!$C$3:$C$1062,"&lt;="&amp;O3694,'m cost'!$D$3:$D$1062,"&lt;="&amp;N3694)*3,_xlfn.MAXIFS('m cost'!$E$3:$E$1062,'m cost'!$B$3:$B$1062,C3694,'m cost'!$C$3:$C$1062,"&lt;="&amp;O3694,'m cost'!$D$3:$D$1062,"&lt;="&amp;N3694)))</f>
        <v>1668</v>
      </c>
      <c r="L3694" s="2">
        <f t="shared" si="354"/>
        <v>-1668</v>
      </c>
      <c r="M3694" s="2">
        <f t="shared" si="355"/>
        <v>-150</v>
      </c>
      <c r="N3694">
        <f t="shared" si="356"/>
        <v>3</v>
      </c>
      <c r="O3694">
        <f t="shared" si="357"/>
        <v>2023</v>
      </c>
      <c r="P3694" s="9">
        <f>IF(I3694&gt;0,VLOOKUP(B3694,'m cost'!A:G,6,FALSE)*I3694,0)</f>
        <v>0</v>
      </c>
      <c r="Q3694" t="str">
        <f t="shared" si="358"/>
        <v>p</v>
      </c>
      <c r="R3694" s="2">
        <f t="shared" si="359"/>
        <v>1518</v>
      </c>
    </row>
    <row r="3695" spans="1:18" x14ac:dyDescent="0.2">
      <c r="A3695" t="s">
        <v>275</v>
      </c>
      <c r="B3695" s="9" t="str">
        <f>VLOOKUP(A3695,'item cost'!A:D,2,FALSE)</f>
        <v>group 19</v>
      </c>
      <c r="C3695" s="9" t="str">
        <f>VLOOKUP(D3695,items!A:B,2,FALSE)</f>
        <v>item 21</v>
      </c>
      <c r="D3695" t="s">
        <v>853</v>
      </c>
      <c r="E3695" s="10"/>
      <c r="F3695" s="10">
        <v>45003</v>
      </c>
      <c r="G3695" t="s">
        <v>227</v>
      </c>
      <c r="I3695">
        <v>-14</v>
      </c>
      <c r="J3695" s="2">
        <v>250</v>
      </c>
      <c r="K3695" s="2">
        <f>IF(OR(B3695="متنوع",B3695="قطع غيار"),J3695,IF(AND(B3695="ceiling fan",J3695&gt;500),_xlfn.MAXIFS('m cost'!$E$3:$E$1062,'m cost'!$B$3:$B$1062,C3695,'m cost'!$C$3:$C$1062,"&lt;="&amp;O3695,'m cost'!$D$3:$D$1062,"&lt;="&amp;N3695)*3,_xlfn.MAXIFS('m cost'!$E$3:$E$1062,'m cost'!$B$3:$B$1062,C3695,'m cost'!$C$3:$C$1062,"&lt;="&amp;O3695,'m cost'!$D$3:$D$1062,"&lt;="&amp;N3695)))</f>
        <v>2185</v>
      </c>
      <c r="L3695" s="2">
        <f t="shared" si="354"/>
        <v>-30590</v>
      </c>
      <c r="M3695" s="2">
        <f t="shared" si="355"/>
        <v>-3500</v>
      </c>
      <c r="N3695">
        <f t="shared" si="356"/>
        <v>3</v>
      </c>
      <c r="O3695">
        <f t="shared" si="357"/>
        <v>2023</v>
      </c>
      <c r="P3695" s="9">
        <f>IF(I3695&gt;0,VLOOKUP(B3695,'m cost'!A:G,6,FALSE)*I3695,0)</f>
        <v>0</v>
      </c>
      <c r="Q3695" t="str">
        <f t="shared" si="358"/>
        <v>p</v>
      </c>
      <c r="R3695" s="2">
        <f t="shared" si="359"/>
        <v>27090</v>
      </c>
    </row>
    <row r="3696" spans="1:18" x14ac:dyDescent="0.2">
      <c r="A3696" t="s">
        <v>17</v>
      </c>
      <c r="B3696" s="9" t="str">
        <f>VLOOKUP(A3696,'item cost'!A:D,2,FALSE)</f>
        <v>group 20</v>
      </c>
      <c r="C3696" s="9" t="str">
        <f>VLOOKUP(D3696,items!A:B,2,FALSE)</f>
        <v>item 22</v>
      </c>
      <c r="D3696" t="s">
        <v>854</v>
      </c>
      <c r="E3696" s="10"/>
      <c r="F3696" s="10">
        <v>45003</v>
      </c>
      <c r="G3696" t="s">
        <v>227</v>
      </c>
      <c r="I3696">
        <v>-12</v>
      </c>
      <c r="J3696" s="2">
        <v>330</v>
      </c>
      <c r="K3696" s="2">
        <f>IF(OR(B3696="متنوع",B3696="قطع غيار"),J3696,IF(AND(B3696="ceiling fan",J3696&gt;500),_xlfn.MAXIFS('m cost'!$E$3:$E$1062,'m cost'!$B$3:$B$1062,C3696,'m cost'!$C$3:$C$1062,"&lt;="&amp;O3696,'m cost'!$D$3:$D$1062,"&lt;="&amp;N3696)*3,_xlfn.MAXIFS('m cost'!$E$3:$E$1062,'m cost'!$B$3:$B$1062,C3696,'m cost'!$C$3:$C$1062,"&lt;="&amp;O3696,'m cost'!$D$3:$D$1062,"&lt;="&amp;N3696)))</f>
        <v>855</v>
      </c>
      <c r="L3696" s="2">
        <f t="shared" si="354"/>
        <v>-10260</v>
      </c>
      <c r="M3696" s="2">
        <f t="shared" si="355"/>
        <v>-3960</v>
      </c>
      <c r="N3696">
        <f t="shared" si="356"/>
        <v>3</v>
      </c>
      <c r="O3696">
        <f t="shared" si="357"/>
        <v>2023</v>
      </c>
      <c r="P3696" s="9">
        <f>IF(I3696&gt;0,VLOOKUP(B3696,'m cost'!A:G,6,FALSE)*I3696,0)</f>
        <v>0</v>
      </c>
      <c r="Q3696" t="str">
        <f t="shared" si="358"/>
        <v>p</v>
      </c>
      <c r="R3696" s="2">
        <f t="shared" si="359"/>
        <v>6300</v>
      </c>
    </row>
    <row r="3697" spans="1:18" x14ac:dyDescent="0.2">
      <c r="A3697" t="s">
        <v>274</v>
      </c>
      <c r="B3697" s="9" t="str">
        <f>VLOOKUP(A3697,'item cost'!A:D,2,FALSE)</f>
        <v>group 36</v>
      </c>
      <c r="C3697" s="9" t="str">
        <f>VLOOKUP(D3697,items!A:B,2,FALSE)</f>
        <v>item 23</v>
      </c>
      <c r="D3697" t="s">
        <v>855</v>
      </c>
      <c r="E3697" s="10"/>
      <c r="F3697" s="10">
        <v>45003</v>
      </c>
      <c r="G3697" t="s">
        <v>227</v>
      </c>
      <c r="I3697">
        <v>-1</v>
      </c>
      <c r="J3697" s="2">
        <v>1650</v>
      </c>
      <c r="K3697" s="2">
        <f>IF(OR(B3697="متنوع",B3697="قطع غيار"),J3697,IF(AND(B3697="ceiling fan",J3697&gt;500),_xlfn.MAXIFS('m cost'!$E$3:$E$1062,'m cost'!$B$3:$B$1062,C3697,'m cost'!$C$3:$C$1062,"&lt;="&amp;O3697,'m cost'!$D$3:$D$1062,"&lt;="&amp;N3697)*3,_xlfn.MAXIFS('m cost'!$E$3:$E$1062,'m cost'!$B$3:$B$1062,C3697,'m cost'!$C$3:$C$1062,"&lt;="&amp;O3697,'m cost'!$D$3:$D$1062,"&lt;="&amp;N3697)))</f>
        <v>3666.8121693121693</v>
      </c>
      <c r="L3697" s="2">
        <f t="shared" si="354"/>
        <v>-3666.8121693121693</v>
      </c>
      <c r="M3697" s="2">
        <f t="shared" si="355"/>
        <v>-1650</v>
      </c>
      <c r="N3697">
        <f t="shared" si="356"/>
        <v>3</v>
      </c>
      <c r="O3697">
        <f t="shared" si="357"/>
        <v>2023</v>
      </c>
      <c r="P3697" s="9">
        <f>IF(I3697&gt;0,VLOOKUP(B3697,'m cost'!A:G,6,FALSE)*I3697,0)</f>
        <v>0</v>
      </c>
      <c r="Q3697" t="str">
        <f t="shared" si="358"/>
        <v>p</v>
      </c>
      <c r="R3697" s="2">
        <f t="shared" si="359"/>
        <v>2016.8121693121693</v>
      </c>
    </row>
    <row r="3698" spans="1:18" x14ac:dyDescent="0.2">
      <c r="A3698" t="s">
        <v>30</v>
      </c>
      <c r="B3698" s="9" t="str">
        <f>VLOOKUP(A3698,'item cost'!A:D,2,FALSE)</f>
        <v>group 16</v>
      </c>
      <c r="C3698" s="9" t="str">
        <f>VLOOKUP(D3698,items!A:B,2,FALSE)</f>
        <v>item 24</v>
      </c>
      <c r="D3698" t="s">
        <v>856</v>
      </c>
      <c r="E3698" s="10"/>
      <c r="F3698" s="10">
        <v>45003</v>
      </c>
      <c r="G3698" t="s">
        <v>227</v>
      </c>
      <c r="I3698">
        <v>-1</v>
      </c>
      <c r="J3698" s="2">
        <v>1225</v>
      </c>
      <c r="K3698" s="2">
        <f>IF(OR(B3698="متنوع",B3698="قطع غيار"),J3698,IF(AND(B3698="ceiling fan",J3698&gt;500),_xlfn.MAXIFS('m cost'!$E$3:$E$1062,'m cost'!$B$3:$B$1062,C3698,'m cost'!$C$3:$C$1062,"&lt;="&amp;O3698,'m cost'!$D$3:$D$1062,"&lt;="&amp;N3698)*3,_xlfn.MAXIFS('m cost'!$E$3:$E$1062,'m cost'!$B$3:$B$1062,C3698,'m cost'!$C$3:$C$1062,"&lt;="&amp;O3698,'m cost'!$D$3:$D$1062,"&lt;="&amp;N3698)))</f>
        <v>570</v>
      </c>
      <c r="L3698" s="2">
        <f t="shared" si="354"/>
        <v>-570</v>
      </c>
      <c r="M3698" s="2">
        <f t="shared" si="355"/>
        <v>-1225</v>
      </c>
      <c r="N3698">
        <f t="shared" si="356"/>
        <v>3</v>
      </c>
      <c r="O3698">
        <f t="shared" si="357"/>
        <v>2023</v>
      </c>
      <c r="P3698" s="9">
        <f>IF(I3698&gt;0,VLOOKUP(B3698,'m cost'!A:G,6,FALSE)*I3698,0)</f>
        <v>0</v>
      </c>
      <c r="Q3698" t="str">
        <f t="shared" si="358"/>
        <v>l</v>
      </c>
      <c r="R3698" s="2">
        <f t="shared" si="359"/>
        <v>-655</v>
      </c>
    </row>
    <row r="3699" spans="1:18" x14ac:dyDescent="0.2">
      <c r="A3699" t="s">
        <v>39</v>
      </c>
      <c r="B3699" s="9" t="str">
        <f>VLOOKUP(A3699,'item cost'!A:D,2,FALSE)</f>
        <v>group 9</v>
      </c>
      <c r="C3699" s="9" t="str">
        <f>VLOOKUP(D3699,items!A:B,2,FALSE)</f>
        <v>item 25</v>
      </c>
      <c r="D3699" t="s">
        <v>857</v>
      </c>
      <c r="E3699" s="10"/>
      <c r="F3699" s="10">
        <v>45003</v>
      </c>
      <c r="G3699" t="s">
        <v>227</v>
      </c>
      <c r="I3699">
        <v>-2</v>
      </c>
      <c r="J3699" s="2">
        <v>1450</v>
      </c>
      <c r="K3699" s="2">
        <f>IF(OR(B3699="متنوع",B3699="قطع غيار"),J3699,IF(AND(B3699="ceiling fan",J3699&gt;500),_xlfn.MAXIFS('m cost'!$E$3:$E$1062,'m cost'!$B$3:$B$1062,C3699,'m cost'!$C$3:$C$1062,"&lt;="&amp;O3699,'m cost'!$D$3:$D$1062,"&lt;="&amp;N3699)*3,_xlfn.MAXIFS('m cost'!$E$3:$E$1062,'m cost'!$B$3:$B$1062,C3699,'m cost'!$C$3:$C$1062,"&lt;="&amp;O3699,'m cost'!$D$3:$D$1062,"&lt;="&amp;N3699)))</f>
        <v>388</v>
      </c>
      <c r="L3699" s="2">
        <f t="shared" si="354"/>
        <v>-776</v>
      </c>
      <c r="M3699" s="2">
        <f t="shared" si="355"/>
        <v>-2900</v>
      </c>
      <c r="N3699">
        <f t="shared" si="356"/>
        <v>3</v>
      </c>
      <c r="O3699">
        <f t="shared" si="357"/>
        <v>2023</v>
      </c>
      <c r="P3699" s="9">
        <f>IF(I3699&gt;0,VLOOKUP(B3699,'m cost'!A:G,6,FALSE)*I3699,0)</f>
        <v>0</v>
      </c>
      <c r="Q3699" t="str">
        <f t="shared" si="358"/>
        <v>l</v>
      </c>
      <c r="R3699" s="2">
        <f t="shared" si="359"/>
        <v>-2124</v>
      </c>
    </row>
    <row r="3700" spans="1:18" x14ac:dyDescent="0.2">
      <c r="A3700" t="s">
        <v>20</v>
      </c>
      <c r="B3700" s="9" t="str">
        <f>VLOOKUP(A3700,'item cost'!A:D,2,FALSE)</f>
        <v>group 32</v>
      </c>
      <c r="C3700" s="9" t="str">
        <f>VLOOKUP(D3700,items!A:B,2,FALSE)</f>
        <v>item 26</v>
      </c>
      <c r="D3700" t="s">
        <v>858</v>
      </c>
      <c r="E3700" s="10"/>
      <c r="F3700" s="10">
        <v>45003</v>
      </c>
      <c r="G3700" t="s">
        <v>227</v>
      </c>
      <c r="I3700">
        <v>-4</v>
      </c>
      <c r="J3700" s="2">
        <v>235</v>
      </c>
      <c r="K3700" s="2">
        <f>IF(OR(B3700="متنوع",B3700="قطع غيار"),J3700,IF(AND(B3700="ceiling fan",J3700&gt;500),_xlfn.MAXIFS('m cost'!$E$3:$E$1062,'m cost'!$B$3:$B$1062,C3700,'m cost'!$C$3:$C$1062,"&lt;="&amp;O3700,'m cost'!$D$3:$D$1062,"&lt;="&amp;N3700)*3,_xlfn.MAXIFS('m cost'!$E$3:$E$1062,'m cost'!$B$3:$B$1062,C3700,'m cost'!$C$3:$C$1062,"&lt;="&amp;O3700,'m cost'!$D$3:$D$1062,"&lt;="&amp;N3700)))</f>
        <v>2270</v>
      </c>
      <c r="L3700" s="2">
        <f t="shared" si="354"/>
        <v>-9080</v>
      </c>
      <c r="M3700" s="2">
        <f t="shared" si="355"/>
        <v>-940</v>
      </c>
      <c r="N3700">
        <f t="shared" si="356"/>
        <v>3</v>
      </c>
      <c r="O3700">
        <f t="shared" si="357"/>
        <v>2023</v>
      </c>
      <c r="P3700" s="9">
        <f>IF(I3700&gt;0,VLOOKUP(B3700,'m cost'!A:G,6,FALSE)*I3700,0)</f>
        <v>0</v>
      </c>
      <c r="Q3700" t="str">
        <f t="shared" si="358"/>
        <v>p</v>
      </c>
      <c r="R3700" s="2">
        <f t="shared" si="359"/>
        <v>8140</v>
      </c>
    </row>
    <row r="3701" spans="1:18" x14ac:dyDescent="0.2">
      <c r="A3701" t="s">
        <v>22</v>
      </c>
      <c r="B3701" s="9" t="str">
        <f>VLOOKUP(A3701,'item cost'!A:D,2,FALSE)</f>
        <v>group 44</v>
      </c>
      <c r="C3701" s="9" t="str">
        <f>VLOOKUP(D3701,items!A:B,2,FALSE)</f>
        <v>item 27</v>
      </c>
      <c r="D3701" t="s">
        <v>859</v>
      </c>
      <c r="E3701" s="10"/>
      <c r="F3701" s="10">
        <v>45003</v>
      </c>
      <c r="G3701" t="s">
        <v>227</v>
      </c>
      <c r="I3701">
        <v>-2</v>
      </c>
      <c r="J3701" s="2">
        <v>200</v>
      </c>
      <c r="K3701" s="2">
        <f>IF(OR(B3701="متنوع",B3701="قطع غيار"),J3701,IF(AND(B3701="ceiling fan",J3701&gt;500),_xlfn.MAXIFS('m cost'!$E$3:$E$1062,'m cost'!$B$3:$B$1062,C3701,'m cost'!$C$3:$C$1062,"&lt;="&amp;O3701,'m cost'!$D$3:$D$1062,"&lt;="&amp;N3701)*3,_xlfn.MAXIFS('m cost'!$E$3:$E$1062,'m cost'!$B$3:$B$1062,C3701,'m cost'!$C$3:$C$1062,"&lt;="&amp;O3701,'m cost'!$D$3:$D$1062,"&lt;="&amp;N3701)))</f>
        <v>1651</v>
      </c>
      <c r="L3701" s="2">
        <f t="shared" si="354"/>
        <v>-3302</v>
      </c>
      <c r="M3701" s="2">
        <f t="shared" si="355"/>
        <v>-400</v>
      </c>
      <c r="N3701">
        <f t="shared" si="356"/>
        <v>3</v>
      </c>
      <c r="O3701">
        <f t="shared" si="357"/>
        <v>2023</v>
      </c>
      <c r="P3701" s="9">
        <f>IF(I3701&gt;0,VLOOKUP(B3701,'m cost'!A:G,6,FALSE)*I3701,0)</f>
        <v>0</v>
      </c>
      <c r="Q3701" t="str">
        <f t="shared" si="358"/>
        <v>p</v>
      </c>
      <c r="R3701" s="2">
        <f t="shared" si="359"/>
        <v>2902</v>
      </c>
    </row>
    <row r="3702" spans="1:18" x14ac:dyDescent="0.2">
      <c r="A3702" t="s">
        <v>37</v>
      </c>
      <c r="B3702" s="9" t="str">
        <f>VLOOKUP(A3702,'item cost'!A:D,2,FALSE)</f>
        <v>group 28</v>
      </c>
      <c r="C3702" s="9" t="str">
        <f>VLOOKUP(D3702,items!A:B,2,FALSE)</f>
        <v>item 28</v>
      </c>
      <c r="D3702" t="s">
        <v>860</v>
      </c>
      <c r="E3702" s="10"/>
      <c r="F3702" s="10">
        <v>45003</v>
      </c>
      <c r="G3702" t="s">
        <v>227</v>
      </c>
      <c r="I3702">
        <v>-1</v>
      </c>
      <c r="J3702" s="2">
        <v>640</v>
      </c>
      <c r="K3702" s="2">
        <f>IF(OR(B3702="متنوع",B3702="قطع غيار"),J3702,IF(AND(B3702="ceiling fan",J3702&gt;500),_xlfn.MAXIFS('m cost'!$E$3:$E$1062,'m cost'!$B$3:$B$1062,C3702,'m cost'!$C$3:$C$1062,"&lt;="&amp;O3702,'m cost'!$D$3:$D$1062,"&lt;="&amp;N3702)*3,_xlfn.MAXIFS('m cost'!$E$3:$E$1062,'m cost'!$B$3:$B$1062,C3702,'m cost'!$C$3:$C$1062,"&lt;="&amp;O3702,'m cost'!$D$3:$D$1062,"&lt;="&amp;N3702)))</f>
        <v>1229</v>
      </c>
      <c r="L3702" s="2">
        <f t="shared" si="354"/>
        <v>-1229</v>
      </c>
      <c r="M3702" s="2">
        <f t="shared" si="355"/>
        <v>-640</v>
      </c>
      <c r="N3702">
        <f t="shared" si="356"/>
        <v>3</v>
      </c>
      <c r="O3702">
        <f t="shared" si="357"/>
        <v>2023</v>
      </c>
      <c r="P3702" s="9">
        <f>IF(I3702&gt;0,VLOOKUP(B3702,'m cost'!A:G,6,FALSE)*I3702,0)</f>
        <v>0</v>
      </c>
      <c r="Q3702" t="str">
        <f t="shared" si="358"/>
        <v>p</v>
      </c>
      <c r="R3702" s="2">
        <f t="shared" si="359"/>
        <v>589</v>
      </c>
    </row>
    <row r="3703" spans="1:18" x14ac:dyDescent="0.2">
      <c r="A3703" t="s">
        <v>64</v>
      </c>
      <c r="B3703" s="9" t="e">
        <f>VLOOKUP(A3703,'item cost'!A:D,2,FALSE)</f>
        <v>#N/A</v>
      </c>
      <c r="C3703" s="9" t="str">
        <f>VLOOKUP(D3703,items!A:B,2,FALSE)</f>
        <v>item 29</v>
      </c>
      <c r="D3703" t="s">
        <v>861</v>
      </c>
      <c r="E3703" s="10"/>
      <c r="F3703" s="10">
        <v>45003</v>
      </c>
      <c r="G3703" t="s">
        <v>227</v>
      </c>
      <c r="I3703">
        <v>-1</v>
      </c>
      <c r="J3703" s="2">
        <v>530</v>
      </c>
      <c r="K3703" s="2" t="e">
        <f>IF(OR(B3703="متنوع",B3703="قطع غيار"),J3703,IF(AND(B3703="ceiling fan",J3703&gt;500),_xlfn.MAXIFS('m cost'!$E$3:$E$1062,'m cost'!$B$3:$B$1062,C3703,'m cost'!$C$3:$C$1062,"&lt;="&amp;O3703,'m cost'!$D$3:$D$1062,"&lt;="&amp;N3703)*3,_xlfn.MAXIFS('m cost'!$E$3:$E$1062,'m cost'!$B$3:$B$1062,C3703,'m cost'!$C$3:$C$1062,"&lt;="&amp;O3703,'m cost'!$D$3:$D$1062,"&lt;="&amp;N3703)))</f>
        <v>#N/A</v>
      </c>
      <c r="L3703" s="2" t="e">
        <f t="shared" si="354"/>
        <v>#N/A</v>
      </c>
      <c r="M3703" s="2">
        <f t="shared" si="355"/>
        <v>-530</v>
      </c>
      <c r="N3703">
        <f t="shared" si="356"/>
        <v>3</v>
      </c>
      <c r="O3703">
        <f t="shared" si="357"/>
        <v>2023</v>
      </c>
      <c r="P3703" s="9">
        <f>IF(I3703&gt;0,VLOOKUP(B3703,'m cost'!A:G,6,FALSE)*I3703,0)</f>
        <v>0</v>
      </c>
      <c r="Q3703" t="e">
        <f t="shared" si="358"/>
        <v>#N/A</v>
      </c>
      <c r="R3703" s="2" t="e">
        <f t="shared" si="359"/>
        <v>#N/A</v>
      </c>
    </row>
    <row r="3704" spans="1:18" x14ac:dyDescent="0.2">
      <c r="A3704" t="s">
        <v>32</v>
      </c>
      <c r="B3704" s="9" t="str">
        <f>VLOOKUP(A3704,'item cost'!A:D,2,FALSE)</f>
        <v>group 1</v>
      </c>
      <c r="C3704" s="9" t="str">
        <f>VLOOKUP(D3704,items!A:B,2,FALSE)</f>
        <v>item 30</v>
      </c>
      <c r="D3704" t="s">
        <v>862</v>
      </c>
      <c r="E3704" s="10"/>
      <c r="F3704" s="10">
        <v>45003</v>
      </c>
      <c r="G3704" t="s">
        <v>227</v>
      </c>
      <c r="I3704">
        <v>-2</v>
      </c>
      <c r="J3704" s="2">
        <v>520</v>
      </c>
      <c r="K3704" s="2">
        <f>IF(OR(B3704="متنوع",B3704="قطع غيار"),J3704,IF(AND(B3704="ceiling fan",J3704&gt;500),_xlfn.MAXIFS('m cost'!$E$3:$E$1062,'m cost'!$B$3:$B$1062,C3704,'m cost'!$C$3:$C$1062,"&lt;="&amp;O3704,'m cost'!$D$3:$D$1062,"&lt;="&amp;N3704)*3,_xlfn.MAXIFS('m cost'!$E$3:$E$1062,'m cost'!$B$3:$B$1062,C3704,'m cost'!$C$3:$C$1062,"&lt;="&amp;O3704,'m cost'!$D$3:$D$1062,"&lt;="&amp;N3704)))</f>
        <v>1273</v>
      </c>
      <c r="L3704" s="2">
        <f t="shared" si="354"/>
        <v>-2546</v>
      </c>
      <c r="M3704" s="2">
        <f t="shared" si="355"/>
        <v>-1040</v>
      </c>
      <c r="N3704">
        <f t="shared" si="356"/>
        <v>3</v>
      </c>
      <c r="O3704">
        <f t="shared" si="357"/>
        <v>2023</v>
      </c>
      <c r="P3704" s="9">
        <f>IF(I3704&gt;0,VLOOKUP(B3704,'m cost'!A:G,6,FALSE)*I3704,0)</f>
        <v>0</v>
      </c>
      <c r="Q3704" t="str">
        <f t="shared" si="358"/>
        <v>p</v>
      </c>
      <c r="R3704" s="2">
        <f t="shared" si="359"/>
        <v>1506</v>
      </c>
    </row>
    <row r="3705" spans="1:18" x14ac:dyDescent="0.2">
      <c r="A3705" t="s">
        <v>45</v>
      </c>
      <c r="B3705" s="9" t="str">
        <f>VLOOKUP(A3705,'item cost'!A:D,2,FALSE)</f>
        <v>group 17</v>
      </c>
      <c r="C3705" s="9" t="str">
        <f>VLOOKUP(D3705,items!A:B,2,FALSE)</f>
        <v>item 31</v>
      </c>
      <c r="D3705" t="s">
        <v>863</v>
      </c>
      <c r="E3705" s="10"/>
      <c r="F3705" s="10">
        <v>45003</v>
      </c>
      <c r="G3705" t="s">
        <v>227</v>
      </c>
      <c r="I3705">
        <v>-1</v>
      </c>
      <c r="J3705" s="2">
        <v>470</v>
      </c>
      <c r="K3705" s="2">
        <f>IF(OR(B3705="متنوع",B3705="قطع غيار"),J3705,IF(AND(B3705="ceiling fan",J3705&gt;500),_xlfn.MAXIFS('m cost'!$E$3:$E$1062,'m cost'!$B$3:$B$1062,C3705,'m cost'!$C$3:$C$1062,"&lt;="&amp;O3705,'m cost'!$D$3:$D$1062,"&lt;="&amp;N3705)*3,_xlfn.MAXIFS('m cost'!$E$3:$E$1062,'m cost'!$B$3:$B$1062,C3705,'m cost'!$C$3:$C$1062,"&lt;="&amp;O3705,'m cost'!$D$3:$D$1062,"&lt;="&amp;N3705)))</f>
        <v>891.17460317460325</v>
      </c>
      <c r="L3705" s="2">
        <f t="shared" si="354"/>
        <v>-891.17460317460325</v>
      </c>
      <c r="M3705" s="2">
        <f t="shared" si="355"/>
        <v>-470</v>
      </c>
      <c r="N3705">
        <f t="shared" si="356"/>
        <v>3</v>
      </c>
      <c r="O3705">
        <f t="shared" si="357"/>
        <v>2023</v>
      </c>
      <c r="P3705" s="9">
        <f>IF(I3705&gt;0,VLOOKUP(B3705,'m cost'!A:G,6,FALSE)*I3705,0)</f>
        <v>0</v>
      </c>
      <c r="Q3705" t="str">
        <f t="shared" si="358"/>
        <v>p</v>
      </c>
      <c r="R3705" s="2">
        <f t="shared" si="359"/>
        <v>421.17460317460325</v>
      </c>
    </row>
    <row r="3706" spans="1:18" x14ac:dyDescent="0.2">
      <c r="A3706" t="s">
        <v>42</v>
      </c>
      <c r="B3706" s="9" t="str">
        <f>VLOOKUP(A3706,'item cost'!A:D,2,FALSE)</f>
        <v>group 53</v>
      </c>
      <c r="C3706" s="9" t="str">
        <f>VLOOKUP(D3706,items!A:B,2,FALSE)</f>
        <v>item 32</v>
      </c>
      <c r="D3706" t="s">
        <v>864</v>
      </c>
      <c r="E3706" s="10"/>
      <c r="F3706" s="10">
        <v>45003</v>
      </c>
      <c r="G3706" t="s">
        <v>227</v>
      </c>
      <c r="I3706">
        <v>-1</v>
      </c>
      <c r="J3706" s="2">
        <v>500</v>
      </c>
      <c r="K3706" s="2">
        <f>IF(OR(B3706="متنوع",B3706="قطع غيار"),J3706,IF(AND(B3706="ceiling fan",J3706&gt;500),_xlfn.MAXIFS('m cost'!$E$3:$E$1062,'m cost'!$B$3:$B$1062,C3706,'m cost'!$C$3:$C$1062,"&lt;="&amp;O3706,'m cost'!$D$3:$D$1062,"&lt;="&amp;N3706)*3,_xlfn.MAXIFS('m cost'!$E$3:$E$1062,'m cost'!$B$3:$B$1062,C3706,'m cost'!$C$3:$C$1062,"&lt;="&amp;O3706,'m cost'!$D$3:$D$1062,"&lt;="&amp;N3706)))</f>
        <v>630</v>
      </c>
      <c r="L3706" s="2">
        <f t="shared" si="354"/>
        <v>-630</v>
      </c>
      <c r="M3706" s="2">
        <f t="shared" si="355"/>
        <v>-500</v>
      </c>
      <c r="N3706">
        <f t="shared" si="356"/>
        <v>3</v>
      </c>
      <c r="O3706">
        <f t="shared" si="357"/>
        <v>2023</v>
      </c>
      <c r="P3706" s="9">
        <f>IF(I3706&gt;0,VLOOKUP(B3706,'m cost'!A:G,6,FALSE)*I3706,0)</f>
        <v>0</v>
      </c>
      <c r="Q3706" t="str">
        <f t="shared" si="358"/>
        <v>p</v>
      </c>
      <c r="R3706" s="2">
        <f t="shared" si="359"/>
        <v>130</v>
      </c>
    </row>
    <row r="3707" spans="1:18" x14ac:dyDescent="0.2">
      <c r="A3707" t="s">
        <v>51</v>
      </c>
      <c r="B3707" s="9" t="str">
        <f>VLOOKUP(A3707,'item cost'!A:D,2,FALSE)</f>
        <v>group 41</v>
      </c>
      <c r="C3707" s="9" t="str">
        <f>VLOOKUP(D3707,items!A:B,2,FALSE)</f>
        <v>item 33</v>
      </c>
      <c r="D3707" t="s">
        <v>865</v>
      </c>
      <c r="E3707" s="10"/>
      <c r="F3707" s="10">
        <v>45003</v>
      </c>
      <c r="G3707" t="s">
        <v>227</v>
      </c>
      <c r="I3707">
        <v>-1</v>
      </c>
      <c r="J3707" s="2">
        <v>1250</v>
      </c>
      <c r="K3707" s="2">
        <f>IF(OR(B3707="متنوع",B3707="قطع غيار"),J3707,IF(AND(B3707="ceiling fan",J3707&gt;500),_xlfn.MAXIFS('m cost'!$E$3:$E$1062,'m cost'!$B$3:$B$1062,C3707,'m cost'!$C$3:$C$1062,"&lt;="&amp;O3707,'m cost'!$D$3:$D$1062,"&lt;="&amp;N3707)*3,_xlfn.MAXIFS('m cost'!$E$3:$E$1062,'m cost'!$B$3:$B$1062,C3707,'m cost'!$C$3:$C$1062,"&lt;="&amp;O3707,'m cost'!$D$3:$D$1062,"&lt;="&amp;N3707)))</f>
        <v>960</v>
      </c>
      <c r="L3707" s="2">
        <f t="shared" si="354"/>
        <v>-960</v>
      </c>
      <c r="M3707" s="2">
        <f t="shared" si="355"/>
        <v>-1250</v>
      </c>
      <c r="N3707">
        <f t="shared" si="356"/>
        <v>3</v>
      </c>
      <c r="O3707">
        <f t="shared" si="357"/>
        <v>2023</v>
      </c>
      <c r="P3707" s="9">
        <f>IF(I3707&gt;0,VLOOKUP(B3707,'m cost'!A:G,6,FALSE)*I3707,0)</f>
        <v>0</v>
      </c>
      <c r="Q3707" t="str">
        <f t="shared" si="358"/>
        <v>l</v>
      </c>
      <c r="R3707" s="2">
        <f t="shared" si="359"/>
        <v>-290</v>
      </c>
    </row>
    <row r="3708" spans="1:18" x14ac:dyDescent="0.2">
      <c r="A3708" t="s">
        <v>72</v>
      </c>
      <c r="B3708" s="9" t="str">
        <f>VLOOKUP(A3708,'item cost'!A:D,2,FALSE)</f>
        <v>group 13</v>
      </c>
      <c r="C3708" s="9" t="str">
        <f>VLOOKUP(D3708,items!A:B,2,FALSE)</f>
        <v>item 34</v>
      </c>
      <c r="D3708" t="s">
        <v>866</v>
      </c>
      <c r="E3708" s="10"/>
      <c r="F3708" s="10">
        <v>45003</v>
      </c>
      <c r="G3708" t="s">
        <v>227</v>
      </c>
      <c r="I3708">
        <v>-1</v>
      </c>
      <c r="J3708" s="2">
        <v>390</v>
      </c>
      <c r="K3708" s="2">
        <f>IF(OR(B3708="متنوع",B3708="قطع غيار"),J3708,IF(AND(B3708="ceiling fan",J3708&gt;500),_xlfn.MAXIFS('m cost'!$E$3:$E$1062,'m cost'!$B$3:$B$1062,C3708,'m cost'!$C$3:$C$1062,"&lt;="&amp;O3708,'m cost'!$D$3:$D$1062,"&lt;="&amp;N3708)*3,_xlfn.MAXIFS('m cost'!$E$3:$E$1062,'m cost'!$B$3:$B$1062,C3708,'m cost'!$C$3:$C$1062,"&lt;="&amp;O3708,'m cost'!$D$3:$D$1062,"&lt;="&amp;N3708)))</f>
        <v>1445</v>
      </c>
      <c r="L3708" s="2">
        <f t="shared" si="354"/>
        <v>-1445</v>
      </c>
      <c r="M3708" s="2">
        <f t="shared" si="355"/>
        <v>-390</v>
      </c>
      <c r="N3708">
        <f t="shared" si="356"/>
        <v>3</v>
      </c>
      <c r="O3708">
        <f t="shared" si="357"/>
        <v>2023</v>
      </c>
      <c r="P3708" s="9">
        <f>IF(I3708&gt;0,VLOOKUP(B3708,'m cost'!A:G,6,FALSE)*I3708,0)</f>
        <v>0</v>
      </c>
      <c r="Q3708" t="str">
        <f t="shared" si="358"/>
        <v>p</v>
      </c>
      <c r="R3708" s="2">
        <f t="shared" si="359"/>
        <v>1055</v>
      </c>
    </row>
    <row r="3709" spans="1:18" x14ac:dyDescent="0.2">
      <c r="A3709" t="s">
        <v>74</v>
      </c>
      <c r="B3709" s="9" t="e">
        <f>VLOOKUP(A3709,'item cost'!A:D,2,FALSE)</f>
        <v>#N/A</v>
      </c>
      <c r="C3709" s="9" t="str">
        <f>VLOOKUP(D3709,items!A:B,2,FALSE)</f>
        <v>item 35</v>
      </c>
      <c r="D3709" t="s">
        <v>867</v>
      </c>
      <c r="E3709" s="10"/>
      <c r="F3709" s="10">
        <v>45003</v>
      </c>
      <c r="G3709" t="s">
        <v>227</v>
      </c>
      <c r="I3709">
        <v>-1</v>
      </c>
      <c r="J3709" s="2">
        <v>310</v>
      </c>
      <c r="K3709" s="2" t="e">
        <f>IF(OR(B3709="متنوع",B3709="قطع غيار"),J3709,IF(AND(B3709="ceiling fan",J3709&gt;500),_xlfn.MAXIFS('m cost'!$E$3:$E$1062,'m cost'!$B$3:$B$1062,C3709,'m cost'!$C$3:$C$1062,"&lt;="&amp;O3709,'m cost'!$D$3:$D$1062,"&lt;="&amp;N3709)*3,_xlfn.MAXIFS('m cost'!$E$3:$E$1062,'m cost'!$B$3:$B$1062,C3709,'m cost'!$C$3:$C$1062,"&lt;="&amp;O3709,'m cost'!$D$3:$D$1062,"&lt;="&amp;N3709)))</f>
        <v>#N/A</v>
      </c>
      <c r="L3709" s="2" t="e">
        <f t="shared" si="354"/>
        <v>#N/A</v>
      </c>
      <c r="M3709" s="2">
        <f t="shared" si="355"/>
        <v>-310</v>
      </c>
      <c r="N3709">
        <f t="shared" si="356"/>
        <v>3</v>
      </c>
      <c r="O3709">
        <f t="shared" si="357"/>
        <v>2023</v>
      </c>
      <c r="P3709" s="9">
        <f>IF(I3709&gt;0,VLOOKUP(B3709,'m cost'!A:G,6,FALSE)*I3709,0)</f>
        <v>0</v>
      </c>
      <c r="Q3709" t="e">
        <f t="shared" si="358"/>
        <v>#N/A</v>
      </c>
      <c r="R3709" s="2" t="e">
        <f t="shared" si="359"/>
        <v>#N/A</v>
      </c>
    </row>
    <row r="3710" spans="1:18" x14ac:dyDescent="0.2">
      <c r="A3710" t="s">
        <v>57</v>
      </c>
      <c r="B3710" s="9" t="e">
        <f>VLOOKUP(A3710,'item cost'!A:D,2,FALSE)</f>
        <v>#N/A</v>
      </c>
      <c r="C3710" s="9" t="str">
        <f>VLOOKUP(D3710,items!A:B,2,FALSE)</f>
        <v>item 36</v>
      </c>
      <c r="D3710" t="s">
        <v>868</v>
      </c>
      <c r="E3710" s="10"/>
      <c r="F3710" s="10">
        <v>45003</v>
      </c>
      <c r="G3710" t="s">
        <v>227</v>
      </c>
      <c r="I3710">
        <v>-1</v>
      </c>
      <c r="J3710" s="2">
        <v>310</v>
      </c>
      <c r="K3710" s="2" t="e">
        <f>IF(OR(B3710="متنوع",B3710="قطع غيار"),J3710,IF(AND(B3710="ceiling fan",J3710&gt;500),_xlfn.MAXIFS('m cost'!$E$3:$E$1062,'m cost'!$B$3:$B$1062,C3710,'m cost'!$C$3:$C$1062,"&lt;="&amp;O3710,'m cost'!$D$3:$D$1062,"&lt;="&amp;N3710)*3,_xlfn.MAXIFS('m cost'!$E$3:$E$1062,'m cost'!$B$3:$B$1062,C3710,'m cost'!$C$3:$C$1062,"&lt;="&amp;O3710,'m cost'!$D$3:$D$1062,"&lt;="&amp;N3710)))</f>
        <v>#N/A</v>
      </c>
      <c r="L3710" s="2" t="e">
        <f t="shared" si="354"/>
        <v>#N/A</v>
      </c>
      <c r="M3710" s="2">
        <f t="shared" si="355"/>
        <v>-310</v>
      </c>
      <c r="N3710">
        <f t="shared" si="356"/>
        <v>3</v>
      </c>
      <c r="O3710">
        <f t="shared" si="357"/>
        <v>2023</v>
      </c>
      <c r="P3710" s="9">
        <f>IF(I3710&gt;0,VLOOKUP(B3710,'m cost'!A:G,6,FALSE)*I3710,0)</f>
        <v>0</v>
      </c>
      <c r="Q3710" t="e">
        <f t="shared" si="358"/>
        <v>#N/A</v>
      </c>
      <c r="R3710" s="2" t="e">
        <f t="shared" si="359"/>
        <v>#N/A</v>
      </c>
    </row>
    <row r="3711" spans="1:18" x14ac:dyDescent="0.2">
      <c r="A3711" t="s">
        <v>59</v>
      </c>
      <c r="B3711" s="9" t="e">
        <f>VLOOKUP(A3711,'item cost'!A:D,2,FALSE)</f>
        <v>#N/A</v>
      </c>
      <c r="C3711" s="9" t="str">
        <f>VLOOKUP(D3711,items!A:B,2,FALSE)</f>
        <v>item 37</v>
      </c>
      <c r="D3711" t="s">
        <v>869</v>
      </c>
      <c r="E3711" s="10"/>
      <c r="F3711" s="10">
        <v>45003</v>
      </c>
      <c r="G3711" t="s">
        <v>227</v>
      </c>
      <c r="I3711">
        <v>-1</v>
      </c>
      <c r="J3711" s="2">
        <v>180</v>
      </c>
      <c r="K3711" s="2" t="e">
        <f>IF(OR(B3711="متنوع",B3711="قطع غيار"),J3711,IF(AND(B3711="ceiling fan",J3711&gt;500),_xlfn.MAXIFS('m cost'!$E$3:$E$1062,'m cost'!$B$3:$B$1062,C3711,'m cost'!$C$3:$C$1062,"&lt;="&amp;O3711,'m cost'!$D$3:$D$1062,"&lt;="&amp;N3711)*3,_xlfn.MAXIFS('m cost'!$E$3:$E$1062,'m cost'!$B$3:$B$1062,C3711,'m cost'!$C$3:$C$1062,"&lt;="&amp;O3711,'m cost'!$D$3:$D$1062,"&lt;="&amp;N3711)))</f>
        <v>#N/A</v>
      </c>
      <c r="L3711" s="2" t="e">
        <f t="shared" si="354"/>
        <v>#N/A</v>
      </c>
      <c r="M3711" s="2">
        <f t="shared" si="355"/>
        <v>-180</v>
      </c>
      <c r="N3711">
        <f t="shared" si="356"/>
        <v>3</v>
      </c>
      <c r="O3711">
        <f t="shared" si="357"/>
        <v>2023</v>
      </c>
      <c r="P3711" s="9">
        <f>IF(I3711&gt;0,VLOOKUP(B3711,'m cost'!A:G,6,FALSE)*I3711,0)</f>
        <v>0</v>
      </c>
      <c r="Q3711" t="e">
        <f t="shared" si="358"/>
        <v>#N/A</v>
      </c>
      <c r="R3711" s="2" t="e">
        <f t="shared" si="359"/>
        <v>#N/A</v>
      </c>
    </row>
    <row r="3712" spans="1:18" x14ac:dyDescent="0.2">
      <c r="A3712" t="s">
        <v>34</v>
      </c>
      <c r="B3712" s="9" t="e">
        <f>VLOOKUP(A3712,'item cost'!A:D,2,FALSE)</f>
        <v>#N/A</v>
      </c>
      <c r="C3712" s="9" t="str">
        <f>VLOOKUP(D3712,items!A:B,2,FALSE)</f>
        <v>item 38</v>
      </c>
      <c r="D3712" t="s">
        <v>870</v>
      </c>
      <c r="E3712" s="10"/>
      <c r="F3712" s="10">
        <v>45003</v>
      </c>
      <c r="G3712" t="s">
        <v>227</v>
      </c>
      <c r="I3712">
        <v>-5</v>
      </c>
      <c r="J3712" s="2">
        <v>170</v>
      </c>
      <c r="K3712" s="2" t="e">
        <f>IF(OR(B3712="متنوع",B3712="قطع غيار"),J3712,IF(AND(B3712="ceiling fan",J3712&gt;500),_xlfn.MAXIFS('m cost'!$E$3:$E$1062,'m cost'!$B$3:$B$1062,C3712,'m cost'!$C$3:$C$1062,"&lt;="&amp;O3712,'m cost'!$D$3:$D$1062,"&lt;="&amp;N3712)*3,_xlfn.MAXIFS('m cost'!$E$3:$E$1062,'m cost'!$B$3:$B$1062,C3712,'m cost'!$C$3:$C$1062,"&lt;="&amp;O3712,'m cost'!$D$3:$D$1062,"&lt;="&amp;N3712)))</f>
        <v>#N/A</v>
      </c>
      <c r="L3712" s="2" t="e">
        <f t="shared" si="354"/>
        <v>#N/A</v>
      </c>
      <c r="M3712" s="2">
        <f t="shared" si="355"/>
        <v>-850</v>
      </c>
      <c r="N3712">
        <f t="shared" si="356"/>
        <v>3</v>
      </c>
      <c r="O3712">
        <f t="shared" si="357"/>
        <v>2023</v>
      </c>
      <c r="P3712" s="9">
        <f>IF(I3712&gt;0,VLOOKUP(B3712,'m cost'!A:G,6,FALSE)*I3712,0)</f>
        <v>0</v>
      </c>
      <c r="Q3712" t="e">
        <f t="shared" si="358"/>
        <v>#N/A</v>
      </c>
      <c r="R3712" s="2" t="e">
        <f t="shared" si="359"/>
        <v>#N/A</v>
      </c>
    </row>
    <row r="3713" spans="1:18" x14ac:dyDescent="0.2">
      <c r="A3713" t="s">
        <v>277</v>
      </c>
      <c r="B3713" s="9" t="str">
        <f>VLOOKUP(A3713,'item cost'!A:D,2,FALSE)</f>
        <v>group 10</v>
      </c>
      <c r="C3713" s="9" t="str">
        <f>VLOOKUP(D3713,items!A:B,2,FALSE)</f>
        <v>item 39</v>
      </c>
      <c r="D3713" t="s">
        <v>871</v>
      </c>
      <c r="E3713" s="10"/>
      <c r="F3713" s="10">
        <v>45003</v>
      </c>
      <c r="G3713" t="s">
        <v>227</v>
      </c>
      <c r="I3713">
        <v>-1</v>
      </c>
      <c r="J3713" s="2">
        <v>1550</v>
      </c>
      <c r="K3713" s="2">
        <f>IF(OR(B3713="متنوع",B3713="قطع غيار"),J3713,IF(AND(B3713="ceiling fan",J3713&gt;500),_xlfn.MAXIFS('m cost'!$E$3:$E$1062,'m cost'!$B$3:$B$1062,C3713,'m cost'!$C$3:$C$1062,"&lt;="&amp;O3713,'m cost'!$D$3:$D$1062,"&lt;="&amp;N3713)*3,_xlfn.MAXIFS('m cost'!$E$3:$E$1062,'m cost'!$B$3:$B$1062,C3713,'m cost'!$C$3:$C$1062,"&lt;="&amp;O3713,'m cost'!$D$3:$D$1062,"&lt;="&amp;N3713)))</f>
        <v>2381</v>
      </c>
      <c r="L3713" s="2">
        <f t="shared" si="354"/>
        <v>-2381</v>
      </c>
      <c r="M3713" s="2">
        <f t="shared" si="355"/>
        <v>-1550</v>
      </c>
      <c r="N3713">
        <f t="shared" si="356"/>
        <v>3</v>
      </c>
      <c r="O3713">
        <f t="shared" si="357"/>
        <v>2023</v>
      </c>
      <c r="P3713" s="9">
        <f>IF(I3713&gt;0,VLOOKUP(B3713,'m cost'!A:G,6,FALSE)*I3713,0)</f>
        <v>0</v>
      </c>
      <c r="Q3713" t="str">
        <f t="shared" si="358"/>
        <v>p</v>
      </c>
      <c r="R3713" s="2">
        <f t="shared" si="359"/>
        <v>831</v>
      </c>
    </row>
    <row r="3714" spans="1:18" x14ac:dyDescent="0.2">
      <c r="A3714" t="s">
        <v>40</v>
      </c>
      <c r="B3714" s="9" t="str">
        <f>VLOOKUP(A3714,'item cost'!A:D,2,FALSE)</f>
        <v>group 7</v>
      </c>
      <c r="C3714" s="9" t="str">
        <f>VLOOKUP(D3714,items!A:B,2,FALSE)</f>
        <v>item 40</v>
      </c>
      <c r="D3714" t="s">
        <v>872</v>
      </c>
      <c r="E3714" s="10"/>
      <c r="F3714" s="10">
        <v>44990</v>
      </c>
      <c r="G3714" t="s">
        <v>798</v>
      </c>
      <c r="I3714">
        <v>50</v>
      </c>
      <c r="J3714" s="2">
        <v>490</v>
      </c>
      <c r="K3714" s="2">
        <f>IF(OR(B3714="متنوع",B3714="قطع غيار"),J3714,IF(AND(B3714="ceiling fan",J3714&gt;500),_xlfn.MAXIFS('m cost'!$E$3:$E$1062,'m cost'!$B$3:$B$1062,C3714,'m cost'!$C$3:$C$1062,"&lt;="&amp;O3714,'m cost'!$D$3:$D$1062,"&lt;="&amp;N3714)*3,_xlfn.MAXIFS('m cost'!$E$3:$E$1062,'m cost'!$B$3:$B$1062,C3714,'m cost'!$C$3:$C$1062,"&lt;="&amp;O3714,'m cost'!$D$3:$D$1062,"&lt;="&amp;N3714)))</f>
        <v>514</v>
      </c>
      <c r="L3714" s="2">
        <f t="shared" si="354"/>
        <v>25700</v>
      </c>
      <c r="M3714" s="2">
        <f t="shared" si="355"/>
        <v>24500</v>
      </c>
      <c r="N3714">
        <f t="shared" si="356"/>
        <v>3</v>
      </c>
      <c r="O3714">
        <f t="shared" si="357"/>
        <v>2023</v>
      </c>
      <c r="P3714" s="9">
        <f>IF(I3714&gt;0,VLOOKUP(B3714,'m cost'!A:G,6,FALSE)*I3714,0)</f>
        <v>1107</v>
      </c>
      <c r="Q3714" t="str">
        <f t="shared" si="358"/>
        <v>l</v>
      </c>
      <c r="R3714" s="2">
        <f t="shared" si="359"/>
        <v>-2307</v>
      </c>
    </row>
    <row r="3715" spans="1:18" x14ac:dyDescent="0.2">
      <c r="A3715" t="s">
        <v>32</v>
      </c>
      <c r="B3715" s="9" t="str">
        <f>VLOOKUP(A3715,'item cost'!A:D,2,FALSE)</f>
        <v>group 1</v>
      </c>
      <c r="C3715" s="9" t="str">
        <f>VLOOKUP(D3715,items!A:B,2,FALSE)</f>
        <v>item 41</v>
      </c>
      <c r="D3715" t="s">
        <v>873</v>
      </c>
      <c r="E3715" s="10"/>
      <c r="F3715" s="10">
        <v>44990</v>
      </c>
      <c r="G3715" t="s">
        <v>798</v>
      </c>
      <c r="I3715">
        <v>30</v>
      </c>
      <c r="J3715" s="2">
        <v>540</v>
      </c>
      <c r="K3715" s="2">
        <f>IF(OR(B3715="متنوع",B3715="قطع غيار"),J3715,IF(AND(B3715="ceiling fan",J3715&gt;500),_xlfn.MAXIFS('m cost'!$E$3:$E$1062,'m cost'!$B$3:$B$1062,C3715,'m cost'!$C$3:$C$1062,"&lt;="&amp;O3715,'m cost'!$D$3:$D$1062,"&lt;="&amp;N3715)*3,_xlfn.MAXIFS('m cost'!$E$3:$E$1062,'m cost'!$B$3:$B$1062,C3715,'m cost'!$C$3:$C$1062,"&lt;="&amp;O3715,'m cost'!$D$3:$D$1062,"&lt;="&amp;N3715)))</f>
        <v>572</v>
      </c>
      <c r="L3715" s="2">
        <f t="shared" si="354"/>
        <v>17160</v>
      </c>
      <c r="M3715" s="2">
        <f t="shared" si="355"/>
        <v>16200</v>
      </c>
      <c r="N3715">
        <f t="shared" si="356"/>
        <v>3</v>
      </c>
      <c r="O3715">
        <f t="shared" si="357"/>
        <v>2023</v>
      </c>
      <c r="P3715" s="9">
        <f>IF(I3715&gt;0,VLOOKUP(B3715,'m cost'!A:G,6,FALSE)*I3715,0)</f>
        <v>1532.3999999999999</v>
      </c>
      <c r="Q3715" t="str">
        <f t="shared" si="358"/>
        <v>l</v>
      </c>
      <c r="R3715" s="2">
        <f t="shared" si="359"/>
        <v>-2492.3999999999996</v>
      </c>
    </row>
    <row r="3716" spans="1:18" x14ac:dyDescent="0.2">
      <c r="A3716" t="s">
        <v>48</v>
      </c>
      <c r="B3716" s="9" t="str">
        <f>VLOOKUP(A3716,'item cost'!A:D,2,FALSE)</f>
        <v>group 34</v>
      </c>
      <c r="C3716" s="9" t="str">
        <f>VLOOKUP(D3716,items!A:B,2,FALSE)</f>
        <v>item 42</v>
      </c>
      <c r="D3716" t="s">
        <v>874</v>
      </c>
      <c r="E3716" s="10"/>
      <c r="F3716" s="10">
        <v>44990</v>
      </c>
      <c r="G3716" t="s">
        <v>798</v>
      </c>
      <c r="I3716">
        <v>20</v>
      </c>
      <c r="J3716" s="2">
        <v>620</v>
      </c>
      <c r="K3716" s="2">
        <f>IF(OR(B3716="متنوع",B3716="قطع غيار"),J3716,IF(AND(B3716="ceiling fan",J3716&gt;500),_xlfn.MAXIFS('m cost'!$E$3:$E$1062,'m cost'!$B$3:$B$1062,C3716,'m cost'!$C$3:$C$1062,"&lt;="&amp;O3716,'m cost'!$D$3:$D$1062,"&lt;="&amp;N3716)*3,_xlfn.MAXIFS('m cost'!$E$3:$E$1062,'m cost'!$B$3:$B$1062,C3716,'m cost'!$C$3:$C$1062,"&lt;="&amp;O3716,'m cost'!$D$3:$D$1062,"&lt;="&amp;N3716)))</f>
        <v>269</v>
      </c>
      <c r="L3716" s="2">
        <f t="shared" si="354"/>
        <v>5380</v>
      </c>
      <c r="M3716" s="2">
        <f t="shared" si="355"/>
        <v>12400</v>
      </c>
      <c r="N3716">
        <f t="shared" si="356"/>
        <v>3</v>
      </c>
      <c r="O3716">
        <f t="shared" si="357"/>
        <v>2023</v>
      </c>
      <c r="P3716" s="9">
        <f>IF(I3716&gt;0,VLOOKUP(B3716,'m cost'!A:G,6,FALSE)*I3716,0)</f>
        <v>100</v>
      </c>
      <c r="Q3716" t="str">
        <f t="shared" si="358"/>
        <v>p</v>
      </c>
      <c r="R3716" s="2">
        <f t="shared" si="359"/>
        <v>6920</v>
      </c>
    </row>
    <row r="3717" spans="1:18" x14ac:dyDescent="0.2">
      <c r="A3717" t="s">
        <v>33</v>
      </c>
      <c r="B3717" s="9" t="str">
        <f>VLOOKUP(A3717,'item cost'!A:D,2,FALSE)</f>
        <v>group 33</v>
      </c>
      <c r="C3717" s="9" t="str">
        <f>VLOOKUP(D3717,items!A:B,2,FALSE)</f>
        <v>item 43</v>
      </c>
      <c r="D3717" t="s">
        <v>875</v>
      </c>
      <c r="E3717" s="10"/>
      <c r="F3717" s="10">
        <v>44990</v>
      </c>
      <c r="G3717" t="s">
        <v>798</v>
      </c>
      <c r="I3717">
        <v>20</v>
      </c>
      <c r="J3717" s="2">
        <v>540</v>
      </c>
      <c r="K3717" s="2">
        <f>IF(OR(B3717="متنوع",B3717="قطع غيار"),J3717,IF(AND(B3717="ceiling fan",J3717&gt;500),_xlfn.MAXIFS('m cost'!$E$3:$E$1062,'m cost'!$B$3:$B$1062,C3717,'m cost'!$C$3:$C$1062,"&lt;="&amp;O3717,'m cost'!$D$3:$D$1062,"&lt;="&amp;N3717)*3,_xlfn.MAXIFS('m cost'!$E$3:$E$1062,'m cost'!$B$3:$B$1062,C3717,'m cost'!$C$3:$C$1062,"&lt;="&amp;O3717,'m cost'!$D$3:$D$1062,"&lt;="&amp;N3717)))</f>
        <v>2215</v>
      </c>
      <c r="L3717" s="2">
        <f t="shared" si="354"/>
        <v>44300</v>
      </c>
      <c r="M3717" s="2">
        <f t="shared" si="355"/>
        <v>10800</v>
      </c>
      <c r="N3717">
        <f t="shared" si="356"/>
        <v>3</v>
      </c>
      <c r="O3717">
        <f t="shared" si="357"/>
        <v>2023</v>
      </c>
      <c r="P3717" s="9">
        <f>IF(I3717&gt;0,VLOOKUP(B3717,'m cost'!A:G,6,FALSE)*I3717,0)</f>
        <v>100</v>
      </c>
      <c r="Q3717" t="str">
        <f t="shared" si="358"/>
        <v>l</v>
      </c>
      <c r="R3717" s="2">
        <f t="shared" si="359"/>
        <v>-33600</v>
      </c>
    </row>
    <row r="3718" spans="1:18" x14ac:dyDescent="0.2">
      <c r="A3718" t="s">
        <v>61</v>
      </c>
      <c r="B3718" s="9" t="str">
        <f>VLOOKUP(A3718,'item cost'!A:D,2,FALSE)</f>
        <v>group 8</v>
      </c>
      <c r="C3718" s="9" t="str">
        <f>VLOOKUP(D3718,items!A:B,2,FALSE)</f>
        <v>item 44</v>
      </c>
      <c r="D3718" t="s">
        <v>876</v>
      </c>
      <c r="E3718" s="10"/>
      <c r="F3718" s="10">
        <v>44990</v>
      </c>
      <c r="G3718" t="s">
        <v>798</v>
      </c>
      <c r="I3718">
        <v>10</v>
      </c>
      <c r="J3718" s="2">
        <v>525</v>
      </c>
      <c r="K3718" s="2">
        <f>IF(OR(B3718="متنوع",B3718="قطع غيار"),J3718,IF(AND(B3718="ceiling fan",J3718&gt;500),_xlfn.MAXIFS('m cost'!$E$3:$E$1062,'m cost'!$B$3:$B$1062,C3718,'m cost'!$C$3:$C$1062,"&lt;="&amp;O3718,'m cost'!$D$3:$D$1062,"&lt;="&amp;N3718)*3,_xlfn.MAXIFS('m cost'!$E$3:$E$1062,'m cost'!$B$3:$B$1062,C3718,'m cost'!$C$3:$C$1062,"&lt;="&amp;O3718,'m cost'!$D$3:$D$1062,"&lt;="&amp;N3718)))</f>
        <v>2300</v>
      </c>
      <c r="L3718" s="2">
        <f t="shared" si="354"/>
        <v>23000</v>
      </c>
      <c r="M3718" s="2">
        <f t="shared" si="355"/>
        <v>5250</v>
      </c>
      <c r="N3718">
        <f t="shared" si="356"/>
        <v>3</v>
      </c>
      <c r="O3718">
        <f t="shared" si="357"/>
        <v>2023</v>
      </c>
      <c r="P3718" s="9">
        <f>IF(I3718&gt;0,VLOOKUP(B3718,'m cost'!A:G,6,FALSE)*I3718,0)</f>
        <v>628.40000000000009</v>
      </c>
      <c r="Q3718" t="str">
        <f t="shared" si="358"/>
        <v>l</v>
      </c>
      <c r="R3718" s="2">
        <f t="shared" si="359"/>
        <v>-18378.400000000001</v>
      </c>
    </row>
    <row r="3719" spans="1:18" x14ac:dyDescent="0.2">
      <c r="A3719" t="s">
        <v>60</v>
      </c>
      <c r="B3719" s="9" t="str">
        <f>VLOOKUP(A3719,'item cost'!A:D,2,FALSE)</f>
        <v>group 23</v>
      </c>
      <c r="C3719" s="9" t="str">
        <f>VLOOKUP(D3719,items!A:B,2,FALSE)</f>
        <v>item 45</v>
      </c>
      <c r="D3719" t="s">
        <v>877</v>
      </c>
      <c r="E3719" s="10"/>
      <c r="F3719" s="10">
        <v>44990</v>
      </c>
      <c r="G3719" t="s">
        <v>798</v>
      </c>
      <c r="I3719">
        <v>53</v>
      </c>
      <c r="J3719" s="2">
        <v>310</v>
      </c>
      <c r="K3719" s="2">
        <f>IF(OR(B3719="متنوع",B3719="قطع غيار"),J3719,IF(AND(B3719="ceiling fan",J3719&gt;500),_xlfn.MAXIFS('m cost'!$E$3:$E$1062,'m cost'!$B$3:$B$1062,C3719,'m cost'!$C$3:$C$1062,"&lt;="&amp;O3719,'m cost'!$D$3:$D$1062,"&lt;="&amp;N3719)*3,_xlfn.MAXIFS('m cost'!$E$3:$E$1062,'m cost'!$B$3:$B$1062,C3719,'m cost'!$C$3:$C$1062,"&lt;="&amp;O3719,'m cost'!$D$3:$D$1062,"&lt;="&amp;N3719)))</f>
        <v>326</v>
      </c>
      <c r="L3719" s="2">
        <f t="shared" si="354"/>
        <v>17278</v>
      </c>
      <c r="M3719" s="2">
        <f t="shared" si="355"/>
        <v>16430</v>
      </c>
      <c r="N3719">
        <f t="shared" si="356"/>
        <v>3</v>
      </c>
      <c r="O3719">
        <f t="shared" si="357"/>
        <v>2023</v>
      </c>
      <c r="P3719" s="9">
        <f>IF(I3719&gt;0,VLOOKUP(B3719,'m cost'!A:G,6,FALSE)*I3719,0)</f>
        <v>106</v>
      </c>
      <c r="Q3719" t="str">
        <f t="shared" si="358"/>
        <v>l</v>
      </c>
      <c r="R3719" s="2">
        <f t="shared" si="359"/>
        <v>-954</v>
      </c>
    </row>
    <row r="3720" spans="1:18" x14ac:dyDescent="0.2">
      <c r="A3720" t="s">
        <v>20</v>
      </c>
      <c r="B3720" s="9" t="str">
        <f>VLOOKUP(A3720,'item cost'!A:D,2,FALSE)</f>
        <v>group 32</v>
      </c>
      <c r="C3720" s="9" t="str">
        <f>VLOOKUP(D3720,items!A:B,2,FALSE)</f>
        <v>item 46</v>
      </c>
      <c r="D3720" t="s">
        <v>878</v>
      </c>
      <c r="E3720" s="10"/>
      <c r="F3720" s="10">
        <v>44990</v>
      </c>
      <c r="G3720" t="s">
        <v>798</v>
      </c>
      <c r="I3720">
        <v>10</v>
      </c>
      <c r="J3720" s="2">
        <v>270</v>
      </c>
      <c r="K3720" s="2">
        <f>IF(OR(B3720="متنوع",B3720="قطع غيار"),J3720,IF(AND(B3720="ceiling fan",J3720&gt;500),_xlfn.MAXIFS('m cost'!$E$3:$E$1062,'m cost'!$B$3:$B$1062,C3720,'m cost'!$C$3:$C$1062,"&lt;="&amp;O3720,'m cost'!$D$3:$D$1062,"&lt;="&amp;N3720)*3,_xlfn.MAXIFS('m cost'!$E$3:$E$1062,'m cost'!$B$3:$B$1062,C3720,'m cost'!$C$3:$C$1062,"&lt;="&amp;O3720,'m cost'!$D$3:$D$1062,"&lt;="&amp;N3720)))</f>
        <v>775</v>
      </c>
      <c r="L3720" s="2">
        <f t="shared" si="354"/>
        <v>7750</v>
      </c>
      <c r="M3720" s="2">
        <f t="shared" si="355"/>
        <v>2700</v>
      </c>
      <c r="N3720">
        <f t="shared" si="356"/>
        <v>3</v>
      </c>
      <c r="O3720">
        <f t="shared" si="357"/>
        <v>2023</v>
      </c>
      <c r="P3720" s="9">
        <f>IF(I3720&gt;0,VLOOKUP(B3720,'m cost'!A:G,6,FALSE)*I3720,0)</f>
        <v>50</v>
      </c>
      <c r="Q3720" t="str">
        <f t="shared" si="358"/>
        <v>l</v>
      </c>
      <c r="R3720" s="2">
        <f t="shared" si="359"/>
        <v>-5100</v>
      </c>
    </row>
    <row r="3721" spans="1:18" x14ac:dyDescent="0.2">
      <c r="A3721" t="s">
        <v>18</v>
      </c>
      <c r="B3721" s="9" t="str">
        <f>VLOOKUP(A3721,'item cost'!A:D,2,FALSE)</f>
        <v>group 21</v>
      </c>
      <c r="C3721" s="9" t="str">
        <f>VLOOKUP(D3721,items!A:B,2,FALSE)</f>
        <v>item 47</v>
      </c>
      <c r="D3721" t="s">
        <v>879</v>
      </c>
      <c r="E3721" s="10"/>
      <c r="F3721" s="10">
        <v>44990</v>
      </c>
      <c r="G3721" t="s">
        <v>233</v>
      </c>
      <c r="I3721">
        <v>-1</v>
      </c>
      <c r="J3721" s="2">
        <v>340</v>
      </c>
      <c r="K3721" s="2">
        <f>IF(OR(B3721="متنوع",B3721="قطع غيار"),J3721,IF(AND(B3721="ceiling fan",J3721&gt;500),_xlfn.MAXIFS('m cost'!$E$3:$E$1062,'m cost'!$B$3:$B$1062,C3721,'m cost'!$C$3:$C$1062,"&lt;="&amp;O3721,'m cost'!$D$3:$D$1062,"&lt;="&amp;N3721)*3,_xlfn.MAXIFS('m cost'!$E$3:$E$1062,'m cost'!$B$3:$B$1062,C3721,'m cost'!$C$3:$C$1062,"&lt;="&amp;O3721,'m cost'!$D$3:$D$1062,"&lt;="&amp;N3721)))</f>
        <v>855</v>
      </c>
      <c r="L3721" s="2">
        <f t="shared" si="354"/>
        <v>-855</v>
      </c>
      <c r="M3721" s="2">
        <f t="shared" si="355"/>
        <v>-340</v>
      </c>
      <c r="N3721">
        <f t="shared" si="356"/>
        <v>3</v>
      </c>
      <c r="O3721">
        <f t="shared" si="357"/>
        <v>2023</v>
      </c>
      <c r="P3721" s="9">
        <f>IF(I3721&gt;0,VLOOKUP(B3721,'m cost'!A:G,6,FALSE)*I3721,0)</f>
        <v>0</v>
      </c>
      <c r="Q3721" t="str">
        <f t="shared" si="358"/>
        <v>p</v>
      </c>
      <c r="R3721" s="2">
        <f t="shared" si="359"/>
        <v>515</v>
      </c>
    </row>
    <row r="3722" spans="1:18" x14ac:dyDescent="0.2">
      <c r="A3722" t="s">
        <v>32</v>
      </c>
      <c r="B3722" s="9" t="str">
        <f>VLOOKUP(A3722,'item cost'!A:D,2,FALSE)</f>
        <v>group 1</v>
      </c>
      <c r="C3722" s="9" t="str">
        <f>VLOOKUP(D3722,items!A:B,2,FALSE)</f>
        <v>item 48</v>
      </c>
      <c r="D3722" t="s">
        <v>880</v>
      </c>
      <c r="E3722" s="10"/>
      <c r="F3722" s="10">
        <v>44990</v>
      </c>
      <c r="G3722" t="s">
        <v>233</v>
      </c>
      <c r="I3722">
        <v>-2</v>
      </c>
      <c r="J3722" s="2">
        <v>540</v>
      </c>
      <c r="K3722" s="2">
        <f>IF(OR(B3722="متنوع",B3722="قطع غيار"),J3722,IF(AND(B3722="ceiling fan",J3722&gt;500),_xlfn.MAXIFS('m cost'!$E$3:$E$1062,'m cost'!$B$3:$B$1062,C3722,'m cost'!$C$3:$C$1062,"&lt;="&amp;O3722,'m cost'!$D$3:$D$1062,"&lt;="&amp;N3722)*3,_xlfn.MAXIFS('m cost'!$E$3:$E$1062,'m cost'!$B$3:$B$1062,C3722,'m cost'!$C$3:$C$1062,"&lt;="&amp;O3722,'m cost'!$D$3:$D$1062,"&lt;="&amp;N3722)))</f>
        <v>1273</v>
      </c>
      <c r="L3722" s="2">
        <f t="shared" si="354"/>
        <v>-2546</v>
      </c>
      <c r="M3722" s="2">
        <f t="shared" si="355"/>
        <v>-1080</v>
      </c>
      <c r="N3722">
        <f t="shared" si="356"/>
        <v>3</v>
      </c>
      <c r="O3722">
        <f t="shared" si="357"/>
        <v>2023</v>
      </c>
      <c r="P3722" s="9">
        <f>IF(I3722&gt;0,VLOOKUP(B3722,'m cost'!A:G,6,FALSE)*I3722,0)</f>
        <v>0</v>
      </c>
      <c r="Q3722" t="str">
        <f t="shared" si="358"/>
        <v>p</v>
      </c>
      <c r="R3722" s="2">
        <f t="shared" si="359"/>
        <v>1466</v>
      </c>
    </row>
    <row r="3723" spans="1:18" x14ac:dyDescent="0.2">
      <c r="A3723" t="s">
        <v>40</v>
      </c>
      <c r="B3723" s="9" t="str">
        <f>VLOOKUP(A3723,'item cost'!A:D,2,FALSE)</f>
        <v>group 7</v>
      </c>
      <c r="C3723" s="9" t="str">
        <f>VLOOKUP(D3723,items!A:B,2,FALSE)</f>
        <v>item 49</v>
      </c>
      <c r="D3723" t="s">
        <v>881</v>
      </c>
      <c r="E3723" s="10"/>
      <c r="F3723" s="10">
        <v>44990</v>
      </c>
      <c r="G3723" t="s">
        <v>233</v>
      </c>
      <c r="I3723">
        <v>-1</v>
      </c>
      <c r="J3723" s="2">
        <v>490</v>
      </c>
      <c r="K3723" s="2">
        <f>IF(OR(B3723="متنوع",B3723="قطع غيار"),J3723,IF(AND(B3723="ceiling fan",J3723&gt;500),_xlfn.MAXIFS('m cost'!$E$3:$E$1062,'m cost'!$B$3:$B$1062,C3723,'m cost'!$C$3:$C$1062,"&lt;="&amp;O3723,'m cost'!$D$3:$D$1062,"&lt;="&amp;N3723)*3,_xlfn.MAXIFS('m cost'!$E$3:$E$1062,'m cost'!$B$3:$B$1062,C3723,'m cost'!$C$3:$C$1062,"&lt;="&amp;O3723,'m cost'!$D$3:$D$1062,"&lt;="&amp;N3723)))</f>
        <v>877</v>
      </c>
      <c r="L3723" s="2">
        <f t="shared" si="354"/>
        <v>-877</v>
      </c>
      <c r="M3723" s="2">
        <f t="shared" si="355"/>
        <v>-490</v>
      </c>
      <c r="N3723">
        <f t="shared" si="356"/>
        <v>3</v>
      </c>
      <c r="O3723">
        <f t="shared" si="357"/>
        <v>2023</v>
      </c>
      <c r="P3723" s="9">
        <f>IF(I3723&gt;0,VLOOKUP(B3723,'m cost'!A:G,6,FALSE)*I3723,0)</f>
        <v>0</v>
      </c>
      <c r="Q3723" t="str">
        <f t="shared" si="358"/>
        <v>p</v>
      </c>
      <c r="R3723" s="2">
        <f t="shared" si="359"/>
        <v>387</v>
      </c>
    </row>
    <row r="3724" spans="1:18" x14ac:dyDescent="0.2">
      <c r="A3724" t="s">
        <v>33</v>
      </c>
      <c r="B3724" s="9" t="str">
        <f>VLOOKUP(A3724,'item cost'!A:D,2,FALSE)</f>
        <v>group 33</v>
      </c>
      <c r="C3724" s="9" t="str">
        <f>VLOOKUP(D3724,items!A:B,2,FALSE)</f>
        <v>item 50</v>
      </c>
      <c r="D3724" t="s">
        <v>882</v>
      </c>
      <c r="E3724" s="10"/>
      <c r="F3724" s="10">
        <v>44990</v>
      </c>
      <c r="G3724" t="s">
        <v>233</v>
      </c>
      <c r="I3724">
        <v>-1</v>
      </c>
      <c r="J3724" s="2">
        <v>540</v>
      </c>
      <c r="K3724" s="2">
        <f>IF(OR(B3724="متنوع",B3724="قطع غيار"),J3724,IF(AND(B3724="ceiling fan",J3724&gt;500),_xlfn.MAXIFS('m cost'!$E$3:$E$1062,'m cost'!$B$3:$B$1062,C3724,'m cost'!$C$3:$C$1062,"&lt;="&amp;O3724,'m cost'!$D$3:$D$1062,"&lt;="&amp;N3724)*3,_xlfn.MAXIFS('m cost'!$E$3:$E$1062,'m cost'!$B$3:$B$1062,C3724,'m cost'!$C$3:$C$1062,"&lt;="&amp;O3724,'m cost'!$D$3:$D$1062,"&lt;="&amp;N3724)))</f>
        <v>2128</v>
      </c>
      <c r="L3724" s="2">
        <f t="shared" si="354"/>
        <v>-2128</v>
      </c>
      <c r="M3724" s="2">
        <f t="shared" si="355"/>
        <v>-540</v>
      </c>
      <c r="N3724">
        <f t="shared" si="356"/>
        <v>3</v>
      </c>
      <c r="O3724">
        <f t="shared" si="357"/>
        <v>2023</v>
      </c>
      <c r="P3724" s="9">
        <f>IF(I3724&gt;0,VLOOKUP(B3724,'m cost'!A:G,6,FALSE)*I3724,0)</f>
        <v>0</v>
      </c>
      <c r="Q3724" t="str">
        <f t="shared" si="358"/>
        <v>p</v>
      </c>
      <c r="R3724" s="2">
        <f t="shared" si="359"/>
        <v>1588</v>
      </c>
    </row>
    <row r="3725" spans="1:18" x14ac:dyDescent="0.2">
      <c r="A3725" t="s">
        <v>32</v>
      </c>
      <c r="B3725" s="9" t="str">
        <f>VLOOKUP(A3725,'item cost'!A:D,2,FALSE)</f>
        <v>group 1</v>
      </c>
      <c r="C3725" s="9" t="str">
        <f>VLOOKUP(D3725,items!A:B,2,FALSE)</f>
        <v>item 51</v>
      </c>
      <c r="D3725" t="s">
        <v>883</v>
      </c>
      <c r="E3725" s="10"/>
      <c r="F3725" s="10">
        <v>44996</v>
      </c>
      <c r="G3725" t="s">
        <v>799</v>
      </c>
      <c r="I3725">
        <v>20</v>
      </c>
      <c r="J3725" s="2">
        <v>560</v>
      </c>
      <c r="K3725" s="2">
        <f>IF(OR(B3725="متنوع",B3725="قطع غيار"),J3725,IF(AND(B3725="ceiling fan",J3725&gt;500),_xlfn.MAXIFS('m cost'!$E$3:$E$1062,'m cost'!$B$3:$B$1062,C3725,'m cost'!$C$3:$C$1062,"&lt;="&amp;O3725,'m cost'!$D$3:$D$1062,"&lt;="&amp;N3725)*3,_xlfn.MAXIFS('m cost'!$E$3:$E$1062,'m cost'!$B$3:$B$1062,C3725,'m cost'!$C$3:$C$1062,"&lt;="&amp;O3725,'m cost'!$D$3:$D$1062,"&lt;="&amp;N3725)))</f>
        <v>2247</v>
      </c>
      <c r="L3725" s="2">
        <f t="shared" si="354"/>
        <v>44940</v>
      </c>
      <c r="M3725" s="2">
        <f t="shared" si="355"/>
        <v>11200</v>
      </c>
      <c r="N3725">
        <f t="shared" si="356"/>
        <v>3</v>
      </c>
      <c r="O3725">
        <f t="shared" si="357"/>
        <v>2023</v>
      </c>
      <c r="P3725" s="9">
        <f>IF(I3725&gt;0,VLOOKUP(B3725,'m cost'!A:G,6,FALSE)*I3725,0)</f>
        <v>1021.5999999999999</v>
      </c>
      <c r="Q3725" t="str">
        <f t="shared" si="358"/>
        <v>l</v>
      </c>
      <c r="R3725" s="2">
        <f t="shared" si="359"/>
        <v>-34761.599999999999</v>
      </c>
    </row>
    <row r="3726" spans="1:18" x14ac:dyDescent="0.2">
      <c r="A3726" t="s">
        <v>40</v>
      </c>
      <c r="B3726" s="9" t="str">
        <f>VLOOKUP(A3726,'item cost'!A:D,2,FALSE)</f>
        <v>group 7</v>
      </c>
      <c r="C3726" s="9" t="str">
        <f>VLOOKUP(D3726,items!A:B,2,FALSE)</f>
        <v>item 52</v>
      </c>
      <c r="D3726" t="s">
        <v>884</v>
      </c>
      <c r="E3726" s="10"/>
      <c r="F3726" s="10">
        <v>44996</v>
      </c>
      <c r="G3726" t="s">
        <v>799</v>
      </c>
      <c r="I3726">
        <v>50</v>
      </c>
      <c r="J3726" s="2">
        <v>505</v>
      </c>
      <c r="K3726" s="2">
        <f>IF(OR(B3726="متنوع",B3726="قطع غيار"),J3726,IF(AND(B3726="ceiling fan",J3726&gt;500),_xlfn.MAXIFS('m cost'!$E$3:$E$1062,'m cost'!$B$3:$B$1062,C3726,'m cost'!$C$3:$C$1062,"&lt;="&amp;O3726,'m cost'!$D$3:$D$1062,"&lt;="&amp;N3726)*3,_xlfn.MAXIFS('m cost'!$E$3:$E$1062,'m cost'!$B$3:$B$1062,C3726,'m cost'!$C$3:$C$1062,"&lt;="&amp;O3726,'m cost'!$D$3:$D$1062,"&lt;="&amp;N3726)))</f>
        <v>1330</v>
      </c>
      <c r="L3726" s="2">
        <f t="shared" si="354"/>
        <v>66500</v>
      </c>
      <c r="M3726" s="2">
        <f t="shared" si="355"/>
        <v>25250</v>
      </c>
      <c r="N3726">
        <f t="shared" si="356"/>
        <v>3</v>
      </c>
      <c r="O3726">
        <f t="shared" si="357"/>
        <v>2023</v>
      </c>
      <c r="P3726" s="9">
        <f>IF(I3726&gt;0,VLOOKUP(B3726,'m cost'!A:G,6,FALSE)*I3726,0)</f>
        <v>1107</v>
      </c>
      <c r="Q3726" t="str">
        <f t="shared" si="358"/>
        <v>l</v>
      </c>
      <c r="R3726" s="2">
        <f t="shared" si="359"/>
        <v>-42357</v>
      </c>
    </row>
    <row r="3727" spans="1:18" x14ac:dyDescent="0.2">
      <c r="A3727" t="s">
        <v>645</v>
      </c>
      <c r="B3727" s="9" t="e">
        <f>VLOOKUP(A3727,'item cost'!A:D,2,FALSE)</f>
        <v>#N/A</v>
      </c>
      <c r="C3727" s="9" t="str">
        <f>VLOOKUP(D3727,items!A:B,2,FALSE)</f>
        <v>item 53</v>
      </c>
      <c r="D3727" t="s">
        <v>885</v>
      </c>
      <c r="E3727" s="10"/>
      <c r="F3727" s="10">
        <v>44996</v>
      </c>
      <c r="G3727" t="s">
        <v>799</v>
      </c>
      <c r="I3727">
        <v>20</v>
      </c>
      <c r="J3727" s="2">
        <v>480</v>
      </c>
      <c r="K3727" s="2" t="e">
        <f>IF(OR(B3727="متنوع",B3727="قطع غيار"),J3727,IF(AND(B3727="ceiling fan",J3727&gt;500),_xlfn.MAXIFS('m cost'!$E$3:$E$1062,'m cost'!$B$3:$B$1062,C3727,'m cost'!$C$3:$C$1062,"&lt;="&amp;O3727,'m cost'!$D$3:$D$1062,"&lt;="&amp;N3727)*3,_xlfn.MAXIFS('m cost'!$E$3:$E$1062,'m cost'!$B$3:$B$1062,C3727,'m cost'!$C$3:$C$1062,"&lt;="&amp;O3727,'m cost'!$D$3:$D$1062,"&lt;="&amp;N3727)))</f>
        <v>#N/A</v>
      </c>
      <c r="L3727" s="2" t="e">
        <f t="shared" si="354"/>
        <v>#N/A</v>
      </c>
      <c r="M3727" s="2">
        <f t="shared" si="355"/>
        <v>9600</v>
      </c>
      <c r="N3727">
        <f t="shared" si="356"/>
        <v>3</v>
      </c>
      <c r="O3727">
        <f t="shared" si="357"/>
        <v>2023</v>
      </c>
      <c r="P3727" s="9" t="e">
        <f>IF(I3727&gt;0,VLOOKUP(B3727,'m cost'!A:G,6,FALSE)*I3727,0)</f>
        <v>#N/A</v>
      </c>
      <c r="Q3727" t="e">
        <f t="shared" si="358"/>
        <v>#N/A</v>
      </c>
      <c r="R3727" s="2" t="e">
        <f t="shared" si="359"/>
        <v>#N/A</v>
      </c>
    </row>
    <row r="3728" spans="1:18" x14ac:dyDescent="0.2">
      <c r="A3728" t="s">
        <v>18</v>
      </c>
      <c r="B3728" s="9" t="str">
        <f>VLOOKUP(A3728,'item cost'!A:D,2,FALSE)</f>
        <v>group 21</v>
      </c>
      <c r="C3728" s="9" t="str">
        <f>VLOOKUP(D3728,items!A:B,2,FALSE)</f>
        <v>item 54</v>
      </c>
      <c r="D3728" t="s">
        <v>886</v>
      </c>
      <c r="E3728" s="10"/>
      <c r="F3728" s="10">
        <v>44996</v>
      </c>
      <c r="G3728" t="s">
        <v>799</v>
      </c>
      <c r="I3728">
        <v>30</v>
      </c>
      <c r="J3728" s="2">
        <v>335</v>
      </c>
      <c r="K3728" s="2">
        <f>IF(OR(B3728="متنوع",B3728="قطع غيار"),J3728,IF(AND(B3728="ceiling fan",J3728&gt;500),_xlfn.MAXIFS('m cost'!$E$3:$E$1062,'m cost'!$B$3:$B$1062,C3728,'m cost'!$C$3:$C$1062,"&lt;="&amp;O3728,'m cost'!$D$3:$D$1062,"&lt;="&amp;N3728)*3,_xlfn.MAXIFS('m cost'!$E$3:$E$1062,'m cost'!$B$3:$B$1062,C3728,'m cost'!$C$3:$C$1062,"&lt;="&amp;O3728,'m cost'!$D$3:$D$1062,"&lt;="&amp;N3728)))</f>
        <v>540</v>
      </c>
      <c r="L3728" s="2">
        <f t="shared" si="354"/>
        <v>16200</v>
      </c>
      <c r="M3728" s="2">
        <f t="shared" si="355"/>
        <v>10050</v>
      </c>
      <c r="N3728">
        <f t="shared" si="356"/>
        <v>3</v>
      </c>
      <c r="O3728">
        <f t="shared" si="357"/>
        <v>2023</v>
      </c>
      <c r="P3728" s="9">
        <f>IF(I3728&gt;0,VLOOKUP(B3728,'m cost'!A:G,6,FALSE)*I3728,0)</f>
        <v>0</v>
      </c>
      <c r="Q3728" t="str">
        <f t="shared" si="358"/>
        <v>l</v>
      </c>
      <c r="R3728" s="2">
        <f t="shared" si="359"/>
        <v>-6150</v>
      </c>
    </row>
    <row r="3729" spans="1:18" x14ac:dyDescent="0.2">
      <c r="A3729" t="s">
        <v>23</v>
      </c>
      <c r="B3729" s="9" t="str">
        <f>VLOOKUP(A3729,'item cost'!A:D,2,FALSE)</f>
        <v>group 3</v>
      </c>
      <c r="C3729" s="9" t="str">
        <f>VLOOKUP(D3729,items!A:B,2,FALSE)</f>
        <v>item 1</v>
      </c>
      <c r="D3729" t="s">
        <v>833</v>
      </c>
      <c r="E3729" s="10"/>
      <c r="F3729" s="10">
        <v>44996</v>
      </c>
      <c r="G3729" t="s">
        <v>799</v>
      </c>
      <c r="I3729">
        <v>10</v>
      </c>
      <c r="J3729" s="2">
        <v>2750</v>
      </c>
      <c r="K3729" s="2">
        <f>IF(OR(B3729="متنوع",B3729="قطع غيار"),J3729,IF(AND(B3729="ceiling fan",J3729&gt;500),_xlfn.MAXIFS('m cost'!$E$3:$E$1062,'m cost'!$B$3:$B$1062,C3729,'m cost'!$C$3:$C$1062,"&lt;="&amp;O3729,'m cost'!$D$3:$D$1062,"&lt;="&amp;N3729)*3,_xlfn.MAXIFS('m cost'!$E$3:$E$1062,'m cost'!$B$3:$B$1062,C3729,'m cost'!$C$3:$C$1062,"&lt;="&amp;O3729,'m cost'!$D$3:$D$1062,"&lt;="&amp;N3729)))</f>
        <v>2125</v>
      </c>
      <c r="L3729" s="2">
        <f t="shared" si="354"/>
        <v>21250</v>
      </c>
      <c r="M3729" s="2">
        <f t="shared" si="355"/>
        <v>27500</v>
      </c>
      <c r="N3729">
        <f t="shared" si="356"/>
        <v>3</v>
      </c>
      <c r="O3729">
        <f t="shared" si="357"/>
        <v>2023</v>
      </c>
      <c r="P3729" s="9">
        <f>IF(I3729&gt;0,VLOOKUP(B3729,'m cost'!A:G,6,FALSE)*I3729,0)</f>
        <v>589.09999999999991</v>
      </c>
      <c r="Q3729" t="str">
        <f t="shared" si="358"/>
        <v>p</v>
      </c>
      <c r="R3729" s="2">
        <f t="shared" si="359"/>
        <v>5660.9</v>
      </c>
    </row>
    <row r="3730" spans="1:18" x14ac:dyDescent="0.2">
      <c r="A3730" t="s">
        <v>24</v>
      </c>
      <c r="B3730" s="9" t="str">
        <f>VLOOKUP(A3730,'item cost'!A:D,2,FALSE)</f>
        <v>group 22</v>
      </c>
      <c r="C3730" s="9" t="str">
        <f>VLOOKUP(D3730,items!A:B,2,FALSE)</f>
        <v>item 2</v>
      </c>
      <c r="D3730" t="s">
        <v>834</v>
      </c>
      <c r="E3730" s="10"/>
      <c r="F3730" s="10">
        <v>44986</v>
      </c>
      <c r="G3730" t="s">
        <v>198</v>
      </c>
      <c r="I3730">
        <v>-1</v>
      </c>
      <c r="J3730" s="2">
        <v>340</v>
      </c>
      <c r="K3730" s="2">
        <f>IF(OR(B3730="متنوع",B3730="قطع غيار"),J3730,IF(AND(B3730="ceiling fan",J3730&gt;500),_xlfn.MAXIFS('m cost'!$E$3:$E$1062,'m cost'!$B$3:$B$1062,C3730,'m cost'!$C$3:$C$1062,"&lt;="&amp;O3730,'m cost'!$D$3:$D$1062,"&lt;="&amp;N3730)*3,_xlfn.MAXIFS('m cost'!$E$3:$E$1062,'m cost'!$B$3:$B$1062,C3730,'m cost'!$C$3:$C$1062,"&lt;="&amp;O3730,'m cost'!$D$3:$D$1062,"&lt;="&amp;N3730)))</f>
        <v>1970</v>
      </c>
      <c r="L3730" s="2">
        <f t="shared" si="354"/>
        <v>-1970</v>
      </c>
      <c r="M3730" s="2">
        <f t="shared" si="355"/>
        <v>-340</v>
      </c>
      <c r="N3730">
        <f t="shared" si="356"/>
        <v>3</v>
      </c>
      <c r="O3730">
        <f t="shared" si="357"/>
        <v>2023</v>
      </c>
      <c r="P3730" s="9">
        <f>IF(I3730&gt;0,VLOOKUP(B3730,'m cost'!A:G,6,FALSE)*I3730,0)</f>
        <v>0</v>
      </c>
      <c r="Q3730" t="str">
        <f t="shared" si="358"/>
        <v>p</v>
      </c>
      <c r="R3730" s="2">
        <f t="shared" si="359"/>
        <v>1630</v>
      </c>
    </row>
    <row r="3731" spans="1:18" x14ac:dyDescent="0.2">
      <c r="A3731" t="s">
        <v>275</v>
      </c>
      <c r="B3731" s="9" t="str">
        <f>VLOOKUP(A3731,'item cost'!A:D,2,FALSE)</f>
        <v>group 19</v>
      </c>
      <c r="C3731" s="9" t="str">
        <f>VLOOKUP(D3731,items!A:B,2,FALSE)</f>
        <v>item 3</v>
      </c>
      <c r="D3731" t="s">
        <v>835</v>
      </c>
      <c r="E3731" s="10"/>
      <c r="F3731" s="10">
        <v>44986</v>
      </c>
      <c r="G3731" t="s">
        <v>198</v>
      </c>
      <c r="I3731">
        <v>-2</v>
      </c>
      <c r="J3731" s="2">
        <v>250</v>
      </c>
      <c r="K3731" s="2">
        <f>IF(OR(B3731="متنوع",B3731="قطع غيار"),J3731,IF(AND(B3731="ceiling fan",J3731&gt;500),_xlfn.MAXIFS('m cost'!$E$3:$E$1062,'m cost'!$B$3:$B$1062,C3731,'m cost'!$C$3:$C$1062,"&lt;="&amp;O3731,'m cost'!$D$3:$D$1062,"&lt;="&amp;N3731)*3,_xlfn.MAXIFS('m cost'!$E$3:$E$1062,'m cost'!$B$3:$B$1062,C3731,'m cost'!$C$3:$C$1062,"&lt;="&amp;O3731,'m cost'!$D$3:$D$1062,"&lt;="&amp;N3731)))</f>
        <v>2436</v>
      </c>
      <c r="L3731" s="2">
        <f t="shared" si="354"/>
        <v>-4872</v>
      </c>
      <c r="M3731" s="2">
        <f t="shared" si="355"/>
        <v>-500</v>
      </c>
      <c r="N3731">
        <f t="shared" si="356"/>
        <v>3</v>
      </c>
      <c r="O3731">
        <f t="shared" si="357"/>
        <v>2023</v>
      </c>
      <c r="P3731" s="9">
        <f>IF(I3731&gt;0,VLOOKUP(B3731,'m cost'!A:G,6,FALSE)*I3731,0)</f>
        <v>0</v>
      </c>
      <c r="Q3731" t="str">
        <f t="shared" si="358"/>
        <v>p</v>
      </c>
      <c r="R3731" s="2">
        <f t="shared" si="359"/>
        <v>4372</v>
      </c>
    </row>
    <row r="3732" spans="1:18" x14ac:dyDescent="0.2">
      <c r="A3732" t="s">
        <v>272</v>
      </c>
      <c r="B3732" s="9" t="str">
        <f>VLOOKUP(A3732,'item cost'!A:D,2,FALSE)</f>
        <v>group 48</v>
      </c>
      <c r="C3732" s="9" t="str">
        <f>VLOOKUP(D3732,items!A:B,2,FALSE)</f>
        <v>item 4</v>
      </c>
      <c r="D3732" t="s">
        <v>836</v>
      </c>
      <c r="E3732" s="10"/>
      <c r="F3732" s="10">
        <v>45010</v>
      </c>
      <c r="G3732" t="s">
        <v>800</v>
      </c>
      <c r="I3732">
        <v>25</v>
      </c>
      <c r="J3732" s="2">
        <v>2650</v>
      </c>
      <c r="K3732" s="2">
        <f>IF(OR(B3732="متنوع",B3732="قطع غيار"),J3732,IF(AND(B3732="ceiling fan",J3732&gt;500),_xlfn.MAXIFS('m cost'!$E$3:$E$1062,'m cost'!$B$3:$B$1062,C3732,'m cost'!$C$3:$C$1062,"&lt;="&amp;O3732,'m cost'!$D$3:$D$1062,"&lt;="&amp;N3732)*3,_xlfn.MAXIFS('m cost'!$E$3:$E$1062,'m cost'!$B$3:$B$1062,C3732,'m cost'!$C$3:$C$1062,"&lt;="&amp;O3732,'m cost'!$D$3:$D$1062,"&lt;="&amp;N3732)))</f>
        <v>1793</v>
      </c>
      <c r="L3732" s="2">
        <f t="shared" ref="L3732:L3795" si="360">I3732*K3732</f>
        <v>44825</v>
      </c>
      <c r="M3732" s="2">
        <f t="shared" ref="M3732:M3795" si="361">J3732*I3732</f>
        <v>66250</v>
      </c>
      <c r="N3732">
        <f t="shared" ref="N3732:N3795" si="362">MONTH(F3732)</f>
        <v>3</v>
      </c>
      <c r="O3732">
        <f t="shared" ref="O3732:O3795" si="363">YEAR(F3732)</f>
        <v>2023</v>
      </c>
      <c r="P3732" s="9">
        <f>IF(I3732&gt;0,VLOOKUP(B3732,'m cost'!A:G,6,FALSE)*I3732,0)</f>
        <v>0</v>
      </c>
      <c r="Q3732" t="str">
        <f t="shared" ref="Q3732:Q3795" si="364">IF(M3732-L3732-P3732&gt;0,"p","l")</f>
        <v>p</v>
      </c>
      <c r="R3732" s="2">
        <f t="shared" ref="R3732:R3795" si="365">M3732-L3732-P3732</f>
        <v>21425</v>
      </c>
    </row>
    <row r="3733" spans="1:18" x14ac:dyDescent="0.2">
      <c r="A3733" t="s">
        <v>40</v>
      </c>
      <c r="B3733" s="9" t="str">
        <f>VLOOKUP(A3733,'item cost'!A:D,2,FALSE)</f>
        <v>group 7</v>
      </c>
      <c r="C3733" s="9" t="str">
        <f>VLOOKUP(D3733,items!A:B,2,FALSE)</f>
        <v>item 5</v>
      </c>
      <c r="D3733" t="s">
        <v>837</v>
      </c>
      <c r="E3733" s="10"/>
      <c r="F3733" s="10">
        <v>45010</v>
      </c>
      <c r="G3733" t="s">
        <v>800</v>
      </c>
      <c r="I3733">
        <v>100</v>
      </c>
      <c r="J3733" s="2">
        <v>510</v>
      </c>
      <c r="K3733" s="2">
        <f>IF(OR(B3733="متنوع",B3733="قطع غيار"),J3733,IF(AND(B3733="ceiling fan",J3733&gt;500),_xlfn.MAXIFS('m cost'!$E$3:$E$1062,'m cost'!$B$3:$B$1062,C3733,'m cost'!$C$3:$C$1062,"&lt;="&amp;O3733,'m cost'!$D$3:$D$1062,"&lt;="&amp;N3733)*3,_xlfn.MAXIFS('m cost'!$E$3:$E$1062,'m cost'!$B$3:$B$1062,C3733,'m cost'!$C$3:$C$1062,"&lt;="&amp;O3733,'m cost'!$D$3:$D$1062,"&lt;="&amp;N3733)))</f>
        <v>2220</v>
      </c>
      <c r="L3733" s="2">
        <f t="shared" si="360"/>
        <v>222000</v>
      </c>
      <c r="M3733" s="2">
        <f t="shared" si="361"/>
        <v>51000</v>
      </c>
      <c r="N3733">
        <f t="shared" si="362"/>
        <v>3</v>
      </c>
      <c r="O3733">
        <f t="shared" si="363"/>
        <v>2023</v>
      </c>
      <c r="P3733" s="9">
        <f>IF(I3733&gt;0,VLOOKUP(B3733,'m cost'!A:G,6,FALSE)*I3733,0)</f>
        <v>2214</v>
      </c>
      <c r="Q3733" t="str">
        <f t="shared" si="364"/>
        <v>l</v>
      </c>
      <c r="R3733" s="2">
        <f t="shared" si="365"/>
        <v>-173214</v>
      </c>
    </row>
    <row r="3734" spans="1:18" x14ac:dyDescent="0.2">
      <c r="A3734" t="s">
        <v>32</v>
      </c>
      <c r="B3734" s="9" t="str">
        <f>VLOOKUP(A3734,'item cost'!A:D,2,FALSE)</f>
        <v>group 1</v>
      </c>
      <c r="C3734" s="9" t="str">
        <f>VLOOKUP(D3734,items!A:B,2,FALSE)</f>
        <v>item 6</v>
      </c>
      <c r="D3734" t="s">
        <v>838</v>
      </c>
      <c r="E3734" s="10"/>
      <c r="F3734" s="10">
        <v>45010</v>
      </c>
      <c r="G3734" t="s">
        <v>800</v>
      </c>
      <c r="I3734">
        <v>100</v>
      </c>
      <c r="J3734" s="2">
        <v>560</v>
      </c>
      <c r="K3734" s="2">
        <f>IF(OR(B3734="متنوع",B3734="قطع غيار"),J3734,IF(AND(B3734="ceiling fan",J3734&gt;500),_xlfn.MAXIFS('m cost'!$E$3:$E$1062,'m cost'!$B$3:$B$1062,C3734,'m cost'!$C$3:$C$1062,"&lt;="&amp;O3734,'m cost'!$D$3:$D$1062,"&lt;="&amp;N3734)*3,_xlfn.MAXIFS('m cost'!$E$3:$E$1062,'m cost'!$B$3:$B$1062,C3734,'m cost'!$C$3:$C$1062,"&lt;="&amp;O3734,'m cost'!$D$3:$D$1062,"&lt;="&amp;N3734)))</f>
        <v>410</v>
      </c>
      <c r="L3734" s="2">
        <f t="shared" si="360"/>
        <v>41000</v>
      </c>
      <c r="M3734" s="2">
        <f t="shared" si="361"/>
        <v>56000</v>
      </c>
      <c r="N3734">
        <f t="shared" si="362"/>
        <v>3</v>
      </c>
      <c r="O3734">
        <f t="shared" si="363"/>
        <v>2023</v>
      </c>
      <c r="P3734" s="9">
        <f>IF(I3734&gt;0,VLOOKUP(B3734,'m cost'!A:G,6,FALSE)*I3734,0)</f>
        <v>5108</v>
      </c>
      <c r="Q3734" t="str">
        <f t="shared" si="364"/>
        <v>p</v>
      </c>
      <c r="R3734" s="2">
        <f t="shared" si="365"/>
        <v>9892</v>
      </c>
    </row>
    <row r="3735" spans="1:18" x14ac:dyDescent="0.2">
      <c r="A3735" t="s">
        <v>39</v>
      </c>
      <c r="B3735" s="9" t="str">
        <f>VLOOKUP(A3735,'item cost'!A:D,2,FALSE)</f>
        <v>group 9</v>
      </c>
      <c r="C3735" s="9" t="str">
        <f>VLOOKUP(D3735,items!A:B,2,FALSE)</f>
        <v>item 7</v>
      </c>
      <c r="D3735" t="s">
        <v>839</v>
      </c>
      <c r="E3735" s="10"/>
      <c r="F3735" s="10">
        <v>45010</v>
      </c>
      <c r="G3735" t="s">
        <v>800</v>
      </c>
      <c r="I3735">
        <v>24</v>
      </c>
      <c r="J3735" s="2">
        <v>1475</v>
      </c>
      <c r="K3735" s="2">
        <f>IF(OR(B3735="متنوع",B3735="قطع غيار"),J3735,IF(AND(B3735="ceiling fan",J3735&gt;500),_xlfn.MAXIFS('m cost'!$E$3:$E$1062,'m cost'!$B$3:$B$1062,C3735,'m cost'!$C$3:$C$1062,"&lt;="&amp;O3735,'m cost'!$D$3:$D$1062,"&lt;="&amp;N3735)*3,_xlfn.MAXIFS('m cost'!$E$3:$E$1062,'m cost'!$B$3:$B$1062,C3735,'m cost'!$C$3:$C$1062,"&lt;="&amp;O3735,'m cost'!$D$3:$D$1062,"&lt;="&amp;N3735)))</f>
        <v>460</v>
      </c>
      <c r="L3735" s="2">
        <f t="shared" si="360"/>
        <v>11040</v>
      </c>
      <c r="M3735" s="2">
        <f t="shared" si="361"/>
        <v>35400</v>
      </c>
      <c r="N3735">
        <f t="shared" si="362"/>
        <v>3</v>
      </c>
      <c r="O3735">
        <f t="shared" si="363"/>
        <v>2023</v>
      </c>
      <c r="P3735" s="9">
        <f>IF(I3735&gt;0,VLOOKUP(B3735,'m cost'!A:G,6,FALSE)*I3735,0)</f>
        <v>539.76</v>
      </c>
      <c r="Q3735" t="str">
        <f t="shared" si="364"/>
        <v>p</v>
      </c>
      <c r="R3735" s="2">
        <f t="shared" si="365"/>
        <v>23820.240000000002</v>
      </c>
    </row>
    <row r="3736" spans="1:18" x14ac:dyDescent="0.2">
      <c r="A3736" t="s">
        <v>452</v>
      </c>
      <c r="B3736" s="9" t="e">
        <f>VLOOKUP(A3736,'item cost'!A:D,2,FALSE)</f>
        <v>#N/A</v>
      </c>
      <c r="C3736" s="9" t="str">
        <f>VLOOKUP(D3736,items!A:B,2,FALSE)</f>
        <v>item 8</v>
      </c>
      <c r="D3736" t="s">
        <v>840</v>
      </c>
      <c r="E3736" s="10"/>
      <c r="F3736" s="10">
        <v>45010</v>
      </c>
      <c r="G3736" t="s">
        <v>800</v>
      </c>
      <c r="I3736">
        <v>25</v>
      </c>
      <c r="J3736" s="2">
        <v>690</v>
      </c>
      <c r="K3736" s="2" t="e">
        <f>IF(OR(B3736="متنوع",B3736="قطع غيار"),J3736,IF(AND(B3736="ceiling fan",J3736&gt;500),_xlfn.MAXIFS('m cost'!$E$3:$E$1062,'m cost'!$B$3:$B$1062,C3736,'m cost'!$C$3:$C$1062,"&lt;="&amp;O3736,'m cost'!$D$3:$D$1062,"&lt;="&amp;N3736)*3,_xlfn.MAXIFS('m cost'!$E$3:$E$1062,'m cost'!$B$3:$B$1062,C3736,'m cost'!$C$3:$C$1062,"&lt;="&amp;O3736,'m cost'!$D$3:$D$1062,"&lt;="&amp;N3736)))</f>
        <v>#N/A</v>
      </c>
      <c r="L3736" s="2" t="e">
        <f t="shared" si="360"/>
        <v>#N/A</v>
      </c>
      <c r="M3736" s="2">
        <f t="shared" si="361"/>
        <v>17250</v>
      </c>
      <c r="N3736">
        <f t="shared" si="362"/>
        <v>3</v>
      </c>
      <c r="O3736">
        <f t="shared" si="363"/>
        <v>2023</v>
      </c>
      <c r="P3736" s="9" t="e">
        <f>IF(I3736&gt;0,VLOOKUP(B3736,'m cost'!A:G,6,FALSE)*I3736,0)</f>
        <v>#N/A</v>
      </c>
      <c r="Q3736" t="e">
        <f t="shared" si="364"/>
        <v>#N/A</v>
      </c>
      <c r="R3736" s="2" t="e">
        <f t="shared" si="365"/>
        <v>#N/A</v>
      </c>
    </row>
    <row r="3737" spans="1:18" x14ac:dyDescent="0.2">
      <c r="A3737" t="s">
        <v>30</v>
      </c>
      <c r="B3737" s="9" t="str">
        <f>VLOOKUP(A3737,'item cost'!A:D,2,FALSE)</f>
        <v>group 16</v>
      </c>
      <c r="C3737" s="9" t="str">
        <f>VLOOKUP(D3737,items!A:B,2,FALSE)</f>
        <v>item 9</v>
      </c>
      <c r="D3737" t="s">
        <v>841</v>
      </c>
      <c r="E3737" s="10"/>
      <c r="F3737" s="10">
        <v>45010</v>
      </c>
      <c r="G3737" t="s">
        <v>800</v>
      </c>
      <c r="I3737">
        <v>10</v>
      </c>
      <c r="J3737" s="2">
        <v>1250</v>
      </c>
      <c r="K3737" s="2">
        <f>IF(OR(B3737="متنوع",B3737="قطع غيار"),J3737,IF(AND(B3737="ceiling fan",J3737&gt;500),_xlfn.MAXIFS('m cost'!$E$3:$E$1062,'m cost'!$B$3:$B$1062,C3737,'m cost'!$C$3:$C$1062,"&lt;="&amp;O3737,'m cost'!$D$3:$D$1062,"&lt;="&amp;N3737)*3,_xlfn.MAXIFS('m cost'!$E$3:$E$1062,'m cost'!$B$3:$B$1062,C3737,'m cost'!$C$3:$C$1062,"&lt;="&amp;O3737,'m cost'!$D$3:$D$1062,"&lt;="&amp;N3737)))</f>
        <v>2007</v>
      </c>
      <c r="L3737" s="2">
        <f t="shared" si="360"/>
        <v>20070</v>
      </c>
      <c r="M3737" s="2">
        <f t="shared" si="361"/>
        <v>12500</v>
      </c>
      <c r="N3737">
        <f t="shared" si="362"/>
        <v>3</v>
      </c>
      <c r="O3737">
        <f t="shared" si="363"/>
        <v>2023</v>
      </c>
      <c r="P3737" s="9">
        <f>IF(I3737&gt;0,VLOOKUP(B3737,'m cost'!A:G,6,FALSE)*I3737,0)</f>
        <v>286.8</v>
      </c>
      <c r="Q3737" t="str">
        <f t="shared" si="364"/>
        <v>l</v>
      </c>
      <c r="R3737" s="2">
        <f t="shared" si="365"/>
        <v>-7856.8</v>
      </c>
    </row>
    <row r="3738" spans="1:18" x14ac:dyDescent="0.2">
      <c r="A3738" t="s">
        <v>275</v>
      </c>
      <c r="B3738" s="9" t="str">
        <f>VLOOKUP(A3738,'item cost'!A:D,2,FALSE)</f>
        <v>group 19</v>
      </c>
      <c r="C3738" s="9" t="str">
        <f>VLOOKUP(D3738,items!A:B,2,FALSE)</f>
        <v>item 10</v>
      </c>
      <c r="D3738" t="s">
        <v>842</v>
      </c>
      <c r="E3738" s="10"/>
      <c r="F3738" s="10">
        <v>45015</v>
      </c>
      <c r="G3738" t="s">
        <v>801</v>
      </c>
      <c r="I3738">
        <v>-6</v>
      </c>
      <c r="J3738" s="2">
        <v>250</v>
      </c>
      <c r="K3738" s="2">
        <f>IF(OR(B3738="متنوع",B3738="قطع غيار"),J3738,IF(AND(B3738="ceiling fan",J3738&gt;500),_xlfn.MAXIFS('m cost'!$E$3:$E$1062,'m cost'!$B$3:$B$1062,C3738,'m cost'!$C$3:$C$1062,"&lt;="&amp;O3738,'m cost'!$D$3:$D$1062,"&lt;="&amp;N3738)*3,_xlfn.MAXIFS('m cost'!$E$3:$E$1062,'m cost'!$B$3:$B$1062,C3738,'m cost'!$C$3:$C$1062,"&lt;="&amp;O3738,'m cost'!$D$3:$D$1062,"&lt;="&amp;N3738)))</f>
        <v>370</v>
      </c>
      <c r="L3738" s="2">
        <f t="shared" si="360"/>
        <v>-2220</v>
      </c>
      <c r="M3738" s="2">
        <f t="shared" si="361"/>
        <v>-1500</v>
      </c>
      <c r="N3738">
        <f t="shared" si="362"/>
        <v>3</v>
      </c>
      <c r="O3738">
        <f t="shared" si="363"/>
        <v>2023</v>
      </c>
      <c r="P3738" s="9">
        <f>IF(I3738&gt;0,VLOOKUP(B3738,'m cost'!A:G,6,FALSE)*I3738,0)</f>
        <v>0</v>
      </c>
      <c r="Q3738" t="str">
        <f t="shared" si="364"/>
        <v>p</v>
      </c>
      <c r="R3738" s="2">
        <f t="shared" si="365"/>
        <v>720</v>
      </c>
    </row>
    <row r="3739" spans="1:18" x14ac:dyDescent="0.2">
      <c r="A3739" t="s">
        <v>452</v>
      </c>
      <c r="B3739" s="9" t="e">
        <f>VLOOKUP(A3739,'item cost'!A:D,2,FALSE)</f>
        <v>#N/A</v>
      </c>
      <c r="C3739" s="9" t="str">
        <f>VLOOKUP(D3739,items!A:B,2,FALSE)</f>
        <v>item 11</v>
      </c>
      <c r="D3739" t="s">
        <v>843</v>
      </c>
      <c r="E3739" s="10"/>
      <c r="F3739" s="10">
        <v>45006</v>
      </c>
      <c r="G3739" t="s">
        <v>802</v>
      </c>
      <c r="I3739">
        <v>10</v>
      </c>
      <c r="J3739" s="2">
        <v>690</v>
      </c>
      <c r="K3739" s="2" t="e">
        <f>IF(OR(B3739="متنوع",B3739="قطع غيار"),J3739,IF(AND(B3739="ceiling fan",J3739&gt;500),_xlfn.MAXIFS('m cost'!$E$3:$E$1062,'m cost'!$B$3:$B$1062,C3739,'m cost'!$C$3:$C$1062,"&lt;="&amp;O3739,'m cost'!$D$3:$D$1062,"&lt;="&amp;N3739)*3,_xlfn.MAXIFS('m cost'!$E$3:$E$1062,'m cost'!$B$3:$B$1062,C3739,'m cost'!$C$3:$C$1062,"&lt;="&amp;O3739,'m cost'!$D$3:$D$1062,"&lt;="&amp;N3739)))</f>
        <v>#N/A</v>
      </c>
      <c r="L3739" s="2" t="e">
        <f t="shared" si="360"/>
        <v>#N/A</v>
      </c>
      <c r="M3739" s="2">
        <f t="shared" si="361"/>
        <v>6900</v>
      </c>
      <c r="N3739">
        <f t="shared" si="362"/>
        <v>3</v>
      </c>
      <c r="O3739">
        <f t="shared" si="363"/>
        <v>2023</v>
      </c>
      <c r="P3739" s="9" t="e">
        <f>IF(I3739&gt;0,VLOOKUP(B3739,'m cost'!A:G,6,FALSE)*I3739,0)</f>
        <v>#N/A</v>
      </c>
      <c r="Q3739" t="e">
        <f t="shared" si="364"/>
        <v>#N/A</v>
      </c>
      <c r="R3739" s="2" t="e">
        <f t="shared" si="365"/>
        <v>#N/A</v>
      </c>
    </row>
    <row r="3740" spans="1:18" x14ac:dyDescent="0.2">
      <c r="A3740" t="s">
        <v>36</v>
      </c>
      <c r="B3740" s="9" t="str">
        <f>VLOOKUP(A3740,'item cost'!A:D,2,FALSE)</f>
        <v>group 15</v>
      </c>
      <c r="C3740" s="9" t="str">
        <f>VLOOKUP(D3740,items!A:B,2,FALSE)</f>
        <v>item 12</v>
      </c>
      <c r="D3740" t="s">
        <v>844</v>
      </c>
      <c r="E3740" s="10"/>
      <c r="F3740" s="10">
        <v>45006</v>
      </c>
      <c r="G3740" t="s">
        <v>802</v>
      </c>
      <c r="I3740">
        <v>15</v>
      </c>
      <c r="J3740" s="2">
        <v>1050</v>
      </c>
      <c r="K3740" s="2">
        <f>IF(OR(B3740="متنوع",B3740="قطع غيار"),J3740,IF(AND(B3740="ceiling fan",J3740&gt;500),_xlfn.MAXIFS('m cost'!$E$3:$E$1062,'m cost'!$B$3:$B$1062,C3740,'m cost'!$C$3:$C$1062,"&lt;="&amp;O3740,'m cost'!$D$3:$D$1062,"&lt;="&amp;N3740)*3,_xlfn.MAXIFS('m cost'!$E$3:$E$1062,'m cost'!$B$3:$B$1062,C3740,'m cost'!$C$3:$C$1062,"&lt;="&amp;O3740,'m cost'!$D$3:$D$1062,"&lt;="&amp;N3740)))</f>
        <v>900</v>
      </c>
      <c r="L3740" s="2">
        <f t="shared" si="360"/>
        <v>13500</v>
      </c>
      <c r="M3740" s="2">
        <f t="shared" si="361"/>
        <v>15750</v>
      </c>
      <c r="N3740">
        <f t="shared" si="362"/>
        <v>3</v>
      </c>
      <c r="O3740">
        <f t="shared" si="363"/>
        <v>2023</v>
      </c>
      <c r="P3740" s="9">
        <f>IF(I3740&gt;0,VLOOKUP(B3740,'m cost'!A:G,6,FALSE)*I3740,0)</f>
        <v>397.8</v>
      </c>
      <c r="Q3740" t="str">
        <f t="shared" si="364"/>
        <v>p</v>
      </c>
      <c r="R3740" s="2">
        <f t="shared" si="365"/>
        <v>1852.2</v>
      </c>
    </row>
    <row r="3741" spans="1:18" x14ac:dyDescent="0.2">
      <c r="A3741" t="s">
        <v>30</v>
      </c>
      <c r="B3741" s="9" t="str">
        <f>VLOOKUP(A3741,'item cost'!A:D,2,FALSE)</f>
        <v>group 16</v>
      </c>
      <c r="C3741" s="9" t="str">
        <f>VLOOKUP(D3741,items!A:B,2,FALSE)</f>
        <v>item 13</v>
      </c>
      <c r="D3741" t="s">
        <v>845</v>
      </c>
      <c r="E3741" s="10"/>
      <c r="F3741" s="10">
        <v>45006</v>
      </c>
      <c r="G3741" t="s">
        <v>802</v>
      </c>
      <c r="I3741">
        <v>10</v>
      </c>
      <c r="J3741" s="2">
        <v>1250</v>
      </c>
      <c r="K3741" s="2">
        <f>IF(OR(B3741="متنوع",B3741="قطع غيار"),J3741,IF(AND(B3741="ceiling fan",J3741&gt;500),_xlfn.MAXIFS('m cost'!$E$3:$E$1062,'m cost'!$B$3:$B$1062,C3741,'m cost'!$C$3:$C$1062,"&lt;="&amp;O3741,'m cost'!$D$3:$D$1062,"&lt;="&amp;N3741)*3,_xlfn.MAXIFS('m cost'!$E$3:$E$1062,'m cost'!$B$3:$B$1062,C3741,'m cost'!$C$3:$C$1062,"&lt;="&amp;O3741,'m cost'!$D$3:$D$1062,"&lt;="&amp;N3741)))</f>
        <v>450</v>
      </c>
      <c r="L3741" s="2">
        <f t="shared" si="360"/>
        <v>4500</v>
      </c>
      <c r="M3741" s="2">
        <f t="shared" si="361"/>
        <v>12500</v>
      </c>
      <c r="N3741">
        <f t="shared" si="362"/>
        <v>3</v>
      </c>
      <c r="O3741">
        <f t="shared" si="363"/>
        <v>2023</v>
      </c>
      <c r="P3741" s="9">
        <f>IF(I3741&gt;0,VLOOKUP(B3741,'m cost'!A:G,6,FALSE)*I3741,0)</f>
        <v>286.8</v>
      </c>
      <c r="Q3741" t="str">
        <f t="shared" si="364"/>
        <v>p</v>
      </c>
      <c r="R3741" s="2">
        <f t="shared" si="365"/>
        <v>7713.2</v>
      </c>
    </row>
    <row r="3742" spans="1:18" x14ac:dyDescent="0.2">
      <c r="A3742" t="s">
        <v>274</v>
      </c>
      <c r="B3742" s="9" t="str">
        <f>VLOOKUP(A3742,'item cost'!A:D,2,FALSE)</f>
        <v>group 36</v>
      </c>
      <c r="C3742" s="9" t="str">
        <f>VLOOKUP(D3742,items!A:B,2,FALSE)</f>
        <v>item 14</v>
      </c>
      <c r="D3742" t="s">
        <v>846</v>
      </c>
      <c r="E3742" s="10"/>
      <c r="F3742" s="10">
        <v>45006</v>
      </c>
      <c r="G3742" t="s">
        <v>802</v>
      </c>
      <c r="I3742">
        <v>5</v>
      </c>
      <c r="J3742" s="2">
        <v>1750</v>
      </c>
      <c r="K3742" s="2">
        <f>IF(OR(B3742="متنوع",B3742="قطع غيار"),J3742,IF(AND(B3742="ceiling fan",J3742&gt;500),_xlfn.MAXIFS('m cost'!$E$3:$E$1062,'m cost'!$B$3:$B$1062,C3742,'m cost'!$C$3:$C$1062,"&lt;="&amp;O3742,'m cost'!$D$3:$D$1062,"&lt;="&amp;N3742)*3,_xlfn.MAXIFS('m cost'!$E$3:$E$1062,'m cost'!$B$3:$B$1062,C3742,'m cost'!$C$3:$C$1062,"&lt;="&amp;O3742,'m cost'!$D$3:$D$1062,"&lt;="&amp;N3742)))</f>
        <v>2060</v>
      </c>
      <c r="L3742" s="2">
        <f t="shared" si="360"/>
        <v>10300</v>
      </c>
      <c r="M3742" s="2">
        <f t="shared" si="361"/>
        <v>8750</v>
      </c>
      <c r="N3742">
        <f t="shared" si="362"/>
        <v>3</v>
      </c>
      <c r="O3742">
        <f t="shared" si="363"/>
        <v>2023</v>
      </c>
      <c r="P3742" s="9">
        <f>IF(I3742&gt;0,VLOOKUP(B3742,'m cost'!A:G,6,FALSE)*I3742,0)</f>
        <v>25</v>
      </c>
      <c r="Q3742" t="str">
        <f t="shared" si="364"/>
        <v>l</v>
      </c>
      <c r="R3742" s="2">
        <f t="shared" si="365"/>
        <v>-1575</v>
      </c>
    </row>
    <row r="3743" spans="1:18" x14ac:dyDescent="0.2">
      <c r="A3743" t="s">
        <v>39</v>
      </c>
      <c r="B3743" s="9" t="str">
        <f>VLOOKUP(A3743,'item cost'!A:D,2,FALSE)</f>
        <v>group 9</v>
      </c>
      <c r="C3743" s="9" t="str">
        <f>VLOOKUP(D3743,items!A:B,2,FALSE)</f>
        <v>item 15</v>
      </c>
      <c r="D3743" t="s">
        <v>847</v>
      </c>
      <c r="E3743" s="10"/>
      <c r="F3743" s="10">
        <v>45006</v>
      </c>
      <c r="G3743" t="s">
        <v>802</v>
      </c>
      <c r="I3743">
        <v>16</v>
      </c>
      <c r="J3743" s="2">
        <v>1475</v>
      </c>
      <c r="K3743" s="2">
        <f>IF(OR(B3743="متنوع",B3743="قطع غيار"),J3743,IF(AND(B3743="ceiling fan",J3743&gt;500),_xlfn.MAXIFS('m cost'!$E$3:$E$1062,'m cost'!$B$3:$B$1062,C3743,'m cost'!$C$3:$C$1062,"&lt;="&amp;O3743,'m cost'!$D$3:$D$1062,"&lt;="&amp;N3743)*3,_xlfn.MAXIFS('m cost'!$E$3:$E$1062,'m cost'!$B$3:$B$1062,C3743,'m cost'!$C$3:$C$1062,"&lt;="&amp;O3743,'m cost'!$D$3:$D$1062,"&lt;="&amp;N3743)))</f>
        <v>1928</v>
      </c>
      <c r="L3743" s="2">
        <f t="shared" si="360"/>
        <v>30848</v>
      </c>
      <c r="M3743" s="2">
        <f t="shared" si="361"/>
        <v>23600</v>
      </c>
      <c r="N3743">
        <f t="shared" si="362"/>
        <v>3</v>
      </c>
      <c r="O3743">
        <f t="shared" si="363"/>
        <v>2023</v>
      </c>
      <c r="P3743" s="9">
        <f>IF(I3743&gt;0,VLOOKUP(B3743,'m cost'!A:G,6,FALSE)*I3743,0)</f>
        <v>359.84</v>
      </c>
      <c r="Q3743" t="str">
        <f t="shared" si="364"/>
        <v>l</v>
      </c>
      <c r="R3743" s="2">
        <f t="shared" si="365"/>
        <v>-7607.84</v>
      </c>
    </row>
    <row r="3744" spans="1:18" x14ac:dyDescent="0.2">
      <c r="A3744" t="s">
        <v>46</v>
      </c>
      <c r="B3744" s="9" t="str">
        <f>VLOOKUP(A3744,'item cost'!A:D,2,FALSE)</f>
        <v>group 27</v>
      </c>
      <c r="C3744" s="9" t="str">
        <f>VLOOKUP(D3744,items!A:B,2,FALSE)</f>
        <v>item 16</v>
      </c>
      <c r="D3744" t="s">
        <v>848</v>
      </c>
      <c r="E3744" s="10"/>
      <c r="F3744" s="10">
        <v>45006</v>
      </c>
      <c r="G3744" t="s">
        <v>802</v>
      </c>
      <c r="I3744">
        <v>11</v>
      </c>
      <c r="J3744" s="2">
        <v>1600</v>
      </c>
      <c r="K3744" s="2">
        <f>IF(OR(B3744="متنوع",B3744="قطع غيار"),J3744,IF(AND(B3744="ceiling fan",J3744&gt;500),_xlfn.MAXIFS('m cost'!$E$3:$E$1062,'m cost'!$B$3:$B$1062,C3744,'m cost'!$C$3:$C$1062,"&lt;="&amp;O3744,'m cost'!$D$3:$D$1062,"&lt;="&amp;N3744)*3,_xlfn.MAXIFS('m cost'!$E$3:$E$1062,'m cost'!$B$3:$B$1062,C3744,'m cost'!$C$3:$C$1062,"&lt;="&amp;O3744,'m cost'!$D$3:$D$1062,"&lt;="&amp;N3744)))</f>
        <v>340.26666666666671</v>
      </c>
      <c r="L3744" s="2">
        <f t="shared" si="360"/>
        <v>3742.9333333333338</v>
      </c>
      <c r="M3744" s="2">
        <f t="shared" si="361"/>
        <v>17600</v>
      </c>
      <c r="N3744">
        <f t="shared" si="362"/>
        <v>3</v>
      </c>
      <c r="O3744">
        <f t="shared" si="363"/>
        <v>2023</v>
      </c>
      <c r="P3744" s="9">
        <f>IF(I3744&gt;0,VLOOKUP(B3744,'m cost'!A:G,6,FALSE)*I3744,0)</f>
        <v>0</v>
      </c>
      <c r="Q3744" t="str">
        <f t="shared" si="364"/>
        <v>p</v>
      </c>
      <c r="R3744" s="2">
        <f t="shared" si="365"/>
        <v>13857.066666666666</v>
      </c>
    </row>
    <row r="3745" spans="1:18" x14ac:dyDescent="0.2">
      <c r="A3745" t="s">
        <v>648</v>
      </c>
      <c r="B3745" s="9" t="s">
        <v>0</v>
      </c>
      <c r="C3745" s="9" t="str">
        <f>VLOOKUP(D3745,items!A:B,2,FALSE)</f>
        <v>item 17</v>
      </c>
      <c r="D3745" t="s">
        <v>849</v>
      </c>
      <c r="E3745" s="10"/>
      <c r="F3745" s="10">
        <v>45006</v>
      </c>
      <c r="G3745" t="s">
        <v>802</v>
      </c>
      <c r="I3745">
        <v>6</v>
      </c>
      <c r="J3745" s="2">
        <v>300</v>
      </c>
      <c r="K3745" s="2">
        <f>IF(OR(B3745="متنوع",B3745="قطع غيار"),J3745,IF(AND(B3745="ceiling fan",J3745&gt;500),_xlfn.MAXIFS('m cost'!$E$3:$E$1062,'m cost'!$B$3:$B$1062,C3745,'m cost'!$C$3:$C$1062,"&lt;="&amp;O3745,'m cost'!$D$3:$D$1062,"&lt;="&amp;N3745)*3,_xlfn.MAXIFS('m cost'!$E$3:$E$1062,'m cost'!$B$3:$B$1062,C3745,'m cost'!$C$3:$C$1062,"&lt;="&amp;O3745,'m cost'!$D$3:$D$1062,"&lt;="&amp;N3745)))</f>
        <v>1330</v>
      </c>
      <c r="L3745" s="2">
        <f t="shared" si="360"/>
        <v>7980</v>
      </c>
      <c r="M3745" s="2">
        <f t="shared" si="361"/>
        <v>1800</v>
      </c>
      <c r="N3745">
        <f t="shared" si="362"/>
        <v>3</v>
      </c>
      <c r="O3745">
        <f t="shared" si="363"/>
        <v>2023</v>
      </c>
      <c r="P3745" s="9" t="e">
        <f>IF(I3745&gt;0,VLOOKUP(B3745,'m cost'!A:G,6,FALSE)*I3745,0)</f>
        <v>#N/A</v>
      </c>
      <c r="Q3745" t="e">
        <f t="shared" si="364"/>
        <v>#N/A</v>
      </c>
      <c r="R3745" s="2" t="e">
        <f t="shared" si="365"/>
        <v>#N/A</v>
      </c>
    </row>
    <row r="3746" spans="1:18" x14ac:dyDescent="0.2">
      <c r="A3746" t="s">
        <v>21</v>
      </c>
      <c r="B3746" s="9" t="str">
        <f>VLOOKUP(A3746,'item cost'!A:D,2,FALSE)</f>
        <v>group 18</v>
      </c>
      <c r="C3746" s="9" t="str">
        <f>VLOOKUP(D3746,items!A:B,2,FALSE)</f>
        <v>item 18</v>
      </c>
      <c r="D3746" t="s">
        <v>850</v>
      </c>
      <c r="E3746" s="10"/>
      <c r="F3746" s="10">
        <v>45006</v>
      </c>
      <c r="G3746" t="s">
        <v>213</v>
      </c>
      <c r="I3746">
        <v>-1</v>
      </c>
      <c r="J3746" s="2">
        <v>170</v>
      </c>
      <c r="K3746" s="2">
        <f>IF(OR(B3746="متنوع",B3746="قطع غيار"),J3746,IF(AND(B3746="ceiling fan",J3746&gt;500),_xlfn.MAXIFS('m cost'!$E$3:$E$1062,'m cost'!$B$3:$B$1062,C3746,'m cost'!$C$3:$C$1062,"&lt;="&amp;O3746,'m cost'!$D$3:$D$1062,"&lt;="&amp;N3746)*3,_xlfn.MAXIFS('m cost'!$E$3:$E$1062,'m cost'!$B$3:$B$1062,C3746,'m cost'!$C$3:$C$1062,"&lt;="&amp;O3746,'m cost'!$D$3:$D$1062,"&lt;="&amp;N3746)))</f>
        <v>569</v>
      </c>
      <c r="L3746" s="2">
        <f t="shared" si="360"/>
        <v>-569</v>
      </c>
      <c r="M3746" s="2">
        <f t="shared" si="361"/>
        <v>-170</v>
      </c>
      <c r="N3746">
        <f t="shared" si="362"/>
        <v>3</v>
      </c>
      <c r="O3746">
        <f t="shared" si="363"/>
        <v>2023</v>
      </c>
      <c r="P3746" s="9">
        <f>IF(I3746&gt;0,VLOOKUP(B3746,'m cost'!A:G,6,FALSE)*I3746,0)</f>
        <v>0</v>
      </c>
      <c r="Q3746" t="str">
        <f t="shared" si="364"/>
        <v>p</v>
      </c>
      <c r="R3746" s="2">
        <f t="shared" si="365"/>
        <v>399</v>
      </c>
    </row>
    <row r="3747" spans="1:18" x14ac:dyDescent="0.2">
      <c r="A3747" t="s">
        <v>275</v>
      </c>
      <c r="B3747" s="9" t="str">
        <f>VLOOKUP(A3747,'item cost'!A:D,2,FALSE)</f>
        <v>group 19</v>
      </c>
      <c r="C3747" s="9" t="str">
        <f>VLOOKUP(D3747,items!A:B,2,FALSE)</f>
        <v>item 19</v>
      </c>
      <c r="D3747" t="s">
        <v>851</v>
      </c>
      <c r="E3747" s="10"/>
      <c r="F3747" s="10">
        <v>45006</v>
      </c>
      <c r="G3747" t="s">
        <v>213</v>
      </c>
      <c r="I3747">
        <v>-1</v>
      </c>
      <c r="J3747" s="2">
        <v>255</v>
      </c>
      <c r="K3747" s="2">
        <f>IF(OR(B3747="متنوع",B3747="قطع غيار"),J3747,IF(AND(B3747="ceiling fan",J3747&gt;500),_xlfn.MAXIFS('m cost'!$E$3:$E$1062,'m cost'!$B$3:$B$1062,C3747,'m cost'!$C$3:$C$1062,"&lt;="&amp;O3747,'m cost'!$D$3:$D$1062,"&lt;="&amp;N3747)*3,_xlfn.MAXIFS('m cost'!$E$3:$E$1062,'m cost'!$B$3:$B$1062,C3747,'m cost'!$C$3:$C$1062,"&lt;="&amp;O3747,'m cost'!$D$3:$D$1062,"&lt;="&amp;N3747)))</f>
        <v>1400</v>
      </c>
      <c r="L3747" s="2">
        <f t="shared" si="360"/>
        <v>-1400</v>
      </c>
      <c r="M3747" s="2">
        <f t="shared" si="361"/>
        <v>-255</v>
      </c>
      <c r="N3747">
        <f t="shared" si="362"/>
        <v>3</v>
      </c>
      <c r="O3747">
        <f t="shared" si="363"/>
        <v>2023</v>
      </c>
      <c r="P3747" s="9">
        <f>IF(I3747&gt;0,VLOOKUP(B3747,'m cost'!A:G,6,FALSE)*I3747,0)</f>
        <v>0</v>
      </c>
      <c r="Q3747" t="str">
        <f t="shared" si="364"/>
        <v>p</v>
      </c>
      <c r="R3747" s="2">
        <f t="shared" si="365"/>
        <v>1145</v>
      </c>
    </row>
    <row r="3748" spans="1:18" x14ac:dyDescent="0.2">
      <c r="A3748" t="s">
        <v>24</v>
      </c>
      <c r="B3748" s="9" t="str">
        <f>VLOOKUP(A3748,'item cost'!A:D,2,FALSE)</f>
        <v>group 22</v>
      </c>
      <c r="C3748" s="9" t="str">
        <f>VLOOKUP(D3748,items!A:B,2,FALSE)</f>
        <v>item 20</v>
      </c>
      <c r="D3748" t="s">
        <v>852</v>
      </c>
      <c r="E3748" s="10"/>
      <c r="F3748" s="10">
        <v>45006</v>
      </c>
      <c r="G3748" t="s">
        <v>213</v>
      </c>
      <c r="I3748">
        <v>-1</v>
      </c>
      <c r="J3748" s="2">
        <v>350</v>
      </c>
      <c r="K3748" s="2">
        <f>IF(OR(B3748="متنوع",B3748="قطع غيار"),J3748,IF(AND(B3748="ceiling fan",J3748&gt;500),_xlfn.MAXIFS('m cost'!$E$3:$E$1062,'m cost'!$B$3:$B$1062,C3748,'m cost'!$C$3:$C$1062,"&lt;="&amp;O3748,'m cost'!$D$3:$D$1062,"&lt;="&amp;N3748)*3,_xlfn.MAXIFS('m cost'!$E$3:$E$1062,'m cost'!$B$3:$B$1062,C3748,'m cost'!$C$3:$C$1062,"&lt;="&amp;O3748,'m cost'!$D$3:$D$1062,"&lt;="&amp;N3748)))</f>
        <v>1668</v>
      </c>
      <c r="L3748" s="2">
        <f t="shared" si="360"/>
        <v>-1668</v>
      </c>
      <c r="M3748" s="2">
        <f t="shared" si="361"/>
        <v>-350</v>
      </c>
      <c r="N3748">
        <f t="shared" si="362"/>
        <v>3</v>
      </c>
      <c r="O3748">
        <f t="shared" si="363"/>
        <v>2023</v>
      </c>
      <c r="P3748" s="9">
        <f>IF(I3748&gt;0,VLOOKUP(B3748,'m cost'!A:G,6,FALSE)*I3748,0)</f>
        <v>0</v>
      </c>
      <c r="Q3748" t="str">
        <f t="shared" si="364"/>
        <v>p</v>
      </c>
      <c r="R3748" s="2">
        <f t="shared" si="365"/>
        <v>1318</v>
      </c>
    </row>
    <row r="3749" spans="1:18" x14ac:dyDescent="0.2">
      <c r="A3749" t="s">
        <v>50</v>
      </c>
      <c r="B3749" s="9" t="str">
        <f>VLOOKUP(A3749,'item cost'!A:D,2,FALSE)</f>
        <v>group 31</v>
      </c>
      <c r="C3749" s="9" t="str">
        <f>VLOOKUP(D3749,items!A:B,2,FALSE)</f>
        <v>item 21</v>
      </c>
      <c r="D3749" t="s">
        <v>853</v>
      </c>
      <c r="E3749" s="10"/>
      <c r="F3749" s="10">
        <v>44993</v>
      </c>
      <c r="G3749" t="s">
        <v>803</v>
      </c>
      <c r="I3749">
        <v>50</v>
      </c>
      <c r="J3749" s="2">
        <v>1550</v>
      </c>
      <c r="K3749" s="2">
        <f>IF(OR(B3749="متنوع",B3749="قطع غيار"),J3749,IF(AND(B3749="ceiling fan",J3749&gt;500),_xlfn.MAXIFS('m cost'!$E$3:$E$1062,'m cost'!$B$3:$B$1062,C3749,'m cost'!$C$3:$C$1062,"&lt;="&amp;O3749,'m cost'!$D$3:$D$1062,"&lt;="&amp;N3749)*3,_xlfn.MAXIFS('m cost'!$E$3:$E$1062,'m cost'!$B$3:$B$1062,C3749,'m cost'!$C$3:$C$1062,"&lt;="&amp;O3749,'m cost'!$D$3:$D$1062,"&lt;="&amp;N3749)))</f>
        <v>2185</v>
      </c>
      <c r="L3749" s="2">
        <f t="shared" si="360"/>
        <v>109250</v>
      </c>
      <c r="M3749" s="2">
        <f t="shared" si="361"/>
        <v>77500</v>
      </c>
      <c r="N3749">
        <f t="shared" si="362"/>
        <v>3</v>
      </c>
      <c r="O3749">
        <f t="shared" si="363"/>
        <v>2023</v>
      </c>
      <c r="P3749" s="9">
        <f>IF(I3749&gt;0,VLOOKUP(B3749,'m cost'!A:G,6,FALSE)*I3749,0)</f>
        <v>250</v>
      </c>
      <c r="Q3749" t="str">
        <f t="shared" si="364"/>
        <v>l</v>
      </c>
      <c r="R3749" s="2">
        <f t="shared" si="365"/>
        <v>-32000</v>
      </c>
    </row>
    <row r="3750" spans="1:18" x14ac:dyDescent="0.2">
      <c r="A3750" t="s">
        <v>19</v>
      </c>
      <c r="B3750" s="9" t="str">
        <f>VLOOKUP(A3750,'item cost'!A:D,2,FALSE)</f>
        <v>group 46</v>
      </c>
      <c r="C3750" s="9" t="str">
        <f>VLOOKUP(D3750,items!A:B,2,FALSE)</f>
        <v>item 22</v>
      </c>
      <c r="D3750" t="s">
        <v>854</v>
      </c>
      <c r="E3750" s="10"/>
      <c r="F3750" s="10">
        <v>44993</v>
      </c>
      <c r="G3750" t="s">
        <v>803</v>
      </c>
      <c r="I3750">
        <v>4</v>
      </c>
      <c r="J3750" s="2">
        <v>465</v>
      </c>
      <c r="K3750" s="2">
        <f>IF(OR(B3750="متنوع",B3750="قطع غيار"),J3750,IF(AND(B3750="ceiling fan",J3750&gt;500),_xlfn.MAXIFS('m cost'!$E$3:$E$1062,'m cost'!$B$3:$B$1062,C3750,'m cost'!$C$3:$C$1062,"&lt;="&amp;O3750,'m cost'!$D$3:$D$1062,"&lt;="&amp;N3750)*3,_xlfn.MAXIFS('m cost'!$E$3:$E$1062,'m cost'!$B$3:$B$1062,C3750,'m cost'!$C$3:$C$1062,"&lt;="&amp;O3750,'m cost'!$D$3:$D$1062,"&lt;="&amp;N3750)))</f>
        <v>855</v>
      </c>
      <c r="L3750" s="2">
        <f t="shared" si="360"/>
        <v>3420</v>
      </c>
      <c r="M3750" s="2">
        <f t="shared" si="361"/>
        <v>1860</v>
      </c>
      <c r="N3750">
        <f t="shared" si="362"/>
        <v>3</v>
      </c>
      <c r="O3750">
        <f t="shared" si="363"/>
        <v>2023</v>
      </c>
      <c r="P3750" s="9">
        <f>IF(I3750&gt;0,VLOOKUP(B3750,'m cost'!A:G,6,FALSE)*I3750,0)</f>
        <v>0</v>
      </c>
      <c r="Q3750" t="str">
        <f t="shared" si="364"/>
        <v>l</v>
      </c>
      <c r="R3750" s="2">
        <f t="shared" si="365"/>
        <v>-1560</v>
      </c>
    </row>
    <row r="3751" spans="1:18" x14ac:dyDescent="0.2">
      <c r="A3751" t="s">
        <v>65</v>
      </c>
      <c r="B3751" s="9" t="str">
        <f>VLOOKUP(A3751,'item cost'!A:D,2,FALSE)</f>
        <v>group 38</v>
      </c>
      <c r="C3751" s="9" t="str">
        <f>VLOOKUP(D3751,items!A:B,2,FALSE)</f>
        <v>item 23</v>
      </c>
      <c r="D3751" t="s">
        <v>855</v>
      </c>
      <c r="E3751" s="10"/>
      <c r="F3751" s="10">
        <v>44993</v>
      </c>
      <c r="G3751" t="s">
        <v>803</v>
      </c>
      <c r="I3751">
        <v>276</v>
      </c>
      <c r="J3751" s="2">
        <v>600</v>
      </c>
      <c r="K3751" s="2">
        <f>IF(OR(B3751="متنوع",B3751="قطع غيار"),J3751,IF(AND(B3751="ceiling fan",J3751&gt;500),_xlfn.MAXIFS('m cost'!$E$3:$E$1062,'m cost'!$B$3:$B$1062,C3751,'m cost'!$C$3:$C$1062,"&lt;="&amp;O3751,'m cost'!$D$3:$D$1062,"&lt;="&amp;N3751)*3,_xlfn.MAXIFS('m cost'!$E$3:$E$1062,'m cost'!$B$3:$B$1062,C3751,'m cost'!$C$3:$C$1062,"&lt;="&amp;O3751,'m cost'!$D$3:$D$1062,"&lt;="&amp;N3751)))</f>
        <v>3666.8121693121693</v>
      </c>
      <c r="L3751" s="2">
        <f t="shared" si="360"/>
        <v>1012040.1587301587</v>
      </c>
      <c r="M3751" s="2">
        <f t="shared" si="361"/>
        <v>165600</v>
      </c>
      <c r="N3751">
        <f t="shared" si="362"/>
        <v>3</v>
      </c>
      <c r="O3751">
        <f t="shared" si="363"/>
        <v>2023</v>
      </c>
      <c r="P3751" s="9">
        <f>IF(I3751&gt;0,VLOOKUP(B3751,'m cost'!A:G,6,FALSE)*I3751,0)</f>
        <v>0</v>
      </c>
      <c r="Q3751" t="str">
        <f t="shared" si="364"/>
        <v>l</v>
      </c>
      <c r="R3751" s="2">
        <f t="shared" si="365"/>
        <v>-846440.1587301587</v>
      </c>
    </row>
    <row r="3752" spans="1:18" x14ac:dyDescent="0.2">
      <c r="A3752" t="s">
        <v>65</v>
      </c>
      <c r="B3752" s="9" t="str">
        <f>VLOOKUP(A3752,'item cost'!A:D,2,FALSE)</f>
        <v>group 38</v>
      </c>
      <c r="C3752" s="9" t="str">
        <f>VLOOKUP(D3752,items!A:B,2,FALSE)</f>
        <v>item 24</v>
      </c>
      <c r="D3752" t="s">
        <v>856</v>
      </c>
      <c r="E3752" s="10"/>
      <c r="F3752" s="10">
        <v>45015</v>
      </c>
      <c r="G3752" t="s">
        <v>804</v>
      </c>
      <c r="I3752">
        <v>381</v>
      </c>
      <c r="J3752" s="2">
        <v>630</v>
      </c>
      <c r="K3752" s="2">
        <f>IF(OR(B3752="متنوع",B3752="قطع غيار"),J3752,IF(AND(B3752="ceiling fan",J3752&gt;500),_xlfn.MAXIFS('m cost'!$E$3:$E$1062,'m cost'!$B$3:$B$1062,C3752,'m cost'!$C$3:$C$1062,"&lt;="&amp;O3752,'m cost'!$D$3:$D$1062,"&lt;="&amp;N3752)*3,_xlfn.MAXIFS('m cost'!$E$3:$E$1062,'m cost'!$B$3:$B$1062,C3752,'m cost'!$C$3:$C$1062,"&lt;="&amp;O3752,'m cost'!$D$3:$D$1062,"&lt;="&amp;N3752)))</f>
        <v>570</v>
      </c>
      <c r="L3752" s="2">
        <f t="shared" si="360"/>
        <v>217170</v>
      </c>
      <c r="M3752" s="2">
        <f t="shared" si="361"/>
        <v>240030</v>
      </c>
      <c r="N3752">
        <f t="shared" si="362"/>
        <v>3</v>
      </c>
      <c r="O3752">
        <f t="shared" si="363"/>
        <v>2023</v>
      </c>
      <c r="P3752" s="9">
        <f>IF(I3752&gt;0,VLOOKUP(B3752,'m cost'!A:G,6,FALSE)*I3752,0)</f>
        <v>0</v>
      </c>
      <c r="Q3752" t="str">
        <f t="shared" si="364"/>
        <v>p</v>
      </c>
      <c r="R3752" s="2">
        <f t="shared" si="365"/>
        <v>22860</v>
      </c>
    </row>
    <row r="3753" spans="1:18" x14ac:dyDescent="0.2">
      <c r="A3753" t="s">
        <v>39</v>
      </c>
      <c r="B3753" s="9" t="str">
        <f>VLOOKUP(A3753,'item cost'!A:D,2,FALSE)</f>
        <v>group 9</v>
      </c>
      <c r="C3753" s="9" t="str">
        <f>VLOOKUP(D3753,items!A:B,2,FALSE)</f>
        <v>item 25</v>
      </c>
      <c r="D3753" t="s">
        <v>857</v>
      </c>
      <c r="E3753" s="10"/>
      <c r="F3753" s="10">
        <v>45001</v>
      </c>
      <c r="G3753" t="s">
        <v>805</v>
      </c>
      <c r="I3753">
        <v>50</v>
      </c>
      <c r="J3753" s="2">
        <v>1450</v>
      </c>
      <c r="K3753" s="2">
        <f>IF(OR(B3753="متنوع",B3753="قطع غيار"),J3753,IF(AND(B3753="ceiling fan",J3753&gt;500),_xlfn.MAXIFS('m cost'!$E$3:$E$1062,'m cost'!$B$3:$B$1062,C3753,'m cost'!$C$3:$C$1062,"&lt;="&amp;O3753,'m cost'!$D$3:$D$1062,"&lt;="&amp;N3753)*3,_xlfn.MAXIFS('m cost'!$E$3:$E$1062,'m cost'!$B$3:$B$1062,C3753,'m cost'!$C$3:$C$1062,"&lt;="&amp;O3753,'m cost'!$D$3:$D$1062,"&lt;="&amp;N3753)))</f>
        <v>388</v>
      </c>
      <c r="L3753" s="2">
        <f t="shared" si="360"/>
        <v>19400</v>
      </c>
      <c r="M3753" s="2">
        <f t="shared" si="361"/>
        <v>72500</v>
      </c>
      <c r="N3753">
        <f t="shared" si="362"/>
        <v>3</v>
      </c>
      <c r="O3753">
        <f t="shared" si="363"/>
        <v>2023</v>
      </c>
      <c r="P3753" s="9">
        <f>IF(I3753&gt;0,VLOOKUP(B3753,'m cost'!A:G,6,FALSE)*I3753,0)</f>
        <v>1124.5</v>
      </c>
      <c r="Q3753" t="str">
        <f t="shared" si="364"/>
        <v>p</v>
      </c>
      <c r="R3753" s="2">
        <f t="shared" si="365"/>
        <v>51975.5</v>
      </c>
    </row>
    <row r="3754" spans="1:18" x14ac:dyDescent="0.2">
      <c r="A3754" t="s">
        <v>36</v>
      </c>
      <c r="B3754" s="9" t="str">
        <f>VLOOKUP(A3754,'item cost'!A:D,2,FALSE)</f>
        <v>group 15</v>
      </c>
      <c r="C3754" s="9" t="str">
        <f>VLOOKUP(D3754,items!A:B,2,FALSE)</f>
        <v>item 26</v>
      </c>
      <c r="D3754" t="s">
        <v>858</v>
      </c>
      <c r="E3754" s="10"/>
      <c r="F3754" s="10">
        <v>45001</v>
      </c>
      <c r="G3754" t="s">
        <v>805</v>
      </c>
      <c r="I3754">
        <v>10</v>
      </c>
      <c r="J3754" s="2">
        <v>1050</v>
      </c>
      <c r="K3754" s="2">
        <f>IF(OR(B3754="متنوع",B3754="قطع غيار"),J3754,IF(AND(B3754="ceiling fan",J3754&gt;500),_xlfn.MAXIFS('m cost'!$E$3:$E$1062,'m cost'!$B$3:$B$1062,C3754,'m cost'!$C$3:$C$1062,"&lt;="&amp;O3754,'m cost'!$D$3:$D$1062,"&lt;="&amp;N3754)*3,_xlfn.MAXIFS('m cost'!$E$3:$E$1062,'m cost'!$B$3:$B$1062,C3754,'m cost'!$C$3:$C$1062,"&lt;="&amp;O3754,'m cost'!$D$3:$D$1062,"&lt;="&amp;N3754)))</f>
        <v>2270</v>
      </c>
      <c r="L3754" s="2">
        <f t="shared" si="360"/>
        <v>22700</v>
      </c>
      <c r="M3754" s="2">
        <f t="shared" si="361"/>
        <v>10500</v>
      </c>
      <c r="N3754">
        <f t="shared" si="362"/>
        <v>3</v>
      </c>
      <c r="O3754">
        <f t="shared" si="363"/>
        <v>2023</v>
      </c>
      <c r="P3754" s="9">
        <f>IF(I3754&gt;0,VLOOKUP(B3754,'m cost'!A:G,6,FALSE)*I3754,0)</f>
        <v>265.2</v>
      </c>
      <c r="Q3754" t="str">
        <f t="shared" si="364"/>
        <v>l</v>
      </c>
      <c r="R3754" s="2">
        <f t="shared" si="365"/>
        <v>-12465.2</v>
      </c>
    </row>
    <row r="3755" spans="1:18" x14ac:dyDescent="0.2">
      <c r="A3755" t="s">
        <v>30</v>
      </c>
      <c r="B3755" s="9" t="str">
        <f>VLOOKUP(A3755,'item cost'!A:D,2,FALSE)</f>
        <v>group 16</v>
      </c>
      <c r="C3755" s="9" t="str">
        <f>VLOOKUP(D3755,items!A:B,2,FALSE)</f>
        <v>item 27</v>
      </c>
      <c r="D3755" t="s">
        <v>859</v>
      </c>
      <c r="E3755" s="10"/>
      <c r="F3755" s="10">
        <v>45001</v>
      </c>
      <c r="G3755" t="s">
        <v>805</v>
      </c>
      <c r="I3755">
        <v>5</v>
      </c>
      <c r="J3755" s="2">
        <v>1250</v>
      </c>
      <c r="K3755" s="2">
        <f>IF(OR(B3755="متنوع",B3755="قطع غيار"),J3755,IF(AND(B3755="ceiling fan",J3755&gt;500),_xlfn.MAXIFS('m cost'!$E$3:$E$1062,'m cost'!$B$3:$B$1062,C3755,'m cost'!$C$3:$C$1062,"&lt;="&amp;O3755,'m cost'!$D$3:$D$1062,"&lt;="&amp;N3755)*3,_xlfn.MAXIFS('m cost'!$E$3:$E$1062,'m cost'!$B$3:$B$1062,C3755,'m cost'!$C$3:$C$1062,"&lt;="&amp;O3755,'m cost'!$D$3:$D$1062,"&lt;="&amp;N3755)))</f>
        <v>1651</v>
      </c>
      <c r="L3755" s="2">
        <f t="shared" si="360"/>
        <v>8255</v>
      </c>
      <c r="M3755" s="2">
        <f t="shared" si="361"/>
        <v>6250</v>
      </c>
      <c r="N3755">
        <f t="shared" si="362"/>
        <v>3</v>
      </c>
      <c r="O3755">
        <f t="shared" si="363"/>
        <v>2023</v>
      </c>
      <c r="P3755" s="9">
        <f>IF(I3755&gt;0,VLOOKUP(B3755,'m cost'!A:G,6,FALSE)*I3755,0)</f>
        <v>143.4</v>
      </c>
      <c r="Q3755" t="str">
        <f t="shared" si="364"/>
        <v>l</v>
      </c>
      <c r="R3755" s="2">
        <f t="shared" si="365"/>
        <v>-2148.4</v>
      </c>
    </row>
    <row r="3756" spans="1:18" x14ac:dyDescent="0.2">
      <c r="A3756" t="s">
        <v>452</v>
      </c>
      <c r="B3756" s="9" t="e">
        <f>VLOOKUP(A3756,'item cost'!A:D,2,FALSE)</f>
        <v>#N/A</v>
      </c>
      <c r="C3756" s="9" t="str">
        <f>VLOOKUP(D3756,items!A:B,2,FALSE)</f>
        <v>item 28</v>
      </c>
      <c r="D3756" t="s">
        <v>860</v>
      </c>
      <c r="E3756" s="10"/>
      <c r="F3756" s="10">
        <v>45001</v>
      </c>
      <c r="G3756" t="s">
        <v>805</v>
      </c>
      <c r="I3756">
        <v>5</v>
      </c>
      <c r="J3756" s="2">
        <v>680</v>
      </c>
      <c r="K3756" s="2" t="e">
        <f>IF(OR(B3756="متنوع",B3756="قطع غيار"),J3756,IF(AND(B3756="ceiling fan",J3756&gt;500),_xlfn.MAXIFS('m cost'!$E$3:$E$1062,'m cost'!$B$3:$B$1062,C3756,'m cost'!$C$3:$C$1062,"&lt;="&amp;O3756,'m cost'!$D$3:$D$1062,"&lt;="&amp;N3756)*3,_xlfn.MAXIFS('m cost'!$E$3:$E$1062,'m cost'!$B$3:$B$1062,C3756,'m cost'!$C$3:$C$1062,"&lt;="&amp;O3756,'m cost'!$D$3:$D$1062,"&lt;="&amp;N3756)))</f>
        <v>#N/A</v>
      </c>
      <c r="L3756" s="2" t="e">
        <f t="shared" si="360"/>
        <v>#N/A</v>
      </c>
      <c r="M3756" s="2">
        <f t="shared" si="361"/>
        <v>3400</v>
      </c>
      <c r="N3756">
        <f t="shared" si="362"/>
        <v>3</v>
      </c>
      <c r="O3756">
        <f t="shared" si="363"/>
        <v>2023</v>
      </c>
      <c r="P3756" s="9" t="e">
        <f>IF(I3756&gt;0,VLOOKUP(B3756,'m cost'!A:G,6,FALSE)*I3756,0)</f>
        <v>#N/A</v>
      </c>
      <c r="Q3756" t="e">
        <f t="shared" si="364"/>
        <v>#N/A</v>
      </c>
      <c r="R3756" s="2" t="e">
        <f t="shared" si="365"/>
        <v>#N/A</v>
      </c>
    </row>
    <row r="3757" spans="1:18" x14ac:dyDescent="0.2">
      <c r="A3757" t="s">
        <v>50</v>
      </c>
      <c r="B3757" s="9" t="str">
        <f>VLOOKUP(A3757,'item cost'!A:D,2,FALSE)</f>
        <v>group 31</v>
      </c>
      <c r="C3757" s="9" t="str">
        <f>VLOOKUP(D3757,items!A:B,2,FALSE)</f>
        <v>item 29</v>
      </c>
      <c r="D3757" t="s">
        <v>861</v>
      </c>
      <c r="E3757" s="10"/>
      <c r="F3757" s="10">
        <v>44994</v>
      </c>
      <c r="G3757" t="s">
        <v>806</v>
      </c>
      <c r="I3757">
        <v>25</v>
      </c>
      <c r="J3757" s="2">
        <v>1575</v>
      </c>
      <c r="K3757" s="2">
        <f>IF(OR(B3757="متنوع",B3757="قطع غيار"),J3757,IF(AND(B3757="ceiling fan",J3757&gt;500),_xlfn.MAXIFS('m cost'!$E$3:$E$1062,'m cost'!$B$3:$B$1062,C3757,'m cost'!$C$3:$C$1062,"&lt;="&amp;O3757,'m cost'!$D$3:$D$1062,"&lt;="&amp;N3757)*3,_xlfn.MAXIFS('m cost'!$E$3:$E$1062,'m cost'!$B$3:$B$1062,C3757,'m cost'!$C$3:$C$1062,"&lt;="&amp;O3757,'m cost'!$D$3:$D$1062,"&lt;="&amp;N3757)))</f>
        <v>253</v>
      </c>
      <c r="L3757" s="2">
        <f t="shared" si="360"/>
        <v>6325</v>
      </c>
      <c r="M3757" s="2">
        <f t="shared" si="361"/>
        <v>39375</v>
      </c>
      <c r="N3757">
        <f t="shared" si="362"/>
        <v>3</v>
      </c>
      <c r="O3757">
        <f t="shared" si="363"/>
        <v>2023</v>
      </c>
      <c r="P3757" s="9">
        <f>IF(I3757&gt;0,VLOOKUP(B3757,'m cost'!A:G,6,FALSE)*I3757,0)</f>
        <v>125</v>
      </c>
      <c r="Q3757" t="str">
        <f t="shared" si="364"/>
        <v>p</v>
      </c>
      <c r="R3757" s="2">
        <f t="shared" si="365"/>
        <v>32925</v>
      </c>
    </row>
    <row r="3758" spans="1:18" x14ac:dyDescent="0.2">
      <c r="A3758" t="s">
        <v>32</v>
      </c>
      <c r="B3758" s="9" t="str">
        <f>VLOOKUP(A3758,'item cost'!A:D,2,FALSE)</f>
        <v>group 1</v>
      </c>
      <c r="C3758" s="9" t="str">
        <f>VLOOKUP(D3758,items!A:B,2,FALSE)</f>
        <v>item 30</v>
      </c>
      <c r="D3758" t="s">
        <v>862</v>
      </c>
      <c r="E3758" s="10"/>
      <c r="F3758" s="10">
        <v>44994</v>
      </c>
      <c r="G3758" t="s">
        <v>806</v>
      </c>
      <c r="I3758">
        <v>25</v>
      </c>
      <c r="J3758" s="2">
        <v>560</v>
      </c>
      <c r="K3758" s="2">
        <f>IF(OR(B3758="متنوع",B3758="قطع غيار"),J3758,IF(AND(B3758="ceiling fan",J3758&gt;500),_xlfn.MAXIFS('m cost'!$E$3:$E$1062,'m cost'!$B$3:$B$1062,C3758,'m cost'!$C$3:$C$1062,"&lt;="&amp;O3758,'m cost'!$D$3:$D$1062,"&lt;="&amp;N3758)*3,_xlfn.MAXIFS('m cost'!$E$3:$E$1062,'m cost'!$B$3:$B$1062,C3758,'m cost'!$C$3:$C$1062,"&lt;="&amp;O3758,'m cost'!$D$3:$D$1062,"&lt;="&amp;N3758)))</f>
        <v>1273</v>
      </c>
      <c r="L3758" s="2">
        <f t="shared" si="360"/>
        <v>31825</v>
      </c>
      <c r="M3758" s="2">
        <f t="shared" si="361"/>
        <v>14000</v>
      </c>
      <c r="N3758">
        <f t="shared" si="362"/>
        <v>3</v>
      </c>
      <c r="O3758">
        <f t="shared" si="363"/>
        <v>2023</v>
      </c>
      <c r="P3758" s="9">
        <f>IF(I3758&gt;0,VLOOKUP(B3758,'m cost'!A:G,6,FALSE)*I3758,0)</f>
        <v>1277</v>
      </c>
      <c r="Q3758" t="str">
        <f t="shared" si="364"/>
        <v>l</v>
      </c>
      <c r="R3758" s="2">
        <f t="shared" si="365"/>
        <v>-19102</v>
      </c>
    </row>
    <row r="3759" spans="1:18" x14ac:dyDescent="0.2">
      <c r="A3759" t="s">
        <v>40</v>
      </c>
      <c r="B3759" s="9" t="str">
        <f>VLOOKUP(A3759,'item cost'!A:D,2,FALSE)</f>
        <v>group 7</v>
      </c>
      <c r="C3759" s="9" t="str">
        <f>VLOOKUP(D3759,items!A:B,2,FALSE)</f>
        <v>item 31</v>
      </c>
      <c r="D3759" t="s">
        <v>863</v>
      </c>
      <c r="E3759" s="10"/>
      <c r="F3759" s="10">
        <v>44994</v>
      </c>
      <c r="G3759" t="s">
        <v>806</v>
      </c>
      <c r="I3759">
        <v>25</v>
      </c>
      <c r="J3759" s="2">
        <v>510</v>
      </c>
      <c r="K3759" s="2">
        <f>IF(OR(B3759="متنوع",B3759="قطع غيار"),J3759,IF(AND(B3759="ceiling fan",J3759&gt;500),_xlfn.MAXIFS('m cost'!$E$3:$E$1062,'m cost'!$B$3:$B$1062,C3759,'m cost'!$C$3:$C$1062,"&lt;="&amp;O3759,'m cost'!$D$3:$D$1062,"&lt;="&amp;N3759)*3,_xlfn.MAXIFS('m cost'!$E$3:$E$1062,'m cost'!$B$3:$B$1062,C3759,'m cost'!$C$3:$C$1062,"&lt;="&amp;O3759,'m cost'!$D$3:$D$1062,"&lt;="&amp;N3759)))</f>
        <v>891.17460317460325</v>
      </c>
      <c r="L3759" s="2">
        <f t="shared" si="360"/>
        <v>22279.365079365081</v>
      </c>
      <c r="M3759" s="2">
        <f t="shared" si="361"/>
        <v>12750</v>
      </c>
      <c r="N3759">
        <f t="shared" si="362"/>
        <v>3</v>
      </c>
      <c r="O3759">
        <f t="shared" si="363"/>
        <v>2023</v>
      </c>
      <c r="P3759" s="9">
        <f>IF(I3759&gt;0,VLOOKUP(B3759,'m cost'!A:G,6,FALSE)*I3759,0)</f>
        <v>553.5</v>
      </c>
      <c r="Q3759" t="str">
        <f t="shared" si="364"/>
        <v>l</v>
      </c>
      <c r="R3759" s="2">
        <f t="shared" si="365"/>
        <v>-10082.865079365081</v>
      </c>
    </row>
    <row r="3760" spans="1:18" x14ac:dyDescent="0.2">
      <c r="A3760" t="s">
        <v>36</v>
      </c>
      <c r="B3760" s="9" t="str">
        <f>VLOOKUP(A3760,'item cost'!A:D,2,FALSE)</f>
        <v>group 15</v>
      </c>
      <c r="C3760" s="9" t="str">
        <f>VLOOKUP(D3760,items!A:B,2,FALSE)</f>
        <v>item 32</v>
      </c>
      <c r="D3760" t="s">
        <v>864</v>
      </c>
      <c r="E3760" s="10"/>
      <c r="F3760" s="10">
        <v>44994</v>
      </c>
      <c r="G3760" t="s">
        <v>806</v>
      </c>
      <c r="I3760">
        <v>10</v>
      </c>
      <c r="J3760" s="2">
        <v>1050</v>
      </c>
      <c r="K3760" s="2">
        <f>IF(OR(B3760="متنوع",B3760="قطع غيار"),J3760,IF(AND(B3760="ceiling fan",J3760&gt;500),_xlfn.MAXIFS('m cost'!$E$3:$E$1062,'m cost'!$B$3:$B$1062,C3760,'m cost'!$C$3:$C$1062,"&lt;="&amp;O3760,'m cost'!$D$3:$D$1062,"&lt;="&amp;N3760)*3,_xlfn.MAXIFS('m cost'!$E$3:$E$1062,'m cost'!$B$3:$B$1062,C3760,'m cost'!$C$3:$C$1062,"&lt;="&amp;O3760,'m cost'!$D$3:$D$1062,"&lt;="&amp;N3760)))</f>
        <v>630</v>
      </c>
      <c r="L3760" s="2">
        <f t="shared" si="360"/>
        <v>6300</v>
      </c>
      <c r="M3760" s="2">
        <f t="shared" si="361"/>
        <v>10500</v>
      </c>
      <c r="N3760">
        <f t="shared" si="362"/>
        <v>3</v>
      </c>
      <c r="O3760">
        <f t="shared" si="363"/>
        <v>2023</v>
      </c>
      <c r="P3760" s="9">
        <f>IF(I3760&gt;0,VLOOKUP(B3760,'m cost'!A:G,6,FALSE)*I3760,0)</f>
        <v>265.2</v>
      </c>
      <c r="Q3760" t="str">
        <f t="shared" si="364"/>
        <v>p</v>
      </c>
      <c r="R3760" s="2">
        <f t="shared" si="365"/>
        <v>3934.8</v>
      </c>
    </row>
    <row r="3761" spans="1:18" x14ac:dyDescent="0.2">
      <c r="A3761" t="s">
        <v>274</v>
      </c>
      <c r="B3761" s="9" t="str">
        <f>VLOOKUP(A3761,'item cost'!A:D,2,FALSE)</f>
        <v>group 36</v>
      </c>
      <c r="C3761" s="9" t="str">
        <f>VLOOKUP(D3761,items!A:B,2,FALSE)</f>
        <v>item 33</v>
      </c>
      <c r="D3761" t="s">
        <v>865</v>
      </c>
      <c r="E3761" s="10"/>
      <c r="F3761" s="10">
        <v>44994</v>
      </c>
      <c r="G3761" t="s">
        <v>806</v>
      </c>
      <c r="I3761">
        <v>5</v>
      </c>
      <c r="J3761" s="2">
        <v>1650</v>
      </c>
      <c r="K3761" s="2">
        <f>IF(OR(B3761="متنوع",B3761="قطع غيار"),J3761,IF(AND(B3761="ceiling fan",J3761&gt;500),_xlfn.MAXIFS('m cost'!$E$3:$E$1062,'m cost'!$B$3:$B$1062,C3761,'m cost'!$C$3:$C$1062,"&lt;="&amp;O3761,'m cost'!$D$3:$D$1062,"&lt;="&amp;N3761)*3,_xlfn.MAXIFS('m cost'!$E$3:$E$1062,'m cost'!$B$3:$B$1062,C3761,'m cost'!$C$3:$C$1062,"&lt;="&amp;O3761,'m cost'!$D$3:$D$1062,"&lt;="&amp;N3761)))</f>
        <v>960</v>
      </c>
      <c r="L3761" s="2">
        <f t="shared" si="360"/>
        <v>4800</v>
      </c>
      <c r="M3761" s="2">
        <f t="shared" si="361"/>
        <v>8250</v>
      </c>
      <c r="N3761">
        <f t="shared" si="362"/>
        <v>3</v>
      </c>
      <c r="O3761">
        <f t="shared" si="363"/>
        <v>2023</v>
      </c>
      <c r="P3761" s="9">
        <f>IF(I3761&gt;0,VLOOKUP(B3761,'m cost'!A:G,6,FALSE)*I3761,0)</f>
        <v>25</v>
      </c>
      <c r="Q3761" t="str">
        <f t="shared" si="364"/>
        <v>p</v>
      </c>
      <c r="R3761" s="2">
        <f t="shared" si="365"/>
        <v>3425</v>
      </c>
    </row>
    <row r="3762" spans="1:18" x14ac:dyDescent="0.2">
      <c r="A3762" t="s">
        <v>452</v>
      </c>
      <c r="B3762" s="9" t="e">
        <f>VLOOKUP(A3762,'item cost'!A:D,2,FALSE)</f>
        <v>#N/A</v>
      </c>
      <c r="C3762" s="9" t="str">
        <f>VLOOKUP(D3762,items!A:B,2,FALSE)</f>
        <v>item 34</v>
      </c>
      <c r="D3762" t="s">
        <v>866</v>
      </c>
      <c r="E3762" s="10"/>
      <c r="F3762" s="10">
        <v>44994</v>
      </c>
      <c r="G3762" t="s">
        <v>806</v>
      </c>
      <c r="I3762">
        <v>5</v>
      </c>
      <c r="J3762" s="2">
        <v>680</v>
      </c>
      <c r="K3762" s="2" t="e">
        <f>IF(OR(B3762="متنوع",B3762="قطع غيار"),J3762,IF(AND(B3762="ceiling fan",J3762&gt;500),_xlfn.MAXIFS('m cost'!$E$3:$E$1062,'m cost'!$B$3:$B$1062,C3762,'m cost'!$C$3:$C$1062,"&lt;="&amp;O3762,'m cost'!$D$3:$D$1062,"&lt;="&amp;N3762)*3,_xlfn.MAXIFS('m cost'!$E$3:$E$1062,'m cost'!$B$3:$B$1062,C3762,'m cost'!$C$3:$C$1062,"&lt;="&amp;O3762,'m cost'!$D$3:$D$1062,"&lt;="&amp;N3762)))</f>
        <v>#N/A</v>
      </c>
      <c r="L3762" s="2" t="e">
        <f t="shared" si="360"/>
        <v>#N/A</v>
      </c>
      <c r="M3762" s="2">
        <f t="shared" si="361"/>
        <v>3400</v>
      </c>
      <c r="N3762">
        <f t="shared" si="362"/>
        <v>3</v>
      </c>
      <c r="O3762">
        <f t="shared" si="363"/>
        <v>2023</v>
      </c>
      <c r="P3762" s="9" t="e">
        <f>IF(I3762&gt;0,VLOOKUP(B3762,'m cost'!A:G,6,FALSE)*I3762,0)</f>
        <v>#N/A</v>
      </c>
      <c r="Q3762" t="e">
        <f t="shared" si="364"/>
        <v>#N/A</v>
      </c>
      <c r="R3762" s="2" t="e">
        <f t="shared" si="365"/>
        <v>#N/A</v>
      </c>
    </row>
    <row r="3763" spans="1:18" x14ac:dyDescent="0.2">
      <c r="A3763" t="s">
        <v>22</v>
      </c>
      <c r="B3763" s="9" t="str">
        <f>VLOOKUP(A3763,'item cost'!A:D,2,FALSE)</f>
        <v>group 44</v>
      </c>
      <c r="C3763" s="9" t="str">
        <f>VLOOKUP(D3763,items!A:B,2,FALSE)</f>
        <v>item 35</v>
      </c>
      <c r="D3763" t="s">
        <v>867</v>
      </c>
      <c r="E3763" s="10"/>
      <c r="F3763" s="10">
        <v>44994</v>
      </c>
      <c r="G3763" t="s">
        <v>806</v>
      </c>
      <c r="I3763">
        <v>20</v>
      </c>
      <c r="J3763" s="2">
        <v>280</v>
      </c>
      <c r="K3763" s="2">
        <f>IF(OR(B3763="متنوع",B3763="قطع غيار"),J3763,IF(AND(B3763="ceiling fan",J3763&gt;500),_xlfn.MAXIFS('m cost'!$E$3:$E$1062,'m cost'!$B$3:$B$1062,C3763,'m cost'!$C$3:$C$1062,"&lt;="&amp;O3763,'m cost'!$D$3:$D$1062,"&lt;="&amp;N3763)*3,_xlfn.MAXIFS('m cost'!$E$3:$E$1062,'m cost'!$B$3:$B$1062,C3763,'m cost'!$C$3:$C$1062,"&lt;="&amp;O3763,'m cost'!$D$3:$D$1062,"&lt;="&amp;N3763)))</f>
        <v>1445</v>
      </c>
      <c r="L3763" s="2">
        <f t="shared" si="360"/>
        <v>28900</v>
      </c>
      <c r="M3763" s="2">
        <f t="shared" si="361"/>
        <v>5600</v>
      </c>
      <c r="N3763">
        <f t="shared" si="362"/>
        <v>3</v>
      </c>
      <c r="O3763">
        <f t="shared" si="363"/>
        <v>2023</v>
      </c>
      <c r="P3763" s="9">
        <f>IF(I3763&gt;0,VLOOKUP(B3763,'m cost'!A:G,6,FALSE)*I3763,0)</f>
        <v>0</v>
      </c>
      <c r="Q3763" t="str">
        <f t="shared" si="364"/>
        <v>l</v>
      </c>
      <c r="R3763" s="2">
        <f t="shared" si="365"/>
        <v>-23300</v>
      </c>
    </row>
    <row r="3764" spans="1:18" x14ac:dyDescent="0.2">
      <c r="A3764" t="s">
        <v>50</v>
      </c>
      <c r="B3764" s="9" t="str">
        <f>VLOOKUP(A3764,'item cost'!A:D,2,FALSE)</f>
        <v>group 31</v>
      </c>
      <c r="C3764" s="9" t="str">
        <f>VLOOKUP(D3764,items!A:B,2,FALSE)</f>
        <v>item 36</v>
      </c>
      <c r="D3764" t="s">
        <v>868</v>
      </c>
      <c r="E3764" s="10"/>
      <c r="F3764" s="10">
        <v>44998</v>
      </c>
      <c r="G3764" t="s">
        <v>807</v>
      </c>
      <c r="I3764">
        <v>15</v>
      </c>
      <c r="J3764" s="2">
        <v>1575</v>
      </c>
      <c r="K3764" s="2">
        <f>IF(OR(B3764="متنوع",B3764="قطع غيار"),J3764,IF(AND(B3764="ceiling fan",J3764&gt;500),_xlfn.MAXIFS('m cost'!$E$3:$E$1062,'m cost'!$B$3:$B$1062,C3764,'m cost'!$C$3:$C$1062,"&lt;="&amp;O3764,'m cost'!$D$3:$D$1062,"&lt;="&amp;N3764)*3,_xlfn.MAXIFS('m cost'!$E$3:$E$1062,'m cost'!$B$3:$B$1062,C3764,'m cost'!$C$3:$C$1062,"&lt;="&amp;O3764,'m cost'!$D$3:$D$1062,"&lt;="&amp;N3764)))</f>
        <v>1730</v>
      </c>
      <c r="L3764" s="2">
        <f t="shared" si="360"/>
        <v>25950</v>
      </c>
      <c r="M3764" s="2">
        <f t="shared" si="361"/>
        <v>23625</v>
      </c>
      <c r="N3764">
        <f t="shared" si="362"/>
        <v>3</v>
      </c>
      <c r="O3764">
        <f t="shared" si="363"/>
        <v>2023</v>
      </c>
      <c r="P3764" s="9">
        <f>IF(I3764&gt;0,VLOOKUP(B3764,'m cost'!A:G,6,FALSE)*I3764,0)</f>
        <v>75</v>
      </c>
      <c r="Q3764" t="str">
        <f t="shared" si="364"/>
        <v>l</v>
      </c>
      <c r="R3764" s="2">
        <f t="shared" si="365"/>
        <v>-2400</v>
      </c>
    </row>
    <row r="3765" spans="1:18" x14ac:dyDescent="0.2">
      <c r="A3765" t="s">
        <v>452</v>
      </c>
      <c r="B3765" s="9" t="e">
        <f>VLOOKUP(A3765,'item cost'!A:D,2,FALSE)</f>
        <v>#N/A</v>
      </c>
      <c r="C3765" s="9" t="str">
        <f>VLOOKUP(D3765,items!A:B,2,FALSE)</f>
        <v>item 37</v>
      </c>
      <c r="D3765" t="s">
        <v>869</v>
      </c>
      <c r="E3765" s="10"/>
      <c r="F3765" s="10">
        <v>44998</v>
      </c>
      <c r="G3765" t="s">
        <v>807</v>
      </c>
      <c r="I3765">
        <v>50</v>
      </c>
      <c r="J3765" s="2">
        <v>680</v>
      </c>
      <c r="K3765" s="2" t="e">
        <f>IF(OR(B3765="متنوع",B3765="قطع غيار"),J3765,IF(AND(B3765="ceiling fan",J3765&gt;500),_xlfn.MAXIFS('m cost'!$E$3:$E$1062,'m cost'!$B$3:$B$1062,C3765,'m cost'!$C$3:$C$1062,"&lt;="&amp;O3765,'m cost'!$D$3:$D$1062,"&lt;="&amp;N3765)*3,_xlfn.MAXIFS('m cost'!$E$3:$E$1062,'m cost'!$B$3:$B$1062,C3765,'m cost'!$C$3:$C$1062,"&lt;="&amp;O3765,'m cost'!$D$3:$D$1062,"&lt;="&amp;N3765)))</f>
        <v>#N/A</v>
      </c>
      <c r="L3765" s="2" t="e">
        <f t="shared" si="360"/>
        <v>#N/A</v>
      </c>
      <c r="M3765" s="2">
        <f t="shared" si="361"/>
        <v>34000</v>
      </c>
      <c r="N3765">
        <f t="shared" si="362"/>
        <v>3</v>
      </c>
      <c r="O3765">
        <f t="shared" si="363"/>
        <v>2023</v>
      </c>
      <c r="P3765" s="9" t="e">
        <f>IF(I3765&gt;0,VLOOKUP(B3765,'m cost'!A:G,6,FALSE)*I3765,0)</f>
        <v>#N/A</v>
      </c>
      <c r="Q3765" t="e">
        <f t="shared" si="364"/>
        <v>#N/A</v>
      </c>
      <c r="R3765" s="2" t="e">
        <f t="shared" si="365"/>
        <v>#N/A</v>
      </c>
    </row>
    <row r="3766" spans="1:18" x14ac:dyDescent="0.2">
      <c r="A3766" t="s">
        <v>69</v>
      </c>
      <c r="B3766" s="9" t="e">
        <f>VLOOKUP(A3766,'item cost'!A:D,2,FALSE)</f>
        <v>#N/A</v>
      </c>
      <c r="C3766" s="9" t="str">
        <f>VLOOKUP(D3766,items!A:B,2,FALSE)</f>
        <v>item 38</v>
      </c>
      <c r="D3766" t="s">
        <v>870</v>
      </c>
      <c r="E3766" s="10"/>
      <c r="F3766" s="10">
        <v>44998</v>
      </c>
      <c r="G3766" t="s">
        <v>807</v>
      </c>
      <c r="I3766">
        <v>15</v>
      </c>
      <c r="J3766" s="2">
        <v>2650</v>
      </c>
      <c r="K3766" s="2" t="e">
        <f>IF(OR(B3766="متنوع",B3766="قطع غيار"),J3766,IF(AND(B3766="ceiling fan",J3766&gt;500),_xlfn.MAXIFS('m cost'!$E$3:$E$1062,'m cost'!$B$3:$B$1062,C3766,'m cost'!$C$3:$C$1062,"&lt;="&amp;O3766,'m cost'!$D$3:$D$1062,"&lt;="&amp;N3766)*3,_xlfn.MAXIFS('m cost'!$E$3:$E$1062,'m cost'!$B$3:$B$1062,C3766,'m cost'!$C$3:$C$1062,"&lt;="&amp;O3766,'m cost'!$D$3:$D$1062,"&lt;="&amp;N3766)))</f>
        <v>#N/A</v>
      </c>
      <c r="L3766" s="2" t="e">
        <f t="shared" si="360"/>
        <v>#N/A</v>
      </c>
      <c r="M3766" s="2">
        <f t="shared" si="361"/>
        <v>39750</v>
      </c>
      <c r="N3766">
        <f t="shared" si="362"/>
        <v>3</v>
      </c>
      <c r="O3766">
        <f t="shared" si="363"/>
        <v>2023</v>
      </c>
      <c r="P3766" s="9" t="e">
        <f>IF(I3766&gt;0,VLOOKUP(B3766,'m cost'!A:G,6,FALSE)*I3766,0)</f>
        <v>#N/A</v>
      </c>
      <c r="Q3766" t="e">
        <f t="shared" si="364"/>
        <v>#N/A</v>
      </c>
      <c r="R3766" s="2" t="e">
        <f t="shared" si="365"/>
        <v>#N/A</v>
      </c>
    </row>
    <row r="3767" spans="1:18" x14ac:dyDescent="0.2">
      <c r="A3767" t="s">
        <v>23</v>
      </c>
      <c r="B3767" s="9" t="str">
        <f>VLOOKUP(A3767,'item cost'!A:D,2,FALSE)</f>
        <v>group 3</v>
      </c>
      <c r="C3767" s="9" t="str">
        <f>VLOOKUP(D3767,items!A:B,2,FALSE)</f>
        <v>item 39</v>
      </c>
      <c r="D3767" t="s">
        <v>871</v>
      </c>
      <c r="E3767" s="10"/>
      <c r="F3767" s="10">
        <v>44998</v>
      </c>
      <c r="G3767" t="s">
        <v>807</v>
      </c>
      <c r="I3767">
        <v>15</v>
      </c>
      <c r="J3767" s="2">
        <v>2750</v>
      </c>
      <c r="K3767" s="2">
        <f>IF(OR(B3767="متنوع",B3767="قطع غيار"),J3767,IF(AND(B3767="ceiling fan",J3767&gt;500),_xlfn.MAXIFS('m cost'!$E$3:$E$1062,'m cost'!$B$3:$B$1062,C3767,'m cost'!$C$3:$C$1062,"&lt;="&amp;O3767,'m cost'!$D$3:$D$1062,"&lt;="&amp;N3767)*3,_xlfn.MAXIFS('m cost'!$E$3:$E$1062,'m cost'!$B$3:$B$1062,C3767,'m cost'!$C$3:$C$1062,"&lt;="&amp;O3767,'m cost'!$D$3:$D$1062,"&lt;="&amp;N3767)))</f>
        <v>2381</v>
      </c>
      <c r="L3767" s="2">
        <f t="shared" si="360"/>
        <v>35715</v>
      </c>
      <c r="M3767" s="2">
        <f t="shared" si="361"/>
        <v>41250</v>
      </c>
      <c r="N3767">
        <f t="shared" si="362"/>
        <v>3</v>
      </c>
      <c r="O3767">
        <f t="shared" si="363"/>
        <v>2023</v>
      </c>
      <c r="P3767" s="9">
        <f>IF(I3767&gt;0,VLOOKUP(B3767,'m cost'!A:G,6,FALSE)*I3767,0)</f>
        <v>883.65</v>
      </c>
      <c r="Q3767" t="str">
        <f t="shared" si="364"/>
        <v>p</v>
      </c>
      <c r="R3767" s="2">
        <f t="shared" si="365"/>
        <v>4651.3500000000004</v>
      </c>
    </row>
    <row r="3768" spans="1:18" x14ac:dyDescent="0.2">
      <c r="A3768" t="s">
        <v>20</v>
      </c>
      <c r="B3768" s="9" t="str">
        <f>VLOOKUP(A3768,'item cost'!A:D,2,FALSE)</f>
        <v>group 32</v>
      </c>
      <c r="C3768" s="9" t="str">
        <f>VLOOKUP(D3768,items!A:B,2,FALSE)</f>
        <v>item 40</v>
      </c>
      <c r="D3768" t="s">
        <v>872</v>
      </c>
      <c r="E3768" s="10"/>
      <c r="F3768" s="10">
        <v>44998</v>
      </c>
      <c r="G3768" t="s">
        <v>807</v>
      </c>
      <c r="I3768">
        <v>50</v>
      </c>
      <c r="J3768" s="2">
        <v>280</v>
      </c>
      <c r="K3768" s="2">
        <f>IF(OR(B3768="متنوع",B3768="قطع غيار"),J3768,IF(AND(B3768="ceiling fan",J3768&gt;500),_xlfn.MAXIFS('m cost'!$E$3:$E$1062,'m cost'!$B$3:$B$1062,C3768,'m cost'!$C$3:$C$1062,"&lt;="&amp;O3768,'m cost'!$D$3:$D$1062,"&lt;="&amp;N3768)*3,_xlfn.MAXIFS('m cost'!$E$3:$E$1062,'m cost'!$B$3:$B$1062,C3768,'m cost'!$C$3:$C$1062,"&lt;="&amp;O3768,'m cost'!$D$3:$D$1062,"&lt;="&amp;N3768)))</f>
        <v>514</v>
      </c>
      <c r="L3768" s="2">
        <f t="shared" si="360"/>
        <v>25700</v>
      </c>
      <c r="M3768" s="2">
        <f t="shared" si="361"/>
        <v>14000</v>
      </c>
      <c r="N3768">
        <f t="shared" si="362"/>
        <v>3</v>
      </c>
      <c r="O3768">
        <f t="shared" si="363"/>
        <v>2023</v>
      </c>
      <c r="P3768" s="9">
        <f>IF(I3768&gt;0,VLOOKUP(B3768,'m cost'!A:G,6,FALSE)*I3768,0)</f>
        <v>250</v>
      </c>
      <c r="Q3768" t="str">
        <f t="shared" si="364"/>
        <v>l</v>
      </c>
      <c r="R3768" s="2">
        <f t="shared" si="365"/>
        <v>-11950</v>
      </c>
    </row>
    <row r="3769" spans="1:18" x14ac:dyDescent="0.2">
      <c r="A3769" t="s">
        <v>36</v>
      </c>
      <c r="B3769" s="9" t="str">
        <f>VLOOKUP(A3769,'item cost'!A:D,2,FALSE)</f>
        <v>group 15</v>
      </c>
      <c r="C3769" s="9" t="str">
        <f>VLOOKUP(D3769,items!A:B,2,FALSE)</f>
        <v>item 41</v>
      </c>
      <c r="D3769" t="s">
        <v>873</v>
      </c>
      <c r="E3769" s="10"/>
      <c r="F3769" s="10">
        <v>44998</v>
      </c>
      <c r="G3769" t="s">
        <v>807</v>
      </c>
      <c r="I3769">
        <v>25</v>
      </c>
      <c r="J3769" s="2">
        <v>1050</v>
      </c>
      <c r="K3769" s="2">
        <f>IF(OR(B3769="متنوع",B3769="قطع غيار"),J3769,IF(AND(B3769="ceiling fan",J3769&gt;500),_xlfn.MAXIFS('m cost'!$E$3:$E$1062,'m cost'!$B$3:$B$1062,C3769,'m cost'!$C$3:$C$1062,"&lt;="&amp;O3769,'m cost'!$D$3:$D$1062,"&lt;="&amp;N3769)*3,_xlfn.MAXIFS('m cost'!$E$3:$E$1062,'m cost'!$B$3:$B$1062,C3769,'m cost'!$C$3:$C$1062,"&lt;="&amp;O3769,'m cost'!$D$3:$D$1062,"&lt;="&amp;N3769)))</f>
        <v>572</v>
      </c>
      <c r="L3769" s="2">
        <f t="shared" si="360"/>
        <v>14300</v>
      </c>
      <c r="M3769" s="2">
        <f t="shared" si="361"/>
        <v>26250</v>
      </c>
      <c r="N3769">
        <f t="shared" si="362"/>
        <v>3</v>
      </c>
      <c r="O3769">
        <f t="shared" si="363"/>
        <v>2023</v>
      </c>
      <c r="P3769" s="9">
        <f>IF(I3769&gt;0,VLOOKUP(B3769,'m cost'!A:G,6,FALSE)*I3769,0)</f>
        <v>663</v>
      </c>
      <c r="Q3769" t="str">
        <f t="shared" si="364"/>
        <v>p</v>
      </c>
      <c r="R3769" s="2">
        <f t="shared" si="365"/>
        <v>11287</v>
      </c>
    </row>
    <row r="3770" spans="1:18" x14ac:dyDescent="0.2">
      <c r="A3770" t="s">
        <v>30</v>
      </c>
      <c r="B3770" s="9" t="str">
        <f>VLOOKUP(A3770,'item cost'!A:D,2,FALSE)</f>
        <v>group 16</v>
      </c>
      <c r="C3770" s="9" t="str">
        <f>VLOOKUP(D3770,items!A:B,2,FALSE)</f>
        <v>item 42</v>
      </c>
      <c r="D3770" t="s">
        <v>874</v>
      </c>
      <c r="E3770" s="10"/>
      <c r="F3770" s="10">
        <v>44998</v>
      </c>
      <c r="G3770" t="s">
        <v>807</v>
      </c>
      <c r="I3770">
        <v>10</v>
      </c>
      <c r="J3770" s="2">
        <v>1250</v>
      </c>
      <c r="K3770" s="2">
        <f>IF(OR(B3770="متنوع",B3770="قطع غيار"),J3770,IF(AND(B3770="ceiling fan",J3770&gt;500),_xlfn.MAXIFS('m cost'!$E$3:$E$1062,'m cost'!$B$3:$B$1062,C3770,'m cost'!$C$3:$C$1062,"&lt;="&amp;O3770,'m cost'!$D$3:$D$1062,"&lt;="&amp;N3770)*3,_xlfn.MAXIFS('m cost'!$E$3:$E$1062,'m cost'!$B$3:$B$1062,C3770,'m cost'!$C$3:$C$1062,"&lt;="&amp;O3770,'m cost'!$D$3:$D$1062,"&lt;="&amp;N3770)))</f>
        <v>269</v>
      </c>
      <c r="L3770" s="2">
        <f t="shared" si="360"/>
        <v>2690</v>
      </c>
      <c r="M3770" s="2">
        <f t="shared" si="361"/>
        <v>12500</v>
      </c>
      <c r="N3770">
        <f t="shared" si="362"/>
        <v>3</v>
      </c>
      <c r="O3770">
        <f t="shared" si="363"/>
        <v>2023</v>
      </c>
      <c r="P3770" s="9">
        <f>IF(I3770&gt;0,VLOOKUP(B3770,'m cost'!A:G,6,FALSE)*I3770,0)</f>
        <v>286.8</v>
      </c>
      <c r="Q3770" t="str">
        <f t="shared" si="364"/>
        <v>p</v>
      </c>
      <c r="R3770" s="2">
        <f t="shared" si="365"/>
        <v>9523.2000000000007</v>
      </c>
    </row>
    <row r="3771" spans="1:18" x14ac:dyDescent="0.2">
      <c r="A3771" t="s">
        <v>274</v>
      </c>
      <c r="B3771" s="9" t="str">
        <f>VLOOKUP(A3771,'item cost'!A:D,2,FALSE)</f>
        <v>group 36</v>
      </c>
      <c r="C3771" s="9" t="str">
        <f>VLOOKUP(D3771,items!A:B,2,FALSE)</f>
        <v>item 43</v>
      </c>
      <c r="D3771" t="s">
        <v>875</v>
      </c>
      <c r="E3771" s="10"/>
      <c r="F3771" s="10">
        <v>44998</v>
      </c>
      <c r="G3771" t="s">
        <v>807</v>
      </c>
      <c r="I3771">
        <v>5</v>
      </c>
      <c r="J3771" s="2">
        <v>1650</v>
      </c>
      <c r="K3771" s="2">
        <f>IF(OR(B3771="متنوع",B3771="قطع غيار"),J3771,IF(AND(B3771="ceiling fan",J3771&gt;500),_xlfn.MAXIFS('m cost'!$E$3:$E$1062,'m cost'!$B$3:$B$1062,C3771,'m cost'!$C$3:$C$1062,"&lt;="&amp;O3771,'m cost'!$D$3:$D$1062,"&lt;="&amp;N3771)*3,_xlfn.MAXIFS('m cost'!$E$3:$E$1062,'m cost'!$B$3:$B$1062,C3771,'m cost'!$C$3:$C$1062,"&lt;="&amp;O3771,'m cost'!$D$3:$D$1062,"&lt;="&amp;N3771)))</f>
        <v>2215</v>
      </c>
      <c r="L3771" s="2">
        <f t="shared" si="360"/>
        <v>11075</v>
      </c>
      <c r="M3771" s="2">
        <f t="shared" si="361"/>
        <v>8250</v>
      </c>
      <c r="N3771">
        <f t="shared" si="362"/>
        <v>3</v>
      </c>
      <c r="O3771">
        <f t="shared" si="363"/>
        <v>2023</v>
      </c>
      <c r="P3771" s="9">
        <f>IF(I3771&gt;0,VLOOKUP(B3771,'m cost'!A:G,6,FALSE)*I3771,0)</f>
        <v>25</v>
      </c>
      <c r="Q3771" t="str">
        <f t="shared" si="364"/>
        <v>l</v>
      </c>
      <c r="R3771" s="2">
        <f t="shared" si="365"/>
        <v>-2850</v>
      </c>
    </row>
    <row r="3772" spans="1:18" x14ac:dyDescent="0.2">
      <c r="A3772" t="s">
        <v>51</v>
      </c>
      <c r="B3772" s="9" t="str">
        <f>VLOOKUP(A3772,'item cost'!A:D,2,FALSE)</f>
        <v>group 41</v>
      </c>
      <c r="C3772" s="9" t="str">
        <f>VLOOKUP(D3772,items!A:B,2,FALSE)</f>
        <v>item 44</v>
      </c>
      <c r="D3772" t="s">
        <v>876</v>
      </c>
      <c r="E3772" s="10"/>
      <c r="F3772" s="10">
        <v>44998</v>
      </c>
      <c r="G3772" t="s">
        <v>222</v>
      </c>
      <c r="I3772">
        <v>-1</v>
      </c>
      <c r="J3772" s="2">
        <v>1300</v>
      </c>
      <c r="K3772" s="2">
        <f>IF(OR(B3772="متنوع",B3772="قطع غيار"),J3772,IF(AND(B3772="ceiling fan",J3772&gt;500),_xlfn.MAXIFS('m cost'!$E$3:$E$1062,'m cost'!$B$3:$B$1062,C3772,'m cost'!$C$3:$C$1062,"&lt;="&amp;O3772,'m cost'!$D$3:$D$1062,"&lt;="&amp;N3772)*3,_xlfn.MAXIFS('m cost'!$E$3:$E$1062,'m cost'!$B$3:$B$1062,C3772,'m cost'!$C$3:$C$1062,"&lt;="&amp;O3772,'m cost'!$D$3:$D$1062,"&lt;="&amp;N3772)))</f>
        <v>2300</v>
      </c>
      <c r="L3772" s="2">
        <f t="shared" si="360"/>
        <v>-2300</v>
      </c>
      <c r="M3772" s="2">
        <f t="shared" si="361"/>
        <v>-1300</v>
      </c>
      <c r="N3772">
        <f t="shared" si="362"/>
        <v>3</v>
      </c>
      <c r="O3772">
        <f t="shared" si="363"/>
        <v>2023</v>
      </c>
      <c r="P3772" s="9">
        <f>IF(I3772&gt;0,VLOOKUP(B3772,'m cost'!A:G,6,FALSE)*I3772,0)</f>
        <v>0</v>
      </c>
      <c r="Q3772" t="str">
        <f t="shared" si="364"/>
        <v>p</v>
      </c>
      <c r="R3772" s="2">
        <f t="shared" si="365"/>
        <v>1000</v>
      </c>
    </row>
    <row r="3773" spans="1:18" x14ac:dyDescent="0.2">
      <c r="A3773" t="s">
        <v>72</v>
      </c>
      <c r="B3773" s="9" t="str">
        <f>VLOOKUP(A3773,'item cost'!A:D,2,FALSE)</f>
        <v>group 13</v>
      </c>
      <c r="C3773" s="9" t="str">
        <f>VLOOKUP(D3773,items!A:B,2,FALSE)</f>
        <v>item 45</v>
      </c>
      <c r="D3773" t="s">
        <v>877</v>
      </c>
      <c r="E3773" s="10"/>
      <c r="F3773" s="10">
        <v>44998</v>
      </c>
      <c r="G3773" t="s">
        <v>222</v>
      </c>
      <c r="I3773">
        <v>-1</v>
      </c>
      <c r="J3773" s="2">
        <v>390</v>
      </c>
      <c r="K3773" s="2">
        <f>IF(OR(B3773="متنوع",B3773="قطع غيار"),J3773,IF(AND(B3773="ceiling fan",J3773&gt;500),_xlfn.MAXIFS('m cost'!$E$3:$E$1062,'m cost'!$B$3:$B$1062,C3773,'m cost'!$C$3:$C$1062,"&lt;="&amp;O3773,'m cost'!$D$3:$D$1062,"&lt;="&amp;N3773)*3,_xlfn.MAXIFS('m cost'!$E$3:$E$1062,'m cost'!$B$3:$B$1062,C3773,'m cost'!$C$3:$C$1062,"&lt;="&amp;O3773,'m cost'!$D$3:$D$1062,"&lt;="&amp;N3773)))</f>
        <v>326</v>
      </c>
      <c r="L3773" s="2">
        <f t="shared" si="360"/>
        <v>-326</v>
      </c>
      <c r="M3773" s="2">
        <f t="shared" si="361"/>
        <v>-390</v>
      </c>
      <c r="N3773">
        <f t="shared" si="362"/>
        <v>3</v>
      </c>
      <c r="O3773">
        <f t="shared" si="363"/>
        <v>2023</v>
      </c>
      <c r="P3773" s="9">
        <f>IF(I3773&gt;0,VLOOKUP(B3773,'m cost'!A:G,6,FALSE)*I3773,0)</f>
        <v>0</v>
      </c>
      <c r="Q3773" t="str">
        <f t="shared" si="364"/>
        <v>l</v>
      </c>
      <c r="R3773" s="2">
        <f t="shared" si="365"/>
        <v>-64</v>
      </c>
    </row>
    <row r="3774" spans="1:18" x14ac:dyDescent="0.2">
      <c r="A3774" t="s">
        <v>30</v>
      </c>
      <c r="B3774" s="9" t="str">
        <f>VLOOKUP(A3774,'item cost'!A:D,2,FALSE)</f>
        <v>group 16</v>
      </c>
      <c r="C3774" s="9" t="str">
        <f>VLOOKUP(D3774,items!A:B,2,FALSE)</f>
        <v>item 46</v>
      </c>
      <c r="D3774" t="s">
        <v>878</v>
      </c>
      <c r="E3774" s="10"/>
      <c r="F3774" s="10">
        <v>45013</v>
      </c>
      <c r="G3774" t="s">
        <v>808</v>
      </c>
      <c r="I3774">
        <v>30</v>
      </c>
      <c r="J3774" s="2">
        <v>1250</v>
      </c>
      <c r="K3774" s="2">
        <f>IF(OR(B3774="متنوع",B3774="قطع غيار"),J3774,IF(AND(B3774="ceiling fan",J3774&gt;500),_xlfn.MAXIFS('m cost'!$E$3:$E$1062,'m cost'!$B$3:$B$1062,C3774,'m cost'!$C$3:$C$1062,"&lt;="&amp;O3774,'m cost'!$D$3:$D$1062,"&lt;="&amp;N3774)*3,_xlfn.MAXIFS('m cost'!$E$3:$E$1062,'m cost'!$B$3:$B$1062,C3774,'m cost'!$C$3:$C$1062,"&lt;="&amp;O3774,'m cost'!$D$3:$D$1062,"&lt;="&amp;N3774)))</f>
        <v>775</v>
      </c>
      <c r="L3774" s="2">
        <f t="shared" si="360"/>
        <v>23250</v>
      </c>
      <c r="M3774" s="2">
        <f t="shared" si="361"/>
        <v>37500</v>
      </c>
      <c r="N3774">
        <f t="shared" si="362"/>
        <v>3</v>
      </c>
      <c r="O3774">
        <f t="shared" si="363"/>
        <v>2023</v>
      </c>
      <c r="P3774" s="9">
        <f>IF(I3774&gt;0,VLOOKUP(B3774,'m cost'!A:G,6,FALSE)*I3774,0)</f>
        <v>860.4</v>
      </c>
      <c r="Q3774" t="str">
        <f t="shared" si="364"/>
        <v>p</v>
      </c>
      <c r="R3774" s="2">
        <f t="shared" si="365"/>
        <v>13389.6</v>
      </c>
    </row>
    <row r="3775" spans="1:18" x14ac:dyDescent="0.2">
      <c r="A3775" t="s">
        <v>452</v>
      </c>
      <c r="B3775" s="9" t="e">
        <f>VLOOKUP(A3775,'item cost'!A:D,2,FALSE)</f>
        <v>#N/A</v>
      </c>
      <c r="C3775" s="9" t="str">
        <f>VLOOKUP(D3775,items!A:B,2,FALSE)</f>
        <v>item 47</v>
      </c>
      <c r="D3775" t="s">
        <v>879</v>
      </c>
      <c r="E3775" s="10"/>
      <c r="F3775" s="10">
        <v>45013</v>
      </c>
      <c r="G3775" t="s">
        <v>808</v>
      </c>
      <c r="I3775">
        <v>35</v>
      </c>
      <c r="J3775" s="2">
        <v>680</v>
      </c>
      <c r="K3775" s="2" t="e">
        <f>IF(OR(B3775="متنوع",B3775="قطع غيار"),J3775,IF(AND(B3775="ceiling fan",J3775&gt;500),_xlfn.MAXIFS('m cost'!$E$3:$E$1062,'m cost'!$B$3:$B$1062,C3775,'m cost'!$C$3:$C$1062,"&lt;="&amp;O3775,'m cost'!$D$3:$D$1062,"&lt;="&amp;N3775)*3,_xlfn.MAXIFS('m cost'!$E$3:$E$1062,'m cost'!$B$3:$B$1062,C3775,'m cost'!$C$3:$C$1062,"&lt;="&amp;O3775,'m cost'!$D$3:$D$1062,"&lt;="&amp;N3775)))</f>
        <v>#N/A</v>
      </c>
      <c r="L3775" s="2" t="e">
        <f t="shared" si="360"/>
        <v>#N/A</v>
      </c>
      <c r="M3775" s="2">
        <f t="shared" si="361"/>
        <v>23800</v>
      </c>
      <c r="N3775">
        <f t="shared" si="362"/>
        <v>3</v>
      </c>
      <c r="O3775">
        <f t="shared" si="363"/>
        <v>2023</v>
      </c>
      <c r="P3775" s="9" t="e">
        <f>IF(I3775&gt;0,VLOOKUP(B3775,'m cost'!A:G,6,FALSE)*I3775,0)</f>
        <v>#N/A</v>
      </c>
      <c r="Q3775" t="e">
        <f t="shared" si="364"/>
        <v>#N/A</v>
      </c>
      <c r="R3775" s="2" t="e">
        <f t="shared" si="365"/>
        <v>#N/A</v>
      </c>
    </row>
    <row r="3776" spans="1:18" x14ac:dyDescent="0.2">
      <c r="A3776" t="s">
        <v>40</v>
      </c>
      <c r="B3776" s="9" t="str">
        <f>VLOOKUP(A3776,'item cost'!A:D,2,FALSE)</f>
        <v>group 7</v>
      </c>
      <c r="C3776" s="9" t="str">
        <f>VLOOKUP(D3776,items!A:B,2,FALSE)</f>
        <v>item 48</v>
      </c>
      <c r="D3776" t="s">
        <v>880</v>
      </c>
      <c r="E3776" s="10"/>
      <c r="F3776" s="10">
        <v>45013</v>
      </c>
      <c r="G3776" t="s">
        <v>808</v>
      </c>
      <c r="I3776">
        <v>25</v>
      </c>
      <c r="J3776" s="2">
        <v>510</v>
      </c>
      <c r="K3776" s="2">
        <f>IF(OR(B3776="متنوع",B3776="قطع غيار"),J3776,IF(AND(B3776="ceiling fan",J3776&gt;500),_xlfn.MAXIFS('m cost'!$E$3:$E$1062,'m cost'!$B$3:$B$1062,C3776,'m cost'!$C$3:$C$1062,"&lt;="&amp;O3776,'m cost'!$D$3:$D$1062,"&lt;="&amp;N3776)*3,_xlfn.MAXIFS('m cost'!$E$3:$E$1062,'m cost'!$B$3:$B$1062,C3776,'m cost'!$C$3:$C$1062,"&lt;="&amp;O3776,'m cost'!$D$3:$D$1062,"&lt;="&amp;N3776)))</f>
        <v>1273</v>
      </c>
      <c r="L3776" s="2">
        <f t="shared" si="360"/>
        <v>31825</v>
      </c>
      <c r="M3776" s="2">
        <f t="shared" si="361"/>
        <v>12750</v>
      </c>
      <c r="N3776">
        <f t="shared" si="362"/>
        <v>3</v>
      </c>
      <c r="O3776">
        <f t="shared" si="363"/>
        <v>2023</v>
      </c>
      <c r="P3776" s="9">
        <f>IF(I3776&gt;0,VLOOKUP(B3776,'m cost'!A:G,6,FALSE)*I3776,0)</f>
        <v>553.5</v>
      </c>
      <c r="Q3776" t="str">
        <f t="shared" si="364"/>
        <v>l</v>
      </c>
      <c r="R3776" s="2">
        <f t="shared" si="365"/>
        <v>-19628.5</v>
      </c>
    </row>
    <row r="3777" spans="1:18" x14ac:dyDescent="0.2">
      <c r="A3777" t="s">
        <v>32</v>
      </c>
      <c r="B3777" s="9" t="str">
        <f>VLOOKUP(A3777,'item cost'!A:D,2,FALSE)</f>
        <v>group 1</v>
      </c>
      <c r="C3777" s="9" t="str">
        <f>VLOOKUP(D3777,items!A:B,2,FALSE)</f>
        <v>item 49</v>
      </c>
      <c r="D3777" t="s">
        <v>881</v>
      </c>
      <c r="E3777" s="10"/>
      <c r="F3777" s="10">
        <v>45013</v>
      </c>
      <c r="G3777" t="s">
        <v>808</v>
      </c>
      <c r="I3777">
        <v>25</v>
      </c>
      <c r="J3777" s="2">
        <v>560</v>
      </c>
      <c r="K3777" s="2">
        <f>IF(OR(B3777="متنوع",B3777="قطع غيار"),J3777,IF(AND(B3777="ceiling fan",J3777&gt;500),_xlfn.MAXIFS('m cost'!$E$3:$E$1062,'m cost'!$B$3:$B$1062,C3777,'m cost'!$C$3:$C$1062,"&lt;="&amp;O3777,'m cost'!$D$3:$D$1062,"&lt;="&amp;N3777)*3,_xlfn.MAXIFS('m cost'!$E$3:$E$1062,'m cost'!$B$3:$B$1062,C3777,'m cost'!$C$3:$C$1062,"&lt;="&amp;O3777,'m cost'!$D$3:$D$1062,"&lt;="&amp;N3777)))</f>
        <v>877</v>
      </c>
      <c r="L3777" s="2">
        <f t="shared" si="360"/>
        <v>21925</v>
      </c>
      <c r="M3777" s="2">
        <f t="shared" si="361"/>
        <v>14000</v>
      </c>
      <c r="N3777">
        <f t="shared" si="362"/>
        <v>3</v>
      </c>
      <c r="O3777">
        <f t="shared" si="363"/>
        <v>2023</v>
      </c>
      <c r="P3777" s="9">
        <f>IF(I3777&gt;0,VLOOKUP(B3777,'m cost'!A:G,6,FALSE)*I3777,0)</f>
        <v>1277</v>
      </c>
      <c r="Q3777" t="str">
        <f t="shared" si="364"/>
        <v>l</v>
      </c>
      <c r="R3777" s="2">
        <f t="shared" si="365"/>
        <v>-9202</v>
      </c>
    </row>
    <row r="3778" spans="1:18" x14ac:dyDescent="0.2">
      <c r="A3778" t="s">
        <v>69</v>
      </c>
      <c r="B3778" s="9" t="e">
        <f>VLOOKUP(A3778,'item cost'!A:D,2,FALSE)</f>
        <v>#N/A</v>
      </c>
      <c r="C3778" s="9" t="str">
        <f>VLOOKUP(D3778,items!A:B,2,FALSE)</f>
        <v>item 50</v>
      </c>
      <c r="D3778" t="s">
        <v>882</v>
      </c>
      <c r="E3778" s="10"/>
      <c r="F3778" s="10">
        <v>45013</v>
      </c>
      <c r="G3778" t="s">
        <v>808</v>
      </c>
      <c r="I3778">
        <v>20</v>
      </c>
      <c r="J3778" s="2">
        <v>2800</v>
      </c>
      <c r="K3778" s="2" t="e">
        <f>IF(OR(B3778="متنوع",B3778="قطع غيار"),J3778,IF(AND(B3778="ceiling fan",J3778&gt;500),_xlfn.MAXIFS('m cost'!$E$3:$E$1062,'m cost'!$B$3:$B$1062,C3778,'m cost'!$C$3:$C$1062,"&lt;="&amp;O3778,'m cost'!$D$3:$D$1062,"&lt;="&amp;N3778)*3,_xlfn.MAXIFS('m cost'!$E$3:$E$1062,'m cost'!$B$3:$B$1062,C3778,'m cost'!$C$3:$C$1062,"&lt;="&amp;O3778,'m cost'!$D$3:$D$1062,"&lt;="&amp;N3778)))</f>
        <v>#N/A</v>
      </c>
      <c r="L3778" s="2" t="e">
        <f t="shared" si="360"/>
        <v>#N/A</v>
      </c>
      <c r="M3778" s="2">
        <f t="shared" si="361"/>
        <v>56000</v>
      </c>
      <c r="N3778">
        <f t="shared" si="362"/>
        <v>3</v>
      </c>
      <c r="O3778">
        <f t="shared" si="363"/>
        <v>2023</v>
      </c>
      <c r="P3778" s="9" t="e">
        <f>IF(I3778&gt;0,VLOOKUP(B3778,'m cost'!A:G,6,FALSE)*I3778,0)</f>
        <v>#N/A</v>
      </c>
      <c r="Q3778" t="e">
        <f t="shared" si="364"/>
        <v>#N/A</v>
      </c>
      <c r="R3778" s="2" t="e">
        <f t="shared" si="365"/>
        <v>#N/A</v>
      </c>
    </row>
    <row r="3779" spans="1:18" x14ac:dyDescent="0.2">
      <c r="A3779" t="s">
        <v>23</v>
      </c>
      <c r="B3779" s="9" t="str">
        <f>VLOOKUP(A3779,'item cost'!A:D,2,FALSE)</f>
        <v>group 3</v>
      </c>
      <c r="C3779" s="9" t="str">
        <f>VLOOKUP(D3779,items!A:B,2,FALSE)</f>
        <v>item 51</v>
      </c>
      <c r="D3779" t="s">
        <v>883</v>
      </c>
      <c r="E3779" s="10"/>
      <c r="F3779" s="10">
        <v>45013</v>
      </c>
      <c r="G3779" t="s">
        <v>808</v>
      </c>
      <c r="I3779">
        <v>25</v>
      </c>
      <c r="J3779" s="2">
        <v>2900</v>
      </c>
      <c r="K3779" s="2">
        <f>IF(OR(B3779="متنوع",B3779="قطع غيار"),J3779,IF(AND(B3779="ceiling fan",J3779&gt;500),_xlfn.MAXIFS('m cost'!$E$3:$E$1062,'m cost'!$B$3:$B$1062,C3779,'m cost'!$C$3:$C$1062,"&lt;="&amp;O3779,'m cost'!$D$3:$D$1062,"&lt;="&amp;N3779)*3,_xlfn.MAXIFS('m cost'!$E$3:$E$1062,'m cost'!$B$3:$B$1062,C3779,'m cost'!$C$3:$C$1062,"&lt;="&amp;O3779,'m cost'!$D$3:$D$1062,"&lt;="&amp;N3779)))</f>
        <v>2247</v>
      </c>
      <c r="L3779" s="2">
        <f t="shared" si="360"/>
        <v>56175</v>
      </c>
      <c r="M3779" s="2">
        <f t="shared" si="361"/>
        <v>72500</v>
      </c>
      <c r="N3779">
        <f t="shared" si="362"/>
        <v>3</v>
      </c>
      <c r="O3779">
        <f t="shared" si="363"/>
        <v>2023</v>
      </c>
      <c r="P3779" s="9">
        <f>IF(I3779&gt;0,VLOOKUP(B3779,'m cost'!A:G,6,FALSE)*I3779,0)</f>
        <v>1472.75</v>
      </c>
      <c r="Q3779" t="str">
        <f t="shared" si="364"/>
        <v>p</v>
      </c>
      <c r="R3779" s="2">
        <f t="shared" si="365"/>
        <v>14852.25</v>
      </c>
    </row>
    <row r="3780" spans="1:18" x14ac:dyDescent="0.2">
      <c r="A3780" t="s">
        <v>39</v>
      </c>
      <c r="B3780" s="9" t="str">
        <f>VLOOKUP(A3780,'item cost'!A:D,2,FALSE)</f>
        <v>group 9</v>
      </c>
      <c r="C3780" s="9" t="str">
        <f>VLOOKUP(D3780,items!A:B,2,FALSE)</f>
        <v>item 52</v>
      </c>
      <c r="D3780" t="s">
        <v>884</v>
      </c>
      <c r="E3780" s="10"/>
      <c r="F3780" s="10">
        <v>45013</v>
      </c>
      <c r="G3780" t="s">
        <v>808</v>
      </c>
      <c r="I3780">
        <v>20</v>
      </c>
      <c r="J3780" s="2">
        <v>1500</v>
      </c>
      <c r="K3780" s="2">
        <f>IF(OR(B3780="متنوع",B3780="قطع غيار"),J3780,IF(AND(B3780="ceiling fan",J3780&gt;500),_xlfn.MAXIFS('m cost'!$E$3:$E$1062,'m cost'!$B$3:$B$1062,C3780,'m cost'!$C$3:$C$1062,"&lt;="&amp;O3780,'m cost'!$D$3:$D$1062,"&lt;="&amp;N3780)*3,_xlfn.MAXIFS('m cost'!$E$3:$E$1062,'m cost'!$B$3:$B$1062,C3780,'m cost'!$C$3:$C$1062,"&lt;="&amp;O3780,'m cost'!$D$3:$D$1062,"&lt;="&amp;N3780)))</f>
        <v>1330</v>
      </c>
      <c r="L3780" s="2">
        <f t="shared" si="360"/>
        <v>26600</v>
      </c>
      <c r="M3780" s="2">
        <f t="shared" si="361"/>
        <v>30000</v>
      </c>
      <c r="N3780">
        <f t="shared" si="362"/>
        <v>3</v>
      </c>
      <c r="O3780">
        <f t="shared" si="363"/>
        <v>2023</v>
      </c>
      <c r="P3780" s="9">
        <f>IF(I3780&gt;0,VLOOKUP(B3780,'m cost'!A:G,6,FALSE)*I3780,0)</f>
        <v>449.79999999999995</v>
      </c>
      <c r="Q3780" t="str">
        <f t="shared" si="364"/>
        <v>p</v>
      </c>
      <c r="R3780" s="2">
        <f t="shared" si="365"/>
        <v>2950.2</v>
      </c>
    </row>
    <row r="3781" spans="1:18" x14ac:dyDescent="0.2">
      <c r="A3781" t="s">
        <v>60</v>
      </c>
      <c r="B3781" s="9" t="str">
        <f>VLOOKUP(A3781,'item cost'!A:D,2,FALSE)</f>
        <v>group 23</v>
      </c>
      <c r="C3781" s="9" t="str">
        <f>VLOOKUP(D3781,items!A:B,2,FALSE)</f>
        <v>item 53</v>
      </c>
      <c r="D3781" t="s">
        <v>885</v>
      </c>
      <c r="E3781" s="10"/>
      <c r="F3781" s="10">
        <v>45013</v>
      </c>
      <c r="G3781" t="s">
        <v>163</v>
      </c>
      <c r="I3781">
        <v>-4</v>
      </c>
      <c r="J3781" s="2">
        <v>285</v>
      </c>
      <c r="K3781" s="2">
        <f>IF(OR(B3781="متنوع",B3781="قطع غيار"),J3781,IF(AND(B3781="ceiling fan",J3781&gt;500),_xlfn.MAXIFS('m cost'!$E$3:$E$1062,'m cost'!$B$3:$B$1062,C3781,'m cost'!$C$3:$C$1062,"&lt;="&amp;O3781,'m cost'!$D$3:$D$1062,"&lt;="&amp;N3781)*3,_xlfn.MAXIFS('m cost'!$E$3:$E$1062,'m cost'!$B$3:$B$1062,C3781,'m cost'!$C$3:$C$1062,"&lt;="&amp;O3781,'m cost'!$D$3:$D$1062,"&lt;="&amp;N3781)))</f>
        <v>254</v>
      </c>
      <c r="L3781" s="2">
        <f t="shared" si="360"/>
        <v>-1016</v>
      </c>
      <c r="M3781" s="2">
        <f t="shared" si="361"/>
        <v>-1140</v>
      </c>
      <c r="N3781">
        <f t="shared" si="362"/>
        <v>3</v>
      </c>
      <c r="O3781">
        <f t="shared" si="363"/>
        <v>2023</v>
      </c>
      <c r="P3781" s="9">
        <f>IF(I3781&gt;0,VLOOKUP(B3781,'m cost'!A:G,6,FALSE)*I3781,0)</f>
        <v>0</v>
      </c>
      <c r="Q3781" t="str">
        <f t="shared" si="364"/>
        <v>l</v>
      </c>
      <c r="R3781" s="2">
        <f t="shared" si="365"/>
        <v>-124</v>
      </c>
    </row>
    <row r="3782" spans="1:18" x14ac:dyDescent="0.2">
      <c r="A3782" t="s">
        <v>17</v>
      </c>
      <c r="B3782" s="9" t="str">
        <f>VLOOKUP(A3782,'item cost'!A:D,2,FALSE)</f>
        <v>group 20</v>
      </c>
      <c r="C3782" s="9" t="str">
        <f>VLOOKUP(D3782,items!A:B,2,FALSE)</f>
        <v>item 54</v>
      </c>
      <c r="D3782" t="s">
        <v>886</v>
      </c>
      <c r="E3782" s="10"/>
      <c r="F3782" s="10">
        <v>45013</v>
      </c>
      <c r="G3782" t="s">
        <v>163</v>
      </c>
      <c r="I3782">
        <v>-2</v>
      </c>
      <c r="J3782" s="2">
        <v>325</v>
      </c>
      <c r="K3782" s="2">
        <f>IF(OR(B3782="متنوع",B3782="قطع غيار"),J3782,IF(AND(B3782="ceiling fan",J3782&gt;500),_xlfn.MAXIFS('m cost'!$E$3:$E$1062,'m cost'!$B$3:$B$1062,C3782,'m cost'!$C$3:$C$1062,"&lt;="&amp;O3782,'m cost'!$D$3:$D$1062,"&lt;="&amp;N3782)*3,_xlfn.MAXIFS('m cost'!$E$3:$E$1062,'m cost'!$B$3:$B$1062,C3782,'m cost'!$C$3:$C$1062,"&lt;="&amp;O3782,'m cost'!$D$3:$D$1062,"&lt;="&amp;N3782)))</f>
        <v>540</v>
      </c>
      <c r="L3782" s="2">
        <f t="shared" si="360"/>
        <v>-1080</v>
      </c>
      <c r="M3782" s="2">
        <f t="shared" si="361"/>
        <v>-650</v>
      </c>
      <c r="N3782">
        <f t="shared" si="362"/>
        <v>3</v>
      </c>
      <c r="O3782">
        <f t="shared" si="363"/>
        <v>2023</v>
      </c>
      <c r="P3782" s="9">
        <f>IF(I3782&gt;0,VLOOKUP(B3782,'m cost'!A:G,6,FALSE)*I3782,0)</f>
        <v>0</v>
      </c>
      <c r="Q3782" t="str">
        <f t="shared" si="364"/>
        <v>p</v>
      </c>
      <c r="R3782" s="2">
        <f t="shared" si="365"/>
        <v>430</v>
      </c>
    </row>
    <row r="3783" spans="1:18" x14ac:dyDescent="0.2">
      <c r="A3783" t="s">
        <v>275</v>
      </c>
      <c r="B3783" s="9" t="str">
        <f>VLOOKUP(A3783,'item cost'!A:D,2,FALSE)</f>
        <v>group 19</v>
      </c>
      <c r="C3783" s="9" t="str">
        <f>VLOOKUP(D3783,items!A:B,2,FALSE)</f>
        <v>item 1</v>
      </c>
      <c r="D3783" t="s">
        <v>833</v>
      </c>
      <c r="E3783" s="10"/>
      <c r="F3783" s="10">
        <v>45013</v>
      </c>
      <c r="G3783" t="s">
        <v>163</v>
      </c>
      <c r="I3783">
        <v>-6</v>
      </c>
      <c r="J3783" s="2">
        <v>280</v>
      </c>
      <c r="K3783" s="2">
        <f>IF(OR(B3783="متنوع",B3783="قطع غيار"),J3783,IF(AND(B3783="ceiling fan",J3783&gt;500),_xlfn.MAXIFS('m cost'!$E$3:$E$1062,'m cost'!$B$3:$B$1062,C3783,'m cost'!$C$3:$C$1062,"&lt;="&amp;O3783,'m cost'!$D$3:$D$1062,"&lt;="&amp;N3783)*3,_xlfn.MAXIFS('m cost'!$E$3:$E$1062,'m cost'!$B$3:$B$1062,C3783,'m cost'!$C$3:$C$1062,"&lt;="&amp;O3783,'m cost'!$D$3:$D$1062,"&lt;="&amp;N3783)))</f>
        <v>2125</v>
      </c>
      <c r="L3783" s="2">
        <f t="shared" si="360"/>
        <v>-12750</v>
      </c>
      <c r="M3783" s="2">
        <f t="shared" si="361"/>
        <v>-1680</v>
      </c>
      <c r="N3783">
        <f t="shared" si="362"/>
        <v>3</v>
      </c>
      <c r="O3783">
        <f t="shared" si="363"/>
        <v>2023</v>
      </c>
      <c r="P3783" s="9">
        <f>IF(I3783&gt;0,VLOOKUP(B3783,'m cost'!A:G,6,FALSE)*I3783,0)</f>
        <v>0</v>
      </c>
      <c r="Q3783" t="str">
        <f t="shared" si="364"/>
        <v>p</v>
      </c>
      <c r="R3783" s="2">
        <f t="shared" si="365"/>
        <v>11070</v>
      </c>
    </row>
    <row r="3784" spans="1:18" x14ac:dyDescent="0.2">
      <c r="A3784" t="s">
        <v>18</v>
      </c>
      <c r="B3784" s="9" t="str">
        <f>VLOOKUP(A3784,'item cost'!A:D,2,FALSE)</f>
        <v>group 21</v>
      </c>
      <c r="C3784" s="9" t="str">
        <f>VLOOKUP(D3784,items!A:B,2,FALSE)</f>
        <v>item 2</v>
      </c>
      <c r="D3784" t="s">
        <v>834</v>
      </c>
      <c r="E3784" s="10"/>
      <c r="F3784" s="10">
        <v>45013</v>
      </c>
      <c r="G3784" t="s">
        <v>163</v>
      </c>
      <c r="I3784">
        <v>-2</v>
      </c>
      <c r="J3784" s="2">
        <v>290</v>
      </c>
      <c r="K3784" s="2">
        <f>IF(OR(B3784="متنوع",B3784="قطع غيار"),J3784,IF(AND(B3784="ceiling fan",J3784&gt;500),_xlfn.MAXIFS('m cost'!$E$3:$E$1062,'m cost'!$B$3:$B$1062,C3784,'m cost'!$C$3:$C$1062,"&lt;="&amp;O3784,'m cost'!$D$3:$D$1062,"&lt;="&amp;N3784)*3,_xlfn.MAXIFS('m cost'!$E$3:$E$1062,'m cost'!$B$3:$B$1062,C3784,'m cost'!$C$3:$C$1062,"&lt;="&amp;O3784,'m cost'!$D$3:$D$1062,"&lt;="&amp;N3784)))</f>
        <v>1970</v>
      </c>
      <c r="L3784" s="2">
        <f t="shared" si="360"/>
        <v>-3940</v>
      </c>
      <c r="M3784" s="2">
        <f t="shared" si="361"/>
        <v>-580</v>
      </c>
      <c r="N3784">
        <f t="shared" si="362"/>
        <v>3</v>
      </c>
      <c r="O3784">
        <f t="shared" si="363"/>
        <v>2023</v>
      </c>
      <c r="P3784" s="9">
        <f>IF(I3784&gt;0,VLOOKUP(B3784,'m cost'!A:G,6,FALSE)*I3784,0)</f>
        <v>0</v>
      </c>
      <c r="Q3784" t="str">
        <f t="shared" si="364"/>
        <v>p</v>
      </c>
      <c r="R3784" s="2">
        <f t="shared" si="365"/>
        <v>3360</v>
      </c>
    </row>
    <row r="3785" spans="1:18" x14ac:dyDescent="0.2">
      <c r="A3785" t="s">
        <v>38</v>
      </c>
      <c r="B3785" s="9" t="str">
        <f>VLOOKUP(A3785,'item cost'!A:D,2,FALSE)</f>
        <v>group 14</v>
      </c>
      <c r="C3785" s="9" t="str">
        <f>VLOOKUP(D3785,items!A:B,2,FALSE)</f>
        <v>item 3</v>
      </c>
      <c r="D3785" t="s">
        <v>835</v>
      </c>
      <c r="E3785" s="10"/>
      <c r="F3785" s="10">
        <v>45013</v>
      </c>
      <c r="G3785" t="s">
        <v>163</v>
      </c>
      <c r="I3785">
        <v>-2</v>
      </c>
      <c r="J3785" s="2">
        <v>390</v>
      </c>
      <c r="K3785" s="2">
        <f>IF(OR(B3785="متنوع",B3785="قطع غيار"),J3785,IF(AND(B3785="ceiling fan",J3785&gt;500),_xlfn.MAXIFS('m cost'!$E$3:$E$1062,'m cost'!$B$3:$B$1062,C3785,'m cost'!$C$3:$C$1062,"&lt;="&amp;O3785,'m cost'!$D$3:$D$1062,"&lt;="&amp;N3785)*3,_xlfn.MAXIFS('m cost'!$E$3:$E$1062,'m cost'!$B$3:$B$1062,C3785,'m cost'!$C$3:$C$1062,"&lt;="&amp;O3785,'m cost'!$D$3:$D$1062,"&lt;="&amp;N3785)))</f>
        <v>2436</v>
      </c>
      <c r="L3785" s="2">
        <f t="shared" si="360"/>
        <v>-4872</v>
      </c>
      <c r="M3785" s="2">
        <f t="shared" si="361"/>
        <v>-780</v>
      </c>
      <c r="N3785">
        <f t="shared" si="362"/>
        <v>3</v>
      </c>
      <c r="O3785">
        <f t="shared" si="363"/>
        <v>2023</v>
      </c>
      <c r="P3785" s="9">
        <f>IF(I3785&gt;0,VLOOKUP(B3785,'m cost'!A:G,6,FALSE)*I3785,0)</f>
        <v>0</v>
      </c>
      <c r="Q3785" t="str">
        <f t="shared" si="364"/>
        <v>p</v>
      </c>
      <c r="R3785" s="2">
        <f t="shared" si="365"/>
        <v>4092</v>
      </c>
    </row>
    <row r="3786" spans="1:18" x14ac:dyDescent="0.2">
      <c r="A3786" t="s">
        <v>51</v>
      </c>
      <c r="B3786" s="9" t="str">
        <f>VLOOKUP(A3786,'item cost'!A:D,2,FALSE)</f>
        <v>group 41</v>
      </c>
      <c r="C3786" s="9" t="str">
        <f>VLOOKUP(D3786,items!A:B,2,FALSE)</f>
        <v>item 4</v>
      </c>
      <c r="D3786" t="s">
        <v>836</v>
      </c>
      <c r="E3786" s="10"/>
      <c r="F3786" s="10">
        <v>45013</v>
      </c>
      <c r="G3786" t="s">
        <v>163</v>
      </c>
      <c r="I3786">
        <v>-2</v>
      </c>
      <c r="J3786" s="2">
        <v>1300</v>
      </c>
      <c r="K3786" s="2">
        <f>IF(OR(B3786="متنوع",B3786="قطع غيار"),J3786,IF(AND(B3786="ceiling fan",J3786&gt;500),_xlfn.MAXIFS('m cost'!$E$3:$E$1062,'m cost'!$B$3:$B$1062,C3786,'m cost'!$C$3:$C$1062,"&lt;="&amp;O3786,'m cost'!$D$3:$D$1062,"&lt;="&amp;N3786)*3,_xlfn.MAXIFS('m cost'!$E$3:$E$1062,'m cost'!$B$3:$B$1062,C3786,'m cost'!$C$3:$C$1062,"&lt;="&amp;O3786,'m cost'!$D$3:$D$1062,"&lt;="&amp;N3786)))</f>
        <v>1793</v>
      </c>
      <c r="L3786" s="2">
        <f t="shared" si="360"/>
        <v>-3586</v>
      </c>
      <c r="M3786" s="2">
        <f t="shared" si="361"/>
        <v>-2600</v>
      </c>
      <c r="N3786">
        <f t="shared" si="362"/>
        <v>3</v>
      </c>
      <c r="O3786">
        <f t="shared" si="363"/>
        <v>2023</v>
      </c>
      <c r="P3786" s="9">
        <f>IF(I3786&gt;0,VLOOKUP(B3786,'m cost'!A:G,6,FALSE)*I3786,0)</f>
        <v>0</v>
      </c>
      <c r="Q3786" t="str">
        <f t="shared" si="364"/>
        <v>p</v>
      </c>
      <c r="R3786" s="2">
        <f t="shared" si="365"/>
        <v>986</v>
      </c>
    </row>
    <row r="3787" spans="1:18" x14ac:dyDescent="0.2">
      <c r="A3787" t="s">
        <v>39</v>
      </c>
      <c r="B3787" s="9" t="str">
        <f>VLOOKUP(A3787,'item cost'!A:D,2,FALSE)</f>
        <v>group 9</v>
      </c>
      <c r="C3787" s="9" t="str">
        <f>VLOOKUP(D3787,items!A:B,2,FALSE)</f>
        <v>item 5</v>
      </c>
      <c r="D3787" t="s">
        <v>837</v>
      </c>
      <c r="E3787" s="10"/>
      <c r="F3787" s="10">
        <v>45010</v>
      </c>
      <c r="G3787" t="s">
        <v>809</v>
      </c>
      <c r="I3787">
        <v>25</v>
      </c>
      <c r="J3787" s="2">
        <v>1525</v>
      </c>
      <c r="K3787" s="2">
        <f>IF(OR(B3787="متنوع",B3787="قطع غيار"),J3787,IF(AND(B3787="ceiling fan",J3787&gt;500),_xlfn.MAXIFS('m cost'!$E$3:$E$1062,'m cost'!$B$3:$B$1062,C3787,'m cost'!$C$3:$C$1062,"&lt;="&amp;O3787,'m cost'!$D$3:$D$1062,"&lt;="&amp;N3787)*3,_xlfn.MAXIFS('m cost'!$E$3:$E$1062,'m cost'!$B$3:$B$1062,C3787,'m cost'!$C$3:$C$1062,"&lt;="&amp;O3787,'m cost'!$D$3:$D$1062,"&lt;="&amp;N3787)))</f>
        <v>2220</v>
      </c>
      <c r="L3787" s="2">
        <f t="shared" si="360"/>
        <v>55500</v>
      </c>
      <c r="M3787" s="2">
        <f t="shared" si="361"/>
        <v>38125</v>
      </c>
      <c r="N3787">
        <f t="shared" si="362"/>
        <v>3</v>
      </c>
      <c r="O3787">
        <f t="shared" si="363"/>
        <v>2023</v>
      </c>
      <c r="P3787" s="9">
        <f>IF(I3787&gt;0,VLOOKUP(B3787,'m cost'!A:G,6,FALSE)*I3787,0)</f>
        <v>562.25</v>
      </c>
      <c r="Q3787" t="str">
        <f t="shared" si="364"/>
        <v>l</v>
      </c>
      <c r="R3787" s="2">
        <f t="shared" si="365"/>
        <v>-17937.25</v>
      </c>
    </row>
    <row r="3788" spans="1:18" x14ac:dyDescent="0.2">
      <c r="A3788" t="s">
        <v>45</v>
      </c>
      <c r="B3788" s="9" t="str">
        <f>VLOOKUP(A3788,'item cost'!A:D,2,FALSE)</f>
        <v>group 17</v>
      </c>
      <c r="C3788" s="9" t="str">
        <f>VLOOKUP(D3788,items!A:B,2,FALSE)</f>
        <v>item 6</v>
      </c>
      <c r="D3788" t="s">
        <v>838</v>
      </c>
      <c r="E3788" s="10"/>
      <c r="F3788" s="10">
        <v>45010</v>
      </c>
      <c r="G3788" t="s">
        <v>809</v>
      </c>
      <c r="I3788">
        <v>70</v>
      </c>
      <c r="J3788" s="2">
        <v>485</v>
      </c>
      <c r="K3788" s="2">
        <f>IF(OR(B3788="متنوع",B3788="قطع غيار"),J3788,IF(AND(B3788="ceiling fan",J3788&gt;500),_xlfn.MAXIFS('m cost'!$E$3:$E$1062,'m cost'!$B$3:$B$1062,C3788,'m cost'!$C$3:$C$1062,"&lt;="&amp;O3788,'m cost'!$D$3:$D$1062,"&lt;="&amp;N3788)*3,_xlfn.MAXIFS('m cost'!$E$3:$E$1062,'m cost'!$B$3:$B$1062,C3788,'m cost'!$C$3:$C$1062,"&lt;="&amp;O3788,'m cost'!$D$3:$D$1062,"&lt;="&amp;N3788)))</f>
        <v>410</v>
      </c>
      <c r="L3788" s="2">
        <f t="shared" si="360"/>
        <v>28700</v>
      </c>
      <c r="M3788" s="2">
        <f t="shared" si="361"/>
        <v>33950</v>
      </c>
      <c r="N3788">
        <f t="shared" si="362"/>
        <v>3</v>
      </c>
      <c r="O3788">
        <f t="shared" si="363"/>
        <v>2023</v>
      </c>
      <c r="P3788" s="9">
        <f>IF(I3788&gt;0,VLOOKUP(B3788,'m cost'!A:G,6,FALSE)*I3788,0)</f>
        <v>3377.5</v>
      </c>
      <c r="Q3788" t="str">
        <f t="shared" si="364"/>
        <v>p</v>
      </c>
      <c r="R3788" s="2">
        <f t="shared" si="365"/>
        <v>1872.5</v>
      </c>
    </row>
    <row r="3789" spans="1:18" x14ac:dyDescent="0.2">
      <c r="A3789" t="s">
        <v>32</v>
      </c>
      <c r="B3789" s="9" t="str">
        <f>VLOOKUP(A3789,'item cost'!A:D,2,FALSE)</f>
        <v>group 1</v>
      </c>
      <c r="C3789" s="9" t="str">
        <f>VLOOKUP(D3789,items!A:B,2,FALSE)</f>
        <v>item 7</v>
      </c>
      <c r="D3789" t="s">
        <v>839</v>
      </c>
      <c r="E3789" s="10"/>
      <c r="F3789" s="10">
        <v>45010</v>
      </c>
      <c r="G3789" t="s">
        <v>809</v>
      </c>
      <c r="I3789">
        <v>49</v>
      </c>
      <c r="J3789" s="2">
        <v>570</v>
      </c>
      <c r="K3789" s="2">
        <f>IF(OR(B3789="متنوع",B3789="قطع غيار"),J3789,IF(AND(B3789="ceiling fan",J3789&gt;500),_xlfn.MAXIFS('m cost'!$E$3:$E$1062,'m cost'!$B$3:$B$1062,C3789,'m cost'!$C$3:$C$1062,"&lt;="&amp;O3789,'m cost'!$D$3:$D$1062,"&lt;="&amp;N3789)*3,_xlfn.MAXIFS('m cost'!$E$3:$E$1062,'m cost'!$B$3:$B$1062,C3789,'m cost'!$C$3:$C$1062,"&lt;="&amp;O3789,'m cost'!$D$3:$D$1062,"&lt;="&amp;N3789)))</f>
        <v>460</v>
      </c>
      <c r="L3789" s="2">
        <f t="shared" si="360"/>
        <v>22540</v>
      </c>
      <c r="M3789" s="2">
        <f t="shared" si="361"/>
        <v>27930</v>
      </c>
      <c r="N3789">
        <f t="shared" si="362"/>
        <v>3</v>
      </c>
      <c r="O3789">
        <f t="shared" si="363"/>
        <v>2023</v>
      </c>
      <c r="P3789" s="9">
        <f>IF(I3789&gt;0,VLOOKUP(B3789,'m cost'!A:G,6,FALSE)*I3789,0)</f>
        <v>2502.92</v>
      </c>
      <c r="Q3789" t="str">
        <f t="shared" si="364"/>
        <v>p</v>
      </c>
      <c r="R3789" s="2">
        <f t="shared" si="365"/>
        <v>2887.08</v>
      </c>
    </row>
    <row r="3790" spans="1:18" x14ac:dyDescent="0.2">
      <c r="A3790" t="s">
        <v>452</v>
      </c>
      <c r="B3790" s="9" t="e">
        <f>VLOOKUP(A3790,'item cost'!A:D,2,FALSE)</f>
        <v>#N/A</v>
      </c>
      <c r="C3790" s="9" t="str">
        <f>VLOOKUP(D3790,items!A:B,2,FALSE)</f>
        <v>item 8</v>
      </c>
      <c r="D3790" t="s">
        <v>840</v>
      </c>
      <c r="E3790" s="10"/>
      <c r="F3790" s="10">
        <v>45010</v>
      </c>
      <c r="G3790" t="s">
        <v>809</v>
      </c>
      <c r="I3790">
        <v>25</v>
      </c>
      <c r="J3790" s="2">
        <v>690</v>
      </c>
      <c r="K3790" s="2" t="e">
        <f>IF(OR(B3790="متنوع",B3790="قطع غيار"),J3790,IF(AND(B3790="ceiling fan",J3790&gt;500),_xlfn.MAXIFS('m cost'!$E$3:$E$1062,'m cost'!$B$3:$B$1062,C3790,'m cost'!$C$3:$C$1062,"&lt;="&amp;O3790,'m cost'!$D$3:$D$1062,"&lt;="&amp;N3790)*3,_xlfn.MAXIFS('m cost'!$E$3:$E$1062,'m cost'!$B$3:$B$1062,C3790,'m cost'!$C$3:$C$1062,"&lt;="&amp;O3790,'m cost'!$D$3:$D$1062,"&lt;="&amp;N3790)))</f>
        <v>#N/A</v>
      </c>
      <c r="L3790" s="2" t="e">
        <f t="shared" si="360"/>
        <v>#N/A</v>
      </c>
      <c r="M3790" s="2">
        <f t="shared" si="361"/>
        <v>17250</v>
      </c>
      <c r="N3790">
        <f t="shared" si="362"/>
        <v>3</v>
      </c>
      <c r="O3790">
        <f t="shared" si="363"/>
        <v>2023</v>
      </c>
      <c r="P3790" s="9" t="e">
        <f>IF(I3790&gt;0,VLOOKUP(B3790,'m cost'!A:G,6,FALSE)*I3790,0)</f>
        <v>#N/A</v>
      </c>
      <c r="Q3790" t="e">
        <f t="shared" si="364"/>
        <v>#N/A</v>
      </c>
      <c r="R3790" s="2" t="e">
        <f t="shared" si="365"/>
        <v>#N/A</v>
      </c>
    </row>
    <row r="3791" spans="1:18" x14ac:dyDescent="0.2">
      <c r="A3791" t="s">
        <v>36</v>
      </c>
      <c r="B3791" s="9" t="str">
        <f>VLOOKUP(A3791,'item cost'!A:D,2,FALSE)</f>
        <v>group 15</v>
      </c>
      <c r="C3791" s="9" t="str">
        <f>VLOOKUP(D3791,items!A:B,2,FALSE)</f>
        <v>item 9</v>
      </c>
      <c r="D3791" t="s">
        <v>841</v>
      </c>
      <c r="E3791" s="10"/>
      <c r="F3791" s="10">
        <v>45010</v>
      </c>
      <c r="G3791" t="s">
        <v>809</v>
      </c>
      <c r="I3791">
        <v>15</v>
      </c>
      <c r="J3791" s="2">
        <v>1075</v>
      </c>
      <c r="K3791" s="2">
        <f>IF(OR(B3791="متنوع",B3791="قطع غيار"),J3791,IF(AND(B3791="ceiling fan",J3791&gt;500),_xlfn.MAXIFS('m cost'!$E$3:$E$1062,'m cost'!$B$3:$B$1062,C3791,'m cost'!$C$3:$C$1062,"&lt;="&amp;O3791,'m cost'!$D$3:$D$1062,"&lt;="&amp;N3791)*3,_xlfn.MAXIFS('m cost'!$E$3:$E$1062,'m cost'!$B$3:$B$1062,C3791,'m cost'!$C$3:$C$1062,"&lt;="&amp;O3791,'m cost'!$D$3:$D$1062,"&lt;="&amp;N3791)))</f>
        <v>2007</v>
      </c>
      <c r="L3791" s="2">
        <f t="shared" si="360"/>
        <v>30105</v>
      </c>
      <c r="M3791" s="2">
        <f t="shared" si="361"/>
        <v>16125</v>
      </c>
      <c r="N3791">
        <f t="shared" si="362"/>
        <v>3</v>
      </c>
      <c r="O3791">
        <f t="shared" si="363"/>
        <v>2023</v>
      </c>
      <c r="P3791" s="9">
        <f>IF(I3791&gt;0,VLOOKUP(B3791,'m cost'!A:G,6,FALSE)*I3791,0)</f>
        <v>397.8</v>
      </c>
      <c r="Q3791" t="str">
        <f t="shared" si="364"/>
        <v>l</v>
      </c>
      <c r="R3791" s="2">
        <f t="shared" si="365"/>
        <v>-14377.8</v>
      </c>
    </row>
    <row r="3792" spans="1:18" x14ac:dyDescent="0.2">
      <c r="A3792" t="s">
        <v>30</v>
      </c>
      <c r="B3792" s="9" t="str">
        <f>VLOOKUP(A3792,'item cost'!A:D,2,FALSE)</f>
        <v>group 16</v>
      </c>
      <c r="C3792" s="9" t="str">
        <f>VLOOKUP(D3792,items!A:B,2,FALSE)</f>
        <v>item 10</v>
      </c>
      <c r="D3792" t="s">
        <v>842</v>
      </c>
      <c r="E3792" s="10"/>
      <c r="F3792" s="10">
        <v>45010</v>
      </c>
      <c r="G3792" t="s">
        <v>809</v>
      </c>
      <c r="I3792">
        <v>10</v>
      </c>
      <c r="J3792" s="2">
        <v>1250</v>
      </c>
      <c r="K3792" s="2">
        <f>IF(OR(B3792="متنوع",B3792="قطع غيار"),J3792,IF(AND(B3792="ceiling fan",J3792&gt;500),_xlfn.MAXIFS('m cost'!$E$3:$E$1062,'m cost'!$B$3:$B$1062,C3792,'m cost'!$C$3:$C$1062,"&lt;="&amp;O3792,'m cost'!$D$3:$D$1062,"&lt;="&amp;N3792)*3,_xlfn.MAXIFS('m cost'!$E$3:$E$1062,'m cost'!$B$3:$B$1062,C3792,'m cost'!$C$3:$C$1062,"&lt;="&amp;O3792,'m cost'!$D$3:$D$1062,"&lt;="&amp;N3792)))</f>
        <v>370</v>
      </c>
      <c r="L3792" s="2">
        <f t="shared" si="360"/>
        <v>3700</v>
      </c>
      <c r="M3792" s="2">
        <f t="shared" si="361"/>
        <v>12500</v>
      </c>
      <c r="N3792">
        <f t="shared" si="362"/>
        <v>3</v>
      </c>
      <c r="O3792">
        <f t="shared" si="363"/>
        <v>2023</v>
      </c>
      <c r="P3792" s="9">
        <f>IF(I3792&gt;0,VLOOKUP(B3792,'m cost'!A:G,6,FALSE)*I3792,0)</f>
        <v>286.8</v>
      </c>
      <c r="Q3792" t="str">
        <f t="shared" si="364"/>
        <v>p</v>
      </c>
      <c r="R3792" s="2">
        <f t="shared" si="365"/>
        <v>8513.2000000000007</v>
      </c>
    </row>
    <row r="3793" spans="1:18" x14ac:dyDescent="0.2">
      <c r="A3793" t="s">
        <v>274</v>
      </c>
      <c r="B3793" s="9" t="str">
        <f>VLOOKUP(A3793,'item cost'!A:D,2,FALSE)</f>
        <v>group 36</v>
      </c>
      <c r="C3793" s="9" t="str">
        <f>VLOOKUP(D3793,items!A:B,2,FALSE)</f>
        <v>item 11</v>
      </c>
      <c r="D3793" t="s">
        <v>843</v>
      </c>
      <c r="E3793" s="10"/>
      <c r="F3793" s="10">
        <v>45010</v>
      </c>
      <c r="G3793" t="s">
        <v>809</v>
      </c>
      <c r="I3793">
        <v>2</v>
      </c>
      <c r="J3793" s="2">
        <v>1750</v>
      </c>
      <c r="K3793" s="2">
        <f>IF(OR(B3793="متنوع",B3793="قطع غيار"),J3793,IF(AND(B3793="ceiling fan",J3793&gt;500),_xlfn.MAXIFS('m cost'!$E$3:$E$1062,'m cost'!$B$3:$B$1062,C3793,'m cost'!$C$3:$C$1062,"&lt;="&amp;O3793,'m cost'!$D$3:$D$1062,"&lt;="&amp;N3793)*3,_xlfn.MAXIFS('m cost'!$E$3:$E$1062,'m cost'!$B$3:$B$1062,C3793,'m cost'!$C$3:$C$1062,"&lt;="&amp;O3793,'m cost'!$D$3:$D$1062,"&lt;="&amp;N3793)))</f>
        <v>339.00000000000006</v>
      </c>
      <c r="L3793" s="2">
        <f t="shared" si="360"/>
        <v>678.00000000000011</v>
      </c>
      <c r="M3793" s="2">
        <f t="shared" si="361"/>
        <v>3500</v>
      </c>
      <c r="N3793">
        <f t="shared" si="362"/>
        <v>3</v>
      </c>
      <c r="O3793">
        <f t="shared" si="363"/>
        <v>2023</v>
      </c>
      <c r="P3793" s="9">
        <f>IF(I3793&gt;0,VLOOKUP(B3793,'m cost'!A:G,6,FALSE)*I3793,0)</f>
        <v>10</v>
      </c>
      <c r="Q3793" t="str">
        <f t="shared" si="364"/>
        <v>p</v>
      </c>
      <c r="R3793" s="2">
        <f t="shared" si="365"/>
        <v>2812</v>
      </c>
    </row>
    <row r="3794" spans="1:18" x14ac:dyDescent="0.2">
      <c r="A3794" t="s">
        <v>25</v>
      </c>
      <c r="B3794" s="9" t="str">
        <f>VLOOKUP(A3794,'item cost'!A:D,2,FALSE)</f>
        <v>group 40</v>
      </c>
      <c r="C3794" s="9" t="str">
        <f>VLOOKUP(D3794,items!A:B,2,FALSE)</f>
        <v>item 12</v>
      </c>
      <c r="D3794" t="s">
        <v>844</v>
      </c>
      <c r="E3794" s="10"/>
      <c r="F3794" s="10">
        <v>45010</v>
      </c>
      <c r="G3794" t="s">
        <v>809</v>
      </c>
      <c r="I3794">
        <v>3</v>
      </c>
      <c r="J3794" s="2">
        <v>1950</v>
      </c>
      <c r="K3794" s="2">
        <f>IF(OR(B3794="متنوع",B3794="قطع غيار"),J3794,IF(AND(B3794="ceiling fan",J3794&gt;500),_xlfn.MAXIFS('m cost'!$E$3:$E$1062,'m cost'!$B$3:$B$1062,C3794,'m cost'!$C$3:$C$1062,"&lt;="&amp;O3794,'m cost'!$D$3:$D$1062,"&lt;="&amp;N3794)*3,_xlfn.MAXIFS('m cost'!$E$3:$E$1062,'m cost'!$B$3:$B$1062,C3794,'m cost'!$C$3:$C$1062,"&lt;="&amp;O3794,'m cost'!$D$3:$D$1062,"&lt;="&amp;N3794)))</f>
        <v>900</v>
      </c>
      <c r="L3794" s="2">
        <f t="shared" si="360"/>
        <v>2700</v>
      </c>
      <c r="M3794" s="2">
        <f t="shared" si="361"/>
        <v>5850</v>
      </c>
      <c r="N3794">
        <f t="shared" si="362"/>
        <v>3</v>
      </c>
      <c r="O3794">
        <f t="shared" si="363"/>
        <v>2023</v>
      </c>
      <c r="P3794" s="9">
        <f>IF(I3794&gt;0,VLOOKUP(B3794,'m cost'!A:G,6,FALSE)*I3794,0)</f>
        <v>0</v>
      </c>
      <c r="Q3794" t="str">
        <f t="shared" si="364"/>
        <v>p</v>
      </c>
      <c r="R3794" s="2">
        <f t="shared" si="365"/>
        <v>3150</v>
      </c>
    </row>
    <row r="3795" spans="1:18" x14ac:dyDescent="0.2">
      <c r="A3795" t="s">
        <v>58</v>
      </c>
      <c r="B3795" s="9" t="str">
        <f>VLOOKUP(A3795,'item cost'!A:D,2,FALSE)</f>
        <v>group 2</v>
      </c>
      <c r="C3795" s="9" t="str">
        <f>VLOOKUP(D3795,items!A:B,2,FALSE)</f>
        <v>item 13</v>
      </c>
      <c r="D3795" t="s">
        <v>845</v>
      </c>
      <c r="E3795" s="10"/>
      <c r="F3795" s="10">
        <v>45010</v>
      </c>
      <c r="G3795" t="s">
        <v>809</v>
      </c>
      <c r="I3795">
        <v>15</v>
      </c>
      <c r="J3795" s="2">
        <v>175</v>
      </c>
      <c r="K3795" s="2">
        <f>IF(OR(B3795="متنوع",B3795="قطع غيار"),J3795,IF(AND(B3795="ceiling fan",J3795&gt;500),_xlfn.MAXIFS('m cost'!$E$3:$E$1062,'m cost'!$B$3:$B$1062,C3795,'m cost'!$C$3:$C$1062,"&lt;="&amp;O3795,'m cost'!$D$3:$D$1062,"&lt;="&amp;N3795)*3,_xlfn.MAXIFS('m cost'!$E$3:$E$1062,'m cost'!$B$3:$B$1062,C3795,'m cost'!$C$3:$C$1062,"&lt;="&amp;O3795,'m cost'!$D$3:$D$1062,"&lt;="&amp;N3795)))</f>
        <v>450</v>
      </c>
      <c r="L3795" s="2">
        <f t="shared" si="360"/>
        <v>6750</v>
      </c>
      <c r="M3795" s="2">
        <f t="shared" si="361"/>
        <v>2625</v>
      </c>
      <c r="N3795">
        <f t="shared" si="362"/>
        <v>3</v>
      </c>
      <c r="O3795">
        <f t="shared" si="363"/>
        <v>2023</v>
      </c>
      <c r="P3795" s="9">
        <f>IF(I3795&gt;0,VLOOKUP(B3795,'m cost'!A:G,6,FALSE)*I3795,0)</f>
        <v>608.69999999999993</v>
      </c>
      <c r="Q3795" t="str">
        <f t="shared" si="364"/>
        <v>l</v>
      </c>
      <c r="R3795" s="2">
        <f t="shared" si="365"/>
        <v>-4733.7</v>
      </c>
    </row>
    <row r="3796" spans="1:18" x14ac:dyDescent="0.2">
      <c r="A3796" t="s">
        <v>17</v>
      </c>
      <c r="B3796" s="9" t="str">
        <f>VLOOKUP(A3796,'item cost'!A:D,2,FALSE)</f>
        <v>group 20</v>
      </c>
      <c r="C3796" s="9" t="str">
        <f>VLOOKUP(D3796,items!A:B,2,FALSE)</f>
        <v>item 14</v>
      </c>
      <c r="D3796" t="s">
        <v>846</v>
      </c>
      <c r="E3796" s="10"/>
      <c r="F3796" s="10">
        <v>45010</v>
      </c>
      <c r="G3796" t="s">
        <v>254</v>
      </c>
      <c r="I3796">
        <v>-14</v>
      </c>
      <c r="J3796" s="2">
        <v>300</v>
      </c>
      <c r="K3796" s="2">
        <f>IF(OR(B3796="متنوع",B3796="قطع غيار"),J3796,IF(AND(B3796="ceiling fan",J3796&gt;500),_xlfn.MAXIFS('m cost'!$E$3:$E$1062,'m cost'!$B$3:$B$1062,C3796,'m cost'!$C$3:$C$1062,"&lt;="&amp;O3796,'m cost'!$D$3:$D$1062,"&lt;="&amp;N3796)*3,_xlfn.MAXIFS('m cost'!$E$3:$E$1062,'m cost'!$B$3:$B$1062,C3796,'m cost'!$C$3:$C$1062,"&lt;="&amp;O3796,'m cost'!$D$3:$D$1062,"&lt;="&amp;N3796)))</f>
        <v>2060</v>
      </c>
      <c r="L3796" s="2">
        <f t="shared" ref="L3796:L3859" si="366">I3796*K3796</f>
        <v>-28840</v>
      </c>
      <c r="M3796" s="2">
        <f t="shared" ref="M3796:M3859" si="367">J3796*I3796</f>
        <v>-4200</v>
      </c>
      <c r="N3796">
        <f t="shared" ref="N3796:N3859" si="368">MONTH(F3796)</f>
        <v>3</v>
      </c>
      <c r="O3796">
        <f t="shared" ref="O3796:O3859" si="369">YEAR(F3796)</f>
        <v>2023</v>
      </c>
      <c r="P3796" s="9">
        <f>IF(I3796&gt;0,VLOOKUP(B3796,'m cost'!A:G,6,FALSE)*I3796,0)</f>
        <v>0</v>
      </c>
      <c r="Q3796" t="str">
        <f t="shared" ref="Q3796:Q3859" si="370">IF(M3796-L3796-P3796&gt;0,"p","l")</f>
        <v>p</v>
      </c>
      <c r="R3796" s="2">
        <f t="shared" ref="R3796:R3859" si="371">M3796-L3796-P3796</f>
        <v>24640</v>
      </c>
    </row>
    <row r="3797" spans="1:18" x14ac:dyDescent="0.2">
      <c r="A3797" t="s">
        <v>18</v>
      </c>
      <c r="B3797" s="9" t="str">
        <f>VLOOKUP(A3797,'item cost'!A:D,2,FALSE)</f>
        <v>group 21</v>
      </c>
      <c r="C3797" s="9" t="str">
        <f>VLOOKUP(D3797,items!A:B,2,FALSE)</f>
        <v>item 15</v>
      </c>
      <c r="D3797" t="s">
        <v>847</v>
      </c>
      <c r="E3797" s="10"/>
      <c r="F3797" s="10">
        <v>45010</v>
      </c>
      <c r="G3797" t="s">
        <v>254</v>
      </c>
      <c r="I3797">
        <v>-3</v>
      </c>
      <c r="J3797" s="2">
        <v>280</v>
      </c>
      <c r="K3797" s="2">
        <f>IF(OR(B3797="متنوع",B3797="قطع غيار"),J3797,IF(AND(B3797="ceiling fan",J3797&gt;500),_xlfn.MAXIFS('m cost'!$E$3:$E$1062,'m cost'!$B$3:$B$1062,C3797,'m cost'!$C$3:$C$1062,"&lt;="&amp;O3797,'m cost'!$D$3:$D$1062,"&lt;="&amp;N3797)*3,_xlfn.MAXIFS('m cost'!$E$3:$E$1062,'m cost'!$B$3:$B$1062,C3797,'m cost'!$C$3:$C$1062,"&lt;="&amp;O3797,'m cost'!$D$3:$D$1062,"&lt;="&amp;N3797)))</f>
        <v>1928</v>
      </c>
      <c r="L3797" s="2">
        <f t="shared" si="366"/>
        <v>-5784</v>
      </c>
      <c r="M3797" s="2">
        <f t="shared" si="367"/>
        <v>-840</v>
      </c>
      <c r="N3797">
        <f t="shared" si="368"/>
        <v>3</v>
      </c>
      <c r="O3797">
        <f t="shared" si="369"/>
        <v>2023</v>
      </c>
      <c r="P3797" s="9">
        <f>IF(I3797&gt;0,VLOOKUP(B3797,'m cost'!A:G,6,FALSE)*I3797,0)</f>
        <v>0</v>
      </c>
      <c r="Q3797" t="str">
        <f t="shared" si="370"/>
        <v>p</v>
      </c>
      <c r="R3797" s="2">
        <f t="shared" si="371"/>
        <v>4944</v>
      </c>
    </row>
    <row r="3798" spans="1:18" x14ac:dyDescent="0.2">
      <c r="A3798" t="s">
        <v>40</v>
      </c>
      <c r="B3798" s="9" t="str">
        <f>VLOOKUP(A3798,'item cost'!A:D,2,FALSE)</f>
        <v>group 7</v>
      </c>
      <c r="C3798" s="9" t="str">
        <f>VLOOKUP(D3798,items!A:B,2,FALSE)</f>
        <v>item 16</v>
      </c>
      <c r="D3798" t="s">
        <v>848</v>
      </c>
      <c r="E3798" s="10"/>
      <c r="F3798" s="10">
        <v>45010</v>
      </c>
      <c r="G3798" t="s">
        <v>254</v>
      </c>
      <c r="I3798">
        <v>-1</v>
      </c>
      <c r="J3798" s="2">
        <v>330</v>
      </c>
      <c r="K3798" s="2">
        <f>IF(OR(B3798="متنوع",B3798="قطع غيار"),J3798,IF(AND(B3798="ceiling fan",J3798&gt;500),_xlfn.MAXIFS('m cost'!$E$3:$E$1062,'m cost'!$B$3:$B$1062,C3798,'m cost'!$C$3:$C$1062,"&lt;="&amp;O3798,'m cost'!$D$3:$D$1062,"&lt;="&amp;N3798)*3,_xlfn.MAXIFS('m cost'!$E$3:$E$1062,'m cost'!$B$3:$B$1062,C3798,'m cost'!$C$3:$C$1062,"&lt;="&amp;O3798,'m cost'!$D$3:$D$1062,"&lt;="&amp;N3798)))</f>
        <v>340.26666666666671</v>
      </c>
      <c r="L3798" s="2">
        <f t="shared" si="366"/>
        <v>-340.26666666666671</v>
      </c>
      <c r="M3798" s="2">
        <f t="shared" si="367"/>
        <v>-330</v>
      </c>
      <c r="N3798">
        <f t="shared" si="368"/>
        <v>3</v>
      </c>
      <c r="O3798">
        <f t="shared" si="369"/>
        <v>2023</v>
      </c>
      <c r="P3798" s="9">
        <f>IF(I3798&gt;0,VLOOKUP(B3798,'m cost'!A:G,6,FALSE)*I3798,0)</f>
        <v>0</v>
      </c>
      <c r="Q3798" t="str">
        <f t="shared" si="370"/>
        <v>p</v>
      </c>
      <c r="R3798" s="2">
        <f t="shared" si="371"/>
        <v>10.266666666666708</v>
      </c>
    </row>
    <row r="3799" spans="1:18" x14ac:dyDescent="0.2">
      <c r="A3799" t="s">
        <v>38</v>
      </c>
      <c r="B3799" s="9" t="str">
        <f>VLOOKUP(A3799,'item cost'!A:D,2,FALSE)</f>
        <v>group 14</v>
      </c>
      <c r="C3799" s="9" t="str">
        <f>VLOOKUP(D3799,items!A:B,2,FALSE)</f>
        <v>item 17</v>
      </c>
      <c r="D3799" t="s">
        <v>849</v>
      </c>
      <c r="E3799" s="10"/>
      <c r="F3799" s="10">
        <v>45010</v>
      </c>
      <c r="G3799" t="s">
        <v>254</v>
      </c>
      <c r="I3799">
        <v>-1</v>
      </c>
      <c r="J3799" s="2">
        <v>270</v>
      </c>
      <c r="K3799" s="2">
        <f>IF(OR(B3799="متنوع",B3799="قطع غيار"),J3799,IF(AND(B3799="ceiling fan",J3799&gt;500),_xlfn.MAXIFS('m cost'!$E$3:$E$1062,'m cost'!$B$3:$B$1062,C3799,'m cost'!$C$3:$C$1062,"&lt;="&amp;O3799,'m cost'!$D$3:$D$1062,"&lt;="&amp;N3799)*3,_xlfn.MAXIFS('m cost'!$E$3:$E$1062,'m cost'!$B$3:$B$1062,C3799,'m cost'!$C$3:$C$1062,"&lt;="&amp;O3799,'m cost'!$D$3:$D$1062,"&lt;="&amp;N3799)))</f>
        <v>1330</v>
      </c>
      <c r="L3799" s="2">
        <f t="shared" si="366"/>
        <v>-1330</v>
      </c>
      <c r="M3799" s="2">
        <f t="shared" si="367"/>
        <v>-270</v>
      </c>
      <c r="N3799">
        <f t="shared" si="368"/>
        <v>3</v>
      </c>
      <c r="O3799">
        <f t="shared" si="369"/>
        <v>2023</v>
      </c>
      <c r="P3799" s="9">
        <f>IF(I3799&gt;0,VLOOKUP(B3799,'m cost'!A:G,6,FALSE)*I3799,0)</f>
        <v>0</v>
      </c>
      <c r="Q3799" t="str">
        <f t="shared" si="370"/>
        <v>p</v>
      </c>
      <c r="R3799" s="2">
        <f t="shared" si="371"/>
        <v>1060</v>
      </c>
    </row>
    <row r="3800" spans="1:18" x14ac:dyDescent="0.2">
      <c r="A3800" t="s">
        <v>45</v>
      </c>
      <c r="B3800" s="9" t="str">
        <f>VLOOKUP(A3800,'item cost'!A:D,2,FALSE)</f>
        <v>group 17</v>
      </c>
      <c r="C3800" s="9" t="str">
        <f>VLOOKUP(D3800,items!A:B,2,FALSE)</f>
        <v>item 18</v>
      </c>
      <c r="D3800" t="s">
        <v>850</v>
      </c>
      <c r="E3800" s="10"/>
      <c r="F3800" s="10">
        <v>45010</v>
      </c>
      <c r="G3800" t="s">
        <v>254</v>
      </c>
      <c r="I3800">
        <v>-1</v>
      </c>
      <c r="J3800" s="2">
        <v>485</v>
      </c>
      <c r="K3800" s="2">
        <f>IF(OR(B3800="متنوع",B3800="قطع غيار"),J3800,IF(AND(B3800="ceiling fan",J3800&gt;500),_xlfn.MAXIFS('m cost'!$E$3:$E$1062,'m cost'!$B$3:$B$1062,C3800,'m cost'!$C$3:$C$1062,"&lt;="&amp;O3800,'m cost'!$D$3:$D$1062,"&lt;="&amp;N3800)*3,_xlfn.MAXIFS('m cost'!$E$3:$E$1062,'m cost'!$B$3:$B$1062,C3800,'m cost'!$C$3:$C$1062,"&lt;="&amp;O3800,'m cost'!$D$3:$D$1062,"&lt;="&amp;N3800)))</f>
        <v>569</v>
      </c>
      <c r="L3800" s="2">
        <f t="shared" si="366"/>
        <v>-569</v>
      </c>
      <c r="M3800" s="2">
        <f t="shared" si="367"/>
        <v>-485</v>
      </c>
      <c r="N3800">
        <f t="shared" si="368"/>
        <v>3</v>
      </c>
      <c r="O3800">
        <f t="shared" si="369"/>
        <v>2023</v>
      </c>
      <c r="P3800" s="9">
        <f>IF(I3800&gt;0,VLOOKUP(B3800,'m cost'!A:G,6,FALSE)*I3800,0)</f>
        <v>0</v>
      </c>
      <c r="Q3800" t="str">
        <f t="shared" si="370"/>
        <v>p</v>
      </c>
      <c r="R3800" s="2">
        <f t="shared" si="371"/>
        <v>84</v>
      </c>
    </row>
    <row r="3801" spans="1:18" x14ac:dyDescent="0.2">
      <c r="A3801" t="s">
        <v>32</v>
      </c>
      <c r="B3801" s="9" t="str">
        <f>VLOOKUP(A3801,'item cost'!A:D,2,FALSE)</f>
        <v>group 1</v>
      </c>
      <c r="C3801" s="9" t="str">
        <f>VLOOKUP(D3801,items!A:B,2,FALSE)</f>
        <v>item 19</v>
      </c>
      <c r="D3801" t="s">
        <v>851</v>
      </c>
      <c r="E3801" s="10"/>
      <c r="F3801" s="10">
        <v>45010</v>
      </c>
      <c r="G3801" t="s">
        <v>254</v>
      </c>
      <c r="I3801">
        <v>-1</v>
      </c>
      <c r="J3801" s="2">
        <v>570</v>
      </c>
      <c r="K3801" s="2">
        <f>IF(OR(B3801="متنوع",B3801="قطع غيار"),J3801,IF(AND(B3801="ceiling fan",J3801&gt;500),_xlfn.MAXIFS('m cost'!$E$3:$E$1062,'m cost'!$B$3:$B$1062,C3801,'m cost'!$C$3:$C$1062,"&lt;="&amp;O3801,'m cost'!$D$3:$D$1062,"&lt;="&amp;N3801)*3,_xlfn.MAXIFS('m cost'!$E$3:$E$1062,'m cost'!$B$3:$B$1062,C3801,'m cost'!$C$3:$C$1062,"&lt;="&amp;O3801,'m cost'!$D$3:$D$1062,"&lt;="&amp;N3801)))</f>
        <v>1400</v>
      </c>
      <c r="L3801" s="2">
        <f t="shared" si="366"/>
        <v>-1400</v>
      </c>
      <c r="M3801" s="2">
        <f t="shared" si="367"/>
        <v>-570</v>
      </c>
      <c r="N3801">
        <f t="shared" si="368"/>
        <v>3</v>
      </c>
      <c r="O3801">
        <f t="shared" si="369"/>
        <v>2023</v>
      </c>
      <c r="P3801" s="9">
        <f>IF(I3801&gt;0,VLOOKUP(B3801,'m cost'!A:G,6,FALSE)*I3801,0)</f>
        <v>0</v>
      </c>
      <c r="Q3801" t="str">
        <f t="shared" si="370"/>
        <v>p</v>
      </c>
      <c r="R3801" s="2">
        <f t="shared" si="371"/>
        <v>830</v>
      </c>
    </row>
    <row r="3802" spans="1:18" x14ac:dyDescent="0.2">
      <c r="A3802" t="s">
        <v>274</v>
      </c>
      <c r="B3802" s="9" t="str">
        <f>VLOOKUP(A3802,'item cost'!A:D,2,FALSE)</f>
        <v>group 36</v>
      </c>
      <c r="C3802" s="9" t="str">
        <f>VLOOKUP(D3802,items!A:B,2,FALSE)</f>
        <v>item 20</v>
      </c>
      <c r="D3802" t="s">
        <v>852</v>
      </c>
      <c r="E3802" s="10"/>
      <c r="F3802" s="10">
        <v>45015</v>
      </c>
      <c r="G3802" t="s">
        <v>810</v>
      </c>
      <c r="I3802">
        <v>10</v>
      </c>
      <c r="J3802" s="2">
        <v>1750</v>
      </c>
      <c r="K3802" s="2">
        <f>IF(OR(B3802="متنوع",B3802="قطع غيار"),J3802,IF(AND(B3802="ceiling fan",J3802&gt;500),_xlfn.MAXIFS('m cost'!$E$3:$E$1062,'m cost'!$B$3:$B$1062,C3802,'m cost'!$C$3:$C$1062,"&lt;="&amp;O3802,'m cost'!$D$3:$D$1062,"&lt;="&amp;N3802)*3,_xlfn.MAXIFS('m cost'!$E$3:$E$1062,'m cost'!$B$3:$B$1062,C3802,'m cost'!$C$3:$C$1062,"&lt;="&amp;O3802,'m cost'!$D$3:$D$1062,"&lt;="&amp;N3802)))</f>
        <v>1668</v>
      </c>
      <c r="L3802" s="2">
        <f t="shared" si="366"/>
        <v>16680</v>
      </c>
      <c r="M3802" s="2">
        <f t="shared" si="367"/>
        <v>17500</v>
      </c>
      <c r="N3802">
        <f t="shared" si="368"/>
        <v>3</v>
      </c>
      <c r="O3802">
        <f t="shared" si="369"/>
        <v>2023</v>
      </c>
      <c r="P3802" s="9">
        <f>IF(I3802&gt;0,VLOOKUP(B3802,'m cost'!A:G,6,FALSE)*I3802,0)</f>
        <v>50</v>
      </c>
      <c r="Q3802" t="str">
        <f t="shared" si="370"/>
        <v>p</v>
      </c>
      <c r="R3802" s="2">
        <f t="shared" si="371"/>
        <v>770</v>
      </c>
    </row>
    <row r="3803" spans="1:18" x14ac:dyDescent="0.2">
      <c r="A3803" t="s">
        <v>36</v>
      </c>
      <c r="B3803" s="9" t="str">
        <f>VLOOKUP(A3803,'item cost'!A:D,2,FALSE)</f>
        <v>group 15</v>
      </c>
      <c r="C3803" s="9" t="str">
        <f>VLOOKUP(D3803,items!A:B,2,FALSE)</f>
        <v>item 21</v>
      </c>
      <c r="D3803" t="s">
        <v>853</v>
      </c>
      <c r="E3803" s="10"/>
      <c r="F3803" s="10">
        <v>45015</v>
      </c>
      <c r="G3803" t="s">
        <v>810</v>
      </c>
      <c r="I3803">
        <v>5</v>
      </c>
      <c r="J3803" s="2">
        <v>1075</v>
      </c>
      <c r="K3803" s="2">
        <f>IF(OR(B3803="متنوع",B3803="قطع غيار"),J3803,IF(AND(B3803="ceiling fan",J3803&gt;500),_xlfn.MAXIFS('m cost'!$E$3:$E$1062,'m cost'!$B$3:$B$1062,C3803,'m cost'!$C$3:$C$1062,"&lt;="&amp;O3803,'m cost'!$D$3:$D$1062,"&lt;="&amp;N3803)*3,_xlfn.MAXIFS('m cost'!$E$3:$E$1062,'m cost'!$B$3:$B$1062,C3803,'m cost'!$C$3:$C$1062,"&lt;="&amp;O3803,'m cost'!$D$3:$D$1062,"&lt;="&amp;N3803)))</f>
        <v>2185</v>
      </c>
      <c r="L3803" s="2">
        <f t="shared" si="366"/>
        <v>10925</v>
      </c>
      <c r="M3803" s="2">
        <f t="shared" si="367"/>
        <v>5375</v>
      </c>
      <c r="N3803">
        <f t="shared" si="368"/>
        <v>3</v>
      </c>
      <c r="O3803">
        <f t="shared" si="369"/>
        <v>2023</v>
      </c>
      <c r="P3803" s="9">
        <f>IF(I3803&gt;0,VLOOKUP(B3803,'m cost'!A:G,6,FALSE)*I3803,0)</f>
        <v>132.6</v>
      </c>
      <c r="Q3803" t="str">
        <f t="shared" si="370"/>
        <v>l</v>
      </c>
      <c r="R3803" s="2">
        <f t="shared" si="371"/>
        <v>-5682.6</v>
      </c>
    </row>
    <row r="3804" spans="1:18" x14ac:dyDescent="0.2">
      <c r="A3804" t="s">
        <v>452</v>
      </c>
      <c r="B3804" s="9" t="e">
        <f>VLOOKUP(A3804,'item cost'!A:D,2,FALSE)</f>
        <v>#N/A</v>
      </c>
      <c r="C3804" s="9" t="str">
        <f>VLOOKUP(D3804,items!A:B,2,FALSE)</f>
        <v>item 22</v>
      </c>
      <c r="D3804" t="s">
        <v>854</v>
      </c>
      <c r="E3804" s="10"/>
      <c r="F3804" s="10">
        <v>45015</v>
      </c>
      <c r="G3804" t="s">
        <v>810</v>
      </c>
      <c r="I3804">
        <v>10</v>
      </c>
      <c r="J3804" s="2">
        <v>690</v>
      </c>
      <c r="K3804" s="2" t="e">
        <f>IF(OR(B3804="متنوع",B3804="قطع غيار"),J3804,IF(AND(B3804="ceiling fan",J3804&gt;500),_xlfn.MAXIFS('m cost'!$E$3:$E$1062,'m cost'!$B$3:$B$1062,C3804,'m cost'!$C$3:$C$1062,"&lt;="&amp;O3804,'m cost'!$D$3:$D$1062,"&lt;="&amp;N3804)*3,_xlfn.MAXIFS('m cost'!$E$3:$E$1062,'m cost'!$B$3:$B$1062,C3804,'m cost'!$C$3:$C$1062,"&lt;="&amp;O3804,'m cost'!$D$3:$D$1062,"&lt;="&amp;N3804)))</f>
        <v>#N/A</v>
      </c>
      <c r="L3804" s="2" t="e">
        <f t="shared" si="366"/>
        <v>#N/A</v>
      </c>
      <c r="M3804" s="2">
        <f t="shared" si="367"/>
        <v>6900</v>
      </c>
      <c r="N3804">
        <f t="shared" si="368"/>
        <v>3</v>
      </c>
      <c r="O3804">
        <f t="shared" si="369"/>
        <v>2023</v>
      </c>
      <c r="P3804" s="9" t="e">
        <f>IF(I3804&gt;0,VLOOKUP(B3804,'m cost'!A:G,6,FALSE)*I3804,0)</f>
        <v>#N/A</v>
      </c>
      <c r="Q3804" t="e">
        <f t="shared" si="370"/>
        <v>#N/A</v>
      </c>
      <c r="R3804" s="2" t="e">
        <f t="shared" si="371"/>
        <v>#N/A</v>
      </c>
    </row>
    <row r="3805" spans="1:18" x14ac:dyDescent="0.2">
      <c r="A3805" t="s">
        <v>72</v>
      </c>
      <c r="B3805" s="9" t="str">
        <f>VLOOKUP(A3805,'item cost'!A:D,2,FALSE)</f>
        <v>group 13</v>
      </c>
      <c r="C3805" s="9" t="str">
        <f>VLOOKUP(D3805,items!A:B,2,FALSE)</f>
        <v>item 23</v>
      </c>
      <c r="D3805" t="s">
        <v>855</v>
      </c>
      <c r="E3805" s="10"/>
      <c r="F3805" s="10">
        <v>45015</v>
      </c>
      <c r="G3805" t="s">
        <v>810</v>
      </c>
      <c r="I3805">
        <v>20</v>
      </c>
      <c r="J3805" s="2">
        <v>420</v>
      </c>
      <c r="K3805" s="2">
        <f>IF(OR(B3805="متنوع",B3805="قطع غيار"),J3805,IF(AND(B3805="ceiling fan",J3805&gt;500),_xlfn.MAXIFS('m cost'!$E$3:$E$1062,'m cost'!$B$3:$B$1062,C3805,'m cost'!$C$3:$C$1062,"&lt;="&amp;O3805,'m cost'!$D$3:$D$1062,"&lt;="&amp;N3805)*3,_xlfn.MAXIFS('m cost'!$E$3:$E$1062,'m cost'!$B$3:$B$1062,C3805,'m cost'!$C$3:$C$1062,"&lt;="&amp;O3805,'m cost'!$D$3:$D$1062,"&lt;="&amp;N3805)))</f>
        <v>3666.8121693121693</v>
      </c>
      <c r="L3805" s="2">
        <f t="shared" si="366"/>
        <v>73336.243386243383</v>
      </c>
      <c r="M3805" s="2">
        <f t="shared" si="367"/>
        <v>8400</v>
      </c>
      <c r="N3805">
        <f t="shared" si="368"/>
        <v>3</v>
      </c>
      <c r="O3805">
        <f t="shared" si="369"/>
        <v>2023</v>
      </c>
      <c r="P3805" s="9">
        <f>IF(I3805&gt;0,VLOOKUP(B3805,'m cost'!A:G,6,FALSE)*I3805,0)</f>
        <v>833.40000000000009</v>
      </c>
      <c r="Q3805" t="str">
        <f t="shared" si="370"/>
        <v>l</v>
      </c>
      <c r="R3805" s="2">
        <f t="shared" si="371"/>
        <v>-65769.643386243377</v>
      </c>
    </row>
    <row r="3806" spans="1:18" x14ac:dyDescent="0.2">
      <c r="A3806" t="s">
        <v>46</v>
      </c>
      <c r="B3806" s="9" t="str">
        <f>VLOOKUP(A3806,'item cost'!A:D,2,FALSE)</f>
        <v>group 27</v>
      </c>
      <c r="C3806" s="9" t="str">
        <f>VLOOKUP(D3806,items!A:B,2,FALSE)</f>
        <v>item 24</v>
      </c>
      <c r="D3806" t="s">
        <v>856</v>
      </c>
      <c r="E3806" s="10"/>
      <c r="F3806" s="10">
        <v>45004</v>
      </c>
      <c r="G3806" t="s">
        <v>811</v>
      </c>
      <c r="I3806">
        <v>10</v>
      </c>
      <c r="J3806" s="2">
        <v>1550</v>
      </c>
      <c r="K3806" s="2">
        <f>IF(OR(B3806="متنوع",B3806="قطع غيار"),J3806,IF(AND(B3806="ceiling fan",J3806&gt;500),_xlfn.MAXIFS('m cost'!$E$3:$E$1062,'m cost'!$B$3:$B$1062,C3806,'m cost'!$C$3:$C$1062,"&lt;="&amp;O3806,'m cost'!$D$3:$D$1062,"&lt;="&amp;N3806)*3,_xlfn.MAXIFS('m cost'!$E$3:$E$1062,'m cost'!$B$3:$B$1062,C3806,'m cost'!$C$3:$C$1062,"&lt;="&amp;O3806,'m cost'!$D$3:$D$1062,"&lt;="&amp;N3806)))</f>
        <v>570</v>
      </c>
      <c r="L3806" s="2">
        <f t="shared" si="366"/>
        <v>5700</v>
      </c>
      <c r="M3806" s="2">
        <f t="shared" si="367"/>
        <v>15500</v>
      </c>
      <c r="N3806">
        <f t="shared" si="368"/>
        <v>3</v>
      </c>
      <c r="O3806">
        <f t="shared" si="369"/>
        <v>2023</v>
      </c>
      <c r="P3806" s="9">
        <f>IF(I3806&gt;0,VLOOKUP(B3806,'m cost'!A:G,6,FALSE)*I3806,0)</f>
        <v>0</v>
      </c>
      <c r="Q3806" t="str">
        <f t="shared" si="370"/>
        <v>p</v>
      </c>
      <c r="R3806" s="2">
        <f t="shared" si="371"/>
        <v>9800</v>
      </c>
    </row>
    <row r="3807" spans="1:18" x14ac:dyDescent="0.2">
      <c r="A3807" t="s">
        <v>39</v>
      </c>
      <c r="B3807" s="9" t="str">
        <f>VLOOKUP(A3807,'item cost'!A:D,2,FALSE)</f>
        <v>group 9</v>
      </c>
      <c r="C3807" s="9" t="str">
        <f>VLOOKUP(D3807,items!A:B,2,FALSE)</f>
        <v>item 25</v>
      </c>
      <c r="D3807" t="s">
        <v>857</v>
      </c>
      <c r="E3807" s="10"/>
      <c r="F3807" s="10">
        <v>45004</v>
      </c>
      <c r="G3807" t="s">
        <v>811</v>
      </c>
      <c r="I3807">
        <v>15</v>
      </c>
      <c r="J3807" s="2">
        <v>1475</v>
      </c>
      <c r="K3807" s="2">
        <f>IF(OR(B3807="متنوع",B3807="قطع غيار"),J3807,IF(AND(B3807="ceiling fan",J3807&gt;500),_xlfn.MAXIFS('m cost'!$E$3:$E$1062,'m cost'!$B$3:$B$1062,C3807,'m cost'!$C$3:$C$1062,"&lt;="&amp;O3807,'m cost'!$D$3:$D$1062,"&lt;="&amp;N3807)*3,_xlfn.MAXIFS('m cost'!$E$3:$E$1062,'m cost'!$B$3:$B$1062,C3807,'m cost'!$C$3:$C$1062,"&lt;="&amp;O3807,'m cost'!$D$3:$D$1062,"&lt;="&amp;N3807)))</f>
        <v>388</v>
      </c>
      <c r="L3807" s="2">
        <f t="shared" si="366"/>
        <v>5820</v>
      </c>
      <c r="M3807" s="2">
        <f t="shared" si="367"/>
        <v>22125</v>
      </c>
      <c r="N3807">
        <f t="shared" si="368"/>
        <v>3</v>
      </c>
      <c r="O3807">
        <f t="shared" si="369"/>
        <v>2023</v>
      </c>
      <c r="P3807" s="9">
        <f>IF(I3807&gt;0,VLOOKUP(B3807,'m cost'!A:G,6,FALSE)*I3807,0)</f>
        <v>337.34999999999997</v>
      </c>
      <c r="Q3807" t="str">
        <f t="shared" si="370"/>
        <v>p</v>
      </c>
      <c r="R3807" s="2">
        <f t="shared" si="371"/>
        <v>15967.65</v>
      </c>
    </row>
    <row r="3808" spans="1:18" x14ac:dyDescent="0.2">
      <c r="A3808" t="s">
        <v>40</v>
      </c>
      <c r="B3808" s="9" t="str">
        <f>VLOOKUP(A3808,'item cost'!A:D,2,FALSE)</f>
        <v>group 7</v>
      </c>
      <c r="C3808" s="9" t="str">
        <f>VLOOKUP(D3808,items!A:B,2,FALSE)</f>
        <v>item 26</v>
      </c>
      <c r="D3808" t="s">
        <v>858</v>
      </c>
      <c r="E3808" s="10"/>
      <c r="F3808" s="10">
        <v>45004</v>
      </c>
      <c r="G3808" t="s">
        <v>811</v>
      </c>
      <c r="I3808">
        <v>60</v>
      </c>
      <c r="J3808" s="2">
        <v>505</v>
      </c>
      <c r="K3808" s="2">
        <f>IF(OR(B3808="متنوع",B3808="قطع غيار"),J3808,IF(AND(B3808="ceiling fan",J3808&gt;500),_xlfn.MAXIFS('m cost'!$E$3:$E$1062,'m cost'!$B$3:$B$1062,C3808,'m cost'!$C$3:$C$1062,"&lt;="&amp;O3808,'m cost'!$D$3:$D$1062,"&lt;="&amp;N3808)*3,_xlfn.MAXIFS('m cost'!$E$3:$E$1062,'m cost'!$B$3:$B$1062,C3808,'m cost'!$C$3:$C$1062,"&lt;="&amp;O3808,'m cost'!$D$3:$D$1062,"&lt;="&amp;N3808)))</f>
        <v>2270</v>
      </c>
      <c r="L3808" s="2">
        <f t="shared" si="366"/>
        <v>136200</v>
      </c>
      <c r="M3808" s="2">
        <f t="shared" si="367"/>
        <v>30300</v>
      </c>
      <c r="N3808">
        <f t="shared" si="368"/>
        <v>3</v>
      </c>
      <c r="O3808">
        <f t="shared" si="369"/>
        <v>2023</v>
      </c>
      <c r="P3808" s="9">
        <f>IF(I3808&gt;0,VLOOKUP(B3808,'m cost'!A:G,6,FALSE)*I3808,0)</f>
        <v>1328.4</v>
      </c>
      <c r="Q3808" t="str">
        <f t="shared" si="370"/>
        <v>l</v>
      </c>
      <c r="R3808" s="2">
        <f t="shared" si="371"/>
        <v>-107228.4</v>
      </c>
    </row>
    <row r="3809" spans="1:18" x14ac:dyDescent="0.2">
      <c r="A3809" t="s">
        <v>32</v>
      </c>
      <c r="B3809" s="9" t="str">
        <f>VLOOKUP(A3809,'item cost'!A:D,2,FALSE)</f>
        <v>group 1</v>
      </c>
      <c r="C3809" s="9" t="str">
        <f>VLOOKUP(D3809,items!A:B,2,FALSE)</f>
        <v>item 27</v>
      </c>
      <c r="D3809" t="s">
        <v>859</v>
      </c>
      <c r="E3809" s="10"/>
      <c r="F3809" s="10">
        <v>45004</v>
      </c>
      <c r="G3809" t="s">
        <v>811</v>
      </c>
      <c r="I3809">
        <v>10</v>
      </c>
      <c r="J3809" s="2">
        <v>560</v>
      </c>
      <c r="K3809" s="2">
        <f>IF(OR(B3809="متنوع",B3809="قطع غيار"),J3809,IF(AND(B3809="ceiling fan",J3809&gt;500),_xlfn.MAXIFS('m cost'!$E$3:$E$1062,'m cost'!$B$3:$B$1062,C3809,'m cost'!$C$3:$C$1062,"&lt;="&amp;O3809,'m cost'!$D$3:$D$1062,"&lt;="&amp;N3809)*3,_xlfn.MAXIFS('m cost'!$E$3:$E$1062,'m cost'!$B$3:$B$1062,C3809,'m cost'!$C$3:$C$1062,"&lt;="&amp;O3809,'m cost'!$D$3:$D$1062,"&lt;="&amp;N3809)))</f>
        <v>1651</v>
      </c>
      <c r="L3809" s="2">
        <f t="shared" si="366"/>
        <v>16510</v>
      </c>
      <c r="M3809" s="2">
        <f t="shared" si="367"/>
        <v>5600</v>
      </c>
      <c r="N3809">
        <f t="shared" si="368"/>
        <v>3</v>
      </c>
      <c r="O3809">
        <f t="shared" si="369"/>
        <v>2023</v>
      </c>
      <c r="P3809" s="9">
        <f>IF(I3809&gt;0,VLOOKUP(B3809,'m cost'!A:G,6,FALSE)*I3809,0)</f>
        <v>510.79999999999995</v>
      </c>
      <c r="Q3809" t="str">
        <f t="shared" si="370"/>
        <v>l</v>
      </c>
      <c r="R3809" s="2">
        <f t="shared" si="371"/>
        <v>-11420.8</v>
      </c>
    </row>
    <row r="3810" spans="1:18" x14ac:dyDescent="0.2">
      <c r="A3810" t="s">
        <v>32</v>
      </c>
      <c r="B3810" s="9" t="str">
        <f>VLOOKUP(A3810,'item cost'!A:D,2,FALSE)</f>
        <v>group 1</v>
      </c>
      <c r="C3810" s="9" t="str">
        <f>VLOOKUP(D3810,items!A:B,2,FALSE)</f>
        <v>item 28</v>
      </c>
      <c r="D3810" t="s">
        <v>860</v>
      </c>
      <c r="E3810" s="10"/>
      <c r="F3810" s="10">
        <v>45004</v>
      </c>
      <c r="G3810" t="s">
        <v>104</v>
      </c>
      <c r="I3810">
        <v>-3</v>
      </c>
      <c r="J3810" s="2">
        <v>560</v>
      </c>
      <c r="K3810" s="2">
        <f>IF(OR(B3810="متنوع",B3810="قطع غيار"),J3810,IF(AND(B3810="ceiling fan",J3810&gt;500),_xlfn.MAXIFS('m cost'!$E$3:$E$1062,'m cost'!$B$3:$B$1062,C3810,'m cost'!$C$3:$C$1062,"&lt;="&amp;O3810,'m cost'!$D$3:$D$1062,"&lt;="&amp;N3810)*3,_xlfn.MAXIFS('m cost'!$E$3:$E$1062,'m cost'!$B$3:$B$1062,C3810,'m cost'!$C$3:$C$1062,"&lt;="&amp;O3810,'m cost'!$D$3:$D$1062,"&lt;="&amp;N3810)))</f>
        <v>1229</v>
      </c>
      <c r="L3810" s="2">
        <f t="shared" si="366"/>
        <v>-3687</v>
      </c>
      <c r="M3810" s="2">
        <f t="shared" si="367"/>
        <v>-1680</v>
      </c>
      <c r="N3810">
        <f t="shared" si="368"/>
        <v>3</v>
      </c>
      <c r="O3810">
        <f t="shared" si="369"/>
        <v>2023</v>
      </c>
      <c r="P3810" s="9">
        <f>IF(I3810&gt;0,VLOOKUP(B3810,'m cost'!A:G,6,FALSE)*I3810,0)</f>
        <v>0</v>
      </c>
      <c r="Q3810" t="str">
        <f t="shared" si="370"/>
        <v>p</v>
      </c>
      <c r="R3810" s="2">
        <f t="shared" si="371"/>
        <v>2007</v>
      </c>
    </row>
    <row r="3811" spans="1:18" x14ac:dyDescent="0.2">
      <c r="A3811" t="s">
        <v>60</v>
      </c>
      <c r="B3811" s="9" t="str">
        <f>VLOOKUP(A3811,'item cost'!A:D,2,FALSE)</f>
        <v>group 23</v>
      </c>
      <c r="C3811" s="9" t="str">
        <f>VLOOKUP(D3811,items!A:B,2,FALSE)</f>
        <v>item 29</v>
      </c>
      <c r="D3811" t="s">
        <v>861</v>
      </c>
      <c r="E3811" s="10"/>
      <c r="F3811" s="10">
        <v>45004</v>
      </c>
      <c r="G3811" t="s">
        <v>104</v>
      </c>
      <c r="I3811">
        <v>-2</v>
      </c>
      <c r="J3811" s="2">
        <v>310</v>
      </c>
      <c r="K3811" s="2">
        <f>IF(OR(B3811="متنوع",B3811="قطع غيار"),J3811,IF(AND(B3811="ceiling fan",J3811&gt;500),_xlfn.MAXIFS('m cost'!$E$3:$E$1062,'m cost'!$B$3:$B$1062,C3811,'m cost'!$C$3:$C$1062,"&lt;="&amp;O3811,'m cost'!$D$3:$D$1062,"&lt;="&amp;N3811)*3,_xlfn.MAXIFS('m cost'!$E$3:$E$1062,'m cost'!$B$3:$B$1062,C3811,'m cost'!$C$3:$C$1062,"&lt;="&amp;O3811,'m cost'!$D$3:$D$1062,"&lt;="&amp;N3811)))</f>
        <v>253</v>
      </c>
      <c r="L3811" s="2">
        <f t="shared" si="366"/>
        <v>-506</v>
      </c>
      <c r="M3811" s="2">
        <f t="shared" si="367"/>
        <v>-620</v>
      </c>
      <c r="N3811">
        <f t="shared" si="368"/>
        <v>3</v>
      </c>
      <c r="O3811">
        <f t="shared" si="369"/>
        <v>2023</v>
      </c>
      <c r="P3811" s="9">
        <f>IF(I3811&gt;0,VLOOKUP(B3811,'m cost'!A:G,6,FALSE)*I3811,0)</f>
        <v>0</v>
      </c>
      <c r="Q3811" t="str">
        <f t="shared" si="370"/>
        <v>l</v>
      </c>
      <c r="R3811" s="2">
        <f t="shared" si="371"/>
        <v>-114</v>
      </c>
    </row>
    <row r="3812" spans="1:18" x14ac:dyDescent="0.2">
      <c r="A3812" t="s">
        <v>40</v>
      </c>
      <c r="B3812" s="9" t="str">
        <f>VLOOKUP(A3812,'item cost'!A:D,2,FALSE)</f>
        <v>group 7</v>
      </c>
      <c r="C3812" s="9" t="str">
        <f>VLOOKUP(D3812,items!A:B,2,FALSE)</f>
        <v>item 30</v>
      </c>
      <c r="D3812" t="s">
        <v>862</v>
      </c>
      <c r="E3812" s="10"/>
      <c r="F3812" s="10">
        <v>44987</v>
      </c>
      <c r="G3812" t="s">
        <v>812</v>
      </c>
      <c r="I3812">
        <v>25</v>
      </c>
      <c r="J3812" s="2">
        <v>490</v>
      </c>
      <c r="K3812" s="2">
        <f>IF(OR(B3812="متنوع",B3812="قطع غيار"),J3812,IF(AND(B3812="ceiling fan",J3812&gt;500),_xlfn.MAXIFS('m cost'!$E$3:$E$1062,'m cost'!$B$3:$B$1062,C3812,'m cost'!$C$3:$C$1062,"&lt;="&amp;O3812,'m cost'!$D$3:$D$1062,"&lt;="&amp;N3812)*3,_xlfn.MAXIFS('m cost'!$E$3:$E$1062,'m cost'!$B$3:$B$1062,C3812,'m cost'!$C$3:$C$1062,"&lt;="&amp;O3812,'m cost'!$D$3:$D$1062,"&lt;="&amp;N3812)))</f>
        <v>1273</v>
      </c>
      <c r="L3812" s="2">
        <f t="shared" si="366"/>
        <v>31825</v>
      </c>
      <c r="M3812" s="2">
        <f t="shared" si="367"/>
        <v>12250</v>
      </c>
      <c r="N3812">
        <f t="shared" si="368"/>
        <v>3</v>
      </c>
      <c r="O3812">
        <f t="shared" si="369"/>
        <v>2023</v>
      </c>
      <c r="P3812" s="9">
        <f>IF(I3812&gt;0,VLOOKUP(B3812,'m cost'!A:G,6,FALSE)*I3812,0)</f>
        <v>553.5</v>
      </c>
      <c r="Q3812" t="str">
        <f t="shared" si="370"/>
        <v>l</v>
      </c>
      <c r="R3812" s="2">
        <f t="shared" si="371"/>
        <v>-20128.5</v>
      </c>
    </row>
    <row r="3813" spans="1:18" x14ac:dyDescent="0.2">
      <c r="A3813" t="s">
        <v>33</v>
      </c>
      <c r="B3813" s="9" t="str">
        <f>VLOOKUP(A3813,'item cost'!A:D,2,FALSE)</f>
        <v>group 33</v>
      </c>
      <c r="C3813" s="9" t="str">
        <f>VLOOKUP(D3813,items!A:B,2,FALSE)</f>
        <v>item 31</v>
      </c>
      <c r="D3813" t="s">
        <v>863</v>
      </c>
      <c r="E3813" s="10"/>
      <c r="F3813" s="10">
        <v>44987</v>
      </c>
      <c r="G3813" t="s">
        <v>812</v>
      </c>
      <c r="I3813">
        <v>15</v>
      </c>
      <c r="J3813" s="2">
        <v>540</v>
      </c>
      <c r="K3813" s="2">
        <f>IF(OR(B3813="متنوع",B3813="قطع غيار"),J3813,IF(AND(B3813="ceiling fan",J3813&gt;500),_xlfn.MAXIFS('m cost'!$E$3:$E$1062,'m cost'!$B$3:$B$1062,C3813,'m cost'!$C$3:$C$1062,"&lt;="&amp;O3813,'m cost'!$D$3:$D$1062,"&lt;="&amp;N3813)*3,_xlfn.MAXIFS('m cost'!$E$3:$E$1062,'m cost'!$B$3:$B$1062,C3813,'m cost'!$C$3:$C$1062,"&lt;="&amp;O3813,'m cost'!$D$3:$D$1062,"&lt;="&amp;N3813)))</f>
        <v>891.17460317460325</v>
      </c>
      <c r="L3813" s="2">
        <f t="shared" si="366"/>
        <v>13367.61904761905</v>
      </c>
      <c r="M3813" s="2">
        <f t="shared" si="367"/>
        <v>8100</v>
      </c>
      <c r="N3813">
        <f t="shared" si="368"/>
        <v>3</v>
      </c>
      <c r="O3813">
        <f t="shared" si="369"/>
        <v>2023</v>
      </c>
      <c r="P3813" s="9">
        <f>IF(I3813&gt;0,VLOOKUP(B3813,'m cost'!A:G,6,FALSE)*I3813,0)</f>
        <v>75</v>
      </c>
      <c r="Q3813" t="str">
        <f t="shared" si="370"/>
        <v>l</v>
      </c>
      <c r="R3813" s="2">
        <f t="shared" si="371"/>
        <v>-5342.6190476190495</v>
      </c>
    </row>
    <row r="3814" spans="1:18" x14ac:dyDescent="0.2">
      <c r="A3814" t="s">
        <v>32</v>
      </c>
      <c r="B3814" s="9" t="str">
        <f>VLOOKUP(A3814,'item cost'!A:D,2,FALSE)</f>
        <v>group 1</v>
      </c>
      <c r="C3814" s="9" t="str">
        <f>VLOOKUP(D3814,items!A:B,2,FALSE)</f>
        <v>item 32</v>
      </c>
      <c r="D3814" t="s">
        <v>864</v>
      </c>
      <c r="E3814" s="10"/>
      <c r="F3814" s="10">
        <v>44987</v>
      </c>
      <c r="G3814" t="s">
        <v>812</v>
      </c>
      <c r="I3814">
        <v>25</v>
      </c>
      <c r="J3814" s="2">
        <v>540</v>
      </c>
      <c r="K3814" s="2">
        <f>IF(OR(B3814="متنوع",B3814="قطع غيار"),J3814,IF(AND(B3814="ceiling fan",J3814&gt;500),_xlfn.MAXIFS('m cost'!$E$3:$E$1062,'m cost'!$B$3:$B$1062,C3814,'m cost'!$C$3:$C$1062,"&lt;="&amp;O3814,'m cost'!$D$3:$D$1062,"&lt;="&amp;N3814)*3,_xlfn.MAXIFS('m cost'!$E$3:$E$1062,'m cost'!$B$3:$B$1062,C3814,'m cost'!$C$3:$C$1062,"&lt;="&amp;O3814,'m cost'!$D$3:$D$1062,"&lt;="&amp;N3814)))</f>
        <v>630</v>
      </c>
      <c r="L3814" s="2">
        <f t="shared" si="366"/>
        <v>15750</v>
      </c>
      <c r="M3814" s="2">
        <f t="shared" si="367"/>
        <v>13500</v>
      </c>
      <c r="N3814">
        <f t="shared" si="368"/>
        <v>3</v>
      </c>
      <c r="O3814">
        <f t="shared" si="369"/>
        <v>2023</v>
      </c>
      <c r="P3814" s="9">
        <f>IF(I3814&gt;0,VLOOKUP(B3814,'m cost'!A:G,6,FALSE)*I3814,0)</f>
        <v>1277</v>
      </c>
      <c r="Q3814" t="str">
        <f t="shared" si="370"/>
        <v>l</v>
      </c>
      <c r="R3814" s="2">
        <f t="shared" si="371"/>
        <v>-3527</v>
      </c>
    </row>
    <row r="3815" spans="1:18" x14ac:dyDescent="0.2">
      <c r="A3815" t="s">
        <v>48</v>
      </c>
      <c r="B3815" s="9" t="str">
        <f>VLOOKUP(A3815,'item cost'!A:D,2,FALSE)</f>
        <v>group 34</v>
      </c>
      <c r="C3815" s="9" t="str">
        <f>VLOOKUP(D3815,items!A:B,2,FALSE)</f>
        <v>item 33</v>
      </c>
      <c r="D3815" t="s">
        <v>865</v>
      </c>
      <c r="E3815" s="10"/>
      <c r="F3815" s="10">
        <v>44987</v>
      </c>
      <c r="G3815" t="s">
        <v>812</v>
      </c>
      <c r="I3815">
        <v>10</v>
      </c>
      <c r="J3815" s="2">
        <v>600</v>
      </c>
      <c r="K3815" s="2">
        <f>IF(OR(B3815="متنوع",B3815="قطع غيار"),J3815,IF(AND(B3815="ceiling fan",J3815&gt;500),_xlfn.MAXIFS('m cost'!$E$3:$E$1062,'m cost'!$B$3:$B$1062,C3815,'m cost'!$C$3:$C$1062,"&lt;="&amp;O3815,'m cost'!$D$3:$D$1062,"&lt;="&amp;N3815)*3,_xlfn.MAXIFS('m cost'!$E$3:$E$1062,'m cost'!$B$3:$B$1062,C3815,'m cost'!$C$3:$C$1062,"&lt;="&amp;O3815,'m cost'!$D$3:$D$1062,"&lt;="&amp;N3815)))</f>
        <v>960</v>
      </c>
      <c r="L3815" s="2">
        <f t="shared" si="366"/>
        <v>9600</v>
      </c>
      <c r="M3815" s="2">
        <f t="shared" si="367"/>
        <v>6000</v>
      </c>
      <c r="N3815">
        <f t="shared" si="368"/>
        <v>3</v>
      </c>
      <c r="O3815">
        <f t="shared" si="369"/>
        <v>2023</v>
      </c>
      <c r="P3815" s="9">
        <f>IF(I3815&gt;0,VLOOKUP(B3815,'m cost'!A:G,6,FALSE)*I3815,0)</f>
        <v>50</v>
      </c>
      <c r="Q3815" t="str">
        <f t="shared" si="370"/>
        <v>l</v>
      </c>
      <c r="R3815" s="2">
        <f t="shared" si="371"/>
        <v>-3650</v>
      </c>
    </row>
    <row r="3816" spans="1:18" x14ac:dyDescent="0.2">
      <c r="A3816" t="s">
        <v>23</v>
      </c>
      <c r="B3816" s="9" t="str">
        <f>VLOOKUP(A3816,'item cost'!A:D,2,FALSE)</f>
        <v>group 3</v>
      </c>
      <c r="C3816" s="9" t="str">
        <f>VLOOKUP(D3816,items!A:B,2,FALSE)</f>
        <v>item 34</v>
      </c>
      <c r="D3816" t="s">
        <v>866</v>
      </c>
      <c r="E3816" s="10"/>
      <c r="F3816" s="10">
        <v>44987</v>
      </c>
      <c r="G3816" t="s">
        <v>812</v>
      </c>
      <c r="I3816">
        <v>10</v>
      </c>
      <c r="J3816" s="2">
        <v>2700</v>
      </c>
      <c r="K3816" s="2">
        <f>IF(OR(B3816="متنوع",B3816="قطع غيار"),J3816,IF(AND(B3816="ceiling fan",J3816&gt;500),_xlfn.MAXIFS('m cost'!$E$3:$E$1062,'m cost'!$B$3:$B$1062,C3816,'m cost'!$C$3:$C$1062,"&lt;="&amp;O3816,'m cost'!$D$3:$D$1062,"&lt;="&amp;N3816)*3,_xlfn.MAXIFS('m cost'!$E$3:$E$1062,'m cost'!$B$3:$B$1062,C3816,'m cost'!$C$3:$C$1062,"&lt;="&amp;O3816,'m cost'!$D$3:$D$1062,"&lt;="&amp;N3816)))</f>
        <v>1445</v>
      </c>
      <c r="L3816" s="2">
        <f t="shared" si="366"/>
        <v>14450</v>
      </c>
      <c r="M3816" s="2">
        <f t="shared" si="367"/>
        <v>27000</v>
      </c>
      <c r="N3816">
        <f t="shared" si="368"/>
        <v>3</v>
      </c>
      <c r="O3816">
        <f t="shared" si="369"/>
        <v>2023</v>
      </c>
      <c r="P3816" s="9">
        <f>IF(I3816&gt;0,VLOOKUP(B3816,'m cost'!A:G,6,FALSE)*I3816,0)</f>
        <v>589.09999999999991</v>
      </c>
      <c r="Q3816" t="str">
        <f t="shared" si="370"/>
        <v>p</v>
      </c>
      <c r="R3816" s="2">
        <f t="shared" si="371"/>
        <v>11960.9</v>
      </c>
    </row>
    <row r="3817" spans="1:18" x14ac:dyDescent="0.2">
      <c r="A3817" t="s">
        <v>30</v>
      </c>
      <c r="B3817" s="9" t="str">
        <f>VLOOKUP(A3817,'item cost'!A:D,2,FALSE)</f>
        <v>group 16</v>
      </c>
      <c r="C3817" s="9" t="str">
        <f>VLOOKUP(D3817,items!A:B,2,FALSE)</f>
        <v>item 35</v>
      </c>
      <c r="D3817" t="s">
        <v>867</v>
      </c>
      <c r="E3817" s="10"/>
      <c r="F3817" s="10">
        <v>44987</v>
      </c>
      <c r="G3817" t="s">
        <v>812</v>
      </c>
      <c r="I3817">
        <v>22</v>
      </c>
      <c r="J3817" s="2">
        <v>1225</v>
      </c>
      <c r="K3817" s="2">
        <f>IF(OR(B3817="متنوع",B3817="قطع غيار"),J3817,IF(AND(B3817="ceiling fan",J3817&gt;500),_xlfn.MAXIFS('m cost'!$E$3:$E$1062,'m cost'!$B$3:$B$1062,C3817,'m cost'!$C$3:$C$1062,"&lt;="&amp;O3817,'m cost'!$D$3:$D$1062,"&lt;="&amp;N3817)*3,_xlfn.MAXIFS('m cost'!$E$3:$E$1062,'m cost'!$B$3:$B$1062,C3817,'m cost'!$C$3:$C$1062,"&lt;="&amp;O3817,'m cost'!$D$3:$D$1062,"&lt;="&amp;N3817)))</f>
        <v>1445</v>
      </c>
      <c r="L3817" s="2">
        <f t="shared" si="366"/>
        <v>31790</v>
      </c>
      <c r="M3817" s="2">
        <f t="shared" si="367"/>
        <v>26950</v>
      </c>
      <c r="N3817">
        <f t="shared" si="368"/>
        <v>3</v>
      </c>
      <c r="O3817">
        <f t="shared" si="369"/>
        <v>2023</v>
      </c>
      <c r="P3817" s="9">
        <f>IF(I3817&gt;0,VLOOKUP(B3817,'m cost'!A:G,6,FALSE)*I3817,0)</f>
        <v>630.96</v>
      </c>
      <c r="Q3817" t="str">
        <f t="shared" si="370"/>
        <v>l</v>
      </c>
      <c r="R3817" s="2">
        <f t="shared" si="371"/>
        <v>-5470.96</v>
      </c>
    </row>
    <row r="3818" spans="1:18" x14ac:dyDescent="0.2">
      <c r="A3818" t="s">
        <v>61</v>
      </c>
      <c r="B3818" s="9" t="str">
        <f>VLOOKUP(A3818,'item cost'!A:D,2,FALSE)</f>
        <v>group 8</v>
      </c>
      <c r="C3818" s="9" t="str">
        <f>VLOOKUP(D3818,items!A:B,2,FALSE)</f>
        <v>item 36</v>
      </c>
      <c r="D3818" t="s">
        <v>868</v>
      </c>
      <c r="E3818" s="10"/>
      <c r="F3818" s="10">
        <v>44987</v>
      </c>
      <c r="G3818" t="s">
        <v>812</v>
      </c>
      <c r="I3818">
        <v>20</v>
      </c>
      <c r="J3818" s="2">
        <v>520</v>
      </c>
      <c r="K3818" s="2">
        <f>IF(OR(B3818="متنوع",B3818="قطع غيار"),J3818,IF(AND(B3818="ceiling fan",J3818&gt;500),_xlfn.MAXIFS('m cost'!$E$3:$E$1062,'m cost'!$B$3:$B$1062,C3818,'m cost'!$C$3:$C$1062,"&lt;="&amp;O3818,'m cost'!$D$3:$D$1062,"&lt;="&amp;N3818)*3,_xlfn.MAXIFS('m cost'!$E$3:$E$1062,'m cost'!$B$3:$B$1062,C3818,'m cost'!$C$3:$C$1062,"&lt;="&amp;O3818,'m cost'!$D$3:$D$1062,"&lt;="&amp;N3818)))</f>
        <v>1730</v>
      </c>
      <c r="L3818" s="2">
        <f t="shared" si="366"/>
        <v>34600</v>
      </c>
      <c r="M3818" s="2">
        <f t="shared" si="367"/>
        <v>10400</v>
      </c>
      <c r="N3818">
        <f t="shared" si="368"/>
        <v>3</v>
      </c>
      <c r="O3818">
        <f t="shared" si="369"/>
        <v>2023</v>
      </c>
      <c r="P3818" s="9">
        <f>IF(I3818&gt;0,VLOOKUP(B3818,'m cost'!A:G,6,FALSE)*I3818,0)</f>
        <v>1256.8000000000002</v>
      </c>
      <c r="Q3818" t="str">
        <f t="shared" si="370"/>
        <v>l</v>
      </c>
      <c r="R3818" s="2">
        <f t="shared" si="371"/>
        <v>-25456.799999999999</v>
      </c>
    </row>
    <row r="3819" spans="1:18" x14ac:dyDescent="0.2">
      <c r="A3819" t="s">
        <v>20</v>
      </c>
      <c r="B3819" s="9" t="str">
        <f>VLOOKUP(A3819,'item cost'!A:D,2,FALSE)</f>
        <v>group 32</v>
      </c>
      <c r="C3819" s="9" t="str">
        <f>VLOOKUP(D3819,items!A:B,2,FALSE)</f>
        <v>item 37</v>
      </c>
      <c r="D3819" t="s">
        <v>869</v>
      </c>
      <c r="E3819" s="10"/>
      <c r="F3819" s="10">
        <v>44987</v>
      </c>
      <c r="G3819" t="s">
        <v>812</v>
      </c>
      <c r="I3819">
        <v>20</v>
      </c>
      <c r="J3819" s="2">
        <v>270</v>
      </c>
      <c r="K3819" s="2">
        <f>IF(OR(B3819="متنوع",B3819="قطع غيار"),J3819,IF(AND(B3819="ceiling fan",J3819&gt;500),_xlfn.MAXIFS('m cost'!$E$3:$E$1062,'m cost'!$B$3:$B$1062,C3819,'m cost'!$C$3:$C$1062,"&lt;="&amp;O3819,'m cost'!$D$3:$D$1062,"&lt;="&amp;N3819)*3,_xlfn.MAXIFS('m cost'!$E$3:$E$1062,'m cost'!$B$3:$B$1062,C3819,'m cost'!$C$3:$C$1062,"&lt;="&amp;O3819,'m cost'!$D$3:$D$1062,"&lt;="&amp;N3819)))</f>
        <v>1486.2500000000002</v>
      </c>
      <c r="L3819" s="2">
        <f t="shared" si="366"/>
        <v>29725.000000000004</v>
      </c>
      <c r="M3819" s="2">
        <f t="shared" si="367"/>
        <v>5400</v>
      </c>
      <c r="N3819">
        <f t="shared" si="368"/>
        <v>3</v>
      </c>
      <c r="O3819">
        <f t="shared" si="369"/>
        <v>2023</v>
      </c>
      <c r="P3819" s="9">
        <f>IF(I3819&gt;0,VLOOKUP(B3819,'m cost'!A:G,6,FALSE)*I3819,0)</f>
        <v>100</v>
      </c>
      <c r="Q3819" t="str">
        <f t="shared" si="370"/>
        <v>l</v>
      </c>
      <c r="R3819" s="2">
        <f t="shared" si="371"/>
        <v>-24425.000000000004</v>
      </c>
    </row>
    <row r="3820" spans="1:18" x14ac:dyDescent="0.2">
      <c r="A3820" t="s">
        <v>55</v>
      </c>
      <c r="B3820" s="9" t="e">
        <f>VLOOKUP(A3820,'item cost'!A:D,2,FALSE)</f>
        <v>#N/A</v>
      </c>
      <c r="C3820" s="9" t="str">
        <f>VLOOKUP(D3820,items!A:B,2,FALSE)</f>
        <v>item 38</v>
      </c>
      <c r="D3820" t="s">
        <v>870</v>
      </c>
      <c r="E3820" s="10"/>
      <c r="F3820" s="10">
        <v>44987</v>
      </c>
      <c r="G3820" t="s">
        <v>812</v>
      </c>
      <c r="I3820">
        <v>6</v>
      </c>
      <c r="J3820" s="2">
        <v>275</v>
      </c>
      <c r="K3820" s="2" t="e">
        <f>IF(OR(B3820="متنوع",B3820="قطع غيار"),J3820,IF(AND(B3820="ceiling fan",J3820&gt;500),_xlfn.MAXIFS('m cost'!$E$3:$E$1062,'m cost'!$B$3:$B$1062,C3820,'m cost'!$C$3:$C$1062,"&lt;="&amp;O3820,'m cost'!$D$3:$D$1062,"&lt;="&amp;N3820)*3,_xlfn.MAXIFS('m cost'!$E$3:$E$1062,'m cost'!$B$3:$B$1062,C3820,'m cost'!$C$3:$C$1062,"&lt;="&amp;O3820,'m cost'!$D$3:$D$1062,"&lt;="&amp;N3820)))</f>
        <v>#N/A</v>
      </c>
      <c r="L3820" s="2" t="e">
        <f t="shared" si="366"/>
        <v>#N/A</v>
      </c>
      <c r="M3820" s="2">
        <f t="shared" si="367"/>
        <v>1650</v>
      </c>
      <c r="N3820">
        <f t="shared" si="368"/>
        <v>3</v>
      </c>
      <c r="O3820">
        <f t="shared" si="369"/>
        <v>2023</v>
      </c>
      <c r="P3820" s="9" t="e">
        <f>IF(I3820&gt;0,VLOOKUP(B3820,'m cost'!A:G,6,FALSE)*I3820,0)</f>
        <v>#N/A</v>
      </c>
      <c r="Q3820" t="e">
        <f t="shared" si="370"/>
        <v>#N/A</v>
      </c>
      <c r="R3820" s="2" t="e">
        <f t="shared" si="371"/>
        <v>#N/A</v>
      </c>
    </row>
    <row r="3821" spans="1:18" x14ac:dyDescent="0.2">
      <c r="A3821" t="s">
        <v>272</v>
      </c>
      <c r="B3821" s="9" t="str">
        <f>VLOOKUP(A3821,'item cost'!A:D,2,FALSE)</f>
        <v>group 48</v>
      </c>
      <c r="C3821" s="9" t="str">
        <f>VLOOKUP(D3821,items!A:B,2,FALSE)</f>
        <v>item 39</v>
      </c>
      <c r="D3821" t="s">
        <v>871</v>
      </c>
      <c r="E3821" s="10"/>
      <c r="F3821" s="10">
        <v>44989</v>
      </c>
      <c r="G3821" t="s">
        <v>813</v>
      </c>
      <c r="I3821">
        <v>27</v>
      </c>
      <c r="J3821" s="2">
        <v>2450</v>
      </c>
      <c r="K3821" s="2">
        <f>IF(OR(B3821="متنوع",B3821="قطع غيار"),J3821,IF(AND(B3821="ceiling fan",J3821&gt;500),_xlfn.MAXIFS('m cost'!$E$3:$E$1062,'m cost'!$B$3:$B$1062,C3821,'m cost'!$C$3:$C$1062,"&lt;="&amp;O3821,'m cost'!$D$3:$D$1062,"&lt;="&amp;N3821)*3,_xlfn.MAXIFS('m cost'!$E$3:$E$1062,'m cost'!$B$3:$B$1062,C3821,'m cost'!$C$3:$C$1062,"&lt;="&amp;O3821,'m cost'!$D$3:$D$1062,"&lt;="&amp;N3821)))</f>
        <v>2381</v>
      </c>
      <c r="L3821" s="2">
        <f t="shared" si="366"/>
        <v>64287</v>
      </c>
      <c r="M3821" s="2">
        <f t="shared" si="367"/>
        <v>66150</v>
      </c>
      <c r="N3821">
        <f t="shared" si="368"/>
        <v>3</v>
      </c>
      <c r="O3821">
        <f t="shared" si="369"/>
        <v>2023</v>
      </c>
      <c r="P3821" s="9">
        <f>IF(I3821&gt;0,VLOOKUP(B3821,'m cost'!A:G,6,FALSE)*I3821,0)</f>
        <v>0</v>
      </c>
      <c r="Q3821" t="str">
        <f t="shared" si="370"/>
        <v>p</v>
      </c>
      <c r="R3821" s="2">
        <f t="shared" si="371"/>
        <v>1863</v>
      </c>
    </row>
    <row r="3822" spans="1:18" x14ac:dyDescent="0.2">
      <c r="A3822" t="s">
        <v>40</v>
      </c>
      <c r="B3822" s="9" t="str">
        <f>VLOOKUP(A3822,'item cost'!A:D,2,FALSE)</f>
        <v>group 7</v>
      </c>
      <c r="C3822" s="9" t="str">
        <f>VLOOKUP(D3822,items!A:B,2,FALSE)</f>
        <v>item 40</v>
      </c>
      <c r="D3822" t="s">
        <v>872</v>
      </c>
      <c r="E3822" s="10"/>
      <c r="F3822" s="10">
        <v>44990</v>
      </c>
      <c r="G3822" t="s">
        <v>814</v>
      </c>
      <c r="I3822">
        <v>100</v>
      </c>
      <c r="J3822" s="2">
        <v>485</v>
      </c>
      <c r="K3822" s="2">
        <f>IF(OR(B3822="متنوع",B3822="قطع غيار"),J3822,IF(AND(B3822="ceiling fan",J3822&gt;500),_xlfn.MAXIFS('m cost'!$E$3:$E$1062,'m cost'!$B$3:$B$1062,C3822,'m cost'!$C$3:$C$1062,"&lt;="&amp;O3822,'m cost'!$D$3:$D$1062,"&lt;="&amp;N3822)*3,_xlfn.MAXIFS('m cost'!$E$3:$E$1062,'m cost'!$B$3:$B$1062,C3822,'m cost'!$C$3:$C$1062,"&lt;="&amp;O3822,'m cost'!$D$3:$D$1062,"&lt;="&amp;N3822)))</f>
        <v>514</v>
      </c>
      <c r="L3822" s="2">
        <f t="shared" si="366"/>
        <v>51400</v>
      </c>
      <c r="M3822" s="2">
        <f t="shared" si="367"/>
        <v>48500</v>
      </c>
      <c r="N3822">
        <f t="shared" si="368"/>
        <v>3</v>
      </c>
      <c r="O3822">
        <f t="shared" si="369"/>
        <v>2023</v>
      </c>
      <c r="P3822" s="9">
        <f>IF(I3822&gt;0,VLOOKUP(B3822,'m cost'!A:G,6,FALSE)*I3822,0)</f>
        <v>2214</v>
      </c>
      <c r="Q3822" t="str">
        <f t="shared" si="370"/>
        <v>l</v>
      </c>
      <c r="R3822" s="2">
        <f t="shared" si="371"/>
        <v>-5114</v>
      </c>
    </row>
    <row r="3823" spans="1:18" x14ac:dyDescent="0.2">
      <c r="A3823" t="s">
        <v>452</v>
      </c>
      <c r="B3823" s="9" t="e">
        <f>VLOOKUP(A3823,'item cost'!A:D,2,FALSE)</f>
        <v>#N/A</v>
      </c>
      <c r="C3823" s="9" t="str">
        <f>VLOOKUP(D3823,items!A:B,2,FALSE)</f>
        <v>item 41</v>
      </c>
      <c r="D3823" t="s">
        <v>873</v>
      </c>
      <c r="E3823" s="10"/>
      <c r="F3823" s="10">
        <v>44990</v>
      </c>
      <c r="G3823" t="s">
        <v>814</v>
      </c>
      <c r="I3823">
        <v>42</v>
      </c>
      <c r="J3823" s="2">
        <v>665</v>
      </c>
      <c r="K3823" s="2" t="e">
        <f>IF(OR(B3823="متنوع",B3823="قطع غيار"),J3823,IF(AND(B3823="ceiling fan",J3823&gt;500),_xlfn.MAXIFS('m cost'!$E$3:$E$1062,'m cost'!$B$3:$B$1062,C3823,'m cost'!$C$3:$C$1062,"&lt;="&amp;O3823,'m cost'!$D$3:$D$1062,"&lt;="&amp;N3823)*3,_xlfn.MAXIFS('m cost'!$E$3:$E$1062,'m cost'!$B$3:$B$1062,C3823,'m cost'!$C$3:$C$1062,"&lt;="&amp;O3823,'m cost'!$D$3:$D$1062,"&lt;="&amp;N3823)))</f>
        <v>#N/A</v>
      </c>
      <c r="L3823" s="2" t="e">
        <f t="shared" si="366"/>
        <v>#N/A</v>
      </c>
      <c r="M3823" s="2">
        <f t="shared" si="367"/>
        <v>27930</v>
      </c>
      <c r="N3823">
        <f t="shared" si="368"/>
        <v>3</v>
      </c>
      <c r="O3823">
        <f t="shared" si="369"/>
        <v>2023</v>
      </c>
      <c r="P3823" s="9" t="e">
        <f>IF(I3823&gt;0,VLOOKUP(B3823,'m cost'!A:G,6,FALSE)*I3823,0)</f>
        <v>#N/A</v>
      </c>
      <c r="Q3823" t="e">
        <f t="shared" si="370"/>
        <v>#N/A</v>
      </c>
      <c r="R3823" s="2" t="e">
        <f t="shared" si="371"/>
        <v>#N/A</v>
      </c>
    </row>
    <row r="3824" spans="1:18" x14ac:dyDescent="0.2">
      <c r="A3824" t="s">
        <v>45</v>
      </c>
      <c r="B3824" s="9" t="str">
        <f>VLOOKUP(A3824,'item cost'!A:D,2,FALSE)</f>
        <v>group 17</v>
      </c>
      <c r="C3824" s="9" t="str">
        <f>VLOOKUP(D3824,items!A:B,2,FALSE)</f>
        <v>item 42</v>
      </c>
      <c r="D3824" t="s">
        <v>874</v>
      </c>
      <c r="E3824" s="10"/>
      <c r="F3824" s="10">
        <v>44990</v>
      </c>
      <c r="G3824" t="s">
        <v>814</v>
      </c>
      <c r="I3824">
        <v>40</v>
      </c>
      <c r="J3824" s="2">
        <v>460</v>
      </c>
      <c r="K3824" s="2">
        <f>IF(OR(B3824="متنوع",B3824="قطع غيار"),J3824,IF(AND(B3824="ceiling fan",J3824&gt;500),_xlfn.MAXIFS('m cost'!$E$3:$E$1062,'m cost'!$B$3:$B$1062,C3824,'m cost'!$C$3:$C$1062,"&lt;="&amp;O3824,'m cost'!$D$3:$D$1062,"&lt;="&amp;N3824)*3,_xlfn.MAXIFS('m cost'!$E$3:$E$1062,'m cost'!$B$3:$B$1062,C3824,'m cost'!$C$3:$C$1062,"&lt;="&amp;O3824,'m cost'!$D$3:$D$1062,"&lt;="&amp;N3824)))</f>
        <v>269</v>
      </c>
      <c r="L3824" s="2">
        <f t="shared" si="366"/>
        <v>10760</v>
      </c>
      <c r="M3824" s="2">
        <f t="shared" si="367"/>
        <v>18400</v>
      </c>
      <c r="N3824">
        <f t="shared" si="368"/>
        <v>3</v>
      </c>
      <c r="O3824">
        <f t="shared" si="369"/>
        <v>2023</v>
      </c>
      <c r="P3824" s="9">
        <f>IF(I3824&gt;0,VLOOKUP(B3824,'m cost'!A:G,6,FALSE)*I3824,0)</f>
        <v>1930</v>
      </c>
      <c r="Q3824" t="str">
        <f t="shared" si="370"/>
        <v>p</v>
      </c>
      <c r="R3824" s="2">
        <f t="shared" si="371"/>
        <v>5710</v>
      </c>
    </row>
    <row r="3825" spans="1:18" x14ac:dyDescent="0.2">
      <c r="A3825" t="s">
        <v>19</v>
      </c>
      <c r="B3825" s="9" t="str">
        <f>VLOOKUP(A3825,'item cost'!A:D,2,FALSE)</f>
        <v>group 46</v>
      </c>
      <c r="C3825" s="9" t="str">
        <f>VLOOKUP(D3825,items!A:B,2,FALSE)</f>
        <v>item 43</v>
      </c>
      <c r="D3825" t="s">
        <v>875</v>
      </c>
      <c r="E3825" s="10"/>
      <c r="F3825" s="10">
        <v>44990</v>
      </c>
      <c r="G3825" t="s">
        <v>814</v>
      </c>
      <c r="I3825">
        <v>40</v>
      </c>
      <c r="J3825" s="2">
        <v>450</v>
      </c>
      <c r="K3825" s="2">
        <f>IF(OR(B3825="متنوع",B3825="قطع غيار"),J3825,IF(AND(B3825="ceiling fan",J3825&gt;500),_xlfn.MAXIFS('m cost'!$E$3:$E$1062,'m cost'!$B$3:$B$1062,C3825,'m cost'!$C$3:$C$1062,"&lt;="&amp;O3825,'m cost'!$D$3:$D$1062,"&lt;="&amp;N3825)*3,_xlfn.MAXIFS('m cost'!$E$3:$E$1062,'m cost'!$B$3:$B$1062,C3825,'m cost'!$C$3:$C$1062,"&lt;="&amp;O3825,'m cost'!$D$3:$D$1062,"&lt;="&amp;N3825)))</f>
        <v>2215</v>
      </c>
      <c r="L3825" s="2">
        <f t="shared" si="366"/>
        <v>88600</v>
      </c>
      <c r="M3825" s="2">
        <f t="shared" si="367"/>
        <v>18000</v>
      </c>
      <c r="N3825">
        <f t="shared" si="368"/>
        <v>3</v>
      </c>
      <c r="O3825">
        <f t="shared" si="369"/>
        <v>2023</v>
      </c>
      <c r="P3825" s="9">
        <f>IF(I3825&gt;0,VLOOKUP(B3825,'m cost'!A:G,6,FALSE)*I3825,0)</f>
        <v>0</v>
      </c>
      <c r="Q3825" t="str">
        <f t="shared" si="370"/>
        <v>l</v>
      </c>
      <c r="R3825" s="2">
        <f t="shared" si="371"/>
        <v>-70600</v>
      </c>
    </row>
    <row r="3826" spans="1:18" x14ac:dyDescent="0.2">
      <c r="A3826" t="s">
        <v>23</v>
      </c>
      <c r="B3826" s="9" t="str">
        <f>VLOOKUP(A3826,'item cost'!A:D,2,FALSE)</f>
        <v>group 3</v>
      </c>
      <c r="C3826" s="9" t="str">
        <f>VLOOKUP(D3826,items!A:B,2,FALSE)</f>
        <v>item 44</v>
      </c>
      <c r="D3826" t="s">
        <v>876</v>
      </c>
      <c r="E3826" s="10"/>
      <c r="F3826" s="10">
        <v>44990</v>
      </c>
      <c r="G3826" t="s">
        <v>814</v>
      </c>
      <c r="I3826">
        <v>10</v>
      </c>
      <c r="J3826" s="2">
        <v>2700</v>
      </c>
      <c r="K3826" s="2">
        <f>IF(OR(B3826="متنوع",B3826="قطع غيار"),J3826,IF(AND(B3826="ceiling fan",J3826&gt;500),_xlfn.MAXIFS('m cost'!$E$3:$E$1062,'m cost'!$B$3:$B$1062,C3826,'m cost'!$C$3:$C$1062,"&lt;="&amp;O3826,'m cost'!$D$3:$D$1062,"&lt;="&amp;N3826)*3,_xlfn.MAXIFS('m cost'!$E$3:$E$1062,'m cost'!$B$3:$B$1062,C3826,'m cost'!$C$3:$C$1062,"&lt;="&amp;O3826,'m cost'!$D$3:$D$1062,"&lt;="&amp;N3826)))</f>
        <v>2300</v>
      </c>
      <c r="L3826" s="2">
        <f t="shared" si="366"/>
        <v>23000</v>
      </c>
      <c r="M3826" s="2">
        <f t="shared" si="367"/>
        <v>27000</v>
      </c>
      <c r="N3826">
        <f t="shared" si="368"/>
        <v>3</v>
      </c>
      <c r="O3826">
        <f t="shared" si="369"/>
        <v>2023</v>
      </c>
      <c r="P3826" s="9">
        <f>IF(I3826&gt;0,VLOOKUP(B3826,'m cost'!A:G,6,FALSE)*I3826,0)</f>
        <v>589.09999999999991</v>
      </c>
      <c r="Q3826" t="str">
        <f t="shared" si="370"/>
        <v>p</v>
      </c>
      <c r="R3826" s="2">
        <f t="shared" si="371"/>
        <v>3410.9</v>
      </c>
    </row>
    <row r="3827" spans="1:18" x14ac:dyDescent="0.2">
      <c r="A3827" t="s">
        <v>69</v>
      </c>
      <c r="B3827" s="9" t="e">
        <f>VLOOKUP(A3827,'item cost'!A:D,2,FALSE)</f>
        <v>#N/A</v>
      </c>
      <c r="C3827" s="9" t="str">
        <f>VLOOKUP(D3827,items!A:B,2,FALSE)</f>
        <v>item 45</v>
      </c>
      <c r="D3827" t="s">
        <v>877</v>
      </c>
      <c r="E3827" s="10"/>
      <c r="F3827" s="10">
        <v>44990</v>
      </c>
      <c r="G3827" t="s">
        <v>814</v>
      </c>
      <c r="I3827">
        <v>10</v>
      </c>
      <c r="J3827" s="2">
        <v>2600</v>
      </c>
      <c r="K3827" s="2" t="e">
        <f>IF(OR(B3827="متنوع",B3827="قطع غيار"),J3827,IF(AND(B3827="ceiling fan",J3827&gt;500),_xlfn.MAXIFS('m cost'!$E$3:$E$1062,'m cost'!$B$3:$B$1062,C3827,'m cost'!$C$3:$C$1062,"&lt;="&amp;O3827,'m cost'!$D$3:$D$1062,"&lt;="&amp;N3827)*3,_xlfn.MAXIFS('m cost'!$E$3:$E$1062,'m cost'!$B$3:$B$1062,C3827,'m cost'!$C$3:$C$1062,"&lt;="&amp;O3827,'m cost'!$D$3:$D$1062,"&lt;="&amp;N3827)))</f>
        <v>#N/A</v>
      </c>
      <c r="L3827" s="2" t="e">
        <f t="shared" si="366"/>
        <v>#N/A</v>
      </c>
      <c r="M3827" s="2">
        <f t="shared" si="367"/>
        <v>26000</v>
      </c>
      <c r="N3827">
        <f t="shared" si="368"/>
        <v>3</v>
      </c>
      <c r="O3827">
        <f t="shared" si="369"/>
        <v>2023</v>
      </c>
      <c r="P3827" s="9" t="e">
        <f>IF(I3827&gt;0,VLOOKUP(B3827,'m cost'!A:G,6,FALSE)*I3827,0)</f>
        <v>#N/A</v>
      </c>
      <c r="Q3827" t="e">
        <f t="shared" si="370"/>
        <v>#N/A</v>
      </c>
      <c r="R3827" s="2" t="e">
        <f t="shared" si="371"/>
        <v>#N/A</v>
      </c>
    </row>
    <row r="3828" spans="1:18" x14ac:dyDescent="0.2">
      <c r="A3828" t="s">
        <v>58</v>
      </c>
      <c r="B3828" s="9" t="str">
        <f>VLOOKUP(A3828,'item cost'!A:D,2,FALSE)</f>
        <v>group 2</v>
      </c>
      <c r="C3828" s="9" t="str">
        <f>VLOOKUP(D3828,items!A:B,2,FALSE)</f>
        <v>item 46</v>
      </c>
      <c r="D3828" t="s">
        <v>878</v>
      </c>
      <c r="E3828" s="10"/>
      <c r="F3828" s="10">
        <v>44990</v>
      </c>
      <c r="G3828" t="s">
        <v>814</v>
      </c>
      <c r="I3828">
        <v>6</v>
      </c>
      <c r="J3828" s="2">
        <v>165</v>
      </c>
      <c r="K3828" s="2">
        <f>IF(OR(B3828="متنوع",B3828="قطع غيار"),J3828,IF(AND(B3828="ceiling fan",J3828&gt;500),_xlfn.MAXIFS('m cost'!$E$3:$E$1062,'m cost'!$B$3:$B$1062,C3828,'m cost'!$C$3:$C$1062,"&lt;="&amp;O3828,'m cost'!$D$3:$D$1062,"&lt;="&amp;N3828)*3,_xlfn.MAXIFS('m cost'!$E$3:$E$1062,'m cost'!$B$3:$B$1062,C3828,'m cost'!$C$3:$C$1062,"&lt;="&amp;O3828,'m cost'!$D$3:$D$1062,"&lt;="&amp;N3828)))</f>
        <v>775</v>
      </c>
      <c r="L3828" s="2">
        <f t="shared" si="366"/>
        <v>4650</v>
      </c>
      <c r="M3828" s="2">
        <f t="shared" si="367"/>
        <v>990</v>
      </c>
      <c r="N3828">
        <f t="shared" si="368"/>
        <v>3</v>
      </c>
      <c r="O3828">
        <f t="shared" si="369"/>
        <v>2023</v>
      </c>
      <c r="P3828" s="9">
        <f>IF(I3828&gt;0,VLOOKUP(B3828,'m cost'!A:G,6,FALSE)*I3828,0)</f>
        <v>243.48</v>
      </c>
      <c r="Q3828" t="str">
        <f t="shared" si="370"/>
        <v>l</v>
      </c>
      <c r="R3828" s="2">
        <f t="shared" si="371"/>
        <v>-3903.48</v>
      </c>
    </row>
    <row r="3829" spans="1:18" x14ac:dyDescent="0.2">
      <c r="A3829" t="s">
        <v>272</v>
      </c>
      <c r="B3829" s="9" t="str">
        <f>VLOOKUP(A3829,'item cost'!A:D,2,FALSE)</f>
        <v>group 48</v>
      </c>
      <c r="C3829" s="9" t="str">
        <f>VLOOKUP(D3829,items!A:B,2,FALSE)</f>
        <v>item 47</v>
      </c>
      <c r="D3829" t="s">
        <v>879</v>
      </c>
      <c r="E3829" s="10"/>
      <c r="F3829" s="10">
        <v>44990</v>
      </c>
      <c r="G3829" t="s">
        <v>815</v>
      </c>
      <c r="I3829">
        <v>27</v>
      </c>
      <c r="J3829" s="2">
        <v>2450</v>
      </c>
      <c r="K3829" s="2">
        <f>IF(OR(B3829="متنوع",B3829="قطع غيار"),J3829,IF(AND(B3829="ceiling fan",J3829&gt;500),_xlfn.MAXIFS('m cost'!$E$3:$E$1062,'m cost'!$B$3:$B$1062,C3829,'m cost'!$C$3:$C$1062,"&lt;="&amp;O3829,'m cost'!$D$3:$D$1062,"&lt;="&amp;N3829)*3,_xlfn.MAXIFS('m cost'!$E$3:$E$1062,'m cost'!$B$3:$B$1062,C3829,'m cost'!$C$3:$C$1062,"&lt;="&amp;O3829,'m cost'!$D$3:$D$1062,"&lt;="&amp;N3829)))</f>
        <v>855</v>
      </c>
      <c r="L3829" s="2">
        <f t="shared" si="366"/>
        <v>23085</v>
      </c>
      <c r="M3829" s="2">
        <f t="shared" si="367"/>
        <v>66150</v>
      </c>
      <c r="N3829">
        <f t="shared" si="368"/>
        <v>3</v>
      </c>
      <c r="O3829">
        <f t="shared" si="369"/>
        <v>2023</v>
      </c>
      <c r="P3829" s="9">
        <f>IF(I3829&gt;0,VLOOKUP(B3829,'m cost'!A:G,6,FALSE)*I3829,0)</f>
        <v>0</v>
      </c>
      <c r="Q3829" t="str">
        <f t="shared" si="370"/>
        <v>p</v>
      </c>
      <c r="R3829" s="2">
        <f t="shared" si="371"/>
        <v>43065</v>
      </c>
    </row>
    <row r="3830" spans="1:18" x14ac:dyDescent="0.2">
      <c r="A3830" t="s">
        <v>272</v>
      </c>
      <c r="B3830" s="9" t="str">
        <f>VLOOKUP(A3830,'item cost'!A:D,2,FALSE)</f>
        <v>group 48</v>
      </c>
      <c r="C3830" s="9" t="str">
        <f>VLOOKUP(D3830,items!A:B,2,FALSE)</f>
        <v>item 48</v>
      </c>
      <c r="D3830" t="s">
        <v>880</v>
      </c>
      <c r="E3830" s="10"/>
      <c r="F3830" s="10">
        <v>44991</v>
      </c>
      <c r="G3830" t="s">
        <v>816</v>
      </c>
      <c r="I3830">
        <v>27</v>
      </c>
      <c r="J3830" s="2">
        <v>2450</v>
      </c>
      <c r="K3830" s="2">
        <f>IF(OR(B3830="متنوع",B3830="قطع غيار"),J3830,IF(AND(B3830="ceiling fan",J3830&gt;500),_xlfn.MAXIFS('m cost'!$E$3:$E$1062,'m cost'!$B$3:$B$1062,C3830,'m cost'!$C$3:$C$1062,"&lt;="&amp;O3830,'m cost'!$D$3:$D$1062,"&lt;="&amp;N3830)*3,_xlfn.MAXIFS('m cost'!$E$3:$E$1062,'m cost'!$B$3:$B$1062,C3830,'m cost'!$C$3:$C$1062,"&lt;="&amp;O3830,'m cost'!$D$3:$D$1062,"&lt;="&amp;N3830)))</f>
        <v>1273</v>
      </c>
      <c r="L3830" s="2">
        <f t="shared" si="366"/>
        <v>34371</v>
      </c>
      <c r="M3830" s="2">
        <f t="shared" si="367"/>
        <v>66150</v>
      </c>
      <c r="N3830">
        <f t="shared" si="368"/>
        <v>3</v>
      </c>
      <c r="O3830">
        <f t="shared" si="369"/>
        <v>2023</v>
      </c>
      <c r="P3830" s="9">
        <f>IF(I3830&gt;0,VLOOKUP(B3830,'m cost'!A:G,6,FALSE)*I3830,0)</f>
        <v>0</v>
      </c>
      <c r="Q3830" t="str">
        <f t="shared" si="370"/>
        <v>p</v>
      </c>
      <c r="R3830" s="2">
        <f t="shared" si="371"/>
        <v>31779</v>
      </c>
    </row>
    <row r="3831" spans="1:18" x14ac:dyDescent="0.2">
      <c r="A3831" t="s">
        <v>272</v>
      </c>
      <c r="B3831" s="9" t="str">
        <f>VLOOKUP(A3831,'item cost'!A:D,2,FALSE)</f>
        <v>group 48</v>
      </c>
      <c r="C3831" s="9" t="str">
        <f>VLOOKUP(D3831,items!A:B,2,FALSE)</f>
        <v>item 49</v>
      </c>
      <c r="D3831" t="s">
        <v>881</v>
      </c>
      <c r="E3831" s="10"/>
      <c r="F3831" s="10">
        <v>44994</v>
      </c>
      <c r="G3831" t="s">
        <v>817</v>
      </c>
      <c r="I3831">
        <v>72</v>
      </c>
      <c r="J3831" s="2">
        <v>2550</v>
      </c>
      <c r="K3831" s="2">
        <f>IF(OR(B3831="متنوع",B3831="قطع غيار"),J3831,IF(AND(B3831="ceiling fan",J3831&gt;500),_xlfn.MAXIFS('m cost'!$E$3:$E$1062,'m cost'!$B$3:$B$1062,C3831,'m cost'!$C$3:$C$1062,"&lt;="&amp;O3831,'m cost'!$D$3:$D$1062,"&lt;="&amp;N3831)*3,_xlfn.MAXIFS('m cost'!$E$3:$E$1062,'m cost'!$B$3:$B$1062,C3831,'m cost'!$C$3:$C$1062,"&lt;="&amp;O3831,'m cost'!$D$3:$D$1062,"&lt;="&amp;N3831)))</f>
        <v>877</v>
      </c>
      <c r="L3831" s="2">
        <f t="shared" si="366"/>
        <v>63144</v>
      </c>
      <c r="M3831" s="2">
        <f t="shared" si="367"/>
        <v>183600</v>
      </c>
      <c r="N3831">
        <f t="shared" si="368"/>
        <v>3</v>
      </c>
      <c r="O3831">
        <f t="shared" si="369"/>
        <v>2023</v>
      </c>
      <c r="P3831" s="9">
        <f>IF(I3831&gt;0,VLOOKUP(B3831,'m cost'!A:G,6,FALSE)*I3831,0)</f>
        <v>0</v>
      </c>
      <c r="Q3831" t="str">
        <f t="shared" si="370"/>
        <v>p</v>
      </c>
      <c r="R3831" s="2">
        <f t="shared" si="371"/>
        <v>120456</v>
      </c>
    </row>
    <row r="3832" spans="1:18" x14ac:dyDescent="0.2">
      <c r="A3832" t="s">
        <v>272</v>
      </c>
      <c r="B3832" s="9" t="str">
        <f>VLOOKUP(A3832,'item cost'!A:D,2,FALSE)</f>
        <v>group 48</v>
      </c>
      <c r="C3832" s="9" t="str">
        <f>VLOOKUP(D3832,items!A:B,2,FALSE)</f>
        <v>item 50</v>
      </c>
      <c r="D3832" t="s">
        <v>882</v>
      </c>
      <c r="E3832" s="10"/>
      <c r="F3832" s="10">
        <v>44996</v>
      </c>
      <c r="G3832" t="s">
        <v>818</v>
      </c>
      <c r="I3832">
        <v>66</v>
      </c>
      <c r="J3832" s="2">
        <v>2600</v>
      </c>
      <c r="K3832" s="2">
        <f>IF(OR(B3832="متنوع",B3832="قطع غيار"),J3832,IF(AND(B3832="ceiling fan",J3832&gt;500),_xlfn.MAXIFS('m cost'!$E$3:$E$1062,'m cost'!$B$3:$B$1062,C3832,'m cost'!$C$3:$C$1062,"&lt;="&amp;O3832,'m cost'!$D$3:$D$1062,"&lt;="&amp;N3832)*3,_xlfn.MAXIFS('m cost'!$E$3:$E$1062,'m cost'!$B$3:$B$1062,C3832,'m cost'!$C$3:$C$1062,"&lt;="&amp;O3832,'m cost'!$D$3:$D$1062,"&lt;="&amp;N3832)))</f>
        <v>2128</v>
      </c>
      <c r="L3832" s="2">
        <f t="shared" si="366"/>
        <v>140448</v>
      </c>
      <c r="M3832" s="2">
        <f t="shared" si="367"/>
        <v>171600</v>
      </c>
      <c r="N3832">
        <f t="shared" si="368"/>
        <v>3</v>
      </c>
      <c r="O3832">
        <f t="shared" si="369"/>
        <v>2023</v>
      </c>
      <c r="P3832" s="9">
        <f>IF(I3832&gt;0,VLOOKUP(B3832,'m cost'!A:G,6,FALSE)*I3832,0)</f>
        <v>0</v>
      </c>
      <c r="Q3832" t="str">
        <f t="shared" si="370"/>
        <v>p</v>
      </c>
      <c r="R3832" s="2">
        <f t="shared" si="371"/>
        <v>31152</v>
      </c>
    </row>
    <row r="3833" spans="1:18" x14ac:dyDescent="0.2">
      <c r="A3833" t="s">
        <v>452</v>
      </c>
      <c r="B3833" s="9" t="e">
        <f>VLOOKUP(A3833,'item cost'!A:D,2,FALSE)</f>
        <v>#N/A</v>
      </c>
      <c r="C3833" s="9" t="str">
        <f>VLOOKUP(D3833,items!A:B,2,FALSE)</f>
        <v>item 51</v>
      </c>
      <c r="D3833" t="s">
        <v>883</v>
      </c>
      <c r="E3833" s="10"/>
      <c r="F3833" s="10">
        <v>44997</v>
      </c>
      <c r="G3833" t="s">
        <v>819</v>
      </c>
      <c r="I3833">
        <v>13</v>
      </c>
      <c r="J3833" s="2">
        <v>670</v>
      </c>
      <c r="K3833" s="2" t="e">
        <f>IF(OR(B3833="متنوع",B3833="قطع غيار"),J3833,IF(AND(B3833="ceiling fan",J3833&gt;500),_xlfn.MAXIFS('m cost'!$E$3:$E$1062,'m cost'!$B$3:$B$1062,C3833,'m cost'!$C$3:$C$1062,"&lt;="&amp;O3833,'m cost'!$D$3:$D$1062,"&lt;="&amp;N3833)*3,_xlfn.MAXIFS('m cost'!$E$3:$E$1062,'m cost'!$B$3:$B$1062,C3833,'m cost'!$C$3:$C$1062,"&lt;="&amp;O3833,'m cost'!$D$3:$D$1062,"&lt;="&amp;N3833)))</f>
        <v>#N/A</v>
      </c>
      <c r="L3833" s="2" t="e">
        <f t="shared" si="366"/>
        <v>#N/A</v>
      </c>
      <c r="M3833" s="2">
        <f t="shared" si="367"/>
        <v>8710</v>
      </c>
      <c r="N3833">
        <f t="shared" si="368"/>
        <v>3</v>
      </c>
      <c r="O3833">
        <f t="shared" si="369"/>
        <v>2023</v>
      </c>
      <c r="P3833" s="9" t="e">
        <f>IF(I3833&gt;0,VLOOKUP(B3833,'m cost'!A:G,6,FALSE)*I3833,0)</f>
        <v>#N/A</v>
      </c>
      <c r="Q3833" t="e">
        <f t="shared" si="370"/>
        <v>#N/A</v>
      </c>
      <c r="R3833" s="2" t="e">
        <f t="shared" si="371"/>
        <v>#N/A</v>
      </c>
    </row>
    <row r="3834" spans="1:18" x14ac:dyDescent="0.2">
      <c r="A3834" t="s">
        <v>39</v>
      </c>
      <c r="B3834" s="9" t="str">
        <f>VLOOKUP(A3834,'item cost'!A:D,2,FALSE)</f>
        <v>group 9</v>
      </c>
      <c r="C3834" s="9" t="str">
        <f>VLOOKUP(D3834,items!A:B,2,FALSE)</f>
        <v>item 52</v>
      </c>
      <c r="D3834" t="s">
        <v>884</v>
      </c>
      <c r="E3834" s="10"/>
      <c r="F3834" s="10">
        <v>44997</v>
      </c>
      <c r="G3834" t="s">
        <v>819</v>
      </c>
      <c r="I3834">
        <v>10</v>
      </c>
      <c r="J3834" s="2">
        <v>1450</v>
      </c>
      <c r="K3834" s="2">
        <f>IF(OR(B3834="متنوع",B3834="قطع غيار"),J3834,IF(AND(B3834="ceiling fan",J3834&gt;500),_xlfn.MAXIFS('m cost'!$E$3:$E$1062,'m cost'!$B$3:$B$1062,C3834,'m cost'!$C$3:$C$1062,"&lt;="&amp;O3834,'m cost'!$D$3:$D$1062,"&lt;="&amp;N3834)*3,_xlfn.MAXIFS('m cost'!$E$3:$E$1062,'m cost'!$B$3:$B$1062,C3834,'m cost'!$C$3:$C$1062,"&lt;="&amp;O3834,'m cost'!$D$3:$D$1062,"&lt;="&amp;N3834)))</f>
        <v>1330</v>
      </c>
      <c r="L3834" s="2">
        <f t="shared" si="366"/>
        <v>13300</v>
      </c>
      <c r="M3834" s="2">
        <f t="shared" si="367"/>
        <v>14500</v>
      </c>
      <c r="N3834">
        <f t="shared" si="368"/>
        <v>3</v>
      </c>
      <c r="O3834">
        <f t="shared" si="369"/>
        <v>2023</v>
      </c>
      <c r="P3834" s="9">
        <f>IF(I3834&gt;0,VLOOKUP(B3834,'m cost'!A:G,6,FALSE)*I3834,0)</f>
        <v>224.89999999999998</v>
      </c>
      <c r="Q3834" t="str">
        <f t="shared" si="370"/>
        <v>p</v>
      </c>
      <c r="R3834" s="2">
        <f t="shared" si="371"/>
        <v>975.1</v>
      </c>
    </row>
    <row r="3835" spans="1:18" x14ac:dyDescent="0.2">
      <c r="A3835" t="s">
        <v>32</v>
      </c>
      <c r="B3835" s="9" t="str">
        <f>VLOOKUP(A3835,'item cost'!A:D,2,FALSE)</f>
        <v>group 1</v>
      </c>
      <c r="C3835" s="9" t="str">
        <f>VLOOKUP(D3835,items!A:B,2,FALSE)</f>
        <v>item 53</v>
      </c>
      <c r="D3835" t="s">
        <v>885</v>
      </c>
      <c r="E3835" s="10"/>
      <c r="F3835" s="10">
        <v>44997</v>
      </c>
      <c r="G3835" t="s">
        <v>819</v>
      </c>
      <c r="I3835">
        <v>30</v>
      </c>
      <c r="J3835" s="2">
        <v>560</v>
      </c>
      <c r="K3835" s="2">
        <f>IF(OR(B3835="متنوع",B3835="قطع غيار"),J3835,IF(AND(B3835="ceiling fan",J3835&gt;500),_xlfn.MAXIFS('m cost'!$E$3:$E$1062,'m cost'!$B$3:$B$1062,C3835,'m cost'!$C$3:$C$1062,"&lt;="&amp;O3835,'m cost'!$D$3:$D$1062,"&lt;="&amp;N3835)*3,_xlfn.MAXIFS('m cost'!$E$3:$E$1062,'m cost'!$B$3:$B$1062,C3835,'m cost'!$C$3:$C$1062,"&lt;="&amp;O3835,'m cost'!$D$3:$D$1062,"&lt;="&amp;N3835)))</f>
        <v>254</v>
      </c>
      <c r="L3835" s="2">
        <f t="shared" si="366"/>
        <v>7620</v>
      </c>
      <c r="M3835" s="2">
        <f t="shared" si="367"/>
        <v>16800</v>
      </c>
      <c r="N3835">
        <f t="shared" si="368"/>
        <v>3</v>
      </c>
      <c r="O3835">
        <f t="shared" si="369"/>
        <v>2023</v>
      </c>
      <c r="P3835" s="9">
        <f>IF(I3835&gt;0,VLOOKUP(B3835,'m cost'!A:G,6,FALSE)*I3835,0)</f>
        <v>1532.3999999999999</v>
      </c>
      <c r="Q3835" t="str">
        <f t="shared" si="370"/>
        <v>p</v>
      </c>
      <c r="R3835" s="2">
        <f t="shared" si="371"/>
        <v>7647.6</v>
      </c>
    </row>
    <row r="3836" spans="1:18" x14ac:dyDescent="0.2">
      <c r="A3836" t="s">
        <v>40</v>
      </c>
      <c r="B3836" s="9" t="str">
        <f>VLOOKUP(A3836,'item cost'!A:D,2,FALSE)</f>
        <v>group 7</v>
      </c>
      <c r="C3836" s="9" t="str">
        <f>VLOOKUP(D3836,items!A:B,2,FALSE)</f>
        <v>item 54</v>
      </c>
      <c r="D3836" t="s">
        <v>886</v>
      </c>
      <c r="E3836" s="10"/>
      <c r="F3836" s="10">
        <v>44997</v>
      </c>
      <c r="G3836" t="s">
        <v>819</v>
      </c>
      <c r="I3836">
        <v>31</v>
      </c>
      <c r="J3836" s="2">
        <v>500</v>
      </c>
      <c r="K3836" s="2">
        <f>IF(OR(B3836="متنوع",B3836="قطع غيار"),J3836,IF(AND(B3836="ceiling fan",J3836&gt;500),_xlfn.MAXIFS('m cost'!$E$3:$E$1062,'m cost'!$B$3:$B$1062,C3836,'m cost'!$C$3:$C$1062,"&lt;="&amp;O3836,'m cost'!$D$3:$D$1062,"&lt;="&amp;N3836)*3,_xlfn.MAXIFS('m cost'!$E$3:$E$1062,'m cost'!$B$3:$B$1062,C3836,'m cost'!$C$3:$C$1062,"&lt;="&amp;O3836,'m cost'!$D$3:$D$1062,"&lt;="&amp;N3836)))</f>
        <v>540</v>
      </c>
      <c r="L3836" s="2">
        <f t="shared" si="366"/>
        <v>16740</v>
      </c>
      <c r="M3836" s="2">
        <f t="shared" si="367"/>
        <v>15500</v>
      </c>
      <c r="N3836">
        <f t="shared" si="368"/>
        <v>3</v>
      </c>
      <c r="O3836">
        <f t="shared" si="369"/>
        <v>2023</v>
      </c>
      <c r="P3836" s="9">
        <f>IF(I3836&gt;0,VLOOKUP(B3836,'m cost'!A:G,6,FALSE)*I3836,0)</f>
        <v>686.34</v>
      </c>
      <c r="Q3836" t="str">
        <f t="shared" si="370"/>
        <v>l</v>
      </c>
      <c r="R3836" s="2">
        <f t="shared" si="371"/>
        <v>-1926.3400000000001</v>
      </c>
    </row>
    <row r="3837" spans="1:18" x14ac:dyDescent="0.2">
      <c r="A3837" t="s">
        <v>645</v>
      </c>
      <c r="B3837" s="9" t="e">
        <f>VLOOKUP(A3837,'item cost'!A:D,2,FALSE)</f>
        <v>#N/A</v>
      </c>
      <c r="C3837" s="9" t="str">
        <f>VLOOKUP(D3837,items!A:B,2,FALSE)</f>
        <v>item 1</v>
      </c>
      <c r="D3837" t="s">
        <v>833</v>
      </c>
      <c r="E3837" s="10"/>
      <c r="F3837" s="10">
        <v>44997</v>
      </c>
      <c r="G3837" t="s">
        <v>819</v>
      </c>
      <c r="I3837">
        <v>30</v>
      </c>
      <c r="J3837" s="2">
        <v>470</v>
      </c>
      <c r="K3837" s="2" t="e">
        <f>IF(OR(B3837="متنوع",B3837="قطع غيار"),J3837,IF(AND(B3837="ceiling fan",J3837&gt;500),_xlfn.MAXIFS('m cost'!$E$3:$E$1062,'m cost'!$B$3:$B$1062,C3837,'m cost'!$C$3:$C$1062,"&lt;="&amp;O3837,'m cost'!$D$3:$D$1062,"&lt;="&amp;N3837)*3,_xlfn.MAXIFS('m cost'!$E$3:$E$1062,'m cost'!$B$3:$B$1062,C3837,'m cost'!$C$3:$C$1062,"&lt;="&amp;O3837,'m cost'!$D$3:$D$1062,"&lt;="&amp;N3837)))</f>
        <v>#N/A</v>
      </c>
      <c r="L3837" s="2" t="e">
        <f t="shared" si="366"/>
        <v>#N/A</v>
      </c>
      <c r="M3837" s="2">
        <f t="shared" si="367"/>
        <v>14100</v>
      </c>
      <c r="N3837">
        <f t="shared" si="368"/>
        <v>3</v>
      </c>
      <c r="O3837">
        <f t="shared" si="369"/>
        <v>2023</v>
      </c>
      <c r="P3837" s="9" t="e">
        <f>IF(I3837&gt;0,VLOOKUP(B3837,'m cost'!A:G,6,FALSE)*I3837,0)</f>
        <v>#N/A</v>
      </c>
      <c r="Q3837" t="e">
        <f t="shared" si="370"/>
        <v>#N/A</v>
      </c>
      <c r="R3837" s="2" t="e">
        <f t="shared" si="371"/>
        <v>#N/A</v>
      </c>
    </row>
    <row r="3838" spans="1:18" x14ac:dyDescent="0.2">
      <c r="A3838" t="s">
        <v>19</v>
      </c>
      <c r="B3838" s="9" t="str">
        <f>VLOOKUP(A3838,'item cost'!A:D,2,FALSE)</f>
        <v>group 46</v>
      </c>
      <c r="C3838" s="9" t="str">
        <f>VLOOKUP(D3838,items!A:B,2,FALSE)</f>
        <v>item 2</v>
      </c>
      <c r="D3838" t="s">
        <v>834</v>
      </c>
      <c r="E3838" s="10"/>
      <c r="F3838" s="10">
        <v>44997</v>
      </c>
      <c r="G3838" t="s">
        <v>819</v>
      </c>
      <c r="I3838">
        <v>40</v>
      </c>
      <c r="J3838" s="2">
        <v>450</v>
      </c>
      <c r="K3838" s="2">
        <f>IF(OR(B3838="متنوع",B3838="قطع غيار"),J3838,IF(AND(B3838="ceiling fan",J3838&gt;500),_xlfn.MAXIFS('m cost'!$E$3:$E$1062,'m cost'!$B$3:$B$1062,C3838,'m cost'!$C$3:$C$1062,"&lt;="&amp;O3838,'m cost'!$D$3:$D$1062,"&lt;="&amp;N3838)*3,_xlfn.MAXIFS('m cost'!$E$3:$E$1062,'m cost'!$B$3:$B$1062,C3838,'m cost'!$C$3:$C$1062,"&lt;="&amp;O3838,'m cost'!$D$3:$D$1062,"&lt;="&amp;N3838)))</f>
        <v>1970</v>
      </c>
      <c r="L3838" s="2">
        <f t="shared" si="366"/>
        <v>78800</v>
      </c>
      <c r="M3838" s="2">
        <f t="shared" si="367"/>
        <v>18000</v>
      </c>
      <c r="N3838">
        <f t="shared" si="368"/>
        <v>3</v>
      </c>
      <c r="O3838">
        <f t="shared" si="369"/>
        <v>2023</v>
      </c>
      <c r="P3838" s="9">
        <f>IF(I3838&gt;0,VLOOKUP(B3838,'m cost'!A:G,6,FALSE)*I3838,0)</f>
        <v>0</v>
      </c>
      <c r="Q3838" t="str">
        <f t="shared" si="370"/>
        <v>l</v>
      </c>
      <c r="R3838" s="2">
        <f t="shared" si="371"/>
        <v>-60800</v>
      </c>
    </row>
    <row r="3839" spans="1:18" x14ac:dyDescent="0.2">
      <c r="A3839" t="s">
        <v>45</v>
      </c>
      <c r="B3839" s="9" t="str">
        <f>VLOOKUP(A3839,'item cost'!A:D,2,FALSE)</f>
        <v>group 17</v>
      </c>
      <c r="C3839" s="9" t="str">
        <f>VLOOKUP(D3839,items!A:B,2,FALSE)</f>
        <v>item 3</v>
      </c>
      <c r="D3839" t="s">
        <v>835</v>
      </c>
      <c r="E3839" s="10"/>
      <c r="F3839" s="10">
        <v>44997</v>
      </c>
      <c r="G3839" t="s">
        <v>819</v>
      </c>
      <c r="I3839">
        <v>30</v>
      </c>
      <c r="J3839" s="2">
        <v>475</v>
      </c>
      <c r="K3839" s="2">
        <f>IF(OR(B3839="متنوع",B3839="قطع غيار"),J3839,IF(AND(B3839="ceiling fan",J3839&gt;500),_xlfn.MAXIFS('m cost'!$E$3:$E$1062,'m cost'!$B$3:$B$1062,C3839,'m cost'!$C$3:$C$1062,"&lt;="&amp;O3839,'m cost'!$D$3:$D$1062,"&lt;="&amp;N3839)*3,_xlfn.MAXIFS('m cost'!$E$3:$E$1062,'m cost'!$B$3:$B$1062,C3839,'m cost'!$C$3:$C$1062,"&lt;="&amp;O3839,'m cost'!$D$3:$D$1062,"&lt;="&amp;N3839)))</f>
        <v>2436</v>
      </c>
      <c r="L3839" s="2">
        <f t="shared" si="366"/>
        <v>73080</v>
      </c>
      <c r="M3839" s="2">
        <f t="shared" si="367"/>
        <v>14250</v>
      </c>
      <c r="N3839">
        <f t="shared" si="368"/>
        <v>3</v>
      </c>
      <c r="O3839">
        <f t="shared" si="369"/>
        <v>2023</v>
      </c>
      <c r="P3839" s="9">
        <f>IF(I3839&gt;0,VLOOKUP(B3839,'m cost'!A:G,6,FALSE)*I3839,0)</f>
        <v>1447.5</v>
      </c>
      <c r="Q3839" t="str">
        <f t="shared" si="370"/>
        <v>l</v>
      </c>
      <c r="R3839" s="2">
        <f t="shared" si="371"/>
        <v>-60277.5</v>
      </c>
    </row>
    <row r="3840" spans="1:18" x14ac:dyDescent="0.2">
      <c r="A3840" t="s">
        <v>36</v>
      </c>
      <c r="B3840" s="9" t="str">
        <f>VLOOKUP(A3840,'item cost'!A:D,2,FALSE)</f>
        <v>group 15</v>
      </c>
      <c r="C3840" s="9" t="str">
        <f>VLOOKUP(D3840,items!A:B,2,FALSE)</f>
        <v>item 4</v>
      </c>
      <c r="D3840" t="s">
        <v>836</v>
      </c>
      <c r="E3840" s="10"/>
      <c r="F3840" s="10">
        <v>44997</v>
      </c>
      <c r="G3840" t="s">
        <v>819</v>
      </c>
      <c r="I3840">
        <v>10</v>
      </c>
      <c r="J3840" s="2">
        <v>1050</v>
      </c>
      <c r="K3840" s="2">
        <f>IF(OR(B3840="متنوع",B3840="قطع غيار"),J3840,IF(AND(B3840="ceiling fan",J3840&gt;500),_xlfn.MAXIFS('m cost'!$E$3:$E$1062,'m cost'!$B$3:$B$1062,C3840,'m cost'!$C$3:$C$1062,"&lt;="&amp;O3840,'m cost'!$D$3:$D$1062,"&lt;="&amp;N3840)*3,_xlfn.MAXIFS('m cost'!$E$3:$E$1062,'m cost'!$B$3:$B$1062,C3840,'m cost'!$C$3:$C$1062,"&lt;="&amp;O3840,'m cost'!$D$3:$D$1062,"&lt;="&amp;N3840)))</f>
        <v>1793</v>
      </c>
      <c r="L3840" s="2">
        <f t="shared" si="366"/>
        <v>17930</v>
      </c>
      <c r="M3840" s="2">
        <f t="shared" si="367"/>
        <v>10500</v>
      </c>
      <c r="N3840">
        <f t="shared" si="368"/>
        <v>3</v>
      </c>
      <c r="O3840">
        <f t="shared" si="369"/>
        <v>2023</v>
      </c>
      <c r="P3840" s="9">
        <f>IF(I3840&gt;0,VLOOKUP(B3840,'m cost'!A:G,6,FALSE)*I3840,0)</f>
        <v>265.2</v>
      </c>
      <c r="Q3840" t="str">
        <f t="shared" si="370"/>
        <v>l</v>
      </c>
      <c r="R3840" s="2">
        <f t="shared" si="371"/>
        <v>-7695.2</v>
      </c>
    </row>
    <row r="3841" spans="1:18" x14ac:dyDescent="0.2">
      <c r="A3841" t="s">
        <v>61</v>
      </c>
      <c r="B3841" s="9" t="str">
        <f>VLOOKUP(A3841,'item cost'!A:D,2,FALSE)</f>
        <v>group 8</v>
      </c>
      <c r="C3841" s="9" t="str">
        <f>VLOOKUP(D3841,items!A:B,2,FALSE)</f>
        <v>item 5</v>
      </c>
      <c r="D3841" t="s">
        <v>837</v>
      </c>
      <c r="E3841" s="10"/>
      <c r="F3841" s="10">
        <v>44997</v>
      </c>
      <c r="G3841" t="s">
        <v>819</v>
      </c>
      <c r="I3841">
        <v>10</v>
      </c>
      <c r="J3841" s="2">
        <v>550</v>
      </c>
      <c r="K3841" s="2">
        <f>IF(OR(B3841="متنوع",B3841="قطع غيار"),J3841,IF(AND(B3841="ceiling fan",J3841&gt;500),_xlfn.MAXIFS('m cost'!$E$3:$E$1062,'m cost'!$B$3:$B$1062,C3841,'m cost'!$C$3:$C$1062,"&lt;="&amp;O3841,'m cost'!$D$3:$D$1062,"&lt;="&amp;N3841)*3,_xlfn.MAXIFS('m cost'!$E$3:$E$1062,'m cost'!$B$3:$B$1062,C3841,'m cost'!$C$3:$C$1062,"&lt;="&amp;O3841,'m cost'!$D$3:$D$1062,"&lt;="&amp;N3841)))</f>
        <v>2220</v>
      </c>
      <c r="L3841" s="2">
        <f t="shared" si="366"/>
        <v>22200</v>
      </c>
      <c r="M3841" s="2">
        <f t="shared" si="367"/>
        <v>5500</v>
      </c>
      <c r="N3841">
        <f t="shared" si="368"/>
        <v>3</v>
      </c>
      <c r="O3841">
        <f t="shared" si="369"/>
        <v>2023</v>
      </c>
      <c r="P3841" s="9">
        <f>IF(I3841&gt;0,VLOOKUP(B3841,'m cost'!A:G,6,FALSE)*I3841,0)</f>
        <v>628.40000000000009</v>
      </c>
      <c r="Q3841" t="str">
        <f t="shared" si="370"/>
        <v>l</v>
      </c>
      <c r="R3841" s="2">
        <f t="shared" si="371"/>
        <v>-17328.400000000001</v>
      </c>
    </row>
    <row r="3842" spans="1:18" x14ac:dyDescent="0.2">
      <c r="A3842" t="s">
        <v>32</v>
      </c>
      <c r="B3842" s="9" t="str">
        <f>VLOOKUP(A3842,'item cost'!A:D,2,FALSE)</f>
        <v>group 1</v>
      </c>
      <c r="C3842" s="9" t="str">
        <f>VLOOKUP(D3842,items!A:B,2,FALSE)</f>
        <v>item 6</v>
      </c>
      <c r="D3842" t="s">
        <v>838</v>
      </c>
      <c r="E3842" s="10"/>
      <c r="F3842" s="10">
        <v>44999</v>
      </c>
      <c r="G3842" t="s">
        <v>820</v>
      </c>
      <c r="I3842">
        <v>25</v>
      </c>
      <c r="J3842" s="2">
        <v>560</v>
      </c>
      <c r="K3842" s="2">
        <f>IF(OR(B3842="متنوع",B3842="قطع غيار"),J3842,IF(AND(B3842="ceiling fan",J3842&gt;500),_xlfn.MAXIFS('m cost'!$E$3:$E$1062,'m cost'!$B$3:$B$1062,C3842,'m cost'!$C$3:$C$1062,"&lt;="&amp;O3842,'m cost'!$D$3:$D$1062,"&lt;="&amp;N3842)*3,_xlfn.MAXIFS('m cost'!$E$3:$E$1062,'m cost'!$B$3:$B$1062,C3842,'m cost'!$C$3:$C$1062,"&lt;="&amp;O3842,'m cost'!$D$3:$D$1062,"&lt;="&amp;N3842)))</f>
        <v>410</v>
      </c>
      <c r="L3842" s="2">
        <f t="shared" si="366"/>
        <v>10250</v>
      </c>
      <c r="M3842" s="2">
        <f t="shared" si="367"/>
        <v>14000</v>
      </c>
      <c r="N3842">
        <f t="shared" si="368"/>
        <v>3</v>
      </c>
      <c r="O3842">
        <f t="shared" si="369"/>
        <v>2023</v>
      </c>
      <c r="P3842" s="9">
        <f>IF(I3842&gt;0,VLOOKUP(B3842,'m cost'!A:G,6,FALSE)*I3842,0)</f>
        <v>1277</v>
      </c>
      <c r="Q3842" t="str">
        <f t="shared" si="370"/>
        <v>p</v>
      </c>
      <c r="R3842" s="2">
        <f t="shared" si="371"/>
        <v>2473</v>
      </c>
    </row>
    <row r="3843" spans="1:18" x14ac:dyDescent="0.2">
      <c r="A3843" t="s">
        <v>40</v>
      </c>
      <c r="B3843" s="9" t="str">
        <f>VLOOKUP(A3843,'item cost'!A:D,2,FALSE)</f>
        <v>group 7</v>
      </c>
      <c r="C3843" s="9" t="str">
        <f>VLOOKUP(D3843,items!A:B,2,FALSE)</f>
        <v>item 7</v>
      </c>
      <c r="D3843" t="s">
        <v>839</v>
      </c>
      <c r="E3843" s="10"/>
      <c r="F3843" s="10">
        <v>44999</v>
      </c>
      <c r="G3843" t="s">
        <v>820</v>
      </c>
      <c r="I3843">
        <v>27</v>
      </c>
      <c r="J3843" s="2">
        <v>500</v>
      </c>
      <c r="K3843" s="2">
        <f>IF(OR(B3843="متنوع",B3843="قطع غيار"),J3843,IF(AND(B3843="ceiling fan",J3843&gt;500),_xlfn.MAXIFS('m cost'!$E$3:$E$1062,'m cost'!$B$3:$B$1062,C3843,'m cost'!$C$3:$C$1062,"&lt;="&amp;O3843,'m cost'!$D$3:$D$1062,"&lt;="&amp;N3843)*3,_xlfn.MAXIFS('m cost'!$E$3:$E$1062,'m cost'!$B$3:$B$1062,C3843,'m cost'!$C$3:$C$1062,"&lt;="&amp;O3843,'m cost'!$D$3:$D$1062,"&lt;="&amp;N3843)))</f>
        <v>460</v>
      </c>
      <c r="L3843" s="2">
        <f t="shared" si="366"/>
        <v>12420</v>
      </c>
      <c r="M3843" s="2">
        <f t="shared" si="367"/>
        <v>13500</v>
      </c>
      <c r="N3843">
        <f t="shared" si="368"/>
        <v>3</v>
      </c>
      <c r="O3843">
        <f t="shared" si="369"/>
        <v>2023</v>
      </c>
      <c r="P3843" s="9">
        <f>IF(I3843&gt;0,VLOOKUP(B3843,'m cost'!A:G,6,FALSE)*I3843,0)</f>
        <v>597.78</v>
      </c>
      <c r="Q3843" t="str">
        <f t="shared" si="370"/>
        <v>p</v>
      </c>
      <c r="R3843" s="2">
        <f t="shared" si="371"/>
        <v>482.22</v>
      </c>
    </row>
    <row r="3844" spans="1:18" x14ac:dyDescent="0.2">
      <c r="A3844" t="s">
        <v>646</v>
      </c>
      <c r="B3844" s="9" t="e">
        <f>VLOOKUP(A3844,'item cost'!A:D,2,FALSE)</f>
        <v>#N/A</v>
      </c>
      <c r="C3844" s="9" t="str">
        <f>VLOOKUP(D3844,items!A:B,2,FALSE)</f>
        <v>item 8</v>
      </c>
      <c r="D3844" t="s">
        <v>840</v>
      </c>
      <c r="E3844" s="10"/>
      <c r="F3844" s="10">
        <v>44999</v>
      </c>
      <c r="G3844" t="s">
        <v>820</v>
      </c>
      <c r="I3844">
        <v>30</v>
      </c>
      <c r="J3844" s="2">
        <v>535</v>
      </c>
      <c r="K3844" s="2" t="e">
        <f>IF(OR(B3844="متنوع",B3844="قطع غيار"),J3844,IF(AND(B3844="ceiling fan",J3844&gt;500),_xlfn.MAXIFS('m cost'!$E$3:$E$1062,'m cost'!$B$3:$B$1062,C3844,'m cost'!$C$3:$C$1062,"&lt;="&amp;O3844,'m cost'!$D$3:$D$1062,"&lt;="&amp;N3844)*3,_xlfn.MAXIFS('m cost'!$E$3:$E$1062,'m cost'!$B$3:$B$1062,C3844,'m cost'!$C$3:$C$1062,"&lt;="&amp;O3844,'m cost'!$D$3:$D$1062,"&lt;="&amp;N3844)))</f>
        <v>#N/A</v>
      </c>
      <c r="L3844" s="2" t="e">
        <f t="shared" si="366"/>
        <v>#N/A</v>
      </c>
      <c r="M3844" s="2">
        <f t="shared" si="367"/>
        <v>16050</v>
      </c>
      <c r="N3844">
        <f t="shared" si="368"/>
        <v>3</v>
      </c>
      <c r="O3844">
        <f t="shared" si="369"/>
        <v>2023</v>
      </c>
      <c r="P3844" s="9" t="e">
        <f>IF(I3844&gt;0,VLOOKUP(B3844,'m cost'!A:G,6,FALSE)*I3844,0)</f>
        <v>#N/A</v>
      </c>
      <c r="Q3844" t="e">
        <f t="shared" si="370"/>
        <v>#N/A</v>
      </c>
      <c r="R3844" s="2" t="e">
        <f t="shared" si="371"/>
        <v>#N/A</v>
      </c>
    </row>
    <row r="3845" spans="1:18" x14ac:dyDescent="0.2">
      <c r="A3845" t="s">
        <v>45</v>
      </c>
      <c r="B3845" s="9" t="str">
        <f>VLOOKUP(A3845,'item cost'!A:D,2,FALSE)</f>
        <v>group 17</v>
      </c>
      <c r="C3845" s="9" t="str">
        <f>VLOOKUP(D3845,items!A:B,2,FALSE)</f>
        <v>item 9</v>
      </c>
      <c r="D3845" t="s">
        <v>841</v>
      </c>
      <c r="E3845" s="10"/>
      <c r="F3845" s="10">
        <v>44999</v>
      </c>
      <c r="G3845" t="s">
        <v>820</v>
      </c>
      <c r="I3845">
        <v>30</v>
      </c>
      <c r="J3845" s="2">
        <v>475</v>
      </c>
      <c r="K3845" s="2">
        <f>IF(OR(B3845="متنوع",B3845="قطع غيار"),J3845,IF(AND(B3845="ceiling fan",J3845&gt;500),_xlfn.MAXIFS('m cost'!$E$3:$E$1062,'m cost'!$B$3:$B$1062,C3845,'m cost'!$C$3:$C$1062,"&lt;="&amp;O3845,'m cost'!$D$3:$D$1062,"&lt;="&amp;N3845)*3,_xlfn.MAXIFS('m cost'!$E$3:$E$1062,'m cost'!$B$3:$B$1062,C3845,'m cost'!$C$3:$C$1062,"&lt;="&amp;O3845,'m cost'!$D$3:$D$1062,"&lt;="&amp;N3845)))</f>
        <v>2007</v>
      </c>
      <c r="L3845" s="2">
        <f t="shared" si="366"/>
        <v>60210</v>
      </c>
      <c r="M3845" s="2">
        <f t="shared" si="367"/>
        <v>14250</v>
      </c>
      <c r="N3845">
        <f t="shared" si="368"/>
        <v>3</v>
      </c>
      <c r="O3845">
        <f t="shared" si="369"/>
        <v>2023</v>
      </c>
      <c r="P3845" s="9">
        <f>IF(I3845&gt;0,VLOOKUP(B3845,'m cost'!A:G,6,FALSE)*I3845,0)</f>
        <v>1447.5</v>
      </c>
      <c r="Q3845" t="str">
        <f t="shared" si="370"/>
        <v>l</v>
      </c>
      <c r="R3845" s="2">
        <f t="shared" si="371"/>
        <v>-47407.5</v>
      </c>
    </row>
    <row r="3846" spans="1:18" x14ac:dyDescent="0.2">
      <c r="A3846" t="s">
        <v>69</v>
      </c>
      <c r="B3846" s="9" t="e">
        <f>VLOOKUP(A3846,'item cost'!A:D,2,FALSE)</f>
        <v>#N/A</v>
      </c>
      <c r="C3846" s="9" t="str">
        <f>VLOOKUP(D3846,items!A:B,2,FALSE)</f>
        <v>item 10</v>
      </c>
      <c r="D3846" t="s">
        <v>842</v>
      </c>
      <c r="E3846" s="10"/>
      <c r="F3846" s="10">
        <v>44999</v>
      </c>
      <c r="G3846" t="s">
        <v>820</v>
      </c>
      <c r="I3846">
        <v>10</v>
      </c>
      <c r="J3846" s="2">
        <v>2600</v>
      </c>
      <c r="K3846" s="2" t="e">
        <f>IF(OR(B3846="متنوع",B3846="قطع غيار"),J3846,IF(AND(B3846="ceiling fan",J3846&gt;500),_xlfn.MAXIFS('m cost'!$E$3:$E$1062,'m cost'!$B$3:$B$1062,C3846,'m cost'!$C$3:$C$1062,"&lt;="&amp;O3846,'m cost'!$D$3:$D$1062,"&lt;="&amp;N3846)*3,_xlfn.MAXIFS('m cost'!$E$3:$E$1062,'m cost'!$B$3:$B$1062,C3846,'m cost'!$C$3:$C$1062,"&lt;="&amp;O3846,'m cost'!$D$3:$D$1062,"&lt;="&amp;N3846)))</f>
        <v>#N/A</v>
      </c>
      <c r="L3846" s="2" t="e">
        <f t="shared" si="366"/>
        <v>#N/A</v>
      </c>
      <c r="M3846" s="2">
        <f t="shared" si="367"/>
        <v>26000</v>
      </c>
      <c r="N3846">
        <f t="shared" si="368"/>
        <v>3</v>
      </c>
      <c r="O3846">
        <f t="shared" si="369"/>
        <v>2023</v>
      </c>
      <c r="P3846" s="9" t="e">
        <f>IF(I3846&gt;0,VLOOKUP(B3846,'m cost'!A:G,6,FALSE)*I3846,0)</f>
        <v>#N/A</v>
      </c>
      <c r="Q3846" t="e">
        <f t="shared" si="370"/>
        <v>#N/A</v>
      </c>
      <c r="R3846" s="2" t="e">
        <f t="shared" si="371"/>
        <v>#N/A</v>
      </c>
    </row>
    <row r="3847" spans="1:18" x14ac:dyDescent="0.2">
      <c r="A3847" t="s">
        <v>20</v>
      </c>
      <c r="B3847" s="9" t="str">
        <f>VLOOKUP(A3847,'item cost'!A:D,2,FALSE)</f>
        <v>group 32</v>
      </c>
      <c r="C3847" s="9" t="str">
        <f>VLOOKUP(D3847,items!A:B,2,FALSE)</f>
        <v>item 11</v>
      </c>
      <c r="D3847" t="s">
        <v>843</v>
      </c>
      <c r="E3847" s="10"/>
      <c r="F3847" s="10">
        <v>44999</v>
      </c>
      <c r="G3847" t="s">
        <v>820</v>
      </c>
      <c r="I3847">
        <v>20</v>
      </c>
      <c r="J3847" s="2">
        <v>270</v>
      </c>
      <c r="K3847" s="2">
        <f>IF(OR(B3847="متنوع",B3847="قطع غيار"),J3847,IF(AND(B3847="ceiling fan",J3847&gt;500),_xlfn.MAXIFS('m cost'!$E$3:$E$1062,'m cost'!$B$3:$B$1062,C3847,'m cost'!$C$3:$C$1062,"&lt;="&amp;O3847,'m cost'!$D$3:$D$1062,"&lt;="&amp;N3847)*3,_xlfn.MAXIFS('m cost'!$E$3:$E$1062,'m cost'!$B$3:$B$1062,C3847,'m cost'!$C$3:$C$1062,"&lt;="&amp;O3847,'m cost'!$D$3:$D$1062,"&lt;="&amp;N3847)))</f>
        <v>339.00000000000006</v>
      </c>
      <c r="L3847" s="2">
        <f t="shared" si="366"/>
        <v>6780.0000000000009</v>
      </c>
      <c r="M3847" s="2">
        <f t="shared" si="367"/>
        <v>5400</v>
      </c>
      <c r="N3847">
        <f t="shared" si="368"/>
        <v>3</v>
      </c>
      <c r="O3847">
        <f t="shared" si="369"/>
        <v>2023</v>
      </c>
      <c r="P3847" s="9">
        <f>IF(I3847&gt;0,VLOOKUP(B3847,'m cost'!A:G,6,FALSE)*I3847,0)</f>
        <v>100</v>
      </c>
      <c r="Q3847" t="str">
        <f t="shared" si="370"/>
        <v>l</v>
      </c>
      <c r="R3847" s="2">
        <f t="shared" si="371"/>
        <v>-1480.0000000000009</v>
      </c>
    </row>
    <row r="3848" spans="1:18" x14ac:dyDescent="0.2">
      <c r="A3848" t="s">
        <v>272</v>
      </c>
      <c r="B3848" s="9" t="str">
        <f>VLOOKUP(A3848,'item cost'!A:D,2,FALSE)</f>
        <v>group 48</v>
      </c>
      <c r="C3848" s="9" t="str">
        <f>VLOOKUP(D3848,items!A:B,2,FALSE)</f>
        <v>item 12</v>
      </c>
      <c r="D3848" t="s">
        <v>844</v>
      </c>
      <c r="E3848" s="10"/>
      <c r="F3848" s="10">
        <v>44999</v>
      </c>
      <c r="G3848" t="s">
        <v>820</v>
      </c>
      <c r="I3848">
        <v>4</v>
      </c>
      <c r="J3848" s="2">
        <v>2600</v>
      </c>
      <c r="K3848" s="2">
        <f>IF(OR(B3848="متنوع",B3848="قطع غيار"),J3848,IF(AND(B3848="ceiling fan",J3848&gt;500),_xlfn.MAXIFS('m cost'!$E$3:$E$1062,'m cost'!$B$3:$B$1062,C3848,'m cost'!$C$3:$C$1062,"&lt;="&amp;O3848,'m cost'!$D$3:$D$1062,"&lt;="&amp;N3848)*3,_xlfn.MAXIFS('m cost'!$E$3:$E$1062,'m cost'!$B$3:$B$1062,C3848,'m cost'!$C$3:$C$1062,"&lt;="&amp;O3848,'m cost'!$D$3:$D$1062,"&lt;="&amp;N3848)))</f>
        <v>900</v>
      </c>
      <c r="L3848" s="2">
        <f t="shared" si="366"/>
        <v>3600</v>
      </c>
      <c r="M3848" s="2">
        <f t="shared" si="367"/>
        <v>10400</v>
      </c>
      <c r="N3848">
        <f t="shared" si="368"/>
        <v>3</v>
      </c>
      <c r="O3848">
        <f t="shared" si="369"/>
        <v>2023</v>
      </c>
      <c r="P3848" s="9">
        <f>IF(I3848&gt;0,VLOOKUP(B3848,'m cost'!A:G,6,FALSE)*I3848,0)</f>
        <v>0</v>
      </c>
      <c r="Q3848" t="str">
        <f t="shared" si="370"/>
        <v>p</v>
      </c>
      <c r="R3848" s="2">
        <f t="shared" si="371"/>
        <v>6800</v>
      </c>
    </row>
    <row r="3849" spans="1:18" x14ac:dyDescent="0.2">
      <c r="A3849" t="s">
        <v>272</v>
      </c>
      <c r="B3849" s="9" t="str">
        <f>VLOOKUP(A3849,'item cost'!A:D,2,FALSE)</f>
        <v>group 48</v>
      </c>
      <c r="C3849" s="9" t="str">
        <f>VLOOKUP(D3849,items!A:B,2,FALSE)</f>
        <v>item 13</v>
      </c>
      <c r="D3849" t="s">
        <v>845</v>
      </c>
      <c r="E3849" s="10"/>
      <c r="F3849" s="10">
        <v>44999</v>
      </c>
      <c r="G3849" t="s">
        <v>821</v>
      </c>
      <c r="I3849">
        <v>28</v>
      </c>
      <c r="J3849" s="2">
        <v>2600</v>
      </c>
      <c r="K3849" s="2">
        <f>IF(OR(B3849="متنوع",B3849="قطع غيار"),J3849,IF(AND(B3849="ceiling fan",J3849&gt;500),_xlfn.MAXIFS('m cost'!$E$3:$E$1062,'m cost'!$B$3:$B$1062,C3849,'m cost'!$C$3:$C$1062,"&lt;="&amp;O3849,'m cost'!$D$3:$D$1062,"&lt;="&amp;N3849)*3,_xlfn.MAXIFS('m cost'!$E$3:$E$1062,'m cost'!$B$3:$B$1062,C3849,'m cost'!$C$3:$C$1062,"&lt;="&amp;O3849,'m cost'!$D$3:$D$1062,"&lt;="&amp;N3849)))</f>
        <v>450</v>
      </c>
      <c r="L3849" s="2">
        <f t="shared" si="366"/>
        <v>12600</v>
      </c>
      <c r="M3849" s="2">
        <f t="shared" si="367"/>
        <v>72800</v>
      </c>
      <c r="N3849">
        <f t="shared" si="368"/>
        <v>3</v>
      </c>
      <c r="O3849">
        <f t="shared" si="369"/>
        <v>2023</v>
      </c>
      <c r="P3849" s="9">
        <f>IF(I3849&gt;0,VLOOKUP(B3849,'m cost'!A:G,6,FALSE)*I3849,0)</f>
        <v>0</v>
      </c>
      <c r="Q3849" t="str">
        <f t="shared" si="370"/>
        <v>p</v>
      </c>
      <c r="R3849" s="2">
        <f t="shared" si="371"/>
        <v>60200</v>
      </c>
    </row>
    <row r="3850" spans="1:18" x14ac:dyDescent="0.2">
      <c r="A3850" t="s">
        <v>272</v>
      </c>
      <c r="B3850" s="9" t="str">
        <f>VLOOKUP(A3850,'item cost'!A:D,2,FALSE)</f>
        <v>group 48</v>
      </c>
      <c r="C3850" s="9" t="str">
        <f>VLOOKUP(D3850,items!A:B,2,FALSE)</f>
        <v>item 14</v>
      </c>
      <c r="D3850" t="s">
        <v>846</v>
      </c>
      <c r="E3850" s="10"/>
      <c r="F3850" s="10">
        <v>45000</v>
      </c>
      <c r="G3850" t="s">
        <v>822</v>
      </c>
      <c r="I3850">
        <v>26</v>
      </c>
      <c r="J3850" s="2">
        <v>2600</v>
      </c>
      <c r="K3850" s="2">
        <f>IF(OR(B3850="متنوع",B3850="قطع غيار"),J3850,IF(AND(B3850="ceiling fan",J3850&gt;500),_xlfn.MAXIFS('m cost'!$E$3:$E$1062,'m cost'!$B$3:$B$1062,C3850,'m cost'!$C$3:$C$1062,"&lt;="&amp;O3850,'m cost'!$D$3:$D$1062,"&lt;="&amp;N3850)*3,_xlfn.MAXIFS('m cost'!$E$3:$E$1062,'m cost'!$B$3:$B$1062,C3850,'m cost'!$C$3:$C$1062,"&lt;="&amp;O3850,'m cost'!$D$3:$D$1062,"&lt;="&amp;N3850)))</f>
        <v>2060</v>
      </c>
      <c r="L3850" s="2">
        <f t="shared" si="366"/>
        <v>53560</v>
      </c>
      <c r="M3850" s="2">
        <f t="shared" si="367"/>
        <v>67600</v>
      </c>
      <c r="N3850">
        <f t="shared" si="368"/>
        <v>3</v>
      </c>
      <c r="O3850">
        <f t="shared" si="369"/>
        <v>2023</v>
      </c>
      <c r="P3850" s="9">
        <f>IF(I3850&gt;0,VLOOKUP(B3850,'m cost'!A:G,6,FALSE)*I3850,0)</f>
        <v>0</v>
      </c>
      <c r="Q3850" t="str">
        <f t="shared" si="370"/>
        <v>p</v>
      </c>
      <c r="R3850" s="2">
        <f t="shared" si="371"/>
        <v>14040</v>
      </c>
    </row>
    <row r="3851" spans="1:18" x14ac:dyDescent="0.2">
      <c r="A3851" t="s">
        <v>39</v>
      </c>
      <c r="B3851" s="9" t="str">
        <f>VLOOKUP(A3851,'item cost'!A:D,2,FALSE)</f>
        <v>group 9</v>
      </c>
      <c r="C3851" s="9" t="str">
        <f>VLOOKUP(D3851,items!A:B,2,FALSE)</f>
        <v>item 15</v>
      </c>
      <c r="D3851" t="s">
        <v>847</v>
      </c>
      <c r="E3851" s="10"/>
      <c r="F3851" s="10">
        <v>45003</v>
      </c>
      <c r="G3851" t="s">
        <v>823</v>
      </c>
      <c r="I3851">
        <v>33</v>
      </c>
      <c r="J3851" s="2">
        <v>1450</v>
      </c>
      <c r="K3851" s="2">
        <f>IF(OR(B3851="متنوع",B3851="قطع غيار"),J3851,IF(AND(B3851="ceiling fan",J3851&gt;500),_xlfn.MAXIFS('m cost'!$E$3:$E$1062,'m cost'!$B$3:$B$1062,C3851,'m cost'!$C$3:$C$1062,"&lt;="&amp;O3851,'m cost'!$D$3:$D$1062,"&lt;="&amp;N3851)*3,_xlfn.MAXIFS('m cost'!$E$3:$E$1062,'m cost'!$B$3:$B$1062,C3851,'m cost'!$C$3:$C$1062,"&lt;="&amp;O3851,'m cost'!$D$3:$D$1062,"&lt;="&amp;N3851)))</f>
        <v>1928</v>
      </c>
      <c r="L3851" s="2">
        <f t="shared" si="366"/>
        <v>63624</v>
      </c>
      <c r="M3851" s="2">
        <f t="shared" si="367"/>
        <v>47850</v>
      </c>
      <c r="N3851">
        <f t="shared" si="368"/>
        <v>3</v>
      </c>
      <c r="O3851">
        <f t="shared" si="369"/>
        <v>2023</v>
      </c>
      <c r="P3851" s="9">
        <f>IF(I3851&gt;0,VLOOKUP(B3851,'m cost'!A:G,6,FALSE)*I3851,0)</f>
        <v>742.17</v>
      </c>
      <c r="Q3851" t="str">
        <f t="shared" si="370"/>
        <v>l</v>
      </c>
      <c r="R3851" s="2">
        <f t="shared" si="371"/>
        <v>-16516.169999999998</v>
      </c>
    </row>
    <row r="3852" spans="1:18" x14ac:dyDescent="0.2">
      <c r="A3852" t="s">
        <v>58</v>
      </c>
      <c r="B3852" s="9" t="str">
        <f>VLOOKUP(A3852,'item cost'!A:D,2,FALSE)</f>
        <v>group 2</v>
      </c>
      <c r="C3852" s="9" t="str">
        <f>VLOOKUP(D3852,items!A:B,2,FALSE)</f>
        <v>item 16</v>
      </c>
      <c r="D3852" t="s">
        <v>848</v>
      </c>
      <c r="E3852" s="10"/>
      <c r="F3852" s="10">
        <v>45003</v>
      </c>
      <c r="G3852" t="s">
        <v>823</v>
      </c>
      <c r="I3852">
        <v>110</v>
      </c>
      <c r="J3852" s="2">
        <v>170</v>
      </c>
      <c r="K3852" s="2">
        <f>IF(OR(B3852="متنوع",B3852="قطع غيار"),J3852,IF(AND(B3852="ceiling fan",J3852&gt;500),_xlfn.MAXIFS('m cost'!$E$3:$E$1062,'m cost'!$B$3:$B$1062,C3852,'m cost'!$C$3:$C$1062,"&lt;="&amp;O3852,'m cost'!$D$3:$D$1062,"&lt;="&amp;N3852)*3,_xlfn.MAXIFS('m cost'!$E$3:$E$1062,'m cost'!$B$3:$B$1062,C3852,'m cost'!$C$3:$C$1062,"&lt;="&amp;O3852,'m cost'!$D$3:$D$1062,"&lt;="&amp;N3852)))</f>
        <v>340.26666666666671</v>
      </c>
      <c r="L3852" s="2">
        <f t="shared" si="366"/>
        <v>37429.333333333336</v>
      </c>
      <c r="M3852" s="2">
        <f t="shared" si="367"/>
        <v>18700</v>
      </c>
      <c r="N3852">
        <f t="shared" si="368"/>
        <v>3</v>
      </c>
      <c r="O3852">
        <f t="shared" si="369"/>
        <v>2023</v>
      </c>
      <c r="P3852" s="9">
        <f>IF(I3852&gt;0,VLOOKUP(B3852,'m cost'!A:G,6,FALSE)*I3852,0)</f>
        <v>4463.8</v>
      </c>
      <c r="Q3852" t="str">
        <f t="shared" si="370"/>
        <v>l</v>
      </c>
      <c r="R3852" s="2">
        <f t="shared" si="371"/>
        <v>-23193.133333333335</v>
      </c>
    </row>
    <row r="3853" spans="1:18" x14ac:dyDescent="0.2">
      <c r="A3853" t="s">
        <v>646</v>
      </c>
      <c r="B3853" s="9" t="e">
        <f>VLOOKUP(A3853,'item cost'!A:D,2,FALSE)</f>
        <v>#N/A</v>
      </c>
      <c r="C3853" s="9" t="str">
        <f>VLOOKUP(D3853,items!A:B,2,FALSE)</f>
        <v>item 17</v>
      </c>
      <c r="D3853" t="s">
        <v>849</v>
      </c>
      <c r="E3853" s="10"/>
      <c r="F3853" s="10">
        <v>45003</v>
      </c>
      <c r="G3853" t="s">
        <v>823</v>
      </c>
      <c r="I3853">
        <v>119</v>
      </c>
      <c r="J3853" s="2">
        <v>535</v>
      </c>
      <c r="K3853" s="2" t="e">
        <f>IF(OR(B3853="متنوع",B3853="قطع غيار"),J3853,IF(AND(B3853="ceiling fan",J3853&gt;500),_xlfn.MAXIFS('m cost'!$E$3:$E$1062,'m cost'!$B$3:$B$1062,C3853,'m cost'!$C$3:$C$1062,"&lt;="&amp;O3853,'m cost'!$D$3:$D$1062,"&lt;="&amp;N3853)*3,_xlfn.MAXIFS('m cost'!$E$3:$E$1062,'m cost'!$B$3:$B$1062,C3853,'m cost'!$C$3:$C$1062,"&lt;="&amp;O3853,'m cost'!$D$3:$D$1062,"&lt;="&amp;N3853)))</f>
        <v>#N/A</v>
      </c>
      <c r="L3853" s="2" t="e">
        <f t="shared" si="366"/>
        <v>#N/A</v>
      </c>
      <c r="M3853" s="2">
        <f t="shared" si="367"/>
        <v>63665</v>
      </c>
      <c r="N3853">
        <f t="shared" si="368"/>
        <v>3</v>
      </c>
      <c r="O3853">
        <f t="shared" si="369"/>
        <v>2023</v>
      </c>
      <c r="P3853" s="9" t="e">
        <f>IF(I3853&gt;0,VLOOKUP(B3853,'m cost'!A:G,6,FALSE)*I3853,0)</f>
        <v>#N/A</v>
      </c>
      <c r="Q3853" t="e">
        <f t="shared" si="370"/>
        <v>#N/A</v>
      </c>
      <c r="R3853" s="2" t="e">
        <f t="shared" si="371"/>
        <v>#N/A</v>
      </c>
    </row>
    <row r="3854" spans="1:18" x14ac:dyDescent="0.2">
      <c r="A3854" t="s">
        <v>645</v>
      </c>
      <c r="B3854" s="9" t="e">
        <f>VLOOKUP(A3854,'item cost'!A:D,2,FALSE)</f>
        <v>#N/A</v>
      </c>
      <c r="C3854" s="9" t="str">
        <f>VLOOKUP(D3854,items!A:B,2,FALSE)</f>
        <v>item 18</v>
      </c>
      <c r="D3854" t="s">
        <v>850</v>
      </c>
      <c r="E3854" s="10"/>
      <c r="F3854" s="10">
        <v>45003</v>
      </c>
      <c r="G3854" t="s">
        <v>823</v>
      </c>
      <c r="I3854">
        <v>148</v>
      </c>
      <c r="J3854" s="2">
        <v>470</v>
      </c>
      <c r="K3854" s="2" t="e">
        <f>IF(OR(B3854="متنوع",B3854="قطع غيار"),J3854,IF(AND(B3854="ceiling fan",J3854&gt;500),_xlfn.MAXIFS('m cost'!$E$3:$E$1062,'m cost'!$B$3:$B$1062,C3854,'m cost'!$C$3:$C$1062,"&lt;="&amp;O3854,'m cost'!$D$3:$D$1062,"&lt;="&amp;N3854)*3,_xlfn.MAXIFS('m cost'!$E$3:$E$1062,'m cost'!$B$3:$B$1062,C3854,'m cost'!$C$3:$C$1062,"&lt;="&amp;O3854,'m cost'!$D$3:$D$1062,"&lt;="&amp;N3854)))</f>
        <v>#N/A</v>
      </c>
      <c r="L3854" s="2" t="e">
        <f t="shared" si="366"/>
        <v>#N/A</v>
      </c>
      <c r="M3854" s="2">
        <f t="shared" si="367"/>
        <v>69560</v>
      </c>
      <c r="N3854">
        <f t="shared" si="368"/>
        <v>3</v>
      </c>
      <c r="O3854">
        <f t="shared" si="369"/>
        <v>2023</v>
      </c>
      <c r="P3854" s="9" t="e">
        <f>IF(I3854&gt;0,VLOOKUP(B3854,'m cost'!A:G,6,FALSE)*I3854,0)</f>
        <v>#N/A</v>
      </c>
      <c r="Q3854" t="e">
        <f t="shared" si="370"/>
        <v>#N/A</v>
      </c>
      <c r="R3854" s="2" t="e">
        <f t="shared" si="371"/>
        <v>#N/A</v>
      </c>
    </row>
    <row r="3855" spans="1:18" x14ac:dyDescent="0.2">
      <c r="A3855" t="s">
        <v>272</v>
      </c>
      <c r="B3855" s="9" t="str">
        <f>VLOOKUP(A3855,'item cost'!A:D,2,FALSE)</f>
        <v>group 48</v>
      </c>
      <c r="C3855" s="9" t="str">
        <f>VLOOKUP(D3855,items!A:B,2,FALSE)</f>
        <v>item 19</v>
      </c>
      <c r="D3855" t="s">
        <v>851</v>
      </c>
      <c r="E3855" s="10"/>
      <c r="F3855" s="10">
        <v>45004</v>
      </c>
      <c r="G3855" t="s">
        <v>824</v>
      </c>
      <c r="I3855">
        <v>26</v>
      </c>
      <c r="J3855" s="2">
        <v>2600</v>
      </c>
      <c r="K3855" s="2">
        <f>IF(OR(B3855="متنوع",B3855="قطع غيار"),J3855,IF(AND(B3855="ceiling fan",J3855&gt;500),_xlfn.MAXIFS('m cost'!$E$3:$E$1062,'m cost'!$B$3:$B$1062,C3855,'m cost'!$C$3:$C$1062,"&lt;="&amp;O3855,'m cost'!$D$3:$D$1062,"&lt;="&amp;N3855)*3,_xlfn.MAXIFS('m cost'!$E$3:$E$1062,'m cost'!$B$3:$B$1062,C3855,'m cost'!$C$3:$C$1062,"&lt;="&amp;O3855,'m cost'!$D$3:$D$1062,"&lt;="&amp;N3855)))</f>
        <v>1400</v>
      </c>
      <c r="L3855" s="2">
        <f t="shared" si="366"/>
        <v>36400</v>
      </c>
      <c r="M3855" s="2">
        <f t="shared" si="367"/>
        <v>67600</v>
      </c>
      <c r="N3855">
        <f t="shared" si="368"/>
        <v>3</v>
      </c>
      <c r="O3855">
        <f t="shared" si="369"/>
        <v>2023</v>
      </c>
      <c r="P3855" s="9">
        <f>IF(I3855&gt;0,VLOOKUP(B3855,'m cost'!A:G,6,FALSE)*I3855,0)</f>
        <v>0</v>
      </c>
      <c r="Q3855" t="str">
        <f t="shared" si="370"/>
        <v>p</v>
      </c>
      <c r="R3855" s="2">
        <f t="shared" si="371"/>
        <v>31200</v>
      </c>
    </row>
    <row r="3856" spans="1:18" x14ac:dyDescent="0.2">
      <c r="A3856" t="s">
        <v>32</v>
      </c>
      <c r="B3856" s="9" t="str">
        <f>VLOOKUP(A3856,'item cost'!A:D,2,FALSE)</f>
        <v>group 1</v>
      </c>
      <c r="C3856" s="9" t="str">
        <f>VLOOKUP(D3856,items!A:B,2,FALSE)</f>
        <v>item 20</v>
      </c>
      <c r="D3856" t="s">
        <v>852</v>
      </c>
      <c r="E3856" s="10"/>
      <c r="F3856" s="10">
        <v>45004</v>
      </c>
      <c r="G3856" t="s">
        <v>825</v>
      </c>
      <c r="I3856">
        <v>75</v>
      </c>
      <c r="J3856" s="2">
        <v>560</v>
      </c>
      <c r="K3856" s="2">
        <f>IF(OR(B3856="متنوع",B3856="قطع غيار"),J3856,IF(AND(B3856="ceiling fan",J3856&gt;500),_xlfn.MAXIFS('m cost'!$E$3:$E$1062,'m cost'!$B$3:$B$1062,C3856,'m cost'!$C$3:$C$1062,"&lt;="&amp;O3856,'m cost'!$D$3:$D$1062,"&lt;="&amp;N3856)*3,_xlfn.MAXIFS('m cost'!$E$3:$E$1062,'m cost'!$B$3:$B$1062,C3856,'m cost'!$C$3:$C$1062,"&lt;="&amp;O3856,'m cost'!$D$3:$D$1062,"&lt;="&amp;N3856)))</f>
        <v>1668</v>
      </c>
      <c r="L3856" s="2">
        <f t="shared" si="366"/>
        <v>125100</v>
      </c>
      <c r="M3856" s="2">
        <f t="shared" si="367"/>
        <v>42000</v>
      </c>
      <c r="N3856">
        <f t="shared" si="368"/>
        <v>3</v>
      </c>
      <c r="O3856">
        <f t="shared" si="369"/>
        <v>2023</v>
      </c>
      <c r="P3856" s="9">
        <f>IF(I3856&gt;0,VLOOKUP(B3856,'m cost'!A:G,6,FALSE)*I3856,0)</f>
        <v>3831</v>
      </c>
      <c r="Q3856" t="str">
        <f t="shared" si="370"/>
        <v>l</v>
      </c>
      <c r="R3856" s="2">
        <f t="shared" si="371"/>
        <v>-86931</v>
      </c>
    </row>
    <row r="3857" spans="1:18" x14ac:dyDescent="0.2">
      <c r="A3857" t="s">
        <v>40</v>
      </c>
      <c r="B3857" s="9" t="str">
        <f>VLOOKUP(A3857,'item cost'!A:D,2,FALSE)</f>
        <v>group 7</v>
      </c>
      <c r="C3857" s="9" t="str">
        <f>VLOOKUP(D3857,items!A:B,2,FALSE)</f>
        <v>item 21</v>
      </c>
      <c r="D3857" t="s">
        <v>853</v>
      </c>
      <c r="E3857" s="10"/>
      <c r="F3857" s="10">
        <v>45004</v>
      </c>
      <c r="G3857" t="s">
        <v>825</v>
      </c>
      <c r="I3857">
        <v>80</v>
      </c>
      <c r="J3857" s="2">
        <v>500</v>
      </c>
      <c r="K3857" s="2">
        <f>IF(OR(B3857="متنوع",B3857="قطع غيار"),J3857,IF(AND(B3857="ceiling fan",J3857&gt;500),_xlfn.MAXIFS('m cost'!$E$3:$E$1062,'m cost'!$B$3:$B$1062,C3857,'m cost'!$C$3:$C$1062,"&lt;="&amp;O3857,'m cost'!$D$3:$D$1062,"&lt;="&amp;N3857)*3,_xlfn.MAXIFS('m cost'!$E$3:$E$1062,'m cost'!$B$3:$B$1062,C3857,'m cost'!$C$3:$C$1062,"&lt;="&amp;O3857,'m cost'!$D$3:$D$1062,"&lt;="&amp;N3857)))</f>
        <v>2185</v>
      </c>
      <c r="L3857" s="2">
        <f t="shared" si="366"/>
        <v>174800</v>
      </c>
      <c r="M3857" s="2">
        <f t="shared" si="367"/>
        <v>40000</v>
      </c>
      <c r="N3857">
        <f t="shared" si="368"/>
        <v>3</v>
      </c>
      <c r="O3857">
        <f t="shared" si="369"/>
        <v>2023</v>
      </c>
      <c r="P3857" s="9">
        <f>IF(I3857&gt;0,VLOOKUP(B3857,'m cost'!A:G,6,FALSE)*I3857,0)</f>
        <v>1771.2</v>
      </c>
      <c r="Q3857" t="str">
        <f t="shared" si="370"/>
        <v>l</v>
      </c>
      <c r="R3857" s="2">
        <f t="shared" si="371"/>
        <v>-136571.20000000001</v>
      </c>
    </row>
    <row r="3858" spans="1:18" x14ac:dyDescent="0.2">
      <c r="A3858" t="s">
        <v>452</v>
      </c>
      <c r="B3858" s="9" t="e">
        <f>VLOOKUP(A3858,'item cost'!A:D,2,FALSE)</f>
        <v>#N/A</v>
      </c>
      <c r="C3858" s="9" t="str">
        <f>VLOOKUP(D3858,items!A:B,2,FALSE)</f>
        <v>item 22</v>
      </c>
      <c r="D3858" t="s">
        <v>854</v>
      </c>
      <c r="E3858" s="10"/>
      <c r="F3858" s="10">
        <v>45004</v>
      </c>
      <c r="G3858" t="s">
        <v>825</v>
      </c>
      <c r="I3858">
        <v>15</v>
      </c>
      <c r="J3858" s="2">
        <v>670</v>
      </c>
      <c r="K3858" s="2" t="e">
        <f>IF(OR(B3858="متنوع",B3858="قطع غيار"),J3858,IF(AND(B3858="ceiling fan",J3858&gt;500),_xlfn.MAXIFS('m cost'!$E$3:$E$1062,'m cost'!$B$3:$B$1062,C3858,'m cost'!$C$3:$C$1062,"&lt;="&amp;O3858,'m cost'!$D$3:$D$1062,"&lt;="&amp;N3858)*3,_xlfn.MAXIFS('m cost'!$E$3:$E$1062,'m cost'!$B$3:$B$1062,C3858,'m cost'!$C$3:$C$1062,"&lt;="&amp;O3858,'m cost'!$D$3:$D$1062,"&lt;="&amp;N3858)))</f>
        <v>#N/A</v>
      </c>
      <c r="L3858" s="2" t="e">
        <f t="shared" si="366"/>
        <v>#N/A</v>
      </c>
      <c r="M3858" s="2">
        <f t="shared" si="367"/>
        <v>10050</v>
      </c>
      <c r="N3858">
        <f t="shared" si="368"/>
        <v>3</v>
      </c>
      <c r="O3858">
        <f t="shared" si="369"/>
        <v>2023</v>
      </c>
      <c r="P3858" s="9" t="e">
        <f>IF(I3858&gt;0,VLOOKUP(B3858,'m cost'!A:G,6,FALSE)*I3858,0)</f>
        <v>#N/A</v>
      </c>
      <c r="Q3858" t="e">
        <f t="shared" si="370"/>
        <v>#N/A</v>
      </c>
      <c r="R3858" s="2" t="e">
        <f t="shared" si="371"/>
        <v>#N/A</v>
      </c>
    </row>
    <row r="3859" spans="1:18" x14ac:dyDescent="0.2">
      <c r="A3859" t="s">
        <v>272</v>
      </c>
      <c r="B3859" s="9" t="str">
        <f>VLOOKUP(A3859,'item cost'!A:D,2,FALSE)</f>
        <v>group 48</v>
      </c>
      <c r="C3859" s="9" t="str">
        <f>VLOOKUP(D3859,items!A:B,2,FALSE)</f>
        <v>item 23</v>
      </c>
      <c r="D3859" t="s">
        <v>855</v>
      </c>
      <c r="E3859" s="10"/>
      <c r="F3859" s="10">
        <v>45005</v>
      </c>
      <c r="G3859" t="s">
        <v>826</v>
      </c>
      <c r="I3859">
        <v>32</v>
      </c>
      <c r="J3859" s="2">
        <v>2600</v>
      </c>
      <c r="K3859" s="2">
        <f>IF(OR(B3859="متنوع",B3859="قطع غيار"),J3859,IF(AND(B3859="ceiling fan",J3859&gt;500),_xlfn.MAXIFS('m cost'!$E$3:$E$1062,'m cost'!$B$3:$B$1062,C3859,'m cost'!$C$3:$C$1062,"&lt;="&amp;O3859,'m cost'!$D$3:$D$1062,"&lt;="&amp;N3859)*3,_xlfn.MAXIFS('m cost'!$E$3:$E$1062,'m cost'!$B$3:$B$1062,C3859,'m cost'!$C$3:$C$1062,"&lt;="&amp;O3859,'m cost'!$D$3:$D$1062,"&lt;="&amp;N3859)))</f>
        <v>3666.8121693121693</v>
      </c>
      <c r="L3859" s="2">
        <f t="shared" si="366"/>
        <v>117337.98941798942</v>
      </c>
      <c r="M3859" s="2">
        <f t="shared" si="367"/>
        <v>83200</v>
      </c>
      <c r="N3859">
        <f t="shared" si="368"/>
        <v>3</v>
      </c>
      <c r="O3859">
        <f t="shared" si="369"/>
        <v>2023</v>
      </c>
      <c r="P3859" s="9">
        <f>IF(I3859&gt;0,VLOOKUP(B3859,'m cost'!A:G,6,FALSE)*I3859,0)</f>
        <v>0</v>
      </c>
      <c r="Q3859" t="str">
        <f t="shared" si="370"/>
        <v>l</v>
      </c>
      <c r="R3859" s="2">
        <f t="shared" si="371"/>
        <v>-34137.989417989418</v>
      </c>
    </row>
    <row r="3860" spans="1:18" x14ac:dyDescent="0.2">
      <c r="A3860" t="s">
        <v>32</v>
      </c>
      <c r="B3860" s="9" t="str">
        <f>VLOOKUP(A3860,'item cost'!A:D,2,FALSE)</f>
        <v>group 1</v>
      </c>
      <c r="C3860" s="9" t="str">
        <f>VLOOKUP(D3860,items!A:B,2,FALSE)</f>
        <v>item 24</v>
      </c>
      <c r="D3860" t="s">
        <v>856</v>
      </c>
      <c r="E3860" s="10"/>
      <c r="F3860" s="10">
        <v>45006</v>
      </c>
      <c r="G3860" t="s">
        <v>827</v>
      </c>
      <c r="I3860">
        <v>30</v>
      </c>
      <c r="J3860" s="2">
        <v>560</v>
      </c>
      <c r="K3860" s="2">
        <f>IF(OR(B3860="متنوع",B3860="قطع غيار"),J3860,IF(AND(B3860="ceiling fan",J3860&gt;500),_xlfn.MAXIFS('m cost'!$E$3:$E$1062,'m cost'!$B$3:$B$1062,C3860,'m cost'!$C$3:$C$1062,"&lt;="&amp;O3860,'m cost'!$D$3:$D$1062,"&lt;="&amp;N3860)*3,_xlfn.MAXIFS('m cost'!$E$3:$E$1062,'m cost'!$B$3:$B$1062,C3860,'m cost'!$C$3:$C$1062,"&lt;="&amp;O3860,'m cost'!$D$3:$D$1062,"&lt;="&amp;N3860)))</f>
        <v>570</v>
      </c>
      <c r="L3860" s="2">
        <f t="shared" ref="L3860:L3890" si="372">I3860*K3860</f>
        <v>17100</v>
      </c>
      <c r="M3860" s="2">
        <f t="shared" ref="M3860:M3890" si="373">J3860*I3860</f>
        <v>16800</v>
      </c>
      <c r="N3860">
        <f t="shared" ref="N3860:N3890" si="374">MONTH(F3860)</f>
        <v>3</v>
      </c>
      <c r="O3860">
        <f t="shared" ref="O3860:O3890" si="375">YEAR(F3860)</f>
        <v>2023</v>
      </c>
      <c r="P3860" s="9">
        <f>IF(I3860&gt;0,VLOOKUP(B3860,'m cost'!A:G,6,FALSE)*I3860,0)</f>
        <v>1532.3999999999999</v>
      </c>
      <c r="Q3860" t="str">
        <f t="shared" ref="Q3860:Q3890" si="376">IF(M3860-L3860-P3860&gt;0,"p","l")</f>
        <v>l</v>
      </c>
      <c r="R3860" s="2">
        <f t="shared" ref="R3860:R3890" si="377">M3860-L3860-P3860</f>
        <v>-1832.3999999999999</v>
      </c>
    </row>
    <row r="3861" spans="1:18" x14ac:dyDescent="0.2">
      <c r="A3861" t="s">
        <v>452</v>
      </c>
      <c r="B3861" s="9" t="e">
        <f>VLOOKUP(A3861,'item cost'!A:D,2,FALSE)</f>
        <v>#N/A</v>
      </c>
      <c r="C3861" s="9" t="str">
        <f>VLOOKUP(D3861,items!A:B,2,FALSE)</f>
        <v>item 25</v>
      </c>
      <c r="D3861" t="s">
        <v>857</v>
      </c>
      <c r="E3861" s="10"/>
      <c r="F3861" s="10">
        <v>45006</v>
      </c>
      <c r="G3861" t="s">
        <v>827</v>
      </c>
      <c r="I3861">
        <v>25</v>
      </c>
      <c r="J3861" s="2">
        <v>670</v>
      </c>
      <c r="K3861" s="2" t="e">
        <f>IF(OR(B3861="متنوع",B3861="قطع غيار"),J3861,IF(AND(B3861="ceiling fan",J3861&gt;500),_xlfn.MAXIFS('m cost'!$E$3:$E$1062,'m cost'!$B$3:$B$1062,C3861,'m cost'!$C$3:$C$1062,"&lt;="&amp;O3861,'m cost'!$D$3:$D$1062,"&lt;="&amp;N3861)*3,_xlfn.MAXIFS('m cost'!$E$3:$E$1062,'m cost'!$B$3:$B$1062,C3861,'m cost'!$C$3:$C$1062,"&lt;="&amp;O3861,'m cost'!$D$3:$D$1062,"&lt;="&amp;N3861)))</f>
        <v>#N/A</v>
      </c>
      <c r="L3861" s="2" t="e">
        <f t="shared" si="372"/>
        <v>#N/A</v>
      </c>
      <c r="M3861" s="2">
        <f t="shared" si="373"/>
        <v>16750</v>
      </c>
      <c r="N3861">
        <f t="shared" si="374"/>
        <v>3</v>
      </c>
      <c r="O3861">
        <f t="shared" si="375"/>
        <v>2023</v>
      </c>
      <c r="P3861" s="9" t="e">
        <f>IF(I3861&gt;0,VLOOKUP(B3861,'m cost'!A:G,6,FALSE)*I3861,0)</f>
        <v>#N/A</v>
      </c>
      <c r="Q3861" t="e">
        <f t="shared" si="376"/>
        <v>#N/A</v>
      </c>
      <c r="R3861" s="2" t="e">
        <f t="shared" si="377"/>
        <v>#N/A</v>
      </c>
    </row>
    <row r="3862" spans="1:18" x14ac:dyDescent="0.2">
      <c r="A3862" t="s">
        <v>30</v>
      </c>
      <c r="B3862" s="9" t="str">
        <f>VLOOKUP(A3862,'item cost'!A:D,2,FALSE)</f>
        <v>group 16</v>
      </c>
      <c r="C3862" s="9" t="str">
        <f>VLOOKUP(D3862,items!A:B,2,FALSE)</f>
        <v>item 26</v>
      </c>
      <c r="D3862" t="s">
        <v>858</v>
      </c>
      <c r="E3862" s="10"/>
      <c r="F3862" s="10">
        <v>45006</v>
      </c>
      <c r="G3862" t="s">
        <v>827</v>
      </c>
      <c r="I3862">
        <v>10</v>
      </c>
      <c r="J3862" s="2">
        <v>1225</v>
      </c>
      <c r="K3862" s="2">
        <f>IF(OR(B3862="متنوع",B3862="قطع غيار"),J3862,IF(AND(B3862="ceiling fan",J3862&gt;500),_xlfn.MAXIFS('m cost'!$E$3:$E$1062,'m cost'!$B$3:$B$1062,C3862,'m cost'!$C$3:$C$1062,"&lt;="&amp;O3862,'m cost'!$D$3:$D$1062,"&lt;="&amp;N3862)*3,_xlfn.MAXIFS('m cost'!$E$3:$E$1062,'m cost'!$B$3:$B$1062,C3862,'m cost'!$C$3:$C$1062,"&lt;="&amp;O3862,'m cost'!$D$3:$D$1062,"&lt;="&amp;N3862)))</f>
        <v>2270</v>
      </c>
      <c r="L3862" s="2">
        <f t="shared" si="372"/>
        <v>22700</v>
      </c>
      <c r="M3862" s="2">
        <f t="shared" si="373"/>
        <v>12250</v>
      </c>
      <c r="N3862">
        <f t="shared" si="374"/>
        <v>3</v>
      </c>
      <c r="O3862">
        <f t="shared" si="375"/>
        <v>2023</v>
      </c>
      <c r="P3862" s="9">
        <f>IF(I3862&gt;0,VLOOKUP(B3862,'m cost'!A:G,6,FALSE)*I3862,0)</f>
        <v>286.8</v>
      </c>
      <c r="Q3862" t="str">
        <f t="shared" si="376"/>
        <v>l</v>
      </c>
      <c r="R3862" s="2">
        <f t="shared" si="377"/>
        <v>-10736.8</v>
      </c>
    </row>
    <row r="3863" spans="1:18" x14ac:dyDescent="0.2">
      <c r="A3863" t="s">
        <v>36</v>
      </c>
      <c r="B3863" s="9" t="str">
        <f>VLOOKUP(A3863,'item cost'!A:D,2,FALSE)</f>
        <v>group 15</v>
      </c>
      <c r="C3863" s="9" t="str">
        <f>VLOOKUP(D3863,items!A:B,2,FALSE)</f>
        <v>item 27</v>
      </c>
      <c r="D3863" t="s">
        <v>859</v>
      </c>
      <c r="E3863" s="10"/>
      <c r="F3863" s="10">
        <v>45006</v>
      </c>
      <c r="G3863" t="s">
        <v>827</v>
      </c>
      <c r="I3863">
        <v>10</v>
      </c>
      <c r="J3863" s="2">
        <v>1050</v>
      </c>
      <c r="K3863" s="2">
        <f>IF(OR(B3863="متنوع",B3863="قطع غيار"),J3863,IF(AND(B3863="ceiling fan",J3863&gt;500),_xlfn.MAXIFS('m cost'!$E$3:$E$1062,'m cost'!$B$3:$B$1062,C3863,'m cost'!$C$3:$C$1062,"&lt;="&amp;O3863,'m cost'!$D$3:$D$1062,"&lt;="&amp;N3863)*3,_xlfn.MAXIFS('m cost'!$E$3:$E$1062,'m cost'!$B$3:$B$1062,C3863,'m cost'!$C$3:$C$1062,"&lt;="&amp;O3863,'m cost'!$D$3:$D$1062,"&lt;="&amp;N3863)))</f>
        <v>1651</v>
      </c>
      <c r="L3863" s="2">
        <f t="shared" si="372"/>
        <v>16510</v>
      </c>
      <c r="M3863" s="2">
        <f t="shared" si="373"/>
        <v>10500</v>
      </c>
      <c r="N3863">
        <f t="shared" si="374"/>
        <v>3</v>
      </c>
      <c r="O3863">
        <f t="shared" si="375"/>
        <v>2023</v>
      </c>
      <c r="P3863" s="9">
        <f>IF(I3863&gt;0,VLOOKUP(B3863,'m cost'!A:G,6,FALSE)*I3863,0)</f>
        <v>265.2</v>
      </c>
      <c r="Q3863" t="str">
        <f t="shared" si="376"/>
        <v>l</v>
      </c>
      <c r="R3863" s="2">
        <f t="shared" si="377"/>
        <v>-6275.2</v>
      </c>
    </row>
    <row r="3864" spans="1:18" x14ac:dyDescent="0.2">
      <c r="A3864" t="s">
        <v>40</v>
      </c>
      <c r="B3864" s="9" t="str">
        <f>VLOOKUP(A3864,'item cost'!A:D,2,FALSE)</f>
        <v>group 7</v>
      </c>
      <c r="C3864" s="9" t="str">
        <f>VLOOKUP(D3864,items!A:B,2,FALSE)</f>
        <v>item 28</v>
      </c>
      <c r="D3864" t="s">
        <v>860</v>
      </c>
      <c r="E3864" s="10"/>
      <c r="F3864" s="10">
        <v>45006</v>
      </c>
      <c r="G3864" t="s">
        <v>827</v>
      </c>
      <c r="I3864">
        <v>18</v>
      </c>
      <c r="J3864" s="2">
        <v>500</v>
      </c>
      <c r="K3864" s="2">
        <f>IF(OR(B3864="متنوع",B3864="قطع غيار"),J3864,IF(AND(B3864="ceiling fan",J3864&gt;500),_xlfn.MAXIFS('m cost'!$E$3:$E$1062,'m cost'!$B$3:$B$1062,C3864,'m cost'!$C$3:$C$1062,"&lt;="&amp;O3864,'m cost'!$D$3:$D$1062,"&lt;="&amp;N3864)*3,_xlfn.MAXIFS('m cost'!$E$3:$E$1062,'m cost'!$B$3:$B$1062,C3864,'m cost'!$C$3:$C$1062,"&lt;="&amp;O3864,'m cost'!$D$3:$D$1062,"&lt;="&amp;N3864)))</f>
        <v>1229</v>
      </c>
      <c r="L3864" s="2">
        <f t="shared" si="372"/>
        <v>22122</v>
      </c>
      <c r="M3864" s="2">
        <f t="shared" si="373"/>
        <v>9000</v>
      </c>
      <c r="N3864">
        <f t="shared" si="374"/>
        <v>3</v>
      </c>
      <c r="O3864">
        <f t="shared" si="375"/>
        <v>2023</v>
      </c>
      <c r="P3864" s="9">
        <f>IF(I3864&gt;0,VLOOKUP(B3864,'m cost'!A:G,6,FALSE)*I3864,0)</f>
        <v>398.52</v>
      </c>
      <c r="Q3864" t="str">
        <f t="shared" si="376"/>
        <v>l</v>
      </c>
      <c r="R3864" s="2">
        <f t="shared" si="377"/>
        <v>-13520.52</v>
      </c>
    </row>
    <row r="3865" spans="1:18" x14ac:dyDescent="0.2">
      <c r="A3865" t="s">
        <v>33</v>
      </c>
      <c r="B3865" s="9" t="str">
        <f>VLOOKUP(A3865,'item cost'!A:D,2,FALSE)</f>
        <v>group 33</v>
      </c>
      <c r="C3865" s="9" t="str">
        <f>VLOOKUP(D3865,items!A:B,2,FALSE)</f>
        <v>item 29</v>
      </c>
      <c r="D3865" t="s">
        <v>861</v>
      </c>
      <c r="E3865" s="10"/>
      <c r="F3865" s="10">
        <v>45006</v>
      </c>
      <c r="G3865" t="s">
        <v>827</v>
      </c>
      <c r="I3865">
        <v>8</v>
      </c>
      <c r="J3865" s="2">
        <v>540</v>
      </c>
      <c r="K3865" s="2">
        <f>IF(OR(B3865="متنوع",B3865="قطع غيار"),J3865,IF(AND(B3865="ceiling fan",J3865&gt;500),_xlfn.MAXIFS('m cost'!$E$3:$E$1062,'m cost'!$B$3:$B$1062,C3865,'m cost'!$C$3:$C$1062,"&lt;="&amp;O3865,'m cost'!$D$3:$D$1062,"&lt;="&amp;N3865)*3,_xlfn.MAXIFS('m cost'!$E$3:$E$1062,'m cost'!$B$3:$B$1062,C3865,'m cost'!$C$3:$C$1062,"&lt;="&amp;O3865,'m cost'!$D$3:$D$1062,"&lt;="&amp;N3865)))</f>
        <v>253</v>
      </c>
      <c r="L3865" s="2">
        <f t="shared" si="372"/>
        <v>2024</v>
      </c>
      <c r="M3865" s="2">
        <f t="shared" si="373"/>
        <v>4320</v>
      </c>
      <c r="N3865">
        <f t="shared" si="374"/>
        <v>3</v>
      </c>
      <c r="O3865">
        <f t="shared" si="375"/>
        <v>2023</v>
      </c>
      <c r="P3865" s="9">
        <f>IF(I3865&gt;0,VLOOKUP(B3865,'m cost'!A:G,6,FALSE)*I3865,0)</f>
        <v>40</v>
      </c>
      <c r="Q3865" t="str">
        <f t="shared" si="376"/>
        <v>p</v>
      </c>
      <c r="R3865" s="2">
        <f t="shared" si="377"/>
        <v>2256</v>
      </c>
    </row>
    <row r="3866" spans="1:18" x14ac:dyDescent="0.2">
      <c r="A3866" t="s">
        <v>39</v>
      </c>
      <c r="B3866" s="9" t="str">
        <f>VLOOKUP(A3866,'item cost'!A:D,2,FALSE)</f>
        <v>group 9</v>
      </c>
      <c r="C3866" s="9" t="str">
        <f>VLOOKUP(D3866,items!A:B,2,FALSE)</f>
        <v>item 30</v>
      </c>
      <c r="D3866" t="s">
        <v>862</v>
      </c>
      <c r="E3866" s="10"/>
      <c r="F3866" s="10">
        <v>45006</v>
      </c>
      <c r="G3866" t="s">
        <v>827</v>
      </c>
      <c r="I3866">
        <v>2</v>
      </c>
      <c r="J3866" s="2">
        <v>1450</v>
      </c>
      <c r="K3866" s="2">
        <f>IF(OR(B3866="متنوع",B3866="قطع غيار"),J3866,IF(AND(B3866="ceiling fan",J3866&gt;500),_xlfn.MAXIFS('m cost'!$E$3:$E$1062,'m cost'!$B$3:$B$1062,C3866,'m cost'!$C$3:$C$1062,"&lt;="&amp;O3866,'m cost'!$D$3:$D$1062,"&lt;="&amp;N3866)*3,_xlfn.MAXIFS('m cost'!$E$3:$E$1062,'m cost'!$B$3:$B$1062,C3866,'m cost'!$C$3:$C$1062,"&lt;="&amp;O3866,'m cost'!$D$3:$D$1062,"&lt;="&amp;N3866)))</f>
        <v>1273</v>
      </c>
      <c r="L3866" s="2">
        <f t="shared" si="372"/>
        <v>2546</v>
      </c>
      <c r="M3866" s="2">
        <f t="shared" si="373"/>
        <v>2900</v>
      </c>
      <c r="N3866">
        <f t="shared" si="374"/>
        <v>3</v>
      </c>
      <c r="O3866">
        <f t="shared" si="375"/>
        <v>2023</v>
      </c>
      <c r="P3866" s="9">
        <f>IF(I3866&gt;0,VLOOKUP(B3866,'m cost'!A:G,6,FALSE)*I3866,0)</f>
        <v>44.98</v>
      </c>
      <c r="Q3866" t="str">
        <f t="shared" si="376"/>
        <v>p</v>
      </c>
      <c r="R3866" s="2">
        <f t="shared" si="377"/>
        <v>309.02</v>
      </c>
    </row>
    <row r="3867" spans="1:18" x14ac:dyDescent="0.2">
      <c r="A3867" t="s">
        <v>272</v>
      </c>
      <c r="B3867" s="9" t="str">
        <f>VLOOKUP(A3867,'item cost'!A:D,2,FALSE)</f>
        <v>group 48</v>
      </c>
      <c r="C3867" s="9" t="str">
        <f>VLOOKUP(D3867,items!A:B,2,FALSE)</f>
        <v>item 31</v>
      </c>
      <c r="D3867" t="s">
        <v>863</v>
      </c>
      <c r="E3867" s="10"/>
      <c r="F3867" s="10">
        <v>45010</v>
      </c>
      <c r="G3867" t="s">
        <v>828</v>
      </c>
      <c r="I3867">
        <v>27</v>
      </c>
      <c r="J3867" s="2">
        <v>2600</v>
      </c>
      <c r="K3867" s="2">
        <f>IF(OR(B3867="متنوع",B3867="قطع غيار"),J3867,IF(AND(B3867="ceiling fan",J3867&gt;500),_xlfn.MAXIFS('m cost'!$E$3:$E$1062,'m cost'!$B$3:$B$1062,C3867,'m cost'!$C$3:$C$1062,"&lt;="&amp;O3867,'m cost'!$D$3:$D$1062,"&lt;="&amp;N3867)*3,_xlfn.MAXIFS('m cost'!$E$3:$E$1062,'m cost'!$B$3:$B$1062,C3867,'m cost'!$C$3:$C$1062,"&lt;="&amp;O3867,'m cost'!$D$3:$D$1062,"&lt;="&amp;N3867)))</f>
        <v>891.17460317460325</v>
      </c>
      <c r="L3867" s="2">
        <f t="shared" si="372"/>
        <v>24061.714285714286</v>
      </c>
      <c r="M3867" s="2">
        <f t="shared" si="373"/>
        <v>70200</v>
      </c>
      <c r="N3867">
        <f t="shared" si="374"/>
        <v>3</v>
      </c>
      <c r="O3867">
        <f t="shared" si="375"/>
        <v>2023</v>
      </c>
      <c r="P3867" s="9">
        <f>IF(I3867&gt;0,VLOOKUP(B3867,'m cost'!A:G,6,FALSE)*I3867,0)</f>
        <v>0</v>
      </c>
      <c r="Q3867" t="str">
        <f t="shared" si="376"/>
        <v>p</v>
      </c>
      <c r="R3867" s="2">
        <f t="shared" si="377"/>
        <v>46138.28571428571</v>
      </c>
    </row>
    <row r="3868" spans="1:18" x14ac:dyDescent="0.2">
      <c r="A3868" t="s">
        <v>22</v>
      </c>
      <c r="B3868" s="9" t="str">
        <f>VLOOKUP(A3868,'item cost'!A:D,2,FALSE)</f>
        <v>group 44</v>
      </c>
      <c r="C3868" s="9" t="str">
        <f>VLOOKUP(D3868,items!A:B,2,FALSE)</f>
        <v>item 32</v>
      </c>
      <c r="D3868" t="s">
        <v>864</v>
      </c>
      <c r="E3868" s="10"/>
      <c r="F3868" s="10">
        <v>45010</v>
      </c>
      <c r="G3868" t="s">
        <v>829</v>
      </c>
      <c r="I3868">
        <v>100</v>
      </c>
      <c r="J3868" s="2">
        <v>280</v>
      </c>
      <c r="K3868" s="2">
        <f>IF(OR(B3868="متنوع",B3868="قطع غيار"),J3868,IF(AND(B3868="ceiling fan",J3868&gt;500),_xlfn.MAXIFS('m cost'!$E$3:$E$1062,'m cost'!$B$3:$B$1062,C3868,'m cost'!$C$3:$C$1062,"&lt;="&amp;O3868,'m cost'!$D$3:$D$1062,"&lt;="&amp;N3868)*3,_xlfn.MAXIFS('m cost'!$E$3:$E$1062,'m cost'!$B$3:$B$1062,C3868,'m cost'!$C$3:$C$1062,"&lt;="&amp;O3868,'m cost'!$D$3:$D$1062,"&lt;="&amp;N3868)))</f>
        <v>630</v>
      </c>
      <c r="L3868" s="2">
        <f t="shared" si="372"/>
        <v>63000</v>
      </c>
      <c r="M3868" s="2">
        <f t="shared" si="373"/>
        <v>28000</v>
      </c>
      <c r="N3868">
        <f t="shared" si="374"/>
        <v>3</v>
      </c>
      <c r="O3868">
        <f t="shared" si="375"/>
        <v>2023</v>
      </c>
      <c r="P3868" s="9">
        <f>IF(I3868&gt;0,VLOOKUP(B3868,'m cost'!A:G,6,FALSE)*I3868,0)</f>
        <v>0</v>
      </c>
      <c r="Q3868" t="str">
        <f t="shared" si="376"/>
        <v>l</v>
      </c>
      <c r="R3868" s="2">
        <f t="shared" si="377"/>
        <v>-35000</v>
      </c>
    </row>
    <row r="3869" spans="1:18" x14ac:dyDescent="0.2">
      <c r="A3869" t="s">
        <v>32</v>
      </c>
      <c r="B3869" s="9" t="str">
        <f>VLOOKUP(A3869,'item cost'!A:D,2,FALSE)</f>
        <v>group 1</v>
      </c>
      <c r="C3869" s="9" t="str">
        <f>VLOOKUP(D3869,items!A:B,2,FALSE)</f>
        <v>item 33</v>
      </c>
      <c r="D3869" t="s">
        <v>865</v>
      </c>
      <c r="E3869" s="10"/>
      <c r="F3869" s="10">
        <v>45010</v>
      </c>
      <c r="G3869" t="s">
        <v>829</v>
      </c>
      <c r="I3869">
        <v>27</v>
      </c>
      <c r="J3869" s="2">
        <v>560</v>
      </c>
      <c r="K3869" s="2">
        <f>IF(OR(B3869="متنوع",B3869="قطع غيار"),J3869,IF(AND(B3869="ceiling fan",J3869&gt;500),_xlfn.MAXIFS('m cost'!$E$3:$E$1062,'m cost'!$B$3:$B$1062,C3869,'m cost'!$C$3:$C$1062,"&lt;="&amp;O3869,'m cost'!$D$3:$D$1062,"&lt;="&amp;N3869)*3,_xlfn.MAXIFS('m cost'!$E$3:$E$1062,'m cost'!$B$3:$B$1062,C3869,'m cost'!$C$3:$C$1062,"&lt;="&amp;O3869,'m cost'!$D$3:$D$1062,"&lt;="&amp;N3869)))</f>
        <v>960</v>
      </c>
      <c r="L3869" s="2">
        <f t="shared" si="372"/>
        <v>25920</v>
      </c>
      <c r="M3869" s="2">
        <f t="shared" si="373"/>
        <v>15120</v>
      </c>
      <c r="N3869">
        <f t="shared" si="374"/>
        <v>3</v>
      </c>
      <c r="O3869">
        <f t="shared" si="375"/>
        <v>2023</v>
      </c>
      <c r="P3869" s="9">
        <f>IF(I3869&gt;0,VLOOKUP(B3869,'m cost'!A:G,6,FALSE)*I3869,0)</f>
        <v>1379.1599999999999</v>
      </c>
      <c r="Q3869" t="str">
        <f t="shared" si="376"/>
        <v>l</v>
      </c>
      <c r="R3869" s="2">
        <f t="shared" si="377"/>
        <v>-12179.16</v>
      </c>
    </row>
    <row r="3870" spans="1:18" x14ac:dyDescent="0.2">
      <c r="A3870" t="s">
        <v>40</v>
      </c>
      <c r="B3870" s="9" t="str">
        <f>VLOOKUP(A3870,'item cost'!A:D,2,FALSE)</f>
        <v>group 7</v>
      </c>
      <c r="C3870" s="9" t="str">
        <f>VLOOKUP(D3870,items!A:B,2,FALSE)</f>
        <v>item 34</v>
      </c>
      <c r="D3870" t="s">
        <v>866</v>
      </c>
      <c r="E3870" s="10"/>
      <c r="F3870" s="10">
        <v>45010</v>
      </c>
      <c r="G3870" t="s">
        <v>829</v>
      </c>
      <c r="I3870">
        <v>28</v>
      </c>
      <c r="J3870" s="2">
        <v>510</v>
      </c>
      <c r="K3870" s="2">
        <f>IF(OR(B3870="متنوع",B3870="قطع غيار"),J3870,IF(AND(B3870="ceiling fan",J3870&gt;500),_xlfn.MAXIFS('m cost'!$E$3:$E$1062,'m cost'!$B$3:$B$1062,C3870,'m cost'!$C$3:$C$1062,"&lt;="&amp;O3870,'m cost'!$D$3:$D$1062,"&lt;="&amp;N3870)*3,_xlfn.MAXIFS('m cost'!$E$3:$E$1062,'m cost'!$B$3:$B$1062,C3870,'m cost'!$C$3:$C$1062,"&lt;="&amp;O3870,'m cost'!$D$3:$D$1062,"&lt;="&amp;N3870)))</f>
        <v>1445</v>
      </c>
      <c r="L3870" s="2">
        <f t="shared" si="372"/>
        <v>40460</v>
      </c>
      <c r="M3870" s="2">
        <f t="shared" si="373"/>
        <v>14280</v>
      </c>
      <c r="N3870">
        <f t="shared" si="374"/>
        <v>3</v>
      </c>
      <c r="O3870">
        <f t="shared" si="375"/>
        <v>2023</v>
      </c>
      <c r="P3870" s="9">
        <f>IF(I3870&gt;0,VLOOKUP(B3870,'m cost'!A:G,6,FALSE)*I3870,0)</f>
        <v>619.92000000000007</v>
      </c>
      <c r="Q3870" t="str">
        <f t="shared" si="376"/>
        <v>l</v>
      </c>
      <c r="R3870" s="2">
        <f t="shared" si="377"/>
        <v>-26799.919999999998</v>
      </c>
    </row>
    <row r="3871" spans="1:18" x14ac:dyDescent="0.2">
      <c r="A3871" t="s">
        <v>45</v>
      </c>
      <c r="B3871" s="9" t="str">
        <f>VLOOKUP(A3871,'item cost'!A:D,2,FALSE)</f>
        <v>group 17</v>
      </c>
      <c r="C3871" s="9" t="str">
        <f>VLOOKUP(D3871,items!A:B,2,FALSE)</f>
        <v>item 35</v>
      </c>
      <c r="D3871" t="s">
        <v>867</v>
      </c>
      <c r="E3871" s="10"/>
      <c r="F3871" s="10">
        <v>45010</v>
      </c>
      <c r="G3871" t="s">
        <v>829</v>
      </c>
      <c r="I3871">
        <v>30</v>
      </c>
      <c r="J3871" s="2">
        <v>485</v>
      </c>
      <c r="K3871" s="2">
        <f>IF(OR(B3871="متنوع",B3871="قطع غيار"),J3871,IF(AND(B3871="ceiling fan",J3871&gt;500),_xlfn.MAXIFS('m cost'!$E$3:$E$1062,'m cost'!$B$3:$B$1062,C3871,'m cost'!$C$3:$C$1062,"&lt;="&amp;O3871,'m cost'!$D$3:$D$1062,"&lt;="&amp;N3871)*3,_xlfn.MAXIFS('m cost'!$E$3:$E$1062,'m cost'!$B$3:$B$1062,C3871,'m cost'!$C$3:$C$1062,"&lt;="&amp;O3871,'m cost'!$D$3:$D$1062,"&lt;="&amp;N3871)))</f>
        <v>1445</v>
      </c>
      <c r="L3871" s="2">
        <f t="shared" si="372"/>
        <v>43350</v>
      </c>
      <c r="M3871" s="2">
        <f t="shared" si="373"/>
        <v>14550</v>
      </c>
      <c r="N3871">
        <f t="shared" si="374"/>
        <v>3</v>
      </c>
      <c r="O3871">
        <f t="shared" si="375"/>
        <v>2023</v>
      </c>
      <c r="P3871" s="9">
        <f>IF(I3871&gt;0,VLOOKUP(B3871,'m cost'!A:G,6,FALSE)*I3871,0)</f>
        <v>1447.5</v>
      </c>
      <c r="Q3871" t="str">
        <f t="shared" si="376"/>
        <v>l</v>
      </c>
      <c r="R3871" s="2">
        <f t="shared" si="377"/>
        <v>-30247.5</v>
      </c>
    </row>
    <row r="3872" spans="1:18" x14ac:dyDescent="0.2">
      <c r="A3872" t="s">
        <v>19</v>
      </c>
      <c r="B3872" s="9" t="str">
        <f>VLOOKUP(A3872,'item cost'!A:D,2,FALSE)</f>
        <v>group 46</v>
      </c>
      <c r="C3872" s="9" t="str">
        <f>VLOOKUP(D3872,items!A:B,2,FALSE)</f>
        <v>item 36</v>
      </c>
      <c r="D3872" t="s">
        <v>868</v>
      </c>
      <c r="E3872" s="10"/>
      <c r="F3872" s="10">
        <v>45010</v>
      </c>
      <c r="G3872" t="s">
        <v>829</v>
      </c>
      <c r="I3872">
        <v>40</v>
      </c>
      <c r="J3872" s="2">
        <v>475</v>
      </c>
      <c r="K3872" s="2">
        <f>IF(OR(B3872="متنوع",B3872="قطع غيار"),J3872,IF(AND(B3872="ceiling fan",J3872&gt;500),_xlfn.MAXIFS('m cost'!$E$3:$E$1062,'m cost'!$B$3:$B$1062,C3872,'m cost'!$C$3:$C$1062,"&lt;="&amp;O3872,'m cost'!$D$3:$D$1062,"&lt;="&amp;N3872)*3,_xlfn.MAXIFS('m cost'!$E$3:$E$1062,'m cost'!$B$3:$B$1062,C3872,'m cost'!$C$3:$C$1062,"&lt;="&amp;O3872,'m cost'!$D$3:$D$1062,"&lt;="&amp;N3872)))</f>
        <v>1730</v>
      </c>
      <c r="L3872" s="2">
        <f t="shared" si="372"/>
        <v>69200</v>
      </c>
      <c r="M3872" s="2">
        <f t="shared" si="373"/>
        <v>19000</v>
      </c>
      <c r="N3872">
        <f t="shared" si="374"/>
        <v>3</v>
      </c>
      <c r="O3872">
        <f t="shared" si="375"/>
        <v>2023</v>
      </c>
      <c r="P3872" s="9">
        <f>IF(I3872&gt;0,VLOOKUP(B3872,'m cost'!A:G,6,FALSE)*I3872,0)</f>
        <v>0</v>
      </c>
      <c r="Q3872" t="str">
        <f t="shared" si="376"/>
        <v>l</v>
      </c>
      <c r="R3872" s="2">
        <f t="shared" si="377"/>
        <v>-50200</v>
      </c>
    </row>
    <row r="3873" spans="1:18" x14ac:dyDescent="0.2">
      <c r="A3873" t="s">
        <v>452</v>
      </c>
      <c r="B3873" s="9" t="e">
        <f>VLOOKUP(A3873,'item cost'!A:D,2,FALSE)</f>
        <v>#N/A</v>
      </c>
      <c r="C3873" s="9" t="str">
        <f>VLOOKUP(D3873,items!A:B,2,FALSE)</f>
        <v>item 37</v>
      </c>
      <c r="D3873" t="s">
        <v>869</v>
      </c>
      <c r="E3873" s="10"/>
      <c r="F3873" s="10">
        <v>45010</v>
      </c>
      <c r="G3873" t="s">
        <v>829</v>
      </c>
      <c r="I3873">
        <v>22</v>
      </c>
      <c r="J3873" s="2">
        <v>680</v>
      </c>
      <c r="K3873" s="2" t="e">
        <f>IF(OR(B3873="متنوع",B3873="قطع غيار"),J3873,IF(AND(B3873="ceiling fan",J3873&gt;500),_xlfn.MAXIFS('m cost'!$E$3:$E$1062,'m cost'!$B$3:$B$1062,C3873,'m cost'!$C$3:$C$1062,"&lt;="&amp;O3873,'m cost'!$D$3:$D$1062,"&lt;="&amp;N3873)*3,_xlfn.MAXIFS('m cost'!$E$3:$E$1062,'m cost'!$B$3:$B$1062,C3873,'m cost'!$C$3:$C$1062,"&lt;="&amp;O3873,'m cost'!$D$3:$D$1062,"&lt;="&amp;N3873)))</f>
        <v>#N/A</v>
      </c>
      <c r="L3873" s="2" t="e">
        <f t="shared" si="372"/>
        <v>#N/A</v>
      </c>
      <c r="M3873" s="2">
        <f t="shared" si="373"/>
        <v>14960</v>
      </c>
      <c r="N3873">
        <f t="shared" si="374"/>
        <v>3</v>
      </c>
      <c r="O3873">
        <f t="shared" si="375"/>
        <v>2023</v>
      </c>
      <c r="P3873" s="9" t="e">
        <f>IF(I3873&gt;0,VLOOKUP(B3873,'m cost'!A:G,6,FALSE)*I3873,0)</f>
        <v>#N/A</v>
      </c>
      <c r="Q3873" t="e">
        <f t="shared" si="376"/>
        <v>#N/A</v>
      </c>
      <c r="R3873" s="2" t="e">
        <f t="shared" si="377"/>
        <v>#N/A</v>
      </c>
    </row>
    <row r="3874" spans="1:18" x14ac:dyDescent="0.2">
      <c r="A3874" t="s">
        <v>272</v>
      </c>
      <c r="B3874" s="9" t="str">
        <f>VLOOKUP(A3874,'item cost'!A:D,2,FALSE)</f>
        <v>group 48</v>
      </c>
      <c r="C3874" s="9" t="str">
        <f>VLOOKUP(D3874,items!A:B,2,FALSE)</f>
        <v>item 38</v>
      </c>
      <c r="D3874" t="s">
        <v>870</v>
      </c>
      <c r="E3874" s="10"/>
      <c r="F3874" s="10">
        <v>45012</v>
      </c>
      <c r="G3874" t="s">
        <v>830</v>
      </c>
      <c r="I3874">
        <v>28</v>
      </c>
      <c r="J3874" s="2">
        <v>2600</v>
      </c>
      <c r="K3874" s="2">
        <f>IF(OR(B3874="متنوع",B3874="قطع غيار"),J3874,IF(AND(B3874="ceiling fan",J3874&gt;500),_xlfn.MAXIFS('m cost'!$E$3:$E$1062,'m cost'!$B$3:$B$1062,C3874,'m cost'!$C$3:$C$1062,"&lt;="&amp;O3874,'m cost'!$D$3:$D$1062,"&lt;="&amp;N3874)*3,_xlfn.MAXIFS('m cost'!$E$3:$E$1062,'m cost'!$B$3:$B$1062,C3874,'m cost'!$C$3:$C$1062,"&lt;="&amp;O3874,'m cost'!$D$3:$D$1062,"&lt;="&amp;N3874)))</f>
        <v>1954.814814814815</v>
      </c>
      <c r="L3874" s="2">
        <f t="shared" si="372"/>
        <v>54734.814814814818</v>
      </c>
      <c r="M3874" s="2">
        <f t="shared" si="373"/>
        <v>72800</v>
      </c>
      <c r="N3874">
        <f t="shared" si="374"/>
        <v>3</v>
      </c>
      <c r="O3874">
        <f t="shared" si="375"/>
        <v>2023</v>
      </c>
      <c r="P3874" s="9">
        <f>IF(I3874&gt;0,VLOOKUP(B3874,'m cost'!A:G,6,FALSE)*I3874,0)</f>
        <v>0</v>
      </c>
      <c r="Q3874" t="str">
        <f t="shared" si="376"/>
        <v>p</v>
      </c>
      <c r="R3874" s="2">
        <f t="shared" si="377"/>
        <v>18065.185185185182</v>
      </c>
    </row>
    <row r="3875" spans="1:18" x14ac:dyDescent="0.2">
      <c r="A3875" t="s">
        <v>32</v>
      </c>
      <c r="B3875" s="9" t="str">
        <f>VLOOKUP(A3875,'item cost'!A:D,2,FALSE)</f>
        <v>group 1</v>
      </c>
      <c r="C3875" s="9" t="str">
        <f>VLOOKUP(D3875,items!A:B,2,FALSE)</f>
        <v>item 39</v>
      </c>
      <c r="D3875" t="s">
        <v>871</v>
      </c>
      <c r="E3875" s="10"/>
      <c r="F3875" s="10">
        <v>45015</v>
      </c>
      <c r="G3875" t="s">
        <v>831</v>
      </c>
      <c r="I3875">
        <v>100</v>
      </c>
      <c r="J3875" s="2">
        <v>560</v>
      </c>
      <c r="K3875" s="2">
        <f>IF(OR(B3875="متنوع",B3875="قطع غيار"),J3875,IF(AND(B3875="ceiling fan",J3875&gt;500),_xlfn.MAXIFS('m cost'!$E$3:$E$1062,'m cost'!$B$3:$B$1062,C3875,'m cost'!$C$3:$C$1062,"&lt;="&amp;O3875,'m cost'!$D$3:$D$1062,"&lt;="&amp;N3875)*3,_xlfn.MAXIFS('m cost'!$E$3:$E$1062,'m cost'!$B$3:$B$1062,C3875,'m cost'!$C$3:$C$1062,"&lt;="&amp;O3875,'m cost'!$D$3:$D$1062,"&lt;="&amp;N3875)))</f>
        <v>2381</v>
      </c>
      <c r="L3875" s="2">
        <f t="shared" si="372"/>
        <v>238100</v>
      </c>
      <c r="M3875" s="2">
        <f t="shared" si="373"/>
        <v>56000</v>
      </c>
      <c r="N3875">
        <f t="shared" si="374"/>
        <v>3</v>
      </c>
      <c r="O3875">
        <f t="shared" si="375"/>
        <v>2023</v>
      </c>
      <c r="P3875" s="9">
        <f>IF(I3875&gt;0,VLOOKUP(B3875,'m cost'!A:G,6,FALSE)*I3875,0)</f>
        <v>5108</v>
      </c>
      <c r="Q3875" t="str">
        <f t="shared" si="376"/>
        <v>l</v>
      </c>
      <c r="R3875" s="2">
        <f t="shared" si="377"/>
        <v>-187208</v>
      </c>
    </row>
    <row r="3876" spans="1:18" x14ac:dyDescent="0.2">
      <c r="A3876" t="s">
        <v>40</v>
      </c>
      <c r="B3876" s="9" t="str">
        <f>VLOOKUP(A3876,'item cost'!A:D,2,FALSE)</f>
        <v>group 7</v>
      </c>
      <c r="C3876" s="9" t="str">
        <f>VLOOKUP(D3876,items!A:B,2,FALSE)</f>
        <v>item 40</v>
      </c>
      <c r="D3876" t="s">
        <v>872</v>
      </c>
      <c r="E3876" s="10"/>
      <c r="F3876" s="10">
        <v>45015</v>
      </c>
      <c r="G3876" t="s">
        <v>831</v>
      </c>
      <c r="I3876">
        <v>50</v>
      </c>
      <c r="J3876" s="2">
        <v>505</v>
      </c>
      <c r="K3876" s="2">
        <f>IF(OR(B3876="متنوع",B3876="قطع غيار"),J3876,IF(AND(B3876="ceiling fan",J3876&gt;500),_xlfn.MAXIFS('m cost'!$E$3:$E$1062,'m cost'!$B$3:$B$1062,C3876,'m cost'!$C$3:$C$1062,"&lt;="&amp;O3876,'m cost'!$D$3:$D$1062,"&lt;="&amp;N3876)*3,_xlfn.MAXIFS('m cost'!$E$3:$E$1062,'m cost'!$B$3:$B$1062,C3876,'m cost'!$C$3:$C$1062,"&lt;="&amp;O3876,'m cost'!$D$3:$D$1062,"&lt;="&amp;N3876)))</f>
        <v>514</v>
      </c>
      <c r="L3876" s="2">
        <f t="shared" si="372"/>
        <v>25700</v>
      </c>
      <c r="M3876" s="2">
        <f t="shared" si="373"/>
        <v>25250</v>
      </c>
      <c r="N3876">
        <f t="shared" si="374"/>
        <v>3</v>
      </c>
      <c r="O3876">
        <f t="shared" si="375"/>
        <v>2023</v>
      </c>
      <c r="P3876" s="9">
        <f>IF(I3876&gt;0,VLOOKUP(B3876,'m cost'!A:G,6,FALSE)*I3876,0)</f>
        <v>1107</v>
      </c>
      <c r="Q3876" t="str">
        <f t="shared" si="376"/>
        <v>l</v>
      </c>
      <c r="R3876" s="2">
        <f t="shared" si="377"/>
        <v>-1557</v>
      </c>
    </row>
    <row r="3877" spans="1:18" x14ac:dyDescent="0.2">
      <c r="A3877" t="s">
        <v>30</v>
      </c>
      <c r="B3877" s="9" t="str">
        <f>VLOOKUP(A3877,'item cost'!A:D,2,FALSE)</f>
        <v>group 16</v>
      </c>
      <c r="C3877" s="9" t="str">
        <f>VLOOKUP(D3877,items!A:B,2,FALSE)</f>
        <v>item 41</v>
      </c>
      <c r="D3877" t="s">
        <v>873</v>
      </c>
      <c r="E3877" s="10"/>
      <c r="F3877" s="10">
        <v>45015</v>
      </c>
      <c r="G3877" t="s">
        <v>831</v>
      </c>
      <c r="I3877">
        <v>50</v>
      </c>
      <c r="J3877" s="2">
        <v>1250</v>
      </c>
      <c r="K3877" s="2">
        <f>IF(OR(B3877="متنوع",B3877="قطع غيار"),J3877,IF(AND(B3877="ceiling fan",J3877&gt;500),_xlfn.MAXIFS('m cost'!$E$3:$E$1062,'m cost'!$B$3:$B$1062,C3877,'m cost'!$C$3:$C$1062,"&lt;="&amp;O3877,'m cost'!$D$3:$D$1062,"&lt;="&amp;N3877)*3,_xlfn.MAXIFS('m cost'!$E$3:$E$1062,'m cost'!$B$3:$B$1062,C3877,'m cost'!$C$3:$C$1062,"&lt;="&amp;O3877,'m cost'!$D$3:$D$1062,"&lt;="&amp;N3877)))</f>
        <v>572</v>
      </c>
      <c r="L3877" s="2">
        <f t="shared" si="372"/>
        <v>28600</v>
      </c>
      <c r="M3877" s="2">
        <f t="shared" si="373"/>
        <v>62500</v>
      </c>
      <c r="N3877">
        <f t="shared" si="374"/>
        <v>3</v>
      </c>
      <c r="O3877">
        <f t="shared" si="375"/>
        <v>2023</v>
      </c>
      <c r="P3877" s="9">
        <f>IF(I3877&gt;0,VLOOKUP(B3877,'m cost'!A:G,6,FALSE)*I3877,0)</f>
        <v>1434</v>
      </c>
      <c r="Q3877" t="str">
        <f t="shared" si="376"/>
        <v>p</v>
      </c>
      <c r="R3877" s="2">
        <f t="shared" si="377"/>
        <v>32466</v>
      </c>
    </row>
    <row r="3878" spans="1:18" x14ac:dyDescent="0.2">
      <c r="A3878" t="s">
        <v>36</v>
      </c>
      <c r="B3878" s="9" t="str">
        <f>VLOOKUP(A3878,'item cost'!A:D,2,FALSE)</f>
        <v>group 15</v>
      </c>
      <c r="C3878" s="9" t="str">
        <f>VLOOKUP(D3878,items!A:B,2,FALSE)</f>
        <v>item 42</v>
      </c>
      <c r="D3878" t="s">
        <v>874</v>
      </c>
      <c r="E3878" s="10"/>
      <c r="F3878" s="10">
        <v>45015</v>
      </c>
      <c r="G3878" t="s">
        <v>831</v>
      </c>
      <c r="I3878">
        <v>50</v>
      </c>
      <c r="J3878" s="2">
        <v>1050</v>
      </c>
      <c r="K3878" s="2">
        <f>IF(OR(B3878="متنوع",B3878="قطع غيار"),J3878,IF(AND(B3878="ceiling fan",J3878&gt;500),_xlfn.MAXIFS('m cost'!$E$3:$E$1062,'m cost'!$B$3:$B$1062,C3878,'m cost'!$C$3:$C$1062,"&lt;="&amp;O3878,'m cost'!$D$3:$D$1062,"&lt;="&amp;N3878)*3,_xlfn.MAXIFS('m cost'!$E$3:$E$1062,'m cost'!$B$3:$B$1062,C3878,'m cost'!$C$3:$C$1062,"&lt;="&amp;O3878,'m cost'!$D$3:$D$1062,"&lt;="&amp;N3878)))</f>
        <v>269</v>
      </c>
      <c r="L3878" s="2">
        <f t="shared" si="372"/>
        <v>13450</v>
      </c>
      <c r="M3878" s="2">
        <f t="shared" si="373"/>
        <v>52500</v>
      </c>
      <c r="N3878">
        <f t="shared" si="374"/>
        <v>3</v>
      </c>
      <c r="O3878">
        <f t="shared" si="375"/>
        <v>2023</v>
      </c>
      <c r="P3878" s="9">
        <f>IF(I3878&gt;0,VLOOKUP(B3878,'m cost'!A:G,6,FALSE)*I3878,0)</f>
        <v>1326</v>
      </c>
      <c r="Q3878" t="str">
        <f t="shared" si="376"/>
        <v>p</v>
      </c>
      <c r="R3878" s="2">
        <f t="shared" si="377"/>
        <v>37724</v>
      </c>
    </row>
    <row r="3879" spans="1:18" x14ac:dyDescent="0.2">
      <c r="A3879" t="s">
        <v>452</v>
      </c>
      <c r="B3879" s="9" t="e">
        <f>VLOOKUP(A3879,'item cost'!A:D,2,FALSE)</f>
        <v>#N/A</v>
      </c>
      <c r="C3879" s="9" t="str">
        <f>VLOOKUP(D3879,items!A:B,2,FALSE)</f>
        <v>item 43</v>
      </c>
      <c r="D3879" t="s">
        <v>875</v>
      </c>
      <c r="E3879" s="10"/>
      <c r="F3879" s="10">
        <v>45015</v>
      </c>
      <c r="G3879" t="s">
        <v>831</v>
      </c>
      <c r="I3879">
        <v>50</v>
      </c>
      <c r="J3879" s="2">
        <v>680</v>
      </c>
      <c r="K3879" s="2" t="e">
        <f>IF(OR(B3879="متنوع",B3879="قطع غيار"),J3879,IF(AND(B3879="ceiling fan",J3879&gt;500),_xlfn.MAXIFS('m cost'!$E$3:$E$1062,'m cost'!$B$3:$B$1062,C3879,'m cost'!$C$3:$C$1062,"&lt;="&amp;O3879,'m cost'!$D$3:$D$1062,"&lt;="&amp;N3879)*3,_xlfn.MAXIFS('m cost'!$E$3:$E$1062,'m cost'!$B$3:$B$1062,C3879,'m cost'!$C$3:$C$1062,"&lt;="&amp;O3879,'m cost'!$D$3:$D$1062,"&lt;="&amp;N3879)))</f>
        <v>#N/A</v>
      </c>
      <c r="L3879" s="2" t="e">
        <f t="shared" si="372"/>
        <v>#N/A</v>
      </c>
      <c r="M3879" s="2">
        <f t="shared" si="373"/>
        <v>34000</v>
      </c>
      <c r="N3879">
        <f t="shared" si="374"/>
        <v>3</v>
      </c>
      <c r="O3879">
        <f t="shared" si="375"/>
        <v>2023</v>
      </c>
      <c r="P3879" s="9" t="e">
        <f>IF(I3879&gt;0,VLOOKUP(B3879,'m cost'!A:G,6,FALSE)*I3879,0)</f>
        <v>#N/A</v>
      </c>
      <c r="Q3879" t="e">
        <f t="shared" si="376"/>
        <v>#N/A</v>
      </c>
      <c r="R3879" s="2" t="e">
        <f t="shared" si="377"/>
        <v>#N/A</v>
      </c>
    </row>
    <row r="3880" spans="1:18" x14ac:dyDescent="0.2">
      <c r="A3880" t="s">
        <v>60</v>
      </c>
      <c r="B3880" s="9" t="str">
        <f>VLOOKUP(A3880,'item cost'!A:D,2,FALSE)</f>
        <v>group 23</v>
      </c>
      <c r="C3880" s="9" t="str">
        <f>VLOOKUP(D3880,items!A:B,2,FALSE)</f>
        <v>item 44</v>
      </c>
      <c r="D3880" t="s">
        <v>876</v>
      </c>
      <c r="E3880" s="10"/>
      <c r="F3880" s="10">
        <v>45015</v>
      </c>
      <c r="G3880" t="s">
        <v>831</v>
      </c>
      <c r="I3880">
        <v>10</v>
      </c>
      <c r="J3880" s="2">
        <v>320</v>
      </c>
      <c r="K3880" s="2">
        <f>IF(OR(B3880="متنوع",B3880="قطع غيار"),J3880,IF(AND(B3880="ceiling fan",J3880&gt;500),_xlfn.MAXIFS('m cost'!$E$3:$E$1062,'m cost'!$B$3:$B$1062,C3880,'m cost'!$C$3:$C$1062,"&lt;="&amp;O3880,'m cost'!$D$3:$D$1062,"&lt;="&amp;N3880)*3,_xlfn.MAXIFS('m cost'!$E$3:$E$1062,'m cost'!$B$3:$B$1062,C3880,'m cost'!$C$3:$C$1062,"&lt;="&amp;O3880,'m cost'!$D$3:$D$1062,"&lt;="&amp;N3880)))</f>
        <v>2300</v>
      </c>
      <c r="L3880" s="2">
        <f t="shared" si="372"/>
        <v>23000</v>
      </c>
      <c r="M3880" s="2">
        <f t="shared" si="373"/>
        <v>3200</v>
      </c>
      <c r="N3880">
        <f t="shared" si="374"/>
        <v>3</v>
      </c>
      <c r="O3880">
        <f t="shared" si="375"/>
        <v>2023</v>
      </c>
      <c r="P3880" s="9">
        <f>IF(I3880&gt;0,VLOOKUP(B3880,'m cost'!A:G,6,FALSE)*I3880,0)</f>
        <v>20</v>
      </c>
      <c r="Q3880" t="str">
        <f t="shared" si="376"/>
        <v>l</v>
      </c>
      <c r="R3880" s="2">
        <f t="shared" si="377"/>
        <v>-19820</v>
      </c>
    </row>
    <row r="3881" spans="1:18" x14ac:dyDescent="0.2">
      <c r="A3881" t="s">
        <v>275</v>
      </c>
      <c r="B3881" s="9" t="str">
        <f>VLOOKUP(A3881,'item cost'!A:D,2,FALSE)</f>
        <v>group 19</v>
      </c>
      <c r="C3881" s="9" t="str">
        <f>VLOOKUP(D3881,items!A:B,2,FALSE)</f>
        <v>item 45</v>
      </c>
      <c r="D3881" t="s">
        <v>877</v>
      </c>
      <c r="E3881" s="10"/>
      <c r="F3881" s="10">
        <v>45015</v>
      </c>
      <c r="G3881" t="s">
        <v>107</v>
      </c>
      <c r="I3881">
        <v>-10</v>
      </c>
      <c r="J3881" s="2">
        <v>280</v>
      </c>
      <c r="K3881" s="2">
        <f>IF(OR(B3881="متنوع",B3881="قطع غيار"),J3881,IF(AND(B3881="ceiling fan",J3881&gt;500),_xlfn.MAXIFS('m cost'!$E$3:$E$1062,'m cost'!$B$3:$B$1062,C3881,'m cost'!$C$3:$C$1062,"&lt;="&amp;O3881,'m cost'!$D$3:$D$1062,"&lt;="&amp;N3881)*3,_xlfn.MAXIFS('m cost'!$E$3:$E$1062,'m cost'!$B$3:$B$1062,C3881,'m cost'!$C$3:$C$1062,"&lt;="&amp;O3881,'m cost'!$D$3:$D$1062,"&lt;="&amp;N3881)))</f>
        <v>326</v>
      </c>
      <c r="L3881" s="2">
        <f t="shared" si="372"/>
        <v>-3260</v>
      </c>
      <c r="M3881" s="2">
        <f t="shared" si="373"/>
        <v>-2800</v>
      </c>
      <c r="N3881">
        <f t="shared" si="374"/>
        <v>3</v>
      </c>
      <c r="O3881">
        <f t="shared" si="375"/>
        <v>2023</v>
      </c>
      <c r="P3881" s="9">
        <f>IF(I3881&gt;0,VLOOKUP(B3881,'m cost'!A:G,6,FALSE)*I3881,0)</f>
        <v>0</v>
      </c>
      <c r="Q3881" t="str">
        <f t="shared" si="376"/>
        <v>p</v>
      </c>
      <c r="R3881" s="2">
        <f t="shared" si="377"/>
        <v>460</v>
      </c>
    </row>
    <row r="3882" spans="1:18" x14ac:dyDescent="0.2">
      <c r="A3882" t="s">
        <v>17</v>
      </c>
      <c r="B3882" s="9" t="str">
        <f>VLOOKUP(A3882,'item cost'!A:D,2,FALSE)</f>
        <v>group 20</v>
      </c>
      <c r="C3882" s="9" t="str">
        <f>VLOOKUP(D3882,items!A:B,2,FALSE)</f>
        <v>item 46</v>
      </c>
      <c r="D3882" t="s">
        <v>878</v>
      </c>
      <c r="E3882" s="10"/>
      <c r="F3882" s="10">
        <v>45015</v>
      </c>
      <c r="G3882" t="s">
        <v>107</v>
      </c>
      <c r="I3882">
        <v>-17</v>
      </c>
      <c r="J3882" s="2">
        <v>360</v>
      </c>
      <c r="K3882" s="2">
        <f>IF(OR(B3882="متنوع",B3882="قطع غيار"),J3882,IF(AND(B3882="ceiling fan",J3882&gt;500),_xlfn.MAXIFS('m cost'!$E$3:$E$1062,'m cost'!$B$3:$B$1062,C3882,'m cost'!$C$3:$C$1062,"&lt;="&amp;O3882,'m cost'!$D$3:$D$1062,"&lt;="&amp;N3882)*3,_xlfn.MAXIFS('m cost'!$E$3:$E$1062,'m cost'!$B$3:$B$1062,C3882,'m cost'!$C$3:$C$1062,"&lt;="&amp;O3882,'m cost'!$D$3:$D$1062,"&lt;="&amp;N3882)))</f>
        <v>775</v>
      </c>
      <c r="L3882" s="2">
        <f t="shared" si="372"/>
        <v>-13175</v>
      </c>
      <c r="M3882" s="2">
        <f t="shared" si="373"/>
        <v>-6120</v>
      </c>
      <c r="N3882">
        <f t="shared" si="374"/>
        <v>3</v>
      </c>
      <c r="O3882">
        <f t="shared" si="375"/>
        <v>2023</v>
      </c>
      <c r="P3882" s="9">
        <f>IF(I3882&gt;0,VLOOKUP(B3882,'m cost'!A:G,6,FALSE)*I3882,0)</f>
        <v>0</v>
      </c>
      <c r="Q3882" t="str">
        <f t="shared" si="376"/>
        <v>p</v>
      </c>
      <c r="R3882" s="2">
        <f t="shared" si="377"/>
        <v>7055</v>
      </c>
    </row>
    <row r="3883" spans="1:18" x14ac:dyDescent="0.2">
      <c r="A3883" t="s">
        <v>18</v>
      </c>
      <c r="B3883" s="9" t="str">
        <f>VLOOKUP(A3883,'item cost'!A:D,2,FALSE)</f>
        <v>group 21</v>
      </c>
      <c r="C3883" s="9" t="str">
        <f>VLOOKUP(D3883,items!A:B,2,FALSE)</f>
        <v>item 47</v>
      </c>
      <c r="D3883" t="s">
        <v>879</v>
      </c>
      <c r="E3883" s="10"/>
      <c r="F3883" s="10">
        <v>45015</v>
      </c>
      <c r="G3883" t="s">
        <v>107</v>
      </c>
      <c r="I3883">
        <v>-10</v>
      </c>
      <c r="J3883" s="2">
        <v>300</v>
      </c>
      <c r="K3883" s="2">
        <f>IF(OR(B3883="متنوع",B3883="قطع غيار"),J3883,IF(AND(B3883="ceiling fan",J3883&gt;500),_xlfn.MAXIFS('m cost'!$E$3:$E$1062,'m cost'!$B$3:$B$1062,C3883,'m cost'!$C$3:$C$1062,"&lt;="&amp;O3883,'m cost'!$D$3:$D$1062,"&lt;="&amp;N3883)*3,_xlfn.MAXIFS('m cost'!$E$3:$E$1062,'m cost'!$B$3:$B$1062,C3883,'m cost'!$C$3:$C$1062,"&lt;="&amp;O3883,'m cost'!$D$3:$D$1062,"&lt;="&amp;N3883)))</f>
        <v>855</v>
      </c>
      <c r="L3883" s="2">
        <f t="shared" si="372"/>
        <v>-8550</v>
      </c>
      <c r="M3883" s="2">
        <f t="shared" si="373"/>
        <v>-3000</v>
      </c>
      <c r="N3883">
        <f t="shared" si="374"/>
        <v>3</v>
      </c>
      <c r="O3883">
        <f t="shared" si="375"/>
        <v>2023</v>
      </c>
      <c r="P3883" s="9">
        <f>IF(I3883&gt;0,VLOOKUP(B3883,'m cost'!A:G,6,FALSE)*I3883,0)</f>
        <v>0</v>
      </c>
      <c r="Q3883" t="str">
        <f t="shared" si="376"/>
        <v>p</v>
      </c>
      <c r="R3883" s="2">
        <f t="shared" si="377"/>
        <v>5550</v>
      </c>
    </row>
    <row r="3884" spans="1:18" x14ac:dyDescent="0.2">
      <c r="A3884" t="s">
        <v>24</v>
      </c>
      <c r="B3884" s="9" t="str">
        <f>VLOOKUP(A3884,'item cost'!A:D,2,FALSE)</f>
        <v>group 22</v>
      </c>
      <c r="C3884" s="9" t="str">
        <f>VLOOKUP(D3884,items!A:B,2,FALSE)</f>
        <v>item 48</v>
      </c>
      <c r="D3884" t="s">
        <v>880</v>
      </c>
      <c r="E3884" s="10"/>
      <c r="F3884" s="10">
        <v>45015</v>
      </c>
      <c r="G3884" t="s">
        <v>107</v>
      </c>
      <c r="I3884">
        <v>-1</v>
      </c>
      <c r="J3884" s="2">
        <v>340</v>
      </c>
      <c r="K3884" s="2">
        <f>IF(OR(B3884="متنوع",B3884="قطع غيار"),J3884,IF(AND(B3884="ceiling fan",J3884&gt;500),_xlfn.MAXIFS('m cost'!$E$3:$E$1062,'m cost'!$B$3:$B$1062,C3884,'m cost'!$C$3:$C$1062,"&lt;="&amp;O3884,'m cost'!$D$3:$D$1062,"&lt;="&amp;N3884)*3,_xlfn.MAXIFS('m cost'!$E$3:$E$1062,'m cost'!$B$3:$B$1062,C3884,'m cost'!$C$3:$C$1062,"&lt;="&amp;O3884,'m cost'!$D$3:$D$1062,"&lt;="&amp;N3884)))</f>
        <v>1273</v>
      </c>
      <c r="L3884" s="2">
        <f t="shared" si="372"/>
        <v>-1273</v>
      </c>
      <c r="M3884" s="2">
        <f t="shared" si="373"/>
        <v>-340</v>
      </c>
      <c r="N3884">
        <f t="shared" si="374"/>
        <v>3</v>
      </c>
      <c r="O3884">
        <f t="shared" si="375"/>
        <v>2023</v>
      </c>
      <c r="P3884" s="9">
        <f>IF(I3884&gt;0,VLOOKUP(B3884,'m cost'!A:G,6,FALSE)*I3884,0)</f>
        <v>0</v>
      </c>
      <c r="Q3884" t="str">
        <f t="shared" si="376"/>
        <v>p</v>
      </c>
      <c r="R3884" s="2">
        <f t="shared" si="377"/>
        <v>933</v>
      </c>
    </row>
    <row r="3885" spans="1:18" x14ac:dyDescent="0.2">
      <c r="A3885" t="s">
        <v>21</v>
      </c>
      <c r="B3885" s="9" t="str">
        <f>VLOOKUP(A3885,'item cost'!A:D,2,FALSE)</f>
        <v>group 18</v>
      </c>
      <c r="C3885" s="9" t="str">
        <f>VLOOKUP(D3885,items!A:B,2,FALSE)</f>
        <v>item 49</v>
      </c>
      <c r="D3885" t="s">
        <v>881</v>
      </c>
      <c r="E3885" s="10"/>
      <c r="F3885" s="10">
        <v>45015</v>
      </c>
      <c r="G3885" t="s">
        <v>107</v>
      </c>
      <c r="I3885">
        <v>-2</v>
      </c>
      <c r="J3885" s="2">
        <v>165</v>
      </c>
      <c r="K3885" s="2">
        <f>IF(OR(B3885="متنوع",B3885="قطع غيار"),J3885,IF(AND(B3885="ceiling fan",J3885&gt;500),_xlfn.MAXIFS('m cost'!$E$3:$E$1062,'m cost'!$B$3:$B$1062,C3885,'m cost'!$C$3:$C$1062,"&lt;="&amp;O3885,'m cost'!$D$3:$D$1062,"&lt;="&amp;N3885)*3,_xlfn.MAXIFS('m cost'!$E$3:$E$1062,'m cost'!$B$3:$B$1062,C3885,'m cost'!$C$3:$C$1062,"&lt;="&amp;O3885,'m cost'!$D$3:$D$1062,"&lt;="&amp;N3885)))</f>
        <v>877</v>
      </c>
      <c r="L3885" s="2">
        <f t="shared" si="372"/>
        <v>-1754</v>
      </c>
      <c r="M3885" s="2">
        <f t="shared" si="373"/>
        <v>-330</v>
      </c>
      <c r="N3885">
        <f t="shared" si="374"/>
        <v>3</v>
      </c>
      <c r="O3885">
        <f t="shared" si="375"/>
        <v>2023</v>
      </c>
      <c r="P3885" s="9">
        <f>IF(I3885&gt;0,VLOOKUP(B3885,'m cost'!A:G,6,FALSE)*I3885,0)</f>
        <v>0</v>
      </c>
      <c r="Q3885" t="str">
        <f t="shared" si="376"/>
        <v>p</v>
      </c>
      <c r="R3885" s="2">
        <f t="shared" si="377"/>
        <v>1424</v>
      </c>
    </row>
    <row r="3886" spans="1:18" x14ac:dyDescent="0.2">
      <c r="A3886" t="s">
        <v>36</v>
      </c>
      <c r="B3886" s="9" t="str">
        <f>VLOOKUP(A3886,'item cost'!A:D,2,FALSE)</f>
        <v>group 15</v>
      </c>
      <c r="C3886" s="9" t="str">
        <f>VLOOKUP(D3886,items!A:B,2,FALSE)</f>
        <v>item 50</v>
      </c>
      <c r="D3886" t="s">
        <v>882</v>
      </c>
      <c r="E3886" s="10"/>
      <c r="F3886" s="10">
        <v>45014</v>
      </c>
      <c r="G3886" t="s">
        <v>832</v>
      </c>
      <c r="I3886">
        <v>100</v>
      </c>
      <c r="J3886" s="2">
        <v>1025</v>
      </c>
      <c r="K3886" s="2">
        <f>IF(OR(B3886="متنوع",B3886="قطع غيار"),J3886,IF(AND(B3886="ceiling fan",J3886&gt;500),_xlfn.MAXIFS('m cost'!$E$3:$E$1062,'m cost'!$B$3:$B$1062,C3886,'m cost'!$C$3:$C$1062,"&lt;="&amp;O3886,'m cost'!$D$3:$D$1062,"&lt;="&amp;N3886)*3,_xlfn.MAXIFS('m cost'!$E$3:$E$1062,'m cost'!$B$3:$B$1062,C3886,'m cost'!$C$3:$C$1062,"&lt;="&amp;O3886,'m cost'!$D$3:$D$1062,"&lt;="&amp;N3886)))</f>
        <v>2128</v>
      </c>
      <c r="L3886" s="2">
        <f t="shared" si="372"/>
        <v>212800</v>
      </c>
      <c r="M3886" s="2">
        <f t="shared" si="373"/>
        <v>102500</v>
      </c>
      <c r="N3886">
        <f t="shared" si="374"/>
        <v>3</v>
      </c>
      <c r="O3886">
        <f t="shared" si="375"/>
        <v>2023</v>
      </c>
      <c r="P3886" s="9">
        <f>IF(I3886&gt;0,VLOOKUP(B3886,'m cost'!A:G,6,FALSE)*I3886,0)</f>
        <v>2652</v>
      </c>
      <c r="Q3886" t="str">
        <f t="shared" si="376"/>
        <v>l</v>
      </c>
      <c r="R3886" s="2">
        <f t="shared" si="377"/>
        <v>-112952</v>
      </c>
    </row>
    <row r="3887" spans="1:18" x14ac:dyDescent="0.2">
      <c r="A3887" t="s">
        <v>40</v>
      </c>
      <c r="B3887" s="9" t="str">
        <f>VLOOKUP(A3887,'item cost'!A:D,2,FALSE)</f>
        <v>group 7</v>
      </c>
      <c r="C3887" s="9" t="str">
        <f>VLOOKUP(D3887,items!A:B,2,FALSE)</f>
        <v>item 51</v>
      </c>
      <c r="D3887" t="s">
        <v>883</v>
      </c>
      <c r="E3887" s="10"/>
      <c r="F3887" s="10">
        <v>45014</v>
      </c>
      <c r="G3887" t="s">
        <v>832</v>
      </c>
      <c r="I3887">
        <v>60</v>
      </c>
      <c r="J3887" s="2">
        <v>500</v>
      </c>
      <c r="K3887" s="2">
        <f>IF(OR(B3887="متنوع",B3887="قطع غيار"),J3887,IF(AND(B3887="ceiling fan",J3887&gt;500),_xlfn.MAXIFS('m cost'!$E$3:$E$1062,'m cost'!$B$3:$B$1062,C3887,'m cost'!$C$3:$C$1062,"&lt;="&amp;O3887,'m cost'!$D$3:$D$1062,"&lt;="&amp;N3887)*3,_xlfn.MAXIFS('m cost'!$E$3:$E$1062,'m cost'!$B$3:$B$1062,C3887,'m cost'!$C$3:$C$1062,"&lt;="&amp;O3887,'m cost'!$D$3:$D$1062,"&lt;="&amp;N3887)))</f>
        <v>2247</v>
      </c>
      <c r="L3887" s="2">
        <f t="shared" si="372"/>
        <v>134820</v>
      </c>
      <c r="M3887" s="2">
        <f t="shared" si="373"/>
        <v>30000</v>
      </c>
      <c r="N3887">
        <f t="shared" si="374"/>
        <v>3</v>
      </c>
      <c r="O3887">
        <f t="shared" si="375"/>
        <v>2023</v>
      </c>
      <c r="P3887" s="9">
        <f>IF(I3887&gt;0,VLOOKUP(B3887,'m cost'!A:G,6,FALSE)*I3887,0)</f>
        <v>1328.4</v>
      </c>
      <c r="Q3887" t="str">
        <f t="shared" si="376"/>
        <v>l</v>
      </c>
      <c r="R3887" s="2">
        <f t="shared" si="377"/>
        <v>-106148.4</v>
      </c>
    </row>
    <row r="3888" spans="1:18" x14ac:dyDescent="0.2">
      <c r="A3888" t="s">
        <v>32</v>
      </c>
      <c r="B3888" s="9" t="str">
        <f>VLOOKUP(A3888,'item cost'!A:D,2,FALSE)</f>
        <v>group 1</v>
      </c>
      <c r="C3888" s="9" t="str">
        <f>VLOOKUP(D3888,items!A:B,2,FALSE)</f>
        <v>item 52</v>
      </c>
      <c r="D3888" t="s">
        <v>884</v>
      </c>
      <c r="E3888" s="10"/>
      <c r="F3888" s="10">
        <v>45014</v>
      </c>
      <c r="G3888" t="s">
        <v>832</v>
      </c>
      <c r="I3888">
        <v>75</v>
      </c>
      <c r="J3888" s="2">
        <v>550</v>
      </c>
      <c r="K3888" s="2">
        <f>IF(OR(B3888="متنوع",B3888="قطع غيار"),J3888,IF(AND(B3888="ceiling fan",J3888&gt;500),_xlfn.MAXIFS('m cost'!$E$3:$E$1062,'m cost'!$B$3:$B$1062,C3888,'m cost'!$C$3:$C$1062,"&lt;="&amp;O3888,'m cost'!$D$3:$D$1062,"&lt;="&amp;N3888)*3,_xlfn.MAXIFS('m cost'!$E$3:$E$1062,'m cost'!$B$3:$B$1062,C3888,'m cost'!$C$3:$C$1062,"&lt;="&amp;O3888,'m cost'!$D$3:$D$1062,"&lt;="&amp;N3888)))</f>
        <v>1330</v>
      </c>
      <c r="L3888" s="2">
        <f t="shared" si="372"/>
        <v>99750</v>
      </c>
      <c r="M3888" s="2">
        <f t="shared" si="373"/>
        <v>41250</v>
      </c>
      <c r="N3888">
        <f t="shared" si="374"/>
        <v>3</v>
      </c>
      <c r="O3888">
        <f t="shared" si="375"/>
        <v>2023</v>
      </c>
      <c r="P3888" s="9">
        <f>IF(I3888&gt;0,VLOOKUP(B3888,'m cost'!A:G,6,FALSE)*I3888,0)</f>
        <v>3831</v>
      </c>
      <c r="Q3888" t="str">
        <f t="shared" si="376"/>
        <v>l</v>
      </c>
      <c r="R3888" s="2">
        <f t="shared" si="377"/>
        <v>-62331</v>
      </c>
    </row>
    <row r="3889" spans="1:18" x14ac:dyDescent="0.2">
      <c r="A3889" t="s">
        <v>69</v>
      </c>
      <c r="B3889" s="9" t="e">
        <f>VLOOKUP(A3889,'item cost'!A:D,2,FALSE)</f>
        <v>#N/A</v>
      </c>
      <c r="C3889" s="9" t="str">
        <f>VLOOKUP(D3889,items!A:B,2,FALSE)</f>
        <v>item 53</v>
      </c>
      <c r="D3889" t="s">
        <v>885</v>
      </c>
      <c r="E3889" s="10"/>
      <c r="F3889" s="10">
        <v>45014</v>
      </c>
      <c r="G3889" t="s">
        <v>832</v>
      </c>
      <c r="I3889">
        <v>10</v>
      </c>
      <c r="J3889" s="2">
        <v>2800</v>
      </c>
      <c r="K3889" s="2" t="e">
        <f>IF(OR(B3889="متنوع",B3889="قطع غيار"),J3889,IF(AND(B3889="ceiling fan",J3889&gt;500),_xlfn.MAXIFS('m cost'!$E$3:$E$1062,'m cost'!$B$3:$B$1062,C3889,'m cost'!$C$3:$C$1062,"&lt;="&amp;O3889,'m cost'!$D$3:$D$1062,"&lt;="&amp;N3889)*3,_xlfn.MAXIFS('m cost'!$E$3:$E$1062,'m cost'!$B$3:$B$1062,C3889,'m cost'!$C$3:$C$1062,"&lt;="&amp;O3889,'m cost'!$D$3:$D$1062,"&lt;="&amp;N3889)))</f>
        <v>#N/A</v>
      </c>
      <c r="L3889" s="2" t="e">
        <f t="shared" si="372"/>
        <v>#N/A</v>
      </c>
      <c r="M3889" s="2">
        <f t="shared" si="373"/>
        <v>28000</v>
      </c>
      <c r="N3889">
        <f t="shared" si="374"/>
        <v>3</v>
      </c>
      <c r="O3889">
        <f t="shared" si="375"/>
        <v>2023</v>
      </c>
      <c r="P3889" s="9" t="e">
        <f>IF(I3889&gt;0,VLOOKUP(B3889,'m cost'!A:G,6,FALSE)*I3889,0)</f>
        <v>#N/A</v>
      </c>
      <c r="Q3889" t="e">
        <f t="shared" si="376"/>
        <v>#N/A</v>
      </c>
      <c r="R3889" s="2" t="e">
        <f t="shared" si="377"/>
        <v>#N/A</v>
      </c>
    </row>
    <row r="3890" spans="1:18" x14ac:dyDescent="0.2">
      <c r="A3890" t="s">
        <v>23</v>
      </c>
      <c r="B3890" s="9" t="str">
        <f>VLOOKUP(A3890,'item cost'!A:D,2,FALSE)</f>
        <v>group 3</v>
      </c>
      <c r="C3890" s="9" t="str">
        <f>VLOOKUP(D3890,items!A:B,2,FALSE)</f>
        <v>item 54</v>
      </c>
      <c r="D3890" t="s">
        <v>886</v>
      </c>
      <c r="E3890" s="10"/>
      <c r="F3890" s="10">
        <v>45014</v>
      </c>
      <c r="G3890" t="s">
        <v>832</v>
      </c>
      <c r="I3890">
        <v>10</v>
      </c>
      <c r="J3890" s="2">
        <v>2900</v>
      </c>
      <c r="K3890" s="2">
        <f>IF(OR(B3890="متنوع",B3890="قطع غيار"),J3890,IF(AND(B3890="ceiling fan",J3890&gt;500),_xlfn.MAXIFS('m cost'!$E$3:$E$1062,'m cost'!$B$3:$B$1062,C3890,'m cost'!$C$3:$C$1062,"&lt;="&amp;O3890,'m cost'!$D$3:$D$1062,"&lt;="&amp;N3890)*3,_xlfn.MAXIFS('m cost'!$E$3:$E$1062,'m cost'!$B$3:$B$1062,C3890,'m cost'!$C$3:$C$1062,"&lt;="&amp;O3890,'m cost'!$D$3:$D$1062,"&lt;="&amp;N3890)))</f>
        <v>540</v>
      </c>
      <c r="L3890" s="2">
        <f t="shared" si="372"/>
        <v>5400</v>
      </c>
      <c r="M3890" s="2">
        <f t="shared" si="373"/>
        <v>29000</v>
      </c>
      <c r="N3890">
        <f t="shared" si="374"/>
        <v>3</v>
      </c>
      <c r="O3890">
        <f t="shared" si="375"/>
        <v>2023</v>
      </c>
      <c r="P3890" s="9">
        <f>IF(I3890&gt;0,VLOOKUP(B3890,'m cost'!A:G,6,FALSE)*I3890,0)</f>
        <v>589.09999999999991</v>
      </c>
      <c r="Q3890" t="str">
        <f t="shared" si="376"/>
        <v>p</v>
      </c>
      <c r="R3890" s="2">
        <f t="shared" si="377"/>
        <v>23010.9</v>
      </c>
    </row>
  </sheetData>
  <autoFilter ref="A2:S3890" xr:uid="{02E313E2-EB0E-AA45-B9C1-8066A3E0F7D6}"/>
  <phoneticPr fontId="10" type="noConversion"/>
  <conditionalFormatting sqref="A1:AA22711">
    <cfRule type="expression" dxfId="1" priority="70">
      <formula>AND($A1&lt;&gt;"",MOD(ROW(),2)=1)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r:id="rId1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3F9E-C5B3-4721-B73C-A7E932749681}">
  <sheetPr codeName="Sheet9"/>
  <dimension ref="A1:L517"/>
  <sheetViews>
    <sheetView zoomScale="200" zoomScaleNormal="200" workbookViewId="0">
      <pane ySplit="2" topLeftCell="A3" activePane="bottomLeft" state="frozen"/>
      <selection activeCell="H20" sqref="H20"/>
      <selection pane="bottomLeft" activeCell="B3" sqref="B3"/>
    </sheetView>
  </sheetViews>
  <sheetFormatPr defaultColWidth="9.140625" defaultRowHeight="17.25" customHeight="1" x14ac:dyDescent="0.2"/>
  <cols>
    <col min="1" max="1" width="9.140625" style="14"/>
    <col min="2" max="2" width="30.28515625" style="14" customWidth="1"/>
    <col min="3" max="3" width="10.42578125" style="17" customWidth="1"/>
    <col min="4" max="4" width="9.140625" style="17"/>
    <col min="5" max="5" width="9.7109375" style="24" bestFit="1" customWidth="1"/>
    <col min="6" max="6" width="13.42578125" style="17" customWidth="1"/>
    <col min="7" max="7" width="14.42578125" style="24" bestFit="1" customWidth="1"/>
    <col min="8" max="8" width="14.42578125" style="20" customWidth="1"/>
    <col min="9" max="9" width="14" style="14" customWidth="1"/>
    <col min="10" max="10" width="10.7109375" style="14" customWidth="1"/>
    <col min="11" max="16384" width="9.140625" style="14"/>
  </cols>
  <sheetData>
    <row r="1" spans="1:12" ht="17.25" customHeight="1" x14ac:dyDescent="0.2">
      <c r="B1" s="14" t="s">
        <v>75</v>
      </c>
      <c r="I1" s="17"/>
    </row>
    <row r="2" spans="1:12" ht="17.25" customHeight="1" x14ac:dyDescent="0.2">
      <c r="A2" s="16" t="s">
        <v>5</v>
      </c>
      <c r="B2" s="16" t="s">
        <v>76</v>
      </c>
      <c r="C2" s="18" t="s">
        <v>77</v>
      </c>
      <c r="D2" s="18" t="s">
        <v>71</v>
      </c>
      <c r="E2" s="25" t="s">
        <v>78</v>
      </c>
      <c r="F2" s="18" t="s">
        <v>79</v>
      </c>
      <c r="G2" s="27" t="s">
        <v>80</v>
      </c>
      <c r="H2" s="21" t="s">
        <v>81</v>
      </c>
      <c r="I2" s="14" t="s">
        <v>82</v>
      </c>
      <c r="J2" s="14" t="s">
        <v>83</v>
      </c>
      <c r="L2" s="14" t="s">
        <v>84</v>
      </c>
    </row>
    <row r="3" spans="1:12" ht="17.25" customHeight="1" x14ac:dyDescent="0.2">
      <c r="A3" s="16" t="s">
        <v>964</v>
      </c>
      <c r="B3" s="28" t="s">
        <v>887</v>
      </c>
      <c r="C3" s="18">
        <v>2023</v>
      </c>
      <c r="D3" s="18">
        <v>0</v>
      </c>
      <c r="E3" s="25">
        <v>1401.6666666666667</v>
      </c>
      <c r="F3" s="18">
        <f t="shared" ref="F3:F66" si="0">VLOOKUP(A3,J:L,3,FALSE)</f>
        <v>51.08</v>
      </c>
      <c r="G3" s="27">
        <f t="shared" ref="G3:G38" si="1">E3+F3</f>
        <v>1452.7466666666667</v>
      </c>
      <c r="H3" s="21"/>
      <c r="I3" s="14">
        <v>1</v>
      </c>
      <c r="J3" t="s">
        <v>964</v>
      </c>
      <c r="K3"/>
      <c r="L3" s="2">
        <v>51.08</v>
      </c>
    </row>
    <row r="4" spans="1:12" ht="17.25" customHeight="1" x14ac:dyDescent="0.2">
      <c r="A4" s="16" t="s">
        <v>965</v>
      </c>
      <c r="B4" s="28" t="s">
        <v>888</v>
      </c>
      <c r="C4" s="18">
        <v>2023</v>
      </c>
      <c r="D4" s="18">
        <v>0</v>
      </c>
      <c r="E4" s="25">
        <v>238.92592592592595</v>
      </c>
      <c r="F4" s="18">
        <f t="shared" si="0"/>
        <v>40.58</v>
      </c>
      <c r="G4" s="27">
        <f t="shared" si="1"/>
        <v>279.50592592592596</v>
      </c>
      <c r="H4" s="21"/>
      <c r="I4" s="14">
        <v>2</v>
      </c>
      <c r="J4" t="s">
        <v>965</v>
      </c>
      <c r="K4"/>
      <c r="L4" s="2">
        <v>40.58</v>
      </c>
    </row>
    <row r="5" spans="1:12" ht="17.25" customHeight="1" x14ac:dyDescent="0.2">
      <c r="A5" s="16" t="s">
        <v>966</v>
      </c>
      <c r="B5" s="28" t="s">
        <v>889</v>
      </c>
      <c r="C5" s="18">
        <v>2023</v>
      </c>
      <c r="D5" s="29">
        <v>0</v>
      </c>
      <c r="E5" s="25">
        <v>407.35714285714295</v>
      </c>
      <c r="F5" s="18">
        <f t="shared" si="0"/>
        <v>58.91</v>
      </c>
      <c r="G5" s="27">
        <f t="shared" si="1"/>
        <v>466.26714285714297</v>
      </c>
      <c r="H5" s="21"/>
      <c r="I5" s="14">
        <v>3</v>
      </c>
      <c r="J5" t="s">
        <v>966</v>
      </c>
      <c r="K5"/>
      <c r="L5" s="2">
        <v>58.91</v>
      </c>
    </row>
    <row r="6" spans="1:12" ht="17.25" customHeight="1" x14ac:dyDescent="0.2">
      <c r="A6" s="16" t="s">
        <v>967</v>
      </c>
      <c r="B6" s="28" t="s">
        <v>890</v>
      </c>
      <c r="C6" s="18">
        <v>2023</v>
      </c>
      <c r="D6" s="18">
        <v>0</v>
      </c>
      <c r="E6" s="25">
        <v>1790</v>
      </c>
      <c r="F6" s="18">
        <f t="shared" si="0"/>
        <v>42.96</v>
      </c>
      <c r="G6" s="27">
        <f t="shared" si="1"/>
        <v>1832.96</v>
      </c>
      <c r="H6" s="21"/>
      <c r="I6" s="14">
        <v>4</v>
      </c>
      <c r="J6" t="s">
        <v>967</v>
      </c>
      <c r="K6"/>
      <c r="L6" s="2">
        <v>42.96</v>
      </c>
    </row>
    <row r="7" spans="1:12" ht="17.25" customHeight="1" x14ac:dyDescent="0.2">
      <c r="A7" s="16" t="s">
        <v>968</v>
      </c>
      <c r="B7" s="28" t="s">
        <v>891</v>
      </c>
      <c r="C7" s="18">
        <v>2023</v>
      </c>
      <c r="D7" s="18">
        <v>0</v>
      </c>
      <c r="E7" s="25">
        <v>877.77777777777783</v>
      </c>
      <c r="F7" s="18">
        <f t="shared" si="0"/>
        <v>32.04</v>
      </c>
      <c r="G7" s="27">
        <f>E7+F7</f>
        <v>909.81777777777779</v>
      </c>
      <c r="H7" s="21"/>
      <c r="I7" s="14">
        <v>5</v>
      </c>
      <c r="J7" t="s">
        <v>968</v>
      </c>
      <c r="K7"/>
      <c r="L7" s="2">
        <v>32.04</v>
      </c>
    </row>
    <row r="8" spans="1:12" ht="17.25" customHeight="1" x14ac:dyDescent="0.2">
      <c r="A8" s="16" t="s">
        <v>969</v>
      </c>
      <c r="B8" s="28" t="s">
        <v>892</v>
      </c>
      <c r="C8" s="18">
        <v>2023</v>
      </c>
      <c r="D8" s="18">
        <v>0</v>
      </c>
      <c r="E8" s="25">
        <v>165</v>
      </c>
      <c r="F8" s="18">
        <f t="shared" si="0"/>
        <v>149.47999999999999</v>
      </c>
      <c r="G8" s="27">
        <f t="shared" si="1"/>
        <v>314.48</v>
      </c>
      <c r="H8" s="21"/>
      <c r="I8" s="14">
        <v>6</v>
      </c>
      <c r="J8" t="s">
        <v>969</v>
      </c>
      <c r="K8"/>
      <c r="L8" s="2">
        <v>149.47999999999999</v>
      </c>
    </row>
    <row r="9" spans="1:12" ht="17.25" customHeight="1" x14ac:dyDescent="0.2">
      <c r="A9" s="16" t="s">
        <v>970</v>
      </c>
      <c r="B9" s="28" t="s">
        <v>893</v>
      </c>
      <c r="C9" s="18">
        <v>2023</v>
      </c>
      <c r="D9" s="18">
        <v>0</v>
      </c>
      <c r="E9" s="25">
        <v>246.29629629629633</v>
      </c>
      <c r="F9" s="18">
        <f t="shared" si="0"/>
        <v>22.14</v>
      </c>
      <c r="G9" s="27">
        <f t="shared" si="1"/>
        <v>268.43629629629635</v>
      </c>
      <c r="H9" s="21"/>
      <c r="I9" s="14">
        <v>7</v>
      </c>
      <c r="J9" t="s">
        <v>970</v>
      </c>
      <c r="K9"/>
      <c r="L9" s="2">
        <v>22.14</v>
      </c>
    </row>
    <row r="10" spans="1:12" ht="17.25" customHeight="1" x14ac:dyDescent="0.2">
      <c r="A10" s="16" t="s">
        <v>971</v>
      </c>
      <c r="B10" s="28" t="s">
        <v>894</v>
      </c>
      <c r="C10" s="18">
        <v>2023</v>
      </c>
      <c r="D10" s="18">
        <v>0</v>
      </c>
      <c r="E10" s="25">
        <v>1630</v>
      </c>
      <c r="F10" s="18">
        <f t="shared" si="0"/>
        <v>62.84</v>
      </c>
      <c r="G10" s="27">
        <f>E10+F10</f>
        <v>1692.84</v>
      </c>
      <c r="H10" s="21"/>
      <c r="I10" s="14">
        <v>8</v>
      </c>
      <c r="J10" t="s">
        <v>971</v>
      </c>
      <c r="K10"/>
      <c r="L10" s="2">
        <v>62.84</v>
      </c>
    </row>
    <row r="11" spans="1:12" ht="17.25" customHeight="1" x14ac:dyDescent="0.2">
      <c r="A11" s="16" t="s">
        <v>972</v>
      </c>
      <c r="B11" s="28" t="s">
        <v>895</v>
      </c>
      <c r="C11" s="18">
        <v>2023</v>
      </c>
      <c r="D11" s="18">
        <v>0</v>
      </c>
      <c r="E11" s="25">
        <v>1879.6296296296298</v>
      </c>
      <c r="F11" s="18">
        <f t="shared" si="0"/>
        <v>22.49</v>
      </c>
      <c r="G11" s="27">
        <f t="shared" si="1"/>
        <v>1902.1196296296298</v>
      </c>
      <c r="H11" s="21"/>
      <c r="I11" s="14">
        <v>9</v>
      </c>
      <c r="J11" t="s">
        <v>972</v>
      </c>
      <c r="K11"/>
      <c r="L11" s="2">
        <v>22.49</v>
      </c>
    </row>
    <row r="12" spans="1:12" ht="17.25" customHeight="1" x14ac:dyDescent="0.2">
      <c r="A12" s="16" t="s">
        <v>973</v>
      </c>
      <c r="B12" s="28" t="s">
        <v>896</v>
      </c>
      <c r="C12" s="18">
        <v>2023</v>
      </c>
      <c r="D12" s="18">
        <v>0</v>
      </c>
      <c r="E12" s="25">
        <v>126.14814814814817</v>
      </c>
      <c r="F12" s="18">
        <f t="shared" si="0"/>
        <v>62.43</v>
      </c>
      <c r="G12" s="27">
        <f t="shared" si="1"/>
        <v>188.57814814814816</v>
      </c>
      <c r="H12" s="21"/>
      <c r="I12" s="14">
        <v>10</v>
      </c>
      <c r="J12" t="s">
        <v>973</v>
      </c>
      <c r="K12"/>
      <c r="L12" s="2">
        <v>62.43</v>
      </c>
    </row>
    <row r="13" spans="1:12" ht="17.25" customHeight="1" x14ac:dyDescent="0.2">
      <c r="A13" s="16" t="s">
        <v>974</v>
      </c>
      <c r="B13" s="28" t="s">
        <v>897</v>
      </c>
      <c r="C13" s="18">
        <v>2023</v>
      </c>
      <c r="D13" s="18">
        <v>0</v>
      </c>
      <c r="E13" s="25">
        <v>339.00000000000006</v>
      </c>
      <c r="F13" s="18">
        <f t="shared" si="0"/>
        <v>22.01</v>
      </c>
      <c r="G13" s="27">
        <f t="shared" si="1"/>
        <v>361.01000000000005</v>
      </c>
      <c r="H13" s="21"/>
      <c r="I13" s="14">
        <v>11</v>
      </c>
      <c r="J13" t="s">
        <v>974</v>
      </c>
      <c r="K13"/>
      <c r="L13" s="2">
        <v>22.01</v>
      </c>
    </row>
    <row r="14" spans="1:12" ht="17.25" customHeight="1" x14ac:dyDescent="0.2">
      <c r="A14" s="16" t="s">
        <v>975</v>
      </c>
      <c r="B14" s="28" t="s">
        <v>898</v>
      </c>
      <c r="C14" s="18">
        <v>2023</v>
      </c>
      <c r="D14" s="18">
        <v>0</v>
      </c>
      <c r="E14" s="25">
        <v>388.11666666666673</v>
      </c>
      <c r="F14" s="18">
        <f t="shared" si="0"/>
        <v>25.78</v>
      </c>
      <c r="G14" s="27">
        <f t="shared" si="1"/>
        <v>413.89666666666676</v>
      </c>
      <c r="H14" s="21"/>
      <c r="I14" s="14">
        <v>12</v>
      </c>
      <c r="J14" t="s">
        <v>975</v>
      </c>
      <c r="K14"/>
      <c r="L14" s="2">
        <v>25.78</v>
      </c>
    </row>
    <row r="15" spans="1:12" ht="17.25" customHeight="1" x14ac:dyDescent="0.2">
      <c r="A15" s="16" t="s">
        <v>976</v>
      </c>
      <c r="B15" s="28" t="s">
        <v>899</v>
      </c>
      <c r="C15" s="18">
        <v>2023</v>
      </c>
      <c r="D15" s="18">
        <v>0</v>
      </c>
      <c r="E15" s="25">
        <v>410.14285714285722</v>
      </c>
      <c r="F15" s="18">
        <f t="shared" si="0"/>
        <v>41.67</v>
      </c>
      <c r="G15" s="27">
        <f t="shared" si="1"/>
        <v>451.81285714285724</v>
      </c>
      <c r="H15" s="21"/>
      <c r="I15" s="14">
        <v>13</v>
      </c>
      <c r="J15" t="s">
        <v>976</v>
      </c>
      <c r="K15"/>
      <c r="L15" s="2">
        <v>41.67</v>
      </c>
    </row>
    <row r="16" spans="1:12" ht="17.25" customHeight="1" x14ac:dyDescent="0.2">
      <c r="A16" s="16" t="s">
        <v>977</v>
      </c>
      <c r="B16" s="28" t="s">
        <v>900</v>
      </c>
      <c r="C16" s="18">
        <v>2023</v>
      </c>
      <c r="D16" s="18">
        <v>0</v>
      </c>
      <c r="E16" s="25">
        <v>273.88888888888891</v>
      </c>
      <c r="F16" s="18">
        <f t="shared" si="0"/>
        <v>33.19</v>
      </c>
      <c r="G16" s="27">
        <f t="shared" si="1"/>
        <v>307.07888888888891</v>
      </c>
      <c r="H16" s="21"/>
      <c r="I16" s="14">
        <v>14</v>
      </c>
      <c r="J16" t="s">
        <v>977</v>
      </c>
      <c r="K16"/>
      <c r="L16" s="26">
        <v>33.19</v>
      </c>
    </row>
    <row r="17" spans="1:12" ht="17.25" customHeight="1" x14ac:dyDescent="0.2">
      <c r="A17" s="16" t="s">
        <v>978</v>
      </c>
      <c r="B17" s="28" t="s">
        <v>901</v>
      </c>
      <c r="C17" s="18">
        <v>2023</v>
      </c>
      <c r="D17" s="18">
        <v>0</v>
      </c>
      <c r="E17" s="25">
        <v>265.03703703703707</v>
      </c>
      <c r="F17" s="18">
        <f t="shared" si="0"/>
        <v>26.52</v>
      </c>
      <c r="G17" s="27">
        <f t="shared" si="1"/>
        <v>291.55703703703705</v>
      </c>
      <c r="H17" s="21"/>
      <c r="I17" s="14">
        <v>15</v>
      </c>
      <c r="J17" t="s">
        <v>978</v>
      </c>
      <c r="K17"/>
      <c r="L17" s="2">
        <v>26.52</v>
      </c>
    </row>
    <row r="18" spans="1:12" ht="17.25" customHeight="1" x14ac:dyDescent="0.2">
      <c r="A18" s="16" t="s">
        <v>979</v>
      </c>
      <c r="B18" s="28" t="s">
        <v>902</v>
      </c>
      <c r="C18" s="18">
        <v>2023</v>
      </c>
      <c r="D18" s="18">
        <v>0</v>
      </c>
      <c r="E18" s="25">
        <v>340.26666666666671</v>
      </c>
      <c r="F18" s="18">
        <f t="shared" si="0"/>
        <v>28.68</v>
      </c>
      <c r="G18" s="27">
        <f t="shared" si="1"/>
        <v>368.94666666666672</v>
      </c>
      <c r="H18" s="21"/>
      <c r="I18" s="14">
        <v>16</v>
      </c>
      <c r="J18" t="s">
        <v>979</v>
      </c>
      <c r="K18"/>
      <c r="L18" s="2">
        <v>28.68</v>
      </c>
    </row>
    <row r="19" spans="1:12" ht="17.25" customHeight="1" x14ac:dyDescent="0.2">
      <c r="A19" s="16" t="s">
        <v>980</v>
      </c>
      <c r="B19" s="28" t="s">
        <v>903</v>
      </c>
      <c r="C19" s="18">
        <v>2023</v>
      </c>
      <c r="D19" s="18">
        <v>0</v>
      </c>
      <c r="E19" s="25">
        <v>350.54555555555561</v>
      </c>
      <c r="F19" s="18">
        <f t="shared" si="0"/>
        <v>48.25</v>
      </c>
      <c r="G19" s="27">
        <f t="shared" si="1"/>
        <v>398.79555555555561</v>
      </c>
      <c r="H19" s="21"/>
      <c r="I19" s="14">
        <v>17</v>
      </c>
      <c r="J19" t="s">
        <v>980</v>
      </c>
      <c r="K19"/>
      <c r="L19" s="2">
        <v>48.25</v>
      </c>
    </row>
    <row r="20" spans="1:12" ht="17.25" customHeight="1" x14ac:dyDescent="0.2">
      <c r="A20" s="16" t="s">
        <v>981</v>
      </c>
      <c r="B20" s="28" t="s">
        <v>904</v>
      </c>
      <c r="C20" s="18">
        <v>2023</v>
      </c>
      <c r="D20" s="18">
        <v>0</v>
      </c>
      <c r="E20" s="25">
        <v>329.32952380952389</v>
      </c>
      <c r="F20" s="18">
        <f t="shared" si="0"/>
        <v>138.16</v>
      </c>
      <c r="G20" s="27">
        <f t="shared" si="1"/>
        <v>467.48952380952392</v>
      </c>
      <c r="H20" s="21"/>
      <c r="I20" s="14">
        <v>18</v>
      </c>
      <c r="J20" t="s">
        <v>981</v>
      </c>
      <c r="L20" s="14">
        <v>138.16</v>
      </c>
    </row>
    <row r="21" spans="1:12" ht="17.25" customHeight="1" x14ac:dyDescent="0.2">
      <c r="A21" s="16" t="s">
        <v>982</v>
      </c>
      <c r="B21" s="28" t="s">
        <v>905</v>
      </c>
      <c r="C21" s="18">
        <v>2023</v>
      </c>
      <c r="D21" s="18">
        <v>0</v>
      </c>
      <c r="E21" s="25">
        <f>635-65</f>
        <v>570</v>
      </c>
      <c r="F21" s="18">
        <f t="shared" si="0"/>
        <v>21.97</v>
      </c>
      <c r="G21" s="27">
        <f t="shared" si="1"/>
        <v>591.97</v>
      </c>
      <c r="H21" s="21"/>
      <c r="I21" s="14">
        <v>19</v>
      </c>
      <c r="J21" t="s">
        <v>982</v>
      </c>
      <c r="K21"/>
      <c r="L21" s="2">
        <v>21.97</v>
      </c>
    </row>
    <row r="22" spans="1:12" ht="17.25" customHeight="1" x14ac:dyDescent="0.2">
      <c r="A22" s="16" t="s">
        <v>983</v>
      </c>
      <c r="B22" s="28" t="s">
        <v>906</v>
      </c>
      <c r="C22" s="18">
        <v>2023</v>
      </c>
      <c r="D22" s="18">
        <v>0</v>
      </c>
      <c r="E22" s="25">
        <v>254.59259259259261</v>
      </c>
      <c r="F22" s="18">
        <f t="shared" si="0"/>
        <v>5</v>
      </c>
      <c r="G22" s="27">
        <f t="shared" si="1"/>
        <v>259.59259259259261</v>
      </c>
      <c r="H22" s="21"/>
      <c r="I22" s="22"/>
      <c r="J22" t="s">
        <v>983</v>
      </c>
      <c r="K22"/>
      <c r="L22" s="2">
        <v>5</v>
      </c>
    </row>
    <row r="23" spans="1:12" ht="17.25" customHeight="1" x14ac:dyDescent="0.2">
      <c r="A23" s="16" t="s">
        <v>984</v>
      </c>
      <c r="B23" s="28" t="s">
        <v>907</v>
      </c>
      <c r="C23" s="18">
        <v>2023</v>
      </c>
      <c r="D23" s="18">
        <v>0</v>
      </c>
      <c r="E23" s="25">
        <v>122.78968253968254</v>
      </c>
      <c r="F23" s="18">
        <f t="shared" si="0"/>
        <v>0</v>
      </c>
      <c r="G23" s="27">
        <f t="shared" si="1"/>
        <v>122.78968253968254</v>
      </c>
      <c r="H23" s="21"/>
      <c r="J23" t="s">
        <v>984</v>
      </c>
      <c r="K23"/>
      <c r="L23" s="2"/>
    </row>
    <row r="24" spans="1:12" ht="17.25" customHeight="1" x14ac:dyDescent="0.2">
      <c r="A24" s="16" t="s">
        <v>985</v>
      </c>
      <c r="B24" s="28" t="s">
        <v>908</v>
      </c>
      <c r="C24" s="18">
        <v>2023</v>
      </c>
      <c r="D24" s="18">
        <v>0</v>
      </c>
      <c r="E24" s="25">
        <v>489.1958333333335</v>
      </c>
      <c r="F24" s="18">
        <f t="shared" si="0"/>
        <v>1</v>
      </c>
      <c r="G24" s="27">
        <f t="shared" si="1"/>
        <v>490.1958333333335</v>
      </c>
      <c r="H24" s="21"/>
      <c r="J24" t="s">
        <v>985</v>
      </c>
      <c r="K24"/>
      <c r="L24" s="2">
        <v>1</v>
      </c>
    </row>
    <row r="25" spans="1:12" ht="17.25" customHeight="1" x14ac:dyDescent="0.2">
      <c r="A25" s="16" t="s">
        <v>986</v>
      </c>
      <c r="B25" s="28" t="s">
        <v>909</v>
      </c>
      <c r="C25" s="18">
        <v>2023</v>
      </c>
      <c r="D25" s="18">
        <v>0</v>
      </c>
      <c r="E25" s="25">
        <v>3666.8121693121693</v>
      </c>
      <c r="F25" s="18">
        <f t="shared" si="0"/>
        <v>2</v>
      </c>
      <c r="G25" s="27">
        <f t="shared" si="1"/>
        <v>3668.8121693121693</v>
      </c>
      <c r="H25" s="21"/>
      <c r="J25" t="s">
        <v>986</v>
      </c>
      <c r="K25"/>
      <c r="L25" s="2">
        <v>2</v>
      </c>
    </row>
    <row r="26" spans="1:12" ht="17.25" customHeight="1" x14ac:dyDescent="0.2">
      <c r="A26" s="16" t="s">
        <v>987</v>
      </c>
      <c r="B26" s="28" t="s">
        <v>910</v>
      </c>
      <c r="C26" s="18">
        <v>2023</v>
      </c>
      <c r="D26" s="18">
        <v>0</v>
      </c>
      <c r="E26" s="25">
        <v>316.46825396825403</v>
      </c>
      <c r="F26" s="18">
        <f t="shared" si="0"/>
        <v>0.5</v>
      </c>
      <c r="G26" s="27">
        <f t="shared" si="1"/>
        <v>316.96825396825403</v>
      </c>
      <c r="H26" s="21"/>
      <c r="J26" t="s">
        <v>987</v>
      </c>
      <c r="K26"/>
      <c r="L26" s="2">
        <v>0.5</v>
      </c>
    </row>
    <row r="27" spans="1:12" ht="17.25" customHeight="1" x14ac:dyDescent="0.2">
      <c r="A27" s="16" t="s">
        <v>988</v>
      </c>
      <c r="B27" s="28" t="s">
        <v>911</v>
      </c>
      <c r="C27" s="18">
        <v>2023</v>
      </c>
      <c r="D27" s="18">
        <v>0</v>
      </c>
      <c r="E27" s="25">
        <v>223.50174851190479</v>
      </c>
      <c r="F27" s="18">
        <f t="shared" si="0"/>
        <v>29.454999999999998</v>
      </c>
      <c r="G27" s="27">
        <f t="shared" si="1"/>
        <v>252.95674851190478</v>
      </c>
      <c r="H27" s="21"/>
      <c r="J27" t="s">
        <v>988</v>
      </c>
      <c r="K27"/>
      <c r="L27" s="2">
        <f>L5/2</f>
        <v>29.454999999999998</v>
      </c>
    </row>
    <row r="28" spans="1:12" ht="17.25" customHeight="1" x14ac:dyDescent="0.2">
      <c r="A28" s="16" t="s">
        <v>989</v>
      </c>
      <c r="B28" s="28" t="s">
        <v>912</v>
      </c>
      <c r="C28" s="18">
        <v>2023</v>
      </c>
      <c r="D28" s="18">
        <v>0</v>
      </c>
      <c r="E28" s="25">
        <v>205.97652777777782</v>
      </c>
      <c r="F28" s="18">
        <f t="shared" si="0"/>
        <v>5</v>
      </c>
      <c r="G28" s="27">
        <f t="shared" si="1"/>
        <v>210.97652777777782</v>
      </c>
      <c r="H28" s="21"/>
      <c r="J28" t="s">
        <v>989</v>
      </c>
      <c r="L28" s="14">
        <v>5</v>
      </c>
    </row>
    <row r="29" spans="1:12" ht="17.25" customHeight="1" x14ac:dyDescent="0.2">
      <c r="A29" s="16" t="s">
        <v>990</v>
      </c>
      <c r="B29" s="28" t="s">
        <v>913</v>
      </c>
      <c r="C29" s="18">
        <v>2023</v>
      </c>
      <c r="D29" s="18">
        <v>0</v>
      </c>
      <c r="E29" s="25">
        <v>322.22222222222223</v>
      </c>
      <c r="F29" s="18">
        <f t="shared" si="0"/>
        <v>0</v>
      </c>
      <c r="G29" s="27">
        <f t="shared" si="1"/>
        <v>322.22222222222223</v>
      </c>
      <c r="H29" s="21"/>
      <c r="J29" t="s">
        <v>990</v>
      </c>
      <c r="L29" s="14">
        <v>0</v>
      </c>
    </row>
    <row r="30" spans="1:12" ht="17.25" customHeight="1" x14ac:dyDescent="0.2">
      <c r="A30" s="16" t="s">
        <v>991</v>
      </c>
      <c r="B30" s="28" t="s">
        <v>914</v>
      </c>
      <c r="C30" s="18">
        <v>2023</v>
      </c>
      <c r="D30" s="18">
        <v>0</v>
      </c>
      <c r="E30" s="25">
        <v>127.99382716049386</v>
      </c>
      <c r="F30" s="18">
        <f t="shared" si="0"/>
        <v>0.5</v>
      </c>
      <c r="G30" s="27">
        <f t="shared" si="1"/>
        <v>128.49382716049388</v>
      </c>
      <c r="H30" s="21"/>
      <c r="J30" t="s">
        <v>991</v>
      </c>
      <c r="L30" s="14">
        <v>0.5</v>
      </c>
    </row>
    <row r="31" spans="1:12" ht="17.25" customHeight="1" x14ac:dyDescent="0.2">
      <c r="A31" s="16" t="s">
        <v>992</v>
      </c>
      <c r="B31" s="28" t="s">
        <v>915</v>
      </c>
      <c r="C31" s="18">
        <v>2023</v>
      </c>
      <c r="D31" s="18">
        <v>0</v>
      </c>
      <c r="E31" s="25">
        <v>139.5625</v>
      </c>
      <c r="F31" s="18">
        <f t="shared" si="0"/>
        <v>5</v>
      </c>
      <c r="G31" s="27">
        <f t="shared" si="1"/>
        <v>144.5625</v>
      </c>
      <c r="H31" s="21"/>
      <c r="J31" t="s">
        <v>992</v>
      </c>
      <c r="L31" s="14">
        <v>5</v>
      </c>
    </row>
    <row r="32" spans="1:12" ht="17.25" customHeight="1" x14ac:dyDescent="0.2">
      <c r="A32" s="16" t="s">
        <v>993</v>
      </c>
      <c r="B32" s="28" t="s">
        <v>916</v>
      </c>
      <c r="C32" s="18">
        <v>2023</v>
      </c>
      <c r="D32" s="18">
        <v>0</v>
      </c>
      <c r="E32" s="25">
        <v>350.54555555555561</v>
      </c>
      <c r="F32" s="18">
        <f t="shared" si="0"/>
        <v>5</v>
      </c>
      <c r="G32" s="27">
        <f t="shared" si="1"/>
        <v>355.54555555555561</v>
      </c>
      <c r="H32" s="21"/>
      <c r="J32" t="s">
        <v>993</v>
      </c>
      <c r="L32" s="14">
        <v>5</v>
      </c>
    </row>
    <row r="33" spans="1:12" ht="17.25" customHeight="1" x14ac:dyDescent="0.2">
      <c r="A33" s="16" t="s">
        <v>994</v>
      </c>
      <c r="B33" s="28" t="s">
        <v>917</v>
      </c>
      <c r="C33" s="18">
        <v>2023</v>
      </c>
      <c r="D33" s="18">
        <v>0</v>
      </c>
      <c r="E33" s="25">
        <v>891.17460317460325</v>
      </c>
      <c r="F33" s="18">
        <f t="shared" si="0"/>
        <v>5</v>
      </c>
      <c r="G33" s="27">
        <f t="shared" si="1"/>
        <v>896.17460317460325</v>
      </c>
      <c r="H33" s="21"/>
      <c r="J33" t="s">
        <v>994</v>
      </c>
      <c r="L33" s="14">
        <v>5</v>
      </c>
    </row>
    <row r="34" spans="1:12" ht="17.25" customHeight="1" x14ac:dyDescent="0.2">
      <c r="A34" s="16" t="s">
        <v>995</v>
      </c>
      <c r="B34" s="28" t="s">
        <v>918</v>
      </c>
      <c r="C34" s="18">
        <v>2023</v>
      </c>
      <c r="D34" s="18">
        <v>0</v>
      </c>
      <c r="E34" s="25">
        <v>348.11507936507945</v>
      </c>
      <c r="F34" s="18">
        <f t="shared" si="0"/>
        <v>5</v>
      </c>
      <c r="G34" s="27">
        <f t="shared" si="1"/>
        <v>353.11507936507945</v>
      </c>
      <c r="H34" s="21"/>
      <c r="J34" t="s">
        <v>995</v>
      </c>
      <c r="L34" s="14">
        <v>5</v>
      </c>
    </row>
    <row r="35" spans="1:12" ht="17.25" customHeight="1" x14ac:dyDescent="0.2">
      <c r="A35" s="16" t="s">
        <v>996</v>
      </c>
      <c r="B35" s="28" t="s">
        <v>919</v>
      </c>
      <c r="C35" s="18">
        <v>2023</v>
      </c>
      <c r="D35" s="18">
        <v>0</v>
      </c>
      <c r="E35" s="25">
        <v>960</v>
      </c>
      <c r="F35" s="18">
        <f t="shared" si="0"/>
        <v>5</v>
      </c>
      <c r="G35" s="27">
        <f t="shared" si="1"/>
        <v>965</v>
      </c>
      <c r="H35" s="21"/>
      <c r="J35" t="s">
        <v>996</v>
      </c>
      <c r="L35" s="14">
        <v>5</v>
      </c>
    </row>
    <row r="36" spans="1:12" ht="17.25" customHeight="1" x14ac:dyDescent="0.2">
      <c r="A36" s="16" t="s">
        <v>997</v>
      </c>
      <c r="B36" s="28" t="s">
        <v>920</v>
      </c>
      <c r="C36" s="18">
        <v>2023</v>
      </c>
      <c r="D36" s="18">
        <v>0</v>
      </c>
      <c r="E36" s="25">
        <v>1445</v>
      </c>
      <c r="F36" s="18">
        <f t="shared" si="0"/>
        <v>5</v>
      </c>
      <c r="G36" s="27">
        <f t="shared" si="1"/>
        <v>1450</v>
      </c>
      <c r="H36" s="21"/>
      <c r="J36" t="s">
        <v>997</v>
      </c>
      <c r="L36" s="14">
        <v>5</v>
      </c>
    </row>
    <row r="37" spans="1:12" ht="17.25" customHeight="1" x14ac:dyDescent="0.2">
      <c r="A37" s="16" t="s">
        <v>998</v>
      </c>
      <c r="B37" s="28" t="s">
        <v>921</v>
      </c>
      <c r="C37" s="18">
        <v>2023</v>
      </c>
      <c r="D37" s="18">
        <v>0</v>
      </c>
      <c r="E37" s="25">
        <v>325.75216666666677</v>
      </c>
      <c r="F37" s="18">
        <f t="shared" si="0"/>
        <v>5</v>
      </c>
      <c r="G37" s="27">
        <f t="shared" si="1"/>
        <v>330.75216666666677</v>
      </c>
      <c r="H37" s="21"/>
      <c r="J37" t="s">
        <v>998</v>
      </c>
      <c r="L37" s="14">
        <v>5</v>
      </c>
    </row>
    <row r="38" spans="1:12" ht="17.25" customHeight="1" x14ac:dyDescent="0.2">
      <c r="A38" s="16" t="s">
        <v>999</v>
      </c>
      <c r="B38" s="28" t="s">
        <v>922</v>
      </c>
      <c r="C38" s="18">
        <v>2023</v>
      </c>
      <c r="D38" s="18">
        <v>0</v>
      </c>
      <c r="E38" s="25">
        <v>185.33333333333334</v>
      </c>
      <c r="F38" s="18">
        <f t="shared" si="0"/>
        <v>5</v>
      </c>
      <c r="G38" s="27">
        <f t="shared" si="1"/>
        <v>190.33333333333334</v>
      </c>
      <c r="H38" s="21"/>
      <c r="J38" t="s">
        <v>999</v>
      </c>
      <c r="L38" s="14">
        <v>5</v>
      </c>
    </row>
    <row r="39" spans="1:12" ht="17.25" customHeight="1" x14ac:dyDescent="0.2">
      <c r="A39" s="16" t="s">
        <v>1000</v>
      </c>
      <c r="B39" s="28" t="s">
        <v>923</v>
      </c>
      <c r="C39" s="18">
        <v>2023</v>
      </c>
      <c r="D39" s="18">
        <v>0</v>
      </c>
      <c r="E39" s="25">
        <v>1486.2500000000002</v>
      </c>
      <c r="F39" s="18">
        <f t="shared" si="0"/>
        <v>5</v>
      </c>
      <c r="G39" s="27">
        <f t="shared" ref="G39:G70" si="2">E39+F39</f>
        <v>1491.2500000000002</v>
      </c>
      <c r="H39" s="21"/>
      <c r="J39" t="s">
        <v>1000</v>
      </c>
      <c r="L39" s="14">
        <v>5</v>
      </c>
    </row>
    <row r="40" spans="1:12" ht="17.25" customHeight="1" x14ac:dyDescent="0.2">
      <c r="A40" s="16" t="s">
        <v>1001</v>
      </c>
      <c r="B40" s="28" t="s">
        <v>924</v>
      </c>
      <c r="C40" s="18">
        <v>2023</v>
      </c>
      <c r="D40" s="18">
        <v>0</v>
      </c>
      <c r="E40" s="25">
        <v>1954.814814814815</v>
      </c>
      <c r="F40" s="18">
        <f t="shared" si="0"/>
        <v>0</v>
      </c>
      <c r="G40" s="27">
        <f t="shared" si="2"/>
        <v>1954.814814814815</v>
      </c>
      <c r="H40" s="21"/>
      <c r="J40" t="s">
        <v>1001</v>
      </c>
    </row>
    <row r="41" spans="1:12" ht="17.25" customHeight="1" x14ac:dyDescent="0.2">
      <c r="A41" s="16" t="s">
        <v>1002</v>
      </c>
      <c r="B41" s="28" t="s">
        <v>925</v>
      </c>
      <c r="C41" s="18">
        <v>2023</v>
      </c>
      <c r="D41" s="18">
        <v>0</v>
      </c>
      <c r="E41" s="25">
        <v>924.77777777777783</v>
      </c>
      <c r="F41" s="18">
        <f t="shared" si="0"/>
        <v>0</v>
      </c>
      <c r="G41" s="27">
        <f t="shared" si="2"/>
        <v>924.77777777777783</v>
      </c>
      <c r="H41" s="21"/>
      <c r="J41" t="s">
        <v>1002</v>
      </c>
    </row>
    <row r="42" spans="1:12" ht="17.25" customHeight="1" x14ac:dyDescent="0.2">
      <c r="A42" s="16" t="s">
        <v>1003</v>
      </c>
      <c r="B42" s="28" t="s">
        <v>926</v>
      </c>
      <c r="C42" s="18">
        <v>2023</v>
      </c>
      <c r="D42" s="18">
        <v>0</v>
      </c>
      <c r="E42" s="25">
        <v>335.03703703703707</v>
      </c>
      <c r="F42" s="18">
        <f t="shared" si="0"/>
        <v>0</v>
      </c>
      <c r="G42" s="27">
        <f t="shared" si="2"/>
        <v>335.03703703703707</v>
      </c>
      <c r="H42" s="21"/>
      <c r="J42" t="s">
        <v>1003</v>
      </c>
    </row>
    <row r="43" spans="1:12" ht="17.25" customHeight="1" x14ac:dyDescent="0.2">
      <c r="A43" s="16" t="s">
        <v>1004</v>
      </c>
      <c r="B43" s="28" t="s">
        <v>927</v>
      </c>
      <c r="C43" s="18">
        <v>2023</v>
      </c>
      <c r="D43" s="18">
        <v>0</v>
      </c>
      <c r="E43" s="25">
        <v>214.81481481481484</v>
      </c>
      <c r="F43" s="18">
        <f t="shared" si="0"/>
        <v>0</v>
      </c>
      <c r="G43" s="27">
        <f t="shared" si="2"/>
        <v>214.81481481481484</v>
      </c>
      <c r="H43" s="21"/>
      <c r="J43" t="s">
        <v>1004</v>
      </c>
    </row>
    <row r="44" spans="1:12" ht="17.25" customHeight="1" x14ac:dyDescent="0.2">
      <c r="A44" s="16" t="s">
        <v>1005</v>
      </c>
      <c r="B44" s="28" t="s">
        <v>928</v>
      </c>
      <c r="C44" s="18">
        <v>2023</v>
      </c>
      <c r="D44" s="18">
        <v>0</v>
      </c>
      <c r="E44" s="25">
        <v>244.81481481481484</v>
      </c>
      <c r="F44" s="18">
        <f t="shared" si="0"/>
        <v>0</v>
      </c>
      <c r="G44" s="27">
        <f t="shared" si="2"/>
        <v>244.81481481481484</v>
      </c>
      <c r="H44" s="21"/>
      <c r="J44" t="s">
        <v>1005</v>
      </c>
    </row>
    <row r="45" spans="1:12" ht="17.25" customHeight="1" x14ac:dyDescent="0.2">
      <c r="A45" s="16" t="s">
        <v>1006</v>
      </c>
      <c r="B45" s="28" t="s">
        <v>929</v>
      </c>
      <c r="C45" s="18">
        <v>2023</v>
      </c>
      <c r="D45" s="18">
        <v>0</v>
      </c>
      <c r="E45" s="25">
        <v>187.96296296296299</v>
      </c>
      <c r="F45" s="18">
        <f t="shared" si="0"/>
        <v>0</v>
      </c>
      <c r="G45" s="27">
        <f t="shared" si="2"/>
        <v>187.96296296296299</v>
      </c>
      <c r="H45" s="21"/>
      <c r="J45" t="s">
        <v>1006</v>
      </c>
    </row>
    <row r="46" spans="1:12" ht="17.25" customHeight="1" x14ac:dyDescent="0.2">
      <c r="A46" s="16" t="s">
        <v>1007</v>
      </c>
      <c r="B46" s="28" t="s">
        <v>930</v>
      </c>
      <c r="C46" s="18">
        <v>2023</v>
      </c>
      <c r="D46" s="18">
        <v>0</v>
      </c>
      <c r="E46" s="25">
        <v>187.96296296296299</v>
      </c>
      <c r="F46" s="18">
        <f t="shared" si="0"/>
        <v>0</v>
      </c>
      <c r="G46" s="27">
        <f t="shared" si="2"/>
        <v>187.96296296296299</v>
      </c>
      <c r="H46" s="21"/>
      <c r="J46" t="s">
        <v>1007</v>
      </c>
    </row>
    <row r="47" spans="1:12" ht="17.25" customHeight="1" x14ac:dyDescent="0.2">
      <c r="A47" s="16" t="s">
        <v>1008</v>
      </c>
      <c r="B47" s="28" t="s">
        <v>931</v>
      </c>
      <c r="C47" s="18">
        <v>2023</v>
      </c>
      <c r="D47" s="18">
        <v>0</v>
      </c>
      <c r="E47" s="25">
        <v>187.96296296296299</v>
      </c>
      <c r="F47" s="18">
        <f t="shared" si="0"/>
        <v>0</v>
      </c>
      <c r="G47" s="27">
        <f t="shared" si="2"/>
        <v>187.96296296296299</v>
      </c>
      <c r="H47" s="21"/>
      <c r="J47" t="s">
        <v>1008</v>
      </c>
    </row>
    <row r="48" spans="1:12" ht="17.25" customHeight="1" x14ac:dyDescent="0.2">
      <c r="A48" s="16" t="s">
        <v>1009</v>
      </c>
      <c r="B48" s="28" t="s">
        <v>932</v>
      </c>
      <c r="C48" s="18">
        <v>2023</v>
      </c>
      <c r="D48" s="18">
        <v>0</v>
      </c>
      <c r="E48" s="25">
        <v>770</v>
      </c>
      <c r="F48" s="18">
        <f t="shared" si="0"/>
        <v>0</v>
      </c>
      <c r="G48" s="27">
        <f t="shared" si="2"/>
        <v>770</v>
      </c>
      <c r="H48" s="21"/>
      <c r="J48" t="s">
        <v>1009</v>
      </c>
    </row>
    <row r="49" spans="1:10" ht="17.25" customHeight="1" x14ac:dyDescent="0.2">
      <c r="A49" s="16" t="s">
        <v>1010</v>
      </c>
      <c r="B49" s="28" t="s">
        <v>933</v>
      </c>
      <c r="C49" s="18">
        <v>2023</v>
      </c>
      <c r="D49" s="29">
        <v>0</v>
      </c>
      <c r="E49" s="25">
        <v>205</v>
      </c>
      <c r="F49" s="18">
        <f t="shared" si="0"/>
        <v>0</v>
      </c>
      <c r="G49" s="27">
        <f t="shared" si="2"/>
        <v>205</v>
      </c>
      <c r="H49" s="21"/>
      <c r="J49" t="s">
        <v>1010</v>
      </c>
    </row>
    <row r="50" spans="1:10" ht="17.25" customHeight="1" x14ac:dyDescent="0.2">
      <c r="A50" s="16" t="s">
        <v>1011</v>
      </c>
      <c r="B50" s="28" t="s">
        <v>934</v>
      </c>
      <c r="C50" s="18">
        <v>2023</v>
      </c>
      <c r="D50" s="18">
        <v>0</v>
      </c>
      <c r="E50" s="25">
        <v>640</v>
      </c>
      <c r="F50" s="18">
        <f t="shared" si="0"/>
        <v>0</v>
      </c>
      <c r="G50" s="27">
        <f t="shared" si="2"/>
        <v>640</v>
      </c>
      <c r="H50" s="21"/>
      <c r="J50" t="s">
        <v>1011</v>
      </c>
    </row>
    <row r="51" spans="1:10" ht="17.25" customHeight="1" x14ac:dyDescent="0.2">
      <c r="A51" s="16" t="s">
        <v>1012</v>
      </c>
      <c r="B51" s="28" t="s">
        <v>935</v>
      </c>
      <c r="C51" s="18">
        <v>2023</v>
      </c>
      <c r="D51" s="18">
        <v>0</v>
      </c>
      <c r="E51" s="25">
        <v>200</v>
      </c>
      <c r="F51" s="18">
        <f t="shared" si="0"/>
        <v>0</v>
      </c>
      <c r="G51" s="27">
        <f t="shared" si="2"/>
        <v>200</v>
      </c>
      <c r="H51" s="21"/>
      <c r="J51" t="s">
        <v>1012</v>
      </c>
    </row>
    <row r="52" spans="1:10" ht="17.25" customHeight="1" x14ac:dyDescent="0.2">
      <c r="A52" s="16" t="s">
        <v>1013</v>
      </c>
      <c r="B52" s="28" t="s">
        <v>936</v>
      </c>
      <c r="C52" s="18">
        <v>2023</v>
      </c>
      <c r="D52" s="18">
        <v>0</v>
      </c>
      <c r="E52" s="25">
        <v>2000</v>
      </c>
      <c r="F52" s="18">
        <f t="shared" si="0"/>
        <v>0</v>
      </c>
      <c r="G52" s="27">
        <f t="shared" si="2"/>
        <v>2000</v>
      </c>
      <c r="H52" s="21"/>
      <c r="J52" t="s">
        <v>1013</v>
      </c>
    </row>
    <row r="53" spans="1:10" ht="17.25" customHeight="1" x14ac:dyDescent="0.2">
      <c r="A53" s="16" t="s">
        <v>1014</v>
      </c>
      <c r="B53" s="28" t="s">
        <v>937</v>
      </c>
      <c r="C53" s="18">
        <v>2023</v>
      </c>
      <c r="D53" s="18">
        <v>0</v>
      </c>
      <c r="E53" s="25">
        <v>2050</v>
      </c>
      <c r="F53" s="18">
        <f t="shared" si="0"/>
        <v>0</v>
      </c>
      <c r="G53" s="27">
        <f t="shared" si="2"/>
        <v>2050</v>
      </c>
      <c r="H53" s="21"/>
      <c r="J53" t="s">
        <v>1014</v>
      </c>
    </row>
    <row r="54" spans="1:10" ht="17.25" customHeight="1" x14ac:dyDescent="0.2">
      <c r="A54" s="16" t="s">
        <v>964</v>
      </c>
      <c r="B54" s="16" t="s">
        <v>887</v>
      </c>
      <c r="C54" s="18">
        <v>2023</v>
      </c>
      <c r="D54" s="18">
        <v>1</v>
      </c>
      <c r="E54" s="25">
        <v>1490</v>
      </c>
      <c r="F54" s="18">
        <f t="shared" si="0"/>
        <v>51.08</v>
      </c>
      <c r="G54" s="27">
        <f t="shared" si="2"/>
        <v>1541.08</v>
      </c>
      <c r="H54" s="21"/>
      <c r="J54" t="s">
        <v>1015</v>
      </c>
    </row>
    <row r="55" spans="1:10" ht="17.25" customHeight="1" x14ac:dyDescent="0.2">
      <c r="A55" s="16" t="s">
        <v>965</v>
      </c>
      <c r="B55" s="16" t="s">
        <v>888</v>
      </c>
      <c r="C55" s="18">
        <v>2023</v>
      </c>
      <c r="D55" s="18">
        <v>1</v>
      </c>
      <c r="E55" s="25">
        <v>257.64999999999998</v>
      </c>
      <c r="F55" s="18">
        <f t="shared" si="0"/>
        <v>40.58</v>
      </c>
      <c r="G55" s="27">
        <f t="shared" si="2"/>
        <v>298.22999999999996</v>
      </c>
      <c r="H55" s="21"/>
      <c r="J55" t="s">
        <v>1016</v>
      </c>
    </row>
    <row r="56" spans="1:10" ht="17.25" customHeight="1" x14ac:dyDescent="0.2">
      <c r="A56" s="16" t="s">
        <v>966</v>
      </c>
      <c r="B56" s="16" t="s">
        <v>889</v>
      </c>
      <c r="C56" s="18">
        <v>2023</v>
      </c>
      <c r="D56" s="29">
        <v>1</v>
      </c>
      <c r="E56" s="25">
        <v>424.87</v>
      </c>
      <c r="F56" s="18">
        <f t="shared" si="0"/>
        <v>58.91</v>
      </c>
      <c r="G56" s="27">
        <f t="shared" si="2"/>
        <v>483.78</v>
      </c>
      <c r="H56" s="21"/>
      <c r="J56" t="s">
        <v>1017</v>
      </c>
    </row>
    <row r="57" spans="1:10" ht="17.25" customHeight="1" x14ac:dyDescent="0.2">
      <c r="A57" s="16" t="s">
        <v>967</v>
      </c>
      <c r="B57" s="16" t="s">
        <v>890</v>
      </c>
      <c r="C57" s="18">
        <v>2023</v>
      </c>
      <c r="D57" s="18">
        <v>1</v>
      </c>
      <c r="E57" s="25">
        <v>1793</v>
      </c>
      <c r="F57" s="18">
        <f t="shared" si="0"/>
        <v>42.96</v>
      </c>
      <c r="G57" s="27">
        <f t="shared" si="2"/>
        <v>1835.96</v>
      </c>
      <c r="H57" s="21"/>
      <c r="J57" t="s">
        <v>1018</v>
      </c>
    </row>
    <row r="58" spans="1:10" ht="17.25" customHeight="1" x14ac:dyDescent="0.2">
      <c r="A58" s="16" t="s">
        <v>968</v>
      </c>
      <c r="B58" s="16" t="s">
        <v>891</v>
      </c>
      <c r="C58" s="18">
        <v>2023</v>
      </c>
      <c r="D58" s="18">
        <v>1</v>
      </c>
      <c r="E58" s="25">
        <v>900</v>
      </c>
      <c r="F58" s="18">
        <f t="shared" si="0"/>
        <v>32.04</v>
      </c>
      <c r="G58" s="27">
        <f t="shared" si="2"/>
        <v>932.04</v>
      </c>
      <c r="H58" s="21"/>
      <c r="J58" t="s">
        <v>1019</v>
      </c>
    </row>
    <row r="59" spans="1:10" ht="17.25" customHeight="1" x14ac:dyDescent="0.2">
      <c r="A59" s="16" t="s">
        <v>969</v>
      </c>
      <c r="B59" s="16" t="s">
        <v>892</v>
      </c>
      <c r="C59" s="18">
        <v>2023</v>
      </c>
      <c r="D59" s="18">
        <v>1</v>
      </c>
      <c r="E59" s="25">
        <v>190</v>
      </c>
      <c r="F59" s="18">
        <f t="shared" si="0"/>
        <v>149.47999999999999</v>
      </c>
      <c r="G59" s="27">
        <f t="shared" si="2"/>
        <v>339.48</v>
      </c>
      <c r="H59" s="21"/>
      <c r="J59" t="s">
        <v>1020</v>
      </c>
    </row>
    <row r="60" spans="1:10" ht="17.25" customHeight="1" x14ac:dyDescent="0.2">
      <c r="A60" s="16" t="s">
        <v>970</v>
      </c>
      <c r="B60" s="16" t="s">
        <v>893</v>
      </c>
      <c r="C60" s="18">
        <v>2023</v>
      </c>
      <c r="D60" s="18">
        <v>1</v>
      </c>
      <c r="E60" s="25">
        <v>260</v>
      </c>
      <c r="F60" s="18">
        <f t="shared" si="0"/>
        <v>22.14</v>
      </c>
      <c r="G60" s="27">
        <f t="shared" si="2"/>
        <v>282.14</v>
      </c>
      <c r="H60" s="21"/>
      <c r="J60" t="s">
        <v>1021</v>
      </c>
    </row>
    <row r="61" spans="1:10" ht="17.25" customHeight="1" x14ac:dyDescent="0.2">
      <c r="A61" s="16" t="s">
        <v>971</v>
      </c>
      <c r="B61" s="16" t="s">
        <v>894</v>
      </c>
      <c r="C61" s="18">
        <v>2023</v>
      </c>
      <c r="D61" s="18">
        <v>1</v>
      </c>
      <c r="E61" s="25">
        <v>1630</v>
      </c>
      <c r="F61" s="18">
        <f t="shared" si="0"/>
        <v>62.84</v>
      </c>
      <c r="G61" s="27">
        <f t="shared" si="2"/>
        <v>1692.84</v>
      </c>
      <c r="H61" s="21"/>
      <c r="J61" t="s">
        <v>1022</v>
      </c>
    </row>
    <row r="62" spans="1:10" ht="17.25" customHeight="1" x14ac:dyDescent="0.2">
      <c r="A62" s="16" t="s">
        <v>972</v>
      </c>
      <c r="B62" s="16" t="s">
        <v>895</v>
      </c>
      <c r="C62" s="18">
        <v>2023</v>
      </c>
      <c r="D62" s="18">
        <v>1</v>
      </c>
      <c r="E62" s="25">
        <v>2007</v>
      </c>
      <c r="F62" s="18">
        <f t="shared" si="0"/>
        <v>22.49</v>
      </c>
      <c r="G62" s="27">
        <f t="shared" si="2"/>
        <v>2029.49</v>
      </c>
      <c r="H62" s="21"/>
      <c r="J62" t="s">
        <v>1023</v>
      </c>
    </row>
    <row r="63" spans="1:10" ht="17.25" customHeight="1" x14ac:dyDescent="0.2">
      <c r="A63" s="16" t="s">
        <v>973</v>
      </c>
      <c r="B63" s="16" t="s">
        <v>896</v>
      </c>
      <c r="C63" s="18">
        <v>2023</v>
      </c>
      <c r="D63" s="18">
        <v>1</v>
      </c>
      <c r="E63" s="25">
        <v>117</v>
      </c>
      <c r="F63" s="18">
        <f t="shared" si="0"/>
        <v>62.43</v>
      </c>
      <c r="G63" s="27">
        <f t="shared" si="2"/>
        <v>179.43</v>
      </c>
      <c r="H63" s="21"/>
      <c r="J63" t="s">
        <v>1024</v>
      </c>
    </row>
    <row r="64" spans="1:10" ht="17.25" customHeight="1" x14ac:dyDescent="0.2">
      <c r="A64" s="16" t="s">
        <v>974</v>
      </c>
      <c r="B64" s="16" t="s">
        <v>897</v>
      </c>
      <c r="C64" s="18">
        <v>2023</v>
      </c>
      <c r="D64" s="18">
        <v>1</v>
      </c>
      <c r="E64" s="25">
        <f>VLOOKUP(B64,B$3:E$130,4,FALSE)</f>
        <v>339.00000000000006</v>
      </c>
      <c r="F64" s="18">
        <f t="shared" si="0"/>
        <v>22.01</v>
      </c>
      <c r="G64" s="27">
        <f t="shared" si="2"/>
        <v>361.01000000000005</v>
      </c>
      <c r="H64" s="21"/>
      <c r="J64" t="s">
        <v>1025</v>
      </c>
    </row>
    <row r="65" spans="1:10" ht="17.25" customHeight="1" x14ac:dyDescent="0.2">
      <c r="A65" s="16" t="s">
        <v>975</v>
      </c>
      <c r="B65" s="16" t="s">
        <v>898</v>
      </c>
      <c r="C65" s="18">
        <v>2023</v>
      </c>
      <c r="D65" s="18">
        <v>1</v>
      </c>
      <c r="E65" s="25">
        <v>252</v>
      </c>
      <c r="F65" s="18">
        <f t="shared" si="0"/>
        <v>25.78</v>
      </c>
      <c r="G65" s="27">
        <f t="shared" si="2"/>
        <v>277.77999999999997</v>
      </c>
      <c r="H65" s="21"/>
      <c r="J65" t="s">
        <v>1026</v>
      </c>
    </row>
    <row r="66" spans="1:10" ht="17.25" customHeight="1" x14ac:dyDescent="0.2">
      <c r="A66" s="16" t="s">
        <v>976</v>
      </c>
      <c r="B66" s="16" t="s">
        <v>899</v>
      </c>
      <c r="C66" s="18">
        <v>2023</v>
      </c>
      <c r="D66" s="18">
        <v>1</v>
      </c>
      <c r="E66" s="25">
        <v>450</v>
      </c>
      <c r="F66" s="18">
        <f t="shared" si="0"/>
        <v>41.67</v>
      </c>
      <c r="G66" s="27">
        <f t="shared" si="2"/>
        <v>491.67</v>
      </c>
      <c r="H66" s="21"/>
      <c r="J66" t="s">
        <v>1027</v>
      </c>
    </row>
    <row r="67" spans="1:10" ht="17.25" customHeight="1" x14ac:dyDescent="0.2">
      <c r="A67" s="16" t="s">
        <v>977</v>
      </c>
      <c r="B67" s="16" t="s">
        <v>900</v>
      </c>
      <c r="C67" s="18">
        <v>2023</v>
      </c>
      <c r="D67" s="18">
        <v>1</v>
      </c>
      <c r="E67" s="25">
        <v>268</v>
      </c>
      <c r="F67" s="18">
        <f t="shared" ref="F67:F130" si="3">VLOOKUP(A67,J:L,3,FALSE)</f>
        <v>33.19</v>
      </c>
      <c r="G67" s="27">
        <f t="shared" si="2"/>
        <v>301.19</v>
      </c>
      <c r="H67" s="21"/>
      <c r="J67" t="s">
        <v>1028</v>
      </c>
    </row>
    <row r="68" spans="1:10" ht="17.25" customHeight="1" x14ac:dyDescent="0.2">
      <c r="A68" s="16" t="s">
        <v>978</v>
      </c>
      <c r="B68" s="16" t="s">
        <v>901</v>
      </c>
      <c r="C68" s="18">
        <v>2023</v>
      </c>
      <c r="D68" s="18">
        <v>1</v>
      </c>
      <c r="E68" s="25">
        <v>280</v>
      </c>
      <c r="F68" s="18">
        <f t="shared" si="3"/>
        <v>26.52</v>
      </c>
      <c r="G68" s="27">
        <f t="shared" si="2"/>
        <v>306.52</v>
      </c>
      <c r="H68" s="21"/>
      <c r="J68" t="s">
        <v>1029</v>
      </c>
    </row>
    <row r="69" spans="1:10" ht="17.25" customHeight="1" x14ac:dyDescent="0.2">
      <c r="A69" s="16" t="s">
        <v>979</v>
      </c>
      <c r="B69" s="16" t="s">
        <v>902</v>
      </c>
      <c r="C69" s="18">
        <v>2023</v>
      </c>
      <c r="D69" s="18">
        <v>1</v>
      </c>
      <c r="E69" s="25">
        <v>275</v>
      </c>
      <c r="F69" s="18">
        <f t="shared" si="3"/>
        <v>28.68</v>
      </c>
      <c r="G69" s="27">
        <f t="shared" si="2"/>
        <v>303.68</v>
      </c>
      <c r="H69" s="21"/>
      <c r="J69" t="s">
        <v>1030</v>
      </c>
    </row>
    <row r="70" spans="1:10" ht="17.25" customHeight="1" x14ac:dyDescent="0.2">
      <c r="A70" s="16" t="s">
        <v>980</v>
      </c>
      <c r="B70" s="16" t="s">
        <v>903</v>
      </c>
      <c r="C70" s="18">
        <v>2023</v>
      </c>
      <c r="D70" s="18">
        <v>1</v>
      </c>
      <c r="E70" s="25">
        <f>VLOOKUP(B70,B$3:E$130,4,FALSE)</f>
        <v>350.54555555555561</v>
      </c>
      <c r="F70" s="18">
        <f t="shared" si="3"/>
        <v>48.25</v>
      </c>
      <c r="G70" s="27">
        <f t="shared" si="2"/>
        <v>398.79555555555561</v>
      </c>
      <c r="H70" s="21"/>
      <c r="J70" t="s">
        <v>1031</v>
      </c>
    </row>
    <row r="71" spans="1:10" ht="17.25" customHeight="1" x14ac:dyDescent="0.2">
      <c r="A71" s="16" t="s">
        <v>981</v>
      </c>
      <c r="B71" s="16" t="s">
        <v>904</v>
      </c>
      <c r="C71" s="18">
        <v>2023</v>
      </c>
      <c r="D71" s="18">
        <v>1</v>
      </c>
      <c r="E71" s="25">
        <f t="shared" ref="E71:E72" si="4">VLOOKUP(B71,B$3:E$130,4,FALSE)</f>
        <v>329.32952380952389</v>
      </c>
      <c r="F71" s="18">
        <f t="shared" si="3"/>
        <v>138.16</v>
      </c>
      <c r="G71" s="27">
        <f t="shared" ref="G71:G102" si="5">E71+F71</f>
        <v>467.48952380952392</v>
      </c>
      <c r="H71" s="21"/>
      <c r="J71" t="s">
        <v>1032</v>
      </c>
    </row>
    <row r="72" spans="1:10" ht="17.25" customHeight="1" x14ac:dyDescent="0.2">
      <c r="A72" s="16" t="s">
        <v>982</v>
      </c>
      <c r="B72" s="16" t="s">
        <v>905</v>
      </c>
      <c r="C72" s="18">
        <v>2023</v>
      </c>
      <c r="D72" s="18">
        <v>1</v>
      </c>
      <c r="E72" s="25">
        <f t="shared" si="4"/>
        <v>570</v>
      </c>
      <c r="F72" s="18">
        <f t="shared" si="3"/>
        <v>21.97</v>
      </c>
      <c r="G72" s="27">
        <f t="shared" si="5"/>
        <v>591.97</v>
      </c>
      <c r="H72" s="21"/>
      <c r="J72" t="s">
        <v>1033</v>
      </c>
    </row>
    <row r="73" spans="1:10" ht="17.25" customHeight="1" x14ac:dyDescent="0.2">
      <c r="A73" s="16" t="s">
        <v>983</v>
      </c>
      <c r="B73" s="16" t="s">
        <v>906</v>
      </c>
      <c r="C73" s="18">
        <v>2023</v>
      </c>
      <c r="D73" s="18">
        <v>1</v>
      </c>
      <c r="E73" s="25">
        <v>260</v>
      </c>
      <c r="F73" s="18">
        <f t="shared" si="3"/>
        <v>5</v>
      </c>
      <c r="G73" s="27">
        <f t="shared" si="5"/>
        <v>265</v>
      </c>
      <c r="H73" s="21"/>
      <c r="J73" t="s">
        <v>1034</v>
      </c>
    </row>
    <row r="74" spans="1:10" ht="17.25" customHeight="1" x14ac:dyDescent="0.2">
      <c r="A74" s="16" t="s">
        <v>984</v>
      </c>
      <c r="B74" s="16" t="s">
        <v>907</v>
      </c>
      <c r="C74" s="18">
        <v>2023</v>
      </c>
      <c r="D74" s="18">
        <v>1</v>
      </c>
      <c r="E74" s="25">
        <f>VLOOKUP(B74,B$3:E$130,4,FALSE)</f>
        <v>122.78968253968254</v>
      </c>
      <c r="F74" s="18">
        <f t="shared" si="3"/>
        <v>0</v>
      </c>
      <c r="G74" s="27">
        <f t="shared" si="5"/>
        <v>122.78968253968254</v>
      </c>
      <c r="H74" s="21"/>
      <c r="J74" t="s">
        <v>1035</v>
      </c>
    </row>
    <row r="75" spans="1:10" ht="17.25" customHeight="1" x14ac:dyDescent="0.2">
      <c r="A75" s="16" t="s">
        <v>985</v>
      </c>
      <c r="B75" s="16" t="s">
        <v>908</v>
      </c>
      <c r="C75" s="18">
        <v>2023</v>
      </c>
      <c r="D75" s="18">
        <v>1</v>
      </c>
      <c r="E75" s="25">
        <v>517</v>
      </c>
      <c r="F75" s="18">
        <f t="shared" si="3"/>
        <v>1</v>
      </c>
      <c r="G75" s="27">
        <f t="shared" si="5"/>
        <v>518</v>
      </c>
      <c r="H75" s="21"/>
      <c r="J75" t="s">
        <v>1036</v>
      </c>
    </row>
    <row r="76" spans="1:10" ht="17.25" customHeight="1" x14ac:dyDescent="0.2">
      <c r="A76" s="16" t="s">
        <v>986</v>
      </c>
      <c r="B76" s="16" t="s">
        <v>909</v>
      </c>
      <c r="C76" s="18">
        <v>2023</v>
      </c>
      <c r="D76" s="18">
        <v>1</v>
      </c>
      <c r="E76" s="25">
        <f t="shared" ref="E76:E77" si="6">VLOOKUP(B76,B$3:E$130,4,FALSE)</f>
        <v>3666.8121693121693</v>
      </c>
      <c r="F76" s="18">
        <f t="shared" si="3"/>
        <v>2</v>
      </c>
      <c r="G76" s="27">
        <f t="shared" si="5"/>
        <v>3668.8121693121693</v>
      </c>
      <c r="H76" s="21"/>
      <c r="J76" t="s">
        <v>1037</v>
      </c>
    </row>
    <row r="77" spans="1:10" ht="17.25" customHeight="1" x14ac:dyDescent="0.2">
      <c r="A77" s="16" t="s">
        <v>987</v>
      </c>
      <c r="B77" s="16" t="s">
        <v>910</v>
      </c>
      <c r="C77" s="18">
        <v>2023</v>
      </c>
      <c r="D77" s="18">
        <v>1</v>
      </c>
      <c r="E77" s="25">
        <f t="shared" si="6"/>
        <v>316.46825396825403</v>
      </c>
      <c r="F77" s="18">
        <f t="shared" si="3"/>
        <v>0.5</v>
      </c>
      <c r="G77" s="27">
        <f t="shared" si="5"/>
        <v>316.96825396825403</v>
      </c>
      <c r="H77" s="21"/>
      <c r="J77" t="s">
        <v>1038</v>
      </c>
    </row>
    <row r="78" spans="1:10" ht="17.25" customHeight="1" x14ac:dyDescent="0.2">
      <c r="A78" s="16" t="s">
        <v>988</v>
      </c>
      <c r="B78" s="16" t="s">
        <v>911</v>
      </c>
      <c r="C78" s="18">
        <v>2023</v>
      </c>
      <c r="D78" s="18">
        <v>1</v>
      </c>
      <c r="E78" s="25">
        <v>198</v>
      </c>
      <c r="F78" s="18">
        <f t="shared" si="3"/>
        <v>29.454999999999998</v>
      </c>
      <c r="G78" s="27">
        <f t="shared" si="5"/>
        <v>227.45499999999998</v>
      </c>
      <c r="H78" s="21"/>
      <c r="J78" t="s">
        <v>1039</v>
      </c>
    </row>
    <row r="79" spans="1:10" ht="17.25" customHeight="1" x14ac:dyDescent="0.2">
      <c r="A79" s="16" t="s">
        <v>989</v>
      </c>
      <c r="B79" s="16" t="s">
        <v>912</v>
      </c>
      <c r="C79" s="18">
        <v>2023</v>
      </c>
      <c r="D79" s="18">
        <v>1</v>
      </c>
      <c r="E79" s="25">
        <f>VLOOKUP(B79,B$3:E$130,4,FALSE)</f>
        <v>205.97652777777782</v>
      </c>
      <c r="F79" s="18">
        <f t="shared" si="3"/>
        <v>5</v>
      </c>
      <c r="G79" s="27">
        <f t="shared" si="5"/>
        <v>210.97652777777782</v>
      </c>
      <c r="H79" s="21"/>
      <c r="J79" t="s">
        <v>1040</v>
      </c>
    </row>
    <row r="80" spans="1:10" ht="17.25" customHeight="1" x14ac:dyDescent="0.2">
      <c r="A80" s="16" t="s">
        <v>990</v>
      </c>
      <c r="B80" s="16" t="s">
        <v>913</v>
      </c>
      <c r="C80" s="18">
        <v>2023</v>
      </c>
      <c r="D80" s="18">
        <v>1</v>
      </c>
      <c r="E80" s="25">
        <v>383</v>
      </c>
      <c r="F80" s="18">
        <f t="shared" si="3"/>
        <v>0</v>
      </c>
      <c r="G80" s="27">
        <f t="shared" si="5"/>
        <v>383</v>
      </c>
      <c r="H80" s="21"/>
      <c r="J80" t="s">
        <v>1041</v>
      </c>
    </row>
    <row r="81" spans="1:10" ht="17.25" customHeight="1" x14ac:dyDescent="0.2">
      <c r="A81" s="16" t="s">
        <v>991</v>
      </c>
      <c r="B81" s="16" t="s">
        <v>914</v>
      </c>
      <c r="C81" s="18">
        <v>2023</v>
      </c>
      <c r="D81" s="18">
        <v>1</v>
      </c>
      <c r="E81" s="25">
        <f t="shared" ref="E81:E84" si="7">VLOOKUP(B81,B$3:E$130,4,FALSE)</f>
        <v>127.99382716049386</v>
      </c>
      <c r="F81" s="18">
        <f t="shared" si="3"/>
        <v>0.5</v>
      </c>
      <c r="G81" s="27">
        <f t="shared" si="5"/>
        <v>128.49382716049388</v>
      </c>
      <c r="H81" s="21"/>
      <c r="J81" t="s">
        <v>1042</v>
      </c>
    </row>
    <row r="82" spans="1:10" ht="17.25" customHeight="1" x14ac:dyDescent="0.2">
      <c r="A82" s="16" t="s">
        <v>992</v>
      </c>
      <c r="B82" s="16" t="s">
        <v>915</v>
      </c>
      <c r="C82" s="18">
        <v>2023</v>
      </c>
      <c r="D82" s="18">
        <v>1</v>
      </c>
      <c r="E82" s="25">
        <f t="shared" si="7"/>
        <v>139.5625</v>
      </c>
      <c r="F82" s="18">
        <f t="shared" si="3"/>
        <v>5</v>
      </c>
      <c r="G82" s="27">
        <f t="shared" si="5"/>
        <v>144.5625</v>
      </c>
      <c r="H82" s="21"/>
      <c r="J82" t="s">
        <v>1043</v>
      </c>
    </row>
    <row r="83" spans="1:10" ht="17.25" customHeight="1" x14ac:dyDescent="0.2">
      <c r="A83" s="16" t="s">
        <v>993</v>
      </c>
      <c r="B83" s="16" t="s">
        <v>916</v>
      </c>
      <c r="C83" s="18">
        <v>2023</v>
      </c>
      <c r="D83" s="18">
        <v>1</v>
      </c>
      <c r="E83" s="25">
        <f t="shared" si="7"/>
        <v>350.54555555555561</v>
      </c>
      <c r="F83" s="18">
        <f t="shared" si="3"/>
        <v>5</v>
      </c>
      <c r="G83" s="27">
        <f t="shared" si="5"/>
        <v>355.54555555555561</v>
      </c>
      <c r="H83" s="21"/>
      <c r="J83" t="s">
        <v>1044</v>
      </c>
    </row>
    <row r="84" spans="1:10" ht="17.25" customHeight="1" x14ac:dyDescent="0.2">
      <c r="A84" s="16" t="s">
        <v>994</v>
      </c>
      <c r="B84" s="16" t="s">
        <v>917</v>
      </c>
      <c r="C84" s="18">
        <v>2023</v>
      </c>
      <c r="D84" s="18">
        <v>1</v>
      </c>
      <c r="E84" s="25">
        <f t="shared" si="7"/>
        <v>891.17460317460325</v>
      </c>
      <c r="F84" s="18">
        <f t="shared" si="3"/>
        <v>5</v>
      </c>
      <c r="G84" s="27">
        <f t="shared" si="5"/>
        <v>896.17460317460325</v>
      </c>
      <c r="H84" s="21"/>
      <c r="J84" t="s">
        <v>1045</v>
      </c>
    </row>
    <row r="85" spans="1:10" ht="17.25" customHeight="1" x14ac:dyDescent="0.2">
      <c r="A85" s="16" t="s">
        <v>995</v>
      </c>
      <c r="B85" s="16" t="s">
        <v>918</v>
      </c>
      <c r="C85" s="18">
        <v>2023</v>
      </c>
      <c r="D85" s="18">
        <v>1</v>
      </c>
      <c r="E85" s="25">
        <v>348</v>
      </c>
      <c r="F85" s="18">
        <f t="shared" si="3"/>
        <v>5</v>
      </c>
      <c r="G85" s="27">
        <f t="shared" si="5"/>
        <v>353</v>
      </c>
      <c r="H85" s="21"/>
      <c r="J85" t="s">
        <v>1046</v>
      </c>
    </row>
    <row r="86" spans="1:10" ht="17.25" customHeight="1" x14ac:dyDescent="0.2">
      <c r="A86" s="16" t="s">
        <v>996</v>
      </c>
      <c r="B86" s="16" t="s">
        <v>919</v>
      </c>
      <c r="C86" s="18">
        <v>2023</v>
      </c>
      <c r="D86" s="18">
        <v>1</v>
      </c>
      <c r="E86" s="25">
        <f t="shared" ref="E86" si="8">VLOOKUP(B86,B$3:E$130,4,FALSE)</f>
        <v>960</v>
      </c>
      <c r="F86" s="18">
        <f t="shared" si="3"/>
        <v>5</v>
      </c>
      <c r="G86" s="27">
        <f t="shared" si="5"/>
        <v>965</v>
      </c>
      <c r="H86" s="21"/>
      <c r="J86" t="s">
        <v>1047</v>
      </c>
    </row>
    <row r="87" spans="1:10" ht="17.25" customHeight="1" x14ac:dyDescent="0.2">
      <c r="A87" s="16" t="s">
        <v>997</v>
      </c>
      <c r="B87" s="16" t="s">
        <v>920</v>
      </c>
      <c r="C87" s="18">
        <v>2023</v>
      </c>
      <c r="D87" s="18">
        <v>1</v>
      </c>
      <c r="E87" s="25">
        <v>1445</v>
      </c>
      <c r="F87" s="18">
        <f t="shared" si="3"/>
        <v>5</v>
      </c>
      <c r="G87" s="27">
        <f t="shared" si="5"/>
        <v>1450</v>
      </c>
      <c r="H87" s="21"/>
      <c r="J87" t="s">
        <v>1048</v>
      </c>
    </row>
    <row r="88" spans="1:10" ht="17.25" customHeight="1" x14ac:dyDescent="0.2">
      <c r="A88" s="16" t="s">
        <v>998</v>
      </c>
      <c r="B88" s="16" t="s">
        <v>921</v>
      </c>
      <c r="C88" s="18">
        <v>2023</v>
      </c>
      <c r="D88" s="18">
        <v>1</v>
      </c>
      <c r="E88" s="25">
        <v>306</v>
      </c>
      <c r="F88" s="18">
        <f t="shared" si="3"/>
        <v>5</v>
      </c>
      <c r="G88" s="27">
        <f t="shared" si="5"/>
        <v>311</v>
      </c>
      <c r="H88" s="21"/>
      <c r="J88" t="s">
        <v>1049</v>
      </c>
    </row>
    <row r="89" spans="1:10" ht="17.25" customHeight="1" x14ac:dyDescent="0.2">
      <c r="A89" s="16" t="s">
        <v>999</v>
      </c>
      <c r="B89" s="16" t="s">
        <v>922</v>
      </c>
      <c r="C89" s="18">
        <v>2023</v>
      </c>
      <c r="D89" s="18">
        <v>1</v>
      </c>
      <c r="E89" s="25">
        <v>189</v>
      </c>
      <c r="F89" s="18">
        <f t="shared" si="3"/>
        <v>5</v>
      </c>
      <c r="G89" s="27">
        <f t="shared" si="5"/>
        <v>194</v>
      </c>
      <c r="H89" s="21"/>
      <c r="J89" t="s">
        <v>1050</v>
      </c>
    </row>
    <row r="90" spans="1:10" ht="17.25" customHeight="1" x14ac:dyDescent="0.2">
      <c r="A90" s="16" t="s">
        <v>1000</v>
      </c>
      <c r="B90" s="16" t="s">
        <v>923</v>
      </c>
      <c r="C90" s="18">
        <v>2023</v>
      </c>
      <c r="D90" s="18">
        <v>1</v>
      </c>
      <c r="E90" s="25">
        <f t="shared" ref="E90:E91" si="9">VLOOKUP(B90,B$3:E$130,4,FALSE)</f>
        <v>1486.2500000000002</v>
      </c>
      <c r="F90" s="18">
        <f t="shared" si="3"/>
        <v>5</v>
      </c>
      <c r="G90" s="27">
        <f t="shared" si="5"/>
        <v>1491.2500000000002</v>
      </c>
      <c r="H90" s="21"/>
      <c r="J90" t="s">
        <v>1051</v>
      </c>
    </row>
    <row r="91" spans="1:10" ht="17.25" customHeight="1" x14ac:dyDescent="0.2">
      <c r="A91" s="16" t="s">
        <v>1001</v>
      </c>
      <c r="B91" s="16" t="s">
        <v>924</v>
      </c>
      <c r="C91" s="18">
        <v>2023</v>
      </c>
      <c r="D91" s="18">
        <v>1</v>
      </c>
      <c r="E91" s="25">
        <f t="shared" si="9"/>
        <v>1954.814814814815</v>
      </c>
      <c r="F91" s="18">
        <f t="shared" si="3"/>
        <v>0</v>
      </c>
      <c r="G91" s="27">
        <f t="shared" si="5"/>
        <v>1954.814814814815</v>
      </c>
      <c r="H91" s="21"/>
      <c r="J91" t="s">
        <v>1052</v>
      </c>
    </row>
    <row r="92" spans="1:10" ht="17.25" customHeight="1" x14ac:dyDescent="0.2">
      <c r="A92" s="16" t="s">
        <v>1002</v>
      </c>
      <c r="B92" s="16" t="s">
        <v>925</v>
      </c>
      <c r="C92" s="18">
        <v>2023</v>
      </c>
      <c r="D92" s="18">
        <v>1</v>
      </c>
      <c r="E92" s="25">
        <v>1020</v>
      </c>
      <c r="F92" s="18">
        <f t="shared" si="3"/>
        <v>0</v>
      </c>
      <c r="G92" s="27">
        <f t="shared" si="5"/>
        <v>1020</v>
      </c>
      <c r="H92" s="21"/>
      <c r="J92" t="s">
        <v>1053</v>
      </c>
    </row>
    <row r="93" spans="1:10" ht="17.25" customHeight="1" x14ac:dyDescent="0.2">
      <c r="A93" s="16" t="s">
        <v>1003</v>
      </c>
      <c r="B93" s="16" t="s">
        <v>926</v>
      </c>
      <c r="C93" s="18">
        <v>2023</v>
      </c>
      <c r="D93" s="18">
        <v>1</v>
      </c>
      <c r="E93" s="25">
        <v>230</v>
      </c>
      <c r="F93" s="18">
        <f t="shared" si="3"/>
        <v>0</v>
      </c>
      <c r="G93" s="27">
        <f t="shared" si="5"/>
        <v>230</v>
      </c>
      <c r="H93" s="21"/>
      <c r="J93" t="s">
        <v>1054</v>
      </c>
    </row>
    <row r="94" spans="1:10" ht="17.25" customHeight="1" x14ac:dyDescent="0.2">
      <c r="A94" s="16" t="s">
        <v>1004</v>
      </c>
      <c r="B94" s="16" t="s">
        <v>927</v>
      </c>
      <c r="C94" s="18">
        <v>2023</v>
      </c>
      <c r="D94" s="18">
        <v>1</v>
      </c>
      <c r="E94" s="25">
        <f t="shared" ref="E94:E95" si="10">VLOOKUP(B94,B$3:E$130,4,FALSE)</f>
        <v>214.81481481481484</v>
      </c>
      <c r="F94" s="18">
        <f t="shared" si="3"/>
        <v>0</v>
      </c>
      <c r="G94" s="27">
        <f t="shared" si="5"/>
        <v>214.81481481481484</v>
      </c>
      <c r="H94" s="21"/>
      <c r="J94" t="s">
        <v>1055</v>
      </c>
    </row>
    <row r="95" spans="1:10" ht="17.25" customHeight="1" x14ac:dyDescent="0.2">
      <c r="A95" s="16" t="s">
        <v>1005</v>
      </c>
      <c r="B95" s="16" t="s">
        <v>928</v>
      </c>
      <c r="C95" s="18">
        <v>2023</v>
      </c>
      <c r="D95" s="18">
        <v>1</v>
      </c>
      <c r="E95" s="25">
        <f t="shared" si="10"/>
        <v>244.81481481481484</v>
      </c>
      <c r="F95" s="18">
        <f t="shared" si="3"/>
        <v>0</v>
      </c>
      <c r="G95" s="27">
        <f t="shared" si="5"/>
        <v>244.81481481481484</v>
      </c>
      <c r="H95" s="21"/>
      <c r="J95" t="s">
        <v>1056</v>
      </c>
    </row>
    <row r="96" spans="1:10" ht="17.25" customHeight="1" x14ac:dyDescent="0.2">
      <c r="A96" s="16" t="s">
        <v>1006</v>
      </c>
      <c r="B96" s="16" t="s">
        <v>929</v>
      </c>
      <c r="C96" s="18">
        <v>2023</v>
      </c>
      <c r="D96" s="18">
        <v>1</v>
      </c>
      <c r="E96" s="25">
        <v>193</v>
      </c>
      <c r="F96" s="18">
        <f t="shared" si="3"/>
        <v>0</v>
      </c>
      <c r="G96" s="27">
        <f t="shared" si="5"/>
        <v>193</v>
      </c>
      <c r="H96" s="21"/>
      <c r="J96" t="s">
        <v>1057</v>
      </c>
    </row>
    <row r="97" spans="1:11" ht="17.25" customHeight="1" x14ac:dyDescent="0.2">
      <c r="A97" s="16" t="s">
        <v>1007</v>
      </c>
      <c r="B97" s="16" t="s">
        <v>930</v>
      </c>
      <c r="C97" s="18">
        <v>2023</v>
      </c>
      <c r="D97" s="18">
        <v>1</v>
      </c>
      <c r="E97" s="25">
        <f>VLOOKUP(B97,B$3:E$130,4,FALSE)</f>
        <v>187.96296296296299</v>
      </c>
      <c r="F97" s="18">
        <f t="shared" si="3"/>
        <v>0</v>
      </c>
      <c r="G97" s="27">
        <f t="shared" si="5"/>
        <v>187.96296296296299</v>
      </c>
      <c r="H97" s="21"/>
      <c r="J97" t="s">
        <v>1058</v>
      </c>
    </row>
    <row r="98" spans="1:11" ht="17.25" customHeight="1" x14ac:dyDescent="0.2">
      <c r="A98" s="16" t="s">
        <v>1008</v>
      </c>
      <c r="B98" s="16" t="s">
        <v>931</v>
      </c>
      <c r="C98" s="18">
        <v>2023</v>
      </c>
      <c r="D98" s="18">
        <v>1</v>
      </c>
      <c r="E98" s="25">
        <v>162</v>
      </c>
      <c r="F98" s="18">
        <f t="shared" si="3"/>
        <v>0</v>
      </c>
      <c r="G98" s="27">
        <f t="shared" si="5"/>
        <v>162</v>
      </c>
      <c r="H98" s="21"/>
      <c r="J98" t="s">
        <v>1059</v>
      </c>
    </row>
    <row r="99" spans="1:11" ht="17.25" customHeight="1" x14ac:dyDescent="0.2">
      <c r="A99" s="16" t="s">
        <v>1009</v>
      </c>
      <c r="B99" s="16" t="s">
        <v>932</v>
      </c>
      <c r="C99" s="18">
        <v>2023</v>
      </c>
      <c r="D99" s="18">
        <v>1</v>
      </c>
      <c r="E99" s="25">
        <v>775</v>
      </c>
      <c r="F99" s="18">
        <f t="shared" si="3"/>
        <v>0</v>
      </c>
      <c r="G99" s="27">
        <f t="shared" si="5"/>
        <v>775</v>
      </c>
      <c r="H99" s="21"/>
      <c r="J99" t="s">
        <v>1060</v>
      </c>
    </row>
    <row r="100" spans="1:11" ht="17.25" customHeight="1" x14ac:dyDescent="0.2">
      <c r="A100" s="16" t="s">
        <v>1010</v>
      </c>
      <c r="B100" s="16" t="s">
        <v>933</v>
      </c>
      <c r="C100" s="18">
        <v>2023</v>
      </c>
      <c r="D100" s="29">
        <v>1</v>
      </c>
      <c r="E100" s="25">
        <v>205</v>
      </c>
      <c r="F100" s="18">
        <f t="shared" si="3"/>
        <v>0</v>
      </c>
      <c r="G100" s="27">
        <f t="shared" si="5"/>
        <v>205</v>
      </c>
      <c r="H100" s="21"/>
      <c r="J100" t="s">
        <v>1061</v>
      </c>
    </row>
    <row r="101" spans="1:11" ht="17.25" customHeight="1" x14ac:dyDescent="0.2">
      <c r="A101" s="16" t="s">
        <v>1011</v>
      </c>
      <c r="B101" s="16" t="s">
        <v>934</v>
      </c>
      <c r="C101" s="18">
        <v>2023</v>
      </c>
      <c r="D101" s="18">
        <v>1</v>
      </c>
      <c r="E101" s="25">
        <f t="shared" ref="E101" si="11">VLOOKUP(B101,B$3:E$130,4,FALSE)</f>
        <v>640</v>
      </c>
      <c r="F101" s="18">
        <f t="shared" si="3"/>
        <v>0</v>
      </c>
      <c r="G101" s="27">
        <f t="shared" si="5"/>
        <v>640</v>
      </c>
      <c r="H101" s="21"/>
      <c r="J101" t="s">
        <v>1062</v>
      </c>
    </row>
    <row r="102" spans="1:11" ht="17.25" customHeight="1" x14ac:dyDescent="0.2">
      <c r="A102" s="16" t="s">
        <v>1012</v>
      </c>
      <c r="B102" s="16" t="s">
        <v>935</v>
      </c>
      <c r="C102" s="18">
        <v>2023</v>
      </c>
      <c r="D102" s="18">
        <v>1</v>
      </c>
      <c r="E102" s="25">
        <v>237</v>
      </c>
      <c r="F102" s="18">
        <f t="shared" si="3"/>
        <v>0</v>
      </c>
      <c r="G102" s="27">
        <f t="shared" si="5"/>
        <v>237</v>
      </c>
      <c r="H102" s="21"/>
      <c r="J102" t="s">
        <v>1063</v>
      </c>
    </row>
    <row r="103" spans="1:11" ht="17.25" customHeight="1" x14ac:dyDescent="0.2">
      <c r="A103" s="16" t="s">
        <v>1013</v>
      </c>
      <c r="B103" s="16" t="s">
        <v>936</v>
      </c>
      <c r="C103" s="18">
        <v>2023</v>
      </c>
      <c r="D103" s="18">
        <v>1</v>
      </c>
      <c r="E103" s="25">
        <v>2128</v>
      </c>
      <c r="F103" s="18">
        <f t="shared" si="3"/>
        <v>0</v>
      </c>
      <c r="G103" s="27">
        <f t="shared" ref="G103:G106" si="12">E103+F103</f>
        <v>2128</v>
      </c>
      <c r="H103" s="21"/>
      <c r="J103" t="s">
        <v>1064</v>
      </c>
    </row>
    <row r="104" spans="1:11" ht="17.25" customHeight="1" x14ac:dyDescent="0.2">
      <c r="A104" s="16" t="s">
        <v>1014</v>
      </c>
      <c r="B104" s="16" t="s">
        <v>937</v>
      </c>
      <c r="C104" s="18">
        <v>2023</v>
      </c>
      <c r="D104" s="18">
        <v>1</v>
      </c>
      <c r="E104" s="25">
        <v>2247</v>
      </c>
      <c r="F104" s="18">
        <f t="shared" si="3"/>
        <v>0</v>
      </c>
      <c r="G104" s="27">
        <f t="shared" si="12"/>
        <v>2247</v>
      </c>
      <c r="H104" s="21"/>
      <c r="J104" t="s">
        <v>1065</v>
      </c>
    </row>
    <row r="105" spans="1:11" ht="17.25" customHeight="1" x14ac:dyDescent="0.2">
      <c r="A105" s="16" t="s">
        <v>1015</v>
      </c>
      <c r="B105" s="16" t="s">
        <v>938</v>
      </c>
      <c r="C105" s="18">
        <v>2023</v>
      </c>
      <c r="D105" s="18">
        <v>1</v>
      </c>
      <c r="E105" s="25">
        <v>306</v>
      </c>
      <c r="F105" s="18">
        <f t="shared" si="3"/>
        <v>0</v>
      </c>
      <c r="G105" s="27">
        <f t="shared" si="12"/>
        <v>306</v>
      </c>
      <c r="H105" s="21"/>
      <c r="J105" t="s">
        <v>1066</v>
      </c>
      <c r="K105"/>
    </row>
    <row r="106" spans="1:11" ht="17.25" customHeight="1" x14ac:dyDescent="0.2">
      <c r="A106" s="16" t="s">
        <v>1016</v>
      </c>
      <c r="B106" s="16" t="s">
        <v>939</v>
      </c>
      <c r="C106" s="18">
        <v>2023</v>
      </c>
      <c r="D106" s="18">
        <v>1</v>
      </c>
      <c r="E106" s="25">
        <v>253</v>
      </c>
      <c r="F106" s="18">
        <f t="shared" si="3"/>
        <v>0</v>
      </c>
      <c r="G106" s="27">
        <f t="shared" si="12"/>
        <v>253</v>
      </c>
      <c r="H106" s="21"/>
      <c r="J106" t="s">
        <v>1067</v>
      </c>
      <c r="K106"/>
    </row>
    <row r="107" spans="1:11" ht="17.25" customHeight="1" x14ac:dyDescent="0.2">
      <c r="A107" s="16" t="s">
        <v>1017</v>
      </c>
      <c r="B107" s="16" t="s">
        <v>940</v>
      </c>
      <c r="C107" s="18">
        <v>2023</v>
      </c>
      <c r="D107" s="18">
        <v>1</v>
      </c>
      <c r="E107" s="25">
        <v>408</v>
      </c>
      <c r="F107" s="18">
        <f t="shared" si="3"/>
        <v>0</v>
      </c>
      <c r="G107" s="27">
        <f t="shared" ref="G107:G128" si="13">E107+F107</f>
        <v>408</v>
      </c>
      <c r="H107" s="21"/>
      <c r="J107" t="s">
        <v>1068</v>
      </c>
      <c r="K107"/>
    </row>
    <row r="108" spans="1:11" ht="17.25" customHeight="1" x14ac:dyDescent="0.2">
      <c r="A108" s="16" t="s">
        <v>1018</v>
      </c>
      <c r="B108" s="16" t="s">
        <v>941</v>
      </c>
      <c r="C108" s="18">
        <v>2023</v>
      </c>
      <c r="D108" s="18">
        <v>1</v>
      </c>
      <c r="E108" s="25">
        <v>180</v>
      </c>
      <c r="F108" s="18">
        <f t="shared" si="3"/>
        <v>0</v>
      </c>
      <c r="G108" s="27">
        <f t="shared" si="13"/>
        <v>180</v>
      </c>
      <c r="H108" s="21"/>
      <c r="J108" t="s">
        <v>1069</v>
      </c>
      <c r="K108"/>
    </row>
    <row r="109" spans="1:11" ht="17.25" customHeight="1" x14ac:dyDescent="0.2">
      <c r="A109" s="16" t="s">
        <v>1019</v>
      </c>
      <c r="B109" s="16" t="s">
        <v>942</v>
      </c>
      <c r="C109" s="18">
        <v>2023</v>
      </c>
      <c r="D109" s="18">
        <v>1</v>
      </c>
      <c r="E109" s="25">
        <v>117</v>
      </c>
      <c r="F109" s="18">
        <f t="shared" si="3"/>
        <v>0</v>
      </c>
      <c r="G109" s="27">
        <f t="shared" si="13"/>
        <v>117</v>
      </c>
      <c r="H109" s="21"/>
      <c r="J109" t="s">
        <v>1070</v>
      </c>
      <c r="K109"/>
    </row>
    <row r="110" spans="1:11" ht="17.25" customHeight="1" x14ac:dyDescent="0.2">
      <c r="A110" s="16" t="s">
        <v>1020</v>
      </c>
      <c r="B110" s="16" t="s">
        <v>943</v>
      </c>
      <c r="C110" s="18">
        <v>2023</v>
      </c>
      <c r="D110" s="18">
        <v>1</v>
      </c>
      <c r="E110" s="25">
        <v>259</v>
      </c>
      <c r="F110" s="18">
        <f t="shared" si="3"/>
        <v>0</v>
      </c>
      <c r="G110" s="27">
        <f t="shared" si="13"/>
        <v>259</v>
      </c>
      <c r="H110" s="21"/>
      <c r="J110" t="s">
        <v>1071</v>
      </c>
      <c r="K110"/>
    </row>
    <row r="111" spans="1:11" ht="17.25" customHeight="1" x14ac:dyDescent="0.2">
      <c r="A111" s="16" t="s">
        <v>1021</v>
      </c>
      <c r="B111" s="16" t="s">
        <v>944</v>
      </c>
      <c r="C111" s="18">
        <v>2023</v>
      </c>
      <c r="D111" s="18">
        <v>1</v>
      </c>
      <c r="E111" s="25">
        <v>170</v>
      </c>
      <c r="F111" s="18">
        <f t="shared" si="3"/>
        <v>0</v>
      </c>
      <c r="G111" s="27">
        <f t="shared" si="13"/>
        <v>170</v>
      </c>
      <c r="H111" s="21"/>
      <c r="J111" t="s">
        <v>1072</v>
      </c>
      <c r="K111"/>
    </row>
    <row r="112" spans="1:11" ht="17.25" customHeight="1" x14ac:dyDescent="0.2">
      <c r="A112" s="16" t="s">
        <v>1022</v>
      </c>
      <c r="B112" s="16" t="s">
        <v>945</v>
      </c>
      <c r="C112" s="18">
        <v>2023</v>
      </c>
      <c r="D112" s="18">
        <v>1</v>
      </c>
      <c r="E112" s="25">
        <v>215.2</v>
      </c>
      <c r="F112" s="18">
        <f t="shared" si="3"/>
        <v>0</v>
      </c>
      <c r="G112" s="27">
        <f t="shared" si="13"/>
        <v>215.2</v>
      </c>
      <c r="H112" s="21"/>
      <c r="J112" t="s">
        <v>1073</v>
      </c>
    </row>
    <row r="113" spans="1:11" ht="17.25" customHeight="1" x14ac:dyDescent="0.2">
      <c r="A113" s="16" t="s">
        <v>1023</v>
      </c>
      <c r="B113" s="16" t="s">
        <v>946</v>
      </c>
      <c r="C113" s="18">
        <v>2023</v>
      </c>
      <c r="D113" s="18">
        <v>1</v>
      </c>
      <c r="E113" s="25">
        <f>460+80</f>
        <v>540</v>
      </c>
      <c r="F113" s="18">
        <f t="shared" si="3"/>
        <v>0</v>
      </c>
      <c r="G113" s="27">
        <f t="shared" si="13"/>
        <v>540</v>
      </c>
      <c r="H113" s="21"/>
      <c r="J113" t="s">
        <v>1074</v>
      </c>
    </row>
    <row r="114" spans="1:11" ht="17.25" customHeight="1" x14ac:dyDescent="0.2">
      <c r="A114" s="16" t="s">
        <v>1024</v>
      </c>
      <c r="B114" s="16" t="s">
        <v>947</v>
      </c>
      <c r="C114" s="18">
        <v>2023</v>
      </c>
      <c r="D114" s="18">
        <v>1</v>
      </c>
      <c r="E114" s="25">
        <v>408</v>
      </c>
      <c r="F114" s="18">
        <f t="shared" si="3"/>
        <v>0</v>
      </c>
      <c r="G114" s="27">
        <f t="shared" si="13"/>
        <v>408</v>
      </c>
      <c r="H114" s="21"/>
      <c r="J114" t="s">
        <v>1075</v>
      </c>
      <c r="K114"/>
    </row>
    <row r="115" spans="1:11" ht="17.25" customHeight="1" x14ac:dyDescent="0.2">
      <c r="A115" s="16" t="s">
        <v>1025</v>
      </c>
      <c r="B115" s="16" t="s">
        <v>948</v>
      </c>
      <c r="C115" s="18">
        <v>2023</v>
      </c>
      <c r="D115" s="18">
        <v>1</v>
      </c>
      <c r="E115" s="25">
        <v>465</v>
      </c>
      <c r="F115" s="18">
        <f t="shared" si="3"/>
        <v>0</v>
      </c>
      <c r="G115" s="27">
        <f t="shared" si="13"/>
        <v>465</v>
      </c>
      <c r="H115" s="21"/>
      <c r="J115" t="s">
        <v>1076</v>
      </c>
      <c r="K115"/>
    </row>
    <row r="116" spans="1:11" ht="17.25" customHeight="1" x14ac:dyDescent="0.2">
      <c r="A116" s="16" t="s">
        <v>1026</v>
      </c>
      <c r="B116" s="16" t="s">
        <v>949</v>
      </c>
      <c r="C116" s="18">
        <v>2023</v>
      </c>
      <c r="D116" s="18">
        <v>1</v>
      </c>
      <c r="E116" s="25">
        <v>1020</v>
      </c>
      <c r="F116" s="18">
        <f t="shared" si="3"/>
        <v>0</v>
      </c>
      <c r="G116" s="27">
        <f t="shared" si="13"/>
        <v>1020</v>
      </c>
      <c r="H116" s="21"/>
      <c r="J116" t="s">
        <v>1077</v>
      </c>
      <c r="K116"/>
    </row>
    <row r="117" spans="1:11" ht="17.25" customHeight="1" x14ac:dyDescent="0.2">
      <c r="A117" s="16" t="s">
        <v>1027</v>
      </c>
      <c r="B117" s="16" t="s">
        <v>950</v>
      </c>
      <c r="C117" s="18">
        <v>2023</v>
      </c>
      <c r="D117" s="18">
        <v>1</v>
      </c>
      <c r="E117" s="25">
        <v>190</v>
      </c>
      <c r="F117" s="18">
        <f t="shared" si="3"/>
        <v>0</v>
      </c>
      <c r="G117" s="27">
        <f t="shared" si="13"/>
        <v>190</v>
      </c>
      <c r="H117" s="21"/>
      <c r="J117" t="s">
        <v>1078</v>
      </c>
      <c r="K117"/>
    </row>
    <row r="118" spans="1:11" ht="17.25" customHeight="1" x14ac:dyDescent="0.2">
      <c r="A118" s="16" t="s">
        <v>1028</v>
      </c>
      <c r="B118" s="16" t="s">
        <v>951</v>
      </c>
      <c r="C118" s="18">
        <v>2023</v>
      </c>
      <c r="D118" s="18">
        <v>1</v>
      </c>
      <c r="E118" s="25">
        <v>1180</v>
      </c>
      <c r="F118" s="18">
        <f t="shared" si="3"/>
        <v>0</v>
      </c>
      <c r="G118" s="27">
        <f t="shared" si="13"/>
        <v>1180</v>
      </c>
      <c r="H118" s="21"/>
      <c r="J118" t="s">
        <v>1079</v>
      </c>
      <c r="K118"/>
    </row>
    <row r="119" spans="1:11" ht="17.25" customHeight="1" x14ac:dyDescent="0.2">
      <c r="A119" s="16" t="s">
        <v>1029</v>
      </c>
      <c r="B119" s="16" t="s">
        <v>952</v>
      </c>
      <c r="C119" s="18">
        <v>2023</v>
      </c>
      <c r="D119" s="18">
        <v>1</v>
      </c>
      <c r="E119" s="25">
        <v>367</v>
      </c>
      <c r="F119" s="18">
        <f t="shared" si="3"/>
        <v>0</v>
      </c>
      <c r="G119" s="27">
        <f t="shared" si="13"/>
        <v>367</v>
      </c>
      <c r="H119" s="21"/>
      <c r="J119" t="s">
        <v>1080</v>
      </c>
      <c r="K119"/>
    </row>
    <row r="120" spans="1:11" ht="17.25" customHeight="1" x14ac:dyDescent="0.2">
      <c r="A120" s="16" t="s">
        <v>1030</v>
      </c>
      <c r="B120" s="16" t="s">
        <v>953</v>
      </c>
      <c r="C120" s="18">
        <v>2023</v>
      </c>
      <c r="D120" s="18">
        <v>1</v>
      </c>
      <c r="E120" s="25">
        <v>570</v>
      </c>
      <c r="F120" s="18">
        <f t="shared" si="3"/>
        <v>0</v>
      </c>
      <c r="G120" s="27">
        <f t="shared" si="13"/>
        <v>570</v>
      </c>
      <c r="H120" s="21"/>
      <c r="J120" t="s">
        <v>1081</v>
      </c>
      <c r="K120"/>
    </row>
    <row r="121" spans="1:11" ht="17.25" customHeight="1" x14ac:dyDescent="0.2">
      <c r="A121" s="16" t="s">
        <v>1031</v>
      </c>
      <c r="B121" s="16" t="s">
        <v>954</v>
      </c>
      <c r="C121" s="18">
        <v>2023</v>
      </c>
      <c r="D121" s="18">
        <v>1</v>
      </c>
      <c r="E121" s="25">
        <v>1020</v>
      </c>
      <c r="F121" s="18">
        <f t="shared" si="3"/>
        <v>0</v>
      </c>
      <c r="G121" s="27">
        <f t="shared" si="13"/>
        <v>1020</v>
      </c>
      <c r="H121" s="21"/>
      <c r="J121" t="s">
        <v>1082</v>
      </c>
      <c r="K121"/>
    </row>
    <row r="122" spans="1:11" ht="17.25" customHeight="1" x14ac:dyDescent="0.2">
      <c r="A122" s="16" t="s">
        <v>1032</v>
      </c>
      <c r="B122" s="16" t="s">
        <v>955</v>
      </c>
      <c r="C122" s="18">
        <v>2023</v>
      </c>
      <c r="D122" s="18">
        <v>1</v>
      </c>
      <c r="E122" s="25">
        <v>306</v>
      </c>
      <c r="F122" s="18">
        <f t="shared" si="3"/>
        <v>0</v>
      </c>
      <c r="G122" s="27">
        <f t="shared" si="13"/>
        <v>306</v>
      </c>
      <c r="H122" s="21"/>
      <c r="J122" t="s">
        <v>1083</v>
      </c>
      <c r="K122"/>
    </row>
    <row r="123" spans="1:11" ht="17.25" customHeight="1" x14ac:dyDescent="0.2">
      <c r="A123" s="16" t="s">
        <v>1033</v>
      </c>
      <c r="B123" s="16" t="s">
        <v>956</v>
      </c>
      <c r="C123" s="18">
        <v>2023</v>
      </c>
      <c r="D123" s="18">
        <v>1</v>
      </c>
      <c r="E123" s="25">
        <v>350</v>
      </c>
      <c r="F123" s="18">
        <f t="shared" si="3"/>
        <v>0</v>
      </c>
      <c r="G123" s="27">
        <f t="shared" si="13"/>
        <v>350</v>
      </c>
      <c r="H123" s="21"/>
      <c r="J123" t="s">
        <v>1084</v>
      </c>
      <c r="K123"/>
    </row>
    <row r="124" spans="1:11" ht="17.25" customHeight="1" x14ac:dyDescent="0.2">
      <c r="A124" s="16" t="s">
        <v>1034</v>
      </c>
      <c r="B124" s="16" t="s">
        <v>957</v>
      </c>
      <c r="C124" s="18">
        <v>2023</v>
      </c>
      <c r="D124" s="18">
        <v>1</v>
      </c>
      <c r="E124" s="25">
        <v>408</v>
      </c>
      <c r="F124" s="18">
        <f t="shared" si="3"/>
        <v>0</v>
      </c>
      <c r="G124" s="27">
        <f t="shared" si="13"/>
        <v>408</v>
      </c>
      <c r="H124" s="21"/>
      <c r="J124" t="s">
        <v>1085</v>
      </c>
      <c r="K124"/>
    </row>
    <row r="125" spans="1:11" ht="17.25" customHeight="1" x14ac:dyDescent="0.2">
      <c r="A125" s="16" t="s">
        <v>1035</v>
      </c>
      <c r="B125" s="16" t="s">
        <v>958</v>
      </c>
      <c r="C125" s="18">
        <v>2023</v>
      </c>
      <c r="D125" s="18">
        <v>1</v>
      </c>
      <c r="E125" s="25">
        <v>306</v>
      </c>
      <c r="F125" s="18">
        <f t="shared" si="3"/>
        <v>0</v>
      </c>
      <c r="G125" s="27">
        <f t="shared" si="13"/>
        <v>306</v>
      </c>
      <c r="H125" s="21"/>
      <c r="J125" t="s">
        <v>1086</v>
      </c>
      <c r="K125"/>
    </row>
    <row r="126" spans="1:11" ht="17.25" customHeight="1" x14ac:dyDescent="0.2">
      <c r="A126" s="16" t="s">
        <v>1036</v>
      </c>
      <c r="B126" s="16" t="s">
        <v>959</v>
      </c>
      <c r="C126" s="18">
        <v>2023</v>
      </c>
      <c r="D126" s="18">
        <v>1</v>
      </c>
      <c r="E126" s="25">
        <v>306</v>
      </c>
      <c r="F126" s="18">
        <f t="shared" si="3"/>
        <v>0</v>
      </c>
      <c r="G126" s="27">
        <f t="shared" si="13"/>
        <v>306</v>
      </c>
      <c r="H126" s="21"/>
      <c r="J126" t="s">
        <v>1087</v>
      </c>
      <c r="K126"/>
    </row>
    <row r="127" spans="1:11" ht="17.25" customHeight="1" x14ac:dyDescent="0.2">
      <c r="A127" s="16" t="s">
        <v>1037</v>
      </c>
      <c r="B127" s="16" t="s">
        <v>960</v>
      </c>
      <c r="C127" s="18">
        <v>2023</v>
      </c>
      <c r="D127" s="18">
        <v>1</v>
      </c>
      <c r="E127" s="25">
        <v>1020</v>
      </c>
      <c r="F127" s="18">
        <f t="shared" si="3"/>
        <v>0</v>
      </c>
      <c r="G127" s="27">
        <f t="shared" si="13"/>
        <v>1020</v>
      </c>
      <c r="H127" s="21"/>
      <c r="J127" t="s">
        <v>1088</v>
      </c>
      <c r="K127"/>
    </row>
    <row r="128" spans="1:11" ht="17.25" customHeight="1" x14ac:dyDescent="0.2">
      <c r="A128" s="16" t="s">
        <v>1038</v>
      </c>
      <c r="B128" s="16" t="s">
        <v>961</v>
      </c>
      <c r="C128" s="18">
        <v>2023</v>
      </c>
      <c r="D128" s="18">
        <v>1</v>
      </c>
      <c r="E128" s="25">
        <v>153</v>
      </c>
      <c r="F128" s="18">
        <f t="shared" si="3"/>
        <v>0</v>
      </c>
      <c r="G128" s="27">
        <f t="shared" si="13"/>
        <v>153</v>
      </c>
      <c r="H128" s="21"/>
      <c r="J128" t="s">
        <v>1089</v>
      </c>
      <c r="K128"/>
    </row>
    <row r="129" spans="1:11" ht="17.25" customHeight="1" x14ac:dyDescent="0.2">
      <c r="A129" s="16" t="s">
        <v>1039</v>
      </c>
      <c r="B129" s="16" t="s">
        <v>962</v>
      </c>
      <c r="C129" s="18">
        <v>2023</v>
      </c>
      <c r="D129" s="18">
        <v>1</v>
      </c>
      <c r="E129" s="25">
        <v>170</v>
      </c>
      <c r="F129" s="18">
        <f t="shared" si="3"/>
        <v>0</v>
      </c>
      <c r="G129" s="27">
        <f t="shared" ref="G129:G130" si="14">E129+F129</f>
        <v>170</v>
      </c>
      <c r="H129" s="21"/>
      <c r="J129" t="s">
        <v>1090</v>
      </c>
      <c r="K129"/>
    </row>
    <row r="130" spans="1:11" ht="17.25" customHeight="1" x14ac:dyDescent="0.2">
      <c r="A130" s="16" t="s">
        <v>1040</v>
      </c>
      <c r="B130" s="16" t="s">
        <v>963</v>
      </c>
      <c r="C130" s="18">
        <v>2023</v>
      </c>
      <c r="D130" s="18">
        <v>1</v>
      </c>
      <c r="E130" s="25">
        <v>300</v>
      </c>
      <c r="F130" s="18">
        <f t="shared" si="3"/>
        <v>0</v>
      </c>
      <c r="G130" s="27">
        <f t="shared" si="14"/>
        <v>300</v>
      </c>
      <c r="H130" s="21"/>
      <c r="J130" t="s">
        <v>1091</v>
      </c>
      <c r="K130"/>
    </row>
    <row r="131" spans="1:11" ht="17.25" customHeight="1" x14ac:dyDescent="0.2">
      <c r="A131" s="16" t="s">
        <v>964</v>
      </c>
      <c r="B131" s="16" t="s">
        <v>887</v>
      </c>
      <c r="C131" s="18">
        <v>2023</v>
      </c>
      <c r="D131" s="18">
        <v>2</v>
      </c>
      <c r="E131" s="25">
        <v>351</v>
      </c>
      <c r="F131" s="18">
        <f t="shared" ref="F131:F194" si="15">VLOOKUP(A131,J:L,3,FALSE)</f>
        <v>51.08</v>
      </c>
      <c r="G131" s="27">
        <f t="shared" ref="G131" si="16">E131+F131</f>
        <v>402.08</v>
      </c>
      <c r="H131" s="21"/>
      <c r="J131" t="s">
        <v>1092</v>
      </c>
      <c r="K131"/>
    </row>
    <row r="132" spans="1:11" ht="17.25" customHeight="1" x14ac:dyDescent="0.2">
      <c r="A132" s="16" t="s">
        <v>965</v>
      </c>
      <c r="B132" s="16" t="s">
        <v>888</v>
      </c>
      <c r="C132" s="18">
        <v>2023</v>
      </c>
      <c r="D132" s="18">
        <v>2</v>
      </c>
      <c r="E132" s="25">
        <f t="shared" ref="E132:E193" si="17">VLOOKUP(B132,B$54:E$130,4,FALSE)</f>
        <v>257.64999999999998</v>
      </c>
      <c r="F132" s="18">
        <f t="shared" si="15"/>
        <v>40.58</v>
      </c>
      <c r="G132" s="27">
        <f t="shared" ref="G132:G195" si="18">E132+F132</f>
        <v>298.22999999999996</v>
      </c>
      <c r="H132" s="21"/>
      <c r="J132" t="s">
        <v>1093</v>
      </c>
      <c r="K132"/>
    </row>
    <row r="133" spans="1:11" ht="17.25" customHeight="1" x14ac:dyDescent="0.2">
      <c r="A133" s="16" t="s">
        <v>966</v>
      </c>
      <c r="B133" s="16" t="s">
        <v>889</v>
      </c>
      <c r="C133" s="18">
        <v>2023</v>
      </c>
      <c r="D133" s="29">
        <v>2</v>
      </c>
      <c r="E133" s="25">
        <v>210</v>
      </c>
      <c r="F133" s="18">
        <f t="shared" si="15"/>
        <v>58.91</v>
      </c>
      <c r="G133" s="27">
        <f t="shared" si="18"/>
        <v>268.90999999999997</v>
      </c>
      <c r="H133" s="21"/>
      <c r="J133" t="s">
        <v>1094</v>
      </c>
      <c r="K133"/>
    </row>
    <row r="134" spans="1:11" ht="17.25" customHeight="1" x14ac:dyDescent="0.2">
      <c r="A134" s="16" t="s">
        <v>967</v>
      </c>
      <c r="B134" s="16" t="s">
        <v>890</v>
      </c>
      <c r="C134" s="18">
        <v>2023</v>
      </c>
      <c r="D134" s="18">
        <v>2</v>
      </c>
      <c r="E134" s="25">
        <f t="shared" si="17"/>
        <v>1793</v>
      </c>
      <c r="F134" s="18">
        <f t="shared" si="15"/>
        <v>42.96</v>
      </c>
      <c r="G134" s="27">
        <f t="shared" si="18"/>
        <v>1835.96</v>
      </c>
      <c r="H134" s="21"/>
      <c r="J134" t="s">
        <v>1095</v>
      </c>
      <c r="K134"/>
    </row>
    <row r="135" spans="1:11" ht="17.25" customHeight="1" x14ac:dyDescent="0.2">
      <c r="A135" s="16" t="s">
        <v>968</v>
      </c>
      <c r="B135" s="16" t="s">
        <v>891</v>
      </c>
      <c r="C135" s="18">
        <v>2023</v>
      </c>
      <c r="D135" s="18">
        <v>2</v>
      </c>
      <c r="E135" s="25">
        <v>2220</v>
      </c>
      <c r="F135" s="18">
        <f t="shared" si="15"/>
        <v>32.04</v>
      </c>
      <c r="G135" s="27">
        <f t="shared" si="18"/>
        <v>2252.04</v>
      </c>
      <c r="H135" s="21"/>
      <c r="J135" t="s">
        <v>1096</v>
      </c>
      <c r="K135"/>
    </row>
    <row r="136" spans="1:11" ht="17.25" customHeight="1" x14ac:dyDescent="0.2">
      <c r="A136" s="16" t="s">
        <v>969</v>
      </c>
      <c r="B136" s="16" t="s">
        <v>892</v>
      </c>
      <c r="C136" s="18">
        <v>2023</v>
      </c>
      <c r="D136" s="18">
        <v>2</v>
      </c>
      <c r="E136" s="25">
        <f t="shared" si="17"/>
        <v>190</v>
      </c>
      <c r="F136" s="18">
        <f t="shared" si="15"/>
        <v>149.47999999999999</v>
      </c>
      <c r="G136" s="27">
        <f t="shared" si="18"/>
        <v>339.48</v>
      </c>
      <c r="H136" s="21"/>
      <c r="J136" t="s">
        <v>1097</v>
      </c>
      <c r="K136"/>
    </row>
    <row r="137" spans="1:11" ht="17.25" customHeight="1" x14ac:dyDescent="0.2">
      <c r="A137" s="16" t="s">
        <v>970</v>
      </c>
      <c r="B137" s="16" t="s">
        <v>893</v>
      </c>
      <c r="C137" s="18">
        <v>2023</v>
      </c>
      <c r="D137" s="18">
        <v>2</v>
      </c>
      <c r="E137" s="25">
        <f t="shared" si="17"/>
        <v>260</v>
      </c>
      <c r="F137" s="18">
        <f t="shared" si="15"/>
        <v>22.14</v>
      </c>
      <c r="G137" s="27">
        <f t="shared" si="18"/>
        <v>282.14</v>
      </c>
      <c r="H137" s="21"/>
      <c r="J137" t="s">
        <v>1098</v>
      </c>
      <c r="K137"/>
    </row>
    <row r="138" spans="1:11" ht="17.25" customHeight="1" x14ac:dyDescent="0.2">
      <c r="A138" s="16" t="s">
        <v>971</v>
      </c>
      <c r="B138" s="16" t="s">
        <v>894</v>
      </c>
      <c r="C138" s="18">
        <v>2023</v>
      </c>
      <c r="D138" s="18">
        <v>2</v>
      </c>
      <c r="E138" s="25">
        <v>130</v>
      </c>
      <c r="F138" s="18">
        <f t="shared" si="15"/>
        <v>62.84</v>
      </c>
      <c r="G138" s="27">
        <f t="shared" si="18"/>
        <v>192.84</v>
      </c>
      <c r="H138" s="21"/>
      <c r="J138" t="s">
        <v>1099</v>
      </c>
      <c r="K138"/>
    </row>
    <row r="139" spans="1:11" ht="17.25" customHeight="1" x14ac:dyDescent="0.2">
      <c r="A139" s="16" t="s">
        <v>972</v>
      </c>
      <c r="B139" s="16" t="s">
        <v>895</v>
      </c>
      <c r="C139" s="18">
        <v>2023</v>
      </c>
      <c r="D139" s="18">
        <v>2</v>
      </c>
      <c r="E139" s="25">
        <v>245</v>
      </c>
      <c r="F139" s="18">
        <f t="shared" si="15"/>
        <v>22.49</v>
      </c>
      <c r="G139" s="27">
        <f t="shared" si="18"/>
        <v>267.49</v>
      </c>
      <c r="H139" s="21"/>
      <c r="J139" t="s">
        <v>1100</v>
      </c>
      <c r="K139"/>
    </row>
    <row r="140" spans="1:11" ht="17.25" customHeight="1" x14ac:dyDescent="0.2">
      <c r="A140" s="16" t="s">
        <v>973</v>
      </c>
      <c r="B140" s="16" t="s">
        <v>896</v>
      </c>
      <c r="C140" s="18">
        <v>2023</v>
      </c>
      <c r="D140" s="29">
        <v>2</v>
      </c>
      <c r="E140" s="25">
        <v>370</v>
      </c>
      <c r="F140" s="18">
        <f t="shared" si="15"/>
        <v>62.43</v>
      </c>
      <c r="G140" s="27">
        <f t="shared" si="18"/>
        <v>432.43</v>
      </c>
      <c r="H140" s="21"/>
      <c r="J140" t="s">
        <v>1101</v>
      </c>
      <c r="K140"/>
    </row>
    <row r="141" spans="1:11" ht="17.25" customHeight="1" x14ac:dyDescent="0.2">
      <c r="A141" s="16" t="s">
        <v>974</v>
      </c>
      <c r="B141" s="16" t="s">
        <v>897</v>
      </c>
      <c r="C141" s="18">
        <v>2023</v>
      </c>
      <c r="D141" s="18">
        <v>2</v>
      </c>
      <c r="E141" s="25">
        <f t="shared" si="17"/>
        <v>339.00000000000006</v>
      </c>
      <c r="F141" s="18">
        <f t="shared" si="15"/>
        <v>22.01</v>
      </c>
      <c r="G141" s="27">
        <f t="shared" si="18"/>
        <v>361.01000000000005</v>
      </c>
      <c r="H141" s="21"/>
      <c r="J141" t="s">
        <v>1102</v>
      </c>
      <c r="K141"/>
    </row>
    <row r="142" spans="1:11" ht="17.25" customHeight="1" x14ac:dyDescent="0.2">
      <c r="A142" s="16" t="s">
        <v>975</v>
      </c>
      <c r="B142" s="16" t="s">
        <v>898</v>
      </c>
      <c r="C142" s="18">
        <v>2023</v>
      </c>
      <c r="D142" s="18">
        <v>2</v>
      </c>
      <c r="E142" s="25">
        <v>900</v>
      </c>
      <c r="F142" s="18">
        <f t="shared" si="15"/>
        <v>25.78</v>
      </c>
      <c r="G142" s="27">
        <f t="shared" si="18"/>
        <v>925.78</v>
      </c>
      <c r="H142" s="21"/>
      <c r="J142" t="s">
        <v>1103</v>
      </c>
      <c r="K142"/>
    </row>
    <row r="143" spans="1:11" ht="17.25" customHeight="1" x14ac:dyDescent="0.2">
      <c r="A143" s="16" t="s">
        <v>976</v>
      </c>
      <c r="B143" s="16" t="s">
        <v>899</v>
      </c>
      <c r="C143" s="18">
        <v>2023</v>
      </c>
      <c r="D143" s="18">
        <v>2</v>
      </c>
      <c r="E143" s="25">
        <f t="shared" si="17"/>
        <v>450</v>
      </c>
      <c r="F143" s="18">
        <f t="shared" si="15"/>
        <v>41.67</v>
      </c>
      <c r="G143" s="27">
        <f t="shared" si="18"/>
        <v>491.67</v>
      </c>
      <c r="H143" s="21"/>
      <c r="J143" t="s">
        <v>1104</v>
      </c>
      <c r="K143"/>
    </row>
    <row r="144" spans="1:11" ht="17.25" customHeight="1" x14ac:dyDescent="0.2">
      <c r="A144" s="16" t="s">
        <v>977</v>
      </c>
      <c r="B144" s="16" t="s">
        <v>900</v>
      </c>
      <c r="C144" s="18">
        <v>2023</v>
      </c>
      <c r="D144" s="18">
        <v>2</v>
      </c>
      <c r="E144" s="25">
        <v>2060</v>
      </c>
      <c r="F144" s="18">
        <f t="shared" si="15"/>
        <v>33.19</v>
      </c>
      <c r="G144" s="27">
        <f t="shared" si="18"/>
        <v>2093.19</v>
      </c>
      <c r="H144" s="21"/>
      <c r="J144" t="s">
        <v>1105</v>
      </c>
      <c r="K144"/>
    </row>
    <row r="145" spans="1:11" ht="17.25" customHeight="1" x14ac:dyDescent="0.2">
      <c r="A145" s="16" t="s">
        <v>978</v>
      </c>
      <c r="B145" s="16" t="s">
        <v>901</v>
      </c>
      <c r="C145" s="18">
        <v>2023</v>
      </c>
      <c r="D145" s="18">
        <v>2</v>
      </c>
      <c r="E145" s="25">
        <f>2088-160</f>
        <v>1928</v>
      </c>
      <c r="F145" s="18">
        <f t="shared" si="15"/>
        <v>26.52</v>
      </c>
      <c r="G145" s="27">
        <f t="shared" si="18"/>
        <v>1954.52</v>
      </c>
      <c r="H145" s="21"/>
      <c r="J145" t="s">
        <v>1106</v>
      </c>
      <c r="K145"/>
    </row>
    <row r="146" spans="1:11" ht="17.25" customHeight="1" x14ac:dyDescent="0.2">
      <c r="A146" s="16" t="s">
        <v>979</v>
      </c>
      <c r="B146" s="16" t="s">
        <v>902</v>
      </c>
      <c r="C146" s="18">
        <v>2023</v>
      </c>
      <c r="D146" s="18">
        <v>2</v>
      </c>
      <c r="E146" s="25">
        <f t="shared" si="17"/>
        <v>275</v>
      </c>
      <c r="F146" s="18">
        <f t="shared" si="15"/>
        <v>28.68</v>
      </c>
      <c r="G146" s="27">
        <f t="shared" si="18"/>
        <v>303.68</v>
      </c>
      <c r="H146" s="21"/>
      <c r="J146" t="s">
        <v>1107</v>
      </c>
      <c r="K146"/>
    </row>
    <row r="147" spans="1:11" ht="17.25" customHeight="1" x14ac:dyDescent="0.2">
      <c r="A147" s="16" t="s">
        <v>980</v>
      </c>
      <c r="B147" s="16" t="s">
        <v>903</v>
      </c>
      <c r="C147" s="18">
        <v>2023</v>
      </c>
      <c r="D147" s="18">
        <v>2</v>
      </c>
      <c r="E147" s="25">
        <v>236</v>
      </c>
      <c r="F147" s="18">
        <f t="shared" si="15"/>
        <v>48.25</v>
      </c>
      <c r="G147" s="27">
        <f t="shared" si="18"/>
        <v>284.25</v>
      </c>
      <c r="H147" s="21"/>
      <c r="J147" t="s">
        <v>1108</v>
      </c>
      <c r="K147"/>
    </row>
    <row r="148" spans="1:11" ht="17.25" customHeight="1" x14ac:dyDescent="0.2">
      <c r="A148" s="16" t="s">
        <v>981</v>
      </c>
      <c r="B148" s="16" t="s">
        <v>904</v>
      </c>
      <c r="C148" s="18">
        <v>2023</v>
      </c>
      <c r="D148" s="18">
        <v>2</v>
      </c>
      <c r="E148" s="25">
        <f>227-25</f>
        <v>202</v>
      </c>
      <c r="F148" s="18">
        <f t="shared" si="15"/>
        <v>138.16</v>
      </c>
      <c r="G148" s="27">
        <f t="shared" si="18"/>
        <v>340.15999999999997</v>
      </c>
      <c r="H148" s="21"/>
      <c r="K148"/>
    </row>
    <row r="149" spans="1:11" ht="17.25" customHeight="1" x14ac:dyDescent="0.2">
      <c r="A149" s="16" t="s">
        <v>982</v>
      </c>
      <c r="B149" s="16" t="s">
        <v>905</v>
      </c>
      <c r="C149" s="18">
        <v>2023</v>
      </c>
      <c r="D149" s="18">
        <v>2</v>
      </c>
      <c r="E149" s="25">
        <v>1400</v>
      </c>
      <c r="F149" s="18">
        <f t="shared" si="15"/>
        <v>21.97</v>
      </c>
      <c r="G149" s="27">
        <f t="shared" si="18"/>
        <v>1421.97</v>
      </c>
      <c r="H149" s="21"/>
      <c r="K149"/>
    </row>
    <row r="150" spans="1:11" ht="17.25" customHeight="1" x14ac:dyDescent="0.2">
      <c r="A150" s="16" t="s">
        <v>983</v>
      </c>
      <c r="B150" s="16" t="s">
        <v>906</v>
      </c>
      <c r="C150" s="18">
        <v>2023</v>
      </c>
      <c r="D150" s="18">
        <v>2</v>
      </c>
      <c r="E150" s="25">
        <v>1544</v>
      </c>
      <c r="F150" s="18">
        <f t="shared" si="15"/>
        <v>5</v>
      </c>
      <c r="G150" s="27">
        <f t="shared" si="18"/>
        <v>1549</v>
      </c>
      <c r="H150" s="21"/>
      <c r="K150"/>
    </row>
    <row r="151" spans="1:11" ht="17.25" customHeight="1" x14ac:dyDescent="0.2">
      <c r="A151" s="16" t="s">
        <v>984</v>
      </c>
      <c r="B151" s="16" t="s">
        <v>907</v>
      </c>
      <c r="C151" s="18">
        <v>2023</v>
      </c>
      <c r="D151" s="18">
        <v>2</v>
      </c>
      <c r="E151" s="25">
        <f t="shared" si="17"/>
        <v>122.78968253968254</v>
      </c>
      <c r="F151" s="18">
        <f t="shared" si="15"/>
        <v>0</v>
      </c>
      <c r="G151" s="27">
        <f t="shared" si="18"/>
        <v>122.78968253968254</v>
      </c>
      <c r="H151" s="21"/>
      <c r="K151"/>
    </row>
    <row r="152" spans="1:11" ht="17.25" customHeight="1" x14ac:dyDescent="0.2">
      <c r="A152" s="16" t="s">
        <v>985</v>
      </c>
      <c r="B152" s="16" t="s">
        <v>908</v>
      </c>
      <c r="C152" s="18">
        <v>2023</v>
      </c>
      <c r="D152" s="18">
        <v>2</v>
      </c>
      <c r="E152" s="25">
        <f>623-35</f>
        <v>588</v>
      </c>
      <c r="F152" s="18">
        <f t="shared" si="15"/>
        <v>1</v>
      </c>
      <c r="G152" s="27">
        <f t="shared" si="18"/>
        <v>589</v>
      </c>
      <c r="H152" s="21"/>
      <c r="K152"/>
    </row>
    <row r="153" spans="1:11" ht="17.25" customHeight="1" x14ac:dyDescent="0.2">
      <c r="A153" s="16" t="s">
        <v>986</v>
      </c>
      <c r="B153" s="16" t="s">
        <v>909</v>
      </c>
      <c r="C153" s="18">
        <v>2023</v>
      </c>
      <c r="D153" s="18">
        <v>2</v>
      </c>
      <c r="E153" s="25">
        <v>394</v>
      </c>
      <c r="F153" s="18">
        <f t="shared" si="15"/>
        <v>2</v>
      </c>
      <c r="G153" s="27">
        <f t="shared" si="18"/>
        <v>396</v>
      </c>
      <c r="H153" s="21"/>
      <c r="K153"/>
    </row>
    <row r="154" spans="1:11" ht="17.25" customHeight="1" x14ac:dyDescent="0.2">
      <c r="A154" s="16" t="s">
        <v>987</v>
      </c>
      <c r="B154" s="16" t="s">
        <v>910</v>
      </c>
      <c r="C154" s="18">
        <v>2023</v>
      </c>
      <c r="D154" s="18">
        <v>2</v>
      </c>
      <c r="E154" s="25">
        <f>635-65</f>
        <v>570</v>
      </c>
      <c r="F154" s="18">
        <f t="shared" si="15"/>
        <v>0.5</v>
      </c>
      <c r="G154" s="27">
        <f t="shared" si="18"/>
        <v>570.5</v>
      </c>
      <c r="H154" s="21"/>
      <c r="K154"/>
    </row>
    <row r="155" spans="1:11" ht="17.25" customHeight="1" x14ac:dyDescent="0.2">
      <c r="A155" s="16" t="s">
        <v>988</v>
      </c>
      <c r="B155" s="16" t="s">
        <v>911</v>
      </c>
      <c r="C155" s="18">
        <v>2023</v>
      </c>
      <c r="D155" s="18">
        <v>2</v>
      </c>
      <c r="E155" s="25">
        <f t="shared" si="17"/>
        <v>198</v>
      </c>
      <c r="F155" s="18">
        <f t="shared" si="15"/>
        <v>29.454999999999998</v>
      </c>
      <c r="G155" s="27">
        <f t="shared" si="18"/>
        <v>227.45499999999998</v>
      </c>
      <c r="H155" s="21"/>
      <c r="K155"/>
    </row>
    <row r="156" spans="1:11" ht="17.25" customHeight="1" x14ac:dyDescent="0.2">
      <c r="A156" s="16" t="s">
        <v>989</v>
      </c>
      <c r="B156" s="16" t="s">
        <v>912</v>
      </c>
      <c r="C156" s="18">
        <v>2023</v>
      </c>
      <c r="D156" s="18">
        <v>2</v>
      </c>
      <c r="E156" s="25">
        <v>2270</v>
      </c>
      <c r="F156" s="18">
        <f t="shared" si="15"/>
        <v>5</v>
      </c>
      <c r="G156" s="27">
        <f t="shared" si="18"/>
        <v>2275</v>
      </c>
      <c r="H156" s="21"/>
      <c r="K156"/>
    </row>
    <row r="157" spans="1:11" ht="17.25" customHeight="1" x14ac:dyDescent="0.2">
      <c r="A157" s="16" t="s">
        <v>990</v>
      </c>
      <c r="B157" s="16" t="s">
        <v>913</v>
      </c>
      <c r="C157" s="18">
        <v>2023</v>
      </c>
      <c r="D157" s="18">
        <v>2</v>
      </c>
      <c r="E157" s="25">
        <f t="shared" si="17"/>
        <v>383</v>
      </c>
      <c r="F157" s="18">
        <f t="shared" si="15"/>
        <v>0</v>
      </c>
      <c r="G157" s="27">
        <f t="shared" si="18"/>
        <v>383</v>
      </c>
      <c r="H157" s="21"/>
      <c r="K157"/>
    </row>
    <row r="158" spans="1:11" ht="17.25" customHeight="1" x14ac:dyDescent="0.2">
      <c r="A158" s="16" t="s">
        <v>991</v>
      </c>
      <c r="B158" s="16" t="s">
        <v>914</v>
      </c>
      <c r="C158" s="18">
        <v>2023</v>
      </c>
      <c r="D158" s="18">
        <v>2</v>
      </c>
      <c r="E158" s="25">
        <v>1229</v>
      </c>
      <c r="F158" s="18">
        <f t="shared" si="15"/>
        <v>0.5</v>
      </c>
      <c r="G158" s="27">
        <f t="shared" si="18"/>
        <v>1229.5</v>
      </c>
      <c r="H158" s="21"/>
      <c r="K158"/>
    </row>
    <row r="159" spans="1:11" ht="17.25" customHeight="1" x14ac:dyDescent="0.2">
      <c r="A159" s="16" t="s">
        <v>992</v>
      </c>
      <c r="B159" s="16" t="s">
        <v>915</v>
      </c>
      <c r="C159" s="18">
        <v>2023</v>
      </c>
      <c r="D159" s="18">
        <v>2</v>
      </c>
      <c r="E159" s="25">
        <f t="shared" si="17"/>
        <v>139.5625</v>
      </c>
      <c r="F159" s="18">
        <f t="shared" si="15"/>
        <v>5</v>
      </c>
      <c r="G159" s="27">
        <f t="shared" si="18"/>
        <v>144.5625</v>
      </c>
      <c r="H159" s="21"/>
      <c r="K159"/>
    </row>
    <row r="160" spans="1:11" ht="17.25" customHeight="1" x14ac:dyDescent="0.2">
      <c r="A160" s="16" t="s">
        <v>993</v>
      </c>
      <c r="B160" s="16" t="s">
        <v>916</v>
      </c>
      <c r="C160" s="18">
        <v>2023</v>
      </c>
      <c r="D160" s="18">
        <v>2</v>
      </c>
      <c r="E160" s="25">
        <f t="shared" si="17"/>
        <v>350.54555555555561</v>
      </c>
      <c r="F160" s="18">
        <f t="shared" si="15"/>
        <v>5</v>
      </c>
      <c r="G160" s="27">
        <f t="shared" si="18"/>
        <v>355.54555555555561</v>
      </c>
      <c r="H160" s="21"/>
      <c r="K160"/>
    </row>
    <row r="161" spans="1:11" ht="17.25" customHeight="1" x14ac:dyDescent="0.2">
      <c r="A161" s="16" t="s">
        <v>994</v>
      </c>
      <c r="B161" s="16" t="s">
        <v>917</v>
      </c>
      <c r="C161" s="18">
        <v>2023</v>
      </c>
      <c r="D161" s="18">
        <v>2</v>
      </c>
      <c r="E161" s="25">
        <f t="shared" si="17"/>
        <v>891.17460317460325</v>
      </c>
      <c r="F161" s="18">
        <f t="shared" si="15"/>
        <v>5</v>
      </c>
      <c r="G161" s="27">
        <f t="shared" si="18"/>
        <v>896.17460317460325</v>
      </c>
      <c r="H161" s="21"/>
      <c r="K161"/>
    </row>
    <row r="162" spans="1:11" ht="17.25" customHeight="1" x14ac:dyDescent="0.2">
      <c r="A162" s="16" t="s">
        <v>995</v>
      </c>
      <c r="B162" s="16" t="s">
        <v>918</v>
      </c>
      <c r="C162" s="18">
        <v>2023</v>
      </c>
      <c r="D162" s="18">
        <v>2</v>
      </c>
      <c r="E162" s="25">
        <v>480</v>
      </c>
      <c r="F162" s="18">
        <f t="shared" si="15"/>
        <v>5</v>
      </c>
      <c r="G162" s="27">
        <f t="shared" si="18"/>
        <v>485</v>
      </c>
      <c r="H162" s="21"/>
      <c r="K162"/>
    </row>
    <row r="163" spans="1:11" ht="17.25" customHeight="1" x14ac:dyDescent="0.2">
      <c r="A163" s="16" t="s">
        <v>996</v>
      </c>
      <c r="B163" s="16" t="s">
        <v>919</v>
      </c>
      <c r="C163" s="18">
        <v>2023</v>
      </c>
      <c r="D163" s="18">
        <v>2</v>
      </c>
      <c r="E163" s="25">
        <v>780</v>
      </c>
      <c r="F163" s="18">
        <f t="shared" si="15"/>
        <v>5</v>
      </c>
      <c r="G163" s="27">
        <f t="shared" si="18"/>
        <v>785</v>
      </c>
      <c r="H163" s="21"/>
      <c r="K163"/>
    </row>
    <row r="164" spans="1:11" ht="17.25" customHeight="1" x14ac:dyDescent="0.2">
      <c r="A164" s="16" t="s">
        <v>997</v>
      </c>
      <c r="B164" s="16" t="s">
        <v>920</v>
      </c>
      <c r="C164" s="18">
        <v>2023</v>
      </c>
      <c r="D164" s="18">
        <v>2</v>
      </c>
      <c r="E164" s="25">
        <f t="shared" si="17"/>
        <v>1445</v>
      </c>
      <c r="F164" s="18">
        <f t="shared" si="15"/>
        <v>5</v>
      </c>
      <c r="G164" s="27">
        <f t="shared" si="18"/>
        <v>1450</v>
      </c>
      <c r="H164" s="21"/>
      <c r="K164"/>
    </row>
    <row r="165" spans="1:11" ht="17.25" customHeight="1" x14ac:dyDescent="0.2">
      <c r="A165" s="16" t="s">
        <v>998</v>
      </c>
      <c r="B165" s="16" t="s">
        <v>921</v>
      </c>
      <c r="C165" s="18">
        <v>2023</v>
      </c>
      <c r="D165" s="18">
        <v>2</v>
      </c>
      <c r="E165" s="25">
        <v>1445</v>
      </c>
      <c r="F165" s="18">
        <f t="shared" si="15"/>
        <v>5</v>
      </c>
      <c r="G165" s="27">
        <f t="shared" si="18"/>
        <v>1450</v>
      </c>
      <c r="H165" s="21"/>
      <c r="K165"/>
    </row>
    <row r="166" spans="1:11" ht="17.25" customHeight="1" x14ac:dyDescent="0.2">
      <c r="A166" s="16" t="s">
        <v>999</v>
      </c>
      <c r="B166" s="16" t="s">
        <v>922</v>
      </c>
      <c r="C166" s="18">
        <v>2023</v>
      </c>
      <c r="D166" s="18">
        <v>2</v>
      </c>
      <c r="E166" s="25">
        <v>440</v>
      </c>
      <c r="F166" s="18">
        <f t="shared" si="15"/>
        <v>5</v>
      </c>
      <c r="G166" s="27">
        <f t="shared" si="18"/>
        <v>445</v>
      </c>
      <c r="H166" s="21"/>
      <c r="K166"/>
    </row>
    <row r="167" spans="1:11" ht="17.25" customHeight="1" x14ac:dyDescent="0.2">
      <c r="A167" s="16" t="s">
        <v>1000</v>
      </c>
      <c r="B167" s="16" t="s">
        <v>923</v>
      </c>
      <c r="C167" s="18">
        <v>2023</v>
      </c>
      <c r="D167" s="18">
        <v>2</v>
      </c>
      <c r="E167" s="25">
        <f t="shared" si="17"/>
        <v>1486.2500000000002</v>
      </c>
      <c r="F167" s="18">
        <f t="shared" si="15"/>
        <v>5</v>
      </c>
      <c r="G167" s="27">
        <f t="shared" si="18"/>
        <v>1491.2500000000002</v>
      </c>
      <c r="H167" s="21"/>
      <c r="K167"/>
    </row>
    <row r="168" spans="1:11" ht="17.25" customHeight="1" x14ac:dyDescent="0.2">
      <c r="A168" s="16" t="s">
        <v>1001</v>
      </c>
      <c r="B168" s="16" t="s">
        <v>924</v>
      </c>
      <c r="C168" s="18">
        <v>2023</v>
      </c>
      <c r="D168" s="18">
        <v>2</v>
      </c>
      <c r="E168" s="25">
        <f>227-25</f>
        <v>202</v>
      </c>
      <c r="F168" s="18">
        <f t="shared" si="15"/>
        <v>0</v>
      </c>
      <c r="G168" s="27">
        <f t="shared" si="18"/>
        <v>202</v>
      </c>
      <c r="H168" s="21"/>
      <c r="K168"/>
    </row>
    <row r="169" spans="1:11" ht="17.25" customHeight="1" x14ac:dyDescent="0.2">
      <c r="A169" s="16" t="s">
        <v>1002</v>
      </c>
      <c r="B169" s="16" t="s">
        <v>925</v>
      </c>
      <c r="C169" s="18">
        <v>2023</v>
      </c>
      <c r="D169" s="18">
        <v>2</v>
      </c>
      <c r="E169" s="25">
        <f t="shared" si="17"/>
        <v>1020</v>
      </c>
      <c r="F169" s="18">
        <f t="shared" si="15"/>
        <v>0</v>
      </c>
      <c r="G169" s="27">
        <f t="shared" si="18"/>
        <v>1020</v>
      </c>
      <c r="H169" s="21"/>
      <c r="K169"/>
    </row>
    <row r="170" spans="1:11" ht="17.25" customHeight="1" x14ac:dyDescent="0.2">
      <c r="A170" s="16" t="s">
        <v>1003</v>
      </c>
      <c r="B170" s="16" t="s">
        <v>926</v>
      </c>
      <c r="C170" s="18">
        <v>2023</v>
      </c>
      <c r="D170" s="18">
        <v>2</v>
      </c>
      <c r="E170" s="25">
        <f>539-25</f>
        <v>514</v>
      </c>
      <c r="F170" s="18">
        <f t="shared" si="15"/>
        <v>0</v>
      </c>
      <c r="G170" s="27">
        <f t="shared" si="18"/>
        <v>514</v>
      </c>
      <c r="H170" s="21"/>
      <c r="K170"/>
    </row>
    <row r="171" spans="1:11" ht="17.25" customHeight="1" x14ac:dyDescent="0.2">
      <c r="A171" s="16" t="s">
        <v>1004</v>
      </c>
      <c r="B171" s="16" t="s">
        <v>927</v>
      </c>
      <c r="C171" s="18">
        <v>2023</v>
      </c>
      <c r="D171" s="18">
        <v>2</v>
      </c>
      <c r="E171" s="25">
        <f>367</f>
        <v>367</v>
      </c>
      <c r="F171" s="18">
        <f t="shared" si="15"/>
        <v>0</v>
      </c>
      <c r="G171" s="27">
        <f t="shared" si="18"/>
        <v>367</v>
      </c>
      <c r="H171" s="21"/>
      <c r="K171"/>
    </row>
    <row r="172" spans="1:11" ht="17.25" customHeight="1" x14ac:dyDescent="0.2">
      <c r="A172" s="16" t="s">
        <v>1005</v>
      </c>
      <c r="B172" s="16" t="s">
        <v>928</v>
      </c>
      <c r="C172" s="18">
        <v>2023</v>
      </c>
      <c r="D172" s="18">
        <v>2</v>
      </c>
      <c r="E172" s="25">
        <f t="shared" si="17"/>
        <v>244.81481481481484</v>
      </c>
      <c r="F172" s="18">
        <f t="shared" si="15"/>
        <v>0</v>
      </c>
      <c r="G172" s="27">
        <f t="shared" si="18"/>
        <v>244.81481481481484</v>
      </c>
      <c r="H172" s="21"/>
      <c r="K172"/>
    </row>
    <row r="173" spans="1:11" ht="17.25" customHeight="1" x14ac:dyDescent="0.2">
      <c r="A173" s="16" t="s">
        <v>1006</v>
      </c>
      <c r="B173" s="16" t="s">
        <v>929</v>
      </c>
      <c r="C173" s="18">
        <v>2023</v>
      </c>
      <c r="D173" s="18">
        <v>2</v>
      </c>
      <c r="E173" s="25">
        <f t="shared" si="17"/>
        <v>193</v>
      </c>
      <c r="F173" s="18">
        <f t="shared" si="15"/>
        <v>0</v>
      </c>
      <c r="G173" s="27">
        <f t="shared" si="18"/>
        <v>193</v>
      </c>
      <c r="H173" s="21"/>
      <c r="K173"/>
    </row>
    <row r="174" spans="1:11" ht="17.25" customHeight="1" x14ac:dyDescent="0.2">
      <c r="A174" s="16" t="s">
        <v>1007</v>
      </c>
      <c r="B174" s="16" t="s">
        <v>930</v>
      </c>
      <c r="C174" s="18">
        <v>2023</v>
      </c>
      <c r="D174" s="18">
        <v>2</v>
      </c>
      <c r="E174" s="25">
        <f t="shared" si="17"/>
        <v>187.96296296296299</v>
      </c>
      <c r="F174" s="18">
        <f t="shared" si="15"/>
        <v>0</v>
      </c>
      <c r="G174" s="27">
        <f t="shared" si="18"/>
        <v>187.96296296296299</v>
      </c>
      <c r="H174" s="21"/>
      <c r="K174"/>
    </row>
    <row r="175" spans="1:11" ht="17.25" customHeight="1" x14ac:dyDescent="0.2">
      <c r="A175" s="16" t="s">
        <v>1008</v>
      </c>
      <c r="B175" s="16" t="s">
        <v>931</v>
      </c>
      <c r="C175" s="18">
        <v>2023</v>
      </c>
      <c r="D175" s="18">
        <v>2</v>
      </c>
      <c r="E175" s="25">
        <f t="shared" si="17"/>
        <v>162</v>
      </c>
      <c r="F175" s="18">
        <f t="shared" si="15"/>
        <v>0</v>
      </c>
      <c r="G175" s="27">
        <f t="shared" si="18"/>
        <v>162</v>
      </c>
      <c r="H175" s="21"/>
      <c r="K175"/>
    </row>
    <row r="176" spans="1:11" ht="17.25" customHeight="1" x14ac:dyDescent="0.2">
      <c r="A176" s="16" t="s">
        <v>1009</v>
      </c>
      <c r="B176" s="16" t="s">
        <v>932</v>
      </c>
      <c r="C176" s="18">
        <v>2023</v>
      </c>
      <c r="D176" s="18">
        <v>2</v>
      </c>
      <c r="E176" s="25">
        <f t="shared" si="17"/>
        <v>775</v>
      </c>
      <c r="F176" s="18">
        <f t="shared" si="15"/>
        <v>0</v>
      </c>
      <c r="G176" s="27">
        <f t="shared" si="18"/>
        <v>775</v>
      </c>
      <c r="H176" s="21"/>
      <c r="K176"/>
    </row>
    <row r="177" spans="1:11" ht="17.25" customHeight="1" x14ac:dyDescent="0.2">
      <c r="A177" s="16" t="s">
        <v>1010</v>
      </c>
      <c r="B177" s="16" t="s">
        <v>933</v>
      </c>
      <c r="C177" s="18">
        <v>2023</v>
      </c>
      <c r="D177" s="18">
        <v>2</v>
      </c>
      <c r="E177" s="25">
        <f>140-20</f>
        <v>120</v>
      </c>
      <c r="F177" s="18">
        <f t="shared" si="15"/>
        <v>0</v>
      </c>
      <c r="G177" s="27">
        <f t="shared" si="18"/>
        <v>120</v>
      </c>
      <c r="H177" s="21"/>
      <c r="K177"/>
    </row>
    <row r="178" spans="1:11" ht="17.25" customHeight="1" x14ac:dyDescent="0.2">
      <c r="A178" s="16" t="s">
        <v>1011</v>
      </c>
      <c r="B178" s="16" t="s">
        <v>934</v>
      </c>
      <c r="C178" s="18">
        <v>2023</v>
      </c>
      <c r="D178" s="18">
        <v>2</v>
      </c>
      <c r="E178" s="25">
        <v>120</v>
      </c>
      <c r="F178" s="18">
        <f t="shared" si="15"/>
        <v>0</v>
      </c>
      <c r="G178" s="27">
        <f t="shared" si="18"/>
        <v>120</v>
      </c>
      <c r="H178" s="21"/>
      <c r="K178"/>
    </row>
    <row r="179" spans="1:11" ht="17.25" customHeight="1" x14ac:dyDescent="0.2">
      <c r="A179" s="16" t="s">
        <v>1012</v>
      </c>
      <c r="B179" s="16" t="s">
        <v>935</v>
      </c>
      <c r="C179" s="18">
        <v>2023</v>
      </c>
      <c r="D179" s="18">
        <v>2</v>
      </c>
      <c r="E179" s="25">
        <v>120</v>
      </c>
      <c r="F179" s="18">
        <f t="shared" si="15"/>
        <v>0</v>
      </c>
      <c r="G179" s="27">
        <f t="shared" si="18"/>
        <v>120</v>
      </c>
      <c r="H179" s="21"/>
      <c r="K179"/>
    </row>
    <row r="180" spans="1:11" ht="17.25" customHeight="1" x14ac:dyDescent="0.2">
      <c r="A180" s="16" t="s">
        <v>1013</v>
      </c>
      <c r="B180" s="16" t="s">
        <v>936</v>
      </c>
      <c r="C180" s="18">
        <v>2023</v>
      </c>
      <c r="D180" s="18">
        <v>2</v>
      </c>
      <c r="E180" s="25">
        <f t="shared" si="17"/>
        <v>2128</v>
      </c>
      <c r="F180" s="18">
        <f t="shared" si="15"/>
        <v>0</v>
      </c>
      <c r="G180" s="27">
        <f t="shared" si="18"/>
        <v>2128</v>
      </c>
      <c r="H180" s="21"/>
      <c r="K180"/>
    </row>
    <row r="181" spans="1:11" ht="17.25" customHeight="1" x14ac:dyDescent="0.2">
      <c r="A181" s="16" t="s">
        <v>1014</v>
      </c>
      <c r="B181" s="16" t="s">
        <v>937</v>
      </c>
      <c r="C181" s="18">
        <v>2023</v>
      </c>
      <c r="D181" s="18">
        <v>2</v>
      </c>
      <c r="E181" s="25">
        <v>1794</v>
      </c>
      <c r="F181" s="18">
        <f t="shared" si="15"/>
        <v>0</v>
      </c>
      <c r="G181" s="27">
        <f t="shared" si="18"/>
        <v>1794</v>
      </c>
      <c r="H181" s="21"/>
      <c r="K181"/>
    </row>
    <row r="182" spans="1:11" ht="17.25" customHeight="1" x14ac:dyDescent="0.2">
      <c r="A182" s="16" t="s">
        <v>1015</v>
      </c>
      <c r="B182" s="16" t="s">
        <v>938</v>
      </c>
      <c r="C182" s="18">
        <v>2023</v>
      </c>
      <c r="D182" s="18">
        <v>2</v>
      </c>
      <c r="E182" s="25">
        <f t="shared" si="17"/>
        <v>306</v>
      </c>
      <c r="F182" s="18">
        <f t="shared" si="15"/>
        <v>0</v>
      </c>
      <c r="G182" s="27">
        <f t="shared" si="18"/>
        <v>306</v>
      </c>
      <c r="H182" s="21"/>
      <c r="K182"/>
    </row>
    <row r="183" spans="1:11" ht="17.25" customHeight="1" x14ac:dyDescent="0.2">
      <c r="A183" s="16" t="s">
        <v>1016</v>
      </c>
      <c r="B183" s="16" t="s">
        <v>939</v>
      </c>
      <c r="C183" s="18">
        <v>2023</v>
      </c>
      <c r="D183" s="18">
        <v>2</v>
      </c>
      <c r="E183" s="25">
        <f t="shared" si="17"/>
        <v>253</v>
      </c>
      <c r="F183" s="18">
        <f t="shared" si="15"/>
        <v>0</v>
      </c>
      <c r="G183" s="27">
        <f t="shared" si="18"/>
        <v>253</v>
      </c>
      <c r="H183" s="21"/>
      <c r="K183"/>
    </row>
    <row r="184" spans="1:11" ht="17.25" customHeight="1" x14ac:dyDescent="0.2">
      <c r="A184" s="16" t="s">
        <v>1017</v>
      </c>
      <c r="B184" s="16" t="s">
        <v>940</v>
      </c>
      <c r="C184" s="18">
        <v>2023</v>
      </c>
      <c r="D184" s="18">
        <v>2</v>
      </c>
      <c r="E184" s="25">
        <f>460+80</f>
        <v>540</v>
      </c>
      <c r="F184" s="18">
        <f t="shared" si="15"/>
        <v>0</v>
      </c>
      <c r="G184" s="27">
        <f t="shared" si="18"/>
        <v>540</v>
      </c>
      <c r="H184" s="21"/>
      <c r="K184"/>
    </row>
    <row r="185" spans="1:11" ht="17.25" customHeight="1" x14ac:dyDescent="0.2">
      <c r="A185" s="16" t="s">
        <v>1018</v>
      </c>
      <c r="B185" s="16" t="s">
        <v>941</v>
      </c>
      <c r="C185" s="18">
        <v>2023</v>
      </c>
      <c r="D185" s="18">
        <v>2</v>
      </c>
      <c r="E185" s="25">
        <f t="shared" si="17"/>
        <v>180</v>
      </c>
      <c r="F185" s="18">
        <f t="shared" si="15"/>
        <v>0</v>
      </c>
      <c r="G185" s="27">
        <f t="shared" si="18"/>
        <v>180</v>
      </c>
      <c r="H185" s="21"/>
      <c r="K185"/>
    </row>
    <row r="186" spans="1:11" ht="17.25" customHeight="1" x14ac:dyDescent="0.2">
      <c r="A186" s="16" t="s">
        <v>1019</v>
      </c>
      <c r="B186" s="16" t="s">
        <v>942</v>
      </c>
      <c r="C186" s="18">
        <v>2023</v>
      </c>
      <c r="D186" s="18">
        <v>2</v>
      </c>
      <c r="E186" s="25">
        <f t="shared" si="17"/>
        <v>117</v>
      </c>
      <c r="F186" s="18">
        <f t="shared" si="15"/>
        <v>0</v>
      </c>
      <c r="G186" s="27">
        <f t="shared" si="18"/>
        <v>117</v>
      </c>
      <c r="H186" s="21"/>
      <c r="K186"/>
    </row>
    <row r="187" spans="1:11" ht="17.25" customHeight="1" x14ac:dyDescent="0.2">
      <c r="A187" s="16" t="s">
        <v>1020</v>
      </c>
      <c r="B187" s="16" t="s">
        <v>943</v>
      </c>
      <c r="C187" s="18">
        <v>2023</v>
      </c>
      <c r="D187" s="18">
        <v>2</v>
      </c>
      <c r="E187" s="25">
        <f t="shared" si="17"/>
        <v>259</v>
      </c>
      <c r="F187" s="18">
        <f t="shared" si="15"/>
        <v>0</v>
      </c>
      <c r="G187" s="27">
        <f t="shared" si="18"/>
        <v>259</v>
      </c>
      <c r="H187" s="21"/>
      <c r="K187"/>
    </row>
    <row r="188" spans="1:11" ht="17.25" customHeight="1" x14ac:dyDescent="0.2">
      <c r="A188" s="16" t="s">
        <v>1021</v>
      </c>
      <c r="B188" s="16" t="s">
        <v>944</v>
      </c>
      <c r="C188" s="18">
        <v>2023</v>
      </c>
      <c r="D188" s="18">
        <v>2</v>
      </c>
      <c r="E188" s="25">
        <f t="shared" si="17"/>
        <v>170</v>
      </c>
      <c r="F188" s="18">
        <f t="shared" si="15"/>
        <v>0</v>
      </c>
      <c r="G188" s="27">
        <f t="shared" si="18"/>
        <v>170</v>
      </c>
      <c r="H188" s="21"/>
      <c r="K188"/>
    </row>
    <row r="189" spans="1:11" ht="17.25" customHeight="1" x14ac:dyDescent="0.2">
      <c r="A189" s="16" t="s">
        <v>1022</v>
      </c>
      <c r="B189" s="16" t="s">
        <v>945</v>
      </c>
      <c r="C189" s="18">
        <v>2023</v>
      </c>
      <c r="D189" s="29">
        <v>2</v>
      </c>
      <c r="E189" s="25">
        <f t="shared" si="17"/>
        <v>215.2</v>
      </c>
      <c r="F189" s="18">
        <f t="shared" si="15"/>
        <v>0</v>
      </c>
      <c r="G189" s="27">
        <f t="shared" si="18"/>
        <v>215.2</v>
      </c>
      <c r="H189" s="21"/>
      <c r="K189"/>
    </row>
    <row r="190" spans="1:11" ht="17.25" customHeight="1" x14ac:dyDescent="0.2">
      <c r="A190" s="16" t="s">
        <v>1023</v>
      </c>
      <c r="B190" s="16" t="s">
        <v>946</v>
      </c>
      <c r="C190" s="18">
        <v>2023</v>
      </c>
      <c r="D190" s="18">
        <v>2</v>
      </c>
      <c r="E190" s="25">
        <f t="shared" si="17"/>
        <v>540</v>
      </c>
      <c r="F190" s="18">
        <f t="shared" si="15"/>
        <v>0</v>
      </c>
      <c r="G190" s="27">
        <f t="shared" si="18"/>
        <v>540</v>
      </c>
      <c r="H190" s="21"/>
      <c r="K190"/>
    </row>
    <row r="191" spans="1:11" ht="17.25" customHeight="1" x14ac:dyDescent="0.2">
      <c r="A191" s="16" t="s">
        <v>1024</v>
      </c>
      <c r="B191" s="16" t="s">
        <v>947</v>
      </c>
      <c r="C191" s="18">
        <v>2023</v>
      </c>
      <c r="D191" s="18">
        <v>2</v>
      </c>
      <c r="E191" s="25">
        <f t="shared" si="17"/>
        <v>408</v>
      </c>
      <c r="F191" s="18">
        <f t="shared" si="15"/>
        <v>0</v>
      </c>
      <c r="G191" s="27">
        <f t="shared" si="18"/>
        <v>408</v>
      </c>
      <c r="H191" s="21"/>
      <c r="K191"/>
    </row>
    <row r="192" spans="1:11" ht="17.25" customHeight="1" x14ac:dyDescent="0.2">
      <c r="A192" s="16" t="s">
        <v>1025</v>
      </c>
      <c r="B192" s="16" t="s">
        <v>948</v>
      </c>
      <c r="C192" s="18">
        <v>2023</v>
      </c>
      <c r="D192" s="18">
        <v>2</v>
      </c>
      <c r="E192" s="25">
        <v>26</v>
      </c>
      <c r="F192" s="18">
        <f t="shared" si="15"/>
        <v>0</v>
      </c>
      <c r="G192" s="27">
        <f t="shared" si="18"/>
        <v>26</v>
      </c>
      <c r="H192" s="21"/>
      <c r="K192"/>
    </row>
    <row r="193" spans="1:11" ht="17.25" customHeight="1" x14ac:dyDescent="0.2">
      <c r="A193" s="16" t="s">
        <v>1026</v>
      </c>
      <c r="B193" s="16" t="s">
        <v>949</v>
      </c>
      <c r="C193" s="18">
        <v>2023</v>
      </c>
      <c r="D193" s="18">
        <v>2</v>
      </c>
      <c r="E193" s="25">
        <f t="shared" si="17"/>
        <v>1020</v>
      </c>
      <c r="F193" s="18">
        <f t="shared" si="15"/>
        <v>0</v>
      </c>
      <c r="G193" s="27">
        <f t="shared" si="18"/>
        <v>1020</v>
      </c>
      <c r="H193" s="21"/>
      <c r="K193"/>
    </row>
    <row r="194" spans="1:11" ht="17.25" customHeight="1" x14ac:dyDescent="0.2">
      <c r="A194" s="16" t="s">
        <v>1027</v>
      </c>
      <c r="B194" s="16" t="s">
        <v>950</v>
      </c>
      <c r="C194" s="18">
        <v>2023</v>
      </c>
      <c r="D194" s="18">
        <v>2</v>
      </c>
      <c r="E194" s="25">
        <v>35</v>
      </c>
      <c r="F194" s="18">
        <f t="shared" si="15"/>
        <v>0</v>
      </c>
      <c r="G194" s="27">
        <f t="shared" si="18"/>
        <v>35</v>
      </c>
      <c r="H194" s="21"/>
      <c r="K194"/>
    </row>
    <row r="195" spans="1:11" ht="17.25" customHeight="1" x14ac:dyDescent="0.2">
      <c r="A195" s="16" t="s">
        <v>1028</v>
      </c>
      <c r="B195" s="16" t="s">
        <v>951</v>
      </c>
      <c r="C195" s="18">
        <v>2023</v>
      </c>
      <c r="D195" s="18">
        <v>2</v>
      </c>
      <c r="E195" s="25">
        <v>120</v>
      </c>
      <c r="F195" s="18">
        <f t="shared" ref="F195:F258" si="19">VLOOKUP(A195,J:L,3,FALSE)</f>
        <v>0</v>
      </c>
      <c r="G195" s="27">
        <f t="shared" si="18"/>
        <v>120</v>
      </c>
      <c r="H195" s="21"/>
      <c r="K195"/>
    </row>
    <row r="196" spans="1:11" ht="17.25" customHeight="1" x14ac:dyDescent="0.2">
      <c r="A196" s="16" t="s">
        <v>1029</v>
      </c>
      <c r="B196" s="16" t="s">
        <v>952</v>
      </c>
      <c r="C196" s="18">
        <v>2023</v>
      </c>
      <c r="D196" s="18">
        <v>2</v>
      </c>
      <c r="E196" s="25">
        <f t="shared" ref="E196" si="20">VLOOKUP(B196,B$54:E$130,4,FALSE)</f>
        <v>367</v>
      </c>
      <c r="F196" s="18">
        <f t="shared" si="19"/>
        <v>0</v>
      </c>
      <c r="G196" s="27">
        <f t="shared" ref="G196:G200" si="21">E196+F196</f>
        <v>367</v>
      </c>
      <c r="H196" s="21"/>
      <c r="K196"/>
    </row>
    <row r="197" spans="1:11" ht="17.25" customHeight="1" x14ac:dyDescent="0.2">
      <c r="A197" s="16" t="s">
        <v>1030</v>
      </c>
      <c r="B197" s="16" t="s">
        <v>953</v>
      </c>
      <c r="C197" s="18">
        <v>2023</v>
      </c>
      <c r="D197" s="18">
        <v>2</v>
      </c>
      <c r="E197" s="25">
        <f>304-35</f>
        <v>269</v>
      </c>
      <c r="F197" s="18">
        <f t="shared" si="19"/>
        <v>0</v>
      </c>
      <c r="G197" s="27">
        <f t="shared" si="21"/>
        <v>269</v>
      </c>
      <c r="H197" s="21"/>
      <c r="K197"/>
    </row>
    <row r="198" spans="1:11" ht="17.25" customHeight="1" x14ac:dyDescent="0.2">
      <c r="A198" s="16" t="s">
        <v>1031</v>
      </c>
      <c r="B198" s="16" t="s">
        <v>954</v>
      </c>
      <c r="C198" s="18">
        <v>2023</v>
      </c>
      <c r="D198" s="18">
        <v>2</v>
      </c>
      <c r="E198" s="25">
        <v>1400</v>
      </c>
      <c r="F198" s="18">
        <f t="shared" si="19"/>
        <v>0</v>
      </c>
      <c r="G198" s="27">
        <f t="shared" si="21"/>
        <v>1400</v>
      </c>
      <c r="H198" s="21"/>
      <c r="K198"/>
    </row>
    <row r="199" spans="1:11" ht="17.25" customHeight="1" x14ac:dyDescent="0.2">
      <c r="A199" s="16" t="s">
        <v>1032</v>
      </c>
      <c r="B199" s="16" t="s">
        <v>955</v>
      </c>
      <c r="C199" s="18">
        <v>2023</v>
      </c>
      <c r="D199" s="18">
        <v>2</v>
      </c>
      <c r="E199" s="25">
        <v>0</v>
      </c>
      <c r="F199" s="18">
        <f t="shared" si="19"/>
        <v>0</v>
      </c>
      <c r="G199" s="27">
        <f t="shared" si="21"/>
        <v>0</v>
      </c>
      <c r="H199" s="21"/>
      <c r="K199"/>
    </row>
    <row r="200" spans="1:11" ht="17.25" customHeight="1" x14ac:dyDescent="0.2">
      <c r="A200" s="16" t="s">
        <v>1033</v>
      </c>
      <c r="B200" s="16" t="s">
        <v>956</v>
      </c>
      <c r="C200" s="18">
        <v>2023</v>
      </c>
      <c r="D200" s="18">
        <v>2</v>
      </c>
      <c r="E200" s="25">
        <v>200</v>
      </c>
      <c r="F200" s="18">
        <f t="shared" si="19"/>
        <v>0</v>
      </c>
      <c r="G200" s="27">
        <f t="shared" si="21"/>
        <v>200</v>
      </c>
      <c r="H200" s="21"/>
      <c r="K200"/>
    </row>
    <row r="201" spans="1:11" ht="17.25" customHeight="1" x14ac:dyDescent="0.2">
      <c r="A201" s="16" t="s">
        <v>964</v>
      </c>
      <c r="B201" s="16" t="s">
        <v>887</v>
      </c>
      <c r="C201" s="18">
        <v>2023</v>
      </c>
      <c r="D201" s="18">
        <v>3</v>
      </c>
      <c r="E201" s="25">
        <v>2125</v>
      </c>
      <c r="F201" s="18">
        <f t="shared" si="19"/>
        <v>51.08</v>
      </c>
      <c r="G201" s="27">
        <f t="shared" ref="G201:G247" si="22">E201+F201</f>
        <v>2176.08</v>
      </c>
      <c r="H201" s="21"/>
      <c r="K201"/>
    </row>
    <row r="202" spans="1:11" ht="17.25" customHeight="1" x14ac:dyDescent="0.2">
      <c r="A202" s="16" t="s">
        <v>965</v>
      </c>
      <c r="B202" s="16" t="s">
        <v>888</v>
      </c>
      <c r="C202" s="18">
        <v>2023</v>
      </c>
      <c r="D202" s="18">
        <v>3</v>
      </c>
      <c r="E202" s="25">
        <v>1970</v>
      </c>
      <c r="F202" s="18">
        <f t="shared" si="19"/>
        <v>40.58</v>
      </c>
      <c r="G202" s="27">
        <f t="shared" si="22"/>
        <v>2010.58</v>
      </c>
      <c r="H202" s="21"/>
      <c r="K202"/>
    </row>
    <row r="203" spans="1:11" ht="17.25" customHeight="1" x14ac:dyDescent="0.2">
      <c r="A203" s="16" t="s">
        <v>966</v>
      </c>
      <c r="B203" s="16" t="s">
        <v>889</v>
      </c>
      <c r="C203" s="18">
        <v>2023</v>
      </c>
      <c r="D203" s="18">
        <v>3</v>
      </c>
      <c r="E203" s="25">
        <f>2596-160</f>
        <v>2436</v>
      </c>
      <c r="F203" s="18">
        <f t="shared" si="19"/>
        <v>58.91</v>
      </c>
      <c r="G203" s="27">
        <f t="shared" si="22"/>
        <v>2494.91</v>
      </c>
      <c r="H203" s="21"/>
      <c r="K203"/>
    </row>
    <row r="204" spans="1:11" ht="17.25" customHeight="1" x14ac:dyDescent="0.2">
      <c r="A204" s="16" t="s">
        <v>967</v>
      </c>
      <c r="B204" s="16" t="s">
        <v>890</v>
      </c>
      <c r="C204" s="18">
        <v>2023</v>
      </c>
      <c r="D204" s="18">
        <v>3</v>
      </c>
      <c r="E204" s="25">
        <v>572</v>
      </c>
      <c r="F204" s="18">
        <f t="shared" si="19"/>
        <v>42.96</v>
      </c>
      <c r="G204" s="27">
        <f t="shared" si="22"/>
        <v>614.96</v>
      </c>
      <c r="H204" s="21"/>
      <c r="K204"/>
    </row>
    <row r="205" spans="1:11" ht="17.25" customHeight="1" x14ac:dyDescent="0.2">
      <c r="A205" s="16" t="s">
        <v>968</v>
      </c>
      <c r="B205" s="16" t="s">
        <v>891</v>
      </c>
      <c r="C205" s="18">
        <v>2023</v>
      </c>
      <c r="D205" s="29">
        <v>3</v>
      </c>
      <c r="E205" s="25">
        <v>215</v>
      </c>
      <c r="F205" s="18">
        <f t="shared" si="19"/>
        <v>32.04</v>
      </c>
      <c r="G205" s="27">
        <f t="shared" si="22"/>
        <v>247.04</v>
      </c>
      <c r="H205" s="21"/>
      <c r="K205"/>
    </row>
    <row r="206" spans="1:11" ht="17.25" customHeight="1" x14ac:dyDescent="0.2">
      <c r="A206" s="16" t="s">
        <v>969</v>
      </c>
      <c r="B206" s="16" t="s">
        <v>892</v>
      </c>
      <c r="C206" s="18">
        <v>2023</v>
      </c>
      <c r="D206" s="18">
        <v>3</v>
      </c>
      <c r="E206" s="25">
        <f>445-35</f>
        <v>410</v>
      </c>
      <c r="F206" s="18">
        <f t="shared" si="19"/>
        <v>149.47999999999999</v>
      </c>
      <c r="G206" s="27">
        <f t="shared" si="22"/>
        <v>559.48</v>
      </c>
      <c r="H206" s="21"/>
      <c r="K206"/>
    </row>
    <row r="207" spans="1:11" ht="17.25" customHeight="1" x14ac:dyDescent="0.2">
      <c r="A207" s="16" t="s">
        <v>970</v>
      </c>
      <c r="B207" s="16" t="s">
        <v>893</v>
      </c>
      <c r="C207" s="18">
        <v>2023</v>
      </c>
      <c r="D207" s="29">
        <v>3</v>
      </c>
      <c r="E207" s="25">
        <f>495-35</f>
        <v>460</v>
      </c>
      <c r="F207" s="18">
        <f t="shared" si="19"/>
        <v>22.14</v>
      </c>
      <c r="G207" s="27">
        <f t="shared" si="22"/>
        <v>482.14</v>
      </c>
      <c r="H207" s="21"/>
      <c r="K207"/>
    </row>
    <row r="208" spans="1:11" ht="17.25" customHeight="1" x14ac:dyDescent="0.2">
      <c r="A208" s="16" t="s">
        <v>971</v>
      </c>
      <c r="B208" s="16" t="s">
        <v>894</v>
      </c>
      <c r="C208" s="18">
        <v>2023</v>
      </c>
      <c r="D208" s="18">
        <v>3</v>
      </c>
      <c r="E208" s="25">
        <f>885-50</f>
        <v>835</v>
      </c>
      <c r="F208" s="18">
        <f t="shared" si="19"/>
        <v>62.84</v>
      </c>
      <c r="G208" s="27">
        <f t="shared" si="22"/>
        <v>897.84</v>
      </c>
      <c r="H208" s="21"/>
      <c r="K208"/>
    </row>
    <row r="209" spans="1:11" ht="17.25" customHeight="1" x14ac:dyDescent="0.2">
      <c r="A209" s="16" t="s">
        <v>972</v>
      </c>
      <c r="B209" s="16" t="s">
        <v>895</v>
      </c>
      <c r="C209" s="18">
        <v>2023</v>
      </c>
      <c r="D209" s="18">
        <v>3</v>
      </c>
      <c r="E209" s="25">
        <v>295</v>
      </c>
      <c r="F209" s="18">
        <f t="shared" si="19"/>
        <v>22.49</v>
      </c>
      <c r="G209" s="27">
        <f t="shared" si="22"/>
        <v>317.49</v>
      </c>
      <c r="H209" s="21"/>
      <c r="K209"/>
    </row>
    <row r="210" spans="1:11" ht="17.25" customHeight="1" x14ac:dyDescent="0.2">
      <c r="A210" s="16" t="s">
        <v>973</v>
      </c>
      <c r="B210" s="16" t="s">
        <v>896</v>
      </c>
      <c r="C210" s="18">
        <v>2023</v>
      </c>
      <c r="D210" s="18">
        <v>3</v>
      </c>
      <c r="E210" s="25">
        <f>256-20</f>
        <v>236</v>
      </c>
      <c r="F210" s="18">
        <f t="shared" si="19"/>
        <v>62.43</v>
      </c>
      <c r="G210" s="27">
        <f t="shared" si="22"/>
        <v>298.43</v>
      </c>
      <c r="H210" s="21"/>
      <c r="K210"/>
    </row>
    <row r="211" spans="1:11" ht="17.25" customHeight="1" x14ac:dyDescent="0.2">
      <c r="A211" s="16" t="s">
        <v>974</v>
      </c>
      <c r="B211" s="16" t="s">
        <v>897</v>
      </c>
      <c r="C211" s="18">
        <v>2023</v>
      </c>
      <c r="D211" s="18">
        <v>3</v>
      </c>
      <c r="E211" s="25">
        <f>170-35</f>
        <v>135</v>
      </c>
      <c r="F211" s="18">
        <f t="shared" si="19"/>
        <v>22.01</v>
      </c>
      <c r="G211" s="27">
        <f t="shared" si="22"/>
        <v>157.01</v>
      </c>
      <c r="H211" s="21"/>
      <c r="K211"/>
    </row>
    <row r="212" spans="1:11" ht="17.25" customHeight="1" x14ac:dyDescent="0.2">
      <c r="A212" s="16" t="s">
        <v>975</v>
      </c>
      <c r="B212" s="16" t="s">
        <v>898</v>
      </c>
      <c r="C212" s="18">
        <v>2023</v>
      </c>
      <c r="D212" s="18">
        <v>3</v>
      </c>
      <c r="E212" s="25">
        <f>344-35</f>
        <v>309</v>
      </c>
      <c r="F212" s="18">
        <f t="shared" si="19"/>
        <v>25.78</v>
      </c>
      <c r="G212" s="27">
        <f t="shared" si="22"/>
        <v>334.78</v>
      </c>
      <c r="H212" s="21"/>
      <c r="K212"/>
    </row>
    <row r="213" spans="1:11" ht="17.25" customHeight="1" x14ac:dyDescent="0.2">
      <c r="A213" s="16" t="s">
        <v>976</v>
      </c>
      <c r="B213" s="16" t="s">
        <v>899</v>
      </c>
      <c r="C213" s="18">
        <v>2023</v>
      </c>
      <c r="D213" s="18">
        <v>3</v>
      </c>
      <c r="E213" s="25">
        <f>231-35</f>
        <v>196</v>
      </c>
      <c r="F213" s="18">
        <f t="shared" si="19"/>
        <v>41.67</v>
      </c>
      <c r="G213" s="27">
        <f t="shared" si="22"/>
        <v>237.67000000000002</v>
      </c>
      <c r="H213" s="21"/>
      <c r="K213"/>
    </row>
    <row r="214" spans="1:11" ht="17.25" customHeight="1" x14ac:dyDescent="0.2">
      <c r="A214" s="16" t="s">
        <v>977</v>
      </c>
      <c r="B214" s="16" t="s">
        <v>900</v>
      </c>
      <c r="C214" s="18">
        <v>2023</v>
      </c>
      <c r="D214" s="18">
        <v>3</v>
      </c>
      <c r="E214" s="25">
        <f>304-35</f>
        <v>269</v>
      </c>
      <c r="F214" s="18">
        <f t="shared" si="19"/>
        <v>33.19</v>
      </c>
      <c r="G214" s="27">
        <f t="shared" si="22"/>
        <v>302.19</v>
      </c>
      <c r="H214" s="21"/>
      <c r="K214"/>
    </row>
    <row r="215" spans="1:11" ht="17.25" customHeight="1" x14ac:dyDescent="0.2">
      <c r="A215" s="16" t="s">
        <v>978</v>
      </c>
      <c r="B215" s="16" t="s">
        <v>901</v>
      </c>
      <c r="C215" s="18">
        <v>2023</v>
      </c>
      <c r="D215" s="18">
        <v>3</v>
      </c>
      <c r="E215" s="25">
        <f>1025-65</f>
        <v>960</v>
      </c>
      <c r="F215" s="18">
        <f t="shared" si="19"/>
        <v>26.52</v>
      </c>
      <c r="G215" s="27">
        <f t="shared" si="22"/>
        <v>986.52</v>
      </c>
      <c r="H215" s="21"/>
      <c r="K215"/>
    </row>
    <row r="216" spans="1:11" ht="17.25" customHeight="1" x14ac:dyDescent="0.2">
      <c r="A216" s="16" t="s">
        <v>979</v>
      </c>
      <c r="B216" s="16" t="s">
        <v>902</v>
      </c>
      <c r="C216" s="18">
        <v>2023</v>
      </c>
      <c r="D216" s="18">
        <v>3</v>
      </c>
      <c r="E216" s="25">
        <f>235-35</f>
        <v>200</v>
      </c>
      <c r="F216" s="18">
        <f t="shared" si="19"/>
        <v>28.68</v>
      </c>
      <c r="G216" s="27">
        <f t="shared" si="22"/>
        <v>228.68</v>
      </c>
      <c r="H216" s="21"/>
      <c r="K216"/>
    </row>
    <row r="217" spans="1:11" ht="17.25" customHeight="1" x14ac:dyDescent="0.2">
      <c r="A217" s="16" t="s">
        <v>980</v>
      </c>
      <c r="B217" s="16" t="s">
        <v>903</v>
      </c>
      <c r="C217" s="18">
        <v>2023</v>
      </c>
      <c r="D217" s="18">
        <v>3</v>
      </c>
      <c r="E217" s="25">
        <v>1330</v>
      </c>
      <c r="F217" s="18">
        <f t="shared" si="19"/>
        <v>48.25</v>
      </c>
      <c r="G217" s="27">
        <f t="shared" si="22"/>
        <v>1378.25</v>
      </c>
      <c r="H217" s="21"/>
      <c r="K217"/>
    </row>
    <row r="218" spans="1:11" ht="17.25" customHeight="1" x14ac:dyDescent="0.2">
      <c r="A218" s="16" t="s">
        <v>981</v>
      </c>
      <c r="B218" s="16" t="s">
        <v>904</v>
      </c>
      <c r="C218" s="18">
        <v>2023</v>
      </c>
      <c r="D218" s="18">
        <v>3</v>
      </c>
      <c r="E218" s="25">
        <f>604-35</f>
        <v>569</v>
      </c>
      <c r="F218" s="18">
        <f t="shared" si="19"/>
        <v>138.16</v>
      </c>
      <c r="G218" s="27">
        <f t="shared" si="22"/>
        <v>707.16</v>
      </c>
      <c r="H218" s="21"/>
      <c r="K218"/>
    </row>
    <row r="219" spans="1:11" ht="17.25" customHeight="1" x14ac:dyDescent="0.2">
      <c r="A219" s="16" t="s">
        <v>982</v>
      </c>
      <c r="B219" s="16" t="s">
        <v>905</v>
      </c>
      <c r="C219" s="18">
        <v>2023</v>
      </c>
      <c r="D219" s="18">
        <v>3</v>
      </c>
      <c r="E219" s="25">
        <f>528-35</f>
        <v>493</v>
      </c>
      <c r="F219" s="18">
        <f t="shared" si="19"/>
        <v>21.97</v>
      </c>
      <c r="G219" s="27">
        <f t="shared" si="22"/>
        <v>514.97</v>
      </c>
      <c r="H219" s="21"/>
      <c r="K219"/>
    </row>
    <row r="220" spans="1:11" ht="17.25" customHeight="1" x14ac:dyDescent="0.2">
      <c r="A220" s="16" t="s">
        <v>983</v>
      </c>
      <c r="B220" s="16" t="s">
        <v>906</v>
      </c>
      <c r="C220" s="18">
        <v>2023</v>
      </c>
      <c r="D220" s="29">
        <v>3</v>
      </c>
      <c r="E220" s="25">
        <f>1718-50</f>
        <v>1668</v>
      </c>
      <c r="F220" s="18">
        <f t="shared" si="19"/>
        <v>5</v>
      </c>
      <c r="G220" s="27">
        <f t="shared" si="22"/>
        <v>1673</v>
      </c>
      <c r="H220" s="21"/>
      <c r="K220"/>
    </row>
    <row r="221" spans="1:11" ht="17.25" customHeight="1" x14ac:dyDescent="0.2">
      <c r="A221" s="16" t="s">
        <v>984</v>
      </c>
      <c r="B221" s="16" t="s">
        <v>907</v>
      </c>
      <c r="C221" s="18">
        <v>2023</v>
      </c>
      <c r="D221" s="29">
        <v>3</v>
      </c>
      <c r="E221" s="25">
        <f>2235-50</f>
        <v>2185</v>
      </c>
      <c r="F221" s="18">
        <f t="shared" si="19"/>
        <v>0</v>
      </c>
      <c r="G221" s="27">
        <f t="shared" si="22"/>
        <v>2185</v>
      </c>
      <c r="H221" s="21"/>
      <c r="K221"/>
    </row>
    <row r="222" spans="1:11" ht="17.25" customHeight="1" x14ac:dyDescent="0.2">
      <c r="A222" s="16" t="s">
        <v>985</v>
      </c>
      <c r="B222" s="16" t="s">
        <v>908</v>
      </c>
      <c r="C222" s="18">
        <v>2023</v>
      </c>
      <c r="D222" s="18">
        <v>3</v>
      </c>
      <c r="E222" s="25">
        <v>855</v>
      </c>
      <c r="F222" s="18">
        <f t="shared" si="19"/>
        <v>1</v>
      </c>
      <c r="G222" s="27">
        <f t="shared" si="22"/>
        <v>856</v>
      </c>
      <c r="H222" s="21"/>
      <c r="K222"/>
    </row>
    <row r="223" spans="1:11" ht="17.25" customHeight="1" x14ac:dyDescent="0.2">
      <c r="A223" s="16" t="s">
        <v>986</v>
      </c>
      <c r="B223" s="16" t="s">
        <v>909</v>
      </c>
      <c r="C223" s="18">
        <v>2023</v>
      </c>
      <c r="D223" s="18">
        <v>3</v>
      </c>
      <c r="E223" s="25">
        <f>388</f>
        <v>388</v>
      </c>
      <c r="F223" s="18">
        <f t="shared" si="19"/>
        <v>2</v>
      </c>
      <c r="G223" s="27">
        <f t="shared" si="22"/>
        <v>390</v>
      </c>
      <c r="H223" s="21"/>
      <c r="K223"/>
    </row>
    <row r="224" spans="1:11" ht="17.25" customHeight="1" x14ac:dyDescent="0.2">
      <c r="A224" s="16" t="s">
        <v>987</v>
      </c>
      <c r="B224" s="16" t="s">
        <v>910</v>
      </c>
      <c r="C224" s="18">
        <v>2023</v>
      </c>
      <c r="D224" s="18">
        <v>3</v>
      </c>
      <c r="E224" s="25">
        <f>491-10</f>
        <v>481</v>
      </c>
      <c r="F224" s="18">
        <f t="shared" si="19"/>
        <v>0.5</v>
      </c>
      <c r="G224" s="27">
        <f t="shared" si="22"/>
        <v>481.5</v>
      </c>
      <c r="H224" s="21"/>
      <c r="K224"/>
    </row>
    <row r="225" spans="1:11" ht="17.25" customHeight="1" x14ac:dyDescent="0.2">
      <c r="A225" s="16" t="s">
        <v>988</v>
      </c>
      <c r="B225" s="16" t="s">
        <v>911</v>
      </c>
      <c r="C225" s="18">
        <v>2023</v>
      </c>
      <c r="D225" s="18">
        <v>3</v>
      </c>
      <c r="E225" s="25">
        <v>388</v>
      </c>
      <c r="F225" s="18">
        <f t="shared" si="19"/>
        <v>29.454999999999998</v>
      </c>
      <c r="G225" s="27">
        <f t="shared" si="22"/>
        <v>417.45499999999998</v>
      </c>
      <c r="H225" s="21"/>
      <c r="K225"/>
    </row>
    <row r="226" spans="1:11" ht="17.25" customHeight="1" x14ac:dyDescent="0.2">
      <c r="A226" s="16" t="s">
        <v>989</v>
      </c>
      <c r="B226" s="16" t="s">
        <v>912</v>
      </c>
      <c r="C226" s="18">
        <v>2023</v>
      </c>
      <c r="D226" s="18">
        <v>3</v>
      </c>
      <c r="E226" s="25">
        <f>456-35</f>
        <v>421</v>
      </c>
      <c r="F226" s="18">
        <f t="shared" si="19"/>
        <v>5</v>
      </c>
      <c r="G226" s="27">
        <f t="shared" si="22"/>
        <v>426</v>
      </c>
      <c r="H226" s="21"/>
      <c r="K226"/>
    </row>
    <row r="227" spans="1:11" ht="17.25" customHeight="1" x14ac:dyDescent="0.2">
      <c r="A227" s="16" t="s">
        <v>990</v>
      </c>
      <c r="B227" s="16" t="s">
        <v>913</v>
      </c>
      <c r="C227" s="18">
        <v>2023</v>
      </c>
      <c r="D227" s="18">
        <v>3</v>
      </c>
      <c r="E227" s="25">
        <f>1716-65</f>
        <v>1651</v>
      </c>
      <c r="F227" s="18">
        <f t="shared" si="19"/>
        <v>0</v>
      </c>
      <c r="G227" s="27">
        <f t="shared" si="22"/>
        <v>1651</v>
      </c>
      <c r="H227" s="21"/>
      <c r="K227"/>
    </row>
    <row r="228" spans="1:11" ht="17.25" customHeight="1" x14ac:dyDescent="0.2">
      <c r="A228" s="16" t="s">
        <v>991</v>
      </c>
      <c r="B228" s="16" t="s">
        <v>914</v>
      </c>
      <c r="C228" s="18">
        <v>2023</v>
      </c>
      <c r="D228" s="18">
        <v>3</v>
      </c>
      <c r="E228" s="25">
        <f>460+80</f>
        <v>540</v>
      </c>
      <c r="F228" s="18">
        <f t="shared" si="19"/>
        <v>0.5</v>
      </c>
      <c r="G228" s="27">
        <f t="shared" si="22"/>
        <v>540.5</v>
      </c>
      <c r="H228" s="21"/>
      <c r="K228"/>
    </row>
    <row r="229" spans="1:11" ht="17.25" customHeight="1" x14ac:dyDescent="0.2">
      <c r="A229" s="16" t="s">
        <v>992</v>
      </c>
      <c r="B229" s="16" t="s">
        <v>915</v>
      </c>
      <c r="C229" s="18">
        <v>2023</v>
      </c>
      <c r="D229" s="18">
        <v>3</v>
      </c>
      <c r="E229" s="25">
        <f>288-35</f>
        <v>253</v>
      </c>
      <c r="F229" s="18">
        <f t="shared" si="19"/>
        <v>5</v>
      </c>
      <c r="G229" s="27">
        <f t="shared" si="22"/>
        <v>258</v>
      </c>
      <c r="H229" s="21"/>
      <c r="K229"/>
    </row>
    <row r="230" spans="1:11" ht="17.25" customHeight="1" x14ac:dyDescent="0.2">
      <c r="A230" s="16" t="s">
        <v>993</v>
      </c>
      <c r="B230" s="16" t="s">
        <v>916</v>
      </c>
      <c r="C230" s="18">
        <v>2023</v>
      </c>
      <c r="D230" s="18">
        <v>3</v>
      </c>
      <c r="E230" s="25">
        <v>1273</v>
      </c>
      <c r="F230" s="18">
        <f t="shared" si="19"/>
        <v>5</v>
      </c>
      <c r="G230" s="27">
        <f t="shared" si="22"/>
        <v>1278</v>
      </c>
      <c r="H230" s="21"/>
      <c r="K230"/>
    </row>
    <row r="231" spans="1:11" ht="17.25" customHeight="1" x14ac:dyDescent="0.2">
      <c r="A231" s="16" t="s">
        <v>994</v>
      </c>
      <c r="B231" s="16" t="s">
        <v>917</v>
      </c>
      <c r="C231" s="18">
        <v>2023</v>
      </c>
      <c r="D231" s="18">
        <v>3</v>
      </c>
      <c r="E231" s="25">
        <v>387</v>
      </c>
      <c r="F231" s="18">
        <f t="shared" si="19"/>
        <v>5</v>
      </c>
      <c r="G231" s="27">
        <f t="shared" si="22"/>
        <v>392</v>
      </c>
      <c r="H231" s="21"/>
      <c r="K231"/>
    </row>
    <row r="232" spans="1:11" ht="17.25" customHeight="1" x14ac:dyDescent="0.2">
      <c r="A232" s="16" t="s">
        <v>995</v>
      </c>
      <c r="B232" s="16" t="s">
        <v>918</v>
      </c>
      <c r="C232" s="18">
        <v>2023</v>
      </c>
      <c r="D232" s="18">
        <v>3</v>
      </c>
      <c r="E232" s="25">
        <f>665-35</f>
        <v>630</v>
      </c>
      <c r="F232" s="18">
        <f t="shared" si="19"/>
        <v>5</v>
      </c>
      <c r="G232" s="27">
        <f t="shared" si="22"/>
        <v>635</v>
      </c>
      <c r="H232" s="21"/>
      <c r="K232"/>
    </row>
    <row r="233" spans="1:11" ht="17.25" customHeight="1" x14ac:dyDescent="0.2">
      <c r="A233" s="16" t="s">
        <v>996</v>
      </c>
      <c r="B233" s="16" t="s">
        <v>919</v>
      </c>
      <c r="C233" s="18">
        <v>2023</v>
      </c>
      <c r="D233" s="18">
        <v>3</v>
      </c>
      <c r="E233" s="25">
        <v>210</v>
      </c>
      <c r="F233" s="18">
        <f t="shared" si="19"/>
        <v>5</v>
      </c>
      <c r="G233" s="27">
        <f t="shared" si="22"/>
        <v>215</v>
      </c>
      <c r="H233" s="21"/>
      <c r="K233"/>
    </row>
    <row r="234" spans="1:11" ht="17.25" customHeight="1" x14ac:dyDescent="0.2">
      <c r="A234" s="16" t="s">
        <v>997</v>
      </c>
      <c r="B234" s="16" t="s">
        <v>920</v>
      </c>
      <c r="C234" s="18">
        <v>2023</v>
      </c>
      <c r="D234" s="18">
        <v>3</v>
      </c>
      <c r="E234" s="25">
        <f>246-25</f>
        <v>221</v>
      </c>
      <c r="F234" s="18">
        <f t="shared" si="19"/>
        <v>5</v>
      </c>
      <c r="G234" s="27">
        <f t="shared" si="22"/>
        <v>226</v>
      </c>
      <c r="H234" s="21"/>
      <c r="K234"/>
    </row>
    <row r="235" spans="1:11" ht="17.25" customHeight="1" x14ac:dyDescent="0.2">
      <c r="A235" s="16" t="s">
        <v>998</v>
      </c>
      <c r="B235" s="16" t="s">
        <v>921</v>
      </c>
      <c r="C235" s="18">
        <v>2023</v>
      </c>
      <c r="D235" s="18">
        <v>3</v>
      </c>
      <c r="E235" s="25">
        <f>165</f>
        <v>165</v>
      </c>
      <c r="F235" s="18">
        <f t="shared" si="19"/>
        <v>5</v>
      </c>
      <c r="G235" s="27">
        <f t="shared" si="22"/>
        <v>170</v>
      </c>
      <c r="H235" s="21"/>
      <c r="K235"/>
    </row>
    <row r="236" spans="1:11" ht="17.25" customHeight="1" x14ac:dyDescent="0.2">
      <c r="A236" s="16" t="s">
        <v>999</v>
      </c>
      <c r="B236" s="16" t="s">
        <v>922</v>
      </c>
      <c r="C236" s="18">
        <v>2023</v>
      </c>
      <c r="D236" s="18">
        <v>3</v>
      </c>
      <c r="E236" s="25">
        <f>1930-200</f>
        <v>1730</v>
      </c>
      <c r="F236" s="18">
        <f t="shared" si="19"/>
        <v>5</v>
      </c>
      <c r="G236" s="27">
        <f t="shared" si="22"/>
        <v>1735</v>
      </c>
      <c r="H236" s="21"/>
      <c r="K236"/>
    </row>
    <row r="237" spans="1:11" ht="17.25" customHeight="1" x14ac:dyDescent="0.2">
      <c r="A237" s="16" t="s">
        <v>1000</v>
      </c>
      <c r="B237" s="16" t="s">
        <v>923</v>
      </c>
      <c r="C237" s="18">
        <v>2023</v>
      </c>
      <c r="D237" s="18">
        <v>3</v>
      </c>
      <c r="E237" s="25">
        <f>314-35</f>
        <v>279</v>
      </c>
      <c r="F237" s="18">
        <f t="shared" si="19"/>
        <v>5</v>
      </c>
      <c r="G237" s="27">
        <f t="shared" si="22"/>
        <v>284</v>
      </c>
      <c r="H237" s="21"/>
      <c r="K237"/>
    </row>
    <row r="238" spans="1:11" ht="17.25" customHeight="1" x14ac:dyDescent="0.2">
      <c r="A238" s="16" t="s">
        <v>1001</v>
      </c>
      <c r="B238" s="16" t="s">
        <v>924</v>
      </c>
      <c r="C238" s="18">
        <v>2023</v>
      </c>
      <c r="D238" s="18">
        <v>3</v>
      </c>
      <c r="E238" s="25">
        <f>367</f>
        <v>367</v>
      </c>
      <c r="F238" s="18">
        <f t="shared" si="19"/>
        <v>0</v>
      </c>
      <c r="G238" s="27">
        <f t="shared" si="22"/>
        <v>367</v>
      </c>
      <c r="H238" s="21"/>
      <c r="K238"/>
    </row>
    <row r="239" spans="1:11" ht="17.25" customHeight="1" x14ac:dyDescent="0.2">
      <c r="A239" s="16" t="s">
        <v>1002</v>
      </c>
      <c r="B239" s="16" t="s">
        <v>925</v>
      </c>
      <c r="C239" s="18">
        <v>2023</v>
      </c>
      <c r="D239" s="18">
        <v>3</v>
      </c>
      <c r="E239" s="25">
        <f>2541-160</f>
        <v>2381</v>
      </c>
      <c r="F239" s="18">
        <f t="shared" si="19"/>
        <v>0</v>
      </c>
      <c r="G239" s="27">
        <f t="shared" si="22"/>
        <v>2381</v>
      </c>
      <c r="H239" s="21"/>
      <c r="K239"/>
    </row>
    <row r="240" spans="1:11" ht="17.25" customHeight="1" x14ac:dyDescent="0.2">
      <c r="A240" s="16" t="s">
        <v>1003</v>
      </c>
      <c r="B240" s="16" t="s">
        <v>926</v>
      </c>
      <c r="C240" s="18">
        <v>2023</v>
      </c>
      <c r="D240" s="18">
        <v>3</v>
      </c>
      <c r="E240" s="25">
        <f>394-35</f>
        <v>359</v>
      </c>
      <c r="F240" s="18">
        <f t="shared" si="19"/>
        <v>0</v>
      </c>
      <c r="G240" s="27">
        <f t="shared" si="22"/>
        <v>359</v>
      </c>
      <c r="H240" s="21"/>
      <c r="K240"/>
    </row>
    <row r="241" spans="1:11" ht="17.25" customHeight="1" x14ac:dyDescent="0.2">
      <c r="A241" s="16" t="s">
        <v>1004</v>
      </c>
      <c r="B241" s="16" t="s">
        <v>927</v>
      </c>
      <c r="C241" s="18">
        <v>2023</v>
      </c>
      <c r="D241" s="18">
        <v>3</v>
      </c>
      <c r="E241" s="25">
        <v>572</v>
      </c>
      <c r="F241" s="18">
        <f t="shared" si="19"/>
        <v>0</v>
      </c>
      <c r="G241" s="27">
        <f t="shared" si="22"/>
        <v>572</v>
      </c>
      <c r="H241" s="21"/>
      <c r="K241"/>
    </row>
    <row r="242" spans="1:11" ht="17.25" customHeight="1" x14ac:dyDescent="0.2">
      <c r="A242" s="16" t="s">
        <v>1005</v>
      </c>
      <c r="B242" s="16" t="s">
        <v>928</v>
      </c>
      <c r="C242" s="18">
        <v>2023</v>
      </c>
      <c r="D242" s="18">
        <v>3</v>
      </c>
      <c r="E242" s="25">
        <v>269</v>
      </c>
      <c r="F242" s="18">
        <f t="shared" si="19"/>
        <v>0</v>
      </c>
      <c r="G242" s="27">
        <f t="shared" si="22"/>
        <v>269</v>
      </c>
      <c r="H242" s="21"/>
      <c r="K242"/>
    </row>
    <row r="243" spans="1:11" ht="17.25" customHeight="1" x14ac:dyDescent="0.2">
      <c r="A243" s="16" t="s">
        <v>1006</v>
      </c>
      <c r="B243" s="16" t="s">
        <v>929</v>
      </c>
      <c r="C243" s="18">
        <v>2023</v>
      </c>
      <c r="D243" s="18">
        <v>3</v>
      </c>
      <c r="E243" s="25">
        <f>2375-160</f>
        <v>2215</v>
      </c>
      <c r="F243" s="18">
        <f t="shared" si="19"/>
        <v>0</v>
      </c>
      <c r="G243" s="27">
        <f t="shared" si="22"/>
        <v>2215</v>
      </c>
      <c r="H243" s="21"/>
      <c r="K243"/>
    </row>
    <row r="244" spans="1:11" ht="17.25" customHeight="1" x14ac:dyDescent="0.2">
      <c r="A244" s="16" t="s">
        <v>1007</v>
      </c>
      <c r="B244" s="16" t="s">
        <v>930</v>
      </c>
      <c r="C244" s="18">
        <v>2023</v>
      </c>
      <c r="D244" s="18">
        <v>3</v>
      </c>
      <c r="E244" s="25">
        <f>2460-160</f>
        <v>2300</v>
      </c>
      <c r="F244" s="18">
        <f t="shared" si="19"/>
        <v>0</v>
      </c>
      <c r="G244" s="27">
        <f t="shared" si="22"/>
        <v>2300</v>
      </c>
      <c r="H244" s="21"/>
      <c r="K244"/>
    </row>
    <row r="245" spans="1:11" ht="17.25" customHeight="1" x14ac:dyDescent="0.2">
      <c r="A245" s="16" t="s">
        <v>1008</v>
      </c>
      <c r="B245" s="16" t="s">
        <v>931</v>
      </c>
      <c r="C245" s="18">
        <v>2023</v>
      </c>
      <c r="D245" s="18">
        <v>3</v>
      </c>
      <c r="E245" s="25">
        <v>326</v>
      </c>
      <c r="F245" s="18">
        <f t="shared" si="19"/>
        <v>0</v>
      </c>
      <c r="G245" s="27">
        <f t="shared" si="22"/>
        <v>326</v>
      </c>
      <c r="H245" s="21"/>
      <c r="K245"/>
    </row>
    <row r="246" spans="1:11" ht="17.25" customHeight="1" x14ac:dyDescent="0.2">
      <c r="A246" s="16" t="s">
        <v>1009</v>
      </c>
      <c r="B246" s="16" t="s">
        <v>932</v>
      </c>
      <c r="C246" s="18">
        <v>2023</v>
      </c>
      <c r="D246" s="18">
        <v>3</v>
      </c>
      <c r="E246" s="25">
        <f>248-35</f>
        <v>213</v>
      </c>
      <c r="F246" s="18">
        <f t="shared" si="19"/>
        <v>0</v>
      </c>
      <c r="G246" s="27">
        <f t="shared" si="22"/>
        <v>213</v>
      </c>
      <c r="H246" s="21"/>
      <c r="K246"/>
    </row>
    <row r="247" spans="1:11" ht="17.25" customHeight="1" x14ac:dyDescent="0.2">
      <c r="A247" s="16" t="s">
        <v>1010</v>
      </c>
      <c r="B247" s="16" t="s">
        <v>933</v>
      </c>
      <c r="C247" s="18">
        <v>2023</v>
      </c>
      <c r="D247" s="18">
        <v>3</v>
      </c>
      <c r="E247" s="25">
        <v>855</v>
      </c>
      <c r="F247" s="18">
        <f t="shared" si="19"/>
        <v>0</v>
      </c>
      <c r="G247" s="27">
        <f t="shared" si="22"/>
        <v>855</v>
      </c>
      <c r="H247" s="21"/>
      <c r="K247"/>
    </row>
    <row r="248" spans="1:11" ht="17.25" customHeight="1" x14ac:dyDescent="0.2">
      <c r="A248" s="16" t="s">
        <v>1011</v>
      </c>
      <c r="B248" s="16" t="s">
        <v>934</v>
      </c>
      <c r="C248" s="18">
        <v>2023</v>
      </c>
      <c r="D248" s="18">
        <v>3</v>
      </c>
      <c r="E248" s="25">
        <v>1273</v>
      </c>
      <c r="F248" s="18">
        <f t="shared" si="19"/>
        <v>0</v>
      </c>
      <c r="G248" s="27">
        <f t="shared" ref="G248:G255" si="23">E248+F248</f>
        <v>1273</v>
      </c>
      <c r="H248" s="21"/>
      <c r="K248"/>
    </row>
    <row r="249" spans="1:11" ht="17.25" customHeight="1" x14ac:dyDescent="0.2">
      <c r="A249" s="16" t="s">
        <v>1012</v>
      </c>
      <c r="B249" s="16" t="s">
        <v>935</v>
      </c>
      <c r="C249" s="18">
        <v>2023</v>
      </c>
      <c r="D249" s="18">
        <v>3</v>
      </c>
      <c r="E249" s="25">
        <v>877</v>
      </c>
      <c r="F249" s="18">
        <f t="shared" si="19"/>
        <v>0</v>
      </c>
      <c r="G249" s="27">
        <f t="shared" si="23"/>
        <v>877</v>
      </c>
      <c r="H249" s="21"/>
      <c r="K249"/>
    </row>
    <row r="250" spans="1:11" ht="17.25" customHeight="1" x14ac:dyDescent="0.2">
      <c r="A250" s="16" t="s">
        <v>1013</v>
      </c>
      <c r="B250" s="16" t="s">
        <v>936</v>
      </c>
      <c r="C250" s="18">
        <v>2023</v>
      </c>
      <c r="D250" s="18">
        <v>3</v>
      </c>
      <c r="E250" s="25">
        <v>877</v>
      </c>
      <c r="F250" s="18">
        <f t="shared" si="19"/>
        <v>0</v>
      </c>
      <c r="G250" s="27">
        <f t="shared" si="23"/>
        <v>877</v>
      </c>
      <c r="H250" s="21"/>
      <c r="K250"/>
    </row>
    <row r="251" spans="1:11" ht="17.25" customHeight="1" x14ac:dyDescent="0.2">
      <c r="A251" s="16" t="s">
        <v>1014</v>
      </c>
      <c r="B251" s="16" t="s">
        <v>937</v>
      </c>
      <c r="C251" s="18">
        <v>2023</v>
      </c>
      <c r="D251" s="18">
        <v>3</v>
      </c>
      <c r="E251" s="25">
        <v>421</v>
      </c>
      <c r="F251" s="18">
        <f t="shared" si="19"/>
        <v>0</v>
      </c>
      <c r="G251" s="27">
        <f t="shared" si="23"/>
        <v>421</v>
      </c>
      <c r="H251" s="21"/>
      <c r="K251"/>
    </row>
    <row r="252" spans="1:11" ht="17.25" customHeight="1" x14ac:dyDescent="0.2">
      <c r="A252" s="16" t="s">
        <v>1015</v>
      </c>
      <c r="B252" s="16" t="s">
        <v>938</v>
      </c>
      <c r="C252" s="18">
        <v>2023</v>
      </c>
      <c r="D252" s="18">
        <v>3</v>
      </c>
      <c r="E252" s="25">
        <v>1330</v>
      </c>
      <c r="F252" s="18">
        <f t="shared" si="19"/>
        <v>0</v>
      </c>
      <c r="G252" s="27">
        <f t="shared" si="23"/>
        <v>1330</v>
      </c>
      <c r="H252" s="21"/>
      <c r="K252"/>
    </row>
    <row r="253" spans="1:11" ht="17.25" customHeight="1" x14ac:dyDescent="0.2">
      <c r="A253" s="16" t="s">
        <v>1016</v>
      </c>
      <c r="B253" s="16" t="s">
        <v>939</v>
      </c>
      <c r="C253" s="18">
        <v>2023</v>
      </c>
      <c r="D253" s="18">
        <v>3</v>
      </c>
      <c r="E253" s="25">
        <v>254</v>
      </c>
      <c r="F253" s="18">
        <f t="shared" si="19"/>
        <v>0</v>
      </c>
      <c r="G253" s="27">
        <f t="shared" si="23"/>
        <v>254</v>
      </c>
      <c r="H253" s="21"/>
      <c r="K253"/>
    </row>
    <row r="254" spans="1:11" ht="17.25" customHeight="1" x14ac:dyDescent="0.2">
      <c r="A254" s="16" t="s">
        <v>1017</v>
      </c>
      <c r="B254" s="16" t="s">
        <v>940</v>
      </c>
      <c r="C254" s="18">
        <v>2023</v>
      </c>
      <c r="D254" s="18">
        <v>3</v>
      </c>
      <c r="E254" s="25">
        <v>250</v>
      </c>
      <c r="F254" s="18">
        <f t="shared" si="19"/>
        <v>0</v>
      </c>
      <c r="G254" s="27">
        <f t="shared" si="23"/>
        <v>250</v>
      </c>
      <c r="H254" s="21"/>
      <c r="K254"/>
    </row>
    <row r="255" spans="1:11" ht="17.25" customHeight="1" x14ac:dyDescent="0.2">
      <c r="A255" s="16" t="s">
        <v>1018</v>
      </c>
      <c r="B255" s="16" t="s">
        <v>941</v>
      </c>
      <c r="C255" s="18">
        <v>2023</v>
      </c>
      <c r="D255" s="18">
        <v>3</v>
      </c>
      <c r="E255" s="25">
        <v>320</v>
      </c>
      <c r="F255" s="18">
        <f t="shared" si="19"/>
        <v>0</v>
      </c>
      <c r="G255" s="27">
        <f t="shared" si="23"/>
        <v>320</v>
      </c>
      <c r="H255" s="21"/>
      <c r="K255"/>
    </row>
    <row r="256" spans="1:11" ht="17.25" customHeight="1" x14ac:dyDescent="0.2">
      <c r="A256" s="16" t="s">
        <v>1019</v>
      </c>
      <c r="B256" s="16" t="s">
        <v>942</v>
      </c>
      <c r="C256" s="18">
        <v>2023</v>
      </c>
      <c r="D256" s="18">
        <v>3</v>
      </c>
      <c r="E256" s="25">
        <v>327</v>
      </c>
      <c r="F256" s="18">
        <f t="shared" si="19"/>
        <v>0</v>
      </c>
      <c r="G256" s="27">
        <f t="shared" ref="G256" si="24">E256+F256</f>
        <v>327</v>
      </c>
      <c r="H256" s="21"/>
      <c r="K256"/>
    </row>
    <row r="257" spans="1:11" ht="17.25" customHeight="1" x14ac:dyDescent="0.2">
      <c r="A257" s="16" t="s">
        <v>1020</v>
      </c>
      <c r="B257" s="16" t="s">
        <v>943</v>
      </c>
      <c r="C257" s="18">
        <v>2023</v>
      </c>
      <c r="D257" s="18">
        <v>3</v>
      </c>
      <c r="E257" s="25"/>
      <c r="F257" s="18">
        <f t="shared" si="19"/>
        <v>0</v>
      </c>
      <c r="G257" s="27"/>
      <c r="H257" s="21"/>
      <c r="K257"/>
    </row>
    <row r="258" spans="1:11" ht="17.25" customHeight="1" x14ac:dyDescent="0.2">
      <c r="A258" s="16" t="s">
        <v>1021</v>
      </c>
      <c r="B258" s="16" t="s">
        <v>944</v>
      </c>
      <c r="C258" s="18">
        <v>2023</v>
      </c>
      <c r="D258" s="18">
        <v>3</v>
      </c>
      <c r="E258" s="25">
        <f>393-35</f>
        <v>358</v>
      </c>
      <c r="F258" s="18">
        <f t="shared" si="19"/>
        <v>0</v>
      </c>
      <c r="G258" s="27">
        <f t="shared" ref="G258:G259" si="25">E258+F258</f>
        <v>358</v>
      </c>
      <c r="H258" s="21"/>
      <c r="K258"/>
    </row>
    <row r="259" spans="1:11" ht="17.25" customHeight="1" x14ac:dyDescent="0.2">
      <c r="A259" s="16" t="s">
        <v>1022</v>
      </c>
      <c r="B259" s="16" t="s">
        <v>945</v>
      </c>
      <c r="C259" s="18">
        <v>2023</v>
      </c>
      <c r="D259" s="18">
        <v>3</v>
      </c>
      <c r="E259" s="25">
        <f>434-35</f>
        <v>399</v>
      </c>
      <c r="F259" s="18">
        <f t="shared" ref="F259:F318" si="26">VLOOKUP(A259,J:L,3,FALSE)</f>
        <v>0</v>
      </c>
      <c r="G259" s="27">
        <f t="shared" si="25"/>
        <v>399</v>
      </c>
      <c r="H259" s="21"/>
      <c r="K259"/>
    </row>
    <row r="260" spans="1:11" ht="17.25" customHeight="1" x14ac:dyDescent="0.2">
      <c r="A260" s="16" t="s">
        <v>964</v>
      </c>
      <c r="B260" s="16" t="s">
        <v>887</v>
      </c>
      <c r="C260" s="18">
        <v>2023</v>
      </c>
      <c r="D260" s="18">
        <v>4</v>
      </c>
      <c r="E260" s="25">
        <f>2286-160</f>
        <v>2126</v>
      </c>
      <c r="F260" s="18">
        <f t="shared" si="26"/>
        <v>51.08</v>
      </c>
      <c r="G260" s="27">
        <f t="shared" ref="G260:G322" si="27">E260+F260</f>
        <v>2177.08</v>
      </c>
      <c r="H260" s="21"/>
      <c r="K260"/>
    </row>
    <row r="261" spans="1:11" ht="17.25" customHeight="1" x14ac:dyDescent="0.2">
      <c r="A261" s="16" t="s">
        <v>965</v>
      </c>
      <c r="B261" s="16" t="s">
        <v>888</v>
      </c>
      <c r="C261" s="18">
        <v>2023</v>
      </c>
      <c r="D261" s="18">
        <v>4</v>
      </c>
      <c r="E261" s="25">
        <f>2130-160</f>
        <v>1970</v>
      </c>
      <c r="F261" s="18">
        <f t="shared" si="26"/>
        <v>40.58</v>
      </c>
      <c r="G261" s="27">
        <f t="shared" si="27"/>
        <v>2010.58</v>
      </c>
      <c r="H261" s="21"/>
      <c r="K261"/>
    </row>
    <row r="262" spans="1:11" ht="17.25" customHeight="1" x14ac:dyDescent="0.2">
      <c r="A262" s="16" t="s">
        <v>966</v>
      </c>
      <c r="B262" s="16" t="s">
        <v>889</v>
      </c>
      <c r="C262" s="18">
        <v>2023</v>
      </c>
      <c r="D262" s="18">
        <v>4</v>
      </c>
      <c r="E262" s="25">
        <f>2596-160</f>
        <v>2436</v>
      </c>
      <c r="F262" s="18">
        <f t="shared" si="26"/>
        <v>58.91</v>
      </c>
      <c r="G262" s="27">
        <f t="shared" si="27"/>
        <v>2494.91</v>
      </c>
      <c r="H262" s="21"/>
      <c r="K262"/>
    </row>
    <row r="263" spans="1:11" ht="17.25" customHeight="1" x14ac:dyDescent="0.2">
      <c r="A263" s="16" t="s">
        <v>967</v>
      </c>
      <c r="B263" s="16" t="s">
        <v>890</v>
      </c>
      <c r="C263" s="18">
        <v>2023</v>
      </c>
      <c r="D263" s="18">
        <v>4</v>
      </c>
      <c r="E263" s="25">
        <f>622-50</f>
        <v>572</v>
      </c>
      <c r="F263" s="18">
        <f t="shared" si="26"/>
        <v>42.96</v>
      </c>
      <c r="G263" s="27">
        <f t="shared" si="27"/>
        <v>614.96</v>
      </c>
      <c r="H263" s="21"/>
      <c r="K263"/>
    </row>
    <row r="264" spans="1:11" ht="17.25" customHeight="1" x14ac:dyDescent="0.2">
      <c r="A264" s="16" t="s">
        <v>968</v>
      </c>
      <c r="B264" s="16" t="s">
        <v>891</v>
      </c>
      <c r="C264" s="18">
        <v>2023</v>
      </c>
      <c r="D264" s="29">
        <v>4</v>
      </c>
      <c r="E264" s="25">
        <f>250-35</f>
        <v>215</v>
      </c>
      <c r="F264" s="18">
        <f t="shared" si="26"/>
        <v>32.04</v>
      </c>
      <c r="G264" s="27">
        <f t="shared" si="27"/>
        <v>247.04</v>
      </c>
      <c r="H264" s="21"/>
      <c r="K264"/>
    </row>
    <row r="265" spans="1:11" ht="17.25" customHeight="1" x14ac:dyDescent="0.2">
      <c r="A265" s="16" t="s">
        <v>969</v>
      </c>
      <c r="B265" s="16" t="s">
        <v>892</v>
      </c>
      <c r="C265" s="18">
        <v>2023</v>
      </c>
      <c r="D265" s="18">
        <v>4</v>
      </c>
      <c r="E265" s="25">
        <f>445-35</f>
        <v>410</v>
      </c>
      <c r="F265" s="18">
        <f t="shared" si="26"/>
        <v>149.47999999999999</v>
      </c>
      <c r="G265" s="27">
        <f t="shared" si="27"/>
        <v>559.48</v>
      </c>
      <c r="H265" s="21"/>
      <c r="K265"/>
    </row>
    <row r="266" spans="1:11" ht="17.25" customHeight="1" x14ac:dyDescent="0.2">
      <c r="A266" s="16" t="s">
        <v>970</v>
      </c>
      <c r="B266" s="16" t="s">
        <v>893</v>
      </c>
      <c r="C266" s="18">
        <v>2023</v>
      </c>
      <c r="D266" s="29">
        <v>4</v>
      </c>
      <c r="E266" s="25">
        <f>495-35</f>
        <v>460</v>
      </c>
      <c r="F266" s="18">
        <f t="shared" si="26"/>
        <v>22.14</v>
      </c>
      <c r="G266" s="27">
        <f t="shared" si="27"/>
        <v>482.14</v>
      </c>
      <c r="H266" s="21"/>
      <c r="K266"/>
    </row>
    <row r="267" spans="1:11" ht="17.25" customHeight="1" x14ac:dyDescent="0.2">
      <c r="A267" s="16" t="s">
        <v>971</v>
      </c>
      <c r="B267" s="16" t="s">
        <v>894</v>
      </c>
      <c r="C267" s="18">
        <v>2023</v>
      </c>
      <c r="D267" s="18">
        <v>4</v>
      </c>
      <c r="E267" s="25">
        <f>885-50</f>
        <v>835</v>
      </c>
      <c r="F267" s="18">
        <f t="shared" si="26"/>
        <v>62.84</v>
      </c>
      <c r="G267" s="27">
        <f t="shared" si="27"/>
        <v>897.84</v>
      </c>
      <c r="H267" s="21"/>
      <c r="K267"/>
    </row>
    <row r="268" spans="1:11" ht="17.25" customHeight="1" x14ac:dyDescent="0.2">
      <c r="A268" s="16" t="s">
        <v>972</v>
      </c>
      <c r="B268" s="16" t="s">
        <v>895</v>
      </c>
      <c r="C268" s="18">
        <v>2023</v>
      </c>
      <c r="D268" s="18">
        <v>4</v>
      </c>
      <c r="E268" s="25">
        <v>300</v>
      </c>
      <c r="F268" s="18">
        <f t="shared" si="26"/>
        <v>22.49</v>
      </c>
      <c r="G268" s="27">
        <f t="shared" si="27"/>
        <v>322.49</v>
      </c>
      <c r="H268" s="21"/>
      <c r="K268"/>
    </row>
    <row r="269" spans="1:11" ht="17.25" customHeight="1" x14ac:dyDescent="0.2">
      <c r="A269" s="16" t="s">
        <v>973</v>
      </c>
      <c r="B269" s="16" t="s">
        <v>896</v>
      </c>
      <c r="C269" s="18">
        <v>2023</v>
      </c>
      <c r="D269" s="18">
        <v>4</v>
      </c>
      <c r="E269" s="25">
        <f>256-20</f>
        <v>236</v>
      </c>
      <c r="F269" s="18">
        <f t="shared" si="26"/>
        <v>62.43</v>
      </c>
      <c r="G269" s="27">
        <f t="shared" si="27"/>
        <v>298.43</v>
      </c>
      <c r="H269" s="21"/>
      <c r="K269"/>
    </row>
    <row r="270" spans="1:11" ht="17.25" customHeight="1" x14ac:dyDescent="0.2">
      <c r="A270" s="16" t="s">
        <v>974</v>
      </c>
      <c r="B270" s="16" t="s">
        <v>897</v>
      </c>
      <c r="C270" s="18">
        <v>2023</v>
      </c>
      <c r="D270" s="18">
        <v>4</v>
      </c>
      <c r="E270" s="25">
        <f>170-35</f>
        <v>135</v>
      </c>
      <c r="F270" s="18">
        <f t="shared" si="26"/>
        <v>22.01</v>
      </c>
      <c r="G270" s="27">
        <f t="shared" si="27"/>
        <v>157.01</v>
      </c>
      <c r="H270" s="21"/>
      <c r="K270"/>
    </row>
    <row r="271" spans="1:11" ht="17.25" customHeight="1" x14ac:dyDescent="0.2">
      <c r="A271" s="16" t="s">
        <v>975</v>
      </c>
      <c r="B271" s="16" t="s">
        <v>898</v>
      </c>
      <c r="C271" s="18">
        <v>2023</v>
      </c>
      <c r="D271" s="18">
        <v>4</v>
      </c>
      <c r="E271" s="25">
        <f>344-25</f>
        <v>319</v>
      </c>
      <c r="F271" s="18">
        <f t="shared" si="26"/>
        <v>25.78</v>
      </c>
      <c r="G271" s="27">
        <f t="shared" si="27"/>
        <v>344.78</v>
      </c>
      <c r="H271" s="21"/>
      <c r="K271"/>
    </row>
    <row r="272" spans="1:11" ht="17.25" customHeight="1" x14ac:dyDescent="0.2">
      <c r="A272" s="16" t="s">
        <v>976</v>
      </c>
      <c r="B272" s="16" t="s">
        <v>899</v>
      </c>
      <c r="C272" s="18">
        <v>2023</v>
      </c>
      <c r="D272" s="18">
        <v>4</v>
      </c>
      <c r="E272" s="25">
        <f>231-35</f>
        <v>196</v>
      </c>
      <c r="F272" s="18">
        <f t="shared" si="26"/>
        <v>41.67</v>
      </c>
      <c r="G272" s="27">
        <f t="shared" si="27"/>
        <v>237.67000000000002</v>
      </c>
      <c r="H272" s="21"/>
      <c r="K272"/>
    </row>
    <row r="273" spans="1:11" ht="17.25" customHeight="1" x14ac:dyDescent="0.2">
      <c r="A273" s="16" t="s">
        <v>977</v>
      </c>
      <c r="B273" s="16" t="s">
        <v>900</v>
      </c>
      <c r="C273" s="18">
        <v>2023</v>
      </c>
      <c r="D273" s="18">
        <v>4</v>
      </c>
      <c r="E273" s="25">
        <f>304-35</f>
        <v>269</v>
      </c>
      <c r="F273" s="18">
        <f t="shared" si="26"/>
        <v>33.19</v>
      </c>
      <c r="G273" s="27">
        <f t="shared" si="27"/>
        <v>302.19</v>
      </c>
      <c r="H273" s="21"/>
      <c r="K273"/>
    </row>
    <row r="274" spans="1:11" ht="17.25" customHeight="1" x14ac:dyDescent="0.2">
      <c r="A274" s="16" t="s">
        <v>978</v>
      </c>
      <c r="B274" s="16" t="s">
        <v>901</v>
      </c>
      <c r="C274" s="18">
        <v>2023</v>
      </c>
      <c r="D274" s="18">
        <v>4</v>
      </c>
      <c r="E274" s="25">
        <v>960</v>
      </c>
      <c r="F274" s="18">
        <f t="shared" si="26"/>
        <v>26.52</v>
      </c>
      <c r="G274" s="27">
        <f t="shared" si="27"/>
        <v>986.52</v>
      </c>
      <c r="H274" s="21"/>
      <c r="K274"/>
    </row>
    <row r="275" spans="1:11" ht="17.25" customHeight="1" x14ac:dyDescent="0.2">
      <c r="A275" s="16" t="s">
        <v>979</v>
      </c>
      <c r="B275" s="16" t="s">
        <v>902</v>
      </c>
      <c r="C275" s="18">
        <v>2023</v>
      </c>
      <c r="D275" s="18">
        <v>4</v>
      </c>
      <c r="E275" s="25">
        <f>235-35</f>
        <v>200</v>
      </c>
      <c r="F275" s="18">
        <f t="shared" si="26"/>
        <v>28.68</v>
      </c>
      <c r="G275" s="27">
        <f t="shared" si="27"/>
        <v>228.68</v>
      </c>
      <c r="H275" s="21"/>
      <c r="K275"/>
    </row>
    <row r="276" spans="1:11" ht="17.25" customHeight="1" x14ac:dyDescent="0.2">
      <c r="A276" s="16" t="s">
        <v>980</v>
      </c>
      <c r="B276" s="16" t="s">
        <v>903</v>
      </c>
      <c r="C276" s="18">
        <v>2023</v>
      </c>
      <c r="D276" s="18">
        <v>4</v>
      </c>
      <c r="E276" s="25">
        <v>1330</v>
      </c>
      <c r="F276" s="18">
        <f t="shared" si="26"/>
        <v>48.25</v>
      </c>
      <c r="G276" s="27">
        <f t="shared" si="27"/>
        <v>1378.25</v>
      </c>
      <c r="H276" s="21"/>
      <c r="K276"/>
    </row>
    <row r="277" spans="1:11" ht="17.25" customHeight="1" x14ac:dyDescent="0.2">
      <c r="A277" s="16" t="s">
        <v>981</v>
      </c>
      <c r="B277" s="16" t="s">
        <v>904</v>
      </c>
      <c r="C277" s="18">
        <v>2023</v>
      </c>
      <c r="D277" s="18">
        <v>4</v>
      </c>
      <c r="E277" s="25">
        <f>604-35</f>
        <v>569</v>
      </c>
      <c r="F277" s="18">
        <f t="shared" si="26"/>
        <v>138.16</v>
      </c>
      <c r="G277" s="27">
        <f t="shared" si="27"/>
        <v>707.16</v>
      </c>
      <c r="H277" s="21"/>
      <c r="K277"/>
    </row>
    <row r="278" spans="1:11" ht="17.25" customHeight="1" x14ac:dyDescent="0.2">
      <c r="A278" s="16" t="s">
        <v>982</v>
      </c>
      <c r="B278" s="16" t="s">
        <v>905</v>
      </c>
      <c r="C278" s="18">
        <v>2023</v>
      </c>
      <c r="D278" s="18">
        <v>4</v>
      </c>
      <c r="E278" s="25">
        <f>528-35</f>
        <v>493</v>
      </c>
      <c r="F278" s="18">
        <f t="shared" si="26"/>
        <v>21.97</v>
      </c>
      <c r="G278" s="27">
        <f t="shared" si="27"/>
        <v>514.97</v>
      </c>
      <c r="H278" s="21"/>
      <c r="K278"/>
    </row>
    <row r="279" spans="1:11" ht="17.25" customHeight="1" x14ac:dyDescent="0.2">
      <c r="A279" s="16" t="s">
        <v>983</v>
      </c>
      <c r="B279" s="16" t="s">
        <v>906</v>
      </c>
      <c r="C279" s="18">
        <v>2023</v>
      </c>
      <c r="D279" s="29">
        <v>4</v>
      </c>
      <c r="E279" s="25">
        <f>1936-50</f>
        <v>1886</v>
      </c>
      <c r="F279" s="18">
        <f t="shared" si="26"/>
        <v>5</v>
      </c>
      <c r="G279" s="27">
        <f t="shared" si="27"/>
        <v>1891</v>
      </c>
      <c r="H279" s="21"/>
      <c r="K279"/>
    </row>
    <row r="280" spans="1:11" ht="17.25" customHeight="1" x14ac:dyDescent="0.2">
      <c r="A280" s="16" t="s">
        <v>984</v>
      </c>
      <c r="B280" s="16" t="s">
        <v>907</v>
      </c>
      <c r="C280" s="18">
        <v>2023</v>
      </c>
      <c r="D280" s="29">
        <v>4</v>
      </c>
      <c r="E280" s="25">
        <f>2521-50</f>
        <v>2471</v>
      </c>
      <c r="F280" s="18">
        <f t="shared" si="26"/>
        <v>0</v>
      </c>
      <c r="G280" s="27">
        <f t="shared" si="27"/>
        <v>2471</v>
      </c>
      <c r="H280" s="21"/>
      <c r="K280"/>
    </row>
    <row r="281" spans="1:11" ht="17.25" customHeight="1" x14ac:dyDescent="0.2">
      <c r="A281" s="16" t="s">
        <v>985</v>
      </c>
      <c r="B281" s="16" t="s">
        <v>908</v>
      </c>
      <c r="C281" s="18">
        <v>2023</v>
      </c>
      <c r="D281" s="18">
        <v>4</v>
      </c>
      <c r="E281" s="25">
        <v>855</v>
      </c>
      <c r="F281" s="18">
        <f t="shared" si="26"/>
        <v>1</v>
      </c>
      <c r="G281" s="27">
        <f t="shared" si="27"/>
        <v>856</v>
      </c>
      <c r="H281" s="21"/>
      <c r="K281"/>
    </row>
    <row r="282" spans="1:11" ht="17.25" customHeight="1" x14ac:dyDescent="0.2">
      <c r="A282" s="16" t="s">
        <v>986</v>
      </c>
      <c r="B282" s="16" t="s">
        <v>909</v>
      </c>
      <c r="C282" s="18">
        <v>2023</v>
      </c>
      <c r="D282" s="18">
        <v>4</v>
      </c>
      <c r="E282" s="25">
        <f>388</f>
        <v>388</v>
      </c>
      <c r="F282" s="18">
        <f t="shared" si="26"/>
        <v>2</v>
      </c>
      <c r="G282" s="27">
        <f t="shared" si="27"/>
        <v>390</v>
      </c>
      <c r="H282" s="21"/>
      <c r="K282"/>
    </row>
    <row r="283" spans="1:11" ht="17.25" customHeight="1" x14ac:dyDescent="0.2">
      <c r="A283" s="16" t="s">
        <v>987</v>
      </c>
      <c r="B283" s="16" t="s">
        <v>910</v>
      </c>
      <c r="C283" s="18">
        <v>2023</v>
      </c>
      <c r="D283" s="18">
        <v>4</v>
      </c>
      <c r="E283" s="25">
        <f>491-10</f>
        <v>481</v>
      </c>
      <c r="F283" s="18">
        <f t="shared" si="26"/>
        <v>0.5</v>
      </c>
      <c r="G283" s="27">
        <f t="shared" si="27"/>
        <v>481.5</v>
      </c>
      <c r="H283" s="21"/>
      <c r="K283"/>
    </row>
    <row r="284" spans="1:11" ht="17.25" customHeight="1" x14ac:dyDescent="0.2">
      <c r="A284" s="16" t="s">
        <v>988</v>
      </c>
      <c r="B284" s="16" t="s">
        <v>911</v>
      </c>
      <c r="C284" s="18">
        <v>2023</v>
      </c>
      <c r="D284" s="18">
        <v>4</v>
      </c>
      <c r="E284" s="25">
        <v>388</v>
      </c>
      <c r="F284" s="18">
        <f t="shared" si="26"/>
        <v>29.454999999999998</v>
      </c>
      <c r="G284" s="27">
        <f t="shared" si="27"/>
        <v>417.45499999999998</v>
      </c>
      <c r="H284" s="21"/>
      <c r="K284"/>
    </row>
    <row r="285" spans="1:11" ht="17.25" customHeight="1" x14ac:dyDescent="0.2">
      <c r="A285" s="16" t="s">
        <v>989</v>
      </c>
      <c r="B285" s="16" t="s">
        <v>912</v>
      </c>
      <c r="C285" s="18">
        <v>2023</v>
      </c>
      <c r="D285" s="18">
        <v>4</v>
      </c>
      <c r="E285" s="25">
        <f>456-35</f>
        <v>421</v>
      </c>
      <c r="F285" s="18">
        <f t="shared" si="26"/>
        <v>5</v>
      </c>
      <c r="G285" s="27">
        <f t="shared" si="27"/>
        <v>426</v>
      </c>
      <c r="H285" s="21"/>
      <c r="K285"/>
    </row>
    <row r="286" spans="1:11" ht="17.25" customHeight="1" x14ac:dyDescent="0.2">
      <c r="A286" s="16" t="s">
        <v>990</v>
      </c>
      <c r="B286" s="16" t="s">
        <v>913</v>
      </c>
      <c r="C286" s="18">
        <v>2023</v>
      </c>
      <c r="D286" s="18">
        <v>4</v>
      </c>
      <c r="E286" s="25">
        <f>1716-65</f>
        <v>1651</v>
      </c>
      <c r="F286" s="18">
        <f t="shared" si="26"/>
        <v>0</v>
      </c>
      <c r="G286" s="27">
        <f t="shared" si="27"/>
        <v>1651</v>
      </c>
      <c r="H286" s="21"/>
      <c r="K286"/>
    </row>
    <row r="287" spans="1:11" ht="17.25" customHeight="1" x14ac:dyDescent="0.2">
      <c r="A287" s="16" t="s">
        <v>991</v>
      </c>
      <c r="B287" s="16" t="s">
        <v>914</v>
      </c>
      <c r="C287" s="18">
        <v>2023</v>
      </c>
      <c r="D287" s="18">
        <v>4</v>
      </c>
      <c r="E287" s="25">
        <f>460+80</f>
        <v>540</v>
      </c>
      <c r="F287" s="18">
        <f t="shared" si="26"/>
        <v>0.5</v>
      </c>
      <c r="G287" s="27">
        <f t="shared" si="27"/>
        <v>540.5</v>
      </c>
      <c r="H287" s="21"/>
      <c r="K287"/>
    </row>
    <row r="288" spans="1:11" ht="17.25" customHeight="1" x14ac:dyDescent="0.2">
      <c r="A288" s="16" t="s">
        <v>992</v>
      </c>
      <c r="B288" s="16" t="s">
        <v>915</v>
      </c>
      <c r="C288" s="18">
        <v>2023</v>
      </c>
      <c r="D288" s="18">
        <v>4</v>
      </c>
      <c r="E288" s="25">
        <f>288-35</f>
        <v>253</v>
      </c>
      <c r="F288" s="18">
        <f t="shared" si="26"/>
        <v>5</v>
      </c>
      <c r="G288" s="27">
        <f t="shared" si="27"/>
        <v>258</v>
      </c>
      <c r="H288" s="21"/>
      <c r="K288"/>
    </row>
    <row r="289" spans="1:11" ht="17.25" customHeight="1" x14ac:dyDescent="0.2">
      <c r="A289" s="16" t="s">
        <v>993</v>
      </c>
      <c r="B289" s="16" t="s">
        <v>916</v>
      </c>
      <c r="C289" s="18">
        <v>2023</v>
      </c>
      <c r="D289" s="18">
        <v>4</v>
      </c>
      <c r="E289" s="25">
        <v>1300</v>
      </c>
      <c r="F289" s="18">
        <f t="shared" si="26"/>
        <v>5</v>
      </c>
      <c r="G289" s="27">
        <f t="shared" si="27"/>
        <v>1305</v>
      </c>
      <c r="H289" s="21"/>
      <c r="K289"/>
    </row>
    <row r="290" spans="1:11" ht="17.25" customHeight="1" x14ac:dyDescent="0.2">
      <c r="A290" s="16" t="s">
        <v>994</v>
      </c>
      <c r="B290" s="16" t="s">
        <v>917</v>
      </c>
      <c r="C290" s="18">
        <v>2023</v>
      </c>
      <c r="D290" s="18">
        <v>4</v>
      </c>
      <c r="E290" s="25">
        <v>387</v>
      </c>
      <c r="F290" s="18">
        <f t="shared" si="26"/>
        <v>5</v>
      </c>
      <c r="G290" s="27">
        <f t="shared" si="27"/>
        <v>392</v>
      </c>
      <c r="H290" s="21"/>
      <c r="K290"/>
    </row>
    <row r="291" spans="1:11" ht="17.25" customHeight="1" x14ac:dyDescent="0.2">
      <c r="A291" s="16" t="s">
        <v>995</v>
      </c>
      <c r="B291" s="16" t="s">
        <v>918</v>
      </c>
      <c r="C291" s="18">
        <v>2023</v>
      </c>
      <c r="D291" s="18">
        <v>4</v>
      </c>
      <c r="E291" s="25">
        <f>665-35</f>
        <v>630</v>
      </c>
      <c r="F291" s="18">
        <f t="shared" si="26"/>
        <v>5</v>
      </c>
      <c r="G291" s="27">
        <f t="shared" si="27"/>
        <v>635</v>
      </c>
      <c r="H291" s="21"/>
      <c r="K291"/>
    </row>
    <row r="292" spans="1:11" ht="17.25" customHeight="1" x14ac:dyDescent="0.2">
      <c r="A292" s="16" t="s">
        <v>996</v>
      </c>
      <c r="B292" s="16" t="s">
        <v>919</v>
      </c>
      <c r="C292" s="18">
        <v>2023</v>
      </c>
      <c r="D292" s="18">
        <v>4</v>
      </c>
      <c r="E292" s="25">
        <v>210</v>
      </c>
      <c r="F292" s="18">
        <f t="shared" si="26"/>
        <v>5</v>
      </c>
      <c r="G292" s="27">
        <f t="shared" si="27"/>
        <v>215</v>
      </c>
      <c r="H292" s="21"/>
      <c r="K292"/>
    </row>
    <row r="293" spans="1:11" ht="17.25" customHeight="1" x14ac:dyDescent="0.2">
      <c r="A293" s="16" t="s">
        <v>997</v>
      </c>
      <c r="B293" s="16" t="s">
        <v>920</v>
      </c>
      <c r="C293" s="18">
        <v>2023</v>
      </c>
      <c r="D293" s="18">
        <v>4</v>
      </c>
      <c r="E293" s="25">
        <f>246-25</f>
        <v>221</v>
      </c>
      <c r="F293" s="18">
        <f t="shared" si="26"/>
        <v>5</v>
      </c>
      <c r="G293" s="27">
        <f t="shared" si="27"/>
        <v>226</v>
      </c>
      <c r="H293" s="21"/>
      <c r="K293"/>
    </row>
    <row r="294" spans="1:11" ht="17.25" customHeight="1" x14ac:dyDescent="0.2">
      <c r="A294" s="16" t="s">
        <v>998</v>
      </c>
      <c r="B294" s="16" t="s">
        <v>921</v>
      </c>
      <c r="C294" s="18">
        <v>2023</v>
      </c>
      <c r="D294" s="18">
        <v>4</v>
      </c>
      <c r="E294" s="25">
        <f>165</f>
        <v>165</v>
      </c>
      <c r="F294" s="18">
        <f t="shared" si="26"/>
        <v>5</v>
      </c>
      <c r="G294" s="27">
        <f t="shared" si="27"/>
        <v>170</v>
      </c>
      <c r="H294" s="21"/>
      <c r="K294"/>
    </row>
    <row r="295" spans="1:11" ht="17.25" customHeight="1" x14ac:dyDescent="0.2">
      <c r="A295" s="16" t="s">
        <v>999</v>
      </c>
      <c r="B295" s="16" t="s">
        <v>922</v>
      </c>
      <c r="C295" s="18">
        <v>2023</v>
      </c>
      <c r="D295" s="18">
        <v>4</v>
      </c>
      <c r="E295" s="25">
        <f>1800-200</f>
        <v>1600</v>
      </c>
      <c r="F295" s="18">
        <f t="shared" si="26"/>
        <v>5</v>
      </c>
      <c r="G295" s="27">
        <f t="shared" si="27"/>
        <v>1605</v>
      </c>
      <c r="H295" s="21"/>
      <c r="K295"/>
    </row>
    <row r="296" spans="1:11" ht="17.25" customHeight="1" x14ac:dyDescent="0.2">
      <c r="A296" s="16" t="s">
        <v>1000</v>
      </c>
      <c r="B296" s="16" t="s">
        <v>923</v>
      </c>
      <c r="C296" s="18">
        <v>2023</v>
      </c>
      <c r="D296" s="18">
        <v>4</v>
      </c>
      <c r="E296" s="25">
        <f>314-35</f>
        <v>279</v>
      </c>
      <c r="F296" s="18">
        <f t="shared" si="26"/>
        <v>5</v>
      </c>
      <c r="G296" s="27">
        <f t="shared" si="27"/>
        <v>284</v>
      </c>
      <c r="H296" s="21"/>
      <c r="K296"/>
    </row>
    <row r="297" spans="1:11" ht="17.25" customHeight="1" x14ac:dyDescent="0.2">
      <c r="A297" s="16" t="s">
        <v>1001</v>
      </c>
      <c r="B297" s="16" t="s">
        <v>924</v>
      </c>
      <c r="C297" s="18">
        <v>2023</v>
      </c>
      <c r="D297" s="18">
        <v>4</v>
      </c>
      <c r="E297" s="25">
        <f>367</f>
        <v>367</v>
      </c>
      <c r="F297" s="18">
        <f t="shared" si="26"/>
        <v>0</v>
      </c>
      <c r="G297" s="27">
        <f t="shared" si="27"/>
        <v>367</v>
      </c>
      <c r="H297" s="21"/>
      <c r="K297"/>
    </row>
    <row r="298" spans="1:11" ht="17.25" customHeight="1" x14ac:dyDescent="0.2">
      <c r="A298" s="16" t="s">
        <v>1002</v>
      </c>
      <c r="B298" s="16" t="s">
        <v>925</v>
      </c>
      <c r="C298" s="18">
        <v>2023</v>
      </c>
      <c r="D298" s="18">
        <v>4</v>
      </c>
      <c r="E298" s="25">
        <f>2541-160</f>
        <v>2381</v>
      </c>
      <c r="F298" s="18">
        <f t="shared" si="26"/>
        <v>0</v>
      </c>
      <c r="G298" s="27">
        <f t="shared" si="27"/>
        <v>2381</v>
      </c>
      <c r="H298" s="21"/>
      <c r="K298"/>
    </row>
    <row r="299" spans="1:11" ht="17.25" customHeight="1" x14ac:dyDescent="0.2">
      <c r="A299" s="16" t="s">
        <v>1003</v>
      </c>
      <c r="B299" s="16" t="s">
        <v>926</v>
      </c>
      <c r="C299" s="18">
        <v>2023</v>
      </c>
      <c r="D299" s="18">
        <v>4</v>
      </c>
      <c r="E299" s="25">
        <f>394-35</f>
        <v>359</v>
      </c>
      <c r="F299" s="18">
        <f t="shared" si="26"/>
        <v>0</v>
      </c>
      <c r="G299" s="27">
        <f t="shared" si="27"/>
        <v>359</v>
      </c>
      <c r="H299" s="21"/>
      <c r="K299"/>
    </row>
    <row r="300" spans="1:11" ht="17.25" customHeight="1" x14ac:dyDescent="0.2">
      <c r="A300" s="16" t="s">
        <v>1004</v>
      </c>
      <c r="B300" s="16" t="s">
        <v>927</v>
      </c>
      <c r="C300" s="18">
        <v>2023</v>
      </c>
      <c r="D300" s="18">
        <v>4</v>
      </c>
      <c r="E300" s="25">
        <f>622-50</f>
        <v>572</v>
      </c>
      <c r="F300" s="18">
        <f t="shared" si="26"/>
        <v>0</v>
      </c>
      <c r="G300" s="27">
        <f t="shared" si="27"/>
        <v>572</v>
      </c>
      <c r="H300" s="21"/>
      <c r="K300"/>
    </row>
    <row r="301" spans="1:11" ht="17.25" customHeight="1" x14ac:dyDescent="0.2">
      <c r="A301" s="16" t="s">
        <v>1005</v>
      </c>
      <c r="B301" s="16" t="s">
        <v>928</v>
      </c>
      <c r="C301" s="18">
        <v>2023</v>
      </c>
      <c r="D301" s="18">
        <v>4</v>
      </c>
      <c r="E301" s="25">
        <f>297-25</f>
        <v>272</v>
      </c>
      <c r="F301" s="18">
        <f t="shared" si="26"/>
        <v>0</v>
      </c>
      <c r="G301" s="27">
        <f t="shared" si="27"/>
        <v>272</v>
      </c>
      <c r="H301" s="21"/>
      <c r="K301"/>
    </row>
    <row r="302" spans="1:11" ht="17.25" customHeight="1" x14ac:dyDescent="0.2">
      <c r="A302" s="16" t="s">
        <v>1006</v>
      </c>
      <c r="B302" s="16" t="s">
        <v>929</v>
      </c>
      <c r="C302" s="18">
        <v>2023</v>
      </c>
      <c r="D302" s="18">
        <v>4</v>
      </c>
      <c r="E302" s="25">
        <f>2375-160</f>
        <v>2215</v>
      </c>
      <c r="F302" s="18">
        <f t="shared" si="26"/>
        <v>0</v>
      </c>
      <c r="G302" s="27">
        <f t="shared" si="27"/>
        <v>2215</v>
      </c>
      <c r="H302" s="21"/>
      <c r="K302"/>
    </row>
    <row r="303" spans="1:11" ht="17.25" customHeight="1" x14ac:dyDescent="0.2">
      <c r="A303" s="16" t="s">
        <v>1007</v>
      </c>
      <c r="B303" s="16" t="s">
        <v>930</v>
      </c>
      <c r="C303" s="18">
        <v>2023</v>
      </c>
      <c r="D303" s="18">
        <v>4</v>
      </c>
      <c r="E303" s="25">
        <f>2460-160</f>
        <v>2300</v>
      </c>
      <c r="F303" s="18">
        <f t="shared" si="26"/>
        <v>0</v>
      </c>
      <c r="G303" s="27">
        <f t="shared" si="27"/>
        <v>2300</v>
      </c>
      <c r="H303" s="21"/>
      <c r="K303"/>
    </row>
    <row r="304" spans="1:11" ht="17.25" customHeight="1" x14ac:dyDescent="0.2">
      <c r="A304" s="16" t="s">
        <v>1008</v>
      </c>
      <c r="B304" s="16" t="s">
        <v>931</v>
      </c>
      <c r="C304" s="18">
        <v>2023</v>
      </c>
      <c r="D304" s="18">
        <v>4</v>
      </c>
      <c r="E304" s="25">
        <v>326</v>
      </c>
      <c r="F304" s="18">
        <f t="shared" si="26"/>
        <v>0</v>
      </c>
      <c r="G304" s="27">
        <f t="shared" si="27"/>
        <v>326</v>
      </c>
      <c r="H304" s="21"/>
      <c r="K304"/>
    </row>
    <row r="305" spans="1:11" ht="17.25" customHeight="1" x14ac:dyDescent="0.2">
      <c r="A305" s="16" t="s">
        <v>1009</v>
      </c>
      <c r="B305" s="16" t="s">
        <v>932</v>
      </c>
      <c r="C305" s="18">
        <v>2023</v>
      </c>
      <c r="D305" s="18">
        <v>4</v>
      </c>
      <c r="E305" s="25">
        <f>248-35</f>
        <v>213</v>
      </c>
      <c r="F305" s="18">
        <f t="shared" si="26"/>
        <v>0</v>
      </c>
      <c r="G305" s="27">
        <f t="shared" si="27"/>
        <v>213</v>
      </c>
      <c r="H305" s="21"/>
      <c r="K305"/>
    </row>
    <row r="306" spans="1:11" ht="17.25" customHeight="1" x14ac:dyDescent="0.2">
      <c r="A306" s="16" t="s">
        <v>1010</v>
      </c>
      <c r="B306" s="16" t="s">
        <v>933</v>
      </c>
      <c r="C306" s="18">
        <v>2023</v>
      </c>
      <c r="D306" s="18">
        <v>4</v>
      </c>
      <c r="E306" s="25">
        <v>855</v>
      </c>
      <c r="F306" s="18">
        <f t="shared" si="26"/>
        <v>0</v>
      </c>
      <c r="G306" s="27">
        <f t="shared" si="27"/>
        <v>855</v>
      </c>
      <c r="H306" s="21"/>
      <c r="K306"/>
    </row>
    <row r="307" spans="1:11" ht="17.25" customHeight="1" x14ac:dyDescent="0.2">
      <c r="A307" s="16" t="s">
        <v>1011</v>
      </c>
      <c r="B307" s="16" t="s">
        <v>934</v>
      </c>
      <c r="C307" s="18">
        <v>2023</v>
      </c>
      <c r="D307" s="18">
        <v>4</v>
      </c>
      <c r="E307" s="25">
        <f>1341-50</f>
        <v>1291</v>
      </c>
      <c r="F307" s="18">
        <f t="shared" si="26"/>
        <v>0</v>
      </c>
      <c r="G307" s="27">
        <f t="shared" si="27"/>
        <v>1291</v>
      </c>
      <c r="H307" s="21"/>
      <c r="K307"/>
    </row>
    <row r="308" spans="1:11" ht="17.25" customHeight="1" x14ac:dyDescent="0.2">
      <c r="A308" s="16" t="s">
        <v>1012</v>
      </c>
      <c r="B308" s="16" t="s">
        <v>935</v>
      </c>
      <c r="C308" s="18">
        <v>2023</v>
      </c>
      <c r="D308" s="18">
        <v>4</v>
      </c>
      <c r="E308" s="25">
        <v>877</v>
      </c>
      <c r="F308" s="18">
        <f t="shared" si="26"/>
        <v>0</v>
      </c>
      <c r="G308" s="27">
        <f t="shared" si="27"/>
        <v>877</v>
      </c>
      <c r="H308" s="21"/>
      <c r="K308"/>
    </row>
    <row r="309" spans="1:11" ht="17.25" customHeight="1" x14ac:dyDescent="0.2">
      <c r="A309" s="16" t="s">
        <v>1013</v>
      </c>
      <c r="B309" s="16" t="s">
        <v>936</v>
      </c>
      <c r="C309" s="18">
        <v>2023</v>
      </c>
      <c r="D309" s="18">
        <v>4</v>
      </c>
      <c r="E309" s="25">
        <v>877</v>
      </c>
      <c r="F309" s="18">
        <f t="shared" si="26"/>
        <v>0</v>
      </c>
      <c r="G309" s="27">
        <f t="shared" si="27"/>
        <v>877</v>
      </c>
      <c r="H309" s="21"/>
      <c r="K309"/>
    </row>
    <row r="310" spans="1:11" ht="17.25" customHeight="1" x14ac:dyDescent="0.2">
      <c r="A310" s="16" t="s">
        <v>1014</v>
      </c>
      <c r="B310" s="16" t="s">
        <v>937</v>
      </c>
      <c r="C310" s="18">
        <v>2023</v>
      </c>
      <c r="D310" s="18">
        <v>4</v>
      </c>
      <c r="E310" s="25">
        <v>421</v>
      </c>
      <c r="F310" s="18">
        <f t="shared" si="26"/>
        <v>0</v>
      </c>
      <c r="G310" s="27">
        <f t="shared" si="27"/>
        <v>421</v>
      </c>
      <c r="H310" s="21"/>
      <c r="K310"/>
    </row>
    <row r="311" spans="1:11" ht="17.25" customHeight="1" x14ac:dyDescent="0.2">
      <c r="A311" s="16" t="s">
        <v>1015</v>
      </c>
      <c r="B311" s="16" t="s">
        <v>938</v>
      </c>
      <c r="C311" s="18">
        <v>2023</v>
      </c>
      <c r="D311" s="18">
        <v>4</v>
      </c>
      <c r="E311" s="25">
        <v>1330</v>
      </c>
      <c r="F311" s="18">
        <f t="shared" si="26"/>
        <v>0</v>
      </c>
      <c r="G311" s="27">
        <f t="shared" si="27"/>
        <v>1330</v>
      </c>
      <c r="H311" s="21"/>
      <c r="K311"/>
    </row>
    <row r="312" spans="1:11" ht="17.25" customHeight="1" x14ac:dyDescent="0.2">
      <c r="A312" s="16" t="s">
        <v>1016</v>
      </c>
      <c r="B312" s="16" t="s">
        <v>939</v>
      </c>
      <c r="C312" s="18">
        <v>2023</v>
      </c>
      <c r="D312" s="18">
        <v>4</v>
      </c>
      <c r="E312" s="25">
        <v>254</v>
      </c>
      <c r="F312" s="18">
        <f t="shared" si="26"/>
        <v>0</v>
      </c>
      <c r="G312" s="27">
        <f t="shared" si="27"/>
        <v>254</v>
      </c>
      <c r="H312" s="21"/>
      <c r="K312"/>
    </row>
    <row r="313" spans="1:11" ht="17.25" customHeight="1" x14ac:dyDescent="0.2">
      <c r="A313" s="16" t="s">
        <v>1017</v>
      </c>
      <c r="B313" s="16" t="s">
        <v>940</v>
      </c>
      <c r="C313" s="18">
        <v>2023</v>
      </c>
      <c r="D313" s="18">
        <v>4</v>
      </c>
      <c r="E313" s="25">
        <v>250</v>
      </c>
      <c r="F313" s="18">
        <f t="shared" si="26"/>
        <v>0</v>
      </c>
      <c r="G313" s="27">
        <f t="shared" si="27"/>
        <v>250</v>
      </c>
      <c r="H313" s="21"/>
      <c r="K313"/>
    </row>
    <row r="314" spans="1:11" ht="17.25" customHeight="1" x14ac:dyDescent="0.2">
      <c r="A314" s="16" t="s">
        <v>1018</v>
      </c>
      <c r="B314" s="16" t="s">
        <v>941</v>
      </c>
      <c r="C314" s="18">
        <v>2023</v>
      </c>
      <c r="D314" s="18">
        <v>4</v>
      </c>
      <c r="E314" s="25">
        <v>320</v>
      </c>
      <c r="F314" s="18">
        <f t="shared" si="26"/>
        <v>0</v>
      </c>
      <c r="G314" s="27">
        <f t="shared" si="27"/>
        <v>320</v>
      </c>
      <c r="H314" s="21"/>
      <c r="K314"/>
    </row>
    <row r="315" spans="1:11" ht="17.25" customHeight="1" x14ac:dyDescent="0.2">
      <c r="A315" s="16" t="s">
        <v>1019</v>
      </c>
      <c r="B315" s="16" t="s">
        <v>942</v>
      </c>
      <c r="C315" s="18">
        <v>2023</v>
      </c>
      <c r="D315" s="18">
        <v>4</v>
      </c>
      <c r="E315" s="25">
        <v>327</v>
      </c>
      <c r="F315" s="18">
        <f t="shared" si="26"/>
        <v>0</v>
      </c>
      <c r="G315" s="27">
        <f t="shared" si="27"/>
        <v>327</v>
      </c>
      <c r="H315" s="21"/>
      <c r="K315"/>
    </row>
    <row r="316" spans="1:11" ht="17.25" customHeight="1" x14ac:dyDescent="0.2">
      <c r="A316" s="16" t="s">
        <v>1020</v>
      </c>
      <c r="B316" s="16" t="s">
        <v>943</v>
      </c>
      <c r="C316" s="18">
        <v>2023</v>
      </c>
      <c r="D316" s="18">
        <v>4</v>
      </c>
      <c r="E316" s="25"/>
      <c r="F316" s="18">
        <f t="shared" si="26"/>
        <v>0</v>
      </c>
      <c r="G316" s="27">
        <f t="shared" si="27"/>
        <v>0</v>
      </c>
      <c r="H316" s="21"/>
      <c r="K316"/>
    </row>
    <row r="317" spans="1:11" ht="17.25" customHeight="1" x14ac:dyDescent="0.2">
      <c r="A317" s="16" t="s">
        <v>1021</v>
      </c>
      <c r="B317" s="16" t="s">
        <v>944</v>
      </c>
      <c r="C317" s="18">
        <v>2023</v>
      </c>
      <c r="D317" s="18">
        <v>4</v>
      </c>
      <c r="E317" s="25">
        <f>622-50</f>
        <v>572</v>
      </c>
      <c r="F317" s="18">
        <f t="shared" si="26"/>
        <v>0</v>
      </c>
      <c r="G317" s="27">
        <f t="shared" si="27"/>
        <v>572</v>
      </c>
      <c r="H317" s="21"/>
      <c r="K317"/>
    </row>
    <row r="318" spans="1:11" ht="17.25" customHeight="1" x14ac:dyDescent="0.2">
      <c r="A318" s="16" t="s">
        <v>1022</v>
      </c>
      <c r="B318" s="16" t="s">
        <v>945</v>
      </c>
      <c r="C318" s="18">
        <v>2023</v>
      </c>
      <c r="D318" s="18">
        <v>4</v>
      </c>
      <c r="E318" s="25">
        <v>70</v>
      </c>
      <c r="F318" s="18">
        <f t="shared" si="26"/>
        <v>0</v>
      </c>
      <c r="G318" s="27">
        <f t="shared" si="27"/>
        <v>70</v>
      </c>
      <c r="H318" s="21"/>
      <c r="K318"/>
    </row>
    <row r="319" spans="1:11" ht="17.25" customHeight="1" x14ac:dyDescent="0.2">
      <c r="A319" s="16" t="s">
        <v>1023</v>
      </c>
      <c r="B319" s="16" t="s">
        <v>946</v>
      </c>
      <c r="C319" s="18">
        <v>2023</v>
      </c>
      <c r="D319" s="18">
        <v>4</v>
      </c>
      <c r="E319" s="25"/>
      <c r="F319" s="18"/>
      <c r="G319" s="27">
        <f t="shared" si="27"/>
        <v>0</v>
      </c>
      <c r="H319" s="21"/>
      <c r="K319"/>
    </row>
    <row r="320" spans="1:11" ht="17.25" customHeight="1" x14ac:dyDescent="0.2">
      <c r="A320" s="16" t="s">
        <v>1024</v>
      </c>
      <c r="B320" s="16" t="s">
        <v>947</v>
      </c>
      <c r="C320" s="18">
        <v>2023</v>
      </c>
      <c r="D320" s="18">
        <v>4</v>
      </c>
      <c r="E320" s="25">
        <v>320</v>
      </c>
      <c r="F320" s="18">
        <f t="shared" ref="F320:F351" si="28">VLOOKUP(A320,J:L,3,FALSE)</f>
        <v>0</v>
      </c>
      <c r="G320" s="27">
        <f t="shared" si="27"/>
        <v>320</v>
      </c>
      <c r="H320" s="21"/>
      <c r="K320"/>
    </row>
    <row r="321" spans="1:11" ht="17.25" customHeight="1" x14ac:dyDescent="0.2">
      <c r="A321" s="16" t="s">
        <v>1025</v>
      </c>
      <c r="B321" s="16" t="s">
        <v>948</v>
      </c>
      <c r="C321" s="18">
        <v>2023</v>
      </c>
      <c r="D321" s="18">
        <v>4</v>
      </c>
      <c r="E321" s="25">
        <f>393-35</f>
        <v>358</v>
      </c>
      <c r="F321" s="18">
        <f t="shared" si="28"/>
        <v>0</v>
      </c>
      <c r="G321" s="27">
        <f t="shared" si="27"/>
        <v>358</v>
      </c>
      <c r="H321" s="21"/>
      <c r="K321"/>
    </row>
    <row r="322" spans="1:11" ht="17.25" customHeight="1" x14ac:dyDescent="0.2">
      <c r="A322" s="16" t="s">
        <v>1026</v>
      </c>
      <c r="B322" s="16" t="s">
        <v>949</v>
      </c>
      <c r="C322" s="18">
        <v>2023</v>
      </c>
      <c r="D322" s="18">
        <v>4</v>
      </c>
      <c r="E322" s="25">
        <f>434-35</f>
        <v>399</v>
      </c>
      <c r="F322" s="18">
        <f t="shared" si="28"/>
        <v>0</v>
      </c>
      <c r="G322" s="27">
        <f t="shared" si="27"/>
        <v>399</v>
      </c>
      <c r="H322" s="21"/>
      <c r="K322"/>
    </row>
    <row r="323" spans="1:11" ht="17.25" customHeight="1" x14ac:dyDescent="0.2">
      <c r="A323" s="16" t="s">
        <v>964</v>
      </c>
      <c r="B323" s="16" t="s">
        <v>887</v>
      </c>
      <c r="C323" s="18">
        <v>2023</v>
      </c>
      <c r="D323" s="29">
        <v>5</v>
      </c>
      <c r="E323" s="25">
        <f>2506-160</f>
        <v>2346</v>
      </c>
      <c r="F323" s="18">
        <f t="shared" si="28"/>
        <v>51.08</v>
      </c>
      <c r="G323" s="27">
        <f t="shared" ref="G323:G385" si="29">E323+F323</f>
        <v>2397.08</v>
      </c>
    </row>
    <row r="324" spans="1:11" ht="17.25" customHeight="1" x14ac:dyDescent="0.2">
      <c r="A324" s="16" t="s">
        <v>965</v>
      </c>
      <c r="B324" s="16" t="s">
        <v>888</v>
      </c>
      <c r="C324" s="18">
        <v>2023</v>
      </c>
      <c r="D324" s="29">
        <v>5</v>
      </c>
      <c r="E324" s="25">
        <f>2345-160</f>
        <v>2185</v>
      </c>
      <c r="F324" s="18">
        <f t="shared" si="28"/>
        <v>40.58</v>
      </c>
      <c r="G324" s="27">
        <f t="shared" si="29"/>
        <v>2225.58</v>
      </c>
    </row>
    <row r="325" spans="1:11" ht="17.25" customHeight="1" x14ac:dyDescent="0.2">
      <c r="A325" s="16" t="s">
        <v>966</v>
      </c>
      <c r="B325" s="16" t="s">
        <v>889</v>
      </c>
      <c r="C325" s="18">
        <v>2023</v>
      </c>
      <c r="D325" s="29">
        <v>5</v>
      </c>
      <c r="E325" s="25">
        <f>2596-160</f>
        <v>2436</v>
      </c>
      <c r="F325" s="18">
        <f t="shared" si="28"/>
        <v>58.91</v>
      </c>
      <c r="G325" s="27">
        <f t="shared" si="29"/>
        <v>2494.91</v>
      </c>
    </row>
    <row r="326" spans="1:11" ht="17.25" customHeight="1" x14ac:dyDescent="0.2">
      <c r="A326" s="16" t="s">
        <v>967</v>
      </c>
      <c r="B326" s="16" t="s">
        <v>890</v>
      </c>
      <c r="C326" s="18">
        <v>2023</v>
      </c>
      <c r="D326" s="29">
        <v>5</v>
      </c>
      <c r="E326" s="25">
        <f>622-50</f>
        <v>572</v>
      </c>
      <c r="F326" s="18">
        <f t="shared" si="28"/>
        <v>42.96</v>
      </c>
      <c r="G326" s="27">
        <f t="shared" si="29"/>
        <v>614.96</v>
      </c>
    </row>
    <row r="327" spans="1:11" ht="17.25" customHeight="1" x14ac:dyDescent="0.2">
      <c r="A327" s="16" t="s">
        <v>968</v>
      </c>
      <c r="B327" s="16" t="s">
        <v>891</v>
      </c>
      <c r="C327" s="18">
        <v>2023</v>
      </c>
      <c r="D327" s="29">
        <v>5</v>
      </c>
      <c r="E327" s="25">
        <f>260-35</f>
        <v>225</v>
      </c>
      <c r="F327" s="18">
        <f t="shared" si="28"/>
        <v>32.04</v>
      </c>
      <c r="G327" s="27">
        <f t="shared" si="29"/>
        <v>257.04000000000002</v>
      </c>
    </row>
    <row r="328" spans="1:11" ht="17.25" customHeight="1" x14ac:dyDescent="0.2">
      <c r="A328" s="16" t="s">
        <v>969</v>
      </c>
      <c r="B328" s="16" t="s">
        <v>892</v>
      </c>
      <c r="C328" s="18">
        <v>2023</v>
      </c>
      <c r="D328" s="18">
        <v>5</v>
      </c>
      <c r="E328" s="25">
        <f>463-35</f>
        <v>428</v>
      </c>
      <c r="F328" s="18">
        <f t="shared" si="28"/>
        <v>149.47999999999999</v>
      </c>
      <c r="G328" s="27">
        <f t="shared" si="29"/>
        <v>577.48</v>
      </c>
    </row>
    <row r="329" spans="1:11" ht="17.25" customHeight="1" x14ac:dyDescent="0.2">
      <c r="A329" s="16" t="s">
        <v>970</v>
      </c>
      <c r="B329" s="16" t="s">
        <v>893</v>
      </c>
      <c r="C329" s="18">
        <v>2023</v>
      </c>
      <c r="D329" s="29">
        <v>5</v>
      </c>
      <c r="E329" s="25">
        <f>526-35</f>
        <v>491</v>
      </c>
      <c r="F329" s="18">
        <f t="shared" si="28"/>
        <v>22.14</v>
      </c>
      <c r="G329" s="27">
        <f t="shared" si="29"/>
        <v>513.14</v>
      </c>
    </row>
    <row r="330" spans="1:11" ht="17.25" customHeight="1" x14ac:dyDescent="0.2">
      <c r="A330" s="16" t="s">
        <v>971</v>
      </c>
      <c r="B330" s="16" t="s">
        <v>894</v>
      </c>
      <c r="C330" s="18">
        <v>2023</v>
      </c>
      <c r="D330" s="29">
        <v>5</v>
      </c>
      <c r="E330" s="25">
        <f>885-50</f>
        <v>835</v>
      </c>
      <c r="F330" s="18">
        <f t="shared" si="28"/>
        <v>62.84</v>
      </c>
      <c r="G330" s="27">
        <f t="shared" si="29"/>
        <v>897.84</v>
      </c>
    </row>
    <row r="331" spans="1:11" ht="17.25" customHeight="1" x14ac:dyDescent="0.2">
      <c r="A331" s="16" t="s">
        <v>972</v>
      </c>
      <c r="B331" s="16" t="s">
        <v>895</v>
      </c>
      <c r="C331" s="18">
        <v>2023</v>
      </c>
      <c r="D331" s="18">
        <v>5</v>
      </c>
      <c r="E331" s="25">
        <f>334-25</f>
        <v>309</v>
      </c>
      <c r="F331" s="18">
        <f t="shared" si="28"/>
        <v>22.49</v>
      </c>
      <c r="G331" s="27">
        <f t="shared" si="29"/>
        <v>331.49</v>
      </c>
    </row>
    <row r="332" spans="1:11" ht="17.25" customHeight="1" x14ac:dyDescent="0.2">
      <c r="A332" s="16" t="s">
        <v>973</v>
      </c>
      <c r="B332" s="16" t="s">
        <v>896</v>
      </c>
      <c r="C332" s="18">
        <v>2023</v>
      </c>
      <c r="D332" s="18">
        <v>5</v>
      </c>
      <c r="E332" s="25">
        <f>(256-20)*((42/40))</f>
        <v>247.8</v>
      </c>
      <c r="F332" s="18">
        <f t="shared" si="28"/>
        <v>62.43</v>
      </c>
      <c r="G332" s="27">
        <f t="shared" si="29"/>
        <v>310.23</v>
      </c>
    </row>
    <row r="333" spans="1:11" ht="17.25" customHeight="1" x14ac:dyDescent="0.2">
      <c r="A333" s="16" t="s">
        <v>974</v>
      </c>
      <c r="B333" s="16" t="s">
        <v>897</v>
      </c>
      <c r="C333" s="18">
        <v>2023</v>
      </c>
      <c r="D333" s="18">
        <v>5</v>
      </c>
      <c r="E333" s="25">
        <f>176-35</f>
        <v>141</v>
      </c>
      <c r="F333" s="18">
        <f t="shared" si="28"/>
        <v>22.01</v>
      </c>
      <c r="G333" s="27">
        <f t="shared" si="29"/>
        <v>163.01</v>
      </c>
    </row>
    <row r="334" spans="1:11" ht="17.25" customHeight="1" x14ac:dyDescent="0.2">
      <c r="A334" s="16" t="s">
        <v>975</v>
      </c>
      <c r="B334" s="16" t="s">
        <v>898</v>
      </c>
      <c r="C334" s="18">
        <v>2023</v>
      </c>
      <c r="D334" s="18">
        <v>5</v>
      </c>
      <c r="E334" s="25">
        <f>364-25</f>
        <v>339</v>
      </c>
      <c r="F334" s="18">
        <f t="shared" si="28"/>
        <v>25.78</v>
      </c>
      <c r="G334" s="27">
        <f t="shared" si="29"/>
        <v>364.78</v>
      </c>
    </row>
    <row r="335" spans="1:11" ht="17.25" customHeight="1" x14ac:dyDescent="0.2">
      <c r="A335" s="16" t="s">
        <v>976</v>
      </c>
      <c r="B335" s="16" t="s">
        <v>899</v>
      </c>
      <c r="C335" s="18">
        <v>2023</v>
      </c>
      <c r="D335" s="18">
        <v>5</v>
      </c>
      <c r="E335" s="25">
        <f>231-35</f>
        <v>196</v>
      </c>
      <c r="F335" s="18">
        <f t="shared" si="28"/>
        <v>41.67</v>
      </c>
      <c r="G335" s="27">
        <f t="shared" si="29"/>
        <v>237.67000000000002</v>
      </c>
    </row>
    <row r="336" spans="1:11" ht="17.25" customHeight="1" x14ac:dyDescent="0.2">
      <c r="A336" s="16" t="s">
        <v>977</v>
      </c>
      <c r="B336" s="16" t="s">
        <v>900</v>
      </c>
      <c r="C336" s="18">
        <v>2023</v>
      </c>
      <c r="D336" s="18">
        <v>5</v>
      </c>
      <c r="E336" s="25">
        <f>304-35</f>
        <v>269</v>
      </c>
      <c r="F336" s="18">
        <f t="shared" si="28"/>
        <v>33.19</v>
      </c>
      <c r="G336" s="27">
        <f t="shared" si="29"/>
        <v>302.19</v>
      </c>
    </row>
    <row r="337" spans="1:7" ht="17.25" customHeight="1" x14ac:dyDescent="0.2">
      <c r="A337" s="16" t="s">
        <v>978</v>
      </c>
      <c r="B337" s="16" t="s">
        <v>901</v>
      </c>
      <c r="C337" s="18">
        <v>2023</v>
      </c>
      <c r="D337" s="29">
        <v>5</v>
      </c>
      <c r="E337" s="25">
        <f>1013-50</f>
        <v>963</v>
      </c>
      <c r="F337" s="18">
        <f t="shared" si="28"/>
        <v>26.52</v>
      </c>
      <c r="G337" s="27">
        <f t="shared" si="29"/>
        <v>989.52</v>
      </c>
    </row>
    <row r="338" spans="1:7" ht="17.25" customHeight="1" x14ac:dyDescent="0.2">
      <c r="A338" s="16" t="s">
        <v>979</v>
      </c>
      <c r="B338" s="16" t="s">
        <v>902</v>
      </c>
      <c r="C338" s="18">
        <v>2023</v>
      </c>
      <c r="D338" s="18">
        <v>5</v>
      </c>
      <c r="E338" s="25">
        <f>235-35</f>
        <v>200</v>
      </c>
      <c r="F338" s="18">
        <f t="shared" si="28"/>
        <v>28.68</v>
      </c>
      <c r="G338" s="27">
        <f t="shared" si="29"/>
        <v>228.68</v>
      </c>
    </row>
    <row r="339" spans="1:7" ht="17.25" customHeight="1" x14ac:dyDescent="0.2">
      <c r="A339" s="16" t="s">
        <v>980</v>
      </c>
      <c r="B339" s="16" t="s">
        <v>903</v>
      </c>
      <c r="C339" s="18">
        <v>2023</v>
      </c>
      <c r="D339" s="18">
        <v>5</v>
      </c>
      <c r="E339" s="25">
        <v>1330</v>
      </c>
      <c r="F339" s="18">
        <f t="shared" si="28"/>
        <v>48.25</v>
      </c>
      <c r="G339" s="27">
        <f t="shared" si="29"/>
        <v>1378.25</v>
      </c>
    </row>
    <row r="340" spans="1:7" ht="17.25" customHeight="1" x14ac:dyDescent="0.2">
      <c r="A340" s="16" t="s">
        <v>981</v>
      </c>
      <c r="B340" s="16" t="s">
        <v>904</v>
      </c>
      <c r="C340" s="18">
        <v>2023</v>
      </c>
      <c r="D340" s="18">
        <v>5</v>
      </c>
      <c r="E340" s="25">
        <f>604-35</f>
        <v>569</v>
      </c>
      <c r="F340" s="18">
        <f t="shared" si="28"/>
        <v>138.16</v>
      </c>
      <c r="G340" s="27">
        <f t="shared" si="29"/>
        <v>707.16</v>
      </c>
    </row>
    <row r="341" spans="1:7" ht="17.25" customHeight="1" x14ac:dyDescent="0.2">
      <c r="A341" s="16" t="s">
        <v>982</v>
      </c>
      <c r="B341" s="16" t="s">
        <v>905</v>
      </c>
      <c r="C341" s="18">
        <v>2023</v>
      </c>
      <c r="D341" s="18">
        <v>5</v>
      </c>
      <c r="E341" s="25">
        <f>528-35</f>
        <v>493</v>
      </c>
      <c r="F341" s="18">
        <f t="shared" si="28"/>
        <v>21.97</v>
      </c>
      <c r="G341" s="27">
        <f t="shared" si="29"/>
        <v>514.97</v>
      </c>
    </row>
    <row r="342" spans="1:7" ht="17.25" customHeight="1" x14ac:dyDescent="0.2">
      <c r="A342" s="16" t="s">
        <v>983</v>
      </c>
      <c r="B342" s="16" t="s">
        <v>906</v>
      </c>
      <c r="C342" s="18">
        <v>2023</v>
      </c>
      <c r="D342" s="29">
        <v>5</v>
      </c>
      <c r="E342" s="25">
        <f>2084-50</f>
        <v>2034</v>
      </c>
      <c r="F342" s="18">
        <f t="shared" si="28"/>
        <v>5</v>
      </c>
      <c r="G342" s="27">
        <f t="shared" si="29"/>
        <v>2039</v>
      </c>
    </row>
    <row r="343" spans="1:7" ht="17.25" customHeight="1" x14ac:dyDescent="0.2">
      <c r="A343" s="16" t="s">
        <v>984</v>
      </c>
      <c r="B343" s="16" t="s">
        <v>907</v>
      </c>
      <c r="C343" s="18">
        <v>2023</v>
      </c>
      <c r="D343" s="29">
        <v>5</v>
      </c>
      <c r="E343" s="25">
        <f>2717-50</f>
        <v>2667</v>
      </c>
      <c r="F343" s="18">
        <f t="shared" si="28"/>
        <v>0</v>
      </c>
      <c r="G343" s="27">
        <f t="shared" si="29"/>
        <v>2667</v>
      </c>
    </row>
    <row r="344" spans="1:7" ht="17.25" customHeight="1" x14ac:dyDescent="0.2">
      <c r="A344" s="16" t="s">
        <v>985</v>
      </c>
      <c r="B344" s="16" t="s">
        <v>908</v>
      </c>
      <c r="C344" s="18">
        <v>2023</v>
      </c>
      <c r="D344" s="18">
        <v>5</v>
      </c>
      <c r="E344" s="25">
        <v>855</v>
      </c>
      <c r="F344" s="18">
        <f t="shared" si="28"/>
        <v>1</v>
      </c>
      <c r="G344" s="27">
        <f t="shared" si="29"/>
        <v>856</v>
      </c>
    </row>
    <row r="345" spans="1:7" ht="17.25" customHeight="1" x14ac:dyDescent="0.2">
      <c r="A345" s="16" t="s">
        <v>986</v>
      </c>
      <c r="B345" s="16" t="s">
        <v>909</v>
      </c>
      <c r="C345" s="18">
        <v>2023</v>
      </c>
      <c r="D345" s="18">
        <v>5</v>
      </c>
      <c r="E345" s="25">
        <f>388</f>
        <v>388</v>
      </c>
      <c r="F345" s="18">
        <f t="shared" si="28"/>
        <v>2</v>
      </c>
      <c r="G345" s="27">
        <f t="shared" si="29"/>
        <v>390</v>
      </c>
    </row>
    <row r="346" spans="1:7" ht="17.25" customHeight="1" x14ac:dyDescent="0.2">
      <c r="A346" s="16" t="s">
        <v>987</v>
      </c>
      <c r="B346" s="16" t="s">
        <v>910</v>
      </c>
      <c r="C346" s="18">
        <v>2023</v>
      </c>
      <c r="D346" s="18">
        <v>5</v>
      </c>
      <c r="E346" s="25">
        <f>524-20</f>
        <v>504</v>
      </c>
      <c r="F346" s="18">
        <f t="shared" si="28"/>
        <v>0.5</v>
      </c>
      <c r="G346" s="27">
        <f t="shared" si="29"/>
        <v>504.5</v>
      </c>
    </row>
    <row r="347" spans="1:7" ht="17.25" customHeight="1" x14ac:dyDescent="0.2">
      <c r="A347" s="16" t="s">
        <v>988</v>
      </c>
      <c r="B347" s="16" t="s">
        <v>911</v>
      </c>
      <c r="C347" s="18">
        <v>2023</v>
      </c>
      <c r="D347" s="18">
        <v>5</v>
      </c>
      <c r="E347" s="25">
        <v>388</v>
      </c>
      <c r="F347" s="18">
        <f t="shared" si="28"/>
        <v>29.454999999999998</v>
      </c>
      <c r="G347" s="27">
        <f t="shared" si="29"/>
        <v>417.45499999999998</v>
      </c>
    </row>
    <row r="348" spans="1:7" ht="17.25" customHeight="1" x14ac:dyDescent="0.2">
      <c r="A348" s="16" t="s">
        <v>989</v>
      </c>
      <c r="B348" s="16" t="s">
        <v>912</v>
      </c>
      <c r="C348" s="18">
        <v>2023</v>
      </c>
      <c r="D348" s="18">
        <v>5</v>
      </c>
      <c r="E348" s="25">
        <f>492-35</f>
        <v>457</v>
      </c>
      <c r="F348" s="18">
        <f t="shared" si="28"/>
        <v>5</v>
      </c>
      <c r="G348" s="27">
        <f t="shared" si="29"/>
        <v>462</v>
      </c>
    </row>
    <row r="349" spans="1:7" ht="17.25" customHeight="1" x14ac:dyDescent="0.2">
      <c r="A349" s="16" t="s">
        <v>990</v>
      </c>
      <c r="B349" s="16" t="s">
        <v>913</v>
      </c>
      <c r="C349" s="18">
        <v>2023</v>
      </c>
      <c r="D349" s="29">
        <v>5</v>
      </c>
      <c r="E349" s="25">
        <f>1716-65</f>
        <v>1651</v>
      </c>
      <c r="F349" s="18">
        <f t="shared" si="28"/>
        <v>0</v>
      </c>
      <c r="G349" s="27">
        <f t="shared" si="29"/>
        <v>1651</v>
      </c>
    </row>
    <row r="350" spans="1:7" ht="17.25" customHeight="1" x14ac:dyDescent="0.2">
      <c r="A350" s="16" t="s">
        <v>991</v>
      </c>
      <c r="B350" s="16" t="s">
        <v>914</v>
      </c>
      <c r="C350" s="18">
        <v>2023</v>
      </c>
      <c r="D350" s="18">
        <v>5</v>
      </c>
      <c r="E350" s="25">
        <v>494</v>
      </c>
      <c r="F350" s="18">
        <f t="shared" si="28"/>
        <v>0.5</v>
      </c>
      <c r="G350" s="27">
        <f t="shared" si="29"/>
        <v>494.5</v>
      </c>
    </row>
    <row r="351" spans="1:7" ht="17.25" customHeight="1" x14ac:dyDescent="0.2">
      <c r="A351" s="16" t="s">
        <v>992</v>
      </c>
      <c r="B351" s="16" t="s">
        <v>915</v>
      </c>
      <c r="C351" s="18">
        <v>2023</v>
      </c>
      <c r="D351" s="18">
        <v>5</v>
      </c>
      <c r="E351" s="25">
        <f>288-35</f>
        <v>253</v>
      </c>
      <c r="F351" s="18">
        <f t="shared" si="28"/>
        <v>5</v>
      </c>
      <c r="G351" s="27">
        <f t="shared" si="29"/>
        <v>258</v>
      </c>
    </row>
    <row r="352" spans="1:7" ht="17.25" customHeight="1" x14ac:dyDescent="0.2">
      <c r="A352" s="16" t="s">
        <v>993</v>
      </c>
      <c r="B352" s="16" t="s">
        <v>916</v>
      </c>
      <c r="C352" s="18">
        <v>2023</v>
      </c>
      <c r="D352" s="18">
        <v>5</v>
      </c>
      <c r="E352" s="25">
        <f>1440-50</f>
        <v>1390</v>
      </c>
      <c r="F352" s="18">
        <f t="shared" ref="F352:F381" si="30">VLOOKUP(A352,J:L,3,FALSE)</f>
        <v>5</v>
      </c>
      <c r="G352" s="27">
        <f t="shared" si="29"/>
        <v>1395</v>
      </c>
    </row>
    <row r="353" spans="1:7" ht="17.25" customHeight="1" x14ac:dyDescent="0.2">
      <c r="A353" s="16" t="s">
        <v>994</v>
      </c>
      <c r="B353" s="16" t="s">
        <v>917</v>
      </c>
      <c r="C353" s="18">
        <v>2023</v>
      </c>
      <c r="D353" s="18">
        <v>5</v>
      </c>
      <c r="E353" s="25">
        <v>387</v>
      </c>
      <c r="F353" s="18">
        <f t="shared" si="30"/>
        <v>5</v>
      </c>
      <c r="G353" s="27">
        <f t="shared" si="29"/>
        <v>392</v>
      </c>
    </row>
    <row r="354" spans="1:7" ht="17.25" customHeight="1" x14ac:dyDescent="0.2">
      <c r="A354" s="16" t="s">
        <v>995</v>
      </c>
      <c r="B354" s="16" t="s">
        <v>918</v>
      </c>
      <c r="C354" s="18">
        <v>2023</v>
      </c>
      <c r="D354" s="18">
        <v>5</v>
      </c>
      <c r="E354" s="25">
        <f>665-35</f>
        <v>630</v>
      </c>
      <c r="F354" s="18">
        <f t="shared" si="30"/>
        <v>5</v>
      </c>
      <c r="G354" s="27">
        <f t="shared" si="29"/>
        <v>635</v>
      </c>
    </row>
    <row r="355" spans="1:7" ht="17.25" customHeight="1" x14ac:dyDescent="0.2">
      <c r="A355" s="16" t="s">
        <v>996</v>
      </c>
      <c r="B355" s="16" t="s">
        <v>919</v>
      </c>
      <c r="C355" s="18">
        <v>2023</v>
      </c>
      <c r="D355" s="18">
        <v>5</v>
      </c>
      <c r="E355" s="25">
        <v>210</v>
      </c>
      <c r="F355" s="18">
        <f t="shared" si="30"/>
        <v>5</v>
      </c>
      <c r="G355" s="27">
        <f t="shared" si="29"/>
        <v>215</v>
      </c>
    </row>
    <row r="356" spans="1:7" ht="17.25" customHeight="1" x14ac:dyDescent="0.2">
      <c r="A356" s="16" t="s">
        <v>997</v>
      </c>
      <c r="B356" s="16" t="s">
        <v>920</v>
      </c>
      <c r="C356" s="18">
        <v>2023</v>
      </c>
      <c r="D356" s="18">
        <v>5</v>
      </c>
      <c r="E356" s="25">
        <f>246-25</f>
        <v>221</v>
      </c>
      <c r="F356" s="18">
        <f t="shared" si="30"/>
        <v>5</v>
      </c>
      <c r="G356" s="27">
        <f t="shared" si="29"/>
        <v>226</v>
      </c>
    </row>
    <row r="357" spans="1:7" ht="17.25" customHeight="1" x14ac:dyDescent="0.2">
      <c r="A357" s="16" t="s">
        <v>998</v>
      </c>
      <c r="B357" s="16" t="s">
        <v>921</v>
      </c>
      <c r="C357" s="18">
        <v>2023</v>
      </c>
      <c r="D357" s="18">
        <v>5</v>
      </c>
      <c r="E357" s="25">
        <f>165</f>
        <v>165</v>
      </c>
      <c r="F357" s="18">
        <f t="shared" si="30"/>
        <v>5</v>
      </c>
      <c r="G357" s="27">
        <f t="shared" si="29"/>
        <v>170</v>
      </c>
    </row>
    <row r="358" spans="1:7" ht="17.25" customHeight="1" x14ac:dyDescent="0.2">
      <c r="A358" s="16" t="s">
        <v>999</v>
      </c>
      <c r="B358" s="16" t="s">
        <v>922</v>
      </c>
      <c r="C358" s="18">
        <v>2023</v>
      </c>
      <c r="D358" s="18">
        <v>5</v>
      </c>
      <c r="E358" s="25">
        <f>1861-200</f>
        <v>1661</v>
      </c>
      <c r="F358" s="18">
        <f t="shared" si="30"/>
        <v>5</v>
      </c>
      <c r="G358" s="27">
        <f t="shared" si="29"/>
        <v>1666</v>
      </c>
    </row>
    <row r="359" spans="1:7" ht="17.25" customHeight="1" x14ac:dyDescent="0.2">
      <c r="A359" s="16" t="s">
        <v>1000</v>
      </c>
      <c r="B359" s="16" t="s">
        <v>923</v>
      </c>
      <c r="C359" s="18">
        <v>2023</v>
      </c>
      <c r="D359" s="18">
        <v>5</v>
      </c>
      <c r="E359" s="25">
        <f>314-35</f>
        <v>279</v>
      </c>
      <c r="F359" s="18">
        <f t="shared" si="30"/>
        <v>5</v>
      </c>
      <c r="G359" s="27">
        <f t="shared" si="29"/>
        <v>284</v>
      </c>
    </row>
    <row r="360" spans="1:7" ht="17.25" customHeight="1" x14ac:dyDescent="0.2">
      <c r="A360" s="16" t="s">
        <v>1001</v>
      </c>
      <c r="B360" s="16" t="s">
        <v>924</v>
      </c>
      <c r="C360" s="18">
        <v>2023</v>
      </c>
      <c r="D360" s="18">
        <v>5</v>
      </c>
      <c r="E360" s="25">
        <v>428</v>
      </c>
      <c r="F360" s="18">
        <f t="shared" si="30"/>
        <v>0</v>
      </c>
      <c r="G360" s="27">
        <f t="shared" si="29"/>
        <v>428</v>
      </c>
    </row>
    <row r="361" spans="1:7" ht="17.25" customHeight="1" x14ac:dyDescent="0.2">
      <c r="A361" s="16" t="s">
        <v>1002</v>
      </c>
      <c r="B361" s="16" t="s">
        <v>925</v>
      </c>
      <c r="C361" s="18">
        <v>2023</v>
      </c>
      <c r="D361" s="29">
        <v>5</v>
      </c>
      <c r="E361" s="25">
        <f>2609-160</f>
        <v>2449</v>
      </c>
      <c r="F361" s="18">
        <f t="shared" si="30"/>
        <v>0</v>
      </c>
      <c r="G361" s="27">
        <f t="shared" si="29"/>
        <v>2449</v>
      </c>
    </row>
    <row r="362" spans="1:7" ht="17.25" customHeight="1" x14ac:dyDescent="0.2">
      <c r="A362" s="16" t="s">
        <v>1003</v>
      </c>
      <c r="B362" s="16" t="s">
        <v>926</v>
      </c>
      <c r="C362" s="18">
        <v>2023</v>
      </c>
      <c r="D362" s="18">
        <v>5</v>
      </c>
      <c r="E362" s="25">
        <f>394-35</f>
        <v>359</v>
      </c>
      <c r="F362" s="18">
        <f t="shared" si="30"/>
        <v>0</v>
      </c>
      <c r="G362" s="27">
        <f t="shared" si="29"/>
        <v>359</v>
      </c>
    </row>
    <row r="363" spans="1:7" ht="17.25" customHeight="1" x14ac:dyDescent="0.2">
      <c r="A363" s="16" t="s">
        <v>1004</v>
      </c>
      <c r="B363" s="16" t="s">
        <v>927</v>
      </c>
      <c r="C363" s="18">
        <v>2023</v>
      </c>
      <c r="D363" s="29">
        <v>5</v>
      </c>
      <c r="E363" s="25">
        <v>594</v>
      </c>
      <c r="F363" s="18">
        <f t="shared" si="30"/>
        <v>0</v>
      </c>
      <c r="G363" s="27">
        <f t="shared" si="29"/>
        <v>594</v>
      </c>
    </row>
    <row r="364" spans="1:7" ht="17.25" customHeight="1" x14ac:dyDescent="0.2">
      <c r="A364" s="16" t="s">
        <v>1005</v>
      </c>
      <c r="B364" s="16" t="s">
        <v>928</v>
      </c>
      <c r="C364" s="18">
        <v>2023</v>
      </c>
      <c r="D364" s="18">
        <v>5</v>
      </c>
      <c r="E364" s="25">
        <f>297-25</f>
        <v>272</v>
      </c>
      <c r="F364" s="18">
        <f t="shared" si="30"/>
        <v>0</v>
      </c>
      <c r="G364" s="27">
        <f t="shared" si="29"/>
        <v>272</v>
      </c>
    </row>
    <row r="365" spans="1:7" ht="17.25" customHeight="1" x14ac:dyDescent="0.2">
      <c r="A365" s="16" t="s">
        <v>1006</v>
      </c>
      <c r="B365" s="16" t="s">
        <v>929</v>
      </c>
      <c r="C365" s="18">
        <v>2023</v>
      </c>
      <c r="D365" s="29">
        <v>5</v>
      </c>
      <c r="E365" s="25">
        <f>2375-160</f>
        <v>2215</v>
      </c>
      <c r="F365" s="18">
        <f t="shared" si="30"/>
        <v>0</v>
      </c>
      <c r="G365" s="27">
        <f t="shared" si="29"/>
        <v>2215</v>
      </c>
    </row>
    <row r="366" spans="1:7" ht="17.25" customHeight="1" x14ac:dyDescent="0.2">
      <c r="A366" s="16" t="s">
        <v>1007</v>
      </c>
      <c r="B366" s="16" t="s">
        <v>930</v>
      </c>
      <c r="C366" s="18">
        <v>2023</v>
      </c>
      <c r="D366" s="29">
        <v>5</v>
      </c>
      <c r="E366" s="25">
        <f>2500-160</f>
        <v>2340</v>
      </c>
      <c r="F366" s="18">
        <f t="shared" si="30"/>
        <v>0</v>
      </c>
      <c r="G366" s="27">
        <f t="shared" si="29"/>
        <v>2340</v>
      </c>
    </row>
    <row r="367" spans="1:7" ht="17.25" customHeight="1" x14ac:dyDescent="0.2">
      <c r="A367" s="16" t="s">
        <v>1008</v>
      </c>
      <c r="B367" s="16" t="s">
        <v>931</v>
      </c>
      <c r="C367" s="18">
        <v>2023</v>
      </c>
      <c r="D367" s="18">
        <v>5</v>
      </c>
      <c r="E367" s="25">
        <v>326</v>
      </c>
      <c r="F367" s="18">
        <f t="shared" si="30"/>
        <v>0</v>
      </c>
      <c r="G367" s="27">
        <f t="shared" si="29"/>
        <v>326</v>
      </c>
    </row>
    <row r="368" spans="1:7" ht="17.25" customHeight="1" x14ac:dyDescent="0.2">
      <c r="A368" s="16" t="s">
        <v>1009</v>
      </c>
      <c r="B368" s="16" t="s">
        <v>932</v>
      </c>
      <c r="C368" s="18">
        <v>2023</v>
      </c>
      <c r="D368" s="18">
        <v>5</v>
      </c>
      <c r="E368" s="25">
        <f>248-35</f>
        <v>213</v>
      </c>
      <c r="F368" s="18">
        <f t="shared" si="30"/>
        <v>0</v>
      </c>
      <c r="G368" s="27">
        <f t="shared" si="29"/>
        <v>213</v>
      </c>
    </row>
    <row r="369" spans="1:7" ht="17.25" customHeight="1" x14ac:dyDescent="0.2">
      <c r="A369" s="16" t="s">
        <v>1010</v>
      </c>
      <c r="B369" s="16" t="s">
        <v>933</v>
      </c>
      <c r="C369" s="18">
        <v>2023</v>
      </c>
      <c r="D369" s="18">
        <v>5</v>
      </c>
      <c r="E369" s="25">
        <v>855</v>
      </c>
      <c r="F369" s="18">
        <f t="shared" si="30"/>
        <v>0</v>
      </c>
      <c r="G369" s="27">
        <f t="shared" si="29"/>
        <v>855</v>
      </c>
    </row>
    <row r="370" spans="1:7" ht="17.25" customHeight="1" x14ac:dyDescent="0.2">
      <c r="A370" s="16" t="s">
        <v>1011</v>
      </c>
      <c r="B370" s="16" t="s">
        <v>934</v>
      </c>
      <c r="C370" s="18">
        <v>2023</v>
      </c>
      <c r="D370" s="18">
        <v>5</v>
      </c>
      <c r="E370" s="25">
        <f>1341-50</f>
        <v>1291</v>
      </c>
      <c r="F370" s="18">
        <f t="shared" si="30"/>
        <v>0</v>
      </c>
      <c r="G370" s="27">
        <f t="shared" si="29"/>
        <v>1291</v>
      </c>
    </row>
    <row r="371" spans="1:7" ht="17.25" customHeight="1" x14ac:dyDescent="0.2">
      <c r="A371" s="16" t="s">
        <v>1012</v>
      </c>
      <c r="B371" s="16" t="s">
        <v>935</v>
      </c>
      <c r="C371" s="18">
        <v>2023</v>
      </c>
      <c r="D371" s="18">
        <v>5</v>
      </c>
      <c r="E371" s="25">
        <v>877</v>
      </c>
      <c r="F371" s="18">
        <f t="shared" si="30"/>
        <v>0</v>
      </c>
      <c r="G371" s="27">
        <f t="shared" si="29"/>
        <v>877</v>
      </c>
    </row>
    <row r="372" spans="1:7" ht="17.25" customHeight="1" x14ac:dyDescent="0.2">
      <c r="A372" s="16" t="s">
        <v>1013</v>
      </c>
      <c r="B372" s="16" t="s">
        <v>936</v>
      </c>
      <c r="C372" s="18">
        <v>2023</v>
      </c>
      <c r="D372" s="18">
        <v>5</v>
      </c>
      <c r="E372" s="25">
        <v>877</v>
      </c>
      <c r="F372" s="18">
        <f t="shared" si="30"/>
        <v>0</v>
      </c>
      <c r="G372" s="27">
        <f t="shared" si="29"/>
        <v>877</v>
      </c>
    </row>
    <row r="373" spans="1:7" ht="17.25" customHeight="1" x14ac:dyDescent="0.2">
      <c r="A373" s="16" t="s">
        <v>1014</v>
      </c>
      <c r="B373" s="16" t="s">
        <v>937</v>
      </c>
      <c r="C373" s="18">
        <v>2023</v>
      </c>
      <c r="D373" s="18">
        <v>5</v>
      </c>
      <c r="E373" s="25">
        <v>421</v>
      </c>
      <c r="F373" s="18">
        <f t="shared" si="30"/>
        <v>0</v>
      </c>
      <c r="G373" s="27">
        <f t="shared" si="29"/>
        <v>421</v>
      </c>
    </row>
    <row r="374" spans="1:7" ht="17.25" customHeight="1" x14ac:dyDescent="0.2">
      <c r="A374" s="16" t="s">
        <v>1015</v>
      </c>
      <c r="B374" s="16" t="s">
        <v>938</v>
      </c>
      <c r="C374" s="18">
        <v>2023</v>
      </c>
      <c r="D374" s="18">
        <v>5</v>
      </c>
      <c r="E374" s="25">
        <v>1330</v>
      </c>
      <c r="F374" s="18">
        <f t="shared" si="30"/>
        <v>0</v>
      </c>
      <c r="G374" s="27">
        <f t="shared" si="29"/>
        <v>1330</v>
      </c>
    </row>
    <row r="375" spans="1:7" ht="17.25" customHeight="1" x14ac:dyDescent="0.2">
      <c r="A375" s="16" t="s">
        <v>1016</v>
      </c>
      <c r="B375" s="16" t="s">
        <v>939</v>
      </c>
      <c r="C375" s="18">
        <v>2023</v>
      </c>
      <c r="D375" s="18">
        <v>5</v>
      </c>
      <c r="E375" s="25">
        <v>254</v>
      </c>
      <c r="F375" s="18">
        <f t="shared" si="30"/>
        <v>0</v>
      </c>
      <c r="G375" s="27">
        <f t="shared" si="29"/>
        <v>254</v>
      </c>
    </row>
    <row r="376" spans="1:7" ht="17.25" customHeight="1" x14ac:dyDescent="0.2">
      <c r="A376" s="16" t="s">
        <v>1017</v>
      </c>
      <c r="B376" s="16" t="s">
        <v>940</v>
      </c>
      <c r="C376" s="18">
        <v>2023</v>
      </c>
      <c r="D376" s="18">
        <v>5</v>
      </c>
      <c r="E376" s="25">
        <v>250</v>
      </c>
      <c r="F376" s="18">
        <f t="shared" si="30"/>
        <v>0</v>
      </c>
      <c r="G376" s="27">
        <f t="shared" si="29"/>
        <v>250</v>
      </c>
    </row>
    <row r="377" spans="1:7" ht="17.25" customHeight="1" x14ac:dyDescent="0.2">
      <c r="A377" s="16" t="s">
        <v>1018</v>
      </c>
      <c r="B377" s="16" t="s">
        <v>941</v>
      </c>
      <c r="C377" s="18">
        <v>2023</v>
      </c>
      <c r="D377" s="18">
        <v>5</v>
      </c>
      <c r="E377" s="25">
        <v>320</v>
      </c>
      <c r="F377" s="18">
        <f t="shared" si="30"/>
        <v>0</v>
      </c>
      <c r="G377" s="27">
        <f t="shared" si="29"/>
        <v>320</v>
      </c>
    </row>
    <row r="378" spans="1:7" ht="17.25" customHeight="1" x14ac:dyDescent="0.2">
      <c r="A378" s="16" t="s">
        <v>1019</v>
      </c>
      <c r="B378" s="16" t="s">
        <v>942</v>
      </c>
      <c r="C378" s="18">
        <v>2023</v>
      </c>
      <c r="D378" s="18">
        <v>5</v>
      </c>
      <c r="E378" s="25">
        <v>327</v>
      </c>
      <c r="F378" s="18">
        <f t="shared" si="30"/>
        <v>0</v>
      </c>
      <c r="G378" s="27">
        <f t="shared" si="29"/>
        <v>327</v>
      </c>
    </row>
    <row r="379" spans="1:7" ht="17.25" customHeight="1" x14ac:dyDescent="0.2">
      <c r="A379" s="16" t="s">
        <v>1020</v>
      </c>
      <c r="B379" s="16" t="s">
        <v>943</v>
      </c>
      <c r="C379" s="18">
        <v>2023</v>
      </c>
      <c r="D379" s="18">
        <v>5</v>
      </c>
      <c r="E379" s="25"/>
      <c r="F379" s="18">
        <f t="shared" si="30"/>
        <v>0</v>
      </c>
      <c r="G379" s="27">
        <f t="shared" si="29"/>
        <v>0</v>
      </c>
    </row>
    <row r="380" spans="1:7" ht="17.25" customHeight="1" x14ac:dyDescent="0.2">
      <c r="A380" s="16" t="s">
        <v>1021</v>
      </c>
      <c r="B380" s="16" t="s">
        <v>944</v>
      </c>
      <c r="C380" s="18">
        <v>2023</v>
      </c>
      <c r="D380" s="29">
        <v>5</v>
      </c>
      <c r="E380" s="25">
        <f>644-50</f>
        <v>594</v>
      </c>
      <c r="F380" s="18">
        <f t="shared" si="30"/>
        <v>0</v>
      </c>
      <c r="G380" s="27">
        <f t="shared" si="29"/>
        <v>594</v>
      </c>
    </row>
    <row r="381" spans="1:7" ht="17.25" customHeight="1" x14ac:dyDescent="0.2">
      <c r="A381" s="16" t="s">
        <v>1022</v>
      </c>
      <c r="B381" s="16" t="s">
        <v>945</v>
      </c>
      <c r="C381" s="18">
        <v>2023</v>
      </c>
      <c r="D381" s="18">
        <v>5</v>
      </c>
      <c r="E381" s="25">
        <v>70</v>
      </c>
      <c r="F381" s="18">
        <f t="shared" si="30"/>
        <v>0</v>
      </c>
      <c r="G381" s="27">
        <f t="shared" si="29"/>
        <v>70</v>
      </c>
    </row>
    <row r="382" spans="1:7" ht="17.25" customHeight="1" x14ac:dyDescent="0.2">
      <c r="A382" s="16" t="s">
        <v>1023</v>
      </c>
      <c r="B382" s="16" t="s">
        <v>946</v>
      </c>
      <c r="C382" s="18">
        <v>2023</v>
      </c>
      <c r="D382" s="18">
        <v>5</v>
      </c>
      <c r="E382" s="25"/>
      <c r="F382" s="18"/>
      <c r="G382" s="27">
        <f t="shared" si="29"/>
        <v>0</v>
      </c>
    </row>
    <row r="383" spans="1:7" ht="17.25" customHeight="1" x14ac:dyDescent="0.2">
      <c r="A383" s="16" t="s">
        <v>1024</v>
      </c>
      <c r="B383" s="16" t="s">
        <v>947</v>
      </c>
      <c r="C383" s="18">
        <v>2023</v>
      </c>
      <c r="D383" s="18">
        <v>5</v>
      </c>
      <c r="E383" s="25">
        <v>320</v>
      </c>
      <c r="F383" s="18">
        <f t="shared" ref="F383:F414" si="31">VLOOKUP(A383,J:L,3,FALSE)</f>
        <v>0</v>
      </c>
      <c r="G383" s="27">
        <f t="shared" si="29"/>
        <v>320</v>
      </c>
    </row>
    <row r="384" spans="1:7" ht="17.25" customHeight="1" x14ac:dyDescent="0.2">
      <c r="A384" s="16" t="s">
        <v>1025</v>
      </c>
      <c r="B384" s="16" t="s">
        <v>948</v>
      </c>
      <c r="C384" s="18">
        <v>2023</v>
      </c>
      <c r="D384" s="18">
        <v>5</v>
      </c>
      <c r="E384" s="25">
        <f>423-35</f>
        <v>388</v>
      </c>
      <c r="F384" s="18">
        <f t="shared" si="31"/>
        <v>0</v>
      </c>
      <c r="G384" s="27">
        <f t="shared" si="29"/>
        <v>388</v>
      </c>
    </row>
    <row r="385" spans="1:7" ht="17.25" customHeight="1" x14ac:dyDescent="0.2">
      <c r="A385" s="16" t="s">
        <v>1026</v>
      </c>
      <c r="B385" s="16" t="s">
        <v>949</v>
      </c>
      <c r="C385" s="18">
        <v>2023</v>
      </c>
      <c r="D385" s="18">
        <v>5</v>
      </c>
      <c r="E385" s="25">
        <f>473-35</f>
        <v>438</v>
      </c>
      <c r="F385" s="18">
        <f t="shared" si="31"/>
        <v>0</v>
      </c>
      <c r="G385" s="27">
        <f t="shared" si="29"/>
        <v>438</v>
      </c>
    </row>
    <row r="386" spans="1:7" ht="17.25" customHeight="1" x14ac:dyDescent="0.2">
      <c r="A386" s="16" t="s">
        <v>1027</v>
      </c>
      <c r="B386" s="16" t="s">
        <v>950</v>
      </c>
      <c r="C386" s="18">
        <v>2023</v>
      </c>
      <c r="D386" s="18">
        <v>6</v>
      </c>
      <c r="E386" s="25">
        <v>610</v>
      </c>
      <c r="F386" s="18">
        <f t="shared" si="31"/>
        <v>0</v>
      </c>
      <c r="G386" s="27">
        <f t="shared" ref="G386:G387" si="32">E386+F386</f>
        <v>610</v>
      </c>
    </row>
    <row r="387" spans="1:7" ht="17.25" customHeight="1" x14ac:dyDescent="0.2">
      <c r="A387" s="16" t="s">
        <v>1028</v>
      </c>
      <c r="B387" s="16" t="s">
        <v>951</v>
      </c>
      <c r="C387" s="18">
        <v>2023</v>
      </c>
      <c r="D387" s="18">
        <v>6</v>
      </c>
      <c r="E387" s="25">
        <v>0</v>
      </c>
      <c r="F387" s="18">
        <f t="shared" si="31"/>
        <v>0</v>
      </c>
      <c r="G387" s="27">
        <f t="shared" si="32"/>
        <v>0</v>
      </c>
    </row>
    <row r="388" spans="1:7" ht="17.25" customHeight="1" x14ac:dyDescent="0.2">
      <c r="A388" s="16" t="s">
        <v>964</v>
      </c>
      <c r="B388" s="16" t="s">
        <v>887</v>
      </c>
      <c r="C388" s="18">
        <v>2023</v>
      </c>
      <c r="D388" s="29">
        <v>6</v>
      </c>
      <c r="E388" s="25">
        <f>2506-160</f>
        <v>2346</v>
      </c>
      <c r="F388" s="18">
        <f t="shared" si="31"/>
        <v>51.08</v>
      </c>
      <c r="G388" s="27">
        <f t="shared" ref="G388:G450" si="33">E388+F388</f>
        <v>2397.08</v>
      </c>
    </row>
    <row r="389" spans="1:7" ht="17.25" customHeight="1" x14ac:dyDescent="0.2">
      <c r="A389" s="16" t="s">
        <v>965</v>
      </c>
      <c r="B389" s="16" t="s">
        <v>888</v>
      </c>
      <c r="C389" s="18">
        <v>2023</v>
      </c>
      <c r="D389" s="29">
        <v>6</v>
      </c>
      <c r="E389" s="25">
        <f>2345-160</f>
        <v>2185</v>
      </c>
      <c r="F389" s="18">
        <f t="shared" si="31"/>
        <v>40.58</v>
      </c>
      <c r="G389" s="27">
        <f t="shared" si="33"/>
        <v>2225.58</v>
      </c>
    </row>
    <row r="390" spans="1:7" ht="17.25" customHeight="1" x14ac:dyDescent="0.2">
      <c r="A390" s="16" t="s">
        <v>966</v>
      </c>
      <c r="B390" s="16" t="s">
        <v>889</v>
      </c>
      <c r="C390" s="18">
        <v>2023</v>
      </c>
      <c r="D390" s="29">
        <v>6</v>
      </c>
      <c r="E390" s="25">
        <f>2596-160</f>
        <v>2436</v>
      </c>
      <c r="F390" s="18">
        <f t="shared" si="31"/>
        <v>58.91</v>
      </c>
      <c r="G390" s="27">
        <f t="shared" si="33"/>
        <v>2494.91</v>
      </c>
    </row>
    <row r="391" spans="1:7" ht="17.25" customHeight="1" x14ac:dyDescent="0.2">
      <c r="A391" s="16" t="s">
        <v>967</v>
      </c>
      <c r="B391" s="16" t="s">
        <v>890</v>
      </c>
      <c r="C391" s="18">
        <v>2023</v>
      </c>
      <c r="D391" s="29">
        <v>6</v>
      </c>
      <c r="E391" s="25">
        <f>622-50</f>
        <v>572</v>
      </c>
      <c r="F391" s="18">
        <f t="shared" si="31"/>
        <v>42.96</v>
      </c>
      <c r="G391" s="27">
        <f t="shared" si="33"/>
        <v>614.96</v>
      </c>
    </row>
    <row r="392" spans="1:7" ht="17.25" customHeight="1" x14ac:dyDescent="0.2">
      <c r="A392" s="16" t="s">
        <v>968</v>
      </c>
      <c r="B392" s="16" t="s">
        <v>891</v>
      </c>
      <c r="C392" s="18">
        <v>2023</v>
      </c>
      <c r="D392" s="29">
        <v>6</v>
      </c>
      <c r="E392" s="25">
        <f>260-35</f>
        <v>225</v>
      </c>
      <c r="F392" s="18">
        <f t="shared" si="31"/>
        <v>32.04</v>
      </c>
      <c r="G392" s="27">
        <f t="shared" si="33"/>
        <v>257.04000000000002</v>
      </c>
    </row>
    <row r="393" spans="1:7" ht="17.25" customHeight="1" x14ac:dyDescent="0.2">
      <c r="A393" s="16" t="s">
        <v>969</v>
      </c>
      <c r="B393" s="16" t="s">
        <v>892</v>
      </c>
      <c r="C393" s="18">
        <v>2023</v>
      </c>
      <c r="D393" s="29">
        <v>6</v>
      </c>
      <c r="E393" s="25">
        <f>463-35</f>
        <v>428</v>
      </c>
      <c r="F393" s="18">
        <f t="shared" si="31"/>
        <v>149.47999999999999</v>
      </c>
      <c r="G393" s="27">
        <f t="shared" si="33"/>
        <v>577.48</v>
      </c>
    </row>
    <row r="394" spans="1:7" ht="17.25" customHeight="1" x14ac:dyDescent="0.2">
      <c r="A394" s="16" t="s">
        <v>970</v>
      </c>
      <c r="B394" s="16" t="s">
        <v>893</v>
      </c>
      <c r="C394" s="18">
        <v>2023</v>
      </c>
      <c r="D394" s="29">
        <v>6</v>
      </c>
      <c r="E394" s="25">
        <f>526-35</f>
        <v>491</v>
      </c>
      <c r="F394" s="18">
        <f t="shared" si="31"/>
        <v>22.14</v>
      </c>
      <c r="G394" s="27">
        <f t="shared" si="33"/>
        <v>513.14</v>
      </c>
    </row>
    <row r="395" spans="1:7" ht="17.25" customHeight="1" x14ac:dyDescent="0.2">
      <c r="A395" s="16" t="s">
        <v>971</v>
      </c>
      <c r="B395" s="16" t="s">
        <v>894</v>
      </c>
      <c r="C395" s="18">
        <v>2023</v>
      </c>
      <c r="D395" s="29">
        <v>6</v>
      </c>
      <c r="E395" s="25">
        <f>885-50</f>
        <v>835</v>
      </c>
      <c r="F395" s="18">
        <f t="shared" si="31"/>
        <v>62.84</v>
      </c>
      <c r="G395" s="27">
        <f t="shared" si="33"/>
        <v>897.84</v>
      </c>
    </row>
    <row r="396" spans="1:7" ht="17.25" customHeight="1" x14ac:dyDescent="0.2">
      <c r="A396" s="16" t="s">
        <v>972</v>
      </c>
      <c r="B396" s="16" t="s">
        <v>895</v>
      </c>
      <c r="C396" s="18">
        <v>2023</v>
      </c>
      <c r="D396" s="29">
        <v>6</v>
      </c>
      <c r="E396" s="25">
        <f>334-25</f>
        <v>309</v>
      </c>
      <c r="F396" s="18">
        <f t="shared" si="31"/>
        <v>22.49</v>
      </c>
      <c r="G396" s="27">
        <f t="shared" si="33"/>
        <v>331.49</v>
      </c>
    </row>
    <row r="397" spans="1:7" ht="17.25" customHeight="1" x14ac:dyDescent="0.2">
      <c r="A397" s="16" t="s">
        <v>973</v>
      </c>
      <c r="B397" s="16" t="s">
        <v>896</v>
      </c>
      <c r="C397" s="18">
        <v>2023</v>
      </c>
      <c r="D397" s="29">
        <v>6</v>
      </c>
      <c r="E397" s="25">
        <f>(256-20)*((42/40))</f>
        <v>247.8</v>
      </c>
      <c r="F397" s="18">
        <f t="shared" si="31"/>
        <v>62.43</v>
      </c>
      <c r="G397" s="27">
        <f t="shared" si="33"/>
        <v>310.23</v>
      </c>
    </row>
    <row r="398" spans="1:7" ht="17.25" customHeight="1" x14ac:dyDescent="0.2">
      <c r="A398" s="16" t="s">
        <v>974</v>
      </c>
      <c r="B398" s="16" t="s">
        <v>897</v>
      </c>
      <c r="C398" s="18">
        <v>2023</v>
      </c>
      <c r="D398" s="29">
        <v>6</v>
      </c>
      <c r="E398" s="25">
        <f>176-35</f>
        <v>141</v>
      </c>
      <c r="F398" s="18">
        <f t="shared" si="31"/>
        <v>22.01</v>
      </c>
      <c r="G398" s="27">
        <f t="shared" si="33"/>
        <v>163.01</v>
      </c>
    </row>
    <row r="399" spans="1:7" ht="17.25" customHeight="1" x14ac:dyDescent="0.2">
      <c r="A399" s="16" t="s">
        <v>975</v>
      </c>
      <c r="B399" s="16" t="s">
        <v>898</v>
      </c>
      <c r="C399" s="18">
        <v>2023</v>
      </c>
      <c r="D399" s="29">
        <v>6</v>
      </c>
      <c r="E399" s="25">
        <f>364-25</f>
        <v>339</v>
      </c>
      <c r="F399" s="18">
        <f t="shared" si="31"/>
        <v>25.78</v>
      </c>
      <c r="G399" s="27">
        <f t="shared" si="33"/>
        <v>364.78</v>
      </c>
    </row>
    <row r="400" spans="1:7" ht="17.25" customHeight="1" x14ac:dyDescent="0.2">
      <c r="A400" s="16" t="s">
        <v>976</v>
      </c>
      <c r="B400" s="16" t="s">
        <v>899</v>
      </c>
      <c r="C400" s="18">
        <v>2023</v>
      </c>
      <c r="D400" s="29">
        <v>6</v>
      </c>
      <c r="E400" s="25">
        <f>231-35</f>
        <v>196</v>
      </c>
      <c r="F400" s="18">
        <f t="shared" si="31"/>
        <v>41.67</v>
      </c>
      <c r="G400" s="27">
        <f t="shared" si="33"/>
        <v>237.67000000000002</v>
      </c>
    </row>
    <row r="401" spans="1:7" ht="17.25" customHeight="1" x14ac:dyDescent="0.2">
      <c r="A401" s="16" t="s">
        <v>977</v>
      </c>
      <c r="B401" s="16" t="s">
        <v>900</v>
      </c>
      <c r="C401" s="18">
        <v>2023</v>
      </c>
      <c r="D401" s="29">
        <v>6</v>
      </c>
      <c r="E401" s="25">
        <f>304-35</f>
        <v>269</v>
      </c>
      <c r="F401" s="18">
        <f t="shared" si="31"/>
        <v>33.19</v>
      </c>
      <c r="G401" s="27">
        <f t="shared" si="33"/>
        <v>302.19</v>
      </c>
    </row>
    <row r="402" spans="1:7" ht="17.25" customHeight="1" x14ac:dyDescent="0.2">
      <c r="A402" s="16" t="s">
        <v>978</v>
      </c>
      <c r="B402" s="16" t="s">
        <v>901</v>
      </c>
      <c r="C402" s="18">
        <v>2023</v>
      </c>
      <c r="D402" s="29">
        <v>6</v>
      </c>
      <c r="E402" s="25">
        <f>1013-50</f>
        <v>963</v>
      </c>
      <c r="F402" s="18">
        <f t="shared" si="31"/>
        <v>26.52</v>
      </c>
      <c r="G402" s="27">
        <f t="shared" si="33"/>
        <v>989.52</v>
      </c>
    </row>
    <row r="403" spans="1:7" ht="17.25" customHeight="1" x14ac:dyDescent="0.2">
      <c r="A403" s="16" t="s">
        <v>979</v>
      </c>
      <c r="B403" s="16" t="s">
        <v>902</v>
      </c>
      <c r="C403" s="18">
        <v>2023</v>
      </c>
      <c r="D403" s="29">
        <v>6</v>
      </c>
      <c r="E403" s="25">
        <f>235-35</f>
        <v>200</v>
      </c>
      <c r="F403" s="18">
        <f t="shared" si="31"/>
        <v>28.68</v>
      </c>
      <c r="G403" s="27">
        <f t="shared" si="33"/>
        <v>228.68</v>
      </c>
    </row>
    <row r="404" spans="1:7" ht="17.25" customHeight="1" x14ac:dyDescent="0.2">
      <c r="A404" s="16" t="s">
        <v>980</v>
      </c>
      <c r="B404" s="16" t="s">
        <v>903</v>
      </c>
      <c r="C404" s="18">
        <v>2023</v>
      </c>
      <c r="D404" s="29">
        <v>6</v>
      </c>
      <c r="E404" s="25">
        <v>1330</v>
      </c>
      <c r="F404" s="18">
        <f t="shared" si="31"/>
        <v>48.25</v>
      </c>
      <c r="G404" s="27">
        <f t="shared" si="33"/>
        <v>1378.25</v>
      </c>
    </row>
    <row r="405" spans="1:7" ht="17.25" customHeight="1" x14ac:dyDescent="0.2">
      <c r="A405" s="16" t="s">
        <v>981</v>
      </c>
      <c r="B405" s="16" t="s">
        <v>904</v>
      </c>
      <c r="C405" s="18">
        <v>2023</v>
      </c>
      <c r="D405" s="29">
        <v>6</v>
      </c>
      <c r="E405" s="25">
        <f>604-35</f>
        <v>569</v>
      </c>
      <c r="F405" s="18">
        <f t="shared" si="31"/>
        <v>138.16</v>
      </c>
      <c r="G405" s="27">
        <f t="shared" si="33"/>
        <v>707.16</v>
      </c>
    </row>
    <row r="406" spans="1:7" ht="17.25" customHeight="1" x14ac:dyDescent="0.2">
      <c r="A406" s="16" t="s">
        <v>982</v>
      </c>
      <c r="B406" s="16" t="s">
        <v>905</v>
      </c>
      <c r="C406" s="18">
        <v>2023</v>
      </c>
      <c r="D406" s="29">
        <v>6</v>
      </c>
      <c r="E406" s="25">
        <f>528-35</f>
        <v>493</v>
      </c>
      <c r="F406" s="18">
        <f t="shared" si="31"/>
        <v>21.97</v>
      </c>
      <c r="G406" s="27">
        <f t="shared" si="33"/>
        <v>514.97</v>
      </c>
    </row>
    <row r="407" spans="1:7" ht="17.25" customHeight="1" x14ac:dyDescent="0.2">
      <c r="A407" s="16" t="s">
        <v>983</v>
      </c>
      <c r="B407" s="16" t="s">
        <v>906</v>
      </c>
      <c r="C407" s="18">
        <v>2023</v>
      </c>
      <c r="D407" s="29">
        <v>6</v>
      </c>
      <c r="E407" s="25">
        <f>2084-50</f>
        <v>2034</v>
      </c>
      <c r="F407" s="18">
        <f t="shared" si="31"/>
        <v>5</v>
      </c>
      <c r="G407" s="27">
        <f t="shared" si="33"/>
        <v>2039</v>
      </c>
    </row>
    <row r="408" spans="1:7" ht="17.25" customHeight="1" x14ac:dyDescent="0.2">
      <c r="A408" s="16" t="s">
        <v>984</v>
      </c>
      <c r="B408" s="16" t="s">
        <v>907</v>
      </c>
      <c r="C408" s="18">
        <v>2023</v>
      </c>
      <c r="D408" s="29">
        <v>6</v>
      </c>
      <c r="E408" s="25">
        <f>2717-50</f>
        <v>2667</v>
      </c>
      <c r="F408" s="18">
        <f t="shared" si="31"/>
        <v>0</v>
      </c>
      <c r="G408" s="27">
        <f t="shared" si="33"/>
        <v>2667</v>
      </c>
    </row>
    <row r="409" spans="1:7" ht="17.25" customHeight="1" x14ac:dyDescent="0.2">
      <c r="A409" s="16" t="s">
        <v>985</v>
      </c>
      <c r="B409" s="16" t="s">
        <v>908</v>
      </c>
      <c r="C409" s="18">
        <v>2023</v>
      </c>
      <c r="D409" s="29">
        <v>6</v>
      </c>
      <c r="E409" s="25">
        <v>855</v>
      </c>
      <c r="F409" s="18">
        <f t="shared" si="31"/>
        <v>1</v>
      </c>
      <c r="G409" s="27">
        <f t="shared" si="33"/>
        <v>856</v>
      </c>
    </row>
    <row r="410" spans="1:7" ht="17.25" customHeight="1" x14ac:dyDescent="0.2">
      <c r="A410" s="16" t="s">
        <v>986</v>
      </c>
      <c r="B410" s="16" t="s">
        <v>909</v>
      </c>
      <c r="C410" s="18">
        <v>2023</v>
      </c>
      <c r="D410" s="29">
        <v>6</v>
      </c>
      <c r="E410" s="25">
        <f>388</f>
        <v>388</v>
      </c>
      <c r="F410" s="18">
        <f t="shared" si="31"/>
        <v>2</v>
      </c>
      <c r="G410" s="27">
        <f t="shared" si="33"/>
        <v>390</v>
      </c>
    </row>
    <row r="411" spans="1:7" ht="17.25" customHeight="1" x14ac:dyDescent="0.2">
      <c r="A411" s="16" t="s">
        <v>987</v>
      </c>
      <c r="B411" s="16" t="s">
        <v>910</v>
      </c>
      <c r="C411" s="18">
        <v>2023</v>
      </c>
      <c r="D411" s="29">
        <v>6</v>
      </c>
      <c r="E411" s="25">
        <f>524-20</f>
        <v>504</v>
      </c>
      <c r="F411" s="18">
        <f t="shared" si="31"/>
        <v>0.5</v>
      </c>
      <c r="G411" s="27">
        <f t="shared" si="33"/>
        <v>504.5</v>
      </c>
    </row>
    <row r="412" spans="1:7" ht="17.25" customHeight="1" x14ac:dyDescent="0.2">
      <c r="A412" s="16" t="s">
        <v>988</v>
      </c>
      <c r="B412" s="16" t="s">
        <v>911</v>
      </c>
      <c r="C412" s="18">
        <v>2023</v>
      </c>
      <c r="D412" s="29">
        <v>6</v>
      </c>
      <c r="E412" s="25">
        <v>388</v>
      </c>
      <c r="F412" s="18">
        <f t="shared" si="31"/>
        <v>29.454999999999998</v>
      </c>
      <c r="G412" s="27">
        <f t="shared" si="33"/>
        <v>417.45499999999998</v>
      </c>
    </row>
    <row r="413" spans="1:7" ht="17.25" customHeight="1" x14ac:dyDescent="0.2">
      <c r="A413" s="16" t="s">
        <v>989</v>
      </c>
      <c r="B413" s="16" t="s">
        <v>912</v>
      </c>
      <c r="C413" s="18">
        <v>2023</v>
      </c>
      <c r="D413" s="29">
        <v>6</v>
      </c>
      <c r="E413" s="25">
        <f>492-35</f>
        <v>457</v>
      </c>
      <c r="F413" s="18">
        <f t="shared" si="31"/>
        <v>5</v>
      </c>
      <c r="G413" s="27">
        <f t="shared" si="33"/>
        <v>462</v>
      </c>
    </row>
    <row r="414" spans="1:7" ht="17.25" customHeight="1" x14ac:dyDescent="0.2">
      <c r="A414" s="16" t="s">
        <v>990</v>
      </c>
      <c r="B414" s="16" t="s">
        <v>913</v>
      </c>
      <c r="C414" s="18">
        <v>2023</v>
      </c>
      <c r="D414" s="29">
        <v>6</v>
      </c>
      <c r="E414" s="25">
        <f>1716-65</f>
        <v>1651</v>
      </c>
      <c r="F414" s="18">
        <f t="shared" si="31"/>
        <v>0</v>
      </c>
      <c r="G414" s="27">
        <f t="shared" si="33"/>
        <v>1651</v>
      </c>
    </row>
    <row r="415" spans="1:7" ht="17.25" customHeight="1" x14ac:dyDescent="0.2">
      <c r="A415" s="16" t="s">
        <v>991</v>
      </c>
      <c r="B415" s="16" t="s">
        <v>914</v>
      </c>
      <c r="C415" s="18">
        <v>2023</v>
      </c>
      <c r="D415" s="29">
        <v>6</v>
      </c>
      <c r="E415" s="25">
        <v>494</v>
      </c>
      <c r="F415" s="18">
        <f t="shared" ref="F415:F446" si="34">VLOOKUP(A415,J:L,3,FALSE)</f>
        <v>0.5</v>
      </c>
      <c r="G415" s="27">
        <f t="shared" si="33"/>
        <v>494.5</v>
      </c>
    </row>
    <row r="416" spans="1:7" ht="17.25" customHeight="1" x14ac:dyDescent="0.2">
      <c r="A416" s="16" t="s">
        <v>992</v>
      </c>
      <c r="B416" s="16" t="s">
        <v>915</v>
      </c>
      <c r="C416" s="18">
        <v>2023</v>
      </c>
      <c r="D416" s="29">
        <v>6</v>
      </c>
      <c r="E416" s="25">
        <f>288-35</f>
        <v>253</v>
      </c>
      <c r="F416" s="18">
        <f t="shared" si="34"/>
        <v>5</v>
      </c>
      <c r="G416" s="27">
        <f t="shared" si="33"/>
        <v>258</v>
      </c>
    </row>
    <row r="417" spans="1:7" ht="17.25" customHeight="1" x14ac:dyDescent="0.2">
      <c r="A417" s="16" t="s">
        <v>993</v>
      </c>
      <c r="B417" s="16" t="s">
        <v>916</v>
      </c>
      <c r="C417" s="18">
        <v>2023</v>
      </c>
      <c r="D417" s="29">
        <v>6</v>
      </c>
      <c r="E417" s="25">
        <f>1440-50</f>
        <v>1390</v>
      </c>
      <c r="F417" s="18">
        <f t="shared" si="34"/>
        <v>5</v>
      </c>
      <c r="G417" s="27">
        <f t="shared" si="33"/>
        <v>1395</v>
      </c>
    </row>
    <row r="418" spans="1:7" ht="17.25" customHeight="1" x14ac:dyDescent="0.2">
      <c r="A418" s="16" t="s">
        <v>994</v>
      </c>
      <c r="B418" s="16" t="s">
        <v>917</v>
      </c>
      <c r="C418" s="18">
        <v>2023</v>
      </c>
      <c r="D418" s="29">
        <v>6</v>
      </c>
      <c r="E418" s="25">
        <v>387</v>
      </c>
      <c r="F418" s="18">
        <f t="shared" si="34"/>
        <v>5</v>
      </c>
      <c r="G418" s="27">
        <f t="shared" si="33"/>
        <v>392</v>
      </c>
    </row>
    <row r="419" spans="1:7" ht="17.25" customHeight="1" x14ac:dyDescent="0.2">
      <c r="A419" s="16" t="s">
        <v>995</v>
      </c>
      <c r="B419" s="16" t="s">
        <v>918</v>
      </c>
      <c r="C419" s="18">
        <v>2023</v>
      </c>
      <c r="D419" s="29">
        <v>6</v>
      </c>
      <c r="E419" s="25">
        <f>665-35</f>
        <v>630</v>
      </c>
      <c r="F419" s="18">
        <f t="shared" si="34"/>
        <v>5</v>
      </c>
      <c r="G419" s="27">
        <f t="shared" si="33"/>
        <v>635</v>
      </c>
    </row>
    <row r="420" spans="1:7" ht="17.25" customHeight="1" x14ac:dyDescent="0.2">
      <c r="A420" s="16" t="s">
        <v>996</v>
      </c>
      <c r="B420" s="16" t="s">
        <v>919</v>
      </c>
      <c r="C420" s="18">
        <v>2023</v>
      </c>
      <c r="D420" s="29">
        <v>6</v>
      </c>
      <c r="E420" s="25">
        <v>210</v>
      </c>
      <c r="F420" s="18">
        <f t="shared" si="34"/>
        <v>5</v>
      </c>
      <c r="G420" s="27">
        <f t="shared" si="33"/>
        <v>215</v>
      </c>
    </row>
    <row r="421" spans="1:7" ht="17.25" customHeight="1" x14ac:dyDescent="0.2">
      <c r="A421" s="16" t="s">
        <v>997</v>
      </c>
      <c r="B421" s="16" t="s">
        <v>920</v>
      </c>
      <c r="C421" s="18">
        <v>2023</v>
      </c>
      <c r="D421" s="29">
        <v>6</v>
      </c>
      <c r="E421" s="25">
        <f>246-25</f>
        <v>221</v>
      </c>
      <c r="F421" s="18">
        <f t="shared" si="34"/>
        <v>5</v>
      </c>
      <c r="G421" s="27">
        <f t="shared" si="33"/>
        <v>226</v>
      </c>
    </row>
    <row r="422" spans="1:7" ht="17.25" customHeight="1" x14ac:dyDescent="0.2">
      <c r="A422" s="16" t="s">
        <v>998</v>
      </c>
      <c r="B422" s="16" t="s">
        <v>921</v>
      </c>
      <c r="C422" s="18">
        <v>2023</v>
      </c>
      <c r="D422" s="29">
        <v>6</v>
      </c>
      <c r="E422" s="25">
        <f>165</f>
        <v>165</v>
      </c>
      <c r="F422" s="18">
        <f t="shared" si="34"/>
        <v>5</v>
      </c>
      <c r="G422" s="27">
        <f t="shared" si="33"/>
        <v>170</v>
      </c>
    </row>
    <row r="423" spans="1:7" ht="17.25" customHeight="1" x14ac:dyDescent="0.2">
      <c r="A423" s="16" t="s">
        <v>999</v>
      </c>
      <c r="B423" s="16" t="s">
        <v>922</v>
      </c>
      <c r="C423" s="18">
        <v>2023</v>
      </c>
      <c r="D423" s="29">
        <v>6</v>
      </c>
      <c r="E423" s="25">
        <f>1861-200</f>
        <v>1661</v>
      </c>
      <c r="F423" s="18">
        <f t="shared" si="34"/>
        <v>5</v>
      </c>
      <c r="G423" s="27">
        <f t="shared" si="33"/>
        <v>1666</v>
      </c>
    </row>
    <row r="424" spans="1:7" ht="17.25" customHeight="1" x14ac:dyDescent="0.2">
      <c r="A424" s="16" t="s">
        <v>1000</v>
      </c>
      <c r="B424" s="16" t="s">
        <v>923</v>
      </c>
      <c r="C424" s="18">
        <v>2023</v>
      </c>
      <c r="D424" s="29">
        <v>6</v>
      </c>
      <c r="E424" s="25">
        <f>314-35</f>
        <v>279</v>
      </c>
      <c r="F424" s="18">
        <f t="shared" si="34"/>
        <v>5</v>
      </c>
      <c r="G424" s="27">
        <f t="shared" si="33"/>
        <v>284</v>
      </c>
    </row>
    <row r="425" spans="1:7" ht="17.25" customHeight="1" x14ac:dyDescent="0.2">
      <c r="A425" s="16" t="s">
        <v>1001</v>
      </c>
      <c r="B425" s="16" t="s">
        <v>924</v>
      </c>
      <c r="C425" s="18">
        <v>2023</v>
      </c>
      <c r="D425" s="29">
        <v>6</v>
      </c>
      <c r="E425" s="25">
        <v>428</v>
      </c>
      <c r="F425" s="18">
        <f t="shared" si="34"/>
        <v>0</v>
      </c>
      <c r="G425" s="27">
        <f t="shared" si="33"/>
        <v>428</v>
      </c>
    </row>
    <row r="426" spans="1:7" ht="17.25" customHeight="1" x14ac:dyDescent="0.2">
      <c r="A426" s="16" t="s">
        <v>1002</v>
      </c>
      <c r="B426" s="16" t="s">
        <v>925</v>
      </c>
      <c r="C426" s="18">
        <v>2023</v>
      </c>
      <c r="D426" s="29">
        <v>6</v>
      </c>
      <c r="E426" s="25">
        <f>2609-160</f>
        <v>2449</v>
      </c>
      <c r="F426" s="18">
        <f t="shared" si="34"/>
        <v>0</v>
      </c>
      <c r="G426" s="27">
        <f t="shared" si="33"/>
        <v>2449</v>
      </c>
    </row>
    <row r="427" spans="1:7" ht="17.25" customHeight="1" x14ac:dyDescent="0.2">
      <c r="A427" s="16" t="s">
        <v>1003</v>
      </c>
      <c r="B427" s="16" t="s">
        <v>926</v>
      </c>
      <c r="C427" s="18">
        <v>2023</v>
      </c>
      <c r="D427" s="29">
        <v>6</v>
      </c>
      <c r="E427" s="25">
        <f>394-35</f>
        <v>359</v>
      </c>
      <c r="F427" s="18">
        <f t="shared" si="34"/>
        <v>0</v>
      </c>
      <c r="G427" s="27">
        <f t="shared" si="33"/>
        <v>359</v>
      </c>
    </row>
    <row r="428" spans="1:7" ht="17.25" customHeight="1" x14ac:dyDescent="0.2">
      <c r="A428" s="16" t="s">
        <v>1004</v>
      </c>
      <c r="B428" s="16" t="s">
        <v>927</v>
      </c>
      <c r="C428" s="18">
        <v>2023</v>
      </c>
      <c r="D428" s="29">
        <v>6</v>
      </c>
      <c r="E428" s="25">
        <v>594</v>
      </c>
      <c r="F428" s="18">
        <f t="shared" si="34"/>
        <v>0</v>
      </c>
      <c r="G428" s="27">
        <f t="shared" si="33"/>
        <v>594</v>
      </c>
    </row>
    <row r="429" spans="1:7" ht="17.25" customHeight="1" x14ac:dyDescent="0.2">
      <c r="A429" s="16" t="s">
        <v>1005</v>
      </c>
      <c r="B429" s="16" t="s">
        <v>928</v>
      </c>
      <c r="C429" s="18">
        <v>2023</v>
      </c>
      <c r="D429" s="29">
        <v>6</v>
      </c>
      <c r="E429" s="25">
        <f>297-25</f>
        <v>272</v>
      </c>
      <c r="F429" s="18">
        <f t="shared" si="34"/>
        <v>0</v>
      </c>
      <c r="G429" s="27">
        <f t="shared" si="33"/>
        <v>272</v>
      </c>
    </row>
    <row r="430" spans="1:7" ht="17.25" customHeight="1" x14ac:dyDescent="0.2">
      <c r="A430" s="16" t="s">
        <v>1006</v>
      </c>
      <c r="B430" s="16" t="s">
        <v>929</v>
      </c>
      <c r="C430" s="18">
        <v>2023</v>
      </c>
      <c r="D430" s="29">
        <v>6</v>
      </c>
      <c r="E430" s="25">
        <f>2375-160</f>
        <v>2215</v>
      </c>
      <c r="F430" s="18">
        <f t="shared" si="34"/>
        <v>0</v>
      </c>
      <c r="G430" s="27">
        <f t="shared" si="33"/>
        <v>2215</v>
      </c>
    </row>
    <row r="431" spans="1:7" ht="17.25" customHeight="1" x14ac:dyDescent="0.2">
      <c r="A431" s="16" t="s">
        <v>1007</v>
      </c>
      <c r="B431" s="16" t="s">
        <v>930</v>
      </c>
      <c r="C431" s="18">
        <v>2023</v>
      </c>
      <c r="D431" s="29">
        <v>6</v>
      </c>
      <c r="E431" s="25">
        <f>2500-160</f>
        <v>2340</v>
      </c>
      <c r="F431" s="18">
        <f t="shared" si="34"/>
        <v>0</v>
      </c>
      <c r="G431" s="27">
        <f t="shared" si="33"/>
        <v>2340</v>
      </c>
    </row>
    <row r="432" spans="1:7" ht="17.25" customHeight="1" x14ac:dyDescent="0.2">
      <c r="A432" s="16" t="s">
        <v>1008</v>
      </c>
      <c r="B432" s="16" t="s">
        <v>931</v>
      </c>
      <c r="C432" s="18">
        <v>2023</v>
      </c>
      <c r="D432" s="29">
        <v>6</v>
      </c>
      <c r="E432" s="25">
        <v>326</v>
      </c>
      <c r="F432" s="18">
        <f t="shared" si="34"/>
        <v>0</v>
      </c>
      <c r="G432" s="27">
        <f t="shared" si="33"/>
        <v>326</v>
      </c>
    </row>
    <row r="433" spans="1:7" ht="17.25" customHeight="1" x14ac:dyDescent="0.2">
      <c r="A433" s="16" t="s">
        <v>1009</v>
      </c>
      <c r="B433" s="16" t="s">
        <v>932</v>
      </c>
      <c r="C433" s="18">
        <v>2023</v>
      </c>
      <c r="D433" s="29">
        <v>6</v>
      </c>
      <c r="E433" s="25">
        <f>248-35</f>
        <v>213</v>
      </c>
      <c r="F433" s="18">
        <f t="shared" si="34"/>
        <v>0</v>
      </c>
      <c r="G433" s="27">
        <f t="shared" si="33"/>
        <v>213</v>
      </c>
    </row>
    <row r="434" spans="1:7" ht="17.25" customHeight="1" x14ac:dyDescent="0.2">
      <c r="A434" s="16" t="s">
        <v>1010</v>
      </c>
      <c r="B434" s="16" t="s">
        <v>933</v>
      </c>
      <c r="C434" s="18">
        <v>2023</v>
      </c>
      <c r="D434" s="29">
        <v>6</v>
      </c>
      <c r="E434" s="25">
        <v>855</v>
      </c>
      <c r="F434" s="18">
        <f t="shared" si="34"/>
        <v>0</v>
      </c>
      <c r="G434" s="27">
        <f t="shared" si="33"/>
        <v>855</v>
      </c>
    </row>
    <row r="435" spans="1:7" ht="17.25" customHeight="1" x14ac:dyDescent="0.2">
      <c r="A435" s="16" t="s">
        <v>1011</v>
      </c>
      <c r="B435" s="16" t="s">
        <v>934</v>
      </c>
      <c r="C435" s="18">
        <v>2023</v>
      </c>
      <c r="D435" s="29">
        <v>6</v>
      </c>
      <c r="E435" s="25">
        <f>1341-50</f>
        <v>1291</v>
      </c>
      <c r="F435" s="18">
        <f t="shared" si="34"/>
        <v>0</v>
      </c>
      <c r="G435" s="27">
        <f t="shared" si="33"/>
        <v>1291</v>
      </c>
    </row>
    <row r="436" spans="1:7" ht="17.25" customHeight="1" x14ac:dyDescent="0.2">
      <c r="A436" s="16" t="s">
        <v>1012</v>
      </c>
      <c r="B436" s="16" t="s">
        <v>935</v>
      </c>
      <c r="C436" s="18">
        <v>2023</v>
      </c>
      <c r="D436" s="29">
        <v>6</v>
      </c>
      <c r="E436" s="25">
        <v>877</v>
      </c>
      <c r="F436" s="18">
        <f t="shared" si="34"/>
        <v>0</v>
      </c>
      <c r="G436" s="27">
        <f t="shared" si="33"/>
        <v>877</v>
      </c>
    </row>
    <row r="437" spans="1:7" ht="17.25" customHeight="1" x14ac:dyDescent="0.2">
      <c r="A437" s="16" t="s">
        <v>1013</v>
      </c>
      <c r="B437" s="16" t="s">
        <v>936</v>
      </c>
      <c r="C437" s="18">
        <v>2023</v>
      </c>
      <c r="D437" s="29">
        <v>6</v>
      </c>
      <c r="E437" s="25">
        <v>877</v>
      </c>
      <c r="F437" s="18">
        <f t="shared" si="34"/>
        <v>0</v>
      </c>
      <c r="G437" s="27">
        <f t="shared" si="33"/>
        <v>877</v>
      </c>
    </row>
    <row r="438" spans="1:7" ht="17.25" customHeight="1" x14ac:dyDescent="0.2">
      <c r="A438" s="16" t="s">
        <v>1014</v>
      </c>
      <c r="B438" s="16" t="s">
        <v>937</v>
      </c>
      <c r="C438" s="18">
        <v>2023</v>
      </c>
      <c r="D438" s="29">
        <v>6</v>
      </c>
      <c r="E438" s="25">
        <v>421</v>
      </c>
      <c r="F438" s="18">
        <f t="shared" si="34"/>
        <v>0</v>
      </c>
      <c r="G438" s="27">
        <f t="shared" si="33"/>
        <v>421</v>
      </c>
    </row>
    <row r="439" spans="1:7" ht="17.25" customHeight="1" x14ac:dyDescent="0.2">
      <c r="A439" s="16" t="s">
        <v>1015</v>
      </c>
      <c r="B439" s="16" t="s">
        <v>938</v>
      </c>
      <c r="C439" s="18">
        <v>2023</v>
      </c>
      <c r="D439" s="29">
        <v>6</v>
      </c>
      <c r="E439" s="25">
        <v>1330</v>
      </c>
      <c r="F439" s="18">
        <f t="shared" si="34"/>
        <v>0</v>
      </c>
      <c r="G439" s="27">
        <f t="shared" si="33"/>
        <v>1330</v>
      </c>
    </row>
    <row r="440" spans="1:7" ht="17.25" customHeight="1" x14ac:dyDescent="0.2">
      <c r="A440" s="16" t="s">
        <v>1016</v>
      </c>
      <c r="B440" s="16" t="s">
        <v>939</v>
      </c>
      <c r="C440" s="18">
        <v>2023</v>
      </c>
      <c r="D440" s="29">
        <v>6</v>
      </c>
      <c r="E440" s="25">
        <v>254</v>
      </c>
      <c r="F440" s="18">
        <f t="shared" si="34"/>
        <v>0</v>
      </c>
      <c r="G440" s="27">
        <f t="shared" si="33"/>
        <v>254</v>
      </c>
    </row>
    <row r="441" spans="1:7" ht="17.25" customHeight="1" x14ac:dyDescent="0.2">
      <c r="A441" s="16" t="s">
        <v>1017</v>
      </c>
      <c r="B441" s="16" t="s">
        <v>940</v>
      </c>
      <c r="C441" s="18">
        <v>2023</v>
      </c>
      <c r="D441" s="29">
        <v>6</v>
      </c>
      <c r="E441" s="25">
        <v>250</v>
      </c>
      <c r="F441" s="18">
        <f t="shared" si="34"/>
        <v>0</v>
      </c>
      <c r="G441" s="27">
        <f t="shared" si="33"/>
        <v>250</v>
      </c>
    </row>
    <row r="442" spans="1:7" ht="17.25" customHeight="1" x14ac:dyDescent="0.2">
      <c r="A442" s="16" t="s">
        <v>1018</v>
      </c>
      <c r="B442" s="16" t="s">
        <v>941</v>
      </c>
      <c r="C442" s="18">
        <v>2023</v>
      </c>
      <c r="D442" s="29">
        <v>6</v>
      </c>
      <c r="E442" s="25">
        <v>320</v>
      </c>
      <c r="F442" s="18">
        <f t="shared" si="34"/>
        <v>0</v>
      </c>
      <c r="G442" s="27">
        <f t="shared" si="33"/>
        <v>320</v>
      </c>
    </row>
    <row r="443" spans="1:7" ht="17.25" customHeight="1" x14ac:dyDescent="0.2">
      <c r="A443" s="16" t="s">
        <v>1019</v>
      </c>
      <c r="B443" s="16" t="s">
        <v>942</v>
      </c>
      <c r="C443" s="18">
        <v>2023</v>
      </c>
      <c r="D443" s="29">
        <v>6</v>
      </c>
      <c r="E443" s="25">
        <v>327</v>
      </c>
      <c r="F443" s="18">
        <f t="shared" si="34"/>
        <v>0</v>
      </c>
      <c r="G443" s="27">
        <f t="shared" si="33"/>
        <v>327</v>
      </c>
    </row>
    <row r="444" spans="1:7" ht="17.25" customHeight="1" x14ac:dyDescent="0.2">
      <c r="A444" s="16" t="s">
        <v>1020</v>
      </c>
      <c r="B444" s="16" t="s">
        <v>943</v>
      </c>
      <c r="C444" s="18">
        <v>2023</v>
      </c>
      <c r="D444" s="29">
        <v>6</v>
      </c>
      <c r="E444" s="25"/>
      <c r="F444" s="18">
        <f t="shared" si="34"/>
        <v>0</v>
      </c>
      <c r="G444" s="27">
        <f t="shared" si="33"/>
        <v>0</v>
      </c>
    </row>
    <row r="445" spans="1:7" ht="17.25" customHeight="1" x14ac:dyDescent="0.2">
      <c r="A445" s="16" t="s">
        <v>1021</v>
      </c>
      <c r="B445" s="16" t="s">
        <v>944</v>
      </c>
      <c r="C445" s="18">
        <v>2023</v>
      </c>
      <c r="D445" s="29">
        <v>6</v>
      </c>
      <c r="E445" s="25">
        <f>644-50</f>
        <v>594</v>
      </c>
      <c r="F445" s="18">
        <f t="shared" si="34"/>
        <v>0</v>
      </c>
      <c r="G445" s="27">
        <f t="shared" si="33"/>
        <v>594</v>
      </c>
    </row>
    <row r="446" spans="1:7" ht="17.25" customHeight="1" x14ac:dyDescent="0.2">
      <c r="A446" s="16" t="s">
        <v>1022</v>
      </c>
      <c r="B446" s="16" t="s">
        <v>945</v>
      </c>
      <c r="C446" s="18">
        <v>2023</v>
      </c>
      <c r="D446" s="29">
        <v>6</v>
      </c>
      <c r="E446" s="25">
        <v>70</v>
      </c>
      <c r="F446" s="18">
        <f t="shared" si="34"/>
        <v>0</v>
      </c>
      <c r="G446" s="27">
        <f t="shared" si="33"/>
        <v>70</v>
      </c>
    </row>
    <row r="447" spans="1:7" ht="17.25" customHeight="1" x14ac:dyDescent="0.2">
      <c r="A447" s="16" t="s">
        <v>1023</v>
      </c>
      <c r="B447" s="16" t="s">
        <v>946</v>
      </c>
      <c r="C447" s="18">
        <v>2023</v>
      </c>
      <c r="D447" s="29">
        <v>6</v>
      </c>
      <c r="E447" s="25"/>
      <c r="F447" s="18"/>
      <c r="G447" s="27">
        <f t="shared" si="33"/>
        <v>0</v>
      </c>
    </row>
    <row r="448" spans="1:7" ht="17.25" customHeight="1" x14ac:dyDescent="0.2">
      <c r="A448" s="16" t="s">
        <v>1024</v>
      </c>
      <c r="B448" s="16" t="s">
        <v>947</v>
      </c>
      <c r="C448" s="18">
        <v>2023</v>
      </c>
      <c r="D448" s="29">
        <v>6</v>
      </c>
      <c r="E448" s="25">
        <v>320</v>
      </c>
      <c r="F448" s="18">
        <f>VLOOKUP(A448,J:L,3,FALSE)</f>
        <v>0</v>
      </c>
      <c r="G448" s="27">
        <f t="shared" si="33"/>
        <v>320</v>
      </c>
    </row>
    <row r="449" spans="1:7" ht="17.25" customHeight="1" x14ac:dyDescent="0.2">
      <c r="A449" s="16" t="s">
        <v>1025</v>
      </c>
      <c r="B449" s="16" t="s">
        <v>948</v>
      </c>
      <c r="C449" s="18">
        <v>2023</v>
      </c>
      <c r="D449" s="29">
        <v>6</v>
      </c>
      <c r="E449" s="25">
        <f>423-35</f>
        <v>388</v>
      </c>
      <c r="F449" s="18">
        <f>VLOOKUP(A449,J:L,3,FALSE)</f>
        <v>0</v>
      </c>
      <c r="G449" s="27">
        <f>E449+F449</f>
        <v>388</v>
      </c>
    </row>
    <row r="450" spans="1:7" ht="17.25" customHeight="1" x14ac:dyDescent="0.2">
      <c r="A450" s="16" t="s">
        <v>1026</v>
      </c>
      <c r="B450" s="16" t="s">
        <v>949</v>
      </c>
      <c r="C450" s="18">
        <v>2023</v>
      </c>
      <c r="D450" s="29">
        <v>6</v>
      </c>
      <c r="E450" s="25">
        <f>473-35</f>
        <v>438</v>
      </c>
      <c r="F450" s="18">
        <f>VLOOKUP(A450,J:L,3,FALSE)</f>
        <v>0</v>
      </c>
      <c r="G450" s="27">
        <f t="shared" si="33"/>
        <v>438</v>
      </c>
    </row>
    <row r="451" spans="1:7" ht="17.25" customHeight="1" x14ac:dyDescent="0.2">
      <c r="A451" s="16" t="s">
        <v>1027</v>
      </c>
      <c r="B451" s="16" t="s">
        <v>950</v>
      </c>
      <c r="C451" s="18">
        <v>2023</v>
      </c>
      <c r="D451" s="29">
        <v>5</v>
      </c>
      <c r="E451" s="25">
        <v>633</v>
      </c>
      <c r="F451" s="18">
        <f>VLOOKUP(A451,J:L,3,FALSE)</f>
        <v>0</v>
      </c>
      <c r="G451" s="27">
        <f>E451+F451</f>
        <v>633</v>
      </c>
    </row>
    <row r="452" spans="1:7" ht="17.25" customHeight="1" x14ac:dyDescent="0.2">
      <c r="A452" s="16" t="s">
        <v>964</v>
      </c>
      <c r="B452" s="16" t="s">
        <v>887</v>
      </c>
      <c r="C452" s="18">
        <v>2023</v>
      </c>
      <c r="D452" s="29">
        <v>7</v>
      </c>
      <c r="E452" s="25">
        <v>610</v>
      </c>
      <c r="F452" s="18">
        <f t="shared" ref="F452:F515" si="35">VLOOKUP(A452,J:L,3,FALSE)</f>
        <v>51.08</v>
      </c>
      <c r="G452" s="27">
        <f t="shared" ref="G452:G515" si="36">E452+F452</f>
        <v>661.08</v>
      </c>
    </row>
    <row r="453" spans="1:7" ht="17.25" customHeight="1" x14ac:dyDescent="0.2">
      <c r="A453" s="16" t="s">
        <v>965</v>
      </c>
      <c r="B453" s="16" t="s">
        <v>888</v>
      </c>
      <c r="C453" s="18">
        <v>2023</v>
      </c>
      <c r="D453" s="29">
        <v>7</v>
      </c>
      <c r="E453" s="25">
        <v>0</v>
      </c>
      <c r="F453" s="18">
        <f t="shared" si="35"/>
        <v>40.58</v>
      </c>
      <c r="G453" s="27">
        <f t="shared" si="36"/>
        <v>40.58</v>
      </c>
    </row>
    <row r="454" spans="1:7" ht="17.25" customHeight="1" x14ac:dyDescent="0.2">
      <c r="A454" s="16" t="s">
        <v>966</v>
      </c>
      <c r="B454" s="16" t="s">
        <v>889</v>
      </c>
      <c r="C454" s="18">
        <v>2023</v>
      </c>
      <c r="D454" s="29">
        <v>7</v>
      </c>
      <c r="E454" s="25">
        <v>2346</v>
      </c>
      <c r="F454" s="18">
        <f t="shared" si="35"/>
        <v>58.91</v>
      </c>
      <c r="G454" s="27">
        <f t="shared" si="36"/>
        <v>2404.91</v>
      </c>
    </row>
    <row r="455" spans="1:7" ht="17.25" customHeight="1" x14ac:dyDescent="0.2">
      <c r="A455" s="16" t="s">
        <v>967</v>
      </c>
      <c r="B455" s="16" t="s">
        <v>890</v>
      </c>
      <c r="C455" s="18">
        <v>2023</v>
      </c>
      <c r="D455" s="29">
        <v>7</v>
      </c>
      <c r="E455" s="25">
        <v>2185</v>
      </c>
      <c r="F455" s="18">
        <f t="shared" si="35"/>
        <v>42.96</v>
      </c>
      <c r="G455" s="27">
        <f t="shared" si="36"/>
        <v>2227.96</v>
      </c>
    </row>
    <row r="456" spans="1:7" ht="17.25" customHeight="1" x14ac:dyDescent="0.2">
      <c r="A456" s="16" t="s">
        <v>968</v>
      </c>
      <c r="B456" s="16" t="s">
        <v>891</v>
      </c>
      <c r="C456" s="18">
        <v>2023</v>
      </c>
      <c r="D456" s="29">
        <v>7</v>
      </c>
      <c r="E456" s="25">
        <v>2436</v>
      </c>
      <c r="F456" s="18">
        <f t="shared" si="35"/>
        <v>32.04</v>
      </c>
      <c r="G456" s="27">
        <f t="shared" si="36"/>
        <v>2468.04</v>
      </c>
    </row>
    <row r="457" spans="1:7" ht="17.25" customHeight="1" x14ac:dyDescent="0.2">
      <c r="A457" s="16" t="s">
        <v>969</v>
      </c>
      <c r="B457" s="16" t="s">
        <v>892</v>
      </c>
      <c r="C457" s="18">
        <v>2023</v>
      </c>
      <c r="D457" s="29">
        <v>7</v>
      </c>
      <c r="E457" s="25">
        <v>572</v>
      </c>
      <c r="F457" s="18">
        <f t="shared" si="35"/>
        <v>149.47999999999999</v>
      </c>
      <c r="G457" s="27">
        <f t="shared" si="36"/>
        <v>721.48</v>
      </c>
    </row>
    <row r="458" spans="1:7" ht="17.25" customHeight="1" x14ac:dyDescent="0.2">
      <c r="A458" s="16" t="s">
        <v>970</v>
      </c>
      <c r="B458" s="16" t="s">
        <v>893</v>
      </c>
      <c r="C458" s="18">
        <v>2023</v>
      </c>
      <c r="D458" s="29">
        <v>7</v>
      </c>
      <c r="E458" s="25">
        <v>225</v>
      </c>
      <c r="F458" s="18">
        <f t="shared" si="35"/>
        <v>22.14</v>
      </c>
      <c r="G458" s="27">
        <f t="shared" si="36"/>
        <v>247.14</v>
      </c>
    </row>
    <row r="459" spans="1:7" ht="17.25" customHeight="1" x14ac:dyDescent="0.2">
      <c r="A459" s="16" t="s">
        <v>971</v>
      </c>
      <c r="B459" s="16" t="s">
        <v>894</v>
      </c>
      <c r="C459" s="18">
        <v>2023</v>
      </c>
      <c r="D459" s="29">
        <v>7</v>
      </c>
      <c r="E459" s="25">
        <v>428</v>
      </c>
      <c r="F459" s="18">
        <f t="shared" si="35"/>
        <v>62.84</v>
      </c>
      <c r="G459" s="27">
        <f t="shared" si="36"/>
        <v>490.84000000000003</v>
      </c>
    </row>
    <row r="460" spans="1:7" ht="17.25" customHeight="1" x14ac:dyDescent="0.2">
      <c r="A460" s="16" t="s">
        <v>972</v>
      </c>
      <c r="B460" s="16" t="s">
        <v>895</v>
      </c>
      <c r="C460" s="18">
        <v>2023</v>
      </c>
      <c r="D460" s="29">
        <v>7</v>
      </c>
      <c r="E460" s="25">
        <v>491</v>
      </c>
      <c r="F460" s="18">
        <f t="shared" si="35"/>
        <v>22.49</v>
      </c>
      <c r="G460" s="27">
        <f t="shared" si="36"/>
        <v>513.49</v>
      </c>
    </row>
    <row r="461" spans="1:7" ht="17.25" customHeight="1" x14ac:dyDescent="0.2">
      <c r="A461" s="16" t="s">
        <v>973</v>
      </c>
      <c r="B461" s="16" t="s">
        <v>896</v>
      </c>
      <c r="C461" s="18">
        <v>2023</v>
      </c>
      <c r="D461" s="29">
        <v>7</v>
      </c>
      <c r="E461" s="25">
        <v>835</v>
      </c>
      <c r="F461" s="18">
        <f t="shared" si="35"/>
        <v>62.43</v>
      </c>
      <c r="G461" s="27">
        <f t="shared" si="36"/>
        <v>897.43</v>
      </c>
    </row>
    <row r="462" spans="1:7" ht="17.25" customHeight="1" x14ac:dyDescent="0.2">
      <c r="A462" s="16" t="s">
        <v>974</v>
      </c>
      <c r="B462" s="16" t="s">
        <v>897</v>
      </c>
      <c r="C462" s="18">
        <v>2023</v>
      </c>
      <c r="D462" s="29">
        <v>7</v>
      </c>
      <c r="E462" s="25">
        <v>309</v>
      </c>
      <c r="F462" s="18">
        <f t="shared" si="35"/>
        <v>22.01</v>
      </c>
      <c r="G462" s="27">
        <f t="shared" si="36"/>
        <v>331.01</v>
      </c>
    </row>
    <row r="463" spans="1:7" ht="17.25" customHeight="1" x14ac:dyDescent="0.2">
      <c r="A463" s="16" t="s">
        <v>975</v>
      </c>
      <c r="B463" s="16" t="s">
        <v>898</v>
      </c>
      <c r="C463" s="18">
        <v>2023</v>
      </c>
      <c r="D463" s="29">
        <v>7</v>
      </c>
      <c r="E463" s="25">
        <v>247.8</v>
      </c>
      <c r="F463" s="18">
        <f t="shared" si="35"/>
        <v>25.78</v>
      </c>
      <c r="G463" s="27">
        <f t="shared" si="36"/>
        <v>273.58000000000004</v>
      </c>
    </row>
    <row r="464" spans="1:7" ht="17.25" customHeight="1" x14ac:dyDescent="0.2">
      <c r="A464" s="16" t="s">
        <v>976</v>
      </c>
      <c r="B464" s="16" t="s">
        <v>899</v>
      </c>
      <c r="C464" s="18">
        <v>2023</v>
      </c>
      <c r="D464" s="29">
        <v>7</v>
      </c>
      <c r="E464" s="25">
        <v>141</v>
      </c>
      <c r="F464" s="18">
        <f t="shared" si="35"/>
        <v>41.67</v>
      </c>
      <c r="G464" s="27">
        <f t="shared" si="36"/>
        <v>182.67000000000002</v>
      </c>
    </row>
    <row r="465" spans="1:7" ht="17.25" customHeight="1" x14ac:dyDescent="0.2">
      <c r="A465" s="16" t="s">
        <v>977</v>
      </c>
      <c r="B465" s="16" t="s">
        <v>900</v>
      </c>
      <c r="C465" s="18">
        <v>2023</v>
      </c>
      <c r="D465" s="29">
        <v>7</v>
      </c>
      <c r="E465" s="25">
        <v>339</v>
      </c>
      <c r="F465" s="18">
        <f t="shared" si="35"/>
        <v>33.19</v>
      </c>
      <c r="G465" s="27">
        <f t="shared" si="36"/>
        <v>372.19</v>
      </c>
    </row>
    <row r="466" spans="1:7" ht="17.25" customHeight="1" x14ac:dyDescent="0.2">
      <c r="A466" s="16" t="s">
        <v>978</v>
      </c>
      <c r="B466" s="16" t="s">
        <v>901</v>
      </c>
      <c r="C466" s="18">
        <v>2023</v>
      </c>
      <c r="D466" s="29">
        <v>7</v>
      </c>
      <c r="E466" s="25">
        <v>196</v>
      </c>
      <c r="F466" s="18">
        <f t="shared" si="35"/>
        <v>26.52</v>
      </c>
      <c r="G466" s="27">
        <f t="shared" si="36"/>
        <v>222.52</v>
      </c>
    </row>
    <row r="467" spans="1:7" ht="17.25" customHeight="1" x14ac:dyDescent="0.2">
      <c r="A467" s="16" t="s">
        <v>979</v>
      </c>
      <c r="B467" s="16" t="s">
        <v>902</v>
      </c>
      <c r="C467" s="18">
        <v>2023</v>
      </c>
      <c r="D467" s="29">
        <v>7</v>
      </c>
      <c r="E467" s="25">
        <v>269</v>
      </c>
      <c r="F467" s="18">
        <f t="shared" si="35"/>
        <v>28.68</v>
      </c>
      <c r="G467" s="27">
        <f t="shared" si="36"/>
        <v>297.68</v>
      </c>
    </row>
    <row r="468" spans="1:7" ht="17.25" customHeight="1" x14ac:dyDescent="0.2">
      <c r="A468" s="16" t="s">
        <v>980</v>
      </c>
      <c r="B468" s="16" t="s">
        <v>903</v>
      </c>
      <c r="C468" s="18">
        <v>2023</v>
      </c>
      <c r="D468" s="29">
        <v>7</v>
      </c>
      <c r="E468" s="25">
        <v>963</v>
      </c>
      <c r="F468" s="18">
        <f t="shared" si="35"/>
        <v>48.25</v>
      </c>
      <c r="G468" s="27">
        <f t="shared" si="36"/>
        <v>1011.25</v>
      </c>
    </row>
    <row r="469" spans="1:7" ht="17.25" customHeight="1" x14ac:dyDescent="0.2">
      <c r="A469" s="16" t="s">
        <v>981</v>
      </c>
      <c r="B469" s="16" t="s">
        <v>904</v>
      </c>
      <c r="C469" s="18">
        <v>2023</v>
      </c>
      <c r="D469" s="29">
        <v>7</v>
      </c>
      <c r="E469" s="25">
        <v>200</v>
      </c>
      <c r="F469" s="18">
        <f t="shared" si="35"/>
        <v>138.16</v>
      </c>
      <c r="G469" s="27">
        <f t="shared" si="36"/>
        <v>338.15999999999997</v>
      </c>
    </row>
    <row r="470" spans="1:7" ht="17.25" customHeight="1" x14ac:dyDescent="0.2">
      <c r="A470" s="16" t="s">
        <v>982</v>
      </c>
      <c r="B470" s="16" t="s">
        <v>905</v>
      </c>
      <c r="C470" s="18">
        <v>2023</v>
      </c>
      <c r="D470" s="29">
        <v>7</v>
      </c>
      <c r="E470" s="25">
        <v>1330</v>
      </c>
      <c r="F470" s="18">
        <f t="shared" si="35"/>
        <v>21.97</v>
      </c>
      <c r="G470" s="27">
        <f t="shared" si="36"/>
        <v>1351.97</v>
      </c>
    </row>
    <row r="471" spans="1:7" ht="17.25" customHeight="1" x14ac:dyDescent="0.2">
      <c r="A471" s="16" t="s">
        <v>983</v>
      </c>
      <c r="B471" s="16" t="s">
        <v>906</v>
      </c>
      <c r="C471" s="18">
        <v>2023</v>
      </c>
      <c r="D471" s="29">
        <v>7</v>
      </c>
      <c r="E471" s="25">
        <v>569</v>
      </c>
      <c r="F471" s="18">
        <f t="shared" si="35"/>
        <v>5</v>
      </c>
      <c r="G471" s="27">
        <f t="shared" si="36"/>
        <v>574</v>
      </c>
    </row>
    <row r="472" spans="1:7" ht="17.25" customHeight="1" x14ac:dyDescent="0.2">
      <c r="A472" s="16" t="s">
        <v>984</v>
      </c>
      <c r="B472" s="16" t="s">
        <v>907</v>
      </c>
      <c r="C472" s="18">
        <v>2023</v>
      </c>
      <c r="D472" s="29">
        <v>7</v>
      </c>
      <c r="E472" s="25">
        <v>493</v>
      </c>
      <c r="F472" s="18">
        <f t="shared" si="35"/>
        <v>0</v>
      </c>
      <c r="G472" s="27">
        <f t="shared" si="36"/>
        <v>493</v>
      </c>
    </row>
    <row r="473" spans="1:7" ht="17.25" customHeight="1" x14ac:dyDescent="0.2">
      <c r="A473" s="16" t="s">
        <v>985</v>
      </c>
      <c r="B473" s="16" t="s">
        <v>908</v>
      </c>
      <c r="C473" s="18">
        <v>2023</v>
      </c>
      <c r="D473" s="29">
        <v>7</v>
      </c>
      <c r="E473" s="25">
        <v>2034</v>
      </c>
      <c r="F473" s="18">
        <f t="shared" si="35"/>
        <v>1</v>
      </c>
      <c r="G473" s="27">
        <f t="shared" si="36"/>
        <v>2035</v>
      </c>
    </row>
    <row r="474" spans="1:7" ht="17.25" customHeight="1" x14ac:dyDescent="0.2">
      <c r="A474" s="16" t="s">
        <v>986</v>
      </c>
      <c r="B474" s="16" t="s">
        <v>909</v>
      </c>
      <c r="C474" s="18">
        <v>2023</v>
      </c>
      <c r="D474" s="29">
        <v>7</v>
      </c>
      <c r="E474" s="25">
        <v>2667</v>
      </c>
      <c r="F474" s="18">
        <f t="shared" si="35"/>
        <v>2</v>
      </c>
      <c r="G474" s="27">
        <f t="shared" si="36"/>
        <v>2669</v>
      </c>
    </row>
    <row r="475" spans="1:7" ht="17.25" customHeight="1" x14ac:dyDescent="0.2">
      <c r="A475" s="16" t="s">
        <v>987</v>
      </c>
      <c r="B475" s="16" t="s">
        <v>910</v>
      </c>
      <c r="C475" s="18">
        <v>2023</v>
      </c>
      <c r="D475" s="29">
        <v>7</v>
      </c>
      <c r="E475" s="25">
        <v>855</v>
      </c>
      <c r="F475" s="18">
        <f t="shared" si="35"/>
        <v>0.5</v>
      </c>
      <c r="G475" s="27">
        <f t="shared" si="36"/>
        <v>855.5</v>
      </c>
    </row>
    <row r="476" spans="1:7" ht="17.25" customHeight="1" x14ac:dyDescent="0.2">
      <c r="A476" s="16" t="s">
        <v>988</v>
      </c>
      <c r="B476" s="16" t="s">
        <v>911</v>
      </c>
      <c r="C476" s="18">
        <v>2023</v>
      </c>
      <c r="D476" s="29">
        <v>7</v>
      </c>
      <c r="E476" s="25">
        <v>388</v>
      </c>
      <c r="F476" s="18">
        <f t="shared" si="35"/>
        <v>29.454999999999998</v>
      </c>
      <c r="G476" s="27">
        <f t="shared" si="36"/>
        <v>417.45499999999998</v>
      </c>
    </row>
    <row r="477" spans="1:7" ht="17.25" customHeight="1" x14ac:dyDescent="0.2">
      <c r="A477" s="16" t="s">
        <v>989</v>
      </c>
      <c r="B477" s="16" t="s">
        <v>912</v>
      </c>
      <c r="C477" s="18">
        <v>2023</v>
      </c>
      <c r="D477" s="29">
        <v>7</v>
      </c>
      <c r="E477" s="25">
        <v>504</v>
      </c>
      <c r="F477" s="18">
        <f t="shared" si="35"/>
        <v>5</v>
      </c>
      <c r="G477" s="27">
        <f t="shared" si="36"/>
        <v>509</v>
      </c>
    </row>
    <row r="478" spans="1:7" ht="17.25" customHeight="1" x14ac:dyDescent="0.2">
      <c r="A478" s="16" t="s">
        <v>990</v>
      </c>
      <c r="B478" s="16" t="s">
        <v>913</v>
      </c>
      <c r="C478" s="18">
        <v>2023</v>
      </c>
      <c r="D478" s="29">
        <v>7</v>
      </c>
      <c r="E478" s="25">
        <v>388</v>
      </c>
      <c r="F478" s="18">
        <f t="shared" si="35"/>
        <v>0</v>
      </c>
      <c r="G478" s="27">
        <f t="shared" si="36"/>
        <v>388</v>
      </c>
    </row>
    <row r="479" spans="1:7" ht="17.25" customHeight="1" x14ac:dyDescent="0.2">
      <c r="A479" s="16" t="s">
        <v>991</v>
      </c>
      <c r="B479" s="16" t="s">
        <v>914</v>
      </c>
      <c r="C479" s="18">
        <v>2023</v>
      </c>
      <c r="D479" s="29">
        <v>7</v>
      </c>
      <c r="E479" s="25">
        <v>457</v>
      </c>
      <c r="F479" s="18">
        <f t="shared" si="35"/>
        <v>0.5</v>
      </c>
      <c r="G479" s="27">
        <f t="shared" si="36"/>
        <v>457.5</v>
      </c>
    </row>
    <row r="480" spans="1:7" ht="17.25" customHeight="1" x14ac:dyDescent="0.2">
      <c r="A480" s="16" t="s">
        <v>992</v>
      </c>
      <c r="B480" s="16" t="s">
        <v>915</v>
      </c>
      <c r="C480" s="18">
        <v>2023</v>
      </c>
      <c r="D480" s="29">
        <v>7</v>
      </c>
      <c r="E480" s="25">
        <v>1651</v>
      </c>
      <c r="F480" s="18">
        <f t="shared" si="35"/>
        <v>5</v>
      </c>
      <c r="G480" s="27">
        <f t="shared" si="36"/>
        <v>1656</v>
      </c>
    </row>
    <row r="481" spans="1:7" ht="17.25" customHeight="1" x14ac:dyDescent="0.2">
      <c r="A481" s="16" t="s">
        <v>993</v>
      </c>
      <c r="B481" s="16" t="s">
        <v>916</v>
      </c>
      <c r="C481" s="18">
        <v>2023</v>
      </c>
      <c r="D481" s="29">
        <v>7</v>
      </c>
      <c r="E481" s="25">
        <v>494</v>
      </c>
      <c r="F481" s="18">
        <f t="shared" si="35"/>
        <v>5</v>
      </c>
      <c r="G481" s="27">
        <f t="shared" si="36"/>
        <v>499</v>
      </c>
    </row>
    <row r="482" spans="1:7" ht="17.25" customHeight="1" x14ac:dyDescent="0.2">
      <c r="A482" s="16" t="s">
        <v>994</v>
      </c>
      <c r="B482" s="16" t="s">
        <v>917</v>
      </c>
      <c r="C482" s="18">
        <v>2023</v>
      </c>
      <c r="D482" s="29">
        <v>7</v>
      </c>
      <c r="E482" s="25">
        <v>253</v>
      </c>
      <c r="F482" s="18">
        <f t="shared" si="35"/>
        <v>5</v>
      </c>
      <c r="G482" s="27">
        <f t="shared" si="36"/>
        <v>258</v>
      </c>
    </row>
    <row r="483" spans="1:7" ht="17.25" customHeight="1" x14ac:dyDescent="0.2">
      <c r="A483" s="16" t="s">
        <v>995</v>
      </c>
      <c r="B483" s="16" t="s">
        <v>918</v>
      </c>
      <c r="C483" s="18">
        <v>2023</v>
      </c>
      <c r="D483" s="29">
        <v>7</v>
      </c>
      <c r="E483" s="25">
        <v>1390</v>
      </c>
      <c r="F483" s="18">
        <f t="shared" si="35"/>
        <v>5</v>
      </c>
      <c r="G483" s="27">
        <f t="shared" si="36"/>
        <v>1395</v>
      </c>
    </row>
    <row r="484" spans="1:7" ht="17.25" customHeight="1" x14ac:dyDescent="0.2">
      <c r="A484" s="16" t="s">
        <v>996</v>
      </c>
      <c r="B484" s="16" t="s">
        <v>919</v>
      </c>
      <c r="C484" s="18">
        <v>2023</v>
      </c>
      <c r="D484" s="29">
        <v>7</v>
      </c>
      <c r="E484" s="25">
        <v>387</v>
      </c>
      <c r="F484" s="18">
        <f t="shared" si="35"/>
        <v>5</v>
      </c>
      <c r="G484" s="27">
        <f t="shared" si="36"/>
        <v>392</v>
      </c>
    </row>
    <row r="485" spans="1:7" ht="17.25" customHeight="1" x14ac:dyDescent="0.2">
      <c r="A485" s="16" t="s">
        <v>997</v>
      </c>
      <c r="B485" s="16" t="s">
        <v>920</v>
      </c>
      <c r="C485" s="18">
        <v>2023</v>
      </c>
      <c r="D485" s="29">
        <v>7</v>
      </c>
      <c r="E485" s="25">
        <v>630</v>
      </c>
      <c r="F485" s="18">
        <f t="shared" si="35"/>
        <v>5</v>
      </c>
      <c r="G485" s="27">
        <f t="shared" si="36"/>
        <v>635</v>
      </c>
    </row>
    <row r="486" spans="1:7" ht="17.25" customHeight="1" x14ac:dyDescent="0.2">
      <c r="A486" s="16" t="s">
        <v>998</v>
      </c>
      <c r="B486" s="16" t="s">
        <v>921</v>
      </c>
      <c r="C486" s="18">
        <v>2023</v>
      </c>
      <c r="D486" s="29">
        <v>7</v>
      </c>
      <c r="E486" s="25">
        <v>210</v>
      </c>
      <c r="F486" s="18">
        <f t="shared" si="35"/>
        <v>5</v>
      </c>
      <c r="G486" s="27">
        <f t="shared" si="36"/>
        <v>215</v>
      </c>
    </row>
    <row r="487" spans="1:7" ht="17.25" customHeight="1" x14ac:dyDescent="0.2">
      <c r="A487" s="16" t="s">
        <v>999</v>
      </c>
      <c r="B487" s="16" t="s">
        <v>922</v>
      </c>
      <c r="C487" s="18">
        <v>2023</v>
      </c>
      <c r="D487" s="29">
        <v>7</v>
      </c>
      <c r="E487" s="25">
        <v>221</v>
      </c>
      <c r="F487" s="18">
        <f t="shared" si="35"/>
        <v>5</v>
      </c>
      <c r="G487" s="27">
        <f t="shared" si="36"/>
        <v>226</v>
      </c>
    </row>
    <row r="488" spans="1:7" ht="17.25" customHeight="1" x14ac:dyDescent="0.2">
      <c r="A488" s="16" t="s">
        <v>1000</v>
      </c>
      <c r="B488" s="16" t="s">
        <v>923</v>
      </c>
      <c r="C488" s="18">
        <v>2023</v>
      </c>
      <c r="D488" s="29">
        <v>7</v>
      </c>
      <c r="E488" s="25">
        <v>165</v>
      </c>
      <c r="F488" s="18">
        <f t="shared" si="35"/>
        <v>5</v>
      </c>
      <c r="G488" s="27">
        <f t="shared" si="36"/>
        <v>170</v>
      </c>
    </row>
    <row r="489" spans="1:7" ht="17.25" customHeight="1" x14ac:dyDescent="0.2">
      <c r="A489" s="16" t="s">
        <v>1001</v>
      </c>
      <c r="B489" s="16" t="s">
        <v>924</v>
      </c>
      <c r="C489" s="18">
        <v>2023</v>
      </c>
      <c r="D489" s="29">
        <v>7</v>
      </c>
      <c r="E489" s="25">
        <v>1661</v>
      </c>
      <c r="F489" s="18">
        <f t="shared" si="35"/>
        <v>0</v>
      </c>
      <c r="G489" s="27">
        <f t="shared" si="36"/>
        <v>1661</v>
      </c>
    </row>
    <row r="490" spans="1:7" ht="17.25" customHeight="1" x14ac:dyDescent="0.2">
      <c r="A490" s="16" t="s">
        <v>1002</v>
      </c>
      <c r="B490" s="16" t="s">
        <v>925</v>
      </c>
      <c r="C490" s="18">
        <v>2023</v>
      </c>
      <c r="D490" s="29">
        <v>7</v>
      </c>
      <c r="E490" s="25">
        <v>279</v>
      </c>
      <c r="F490" s="18">
        <f t="shared" si="35"/>
        <v>0</v>
      </c>
      <c r="G490" s="27">
        <f t="shared" si="36"/>
        <v>279</v>
      </c>
    </row>
    <row r="491" spans="1:7" ht="17.25" customHeight="1" x14ac:dyDescent="0.2">
      <c r="A491" s="16" t="s">
        <v>1003</v>
      </c>
      <c r="B491" s="16" t="s">
        <v>926</v>
      </c>
      <c r="C491" s="18">
        <v>2023</v>
      </c>
      <c r="D491" s="29">
        <v>7</v>
      </c>
      <c r="E491" s="25">
        <v>428</v>
      </c>
      <c r="F491" s="18">
        <f t="shared" si="35"/>
        <v>0</v>
      </c>
      <c r="G491" s="27">
        <f t="shared" si="36"/>
        <v>428</v>
      </c>
    </row>
    <row r="492" spans="1:7" ht="17.25" customHeight="1" x14ac:dyDescent="0.2">
      <c r="A492" s="16" t="s">
        <v>1004</v>
      </c>
      <c r="B492" s="16" t="s">
        <v>927</v>
      </c>
      <c r="C492" s="18">
        <v>2023</v>
      </c>
      <c r="D492" s="29">
        <v>7</v>
      </c>
      <c r="E492" s="25">
        <v>2449</v>
      </c>
      <c r="F492" s="18">
        <f t="shared" si="35"/>
        <v>0</v>
      </c>
      <c r="G492" s="27">
        <f t="shared" si="36"/>
        <v>2449</v>
      </c>
    </row>
    <row r="493" spans="1:7" ht="17.25" customHeight="1" x14ac:dyDescent="0.2">
      <c r="A493" s="16" t="s">
        <v>1005</v>
      </c>
      <c r="B493" s="16" t="s">
        <v>928</v>
      </c>
      <c r="C493" s="18">
        <v>2023</v>
      </c>
      <c r="D493" s="29">
        <v>7</v>
      </c>
      <c r="E493" s="25">
        <v>359</v>
      </c>
      <c r="F493" s="18">
        <f t="shared" si="35"/>
        <v>0</v>
      </c>
      <c r="G493" s="27">
        <f t="shared" si="36"/>
        <v>359</v>
      </c>
    </row>
    <row r="494" spans="1:7" ht="17.25" customHeight="1" x14ac:dyDescent="0.2">
      <c r="A494" s="16" t="s">
        <v>1006</v>
      </c>
      <c r="B494" s="16" t="s">
        <v>929</v>
      </c>
      <c r="C494" s="18">
        <v>2023</v>
      </c>
      <c r="D494" s="29">
        <v>7</v>
      </c>
      <c r="E494" s="25">
        <v>594</v>
      </c>
      <c r="F494" s="18">
        <f t="shared" si="35"/>
        <v>0</v>
      </c>
      <c r="G494" s="27">
        <f t="shared" si="36"/>
        <v>594</v>
      </c>
    </row>
    <row r="495" spans="1:7" ht="17.25" customHeight="1" x14ac:dyDescent="0.2">
      <c r="A495" s="16" t="s">
        <v>1007</v>
      </c>
      <c r="B495" s="16" t="s">
        <v>930</v>
      </c>
      <c r="C495" s="18">
        <v>2023</v>
      </c>
      <c r="D495" s="29">
        <v>7</v>
      </c>
      <c r="E495" s="25">
        <v>272</v>
      </c>
      <c r="F495" s="18">
        <f t="shared" si="35"/>
        <v>0</v>
      </c>
      <c r="G495" s="27">
        <f t="shared" si="36"/>
        <v>272</v>
      </c>
    </row>
    <row r="496" spans="1:7" ht="17.25" customHeight="1" x14ac:dyDescent="0.2">
      <c r="A496" s="16" t="s">
        <v>1008</v>
      </c>
      <c r="B496" s="16" t="s">
        <v>931</v>
      </c>
      <c r="C496" s="18">
        <v>2023</v>
      </c>
      <c r="D496" s="29">
        <v>7</v>
      </c>
      <c r="E496" s="25">
        <v>2215</v>
      </c>
      <c r="F496" s="18">
        <f t="shared" si="35"/>
        <v>0</v>
      </c>
      <c r="G496" s="27">
        <f t="shared" si="36"/>
        <v>2215</v>
      </c>
    </row>
    <row r="497" spans="1:7" ht="17.25" customHeight="1" x14ac:dyDescent="0.2">
      <c r="A497" s="16" t="s">
        <v>1009</v>
      </c>
      <c r="B497" s="16" t="s">
        <v>932</v>
      </c>
      <c r="C497" s="18">
        <v>2023</v>
      </c>
      <c r="D497" s="29">
        <v>7</v>
      </c>
      <c r="E497" s="25">
        <v>2340</v>
      </c>
      <c r="F497" s="18">
        <f t="shared" si="35"/>
        <v>0</v>
      </c>
      <c r="G497" s="27">
        <f t="shared" si="36"/>
        <v>2340</v>
      </c>
    </row>
    <row r="498" spans="1:7" ht="17.25" customHeight="1" x14ac:dyDescent="0.2">
      <c r="A498" s="16" t="s">
        <v>1010</v>
      </c>
      <c r="B498" s="16" t="s">
        <v>933</v>
      </c>
      <c r="C498" s="18">
        <v>2023</v>
      </c>
      <c r="D498" s="29">
        <v>7</v>
      </c>
      <c r="E498" s="25">
        <v>326</v>
      </c>
      <c r="F498" s="18">
        <f t="shared" si="35"/>
        <v>0</v>
      </c>
      <c r="G498" s="27">
        <f t="shared" si="36"/>
        <v>326</v>
      </c>
    </row>
    <row r="499" spans="1:7" ht="17.25" customHeight="1" x14ac:dyDescent="0.2">
      <c r="A499" s="16" t="s">
        <v>1011</v>
      </c>
      <c r="B499" s="16" t="s">
        <v>934</v>
      </c>
      <c r="C499" s="18">
        <v>2023</v>
      </c>
      <c r="D499" s="29">
        <v>7</v>
      </c>
      <c r="E499" s="25">
        <v>213</v>
      </c>
      <c r="F499" s="18">
        <f t="shared" si="35"/>
        <v>0</v>
      </c>
      <c r="G499" s="27">
        <f t="shared" si="36"/>
        <v>213</v>
      </c>
    </row>
    <row r="500" spans="1:7" ht="17.25" customHeight="1" x14ac:dyDescent="0.2">
      <c r="A500" s="16" t="s">
        <v>1012</v>
      </c>
      <c r="B500" s="16" t="s">
        <v>935</v>
      </c>
      <c r="C500" s="18">
        <v>2023</v>
      </c>
      <c r="D500" s="29">
        <v>7</v>
      </c>
      <c r="E500" s="25">
        <v>855</v>
      </c>
      <c r="F500" s="18">
        <f t="shared" si="35"/>
        <v>0</v>
      </c>
      <c r="G500" s="27">
        <f t="shared" si="36"/>
        <v>855</v>
      </c>
    </row>
    <row r="501" spans="1:7" ht="17.25" customHeight="1" x14ac:dyDescent="0.2">
      <c r="A501" s="16" t="s">
        <v>1013</v>
      </c>
      <c r="B501" s="16" t="s">
        <v>936</v>
      </c>
      <c r="C501" s="18">
        <v>2023</v>
      </c>
      <c r="D501" s="29">
        <v>7</v>
      </c>
      <c r="E501" s="25">
        <v>1291</v>
      </c>
      <c r="F501" s="18">
        <f t="shared" si="35"/>
        <v>0</v>
      </c>
      <c r="G501" s="27">
        <f t="shared" si="36"/>
        <v>1291</v>
      </c>
    </row>
    <row r="502" spans="1:7" ht="17.25" customHeight="1" x14ac:dyDescent="0.2">
      <c r="A502" s="16" t="s">
        <v>1014</v>
      </c>
      <c r="B502" s="16" t="s">
        <v>937</v>
      </c>
      <c r="C502" s="18">
        <v>2023</v>
      </c>
      <c r="D502" s="29">
        <v>7</v>
      </c>
      <c r="E502" s="25">
        <v>877</v>
      </c>
      <c r="F502" s="18">
        <f t="shared" si="35"/>
        <v>0</v>
      </c>
      <c r="G502" s="27">
        <f t="shared" si="36"/>
        <v>877</v>
      </c>
    </row>
    <row r="503" spans="1:7" ht="17.25" customHeight="1" x14ac:dyDescent="0.2">
      <c r="A503" s="16" t="s">
        <v>1015</v>
      </c>
      <c r="B503" s="16" t="s">
        <v>938</v>
      </c>
      <c r="C503" s="18">
        <v>2023</v>
      </c>
      <c r="D503" s="29">
        <v>7</v>
      </c>
      <c r="E503" s="25">
        <v>877</v>
      </c>
      <c r="F503" s="18">
        <f t="shared" si="35"/>
        <v>0</v>
      </c>
      <c r="G503" s="27">
        <f t="shared" si="36"/>
        <v>877</v>
      </c>
    </row>
    <row r="504" spans="1:7" ht="17.25" customHeight="1" x14ac:dyDescent="0.2">
      <c r="A504" s="16" t="s">
        <v>1016</v>
      </c>
      <c r="B504" s="16" t="s">
        <v>939</v>
      </c>
      <c r="C504" s="18">
        <v>2023</v>
      </c>
      <c r="D504" s="29">
        <v>7</v>
      </c>
      <c r="E504" s="25">
        <v>421</v>
      </c>
      <c r="F504" s="18">
        <f t="shared" si="35"/>
        <v>0</v>
      </c>
      <c r="G504" s="27">
        <f t="shared" si="36"/>
        <v>421</v>
      </c>
    </row>
    <row r="505" spans="1:7" ht="17.25" customHeight="1" x14ac:dyDescent="0.2">
      <c r="A505" s="16" t="s">
        <v>1017</v>
      </c>
      <c r="B505" s="16" t="s">
        <v>940</v>
      </c>
      <c r="C505" s="18">
        <v>2023</v>
      </c>
      <c r="D505" s="29">
        <v>7</v>
      </c>
      <c r="E505" s="25">
        <v>1330</v>
      </c>
      <c r="F505" s="18">
        <f t="shared" si="35"/>
        <v>0</v>
      </c>
      <c r="G505" s="27">
        <f t="shared" si="36"/>
        <v>1330</v>
      </c>
    </row>
    <row r="506" spans="1:7" ht="17.25" customHeight="1" x14ac:dyDescent="0.2">
      <c r="A506" s="16" t="s">
        <v>1018</v>
      </c>
      <c r="B506" s="16" t="s">
        <v>941</v>
      </c>
      <c r="C506" s="18">
        <v>2023</v>
      </c>
      <c r="D506" s="29">
        <v>7</v>
      </c>
      <c r="E506" s="25">
        <v>254</v>
      </c>
      <c r="F506" s="18">
        <f t="shared" si="35"/>
        <v>0</v>
      </c>
      <c r="G506" s="27">
        <f t="shared" si="36"/>
        <v>254</v>
      </c>
    </row>
    <row r="507" spans="1:7" ht="17.25" customHeight="1" x14ac:dyDescent="0.2">
      <c r="A507" s="16" t="s">
        <v>1019</v>
      </c>
      <c r="B507" s="16" t="s">
        <v>942</v>
      </c>
      <c r="C507" s="18">
        <v>2023</v>
      </c>
      <c r="D507" s="29">
        <v>7</v>
      </c>
      <c r="E507" s="25">
        <v>250</v>
      </c>
      <c r="F507" s="18">
        <f t="shared" si="35"/>
        <v>0</v>
      </c>
      <c r="G507" s="27">
        <f t="shared" si="36"/>
        <v>250</v>
      </c>
    </row>
    <row r="508" spans="1:7" ht="17.25" customHeight="1" x14ac:dyDescent="0.2">
      <c r="A508" s="16" t="s">
        <v>1020</v>
      </c>
      <c r="B508" s="16" t="s">
        <v>943</v>
      </c>
      <c r="C508" s="18">
        <v>2023</v>
      </c>
      <c r="D508" s="29">
        <v>7</v>
      </c>
      <c r="E508" s="25">
        <v>320</v>
      </c>
      <c r="F508" s="18">
        <f t="shared" si="35"/>
        <v>0</v>
      </c>
      <c r="G508" s="27">
        <f t="shared" si="36"/>
        <v>320</v>
      </c>
    </row>
    <row r="509" spans="1:7" ht="17.25" customHeight="1" x14ac:dyDescent="0.2">
      <c r="A509" s="16" t="s">
        <v>1021</v>
      </c>
      <c r="B509" s="16" t="s">
        <v>944</v>
      </c>
      <c r="C509" s="18">
        <v>2023</v>
      </c>
      <c r="D509" s="29">
        <v>7</v>
      </c>
      <c r="E509" s="25">
        <v>327</v>
      </c>
      <c r="F509" s="18">
        <f t="shared" si="35"/>
        <v>0</v>
      </c>
      <c r="G509" s="27">
        <f t="shared" si="36"/>
        <v>327</v>
      </c>
    </row>
    <row r="510" spans="1:7" ht="17.25" customHeight="1" x14ac:dyDescent="0.2">
      <c r="A510" s="16" t="s">
        <v>1022</v>
      </c>
      <c r="B510" s="16" t="s">
        <v>945</v>
      </c>
      <c r="C510" s="18">
        <v>2023</v>
      </c>
      <c r="D510" s="29">
        <v>7</v>
      </c>
      <c r="E510" s="25"/>
      <c r="F510" s="18">
        <f t="shared" si="35"/>
        <v>0</v>
      </c>
      <c r="G510" s="27">
        <f t="shared" si="36"/>
        <v>0</v>
      </c>
    </row>
    <row r="511" spans="1:7" ht="17.25" customHeight="1" x14ac:dyDescent="0.2">
      <c r="A511" s="16" t="s">
        <v>1023</v>
      </c>
      <c r="B511" s="16" t="s">
        <v>946</v>
      </c>
      <c r="C511" s="18">
        <v>2023</v>
      </c>
      <c r="D511" s="29">
        <v>7</v>
      </c>
      <c r="E511" s="25">
        <v>594</v>
      </c>
      <c r="F511" s="18">
        <f t="shared" si="35"/>
        <v>0</v>
      </c>
      <c r="G511" s="27">
        <f t="shared" si="36"/>
        <v>594</v>
      </c>
    </row>
    <row r="512" spans="1:7" ht="17.25" customHeight="1" x14ac:dyDescent="0.2">
      <c r="A512" s="16" t="s">
        <v>1024</v>
      </c>
      <c r="B512" s="16" t="s">
        <v>947</v>
      </c>
      <c r="C512" s="18">
        <v>2023</v>
      </c>
      <c r="D512" s="29">
        <v>7</v>
      </c>
      <c r="E512" s="25">
        <v>70</v>
      </c>
      <c r="F512" s="18">
        <f t="shared" si="35"/>
        <v>0</v>
      </c>
      <c r="G512" s="27">
        <f t="shared" si="36"/>
        <v>70</v>
      </c>
    </row>
    <row r="513" spans="1:7" ht="17.25" customHeight="1" x14ac:dyDescent="0.2">
      <c r="A513" s="16" t="s">
        <v>1025</v>
      </c>
      <c r="B513" s="16" t="s">
        <v>948</v>
      </c>
      <c r="C513" s="18">
        <v>2023</v>
      </c>
      <c r="D513" s="29">
        <v>7</v>
      </c>
      <c r="E513" s="25"/>
      <c r="F513" s="18">
        <f t="shared" si="35"/>
        <v>0</v>
      </c>
      <c r="G513" s="27">
        <f t="shared" si="36"/>
        <v>0</v>
      </c>
    </row>
    <row r="514" spans="1:7" ht="17.25" customHeight="1" x14ac:dyDescent="0.2">
      <c r="A514" s="16" t="s">
        <v>1026</v>
      </c>
      <c r="B514" s="16" t="s">
        <v>949</v>
      </c>
      <c r="C514" s="18">
        <v>2023</v>
      </c>
      <c r="D514" s="29">
        <v>7</v>
      </c>
      <c r="E514" s="25">
        <v>320</v>
      </c>
      <c r="F514" s="18">
        <f t="shared" si="35"/>
        <v>0</v>
      </c>
      <c r="G514" s="27">
        <f t="shared" si="36"/>
        <v>320</v>
      </c>
    </row>
    <row r="515" spans="1:7" ht="17.25" customHeight="1" x14ac:dyDescent="0.2">
      <c r="A515" s="16" t="s">
        <v>1027</v>
      </c>
      <c r="B515" s="16" t="s">
        <v>950</v>
      </c>
      <c r="C515" s="18">
        <v>2023</v>
      </c>
      <c r="D515" s="29">
        <v>7</v>
      </c>
      <c r="E515" s="25">
        <v>388</v>
      </c>
      <c r="F515" s="18">
        <f t="shared" si="35"/>
        <v>0</v>
      </c>
      <c r="G515" s="27">
        <f t="shared" si="36"/>
        <v>388</v>
      </c>
    </row>
    <row r="516" spans="1:7" ht="17.25" customHeight="1" x14ac:dyDescent="0.2">
      <c r="A516" s="16" t="s">
        <v>1028</v>
      </c>
      <c r="B516" s="16" t="s">
        <v>951</v>
      </c>
      <c r="C516" s="18">
        <v>2023</v>
      </c>
      <c r="D516" s="29">
        <v>7</v>
      </c>
      <c r="E516" s="25">
        <v>438</v>
      </c>
      <c r="F516" s="18">
        <f t="shared" ref="F516:F517" si="37">VLOOKUP(A516,J:L,3,FALSE)</f>
        <v>0</v>
      </c>
      <c r="G516" s="27">
        <f t="shared" ref="G516:G517" si="38">E516+F516</f>
        <v>438</v>
      </c>
    </row>
    <row r="517" spans="1:7" ht="17.25" customHeight="1" x14ac:dyDescent="0.2">
      <c r="A517" s="16" t="s">
        <v>1029</v>
      </c>
      <c r="B517" s="16" t="s">
        <v>952</v>
      </c>
      <c r="C517" s="18">
        <v>2023</v>
      </c>
      <c r="D517" s="29">
        <v>7</v>
      </c>
      <c r="E517" s="25">
        <v>633</v>
      </c>
      <c r="F517" s="18">
        <f t="shared" si="37"/>
        <v>0</v>
      </c>
      <c r="G517" s="27">
        <f t="shared" si="38"/>
        <v>633</v>
      </c>
    </row>
  </sheetData>
  <autoFilter ref="A2:L517" xr:uid="{7B643F9E-C5B3-4721-B73C-A7E932749681}"/>
  <sortState xmlns:xlrd2="http://schemas.microsoft.com/office/spreadsheetml/2017/richdata2" ref="I3:L39">
    <sortCondition ref="I3:I39"/>
  </sortState>
  <phoneticPr fontId="6" type="noConversion"/>
  <pageMargins left="0.18" right="0.17" top="0.26" bottom="0.5" header="0.17" footer="0.2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C133-8F81-4754-B5D1-3B644AB8AE77}">
  <sheetPr codeName="Sheet8">
    <tabColor theme="9" tint="-0.249977111117893"/>
    <outlinePr summaryBelow="0" summaryRight="0"/>
  </sheetPr>
  <dimension ref="A1:M15890"/>
  <sheetViews>
    <sheetView workbookViewId="0">
      <pane xSplit="3" ySplit="2" topLeftCell="D46" activePane="bottomRight" state="frozen"/>
      <selection pane="topRight" activeCell="H20" sqref="H20"/>
      <selection pane="bottomLeft" activeCell="H20" sqref="H20"/>
      <selection pane="bottomRight" activeCell="C3" sqref="C3:C56"/>
    </sheetView>
  </sheetViews>
  <sheetFormatPr defaultColWidth="8.85546875" defaultRowHeight="33" customHeight="1" x14ac:dyDescent="0.2"/>
  <cols>
    <col min="1" max="1" width="13" customWidth="1"/>
    <col min="2" max="2" width="19.42578125" customWidth="1"/>
    <col min="3" max="3" width="20.7109375" customWidth="1"/>
    <col min="4" max="4" width="11" style="3" customWidth="1"/>
    <col min="6" max="8" width="9.140625" customWidth="1"/>
    <col min="12" max="13" width="9.140625" style="2"/>
  </cols>
  <sheetData>
    <row r="1" spans="1:13" ht="33" customHeight="1" x14ac:dyDescent="0.2">
      <c r="A1">
        <v>0</v>
      </c>
    </row>
    <row r="2" spans="1:13" s="8" customFormat="1" ht="33" customHeight="1" x14ac:dyDescent="0.2">
      <c r="A2" s="4" t="s">
        <v>4</v>
      </c>
      <c r="B2" s="4" t="s">
        <v>5</v>
      </c>
      <c r="C2" s="4" t="s">
        <v>7</v>
      </c>
      <c r="D2" s="19"/>
      <c r="F2"/>
      <c r="L2" s="7"/>
      <c r="M2" s="7"/>
    </row>
    <row r="3" spans="1:13" ht="33" customHeight="1" x14ac:dyDescent="0.2">
      <c r="A3" t="s">
        <v>32</v>
      </c>
      <c r="B3" t="s">
        <v>964</v>
      </c>
      <c r="C3" t="s">
        <v>887</v>
      </c>
      <c r="D3"/>
    </row>
    <row r="4" spans="1:13" ht="33" customHeight="1" x14ac:dyDescent="0.2">
      <c r="A4" t="s">
        <v>58</v>
      </c>
      <c r="B4" t="s">
        <v>965</v>
      </c>
      <c r="C4" t="s">
        <v>888</v>
      </c>
      <c r="D4"/>
    </row>
    <row r="5" spans="1:13" ht="33" customHeight="1" x14ac:dyDescent="0.2">
      <c r="A5" t="s">
        <v>23</v>
      </c>
      <c r="B5" t="s">
        <v>966</v>
      </c>
      <c r="C5" t="s">
        <v>889</v>
      </c>
      <c r="D5"/>
      <c r="I5" s="2"/>
    </row>
    <row r="6" spans="1:13" ht="33" customHeight="1" x14ac:dyDescent="0.2">
      <c r="A6" t="s">
        <v>271</v>
      </c>
      <c r="B6" t="s">
        <v>967</v>
      </c>
      <c r="C6" t="s">
        <v>890</v>
      </c>
      <c r="D6"/>
    </row>
    <row r="7" spans="1:13" ht="33" customHeight="1" x14ac:dyDescent="0.2">
      <c r="A7" t="s">
        <v>26</v>
      </c>
      <c r="B7" t="s">
        <v>968</v>
      </c>
      <c r="C7" t="s">
        <v>891</v>
      </c>
      <c r="D7"/>
    </row>
    <row r="8" spans="1:13" ht="33" customHeight="1" x14ac:dyDescent="0.2">
      <c r="A8" s="9" t="s">
        <v>66</v>
      </c>
      <c r="B8" t="s">
        <v>969</v>
      </c>
      <c r="C8" t="s">
        <v>892</v>
      </c>
      <c r="D8" s="2"/>
      <c r="E8" s="11"/>
      <c r="F8" s="2"/>
      <c r="I8" s="2"/>
    </row>
    <row r="9" spans="1:13" ht="33" customHeight="1" x14ac:dyDescent="0.2">
      <c r="A9" t="s">
        <v>40</v>
      </c>
      <c r="B9" t="s">
        <v>970</v>
      </c>
      <c r="C9" t="s">
        <v>893</v>
      </c>
      <c r="D9" s="2"/>
      <c r="E9" s="11"/>
      <c r="I9" s="2"/>
    </row>
    <row r="10" spans="1:13" ht="33" customHeight="1" x14ac:dyDescent="0.2">
      <c r="A10" t="s">
        <v>61</v>
      </c>
      <c r="B10" t="s">
        <v>971</v>
      </c>
      <c r="C10" t="s">
        <v>894</v>
      </c>
      <c r="D10"/>
    </row>
    <row r="11" spans="1:13" ht="33" customHeight="1" x14ac:dyDescent="0.2">
      <c r="A11" t="s">
        <v>39</v>
      </c>
      <c r="B11" t="s">
        <v>972</v>
      </c>
      <c r="C11" t="s">
        <v>895</v>
      </c>
      <c r="D11"/>
    </row>
    <row r="12" spans="1:13" ht="33" customHeight="1" x14ac:dyDescent="0.2">
      <c r="A12" t="s">
        <v>277</v>
      </c>
      <c r="B12" t="s">
        <v>973</v>
      </c>
      <c r="C12" t="s">
        <v>896</v>
      </c>
      <c r="I12" s="2"/>
    </row>
    <row r="13" spans="1:13" ht="33" customHeight="1" x14ac:dyDescent="0.2">
      <c r="A13" t="s">
        <v>53</v>
      </c>
      <c r="B13" t="s">
        <v>974</v>
      </c>
      <c r="C13" t="s">
        <v>897</v>
      </c>
      <c r="I13" s="2"/>
    </row>
    <row r="14" spans="1:13" ht="33" customHeight="1" x14ac:dyDescent="0.2">
      <c r="A14" t="s">
        <v>54</v>
      </c>
      <c r="B14" t="s">
        <v>975</v>
      </c>
      <c r="C14" t="s">
        <v>898</v>
      </c>
      <c r="D14"/>
    </row>
    <row r="15" spans="1:13" ht="33" customHeight="1" x14ac:dyDescent="0.2">
      <c r="A15" t="s">
        <v>72</v>
      </c>
      <c r="B15" t="s">
        <v>976</v>
      </c>
      <c r="C15" t="s">
        <v>899</v>
      </c>
      <c r="D15"/>
      <c r="I15" s="2"/>
    </row>
    <row r="16" spans="1:13" ht="33" customHeight="1" x14ac:dyDescent="0.2">
      <c r="A16" t="s">
        <v>38</v>
      </c>
      <c r="B16" t="s">
        <v>977</v>
      </c>
      <c r="C16" t="s">
        <v>900</v>
      </c>
      <c r="D16"/>
      <c r="I16" s="2"/>
    </row>
    <row r="17" spans="1:10" ht="33" customHeight="1" x14ac:dyDescent="0.2">
      <c r="A17" t="s">
        <v>36</v>
      </c>
      <c r="B17" t="s">
        <v>978</v>
      </c>
      <c r="C17" t="s">
        <v>901</v>
      </c>
      <c r="D17" s="2"/>
      <c r="E17" s="11"/>
      <c r="I17" s="2"/>
    </row>
    <row r="18" spans="1:10" ht="33" customHeight="1" x14ac:dyDescent="0.2">
      <c r="A18" t="s">
        <v>30</v>
      </c>
      <c r="B18" t="s">
        <v>979</v>
      </c>
      <c r="C18" t="s">
        <v>902</v>
      </c>
      <c r="D18"/>
      <c r="I18" s="2"/>
    </row>
    <row r="19" spans="1:10" ht="33" customHeight="1" x14ac:dyDescent="0.2">
      <c r="A19" s="9" t="s">
        <v>45</v>
      </c>
      <c r="B19" t="s">
        <v>980</v>
      </c>
      <c r="C19" t="s">
        <v>903</v>
      </c>
      <c r="D19" s="2"/>
      <c r="E19" s="11"/>
      <c r="I19" s="2"/>
      <c r="J19" s="9"/>
    </row>
    <row r="20" spans="1:10" ht="33" customHeight="1" x14ac:dyDescent="0.2">
      <c r="A20" s="14" t="s">
        <v>21</v>
      </c>
      <c r="B20" t="s">
        <v>981</v>
      </c>
      <c r="C20" t="s">
        <v>904</v>
      </c>
      <c r="D20" s="2"/>
      <c r="E20" s="11"/>
      <c r="I20" s="2"/>
      <c r="J20" s="9"/>
    </row>
    <row r="21" spans="1:10" ht="33" customHeight="1" x14ac:dyDescent="0.2">
      <c r="A21" s="9" t="s">
        <v>275</v>
      </c>
      <c r="B21" t="s">
        <v>982</v>
      </c>
      <c r="C21" t="s">
        <v>905</v>
      </c>
      <c r="D21" s="2"/>
    </row>
    <row r="22" spans="1:10" ht="33" customHeight="1" x14ac:dyDescent="0.2">
      <c r="A22" s="9" t="s">
        <v>17</v>
      </c>
      <c r="B22" t="s">
        <v>983</v>
      </c>
      <c r="C22" t="s">
        <v>906</v>
      </c>
      <c r="D22" s="2"/>
      <c r="E22" s="11"/>
      <c r="I22" s="2"/>
      <c r="J22" s="9"/>
    </row>
    <row r="23" spans="1:10" ht="33" customHeight="1" x14ac:dyDescent="0.2">
      <c r="A23" s="14" t="s">
        <v>18</v>
      </c>
      <c r="B23" t="s">
        <v>984</v>
      </c>
      <c r="C23" t="s">
        <v>907</v>
      </c>
      <c r="D23" s="2"/>
      <c r="E23" s="11"/>
      <c r="I23" s="2"/>
    </row>
    <row r="24" spans="1:10" ht="33" customHeight="1" x14ac:dyDescent="0.2">
      <c r="A24" s="14" t="s">
        <v>24</v>
      </c>
      <c r="B24" t="s">
        <v>985</v>
      </c>
      <c r="C24" t="s">
        <v>908</v>
      </c>
      <c r="D24" s="2"/>
    </row>
    <row r="25" spans="1:10" ht="33" customHeight="1" x14ac:dyDescent="0.2">
      <c r="A25" t="s">
        <v>60</v>
      </c>
      <c r="B25" t="s">
        <v>986</v>
      </c>
      <c r="C25" t="s">
        <v>909</v>
      </c>
      <c r="D25" s="2"/>
    </row>
    <row r="26" spans="1:10" ht="33" customHeight="1" x14ac:dyDescent="0.2">
      <c r="A26" s="9" t="s">
        <v>43</v>
      </c>
      <c r="B26" t="s">
        <v>987</v>
      </c>
      <c r="C26" t="s">
        <v>910</v>
      </c>
      <c r="D26" s="2"/>
      <c r="E26" s="11"/>
      <c r="I26" s="2"/>
    </row>
    <row r="27" spans="1:10" ht="33" customHeight="1" x14ac:dyDescent="0.2">
      <c r="A27" s="9" t="s">
        <v>278</v>
      </c>
      <c r="B27" t="s">
        <v>988</v>
      </c>
      <c r="C27" t="s">
        <v>911</v>
      </c>
      <c r="D27" s="2"/>
      <c r="E27" s="11"/>
      <c r="I27" s="2"/>
    </row>
    <row r="28" spans="1:10" ht="33" customHeight="1" x14ac:dyDescent="0.2">
      <c r="A28" s="9" t="s">
        <v>279</v>
      </c>
      <c r="B28" t="s">
        <v>989</v>
      </c>
      <c r="C28" t="s">
        <v>912</v>
      </c>
      <c r="D28" s="2"/>
      <c r="E28" s="11"/>
      <c r="I28" s="2"/>
    </row>
    <row r="29" spans="1:10" ht="33" customHeight="1" x14ac:dyDescent="0.2">
      <c r="A29" s="9" t="s">
        <v>46</v>
      </c>
      <c r="B29" t="s">
        <v>990</v>
      </c>
      <c r="C29" t="s">
        <v>913</v>
      </c>
      <c r="D29" s="2"/>
      <c r="E29" s="11"/>
      <c r="I29" s="2"/>
    </row>
    <row r="30" spans="1:10" ht="33" customHeight="1" x14ac:dyDescent="0.2">
      <c r="A30" s="9" t="s">
        <v>37</v>
      </c>
      <c r="B30" t="s">
        <v>991</v>
      </c>
      <c r="C30" t="s">
        <v>914</v>
      </c>
      <c r="D30" s="2"/>
      <c r="E30" s="11"/>
      <c r="I30" s="2"/>
    </row>
    <row r="31" spans="1:10" ht="33" customHeight="1" x14ac:dyDescent="0.2">
      <c r="A31" t="s">
        <v>44</v>
      </c>
      <c r="B31" t="s">
        <v>992</v>
      </c>
      <c r="C31" t="s">
        <v>915</v>
      </c>
      <c r="D31" s="2"/>
      <c r="E31" s="11"/>
      <c r="I31" s="2"/>
    </row>
    <row r="32" spans="1:10" ht="33" customHeight="1" x14ac:dyDescent="0.2">
      <c r="A32" t="s">
        <v>280</v>
      </c>
      <c r="B32" t="s">
        <v>993</v>
      </c>
      <c r="C32" t="s">
        <v>916</v>
      </c>
      <c r="D32" s="2"/>
      <c r="E32" s="11"/>
      <c r="I32" s="2"/>
    </row>
    <row r="33" spans="1:12" ht="33" customHeight="1" x14ac:dyDescent="0.2">
      <c r="A33" s="9" t="s">
        <v>50</v>
      </c>
      <c r="B33" t="s">
        <v>994</v>
      </c>
      <c r="C33" t="s">
        <v>917</v>
      </c>
      <c r="D33" s="2"/>
      <c r="E33" s="11"/>
      <c r="I33" s="2"/>
    </row>
    <row r="34" spans="1:12" ht="33" customHeight="1" x14ac:dyDescent="0.2">
      <c r="A34" s="9" t="s">
        <v>20</v>
      </c>
      <c r="B34" t="s">
        <v>995</v>
      </c>
      <c r="C34" t="s">
        <v>918</v>
      </c>
      <c r="D34" s="2"/>
      <c r="E34" s="11"/>
      <c r="I34" s="2"/>
    </row>
    <row r="35" spans="1:12" ht="33" customHeight="1" x14ac:dyDescent="0.2">
      <c r="A35" s="9" t="s">
        <v>33</v>
      </c>
      <c r="B35" t="s">
        <v>996</v>
      </c>
      <c r="C35" t="s">
        <v>919</v>
      </c>
      <c r="D35" s="2"/>
      <c r="E35" s="11"/>
      <c r="I35" s="2"/>
    </row>
    <row r="36" spans="1:12" ht="33" customHeight="1" x14ac:dyDescent="0.2">
      <c r="A36" t="s">
        <v>48</v>
      </c>
      <c r="B36" t="s">
        <v>997</v>
      </c>
      <c r="C36" t="s">
        <v>920</v>
      </c>
      <c r="I36" s="2"/>
    </row>
    <row r="37" spans="1:12" ht="33" customHeight="1" x14ac:dyDescent="0.2">
      <c r="A37" s="9" t="s">
        <v>28</v>
      </c>
      <c r="B37" t="s">
        <v>998</v>
      </c>
      <c r="C37" t="s">
        <v>921</v>
      </c>
      <c r="D37" s="2"/>
      <c r="E37" s="11"/>
      <c r="I37" s="2"/>
    </row>
    <row r="38" spans="1:12" ht="33" customHeight="1" x14ac:dyDescent="0.2">
      <c r="A38" s="9" t="s">
        <v>274</v>
      </c>
      <c r="B38" t="s">
        <v>999</v>
      </c>
      <c r="C38" t="s">
        <v>922</v>
      </c>
      <c r="D38" s="2"/>
      <c r="E38" s="11"/>
      <c r="I38" s="2"/>
    </row>
    <row r="39" spans="1:12" ht="33" customHeight="1" x14ac:dyDescent="0.2">
      <c r="A39" s="9" t="s">
        <v>52</v>
      </c>
      <c r="B39" t="s">
        <v>1000</v>
      </c>
      <c r="C39" t="s">
        <v>923</v>
      </c>
      <c r="D39" s="2"/>
      <c r="E39" s="11"/>
      <c r="I39" s="2"/>
    </row>
    <row r="40" spans="1:12" ht="33" customHeight="1" x14ac:dyDescent="0.2">
      <c r="A40" s="9" t="s">
        <v>65</v>
      </c>
      <c r="B40" t="s">
        <v>1001</v>
      </c>
      <c r="C40" t="s">
        <v>924</v>
      </c>
      <c r="D40" s="2"/>
      <c r="E40" s="11"/>
      <c r="I40" s="2"/>
    </row>
    <row r="41" spans="1:12" ht="33" customHeight="1" x14ac:dyDescent="0.2">
      <c r="A41" s="9" t="s">
        <v>62</v>
      </c>
      <c r="B41" t="s">
        <v>1002</v>
      </c>
      <c r="C41" t="s">
        <v>925</v>
      </c>
      <c r="D41" s="2"/>
      <c r="E41" s="11"/>
      <c r="I41" s="2"/>
    </row>
    <row r="42" spans="1:12" ht="33" customHeight="1" x14ac:dyDescent="0.2">
      <c r="A42" s="9" t="s">
        <v>25</v>
      </c>
      <c r="B42" t="s">
        <v>1003</v>
      </c>
      <c r="C42" t="s">
        <v>926</v>
      </c>
      <c r="D42" s="2"/>
      <c r="E42" s="11"/>
      <c r="I42" s="2"/>
    </row>
    <row r="43" spans="1:12" ht="33" customHeight="1" x14ac:dyDescent="0.2">
      <c r="A43" t="s">
        <v>51</v>
      </c>
      <c r="B43" t="s">
        <v>1004</v>
      </c>
      <c r="C43" t="s">
        <v>927</v>
      </c>
      <c r="D43" s="2"/>
      <c r="E43" s="11"/>
      <c r="I43" s="2"/>
      <c r="L43" s="13"/>
    </row>
    <row r="44" spans="1:12" ht="33" customHeight="1" x14ac:dyDescent="0.2">
      <c r="A44" s="9" t="s">
        <v>276</v>
      </c>
      <c r="B44" t="s">
        <v>1005</v>
      </c>
      <c r="C44" t="s">
        <v>928</v>
      </c>
      <c r="D44" s="2"/>
      <c r="E44" s="11"/>
      <c r="I44" s="2"/>
    </row>
    <row r="45" spans="1:12" ht="33" customHeight="1" x14ac:dyDescent="0.2">
      <c r="A45" s="9" t="s">
        <v>70</v>
      </c>
      <c r="B45" t="s">
        <v>1006</v>
      </c>
      <c r="C45" t="s">
        <v>929</v>
      </c>
      <c r="D45" s="2"/>
      <c r="E45" s="11"/>
      <c r="I45" s="2"/>
    </row>
    <row r="46" spans="1:12" ht="33" customHeight="1" x14ac:dyDescent="0.2">
      <c r="A46" s="9" t="s">
        <v>22</v>
      </c>
      <c r="B46" t="s">
        <v>1007</v>
      </c>
      <c r="C46" t="s">
        <v>930</v>
      </c>
      <c r="D46" s="2"/>
      <c r="E46" s="11"/>
      <c r="I46" s="2"/>
    </row>
    <row r="47" spans="1:12" ht="33" customHeight="1" x14ac:dyDescent="0.2">
      <c r="A47" t="s">
        <v>27</v>
      </c>
      <c r="B47" t="s">
        <v>1008</v>
      </c>
      <c r="C47" t="s">
        <v>931</v>
      </c>
      <c r="D47" s="2"/>
      <c r="E47" s="11"/>
      <c r="I47" s="2"/>
    </row>
    <row r="48" spans="1:12" ht="33" customHeight="1" x14ac:dyDescent="0.2">
      <c r="A48" s="9" t="s">
        <v>19</v>
      </c>
      <c r="B48" t="s">
        <v>1009</v>
      </c>
      <c r="C48" t="s">
        <v>932</v>
      </c>
      <c r="D48" s="2"/>
      <c r="E48" s="11"/>
      <c r="I48" s="2"/>
    </row>
    <row r="49" spans="1:9" ht="33" customHeight="1" x14ac:dyDescent="0.2">
      <c r="A49" t="s">
        <v>29</v>
      </c>
      <c r="B49" t="s">
        <v>1010</v>
      </c>
      <c r="C49" t="s">
        <v>933</v>
      </c>
      <c r="D49" s="2"/>
      <c r="E49" s="11"/>
      <c r="I49" s="2"/>
    </row>
    <row r="50" spans="1:9" ht="33" customHeight="1" x14ac:dyDescent="0.2">
      <c r="A50" s="9" t="s">
        <v>272</v>
      </c>
      <c r="B50" t="s">
        <v>1011</v>
      </c>
      <c r="C50" t="s">
        <v>934</v>
      </c>
      <c r="D50" s="2"/>
      <c r="E50" s="11"/>
      <c r="I50" s="2"/>
    </row>
    <row r="51" spans="1:9" ht="33" customHeight="1" x14ac:dyDescent="0.2">
      <c r="A51" s="9" t="s">
        <v>41</v>
      </c>
      <c r="B51" t="s">
        <v>1012</v>
      </c>
      <c r="C51" t="s">
        <v>935</v>
      </c>
      <c r="D51" s="2"/>
      <c r="E51" s="11"/>
      <c r="I51" s="2"/>
    </row>
    <row r="52" spans="1:9" ht="33" customHeight="1" x14ac:dyDescent="0.2">
      <c r="A52" s="9" t="s">
        <v>73</v>
      </c>
      <c r="B52" t="s">
        <v>1013</v>
      </c>
      <c r="C52" t="s">
        <v>936</v>
      </c>
      <c r="D52" s="2"/>
      <c r="E52" s="11"/>
      <c r="I52" s="2"/>
    </row>
    <row r="53" spans="1:9" ht="33" customHeight="1" x14ac:dyDescent="0.2">
      <c r="A53" s="9" t="s">
        <v>35</v>
      </c>
      <c r="B53" t="s">
        <v>1014</v>
      </c>
      <c r="C53" t="s">
        <v>937</v>
      </c>
      <c r="D53" s="2"/>
      <c r="E53" s="11"/>
      <c r="I53" s="2"/>
    </row>
    <row r="54" spans="1:9" ht="33" customHeight="1" x14ac:dyDescent="0.2">
      <c r="A54" t="s">
        <v>49</v>
      </c>
      <c r="B54" t="s">
        <v>1015</v>
      </c>
      <c r="C54" t="s">
        <v>938</v>
      </c>
      <c r="D54" s="2"/>
      <c r="E54" s="11"/>
      <c r="I54" s="2"/>
    </row>
    <row r="55" spans="1:9" ht="33" customHeight="1" x14ac:dyDescent="0.2">
      <c r="A55" t="s">
        <v>42</v>
      </c>
      <c r="B55" t="s">
        <v>1016</v>
      </c>
      <c r="C55" t="s">
        <v>939</v>
      </c>
      <c r="D55" s="2"/>
      <c r="E55" s="11"/>
      <c r="I55" s="2"/>
    </row>
    <row r="56" spans="1:9" ht="33" customHeight="1" x14ac:dyDescent="0.2">
      <c r="A56" t="s">
        <v>63</v>
      </c>
      <c r="B56" t="s">
        <v>1017</v>
      </c>
      <c r="C56" t="s">
        <v>940</v>
      </c>
      <c r="D56" s="2"/>
      <c r="E56" s="11"/>
      <c r="I56" s="2"/>
    </row>
    <row r="57" spans="1:9" ht="33" customHeight="1" x14ac:dyDescent="0.2">
      <c r="D57"/>
    </row>
    <row r="58" spans="1:9" ht="33" customHeight="1" x14ac:dyDescent="0.2">
      <c r="D58" s="2"/>
    </row>
    <row r="59" spans="1:9" ht="33" customHeight="1" x14ac:dyDescent="0.2">
      <c r="D59" s="2"/>
    </row>
    <row r="60" spans="1:9" ht="33" customHeight="1" x14ac:dyDescent="0.2">
      <c r="D60" s="2"/>
    </row>
    <row r="61" spans="1:9" ht="33" customHeight="1" x14ac:dyDescent="0.2">
      <c r="D61"/>
    </row>
    <row r="62" spans="1:9" ht="33" customHeight="1" x14ac:dyDescent="0.2">
      <c r="D62"/>
    </row>
    <row r="63" spans="1:9" ht="33" customHeight="1" x14ac:dyDescent="0.2">
      <c r="D63"/>
    </row>
    <row r="64" spans="1:9" ht="33" customHeight="1" x14ac:dyDescent="0.2">
      <c r="D64"/>
    </row>
    <row r="65" spans="4:4" ht="33" customHeight="1" x14ac:dyDescent="0.2">
      <c r="D65"/>
    </row>
    <row r="66" spans="4:4" ht="33" customHeight="1" x14ac:dyDescent="0.2">
      <c r="D66"/>
    </row>
    <row r="67" spans="4:4" ht="33" customHeight="1" x14ac:dyDescent="0.2">
      <c r="D67"/>
    </row>
    <row r="68" spans="4:4" ht="33" customHeight="1" x14ac:dyDescent="0.2">
      <c r="D68"/>
    </row>
    <row r="69" spans="4:4" ht="33" customHeight="1" x14ac:dyDescent="0.2">
      <c r="D69"/>
    </row>
    <row r="70" spans="4:4" ht="33" customHeight="1" x14ac:dyDescent="0.2">
      <c r="D70"/>
    </row>
    <row r="71" spans="4:4" ht="33" customHeight="1" x14ac:dyDescent="0.2">
      <c r="D71" s="2"/>
    </row>
    <row r="72" spans="4:4" ht="33" customHeight="1" x14ac:dyDescent="0.2">
      <c r="D72" s="2"/>
    </row>
    <row r="73" spans="4:4" ht="33" customHeight="1" x14ac:dyDescent="0.2">
      <c r="D73" s="2"/>
    </row>
    <row r="74" spans="4:4" ht="33" customHeight="1" x14ac:dyDescent="0.2">
      <c r="D74" s="2"/>
    </row>
    <row r="75" spans="4:4" ht="33" customHeight="1" x14ac:dyDescent="0.2">
      <c r="D75" s="2"/>
    </row>
    <row r="76" spans="4:4" ht="33" customHeight="1" x14ac:dyDescent="0.2">
      <c r="D76" s="2"/>
    </row>
    <row r="77" spans="4:4" ht="33" customHeight="1" x14ac:dyDescent="0.2">
      <c r="D77" s="2"/>
    </row>
    <row r="78" spans="4:4" ht="33" customHeight="1" x14ac:dyDescent="0.2">
      <c r="D78" s="2"/>
    </row>
    <row r="79" spans="4:4" ht="33" customHeight="1" x14ac:dyDescent="0.2">
      <c r="D79" s="2"/>
    </row>
    <row r="80" spans="4:4" ht="33" customHeight="1" x14ac:dyDescent="0.2">
      <c r="D80" s="2"/>
    </row>
    <row r="81" spans="4:4" ht="33" customHeight="1" x14ac:dyDescent="0.2">
      <c r="D81" s="2"/>
    </row>
    <row r="82" spans="4:4" ht="33" customHeight="1" x14ac:dyDescent="0.2">
      <c r="D82" s="2"/>
    </row>
    <row r="83" spans="4:4" ht="33" customHeight="1" x14ac:dyDescent="0.2">
      <c r="D83" s="2"/>
    </row>
    <row r="84" spans="4:4" ht="33" customHeight="1" x14ac:dyDescent="0.2">
      <c r="D84" s="2"/>
    </row>
    <row r="85" spans="4:4" ht="33" customHeight="1" x14ac:dyDescent="0.2">
      <c r="D85" s="2"/>
    </row>
    <row r="86" spans="4:4" ht="33" customHeight="1" x14ac:dyDescent="0.2">
      <c r="D86" s="2"/>
    </row>
    <row r="87" spans="4:4" ht="33" customHeight="1" x14ac:dyDescent="0.2">
      <c r="D87" s="2"/>
    </row>
    <row r="88" spans="4:4" ht="33" customHeight="1" x14ac:dyDescent="0.2">
      <c r="D88" s="2"/>
    </row>
    <row r="89" spans="4:4" ht="33" customHeight="1" x14ac:dyDescent="0.2">
      <c r="D89" s="2"/>
    </row>
    <row r="90" spans="4:4" ht="33" customHeight="1" x14ac:dyDescent="0.2">
      <c r="D90" s="2"/>
    </row>
    <row r="91" spans="4:4" ht="33" customHeight="1" x14ac:dyDescent="0.2">
      <c r="D91" s="2"/>
    </row>
    <row r="92" spans="4:4" ht="33" customHeight="1" x14ac:dyDescent="0.2">
      <c r="D92" s="2"/>
    </row>
    <row r="93" spans="4:4" ht="33" customHeight="1" x14ac:dyDescent="0.2">
      <c r="D93" s="2"/>
    </row>
    <row r="94" spans="4:4" ht="33" customHeight="1" x14ac:dyDescent="0.2">
      <c r="D94" s="2"/>
    </row>
    <row r="95" spans="4:4" ht="33" customHeight="1" x14ac:dyDescent="0.2">
      <c r="D95" s="2"/>
    </row>
    <row r="96" spans="4:4" ht="33" customHeight="1" x14ac:dyDescent="0.2">
      <c r="D96" s="2"/>
    </row>
    <row r="97" spans="4:4" ht="33" customHeight="1" x14ac:dyDescent="0.2">
      <c r="D97" s="2"/>
    </row>
    <row r="98" spans="4:4" ht="33" customHeight="1" x14ac:dyDescent="0.2">
      <c r="D98" s="2"/>
    </row>
    <row r="99" spans="4:4" ht="33" customHeight="1" x14ac:dyDescent="0.2">
      <c r="D99" s="2"/>
    </row>
    <row r="100" spans="4:4" ht="33" customHeight="1" x14ac:dyDescent="0.2">
      <c r="D100" s="2"/>
    </row>
    <row r="101" spans="4:4" ht="33" customHeight="1" x14ac:dyDescent="0.2">
      <c r="D101" s="2"/>
    </row>
    <row r="102" spans="4:4" ht="33" customHeight="1" x14ac:dyDescent="0.2">
      <c r="D102" s="2"/>
    </row>
    <row r="103" spans="4:4" ht="33" customHeight="1" x14ac:dyDescent="0.2">
      <c r="D103" s="2"/>
    </row>
    <row r="104" spans="4:4" ht="33" customHeight="1" x14ac:dyDescent="0.2">
      <c r="D104" s="2"/>
    </row>
    <row r="105" spans="4:4" ht="33" customHeight="1" x14ac:dyDescent="0.2">
      <c r="D105" s="2"/>
    </row>
    <row r="106" spans="4:4" ht="33" customHeight="1" x14ac:dyDescent="0.2">
      <c r="D106" s="2"/>
    </row>
    <row r="107" spans="4:4" ht="33" customHeight="1" x14ac:dyDescent="0.2">
      <c r="D107" s="2"/>
    </row>
    <row r="108" spans="4:4" ht="33" customHeight="1" x14ac:dyDescent="0.2">
      <c r="D108" s="2"/>
    </row>
    <row r="109" spans="4:4" ht="33" customHeight="1" x14ac:dyDescent="0.2">
      <c r="D109" s="2"/>
    </row>
    <row r="110" spans="4:4" ht="33" customHeight="1" x14ac:dyDescent="0.2">
      <c r="D110" s="2"/>
    </row>
    <row r="111" spans="4:4" ht="33" customHeight="1" x14ac:dyDescent="0.2">
      <c r="D111" s="2"/>
    </row>
    <row r="112" spans="4:4" ht="33" customHeight="1" x14ac:dyDescent="0.2">
      <c r="D112" s="2"/>
    </row>
    <row r="113" spans="4:4" ht="33" customHeight="1" x14ac:dyDescent="0.2">
      <c r="D113" s="2"/>
    </row>
    <row r="114" spans="4:4" ht="33" customHeight="1" x14ac:dyDescent="0.2">
      <c r="D114" s="2"/>
    </row>
    <row r="115" spans="4:4" ht="33" customHeight="1" x14ac:dyDescent="0.2">
      <c r="D115" s="2"/>
    </row>
    <row r="116" spans="4:4" ht="33" customHeight="1" x14ac:dyDescent="0.2">
      <c r="D116" s="2"/>
    </row>
    <row r="117" spans="4:4" ht="33" customHeight="1" x14ac:dyDescent="0.2">
      <c r="D117" s="2"/>
    </row>
    <row r="118" spans="4:4" ht="33" customHeight="1" x14ac:dyDescent="0.2">
      <c r="D118" s="2"/>
    </row>
    <row r="119" spans="4:4" ht="33" customHeight="1" x14ac:dyDescent="0.2">
      <c r="D119" s="2"/>
    </row>
    <row r="120" spans="4:4" ht="33" customHeight="1" x14ac:dyDescent="0.2">
      <c r="D120" s="2"/>
    </row>
    <row r="121" spans="4:4" ht="33" customHeight="1" x14ac:dyDescent="0.2">
      <c r="D121" s="2"/>
    </row>
    <row r="122" spans="4:4" ht="33" customHeight="1" x14ac:dyDescent="0.2">
      <c r="D122" s="2"/>
    </row>
    <row r="123" spans="4:4" ht="33" customHeight="1" x14ac:dyDescent="0.2">
      <c r="D123" s="2"/>
    </row>
    <row r="124" spans="4:4" ht="33" customHeight="1" x14ac:dyDescent="0.2">
      <c r="D124" s="2"/>
    </row>
    <row r="125" spans="4:4" ht="33" customHeight="1" x14ac:dyDescent="0.2">
      <c r="D125" s="2"/>
    </row>
    <row r="126" spans="4:4" ht="33" customHeight="1" x14ac:dyDescent="0.2">
      <c r="D126" s="2"/>
    </row>
    <row r="127" spans="4:4" ht="33" customHeight="1" x14ac:dyDescent="0.2">
      <c r="D127" s="2"/>
    </row>
    <row r="128" spans="4:4" ht="33" customHeight="1" x14ac:dyDescent="0.2">
      <c r="D128" s="2"/>
    </row>
    <row r="129" spans="4:4" ht="33" customHeight="1" x14ac:dyDescent="0.2">
      <c r="D129" s="2"/>
    </row>
    <row r="130" spans="4:4" ht="33" customHeight="1" x14ac:dyDescent="0.2">
      <c r="D130" s="2"/>
    </row>
    <row r="131" spans="4:4" ht="33" customHeight="1" x14ac:dyDescent="0.2">
      <c r="D131" s="2"/>
    </row>
    <row r="132" spans="4:4" ht="33" customHeight="1" x14ac:dyDescent="0.2">
      <c r="D132" s="2"/>
    </row>
    <row r="133" spans="4:4" ht="33" customHeight="1" x14ac:dyDescent="0.2">
      <c r="D133" s="2"/>
    </row>
    <row r="134" spans="4:4" ht="33" customHeight="1" x14ac:dyDescent="0.2">
      <c r="D134" s="2"/>
    </row>
    <row r="135" spans="4:4" ht="33" customHeight="1" x14ac:dyDescent="0.2">
      <c r="D135" s="2"/>
    </row>
    <row r="136" spans="4:4" ht="33" customHeight="1" x14ac:dyDescent="0.2">
      <c r="D136" s="2"/>
    </row>
    <row r="137" spans="4:4" ht="33" customHeight="1" x14ac:dyDescent="0.2">
      <c r="D137" s="2"/>
    </row>
    <row r="138" spans="4:4" ht="33" customHeight="1" x14ac:dyDescent="0.2">
      <c r="D138" s="2"/>
    </row>
    <row r="139" spans="4:4" ht="33" customHeight="1" x14ac:dyDescent="0.2">
      <c r="D139" s="2"/>
    </row>
    <row r="140" spans="4:4" ht="33" customHeight="1" x14ac:dyDescent="0.2">
      <c r="D140" s="2"/>
    </row>
    <row r="141" spans="4:4" ht="33" customHeight="1" x14ac:dyDescent="0.2">
      <c r="D141" s="2"/>
    </row>
    <row r="142" spans="4:4" ht="33" customHeight="1" x14ac:dyDescent="0.2">
      <c r="D142" s="2"/>
    </row>
    <row r="143" spans="4:4" ht="33" customHeight="1" x14ac:dyDescent="0.2">
      <c r="D143" s="2"/>
    </row>
    <row r="144" spans="4:4" ht="33" customHeight="1" x14ac:dyDescent="0.2">
      <c r="D144" s="2"/>
    </row>
    <row r="145" spans="4:4" ht="33" customHeight="1" x14ac:dyDescent="0.2">
      <c r="D145" s="2"/>
    </row>
    <row r="146" spans="4:4" ht="33" customHeight="1" x14ac:dyDescent="0.2">
      <c r="D146" s="2"/>
    </row>
    <row r="147" spans="4:4" ht="33" customHeight="1" x14ac:dyDescent="0.2">
      <c r="D147" s="2"/>
    </row>
    <row r="148" spans="4:4" ht="33" customHeight="1" x14ac:dyDescent="0.2">
      <c r="D148" s="2"/>
    </row>
    <row r="149" spans="4:4" ht="33" customHeight="1" x14ac:dyDescent="0.2">
      <c r="D149" s="2"/>
    </row>
    <row r="150" spans="4:4" ht="33" customHeight="1" x14ac:dyDescent="0.2">
      <c r="D150" s="2"/>
    </row>
    <row r="151" spans="4:4" ht="33" customHeight="1" x14ac:dyDescent="0.2">
      <c r="D151" s="2"/>
    </row>
    <row r="152" spans="4:4" ht="33" customHeight="1" x14ac:dyDescent="0.2">
      <c r="D152" s="2"/>
    </row>
    <row r="153" spans="4:4" ht="33" customHeight="1" x14ac:dyDescent="0.2">
      <c r="D153" s="2"/>
    </row>
    <row r="154" spans="4:4" ht="33" customHeight="1" x14ac:dyDescent="0.2">
      <c r="D154" s="2"/>
    </row>
    <row r="155" spans="4:4" ht="33" customHeight="1" x14ac:dyDescent="0.2">
      <c r="D155" s="2"/>
    </row>
    <row r="156" spans="4:4" ht="33" customHeight="1" x14ac:dyDescent="0.2">
      <c r="D156" s="2"/>
    </row>
    <row r="157" spans="4:4" ht="33" customHeight="1" x14ac:dyDescent="0.2">
      <c r="D157" s="2"/>
    </row>
    <row r="158" spans="4:4" ht="33" customHeight="1" x14ac:dyDescent="0.2">
      <c r="D158" s="2"/>
    </row>
    <row r="159" spans="4:4" ht="33" customHeight="1" x14ac:dyDescent="0.2">
      <c r="D159" s="2"/>
    </row>
    <row r="160" spans="4:4" ht="33" customHeight="1" x14ac:dyDescent="0.2">
      <c r="D160" s="2"/>
    </row>
    <row r="161" spans="4:4" ht="33" customHeight="1" x14ac:dyDescent="0.2">
      <c r="D161" s="2"/>
    </row>
    <row r="162" spans="4:4" ht="33" customHeight="1" x14ac:dyDescent="0.2">
      <c r="D162" s="2"/>
    </row>
    <row r="163" spans="4:4" ht="33" customHeight="1" x14ac:dyDescent="0.2">
      <c r="D163" s="2"/>
    </row>
    <row r="164" spans="4:4" ht="33" customHeight="1" x14ac:dyDescent="0.2">
      <c r="D164" s="2"/>
    </row>
    <row r="165" spans="4:4" ht="33" customHeight="1" x14ac:dyDescent="0.2">
      <c r="D165" s="2"/>
    </row>
    <row r="166" spans="4:4" ht="33" customHeight="1" x14ac:dyDescent="0.2">
      <c r="D166" s="2"/>
    </row>
    <row r="167" spans="4:4" ht="33" customHeight="1" x14ac:dyDescent="0.2">
      <c r="D167" s="2"/>
    </row>
    <row r="168" spans="4:4" ht="33" customHeight="1" x14ac:dyDescent="0.2">
      <c r="D168" s="2"/>
    </row>
    <row r="169" spans="4:4" ht="33" customHeight="1" x14ac:dyDescent="0.2">
      <c r="D169" s="2"/>
    </row>
    <row r="170" spans="4:4" ht="33" customHeight="1" x14ac:dyDescent="0.2">
      <c r="D170" s="2"/>
    </row>
    <row r="171" spans="4:4" ht="33" customHeight="1" x14ac:dyDescent="0.2">
      <c r="D171" s="2"/>
    </row>
    <row r="172" spans="4:4" ht="33" customHeight="1" x14ac:dyDescent="0.2">
      <c r="D172" s="2"/>
    </row>
    <row r="173" spans="4:4" ht="33" customHeight="1" x14ac:dyDescent="0.2">
      <c r="D173" s="2"/>
    </row>
    <row r="174" spans="4:4" ht="33" customHeight="1" x14ac:dyDescent="0.2">
      <c r="D174" s="2"/>
    </row>
    <row r="175" spans="4:4" ht="33" customHeight="1" x14ac:dyDescent="0.2">
      <c r="D175" s="2"/>
    </row>
    <row r="176" spans="4:4" ht="33" customHeight="1" x14ac:dyDescent="0.2">
      <c r="D176" s="2"/>
    </row>
    <row r="177" spans="4:4" ht="33" customHeight="1" x14ac:dyDescent="0.2">
      <c r="D177" s="2"/>
    </row>
    <row r="178" spans="4:4" ht="33" customHeight="1" x14ac:dyDescent="0.2">
      <c r="D178" s="2"/>
    </row>
    <row r="179" spans="4:4" ht="33" customHeight="1" x14ac:dyDescent="0.2">
      <c r="D179" s="2"/>
    </row>
    <row r="180" spans="4:4" ht="33" customHeight="1" x14ac:dyDescent="0.2">
      <c r="D180" s="2"/>
    </row>
    <row r="181" spans="4:4" ht="33" customHeight="1" x14ac:dyDescent="0.2">
      <c r="D181" s="2"/>
    </row>
    <row r="182" spans="4:4" ht="33" customHeight="1" x14ac:dyDescent="0.2">
      <c r="D182" s="2"/>
    </row>
    <row r="183" spans="4:4" ht="33" customHeight="1" x14ac:dyDescent="0.2">
      <c r="D183" s="2"/>
    </row>
    <row r="184" spans="4:4" ht="33" customHeight="1" x14ac:dyDescent="0.2">
      <c r="D184" s="2"/>
    </row>
    <row r="185" spans="4:4" ht="33" customHeight="1" x14ac:dyDescent="0.2">
      <c r="D185" s="2"/>
    </row>
    <row r="186" spans="4:4" ht="33" customHeight="1" x14ac:dyDescent="0.2">
      <c r="D186" s="2"/>
    </row>
    <row r="187" spans="4:4" ht="33" customHeight="1" x14ac:dyDescent="0.2">
      <c r="D187" s="2"/>
    </row>
    <row r="188" spans="4:4" ht="33" customHeight="1" x14ac:dyDescent="0.2">
      <c r="D188" s="2"/>
    </row>
    <row r="189" spans="4:4" ht="33" customHeight="1" x14ac:dyDescent="0.2">
      <c r="D189" s="2"/>
    </row>
    <row r="190" spans="4:4" ht="33" customHeight="1" x14ac:dyDescent="0.2">
      <c r="D190" s="2"/>
    </row>
    <row r="191" spans="4:4" ht="33" customHeight="1" x14ac:dyDescent="0.2">
      <c r="D191" s="2"/>
    </row>
    <row r="192" spans="4:4" ht="33" customHeight="1" x14ac:dyDescent="0.2">
      <c r="D192" s="2"/>
    </row>
    <row r="193" spans="4:4" ht="33" customHeight="1" x14ac:dyDescent="0.2">
      <c r="D193" s="2"/>
    </row>
    <row r="194" spans="4:4" ht="33" customHeight="1" x14ac:dyDescent="0.2">
      <c r="D194" s="2"/>
    </row>
    <row r="195" spans="4:4" ht="33" customHeight="1" x14ac:dyDescent="0.2">
      <c r="D195" s="2"/>
    </row>
    <row r="196" spans="4:4" ht="33" customHeight="1" x14ac:dyDescent="0.2">
      <c r="D196" s="2"/>
    </row>
    <row r="197" spans="4:4" ht="33" customHeight="1" x14ac:dyDescent="0.2">
      <c r="D197" s="2"/>
    </row>
    <row r="198" spans="4:4" ht="33" customHeight="1" x14ac:dyDescent="0.2">
      <c r="D198" s="2"/>
    </row>
    <row r="199" spans="4:4" ht="33" customHeight="1" x14ac:dyDescent="0.2">
      <c r="D199" s="2"/>
    </row>
    <row r="200" spans="4:4" ht="33" customHeight="1" x14ac:dyDescent="0.2">
      <c r="D200" s="2"/>
    </row>
    <row r="201" spans="4:4" ht="33" customHeight="1" x14ac:dyDescent="0.2">
      <c r="D201" s="2"/>
    </row>
    <row r="202" spans="4:4" ht="33" customHeight="1" x14ac:dyDescent="0.2">
      <c r="D202" s="2"/>
    </row>
    <row r="203" spans="4:4" ht="33" customHeight="1" x14ac:dyDescent="0.2">
      <c r="D203" s="2"/>
    </row>
    <row r="204" spans="4:4" ht="33" customHeight="1" x14ac:dyDescent="0.2">
      <c r="D204" s="2"/>
    </row>
    <row r="205" spans="4:4" ht="33" customHeight="1" x14ac:dyDescent="0.2">
      <c r="D205" s="2"/>
    </row>
    <row r="206" spans="4:4" ht="33" customHeight="1" x14ac:dyDescent="0.2">
      <c r="D206" s="2"/>
    </row>
    <row r="207" spans="4:4" ht="33" customHeight="1" x14ac:dyDescent="0.2">
      <c r="D207" s="2"/>
    </row>
    <row r="208" spans="4:4" ht="33" customHeight="1" x14ac:dyDescent="0.2">
      <c r="D208" s="2"/>
    </row>
    <row r="209" spans="4:4" ht="33" customHeight="1" x14ac:dyDescent="0.2">
      <c r="D209" s="2"/>
    </row>
    <row r="210" spans="4:4" ht="33" customHeight="1" x14ac:dyDescent="0.2">
      <c r="D210" s="2"/>
    </row>
    <row r="211" spans="4:4" ht="33" customHeight="1" x14ac:dyDescent="0.2">
      <c r="D211" s="2"/>
    </row>
    <row r="212" spans="4:4" ht="33" customHeight="1" x14ac:dyDescent="0.2">
      <c r="D212" s="2"/>
    </row>
    <row r="213" spans="4:4" ht="33" customHeight="1" x14ac:dyDescent="0.2">
      <c r="D213" s="2"/>
    </row>
    <row r="214" spans="4:4" ht="33" customHeight="1" x14ac:dyDescent="0.2">
      <c r="D214" s="2"/>
    </row>
    <row r="215" spans="4:4" ht="33" customHeight="1" x14ac:dyDescent="0.2">
      <c r="D215" s="2"/>
    </row>
    <row r="216" spans="4:4" ht="33" customHeight="1" x14ac:dyDescent="0.2">
      <c r="D216" s="2"/>
    </row>
    <row r="217" spans="4:4" ht="33" customHeight="1" x14ac:dyDescent="0.2">
      <c r="D217" s="2"/>
    </row>
    <row r="218" spans="4:4" ht="33" customHeight="1" x14ac:dyDescent="0.2">
      <c r="D218" s="2"/>
    </row>
    <row r="219" spans="4:4" ht="33" customHeight="1" x14ac:dyDescent="0.2">
      <c r="D219" s="2"/>
    </row>
    <row r="220" spans="4:4" ht="33" customHeight="1" x14ac:dyDescent="0.2">
      <c r="D220" s="2"/>
    </row>
    <row r="221" spans="4:4" ht="33" customHeight="1" x14ac:dyDescent="0.2">
      <c r="D221" s="2"/>
    </row>
    <row r="222" spans="4:4" ht="33" customHeight="1" x14ac:dyDescent="0.2">
      <c r="D222" s="2"/>
    </row>
    <row r="223" spans="4:4" ht="33" customHeight="1" x14ac:dyDescent="0.2">
      <c r="D223" s="2"/>
    </row>
    <row r="224" spans="4:4" ht="33" customHeight="1" x14ac:dyDescent="0.2">
      <c r="D224" s="2"/>
    </row>
    <row r="225" spans="4:4" ht="33" customHeight="1" x14ac:dyDescent="0.2">
      <c r="D225" s="2"/>
    </row>
    <row r="226" spans="4:4" ht="33" customHeight="1" x14ac:dyDescent="0.2">
      <c r="D226" s="2"/>
    </row>
    <row r="227" spans="4:4" ht="33" customHeight="1" x14ac:dyDescent="0.2">
      <c r="D227" s="2"/>
    </row>
    <row r="228" spans="4:4" ht="33" customHeight="1" x14ac:dyDescent="0.2">
      <c r="D228" s="2"/>
    </row>
    <row r="229" spans="4:4" ht="33" customHeight="1" x14ac:dyDescent="0.2">
      <c r="D229" s="2"/>
    </row>
    <row r="230" spans="4:4" ht="33" customHeight="1" x14ac:dyDescent="0.2">
      <c r="D230" s="2"/>
    </row>
    <row r="231" spans="4:4" ht="33" customHeight="1" x14ac:dyDescent="0.2">
      <c r="D231" s="2"/>
    </row>
    <row r="232" spans="4:4" ht="33" customHeight="1" x14ac:dyDescent="0.2">
      <c r="D232" s="2"/>
    </row>
    <row r="233" spans="4:4" ht="33" customHeight="1" x14ac:dyDescent="0.2">
      <c r="D233" s="2"/>
    </row>
    <row r="234" spans="4:4" ht="33" customHeight="1" x14ac:dyDescent="0.2">
      <c r="D234" s="2"/>
    </row>
    <row r="235" spans="4:4" ht="33" customHeight="1" x14ac:dyDescent="0.2">
      <c r="D235" s="2"/>
    </row>
    <row r="236" spans="4:4" ht="33" customHeight="1" x14ac:dyDescent="0.2">
      <c r="D236" s="2"/>
    </row>
    <row r="237" spans="4:4" ht="33" customHeight="1" x14ac:dyDescent="0.2">
      <c r="D237" s="2"/>
    </row>
    <row r="238" spans="4:4" ht="33" customHeight="1" x14ac:dyDescent="0.2">
      <c r="D238" s="2"/>
    </row>
    <row r="239" spans="4:4" ht="33" customHeight="1" x14ac:dyDescent="0.2">
      <c r="D239" s="2"/>
    </row>
    <row r="240" spans="4:4" ht="33" customHeight="1" x14ac:dyDescent="0.2">
      <c r="D240" s="2"/>
    </row>
    <row r="241" spans="4:4" ht="33" customHeight="1" x14ac:dyDescent="0.2">
      <c r="D241" s="2"/>
    </row>
    <row r="242" spans="4:4" ht="33" customHeight="1" x14ac:dyDescent="0.2">
      <c r="D242" s="2"/>
    </row>
    <row r="243" spans="4:4" ht="33" customHeight="1" x14ac:dyDescent="0.2">
      <c r="D243" s="2"/>
    </row>
    <row r="244" spans="4:4" ht="33" customHeight="1" x14ac:dyDescent="0.2">
      <c r="D244" s="2"/>
    </row>
    <row r="245" spans="4:4" ht="33" customHeight="1" x14ac:dyDescent="0.2">
      <c r="D245" s="2"/>
    </row>
    <row r="246" spans="4:4" ht="33" customHeight="1" x14ac:dyDescent="0.2">
      <c r="D246" s="2"/>
    </row>
    <row r="247" spans="4:4" ht="33" customHeight="1" x14ac:dyDescent="0.2">
      <c r="D247" s="2"/>
    </row>
    <row r="248" spans="4:4" ht="33" customHeight="1" x14ac:dyDescent="0.2">
      <c r="D248" s="2"/>
    </row>
    <row r="249" spans="4:4" ht="33" customHeight="1" x14ac:dyDescent="0.2">
      <c r="D249" s="2"/>
    </row>
    <row r="250" spans="4:4" ht="33" customHeight="1" x14ac:dyDescent="0.2">
      <c r="D250" s="2"/>
    </row>
    <row r="251" spans="4:4" ht="33" customHeight="1" x14ac:dyDescent="0.2">
      <c r="D251" s="2"/>
    </row>
    <row r="252" spans="4:4" ht="33" customHeight="1" x14ac:dyDescent="0.2">
      <c r="D252" s="2"/>
    </row>
    <row r="253" spans="4:4" ht="33" customHeight="1" x14ac:dyDescent="0.2">
      <c r="D253" s="2"/>
    </row>
    <row r="254" spans="4:4" ht="33" customHeight="1" x14ac:dyDescent="0.2">
      <c r="D254" s="2"/>
    </row>
    <row r="255" spans="4:4" ht="33" customHeight="1" x14ac:dyDescent="0.2">
      <c r="D255" s="2"/>
    </row>
    <row r="256" spans="4:4" ht="33" customHeight="1" x14ac:dyDescent="0.2">
      <c r="D256" s="2"/>
    </row>
    <row r="257" spans="4:4" ht="33" customHeight="1" x14ac:dyDescent="0.2">
      <c r="D257" s="2"/>
    </row>
    <row r="258" spans="4:4" ht="33" customHeight="1" x14ac:dyDescent="0.2">
      <c r="D258" s="2"/>
    </row>
    <row r="259" spans="4:4" ht="33" customHeight="1" x14ac:dyDescent="0.2">
      <c r="D259" s="2"/>
    </row>
    <row r="260" spans="4:4" ht="33" customHeight="1" x14ac:dyDescent="0.2">
      <c r="D260" s="2"/>
    </row>
    <row r="261" spans="4:4" ht="33" customHeight="1" x14ac:dyDescent="0.2">
      <c r="D261" s="2"/>
    </row>
    <row r="262" spans="4:4" ht="33" customHeight="1" x14ac:dyDescent="0.2">
      <c r="D262" s="2"/>
    </row>
    <row r="263" spans="4:4" ht="33" customHeight="1" x14ac:dyDescent="0.2">
      <c r="D263" s="2"/>
    </row>
    <row r="264" spans="4:4" ht="33" customHeight="1" x14ac:dyDescent="0.2">
      <c r="D264" s="2"/>
    </row>
    <row r="265" spans="4:4" ht="33" customHeight="1" x14ac:dyDescent="0.2">
      <c r="D265" s="2"/>
    </row>
    <row r="266" spans="4:4" ht="33" customHeight="1" x14ac:dyDescent="0.2">
      <c r="D266" s="2"/>
    </row>
    <row r="267" spans="4:4" ht="33" customHeight="1" x14ac:dyDescent="0.2">
      <c r="D267" s="2"/>
    </row>
    <row r="268" spans="4:4" ht="33" customHeight="1" x14ac:dyDescent="0.2">
      <c r="D268" s="2"/>
    </row>
    <row r="269" spans="4:4" ht="33" customHeight="1" x14ac:dyDescent="0.2">
      <c r="D269" s="2"/>
    </row>
    <row r="270" spans="4:4" ht="33" customHeight="1" x14ac:dyDescent="0.2">
      <c r="D270" s="2"/>
    </row>
    <row r="271" spans="4:4" ht="33" customHeight="1" x14ac:dyDescent="0.2">
      <c r="D271" s="2"/>
    </row>
    <row r="272" spans="4:4" ht="33" customHeight="1" x14ac:dyDescent="0.2">
      <c r="D272" s="2"/>
    </row>
    <row r="273" spans="4:4" ht="33" customHeight="1" x14ac:dyDescent="0.2">
      <c r="D273" s="2"/>
    </row>
    <row r="274" spans="4:4" ht="33" customHeight="1" x14ac:dyDescent="0.2">
      <c r="D274" s="2"/>
    </row>
    <row r="275" spans="4:4" ht="33" customHeight="1" x14ac:dyDescent="0.2">
      <c r="D275" s="2"/>
    </row>
    <row r="276" spans="4:4" ht="33" customHeight="1" x14ac:dyDescent="0.2">
      <c r="D276" s="2"/>
    </row>
    <row r="277" spans="4:4" ht="33" customHeight="1" x14ac:dyDescent="0.2">
      <c r="D277" s="2"/>
    </row>
    <row r="278" spans="4:4" ht="33" customHeight="1" x14ac:dyDescent="0.2">
      <c r="D278" s="2"/>
    </row>
    <row r="279" spans="4:4" ht="33" customHeight="1" x14ac:dyDescent="0.2">
      <c r="D279" s="2"/>
    </row>
    <row r="280" spans="4:4" ht="33" customHeight="1" x14ac:dyDescent="0.2">
      <c r="D280" s="2"/>
    </row>
    <row r="281" spans="4:4" ht="33" customHeight="1" x14ac:dyDescent="0.2">
      <c r="D281" s="2"/>
    </row>
    <row r="282" spans="4:4" ht="33" customHeight="1" x14ac:dyDescent="0.2">
      <c r="D282" s="2"/>
    </row>
    <row r="283" spans="4:4" ht="33" customHeight="1" x14ac:dyDescent="0.2">
      <c r="D283" s="2"/>
    </row>
    <row r="284" spans="4:4" ht="33" customHeight="1" x14ac:dyDescent="0.2">
      <c r="D284" s="2"/>
    </row>
    <row r="285" spans="4:4" ht="33" customHeight="1" x14ac:dyDescent="0.2">
      <c r="D285" s="2"/>
    </row>
    <row r="286" spans="4:4" ht="33" customHeight="1" x14ac:dyDescent="0.2">
      <c r="D286" s="2"/>
    </row>
    <row r="287" spans="4:4" ht="33" customHeight="1" x14ac:dyDescent="0.2">
      <c r="D287" s="2"/>
    </row>
    <row r="288" spans="4:4" ht="33" customHeight="1" x14ac:dyDescent="0.2">
      <c r="D288" s="2"/>
    </row>
    <row r="289" spans="4:4" ht="33" customHeight="1" x14ac:dyDescent="0.2">
      <c r="D289" s="2"/>
    </row>
    <row r="290" spans="4:4" ht="33" customHeight="1" x14ac:dyDescent="0.2">
      <c r="D290" s="2"/>
    </row>
    <row r="291" spans="4:4" ht="33" customHeight="1" x14ac:dyDescent="0.2">
      <c r="D291" s="2"/>
    </row>
    <row r="292" spans="4:4" ht="33" customHeight="1" x14ac:dyDescent="0.2">
      <c r="D292" s="2"/>
    </row>
    <row r="293" spans="4:4" ht="33" customHeight="1" x14ac:dyDescent="0.2">
      <c r="D293" s="2"/>
    </row>
    <row r="294" spans="4:4" ht="33" customHeight="1" x14ac:dyDescent="0.2">
      <c r="D294" s="2"/>
    </row>
    <row r="295" spans="4:4" ht="33" customHeight="1" x14ac:dyDescent="0.2">
      <c r="D295" s="2"/>
    </row>
    <row r="296" spans="4:4" ht="33" customHeight="1" x14ac:dyDescent="0.2">
      <c r="D296" s="2"/>
    </row>
    <row r="297" spans="4:4" ht="33" customHeight="1" x14ac:dyDescent="0.2">
      <c r="D297" s="2"/>
    </row>
    <row r="298" spans="4:4" ht="33" customHeight="1" x14ac:dyDescent="0.2">
      <c r="D298" s="2"/>
    </row>
    <row r="299" spans="4:4" ht="33" customHeight="1" x14ac:dyDescent="0.2">
      <c r="D299" s="2"/>
    </row>
    <row r="300" spans="4:4" ht="33" customHeight="1" x14ac:dyDescent="0.2">
      <c r="D300" s="2"/>
    </row>
    <row r="301" spans="4:4" ht="33" customHeight="1" x14ac:dyDescent="0.2">
      <c r="D301" s="2"/>
    </row>
    <row r="302" spans="4:4" ht="33" customHeight="1" x14ac:dyDescent="0.2">
      <c r="D302" s="2"/>
    </row>
    <row r="303" spans="4:4" ht="33" customHeight="1" x14ac:dyDescent="0.2">
      <c r="D303" s="2"/>
    </row>
    <row r="304" spans="4:4" ht="33" customHeight="1" x14ac:dyDescent="0.2">
      <c r="D304" s="2"/>
    </row>
    <row r="305" spans="4:4" ht="33" customHeight="1" x14ac:dyDescent="0.2">
      <c r="D305" s="2"/>
    </row>
    <row r="306" spans="4:4" ht="33" customHeight="1" x14ac:dyDescent="0.2">
      <c r="D306" s="2"/>
    </row>
    <row r="307" spans="4:4" ht="33" customHeight="1" x14ac:dyDescent="0.2">
      <c r="D307" s="2"/>
    </row>
    <row r="308" spans="4:4" ht="33" customHeight="1" x14ac:dyDescent="0.2">
      <c r="D308" s="2"/>
    </row>
    <row r="309" spans="4:4" ht="33" customHeight="1" x14ac:dyDescent="0.2">
      <c r="D309" s="2"/>
    </row>
    <row r="310" spans="4:4" ht="33" customHeight="1" x14ac:dyDescent="0.2">
      <c r="D310" s="2"/>
    </row>
    <row r="311" spans="4:4" ht="33" customHeight="1" x14ac:dyDescent="0.2">
      <c r="D311" s="2"/>
    </row>
    <row r="312" spans="4:4" ht="33" customHeight="1" x14ac:dyDescent="0.2">
      <c r="D312" s="2"/>
    </row>
    <row r="313" spans="4:4" ht="33" customHeight="1" x14ac:dyDescent="0.2">
      <c r="D313" s="2"/>
    </row>
    <row r="314" spans="4:4" ht="33" customHeight="1" x14ac:dyDescent="0.2">
      <c r="D314" s="2"/>
    </row>
    <row r="315" spans="4:4" ht="33" customHeight="1" x14ac:dyDescent="0.2">
      <c r="D315" s="2"/>
    </row>
    <row r="316" spans="4:4" ht="33" customHeight="1" x14ac:dyDescent="0.2">
      <c r="D316" s="2"/>
    </row>
    <row r="317" spans="4:4" ht="33" customHeight="1" x14ac:dyDescent="0.2">
      <c r="D317" s="2"/>
    </row>
    <row r="318" spans="4:4" ht="33" customHeight="1" x14ac:dyDescent="0.2">
      <c r="D318" s="2"/>
    </row>
    <row r="319" spans="4:4" ht="33" customHeight="1" x14ac:dyDescent="0.2">
      <c r="D319" s="2"/>
    </row>
    <row r="320" spans="4:4" ht="33" customHeight="1" x14ac:dyDescent="0.2">
      <c r="D320" s="2"/>
    </row>
    <row r="321" spans="4:4" ht="33" customHeight="1" x14ac:dyDescent="0.2">
      <c r="D321" s="2"/>
    </row>
    <row r="322" spans="4:4" ht="33" customHeight="1" x14ac:dyDescent="0.2">
      <c r="D322" s="2"/>
    </row>
    <row r="323" spans="4:4" ht="33" customHeight="1" x14ac:dyDescent="0.2">
      <c r="D323" s="2"/>
    </row>
    <row r="324" spans="4:4" ht="33" customHeight="1" x14ac:dyDescent="0.2">
      <c r="D324" s="2"/>
    </row>
    <row r="325" spans="4:4" ht="33" customHeight="1" x14ac:dyDescent="0.2">
      <c r="D325" s="2"/>
    </row>
    <row r="326" spans="4:4" ht="33" customHeight="1" x14ac:dyDescent="0.2">
      <c r="D326" s="2"/>
    </row>
    <row r="327" spans="4:4" ht="33" customHeight="1" x14ac:dyDescent="0.2">
      <c r="D327" s="2"/>
    </row>
    <row r="328" spans="4:4" ht="33" customHeight="1" x14ac:dyDescent="0.2">
      <c r="D328" s="2"/>
    </row>
    <row r="329" spans="4:4" ht="33" customHeight="1" x14ac:dyDescent="0.2">
      <c r="D329" s="2"/>
    </row>
    <row r="330" spans="4:4" ht="33" customHeight="1" x14ac:dyDescent="0.2">
      <c r="D330" s="2"/>
    </row>
    <row r="331" spans="4:4" ht="33" customHeight="1" x14ac:dyDescent="0.2">
      <c r="D331" s="2"/>
    </row>
    <row r="332" spans="4:4" ht="33" customHeight="1" x14ac:dyDescent="0.2">
      <c r="D332" s="2"/>
    </row>
    <row r="333" spans="4:4" ht="33" customHeight="1" x14ac:dyDescent="0.2">
      <c r="D333" s="2"/>
    </row>
    <row r="334" spans="4:4" ht="33" customHeight="1" x14ac:dyDescent="0.2">
      <c r="D334" s="2"/>
    </row>
    <row r="335" spans="4:4" ht="33" customHeight="1" x14ac:dyDescent="0.2">
      <c r="D335" s="2"/>
    </row>
    <row r="336" spans="4:4" ht="33" customHeight="1" x14ac:dyDescent="0.2">
      <c r="D336" s="2"/>
    </row>
    <row r="337" spans="4:4" ht="33" customHeight="1" x14ac:dyDescent="0.2">
      <c r="D337" s="2"/>
    </row>
    <row r="338" spans="4:4" ht="33" customHeight="1" x14ac:dyDescent="0.2">
      <c r="D338" s="2"/>
    </row>
    <row r="339" spans="4:4" ht="33" customHeight="1" x14ac:dyDescent="0.2">
      <c r="D339" s="2"/>
    </row>
    <row r="340" spans="4:4" ht="33" customHeight="1" x14ac:dyDescent="0.2">
      <c r="D340" s="2"/>
    </row>
    <row r="341" spans="4:4" ht="33" customHeight="1" x14ac:dyDescent="0.2">
      <c r="D341" s="2"/>
    </row>
    <row r="342" spans="4:4" ht="33" customHeight="1" x14ac:dyDescent="0.2">
      <c r="D342" s="2"/>
    </row>
    <row r="343" spans="4:4" ht="33" customHeight="1" x14ac:dyDescent="0.2">
      <c r="D343" s="2"/>
    </row>
    <row r="344" spans="4:4" ht="33" customHeight="1" x14ac:dyDescent="0.2">
      <c r="D344" s="2"/>
    </row>
    <row r="345" spans="4:4" ht="33" customHeight="1" x14ac:dyDescent="0.2">
      <c r="D345" s="2"/>
    </row>
    <row r="346" spans="4:4" ht="33" customHeight="1" x14ac:dyDescent="0.2">
      <c r="D346" s="2"/>
    </row>
    <row r="347" spans="4:4" ht="33" customHeight="1" x14ac:dyDescent="0.2">
      <c r="D347" s="2"/>
    </row>
    <row r="348" spans="4:4" ht="33" customHeight="1" x14ac:dyDescent="0.2">
      <c r="D348" s="2"/>
    </row>
    <row r="349" spans="4:4" ht="33" customHeight="1" x14ac:dyDescent="0.2">
      <c r="D349" s="2"/>
    </row>
    <row r="350" spans="4:4" ht="33" customHeight="1" x14ac:dyDescent="0.2">
      <c r="D350" s="2"/>
    </row>
    <row r="351" spans="4:4" ht="33" customHeight="1" x14ac:dyDescent="0.2">
      <c r="D351" s="2"/>
    </row>
    <row r="352" spans="4:4" ht="33" customHeight="1" x14ac:dyDescent="0.2">
      <c r="D352" s="2"/>
    </row>
    <row r="353" spans="4:4" ht="33" customHeight="1" x14ac:dyDescent="0.2">
      <c r="D353" s="2"/>
    </row>
    <row r="354" spans="4:4" ht="33" customHeight="1" x14ac:dyDescent="0.2">
      <c r="D354" s="2"/>
    </row>
    <row r="355" spans="4:4" ht="33" customHeight="1" x14ac:dyDescent="0.2">
      <c r="D355" s="2"/>
    </row>
    <row r="356" spans="4:4" ht="33" customHeight="1" x14ac:dyDescent="0.2">
      <c r="D356" s="2"/>
    </row>
    <row r="357" spans="4:4" ht="33" customHeight="1" x14ac:dyDescent="0.2">
      <c r="D357" s="2"/>
    </row>
    <row r="358" spans="4:4" ht="33" customHeight="1" x14ac:dyDescent="0.2">
      <c r="D358" s="2"/>
    </row>
    <row r="359" spans="4:4" ht="33" customHeight="1" x14ac:dyDescent="0.2">
      <c r="D359" s="2"/>
    </row>
    <row r="360" spans="4:4" ht="33" customHeight="1" x14ac:dyDescent="0.2">
      <c r="D360" s="2"/>
    </row>
    <row r="361" spans="4:4" ht="33" customHeight="1" x14ac:dyDescent="0.2">
      <c r="D361" s="2"/>
    </row>
    <row r="362" spans="4:4" ht="33" customHeight="1" x14ac:dyDescent="0.2">
      <c r="D362" s="2"/>
    </row>
    <row r="363" spans="4:4" ht="33" customHeight="1" x14ac:dyDescent="0.2">
      <c r="D363" s="2"/>
    </row>
    <row r="364" spans="4:4" ht="33" customHeight="1" x14ac:dyDescent="0.2">
      <c r="D364" s="2"/>
    </row>
    <row r="365" spans="4:4" ht="33" customHeight="1" x14ac:dyDescent="0.2">
      <c r="D365" s="2"/>
    </row>
    <row r="366" spans="4:4" ht="33" customHeight="1" x14ac:dyDescent="0.2">
      <c r="D366" s="2"/>
    </row>
    <row r="367" spans="4:4" ht="33" customHeight="1" x14ac:dyDescent="0.2">
      <c r="D367" s="2"/>
    </row>
    <row r="368" spans="4:4" ht="33" customHeight="1" x14ac:dyDescent="0.2">
      <c r="D368" s="2"/>
    </row>
    <row r="369" spans="4:4" ht="33" customHeight="1" x14ac:dyDescent="0.2">
      <c r="D369" s="2"/>
    </row>
    <row r="370" spans="4:4" ht="33" customHeight="1" x14ac:dyDescent="0.2">
      <c r="D370" s="2"/>
    </row>
    <row r="371" spans="4:4" ht="33" customHeight="1" x14ac:dyDescent="0.2">
      <c r="D371" s="2"/>
    </row>
    <row r="372" spans="4:4" ht="33" customHeight="1" x14ac:dyDescent="0.2">
      <c r="D372" s="2"/>
    </row>
    <row r="373" spans="4:4" ht="33" customHeight="1" x14ac:dyDescent="0.2">
      <c r="D373" s="2"/>
    </row>
    <row r="374" spans="4:4" ht="33" customHeight="1" x14ac:dyDescent="0.2">
      <c r="D374" s="2"/>
    </row>
    <row r="375" spans="4:4" ht="33" customHeight="1" x14ac:dyDescent="0.2">
      <c r="D375" s="2"/>
    </row>
    <row r="376" spans="4:4" ht="33" customHeight="1" x14ac:dyDescent="0.2">
      <c r="D376" s="2"/>
    </row>
    <row r="377" spans="4:4" ht="33" customHeight="1" x14ac:dyDescent="0.2">
      <c r="D377" s="2"/>
    </row>
    <row r="378" spans="4:4" ht="33" customHeight="1" x14ac:dyDescent="0.2">
      <c r="D378" s="2"/>
    </row>
    <row r="379" spans="4:4" ht="33" customHeight="1" x14ac:dyDescent="0.2">
      <c r="D379" s="2"/>
    </row>
    <row r="380" spans="4:4" ht="33" customHeight="1" x14ac:dyDescent="0.2">
      <c r="D380" s="2"/>
    </row>
    <row r="381" spans="4:4" ht="33" customHeight="1" x14ac:dyDescent="0.2">
      <c r="D381" s="2"/>
    </row>
    <row r="382" spans="4:4" ht="33" customHeight="1" x14ac:dyDescent="0.2">
      <c r="D382" s="2"/>
    </row>
    <row r="383" spans="4:4" ht="33" customHeight="1" x14ac:dyDescent="0.2">
      <c r="D383" s="2"/>
    </row>
    <row r="384" spans="4:4" ht="33" customHeight="1" x14ac:dyDescent="0.2">
      <c r="D384" s="2"/>
    </row>
    <row r="385" spans="4:4" ht="33" customHeight="1" x14ac:dyDescent="0.2">
      <c r="D385" s="2"/>
    </row>
    <row r="386" spans="4:4" ht="33" customHeight="1" x14ac:dyDescent="0.2">
      <c r="D386" s="2"/>
    </row>
    <row r="387" spans="4:4" ht="33" customHeight="1" x14ac:dyDescent="0.2">
      <c r="D387" s="2"/>
    </row>
    <row r="388" spans="4:4" ht="33" customHeight="1" x14ac:dyDescent="0.2">
      <c r="D388" s="2"/>
    </row>
    <row r="389" spans="4:4" ht="33" customHeight="1" x14ac:dyDescent="0.2">
      <c r="D389" s="2"/>
    </row>
    <row r="390" spans="4:4" ht="33" customHeight="1" x14ac:dyDescent="0.2">
      <c r="D390" s="2"/>
    </row>
    <row r="391" spans="4:4" ht="33" customHeight="1" x14ac:dyDescent="0.2">
      <c r="D391" s="2"/>
    </row>
    <row r="392" spans="4:4" ht="33" customHeight="1" x14ac:dyDescent="0.2">
      <c r="D392" s="2"/>
    </row>
    <row r="393" spans="4:4" ht="33" customHeight="1" x14ac:dyDescent="0.2">
      <c r="D393" s="2"/>
    </row>
    <row r="394" spans="4:4" ht="33" customHeight="1" x14ac:dyDescent="0.2">
      <c r="D394" s="2"/>
    </row>
    <row r="395" spans="4:4" ht="33" customHeight="1" x14ac:dyDescent="0.2">
      <c r="D395" s="2"/>
    </row>
    <row r="396" spans="4:4" ht="33" customHeight="1" x14ac:dyDescent="0.2">
      <c r="D396" s="2"/>
    </row>
    <row r="397" spans="4:4" ht="33" customHeight="1" x14ac:dyDescent="0.2">
      <c r="D397" s="2"/>
    </row>
    <row r="398" spans="4:4" ht="33" customHeight="1" x14ac:dyDescent="0.2">
      <c r="D398" s="2"/>
    </row>
    <row r="399" spans="4:4" ht="33" customHeight="1" x14ac:dyDescent="0.2">
      <c r="D399" s="2"/>
    </row>
    <row r="400" spans="4:4" ht="33" customHeight="1" x14ac:dyDescent="0.2">
      <c r="D400" s="2"/>
    </row>
    <row r="401" spans="4:4" ht="33" customHeight="1" x14ac:dyDescent="0.2">
      <c r="D401" s="2"/>
    </row>
    <row r="402" spans="4:4" ht="33" customHeight="1" x14ac:dyDescent="0.2">
      <c r="D402" s="2"/>
    </row>
    <row r="403" spans="4:4" ht="33" customHeight="1" x14ac:dyDescent="0.2">
      <c r="D403" s="2"/>
    </row>
    <row r="404" spans="4:4" ht="33" customHeight="1" x14ac:dyDescent="0.2">
      <c r="D404" s="2"/>
    </row>
    <row r="405" spans="4:4" ht="33" customHeight="1" x14ac:dyDescent="0.2">
      <c r="D405" s="2"/>
    </row>
    <row r="406" spans="4:4" ht="33" customHeight="1" x14ac:dyDescent="0.2">
      <c r="D406" s="2"/>
    </row>
    <row r="407" spans="4:4" ht="33" customHeight="1" x14ac:dyDescent="0.2">
      <c r="D407" s="2"/>
    </row>
    <row r="408" spans="4:4" ht="33" customHeight="1" x14ac:dyDescent="0.2">
      <c r="D408" s="2"/>
    </row>
    <row r="409" spans="4:4" ht="33" customHeight="1" x14ac:dyDescent="0.2">
      <c r="D409" s="2"/>
    </row>
    <row r="410" spans="4:4" ht="33" customHeight="1" x14ac:dyDescent="0.2">
      <c r="D410" s="2"/>
    </row>
    <row r="411" spans="4:4" ht="33" customHeight="1" x14ac:dyDescent="0.2">
      <c r="D411" s="2"/>
    </row>
    <row r="412" spans="4:4" ht="33" customHeight="1" x14ac:dyDescent="0.2">
      <c r="D412" s="2"/>
    </row>
    <row r="413" spans="4:4" ht="33" customHeight="1" x14ac:dyDescent="0.2">
      <c r="D413" s="2"/>
    </row>
    <row r="414" spans="4:4" ht="33" customHeight="1" x14ac:dyDescent="0.2">
      <c r="D414" s="2"/>
    </row>
    <row r="415" spans="4:4" ht="33" customHeight="1" x14ac:dyDescent="0.2">
      <c r="D415" s="2"/>
    </row>
    <row r="416" spans="4:4" ht="33" customHeight="1" x14ac:dyDescent="0.2">
      <c r="D416" s="2"/>
    </row>
    <row r="417" spans="4:4" ht="33" customHeight="1" x14ac:dyDescent="0.2">
      <c r="D417" s="2"/>
    </row>
    <row r="418" spans="4:4" ht="33" customHeight="1" x14ac:dyDescent="0.2">
      <c r="D418" s="2"/>
    </row>
    <row r="419" spans="4:4" ht="33" customHeight="1" x14ac:dyDescent="0.2">
      <c r="D419" s="2"/>
    </row>
    <row r="420" spans="4:4" ht="33" customHeight="1" x14ac:dyDescent="0.2">
      <c r="D420" s="2"/>
    </row>
    <row r="421" spans="4:4" ht="33" customHeight="1" x14ac:dyDescent="0.2">
      <c r="D421" s="2"/>
    </row>
    <row r="422" spans="4:4" ht="33" customHeight="1" x14ac:dyDescent="0.2">
      <c r="D422" s="2"/>
    </row>
    <row r="423" spans="4:4" ht="33" customHeight="1" x14ac:dyDescent="0.2">
      <c r="D423" s="2"/>
    </row>
    <row r="424" spans="4:4" ht="33" customHeight="1" x14ac:dyDescent="0.2">
      <c r="D424" s="2"/>
    </row>
    <row r="425" spans="4:4" ht="33" customHeight="1" x14ac:dyDescent="0.2">
      <c r="D425" s="2"/>
    </row>
    <row r="426" spans="4:4" ht="33" customHeight="1" x14ac:dyDescent="0.2">
      <c r="D426" s="2"/>
    </row>
    <row r="427" spans="4:4" ht="33" customHeight="1" x14ac:dyDescent="0.2">
      <c r="D427" s="2"/>
    </row>
    <row r="428" spans="4:4" ht="33" customHeight="1" x14ac:dyDescent="0.2">
      <c r="D428" s="2"/>
    </row>
    <row r="429" spans="4:4" ht="33" customHeight="1" x14ac:dyDescent="0.2">
      <c r="D429" s="2"/>
    </row>
    <row r="430" spans="4:4" ht="33" customHeight="1" x14ac:dyDescent="0.2">
      <c r="D430" s="2"/>
    </row>
    <row r="431" spans="4:4" ht="33" customHeight="1" x14ac:dyDescent="0.2">
      <c r="D431" s="2"/>
    </row>
    <row r="432" spans="4:4" ht="33" customHeight="1" x14ac:dyDescent="0.2">
      <c r="D432" s="2"/>
    </row>
    <row r="433" spans="4:4" ht="33" customHeight="1" x14ac:dyDescent="0.2">
      <c r="D433" s="2"/>
    </row>
    <row r="434" spans="4:4" ht="33" customHeight="1" x14ac:dyDescent="0.2">
      <c r="D434" s="2"/>
    </row>
    <row r="435" spans="4:4" ht="33" customHeight="1" x14ac:dyDescent="0.2">
      <c r="D435" s="2"/>
    </row>
    <row r="436" spans="4:4" ht="33" customHeight="1" x14ac:dyDescent="0.2">
      <c r="D436" s="2"/>
    </row>
    <row r="437" spans="4:4" ht="33" customHeight="1" x14ac:dyDescent="0.2">
      <c r="D437" s="2"/>
    </row>
    <row r="438" spans="4:4" ht="33" customHeight="1" x14ac:dyDescent="0.2">
      <c r="D438" s="2"/>
    </row>
    <row r="439" spans="4:4" ht="33" customHeight="1" x14ac:dyDescent="0.2">
      <c r="D439" s="2"/>
    </row>
    <row r="440" spans="4:4" ht="33" customHeight="1" x14ac:dyDescent="0.2">
      <c r="D440" s="2"/>
    </row>
    <row r="441" spans="4:4" ht="33" customHeight="1" x14ac:dyDescent="0.2">
      <c r="D441" s="2"/>
    </row>
    <row r="442" spans="4:4" ht="33" customHeight="1" x14ac:dyDescent="0.2">
      <c r="D442" s="2"/>
    </row>
    <row r="443" spans="4:4" ht="33" customHeight="1" x14ac:dyDescent="0.2">
      <c r="D443" s="2"/>
    </row>
    <row r="444" spans="4:4" ht="33" customHeight="1" x14ac:dyDescent="0.2">
      <c r="D444" s="2"/>
    </row>
    <row r="445" spans="4:4" ht="33" customHeight="1" x14ac:dyDescent="0.2">
      <c r="D445" s="2"/>
    </row>
    <row r="446" spans="4:4" ht="33" customHeight="1" x14ac:dyDescent="0.2">
      <c r="D446" s="2"/>
    </row>
    <row r="447" spans="4:4" ht="33" customHeight="1" x14ac:dyDescent="0.2">
      <c r="D447" s="2"/>
    </row>
    <row r="448" spans="4:4" ht="33" customHeight="1" x14ac:dyDescent="0.2">
      <c r="D448" s="2"/>
    </row>
    <row r="449" spans="4:4" ht="33" customHeight="1" x14ac:dyDescent="0.2">
      <c r="D449" s="2"/>
    </row>
    <row r="450" spans="4:4" ht="33" customHeight="1" x14ac:dyDescent="0.2">
      <c r="D450" s="2"/>
    </row>
    <row r="451" spans="4:4" ht="33" customHeight="1" x14ac:dyDescent="0.2">
      <c r="D451" s="2"/>
    </row>
    <row r="452" spans="4:4" ht="33" customHeight="1" x14ac:dyDescent="0.2">
      <c r="D452" s="2"/>
    </row>
    <row r="453" spans="4:4" ht="33" customHeight="1" x14ac:dyDescent="0.2">
      <c r="D453" s="2"/>
    </row>
    <row r="454" spans="4:4" ht="33" customHeight="1" x14ac:dyDescent="0.2">
      <c r="D454" s="2"/>
    </row>
    <row r="455" spans="4:4" ht="33" customHeight="1" x14ac:dyDescent="0.2">
      <c r="D455" s="2"/>
    </row>
    <row r="456" spans="4:4" ht="33" customHeight="1" x14ac:dyDescent="0.2">
      <c r="D456" s="2"/>
    </row>
    <row r="457" spans="4:4" ht="33" customHeight="1" x14ac:dyDescent="0.2">
      <c r="D457" s="2"/>
    </row>
    <row r="458" spans="4:4" ht="33" customHeight="1" x14ac:dyDescent="0.2">
      <c r="D458" s="2"/>
    </row>
    <row r="459" spans="4:4" ht="33" customHeight="1" x14ac:dyDescent="0.2">
      <c r="D459" s="2"/>
    </row>
    <row r="460" spans="4:4" ht="33" customHeight="1" x14ac:dyDescent="0.2">
      <c r="D460" s="2"/>
    </row>
    <row r="461" spans="4:4" ht="33" customHeight="1" x14ac:dyDescent="0.2">
      <c r="D461" s="2"/>
    </row>
    <row r="462" spans="4:4" ht="33" customHeight="1" x14ac:dyDescent="0.2">
      <c r="D462" s="2"/>
    </row>
    <row r="463" spans="4:4" ht="33" customHeight="1" x14ac:dyDescent="0.2">
      <c r="D463" s="2"/>
    </row>
    <row r="464" spans="4:4" ht="33" customHeight="1" x14ac:dyDescent="0.2">
      <c r="D464" s="2"/>
    </row>
    <row r="465" spans="4:4" ht="33" customHeight="1" x14ac:dyDescent="0.2">
      <c r="D465" s="2"/>
    </row>
    <row r="466" spans="4:4" ht="33" customHeight="1" x14ac:dyDescent="0.2">
      <c r="D466" s="2"/>
    </row>
    <row r="467" spans="4:4" ht="33" customHeight="1" x14ac:dyDescent="0.2">
      <c r="D467" s="2"/>
    </row>
    <row r="468" spans="4:4" ht="33" customHeight="1" x14ac:dyDescent="0.2">
      <c r="D468" s="2"/>
    </row>
    <row r="469" spans="4:4" ht="33" customHeight="1" x14ac:dyDescent="0.2">
      <c r="D469" s="2"/>
    </row>
    <row r="470" spans="4:4" ht="33" customHeight="1" x14ac:dyDescent="0.2">
      <c r="D470" s="2"/>
    </row>
    <row r="471" spans="4:4" ht="33" customHeight="1" x14ac:dyDescent="0.2">
      <c r="D471" s="2"/>
    </row>
    <row r="472" spans="4:4" ht="33" customHeight="1" x14ac:dyDescent="0.2">
      <c r="D472" s="2"/>
    </row>
    <row r="473" spans="4:4" ht="33" customHeight="1" x14ac:dyDescent="0.2">
      <c r="D473" s="2"/>
    </row>
    <row r="474" spans="4:4" ht="33" customHeight="1" x14ac:dyDescent="0.2">
      <c r="D474" s="2"/>
    </row>
    <row r="475" spans="4:4" ht="33" customHeight="1" x14ac:dyDescent="0.2">
      <c r="D475" s="2"/>
    </row>
    <row r="476" spans="4:4" ht="33" customHeight="1" x14ac:dyDescent="0.2">
      <c r="D476" s="2"/>
    </row>
    <row r="477" spans="4:4" ht="33" customHeight="1" x14ac:dyDescent="0.2">
      <c r="D477" s="2"/>
    </row>
    <row r="478" spans="4:4" ht="33" customHeight="1" x14ac:dyDescent="0.2">
      <c r="D478" s="2"/>
    </row>
    <row r="479" spans="4:4" ht="33" customHeight="1" x14ac:dyDescent="0.2">
      <c r="D479" s="2"/>
    </row>
    <row r="480" spans="4:4" ht="33" customHeight="1" x14ac:dyDescent="0.2">
      <c r="D480" s="2"/>
    </row>
    <row r="481" spans="4:4" ht="33" customHeight="1" x14ac:dyDescent="0.2">
      <c r="D481" s="2"/>
    </row>
    <row r="482" spans="4:4" ht="33" customHeight="1" x14ac:dyDescent="0.2">
      <c r="D482" s="2"/>
    </row>
    <row r="483" spans="4:4" ht="33" customHeight="1" x14ac:dyDescent="0.2">
      <c r="D483" s="2"/>
    </row>
    <row r="484" spans="4:4" ht="33" customHeight="1" x14ac:dyDescent="0.2">
      <c r="D484" s="2"/>
    </row>
    <row r="485" spans="4:4" ht="33" customHeight="1" x14ac:dyDescent="0.2">
      <c r="D485" s="2"/>
    </row>
    <row r="486" spans="4:4" ht="33" customHeight="1" x14ac:dyDescent="0.2">
      <c r="D486" s="2"/>
    </row>
    <row r="487" spans="4:4" ht="33" customHeight="1" x14ac:dyDescent="0.2">
      <c r="D487" s="2"/>
    </row>
    <row r="488" spans="4:4" ht="33" customHeight="1" x14ac:dyDescent="0.2">
      <c r="D488" s="2"/>
    </row>
    <row r="489" spans="4:4" ht="33" customHeight="1" x14ac:dyDescent="0.2">
      <c r="D489" s="2"/>
    </row>
    <row r="490" spans="4:4" ht="33" customHeight="1" x14ac:dyDescent="0.2">
      <c r="D490" s="2"/>
    </row>
    <row r="491" spans="4:4" ht="33" customHeight="1" x14ac:dyDescent="0.2">
      <c r="D491" s="2"/>
    </row>
    <row r="492" spans="4:4" ht="33" customHeight="1" x14ac:dyDescent="0.2">
      <c r="D492" s="2"/>
    </row>
    <row r="493" spans="4:4" ht="33" customHeight="1" x14ac:dyDescent="0.2">
      <c r="D493" s="2"/>
    </row>
    <row r="494" spans="4:4" ht="33" customHeight="1" x14ac:dyDescent="0.2">
      <c r="D494" s="2"/>
    </row>
    <row r="495" spans="4:4" ht="33" customHeight="1" x14ac:dyDescent="0.2">
      <c r="D495" s="2"/>
    </row>
    <row r="496" spans="4:4" ht="33" customHeight="1" x14ac:dyDescent="0.2">
      <c r="D496" s="2"/>
    </row>
    <row r="497" spans="4:4" ht="33" customHeight="1" x14ac:dyDescent="0.2">
      <c r="D497" s="2"/>
    </row>
    <row r="498" spans="4:4" ht="33" customHeight="1" x14ac:dyDescent="0.2">
      <c r="D498" s="2"/>
    </row>
    <row r="499" spans="4:4" ht="33" customHeight="1" x14ac:dyDescent="0.2">
      <c r="D499" s="2"/>
    </row>
    <row r="500" spans="4:4" ht="33" customHeight="1" x14ac:dyDescent="0.2">
      <c r="D500" s="2"/>
    </row>
    <row r="501" spans="4:4" ht="33" customHeight="1" x14ac:dyDescent="0.2">
      <c r="D501" s="2"/>
    </row>
    <row r="502" spans="4:4" ht="33" customHeight="1" x14ac:dyDescent="0.2">
      <c r="D502" s="2"/>
    </row>
    <row r="503" spans="4:4" ht="33" customHeight="1" x14ac:dyDescent="0.2">
      <c r="D503" s="2"/>
    </row>
    <row r="504" spans="4:4" ht="33" customHeight="1" x14ac:dyDescent="0.2">
      <c r="D504" s="2"/>
    </row>
    <row r="505" spans="4:4" ht="33" customHeight="1" x14ac:dyDescent="0.2">
      <c r="D505" s="2"/>
    </row>
    <row r="506" spans="4:4" ht="33" customHeight="1" x14ac:dyDescent="0.2">
      <c r="D506" s="2"/>
    </row>
    <row r="507" spans="4:4" ht="33" customHeight="1" x14ac:dyDescent="0.2">
      <c r="D507" s="2"/>
    </row>
    <row r="508" spans="4:4" ht="33" customHeight="1" x14ac:dyDescent="0.2">
      <c r="D508" s="2"/>
    </row>
    <row r="509" spans="4:4" ht="33" customHeight="1" x14ac:dyDescent="0.2">
      <c r="D509" s="2"/>
    </row>
    <row r="510" spans="4:4" ht="33" customHeight="1" x14ac:dyDescent="0.2">
      <c r="D510" s="2"/>
    </row>
    <row r="511" spans="4:4" ht="33" customHeight="1" x14ac:dyDescent="0.2">
      <c r="D511" s="2"/>
    </row>
    <row r="512" spans="4:4" ht="33" customHeight="1" x14ac:dyDescent="0.2">
      <c r="D512" s="2"/>
    </row>
    <row r="513" spans="4:4" ht="33" customHeight="1" x14ac:dyDescent="0.2">
      <c r="D513" s="2"/>
    </row>
    <row r="514" spans="4:4" ht="33" customHeight="1" x14ac:dyDescent="0.2">
      <c r="D514" s="2"/>
    </row>
    <row r="515" spans="4:4" ht="33" customHeight="1" x14ac:dyDescent="0.2">
      <c r="D515" s="2"/>
    </row>
    <row r="516" spans="4:4" ht="33" customHeight="1" x14ac:dyDescent="0.2">
      <c r="D516" s="2"/>
    </row>
    <row r="517" spans="4:4" ht="33" customHeight="1" x14ac:dyDescent="0.2">
      <c r="D517" s="2"/>
    </row>
    <row r="518" spans="4:4" ht="33" customHeight="1" x14ac:dyDescent="0.2">
      <c r="D518" s="2"/>
    </row>
    <row r="519" spans="4:4" ht="33" customHeight="1" x14ac:dyDescent="0.2">
      <c r="D519" s="2"/>
    </row>
    <row r="520" spans="4:4" ht="33" customHeight="1" x14ac:dyDescent="0.2">
      <c r="D520" s="2"/>
    </row>
    <row r="521" spans="4:4" ht="33" customHeight="1" x14ac:dyDescent="0.2">
      <c r="D521" s="2"/>
    </row>
    <row r="522" spans="4:4" ht="33" customHeight="1" x14ac:dyDescent="0.2">
      <c r="D522" s="2"/>
    </row>
    <row r="523" spans="4:4" ht="33" customHeight="1" x14ac:dyDescent="0.2">
      <c r="D523" s="2"/>
    </row>
    <row r="524" spans="4:4" ht="33" customHeight="1" x14ac:dyDescent="0.2">
      <c r="D524" s="2"/>
    </row>
    <row r="525" spans="4:4" ht="33" customHeight="1" x14ac:dyDescent="0.2">
      <c r="D525" s="2"/>
    </row>
    <row r="526" spans="4:4" ht="33" customHeight="1" x14ac:dyDescent="0.2">
      <c r="D526" s="2"/>
    </row>
    <row r="527" spans="4:4" ht="33" customHeight="1" x14ac:dyDescent="0.2">
      <c r="D527" s="2"/>
    </row>
    <row r="528" spans="4:4" ht="33" customHeight="1" x14ac:dyDescent="0.2">
      <c r="D528" s="2"/>
    </row>
    <row r="529" spans="4:4" ht="33" customHeight="1" x14ac:dyDescent="0.2">
      <c r="D529" s="2"/>
    </row>
    <row r="530" spans="4:4" ht="33" customHeight="1" x14ac:dyDescent="0.2">
      <c r="D530" s="2"/>
    </row>
    <row r="531" spans="4:4" ht="33" customHeight="1" x14ac:dyDescent="0.2">
      <c r="D531" s="2"/>
    </row>
    <row r="532" spans="4:4" ht="33" customHeight="1" x14ac:dyDescent="0.2">
      <c r="D532" s="2"/>
    </row>
    <row r="533" spans="4:4" ht="33" customHeight="1" x14ac:dyDescent="0.2">
      <c r="D533" s="2"/>
    </row>
    <row r="534" spans="4:4" ht="33" customHeight="1" x14ac:dyDescent="0.2">
      <c r="D534" s="2"/>
    </row>
    <row r="535" spans="4:4" ht="33" customHeight="1" x14ac:dyDescent="0.2">
      <c r="D535" s="2"/>
    </row>
    <row r="536" spans="4:4" ht="33" customHeight="1" x14ac:dyDescent="0.2">
      <c r="D536" s="2"/>
    </row>
    <row r="537" spans="4:4" ht="33" customHeight="1" x14ac:dyDescent="0.2">
      <c r="D537" s="2"/>
    </row>
    <row r="538" spans="4:4" ht="33" customHeight="1" x14ac:dyDescent="0.2">
      <c r="D538" s="2"/>
    </row>
    <row r="539" spans="4:4" ht="33" customHeight="1" x14ac:dyDescent="0.2">
      <c r="D539" s="2"/>
    </row>
    <row r="540" spans="4:4" ht="33" customHeight="1" x14ac:dyDescent="0.2">
      <c r="D540" s="2"/>
    </row>
    <row r="541" spans="4:4" ht="33" customHeight="1" x14ac:dyDescent="0.2">
      <c r="D541" s="2"/>
    </row>
    <row r="542" spans="4:4" ht="33" customHeight="1" x14ac:dyDescent="0.2">
      <c r="D542" s="2"/>
    </row>
    <row r="543" spans="4:4" ht="33" customHeight="1" x14ac:dyDescent="0.2">
      <c r="D543" s="2"/>
    </row>
    <row r="544" spans="4:4" ht="33" customHeight="1" x14ac:dyDescent="0.2">
      <c r="D544" s="2"/>
    </row>
    <row r="545" spans="4:4" ht="33" customHeight="1" x14ac:dyDescent="0.2">
      <c r="D545" s="2"/>
    </row>
    <row r="546" spans="4:4" ht="33" customHeight="1" x14ac:dyDescent="0.2">
      <c r="D546" s="2"/>
    </row>
    <row r="547" spans="4:4" ht="33" customHeight="1" x14ac:dyDescent="0.2">
      <c r="D547" s="2"/>
    </row>
    <row r="548" spans="4:4" ht="33" customHeight="1" x14ac:dyDescent="0.2">
      <c r="D548" s="2"/>
    </row>
    <row r="549" spans="4:4" ht="33" customHeight="1" x14ac:dyDescent="0.2">
      <c r="D549" s="2"/>
    </row>
    <row r="550" spans="4:4" ht="33" customHeight="1" x14ac:dyDescent="0.2">
      <c r="D550" s="2"/>
    </row>
    <row r="551" spans="4:4" ht="33" customHeight="1" x14ac:dyDescent="0.2">
      <c r="D551" s="2"/>
    </row>
    <row r="552" spans="4:4" ht="33" customHeight="1" x14ac:dyDescent="0.2">
      <c r="D552" s="2"/>
    </row>
    <row r="553" spans="4:4" ht="33" customHeight="1" x14ac:dyDescent="0.2">
      <c r="D553" s="2"/>
    </row>
    <row r="554" spans="4:4" ht="33" customHeight="1" x14ac:dyDescent="0.2">
      <c r="D554" s="2"/>
    </row>
    <row r="555" spans="4:4" ht="33" customHeight="1" x14ac:dyDescent="0.2">
      <c r="D555" s="2"/>
    </row>
    <row r="556" spans="4:4" ht="33" customHeight="1" x14ac:dyDescent="0.2">
      <c r="D556" s="2"/>
    </row>
    <row r="557" spans="4:4" ht="33" customHeight="1" x14ac:dyDescent="0.2">
      <c r="D557" s="2"/>
    </row>
    <row r="558" spans="4:4" ht="33" customHeight="1" x14ac:dyDescent="0.2">
      <c r="D558" s="2"/>
    </row>
    <row r="559" spans="4:4" ht="33" customHeight="1" x14ac:dyDescent="0.2">
      <c r="D559" s="2"/>
    </row>
    <row r="560" spans="4:4" ht="33" customHeight="1" x14ac:dyDescent="0.2">
      <c r="D560" s="2"/>
    </row>
    <row r="561" spans="4:4" ht="33" customHeight="1" x14ac:dyDescent="0.2">
      <c r="D561" s="2"/>
    </row>
    <row r="562" spans="4:4" ht="33" customHeight="1" x14ac:dyDescent="0.2">
      <c r="D562" s="2"/>
    </row>
    <row r="563" spans="4:4" ht="33" customHeight="1" x14ac:dyDescent="0.2">
      <c r="D563" s="2"/>
    </row>
    <row r="564" spans="4:4" ht="33" customHeight="1" x14ac:dyDescent="0.2">
      <c r="D564" s="2"/>
    </row>
    <row r="565" spans="4:4" ht="33" customHeight="1" x14ac:dyDescent="0.2">
      <c r="D565" s="2"/>
    </row>
    <row r="566" spans="4:4" ht="33" customHeight="1" x14ac:dyDescent="0.2">
      <c r="D566" s="2"/>
    </row>
    <row r="567" spans="4:4" ht="33" customHeight="1" x14ac:dyDescent="0.2">
      <c r="D567" s="2"/>
    </row>
    <row r="568" spans="4:4" ht="33" customHeight="1" x14ac:dyDescent="0.2">
      <c r="D568" s="2"/>
    </row>
    <row r="569" spans="4:4" ht="33" customHeight="1" x14ac:dyDescent="0.2">
      <c r="D569" s="2"/>
    </row>
    <row r="570" spans="4:4" ht="33" customHeight="1" x14ac:dyDescent="0.2">
      <c r="D570" s="2"/>
    </row>
    <row r="571" spans="4:4" ht="33" customHeight="1" x14ac:dyDescent="0.2">
      <c r="D571" s="2"/>
    </row>
    <row r="572" spans="4:4" ht="33" customHeight="1" x14ac:dyDescent="0.2">
      <c r="D572" s="2"/>
    </row>
    <row r="573" spans="4:4" ht="33" customHeight="1" x14ac:dyDescent="0.2">
      <c r="D573" s="2"/>
    </row>
    <row r="574" spans="4:4" ht="33" customHeight="1" x14ac:dyDescent="0.2">
      <c r="D574" s="2"/>
    </row>
    <row r="575" spans="4:4" ht="33" customHeight="1" x14ac:dyDescent="0.2">
      <c r="D575" s="2"/>
    </row>
    <row r="576" spans="4:4" ht="33" customHeight="1" x14ac:dyDescent="0.2">
      <c r="D576" s="2"/>
    </row>
    <row r="577" spans="4:4" ht="33" customHeight="1" x14ac:dyDescent="0.2">
      <c r="D577" s="2"/>
    </row>
    <row r="578" spans="4:4" ht="33" customHeight="1" x14ac:dyDescent="0.2">
      <c r="D578" s="2"/>
    </row>
    <row r="579" spans="4:4" ht="33" customHeight="1" x14ac:dyDescent="0.2">
      <c r="D579" s="2"/>
    </row>
    <row r="580" spans="4:4" ht="33" customHeight="1" x14ac:dyDescent="0.2">
      <c r="D580" s="2"/>
    </row>
    <row r="581" spans="4:4" ht="33" customHeight="1" x14ac:dyDescent="0.2">
      <c r="D581" s="2"/>
    </row>
    <row r="582" spans="4:4" ht="33" customHeight="1" x14ac:dyDescent="0.2">
      <c r="D582" s="2"/>
    </row>
    <row r="583" spans="4:4" ht="33" customHeight="1" x14ac:dyDescent="0.2">
      <c r="D583" s="2"/>
    </row>
    <row r="584" spans="4:4" ht="33" customHeight="1" x14ac:dyDescent="0.2">
      <c r="D584" s="2"/>
    </row>
    <row r="585" spans="4:4" ht="33" customHeight="1" x14ac:dyDescent="0.2">
      <c r="D585" s="2"/>
    </row>
    <row r="586" spans="4:4" ht="33" customHeight="1" x14ac:dyDescent="0.2">
      <c r="D586" s="2"/>
    </row>
    <row r="587" spans="4:4" ht="33" customHeight="1" x14ac:dyDescent="0.2">
      <c r="D587" s="2"/>
    </row>
    <row r="588" spans="4:4" ht="33" customHeight="1" x14ac:dyDescent="0.2">
      <c r="D588" s="2"/>
    </row>
    <row r="589" spans="4:4" ht="33" customHeight="1" x14ac:dyDescent="0.2">
      <c r="D589" s="2"/>
    </row>
    <row r="590" spans="4:4" ht="33" customHeight="1" x14ac:dyDescent="0.2">
      <c r="D590" s="2"/>
    </row>
    <row r="591" spans="4:4" ht="33" customHeight="1" x14ac:dyDescent="0.2">
      <c r="D591" s="2"/>
    </row>
    <row r="592" spans="4:4" ht="33" customHeight="1" x14ac:dyDescent="0.2">
      <c r="D592" s="2"/>
    </row>
    <row r="593" spans="4:4" ht="33" customHeight="1" x14ac:dyDescent="0.2">
      <c r="D593" s="2"/>
    </row>
    <row r="594" spans="4:4" ht="33" customHeight="1" x14ac:dyDescent="0.2">
      <c r="D594" s="2"/>
    </row>
    <row r="595" spans="4:4" ht="33" customHeight="1" x14ac:dyDescent="0.2">
      <c r="D595" s="2"/>
    </row>
    <row r="596" spans="4:4" ht="33" customHeight="1" x14ac:dyDescent="0.2">
      <c r="D596" s="2"/>
    </row>
    <row r="597" spans="4:4" ht="33" customHeight="1" x14ac:dyDescent="0.2">
      <c r="D597" s="2"/>
    </row>
    <row r="598" spans="4:4" ht="33" customHeight="1" x14ac:dyDescent="0.2">
      <c r="D598" s="2"/>
    </row>
    <row r="599" spans="4:4" ht="33" customHeight="1" x14ac:dyDescent="0.2">
      <c r="D599" s="2"/>
    </row>
    <row r="600" spans="4:4" ht="33" customHeight="1" x14ac:dyDescent="0.2">
      <c r="D600" s="2"/>
    </row>
    <row r="601" spans="4:4" ht="33" customHeight="1" x14ac:dyDescent="0.2">
      <c r="D601" s="2"/>
    </row>
    <row r="602" spans="4:4" ht="33" customHeight="1" x14ac:dyDescent="0.2">
      <c r="D602" s="2"/>
    </row>
    <row r="603" spans="4:4" ht="33" customHeight="1" x14ac:dyDescent="0.2">
      <c r="D603" s="2"/>
    </row>
    <row r="604" spans="4:4" ht="33" customHeight="1" x14ac:dyDescent="0.2">
      <c r="D604" s="2"/>
    </row>
    <row r="605" spans="4:4" ht="33" customHeight="1" x14ac:dyDescent="0.2">
      <c r="D605" s="2"/>
    </row>
    <row r="606" spans="4:4" ht="33" customHeight="1" x14ac:dyDescent="0.2">
      <c r="D606" s="2"/>
    </row>
    <row r="607" spans="4:4" ht="33" customHeight="1" x14ac:dyDescent="0.2">
      <c r="D607" s="2"/>
    </row>
    <row r="608" spans="4:4" ht="33" customHeight="1" x14ac:dyDescent="0.2">
      <c r="D608" s="2"/>
    </row>
    <row r="609" spans="4:4" ht="33" customHeight="1" x14ac:dyDescent="0.2">
      <c r="D609" s="2"/>
    </row>
    <row r="610" spans="4:4" ht="33" customHeight="1" x14ac:dyDescent="0.2">
      <c r="D610" s="2"/>
    </row>
    <row r="611" spans="4:4" ht="33" customHeight="1" x14ac:dyDescent="0.2">
      <c r="D611" s="2"/>
    </row>
    <row r="612" spans="4:4" ht="33" customHeight="1" x14ac:dyDescent="0.2">
      <c r="D612" s="2"/>
    </row>
    <row r="613" spans="4:4" ht="33" customHeight="1" x14ac:dyDescent="0.2">
      <c r="D613" s="2"/>
    </row>
    <row r="614" spans="4:4" ht="33" customHeight="1" x14ac:dyDescent="0.2">
      <c r="D614" s="2"/>
    </row>
    <row r="615" spans="4:4" ht="33" customHeight="1" x14ac:dyDescent="0.2">
      <c r="D615" s="2"/>
    </row>
    <row r="616" spans="4:4" ht="33" customHeight="1" x14ac:dyDescent="0.2">
      <c r="D616" s="2"/>
    </row>
    <row r="617" spans="4:4" ht="33" customHeight="1" x14ac:dyDescent="0.2">
      <c r="D617" s="2"/>
    </row>
    <row r="618" spans="4:4" ht="33" customHeight="1" x14ac:dyDescent="0.2">
      <c r="D618" s="2"/>
    </row>
    <row r="619" spans="4:4" ht="33" customHeight="1" x14ac:dyDescent="0.2">
      <c r="D619" s="2"/>
    </row>
    <row r="620" spans="4:4" ht="33" customHeight="1" x14ac:dyDescent="0.2">
      <c r="D620" s="2"/>
    </row>
    <row r="621" spans="4:4" ht="33" customHeight="1" x14ac:dyDescent="0.2">
      <c r="D621" s="2"/>
    </row>
    <row r="622" spans="4:4" ht="33" customHeight="1" x14ac:dyDescent="0.2">
      <c r="D622" s="2"/>
    </row>
    <row r="623" spans="4:4" ht="33" customHeight="1" x14ac:dyDescent="0.2">
      <c r="D623" s="2"/>
    </row>
    <row r="624" spans="4:4" ht="33" customHeight="1" x14ac:dyDescent="0.2">
      <c r="D624" s="2"/>
    </row>
    <row r="625" spans="4:4" ht="33" customHeight="1" x14ac:dyDescent="0.2">
      <c r="D625" s="2"/>
    </row>
    <row r="626" spans="4:4" ht="33" customHeight="1" x14ac:dyDescent="0.2">
      <c r="D626" s="2"/>
    </row>
    <row r="627" spans="4:4" ht="33" customHeight="1" x14ac:dyDescent="0.2">
      <c r="D627" s="2"/>
    </row>
    <row r="628" spans="4:4" ht="33" customHeight="1" x14ac:dyDescent="0.2">
      <c r="D628" s="2"/>
    </row>
    <row r="629" spans="4:4" ht="33" customHeight="1" x14ac:dyDescent="0.2">
      <c r="D629" s="2"/>
    </row>
    <row r="630" spans="4:4" ht="33" customHeight="1" x14ac:dyDescent="0.2">
      <c r="D630" s="2"/>
    </row>
    <row r="631" spans="4:4" ht="33" customHeight="1" x14ac:dyDescent="0.2">
      <c r="D631" s="2"/>
    </row>
    <row r="632" spans="4:4" ht="33" customHeight="1" x14ac:dyDescent="0.2">
      <c r="D632" s="2"/>
    </row>
    <row r="633" spans="4:4" ht="33" customHeight="1" x14ac:dyDescent="0.2">
      <c r="D633" s="2"/>
    </row>
    <row r="634" spans="4:4" ht="33" customHeight="1" x14ac:dyDescent="0.2">
      <c r="D634" s="2"/>
    </row>
    <row r="635" spans="4:4" ht="33" customHeight="1" x14ac:dyDescent="0.2">
      <c r="D635" s="2"/>
    </row>
    <row r="636" spans="4:4" ht="33" customHeight="1" x14ac:dyDescent="0.2">
      <c r="D636" s="2"/>
    </row>
    <row r="637" spans="4:4" ht="33" customHeight="1" x14ac:dyDescent="0.2">
      <c r="D637" s="2"/>
    </row>
    <row r="638" spans="4:4" ht="33" customHeight="1" x14ac:dyDescent="0.2">
      <c r="D638" s="2"/>
    </row>
    <row r="639" spans="4:4" ht="33" customHeight="1" x14ac:dyDescent="0.2">
      <c r="D639" s="2"/>
    </row>
    <row r="640" spans="4:4" ht="33" customHeight="1" x14ac:dyDescent="0.2">
      <c r="D640" s="2"/>
    </row>
    <row r="641" spans="4:4" ht="33" customHeight="1" x14ac:dyDescent="0.2">
      <c r="D641" s="2"/>
    </row>
    <row r="642" spans="4:4" ht="33" customHeight="1" x14ac:dyDescent="0.2">
      <c r="D642" s="2"/>
    </row>
    <row r="643" spans="4:4" ht="33" customHeight="1" x14ac:dyDescent="0.2">
      <c r="D643" s="2"/>
    </row>
    <row r="644" spans="4:4" ht="33" customHeight="1" x14ac:dyDescent="0.2">
      <c r="D644" s="2"/>
    </row>
    <row r="645" spans="4:4" ht="33" customHeight="1" x14ac:dyDescent="0.2">
      <c r="D645" s="2"/>
    </row>
    <row r="646" spans="4:4" ht="33" customHeight="1" x14ac:dyDescent="0.2">
      <c r="D646" s="2"/>
    </row>
    <row r="647" spans="4:4" ht="33" customHeight="1" x14ac:dyDescent="0.2">
      <c r="D647" s="2"/>
    </row>
    <row r="648" spans="4:4" ht="33" customHeight="1" x14ac:dyDescent="0.2">
      <c r="D648" s="2"/>
    </row>
    <row r="649" spans="4:4" ht="33" customHeight="1" x14ac:dyDescent="0.2">
      <c r="D649" s="2"/>
    </row>
    <row r="650" spans="4:4" ht="33" customHeight="1" x14ac:dyDescent="0.2">
      <c r="D650" s="2"/>
    </row>
    <row r="651" spans="4:4" ht="33" customHeight="1" x14ac:dyDescent="0.2">
      <c r="D651" s="2"/>
    </row>
    <row r="652" spans="4:4" ht="33" customHeight="1" x14ac:dyDescent="0.2">
      <c r="D652" s="2"/>
    </row>
    <row r="653" spans="4:4" ht="33" customHeight="1" x14ac:dyDescent="0.2">
      <c r="D653" s="2"/>
    </row>
    <row r="654" spans="4:4" ht="33" customHeight="1" x14ac:dyDescent="0.2">
      <c r="D654" s="2"/>
    </row>
    <row r="655" spans="4:4" ht="33" customHeight="1" x14ac:dyDescent="0.2">
      <c r="D655" s="2"/>
    </row>
    <row r="656" spans="4:4" ht="33" customHeight="1" x14ac:dyDescent="0.2">
      <c r="D656" s="2"/>
    </row>
    <row r="657" spans="4:4" ht="33" customHeight="1" x14ac:dyDescent="0.2">
      <c r="D657" s="2"/>
    </row>
    <row r="658" spans="4:4" ht="33" customHeight="1" x14ac:dyDescent="0.2">
      <c r="D658" s="2"/>
    </row>
    <row r="659" spans="4:4" ht="33" customHeight="1" x14ac:dyDescent="0.2">
      <c r="D659" s="2"/>
    </row>
    <row r="660" spans="4:4" ht="33" customHeight="1" x14ac:dyDescent="0.2">
      <c r="D660" s="2"/>
    </row>
    <row r="661" spans="4:4" ht="33" customHeight="1" x14ac:dyDescent="0.2">
      <c r="D661" s="2"/>
    </row>
    <row r="662" spans="4:4" ht="33" customHeight="1" x14ac:dyDescent="0.2">
      <c r="D662" s="2"/>
    </row>
    <row r="663" spans="4:4" ht="33" customHeight="1" x14ac:dyDescent="0.2">
      <c r="D663" s="2"/>
    </row>
    <row r="664" spans="4:4" ht="33" customHeight="1" x14ac:dyDescent="0.2">
      <c r="D664" s="2"/>
    </row>
    <row r="665" spans="4:4" ht="33" customHeight="1" x14ac:dyDescent="0.2">
      <c r="D665" s="2"/>
    </row>
    <row r="666" spans="4:4" ht="33" customHeight="1" x14ac:dyDescent="0.2">
      <c r="D666" s="2"/>
    </row>
    <row r="667" spans="4:4" ht="33" customHeight="1" x14ac:dyDescent="0.2">
      <c r="D667" s="2"/>
    </row>
    <row r="668" spans="4:4" ht="33" customHeight="1" x14ac:dyDescent="0.2">
      <c r="D668" s="2"/>
    </row>
    <row r="669" spans="4:4" ht="33" customHeight="1" x14ac:dyDescent="0.2">
      <c r="D669" s="2"/>
    </row>
    <row r="670" spans="4:4" ht="33" customHeight="1" x14ac:dyDescent="0.2">
      <c r="D670" s="2"/>
    </row>
    <row r="671" spans="4:4" ht="33" customHeight="1" x14ac:dyDescent="0.2">
      <c r="D671" s="2"/>
    </row>
    <row r="672" spans="4:4" ht="33" customHeight="1" x14ac:dyDescent="0.2">
      <c r="D672" s="2"/>
    </row>
    <row r="673" spans="4:4" ht="33" customHeight="1" x14ac:dyDescent="0.2">
      <c r="D673" s="2"/>
    </row>
    <row r="674" spans="4:4" ht="33" customHeight="1" x14ac:dyDescent="0.2">
      <c r="D674" s="2"/>
    </row>
    <row r="675" spans="4:4" ht="33" customHeight="1" x14ac:dyDescent="0.2">
      <c r="D675" s="2"/>
    </row>
    <row r="676" spans="4:4" ht="33" customHeight="1" x14ac:dyDescent="0.2">
      <c r="D676" s="2"/>
    </row>
    <row r="677" spans="4:4" ht="33" customHeight="1" x14ac:dyDescent="0.2">
      <c r="D677" s="2"/>
    </row>
    <row r="678" spans="4:4" ht="33" customHeight="1" x14ac:dyDescent="0.2">
      <c r="D678" s="2"/>
    </row>
    <row r="679" spans="4:4" ht="33" customHeight="1" x14ac:dyDescent="0.2">
      <c r="D679" s="2"/>
    </row>
    <row r="680" spans="4:4" ht="33" customHeight="1" x14ac:dyDescent="0.2">
      <c r="D680" s="2"/>
    </row>
    <row r="681" spans="4:4" ht="33" customHeight="1" x14ac:dyDescent="0.2">
      <c r="D681" s="2"/>
    </row>
    <row r="682" spans="4:4" ht="33" customHeight="1" x14ac:dyDescent="0.2">
      <c r="D682" s="2"/>
    </row>
    <row r="683" spans="4:4" ht="33" customHeight="1" x14ac:dyDescent="0.2">
      <c r="D683" s="2"/>
    </row>
    <row r="684" spans="4:4" ht="33" customHeight="1" x14ac:dyDescent="0.2">
      <c r="D684" s="2"/>
    </row>
    <row r="685" spans="4:4" ht="33" customHeight="1" x14ac:dyDescent="0.2">
      <c r="D685" s="2"/>
    </row>
    <row r="686" spans="4:4" ht="33" customHeight="1" x14ac:dyDescent="0.2">
      <c r="D686" s="2"/>
    </row>
    <row r="687" spans="4:4" ht="33" customHeight="1" x14ac:dyDescent="0.2">
      <c r="D687" s="2"/>
    </row>
    <row r="688" spans="4:4" ht="33" customHeight="1" x14ac:dyDescent="0.2">
      <c r="D688" s="2"/>
    </row>
    <row r="689" spans="4:4" ht="33" customHeight="1" x14ac:dyDescent="0.2">
      <c r="D689" s="2"/>
    </row>
    <row r="690" spans="4:4" ht="33" customHeight="1" x14ac:dyDescent="0.2">
      <c r="D690" s="2"/>
    </row>
    <row r="691" spans="4:4" ht="33" customHeight="1" x14ac:dyDescent="0.2">
      <c r="D691" s="2"/>
    </row>
    <row r="692" spans="4:4" ht="33" customHeight="1" x14ac:dyDescent="0.2">
      <c r="D692" s="2"/>
    </row>
    <row r="693" spans="4:4" ht="33" customHeight="1" x14ac:dyDescent="0.2">
      <c r="D693" s="2"/>
    </row>
    <row r="694" spans="4:4" ht="33" customHeight="1" x14ac:dyDescent="0.2">
      <c r="D694" s="2"/>
    </row>
    <row r="695" spans="4:4" ht="33" customHeight="1" x14ac:dyDescent="0.2">
      <c r="D695" s="2"/>
    </row>
    <row r="696" spans="4:4" ht="33" customHeight="1" x14ac:dyDescent="0.2">
      <c r="D696" s="2"/>
    </row>
    <row r="697" spans="4:4" ht="33" customHeight="1" x14ac:dyDescent="0.2">
      <c r="D697" s="2"/>
    </row>
    <row r="698" spans="4:4" ht="33" customHeight="1" x14ac:dyDescent="0.2">
      <c r="D698" s="2"/>
    </row>
    <row r="699" spans="4:4" ht="33" customHeight="1" x14ac:dyDescent="0.2">
      <c r="D699" s="2"/>
    </row>
    <row r="700" spans="4:4" ht="33" customHeight="1" x14ac:dyDescent="0.2">
      <c r="D700" s="2"/>
    </row>
    <row r="701" spans="4:4" ht="33" customHeight="1" x14ac:dyDescent="0.2">
      <c r="D701" s="2"/>
    </row>
    <row r="702" spans="4:4" ht="33" customHeight="1" x14ac:dyDescent="0.2">
      <c r="D702" s="2"/>
    </row>
    <row r="703" spans="4:4" ht="33" customHeight="1" x14ac:dyDescent="0.2">
      <c r="D703" s="2"/>
    </row>
    <row r="704" spans="4:4" ht="33" customHeight="1" x14ac:dyDescent="0.2">
      <c r="D704" s="2"/>
    </row>
    <row r="705" spans="4:4" ht="33" customHeight="1" x14ac:dyDescent="0.2">
      <c r="D705" s="2"/>
    </row>
    <row r="706" spans="4:4" ht="33" customHeight="1" x14ac:dyDescent="0.2">
      <c r="D706" s="2"/>
    </row>
    <row r="707" spans="4:4" ht="33" customHeight="1" x14ac:dyDescent="0.2">
      <c r="D707" s="2"/>
    </row>
    <row r="708" spans="4:4" ht="33" customHeight="1" x14ac:dyDescent="0.2">
      <c r="D708" s="2"/>
    </row>
    <row r="709" spans="4:4" ht="33" customHeight="1" x14ac:dyDescent="0.2">
      <c r="D709" s="2"/>
    </row>
    <row r="710" spans="4:4" ht="33" customHeight="1" x14ac:dyDescent="0.2">
      <c r="D710" s="2"/>
    </row>
    <row r="711" spans="4:4" ht="33" customHeight="1" x14ac:dyDescent="0.2">
      <c r="D711" s="2"/>
    </row>
    <row r="712" spans="4:4" ht="33" customHeight="1" x14ac:dyDescent="0.2">
      <c r="D712" s="2"/>
    </row>
    <row r="713" spans="4:4" ht="33" customHeight="1" x14ac:dyDescent="0.2">
      <c r="D713" s="2"/>
    </row>
    <row r="714" spans="4:4" ht="33" customHeight="1" x14ac:dyDescent="0.2">
      <c r="D714" s="2"/>
    </row>
    <row r="715" spans="4:4" ht="33" customHeight="1" x14ac:dyDescent="0.2">
      <c r="D715" s="2"/>
    </row>
    <row r="716" spans="4:4" ht="33" customHeight="1" x14ac:dyDescent="0.2">
      <c r="D716" s="2"/>
    </row>
    <row r="717" spans="4:4" ht="33" customHeight="1" x14ac:dyDescent="0.2">
      <c r="D717" s="2"/>
    </row>
    <row r="718" spans="4:4" ht="33" customHeight="1" x14ac:dyDescent="0.2">
      <c r="D718" s="2"/>
    </row>
    <row r="719" spans="4:4" ht="33" customHeight="1" x14ac:dyDescent="0.2">
      <c r="D719" s="2"/>
    </row>
    <row r="720" spans="4:4" ht="33" customHeight="1" x14ac:dyDescent="0.2">
      <c r="D720" s="2"/>
    </row>
    <row r="721" spans="4:4" ht="33" customHeight="1" x14ac:dyDescent="0.2">
      <c r="D721" s="2"/>
    </row>
    <row r="722" spans="4:4" ht="33" customHeight="1" x14ac:dyDescent="0.2">
      <c r="D722" s="2"/>
    </row>
    <row r="723" spans="4:4" ht="33" customHeight="1" x14ac:dyDescent="0.2">
      <c r="D723" s="2"/>
    </row>
    <row r="724" spans="4:4" ht="33" customHeight="1" x14ac:dyDescent="0.2">
      <c r="D724" s="2"/>
    </row>
    <row r="725" spans="4:4" ht="33" customHeight="1" x14ac:dyDescent="0.2">
      <c r="D725" s="2"/>
    </row>
    <row r="726" spans="4:4" ht="33" customHeight="1" x14ac:dyDescent="0.2">
      <c r="D726" s="2"/>
    </row>
    <row r="727" spans="4:4" ht="33" customHeight="1" x14ac:dyDescent="0.2">
      <c r="D727" s="2"/>
    </row>
    <row r="728" spans="4:4" ht="33" customHeight="1" x14ac:dyDescent="0.2">
      <c r="D728" s="2"/>
    </row>
    <row r="729" spans="4:4" ht="33" customHeight="1" x14ac:dyDescent="0.2">
      <c r="D729" s="2"/>
    </row>
    <row r="730" spans="4:4" ht="33" customHeight="1" x14ac:dyDescent="0.2">
      <c r="D730" s="2"/>
    </row>
    <row r="731" spans="4:4" ht="33" customHeight="1" x14ac:dyDescent="0.2">
      <c r="D731" s="2"/>
    </row>
    <row r="732" spans="4:4" ht="33" customHeight="1" x14ac:dyDescent="0.2">
      <c r="D732" s="2"/>
    </row>
    <row r="733" spans="4:4" ht="33" customHeight="1" x14ac:dyDescent="0.2">
      <c r="D733" s="2"/>
    </row>
    <row r="734" spans="4:4" ht="33" customHeight="1" x14ac:dyDescent="0.2">
      <c r="D734" s="2"/>
    </row>
    <row r="735" spans="4:4" ht="33" customHeight="1" x14ac:dyDescent="0.2">
      <c r="D735" s="2"/>
    </row>
    <row r="736" spans="4:4" ht="33" customHeight="1" x14ac:dyDescent="0.2">
      <c r="D736" s="2"/>
    </row>
    <row r="737" spans="4:4" ht="33" customHeight="1" x14ac:dyDescent="0.2">
      <c r="D737" s="2"/>
    </row>
    <row r="738" spans="4:4" ht="33" customHeight="1" x14ac:dyDescent="0.2">
      <c r="D738" s="2"/>
    </row>
    <row r="739" spans="4:4" ht="33" customHeight="1" x14ac:dyDescent="0.2">
      <c r="D739" s="2"/>
    </row>
    <row r="740" spans="4:4" ht="33" customHeight="1" x14ac:dyDescent="0.2">
      <c r="D740" s="2"/>
    </row>
    <row r="741" spans="4:4" ht="33" customHeight="1" x14ac:dyDescent="0.2">
      <c r="D741" s="2"/>
    </row>
    <row r="742" spans="4:4" ht="33" customHeight="1" x14ac:dyDescent="0.2">
      <c r="D742" s="2"/>
    </row>
    <row r="743" spans="4:4" ht="33" customHeight="1" x14ac:dyDescent="0.2">
      <c r="D743" s="2"/>
    </row>
    <row r="744" spans="4:4" ht="33" customHeight="1" x14ac:dyDescent="0.2">
      <c r="D744" s="2"/>
    </row>
    <row r="745" spans="4:4" ht="33" customHeight="1" x14ac:dyDescent="0.2">
      <c r="D745" s="2"/>
    </row>
    <row r="746" spans="4:4" ht="33" customHeight="1" x14ac:dyDescent="0.2">
      <c r="D746" s="2"/>
    </row>
    <row r="747" spans="4:4" ht="33" customHeight="1" x14ac:dyDescent="0.2">
      <c r="D747" s="2"/>
    </row>
    <row r="748" spans="4:4" ht="33" customHeight="1" x14ac:dyDescent="0.2">
      <c r="D748" s="2"/>
    </row>
    <row r="749" spans="4:4" ht="33" customHeight="1" x14ac:dyDescent="0.2">
      <c r="D749" s="2"/>
    </row>
    <row r="750" spans="4:4" ht="33" customHeight="1" x14ac:dyDescent="0.2">
      <c r="D750" s="2"/>
    </row>
    <row r="751" spans="4:4" ht="33" customHeight="1" x14ac:dyDescent="0.2">
      <c r="D751" s="2"/>
    </row>
    <row r="752" spans="4:4" ht="33" customHeight="1" x14ac:dyDescent="0.2">
      <c r="D752" s="2"/>
    </row>
    <row r="753" spans="4:4" ht="33" customHeight="1" x14ac:dyDescent="0.2">
      <c r="D753" s="2"/>
    </row>
    <row r="754" spans="4:4" ht="33" customHeight="1" x14ac:dyDescent="0.2">
      <c r="D754" s="2"/>
    </row>
    <row r="755" spans="4:4" ht="33" customHeight="1" x14ac:dyDescent="0.2">
      <c r="D755" s="2"/>
    </row>
    <row r="756" spans="4:4" ht="33" customHeight="1" x14ac:dyDescent="0.2">
      <c r="D756" s="2"/>
    </row>
    <row r="757" spans="4:4" ht="33" customHeight="1" x14ac:dyDescent="0.2">
      <c r="D757" s="2"/>
    </row>
    <row r="758" spans="4:4" ht="33" customHeight="1" x14ac:dyDescent="0.2">
      <c r="D758" s="2"/>
    </row>
    <row r="759" spans="4:4" ht="33" customHeight="1" x14ac:dyDescent="0.2">
      <c r="D759" s="2"/>
    </row>
    <row r="760" spans="4:4" ht="33" customHeight="1" x14ac:dyDescent="0.2">
      <c r="D760" s="2"/>
    </row>
    <row r="761" spans="4:4" ht="33" customHeight="1" x14ac:dyDescent="0.2">
      <c r="D761" s="2"/>
    </row>
    <row r="762" spans="4:4" ht="33" customHeight="1" x14ac:dyDescent="0.2">
      <c r="D762" s="2"/>
    </row>
    <row r="763" spans="4:4" ht="33" customHeight="1" x14ac:dyDescent="0.2">
      <c r="D763" s="2"/>
    </row>
    <row r="764" spans="4:4" ht="33" customHeight="1" x14ac:dyDescent="0.2">
      <c r="D764" s="2"/>
    </row>
    <row r="765" spans="4:4" ht="33" customHeight="1" x14ac:dyDescent="0.2">
      <c r="D765" s="2"/>
    </row>
    <row r="766" spans="4:4" ht="33" customHeight="1" x14ac:dyDescent="0.2">
      <c r="D766" s="2"/>
    </row>
    <row r="767" spans="4:4" ht="33" customHeight="1" x14ac:dyDescent="0.2">
      <c r="D767" s="2"/>
    </row>
    <row r="768" spans="4:4" ht="33" customHeight="1" x14ac:dyDescent="0.2">
      <c r="D768" s="2"/>
    </row>
    <row r="769" spans="4:4" ht="33" customHeight="1" x14ac:dyDescent="0.2">
      <c r="D769" s="2"/>
    </row>
    <row r="770" spans="4:4" ht="33" customHeight="1" x14ac:dyDescent="0.2">
      <c r="D770" s="2"/>
    </row>
    <row r="771" spans="4:4" ht="33" customHeight="1" x14ac:dyDescent="0.2">
      <c r="D771" s="2"/>
    </row>
    <row r="772" spans="4:4" ht="33" customHeight="1" x14ac:dyDescent="0.2">
      <c r="D772" s="2"/>
    </row>
    <row r="773" spans="4:4" ht="33" customHeight="1" x14ac:dyDescent="0.2">
      <c r="D773" s="2"/>
    </row>
    <row r="774" spans="4:4" ht="33" customHeight="1" x14ac:dyDescent="0.2">
      <c r="D774" s="2"/>
    </row>
    <row r="775" spans="4:4" ht="33" customHeight="1" x14ac:dyDescent="0.2">
      <c r="D775" s="2"/>
    </row>
    <row r="776" spans="4:4" ht="33" customHeight="1" x14ac:dyDescent="0.2">
      <c r="D776" s="2"/>
    </row>
    <row r="777" spans="4:4" ht="33" customHeight="1" x14ac:dyDescent="0.2">
      <c r="D777" s="2"/>
    </row>
    <row r="778" spans="4:4" ht="33" customHeight="1" x14ac:dyDescent="0.2">
      <c r="D778" s="2"/>
    </row>
    <row r="779" spans="4:4" ht="33" customHeight="1" x14ac:dyDescent="0.2">
      <c r="D779" s="2"/>
    </row>
    <row r="780" spans="4:4" ht="33" customHeight="1" x14ac:dyDescent="0.2">
      <c r="D780" s="2"/>
    </row>
    <row r="781" spans="4:4" ht="33" customHeight="1" x14ac:dyDescent="0.2">
      <c r="D781" s="2"/>
    </row>
    <row r="782" spans="4:4" ht="33" customHeight="1" x14ac:dyDescent="0.2">
      <c r="D782" s="2"/>
    </row>
    <row r="783" spans="4:4" ht="33" customHeight="1" x14ac:dyDescent="0.2">
      <c r="D783" s="2"/>
    </row>
    <row r="784" spans="4:4" ht="33" customHeight="1" x14ac:dyDescent="0.2">
      <c r="D784" s="2"/>
    </row>
    <row r="785" spans="4:4" ht="33" customHeight="1" x14ac:dyDescent="0.2">
      <c r="D785" s="2"/>
    </row>
    <row r="786" spans="4:4" ht="33" customHeight="1" x14ac:dyDescent="0.2">
      <c r="D786" s="2"/>
    </row>
    <row r="787" spans="4:4" ht="33" customHeight="1" x14ac:dyDescent="0.2">
      <c r="D787" s="2"/>
    </row>
    <row r="788" spans="4:4" ht="33" customHeight="1" x14ac:dyDescent="0.2">
      <c r="D788" s="2"/>
    </row>
    <row r="789" spans="4:4" ht="33" customHeight="1" x14ac:dyDescent="0.2">
      <c r="D789" s="2"/>
    </row>
    <row r="790" spans="4:4" ht="33" customHeight="1" x14ac:dyDescent="0.2">
      <c r="D790" s="2"/>
    </row>
    <row r="791" spans="4:4" ht="33" customHeight="1" x14ac:dyDescent="0.2">
      <c r="D791" s="2"/>
    </row>
    <row r="792" spans="4:4" ht="33" customHeight="1" x14ac:dyDescent="0.2">
      <c r="D792" s="2"/>
    </row>
    <row r="793" spans="4:4" ht="33" customHeight="1" x14ac:dyDescent="0.2">
      <c r="D793" s="2"/>
    </row>
    <row r="794" spans="4:4" ht="33" customHeight="1" x14ac:dyDescent="0.2">
      <c r="D794" s="2"/>
    </row>
    <row r="795" spans="4:4" ht="33" customHeight="1" x14ac:dyDescent="0.2">
      <c r="D795" s="2"/>
    </row>
    <row r="796" spans="4:4" ht="33" customHeight="1" x14ac:dyDescent="0.2">
      <c r="D796" s="2"/>
    </row>
    <row r="797" spans="4:4" ht="33" customHeight="1" x14ac:dyDescent="0.2">
      <c r="D797" s="2"/>
    </row>
    <row r="798" spans="4:4" ht="33" customHeight="1" x14ac:dyDescent="0.2">
      <c r="D798" s="2"/>
    </row>
    <row r="799" spans="4:4" ht="33" customHeight="1" x14ac:dyDescent="0.2">
      <c r="D799" s="2"/>
    </row>
    <row r="800" spans="4:4" ht="33" customHeight="1" x14ac:dyDescent="0.2">
      <c r="D800" s="2"/>
    </row>
    <row r="801" spans="4:4" ht="33" customHeight="1" x14ac:dyDescent="0.2">
      <c r="D801" s="2"/>
    </row>
    <row r="802" spans="4:4" ht="33" customHeight="1" x14ac:dyDescent="0.2">
      <c r="D802" s="2"/>
    </row>
    <row r="803" spans="4:4" ht="33" customHeight="1" x14ac:dyDescent="0.2">
      <c r="D803" s="2"/>
    </row>
    <row r="804" spans="4:4" ht="33" customHeight="1" x14ac:dyDescent="0.2">
      <c r="D804" s="2"/>
    </row>
    <row r="805" spans="4:4" ht="33" customHeight="1" x14ac:dyDescent="0.2">
      <c r="D805" s="2"/>
    </row>
    <row r="806" spans="4:4" ht="33" customHeight="1" x14ac:dyDescent="0.2">
      <c r="D806" s="2"/>
    </row>
    <row r="807" spans="4:4" ht="33" customHeight="1" x14ac:dyDescent="0.2">
      <c r="D807" s="2"/>
    </row>
    <row r="808" spans="4:4" ht="33" customHeight="1" x14ac:dyDescent="0.2">
      <c r="D808" s="2"/>
    </row>
    <row r="809" spans="4:4" ht="33" customHeight="1" x14ac:dyDescent="0.2">
      <c r="D809" s="2"/>
    </row>
    <row r="810" spans="4:4" ht="33" customHeight="1" x14ac:dyDescent="0.2">
      <c r="D810" s="2"/>
    </row>
    <row r="811" spans="4:4" ht="33" customHeight="1" x14ac:dyDescent="0.2">
      <c r="D811" s="2"/>
    </row>
    <row r="812" spans="4:4" ht="33" customHeight="1" x14ac:dyDescent="0.2">
      <c r="D812" s="2"/>
    </row>
    <row r="813" spans="4:4" ht="33" customHeight="1" x14ac:dyDescent="0.2">
      <c r="D813" s="2"/>
    </row>
    <row r="814" spans="4:4" ht="33" customHeight="1" x14ac:dyDescent="0.2">
      <c r="D814" s="2"/>
    </row>
    <row r="815" spans="4:4" ht="33" customHeight="1" x14ac:dyDescent="0.2">
      <c r="D815" s="2"/>
    </row>
    <row r="816" spans="4:4" ht="33" customHeight="1" x14ac:dyDescent="0.2">
      <c r="D816" s="2"/>
    </row>
    <row r="817" spans="4:4" ht="33" customHeight="1" x14ac:dyDescent="0.2">
      <c r="D817" s="2"/>
    </row>
    <row r="818" spans="4:4" ht="33" customHeight="1" x14ac:dyDescent="0.2">
      <c r="D818" s="2"/>
    </row>
    <row r="819" spans="4:4" ht="33" customHeight="1" x14ac:dyDescent="0.2">
      <c r="D819" s="2"/>
    </row>
    <row r="820" spans="4:4" ht="33" customHeight="1" x14ac:dyDescent="0.2">
      <c r="D820" s="2"/>
    </row>
    <row r="821" spans="4:4" ht="33" customHeight="1" x14ac:dyDescent="0.2">
      <c r="D821" s="2"/>
    </row>
    <row r="822" spans="4:4" ht="33" customHeight="1" x14ac:dyDescent="0.2">
      <c r="D822" s="2"/>
    </row>
    <row r="823" spans="4:4" ht="33" customHeight="1" x14ac:dyDescent="0.2">
      <c r="D823" s="2"/>
    </row>
    <row r="824" spans="4:4" ht="33" customHeight="1" x14ac:dyDescent="0.2">
      <c r="D824" s="2"/>
    </row>
    <row r="825" spans="4:4" ht="33" customHeight="1" x14ac:dyDescent="0.2">
      <c r="D825" s="2"/>
    </row>
    <row r="826" spans="4:4" ht="33" customHeight="1" x14ac:dyDescent="0.2">
      <c r="D826" s="2"/>
    </row>
    <row r="827" spans="4:4" ht="33" customHeight="1" x14ac:dyDescent="0.2">
      <c r="D827" s="2"/>
    </row>
    <row r="828" spans="4:4" ht="33" customHeight="1" x14ac:dyDescent="0.2">
      <c r="D828" s="2"/>
    </row>
    <row r="829" spans="4:4" ht="33" customHeight="1" x14ac:dyDescent="0.2">
      <c r="D829" s="2"/>
    </row>
    <row r="830" spans="4:4" ht="33" customHeight="1" x14ac:dyDescent="0.2">
      <c r="D830" s="2"/>
    </row>
    <row r="831" spans="4:4" ht="33" customHeight="1" x14ac:dyDescent="0.2">
      <c r="D831" s="2"/>
    </row>
    <row r="832" spans="4:4" ht="33" customHeight="1" x14ac:dyDescent="0.2">
      <c r="D832" s="2"/>
    </row>
    <row r="833" spans="4:4" ht="33" customHeight="1" x14ac:dyDescent="0.2">
      <c r="D833" s="2"/>
    </row>
    <row r="834" spans="4:4" ht="33" customHeight="1" x14ac:dyDescent="0.2">
      <c r="D834" s="2"/>
    </row>
    <row r="835" spans="4:4" ht="33" customHeight="1" x14ac:dyDescent="0.2">
      <c r="D835" s="2"/>
    </row>
    <row r="836" spans="4:4" ht="33" customHeight="1" x14ac:dyDescent="0.2">
      <c r="D836" s="2"/>
    </row>
    <row r="837" spans="4:4" ht="33" customHeight="1" x14ac:dyDescent="0.2">
      <c r="D837" s="2"/>
    </row>
    <row r="838" spans="4:4" ht="33" customHeight="1" x14ac:dyDescent="0.2">
      <c r="D838" s="2"/>
    </row>
    <row r="839" spans="4:4" ht="33" customHeight="1" x14ac:dyDescent="0.2">
      <c r="D839" s="2"/>
    </row>
    <row r="840" spans="4:4" ht="33" customHeight="1" x14ac:dyDescent="0.2">
      <c r="D840" s="2"/>
    </row>
    <row r="841" spans="4:4" ht="33" customHeight="1" x14ac:dyDescent="0.2">
      <c r="D841" s="2"/>
    </row>
    <row r="842" spans="4:4" ht="33" customHeight="1" x14ac:dyDescent="0.2">
      <c r="D842" s="2"/>
    </row>
    <row r="843" spans="4:4" ht="33" customHeight="1" x14ac:dyDescent="0.2">
      <c r="D843" s="2"/>
    </row>
    <row r="844" spans="4:4" ht="33" customHeight="1" x14ac:dyDescent="0.2">
      <c r="D844" s="2"/>
    </row>
    <row r="845" spans="4:4" ht="33" customHeight="1" x14ac:dyDescent="0.2">
      <c r="D845" s="2"/>
    </row>
    <row r="846" spans="4:4" ht="33" customHeight="1" x14ac:dyDescent="0.2">
      <c r="D846" s="2"/>
    </row>
    <row r="847" spans="4:4" ht="33" customHeight="1" x14ac:dyDescent="0.2">
      <c r="D847" s="2"/>
    </row>
    <row r="848" spans="4:4" ht="33" customHeight="1" x14ac:dyDescent="0.2">
      <c r="D848" s="2"/>
    </row>
    <row r="849" spans="4:4" ht="33" customHeight="1" x14ac:dyDescent="0.2">
      <c r="D849" s="2"/>
    </row>
    <row r="850" spans="4:4" ht="33" customHeight="1" x14ac:dyDescent="0.2">
      <c r="D850" s="2"/>
    </row>
    <row r="851" spans="4:4" ht="33" customHeight="1" x14ac:dyDescent="0.2">
      <c r="D851" s="2"/>
    </row>
    <row r="852" spans="4:4" ht="33" customHeight="1" x14ac:dyDescent="0.2">
      <c r="D852" s="2"/>
    </row>
    <row r="853" spans="4:4" ht="33" customHeight="1" x14ac:dyDescent="0.2">
      <c r="D853" s="2"/>
    </row>
    <row r="854" spans="4:4" ht="33" customHeight="1" x14ac:dyDescent="0.2">
      <c r="D854" s="2"/>
    </row>
    <row r="855" spans="4:4" ht="33" customHeight="1" x14ac:dyDescent="0.2">
      <c r="D855" s="2"/>
    </row>
    <row r="856" spans="4:4" ht="33" customHeight="1" x14ac:dyDescent="0.2">
      <c r="D856" s="2"/>
    </row>
    <row r="857" spans="4:4" ht="33" customHeight="1" x14ac:dyDescent="0.2">
      <c r="D857" s="2"/>
    </row>
    <row r="858" spans="4:4" ht="33" customHeight="1" x14ac:dyDescent="0.2">
      <c r="D858" s="2"/>
    </row>
    <row r="859" spans="4:4" ht="33" customHeight="1" x14ac:dyDescent="0.2">
      <c r="D859" s="2"/>
    </row>
    <row r="860" spans="4:4" ht="33" customHeight="1" x14ac:dyDescent="0.2">
      <c r="D860" s="2"/>
    </row>
    <row r="861" spans="4:4" ht="33" customHeight="1" x14ac:dyDescent="0.2">
      <c r="D861" s="2"/>
    </row>
    <row r="862" spans="4:4" ht="33" customHeight="1" x14ac:dyDescent="0.2">
      <c r="D862" s="2"/>
    </row>
    <row r="863" spans="4:4" ht="33" customHeight="1" x14ac:dyDescent="0.2">
      <c r="D863" s="2"/>
    </row>
    <row r="864" spans="4:4" ht="33" customHeight="1" x14ac:dyDescent="0.2">
      <c r="D864" s="2"/>
    </row>
    <row r="865" spans="4:4" ht="33" customHeight="1" x14ac:dyDescent="0.2">
      <c r="D865" s="2"/>
    </row>
    <row r="866" spans="4:4" ht="33" customHeight="1" x14ac:dyDescent="0.2">
      <c r="D866" s="2"/>
    </row>
    <row r="867" spans="4:4" ht="33" customHeight="1" x14ac:dyDescent="0.2">
      <c r="D867" s="2"/>
    </row>
    <row r="868" spans="4:4" ht="33" customHeight="1" x14ac:dyDescent="0.2">
      <c r="D868" s="2"/>
    </row>
    <row r="869" spans="4:4" ht="33" customHeight="1" x14ac:dyDescent="0.2">
      <c r="D869" s="2"/>
    </row>
    <row r="870" spans="4:4" ht="33" customHeight="1" x14ac:dyDescent="0.2">
      <c r="D870" s="2"/>
    </row>
    <row r="871" spans="4:4" ht="33" customHeight="1" x14ac:dyDescent="0.2">
      <c r="D871" s="2"/>
    </row>
    <row r="872" spans="4:4" ht="33" customHeight="1" x14ac:dyDescent="0.2">
      <c r="D872" s="2"/>
    </row>
    <row r="873" spans="4:4" ht="33" customHeight="1" x14ac:dyDescent="0.2">
      <c r="D873" s="2"/>
    </row>
    <row r="874" spans="4:4" ht="33" customHeight="1" x14ac:dyDescent="0.2">
      <c r="D874" s="2"/>
    </row>
    <row r="875" spans="4:4" ht="33" customHeight="1" x14ac:dyDescent="0.2">
      <c r="D875" s="2"/>
    </row>
    <row r="876" spans="4:4" ht="33" customHeight="1" x14ac:dyDescent="0.2">
      <c r="D876" s="2"/>
    </row>
    <row r="877" spans="4:4" ht="33" customHeight="1" x14ac:dyDescent="0.2">
      <c r="D877" s="2"/>
    </row>
    <row r="878" spans="4:4" ht="33" customHeight="1" x14ac:dyDescent="0.2">
      <c r="D878" s="2"/>
    </row>
    <row r="879" spans="4:4" ht="33" customHeight="1" x14ac:dyDescent="0.2">
      <c r="D879" s="2"/>
    </row>
    <row r="880" spans="4:4" ht="33" customHeight="1" x14ac:dyDescent="0.2">
      <c r="D880" s="2"/>
    </row>
    <row r="881" spans="4:4" ht="33" customHeight="1" x14ac:dyDescent="0.2">
      <c r="D881" s="2"/>
    </row>
    <row r="882" spans="4:4" ht="33" customHeight="1" x14ac:dyDescent="0.2">
      <c r="D882" s="2"/>
    </row>
    <row r="883" spans="4:4" ht="33" customHeight="1" x14ac:dyDescent="0.2">
      <c r="D883" s="2"/>
    </row>
    <row r="884" spans="4:4" ht="33" customHeight="1" x14ac:dyDescent="0.2">
      <c r="D884" s="2"/>
    </row>
    <row r="885" spans="4:4" ht="33" customHeight="1" x14ac:dyDescent="0.2">
      <c r="D885" s="2"/>
    </row>
    <row r="886" spans="4:4" ht="33" customHeight="1" x14ac:dyDescent="0.2">
      <c r="D886" s="2"/>
    </row>
    <row r="887" spans="4:4" ht="33" customHeight="1" x14ac:dyDescent="0.2">
      <c r="D887" s="2"/>
    </row>
    <row r="888" spans="4:4" ht="33" customHeight="1" x14ac:dyDescent="0.2">
      <c r="D888" s="2"/>
    </row>
    <row r="889" spans="4:4" ht="33" customHeight="1" x14ac:dyDescent="0.2">
      <c r="D889" s="2"/>
    </row>
    <row r="890" spans="4:4" ht="33" customHeight="1" x14ac:dyDescent="0.2">
      <c r="D890" s="2"/>
    </row>
    <row r="891" spans="4:4" ht="33" customHeight="1" x14ac:dyDescent="0.2">
      <c r="D891" s="2"/>
    </row>
    <row r="892" spans="4:4" ht="33" customHeight="1" x14ac:dyDescent="0.2">
      <c r="D892" s="2"/>
    </row>
    <row r="893" spans="4:4" ht="33" customHeight="1" x14ac:dyDescent="0.2">
      <c r="D893" s="2"/>
    </row>
    <row r="894" spans="4:4" ht="33" customHeight="1" x14ac:dyDescent="0.2">
      <c r="D894" s="2"/>
    </row>
    <row r="895" spans="4:4" ht="33" customHeight="1" x14ac:dyDescent="0.2">
      <c r="D895" s="2"/>
    </row>
    <row r="896" spans="4:4" ht="33" customHeight="1" x14ac:dyDescent="0.2">
      <c r="D896" s="2"/>
    </row>
    <row r="897" spans="4:4" ht="33" customHeight="1" x14ac:dyDescent="0.2">
      <c r="D897" s="2"/>
    </row>
    <row r="898" spans="4:4" ht="33" customHeight="1" x14ac:dyDescent="0.2">
      <c r="D898" s="2"/>
    </row>
    <row r="899" spans="4:4" ht="33" customHeight="1" x14ac:dyDescent="0.2">
      <c r="D899" s="2"/>
    </row>
    <row r="900" spans="4:4" ht="33" customHeight="1" x14ac:dyDescent="0.2">
      <c r="D900" s="2"/>
    </row>
    <row r="901" spans="4:4" ht="33" customHeight="1" x14ac:dyDescent="0.2">
      <c r="D901" s="2"/>
    </row>
    <row r="902" spans="4:4" ht="33" customHeight="1" x14ac:dyDescent="0.2">
      <c r="D902" s="2"/>
    </row>
    <row r="903" spans="4:4" ht="33" customHeight="1" x14ac:dyDescent="0.2">
      <c r="D903" s="2"/>
    </row>
    <row r="904" spans="4:4" ht="33" customHeight="1" x14ac:dyDescent="0.2">
      <c r="D904" s="2"/>
    </row>
    <row r="905" spans="4:4" ht="33" customHeight="1" x14ac:dyDescent="0.2">
      <c r="D905" s="2"/>
    </row>
    <row r="906" spans="4:4" ht="33" customHeight="1" x14ac:dyDescent="0.2">
      <c r="D906" s="2"/>
    </row>
    <row r="907" spans="4:4" ht="33" customHeight="1" x14ac:dyDescent="0.2">
      <c r="D907" s="2"/>
    </row>
    <row r="908" spans="4:4" ht="33" customHeight="1" x14ac:dyDescent="0.2">
      <c r="D908" s="2"/>
    </row>
    <row r="909" spans="4:4" ht="33" customHeight="1" x14ac:dyDescent="0.2">
      <c r="D909" s="2"/>
    </row>
    <row r="910" spans="4:4" ht="33" customHeight="1" x14ac:dyDescent="0.2">
      <c r="D910" s="2"/>
    </row>
    <row r="911" spans="4:4" ht="33" customHeight="1" x14ac:dyDescent="0.2">
      <c r="D911" s="2"/>
    </row>
    <row r="912" spans="4:4" ht="33" customHeight="1" x14ac:dyDescent="0.2">
      <c r="D912" s="2"/>
    </row>
    <row r="913" spans="4:4" ht="33" customHeight="1" x14ac:dyDescent="0.2">
      <c r="D913" s="2"/>
    </row>
    <row r="914" spans="4:4" ht="33" customHeight="1" x14ac:dyDescent="0.2">
      <c r="D914" s="2"/>
    </row>
    <row r="915" spans="4:4" ht="33" customHeight="1" x14ac:dyDescent="0.2">
      <c r="D915" s="2"/>
    </row>
    <row r="916" spans="4:4" ht="33" customHeight="1" x14ac:dyDescent="0.2">
      <c r="D916" s="2"/>
    </row>
    <row r="917" spans="4:4" ht="33" customHeight="1" x14ac:dyDescent="0.2">
      <c r="D917" s="2"/>
    </row>
    <row r="918" spans="4:4" ht="33" customHeight="1" x14ac:dyDescent="0.2">
      <c r="D918" s="2"/>
    </row>
    <row r="919" spans="4:4" ht="33" customHeight="1" x14ac:dyDescent="0.2">
      <c r="D919" s="2"/>
    </row>
    <row r="920" spans="4:4" ht="33" customHeight="1" x14ac:dyDescent="0.2">
      <c r="D920" s="2"/>
    </row>
    <row r="921" spans="4:4" ht="33" customHeight="1" x14ac:dyDescent="0.2">
      <c r="D921" s="2"/>
    </row>
    <row r="922" spans="4:4" ht="33" customHeight="1" x14ac:dyDescent="0.2">
      <c r="D922" s="2"/>
    </row>
    <row r="923" spans="4:4" ht="33" customHeight="1" x14ac:dyDescent="0.2">
      <c r="D923" s="2"/>
    </row>
    <row r="924" spans="4:4" ht="33" customHeight="1" x14ac:dyDescent="0.2">
      <c r="D924" s="2"/>
    </row>
    <row r="925" spans="4:4" ht="33" customHeight="1" x14ac:dyDescent="0.2">
      <c r="D925" s="2"/>
    </row>
    <row r="926" spans="4:4" ht="33" customHeight="1" x14ac:dyDescent="0.2">
      <c r="D926" s="2"/>
    </row>
    <row r="927" spans="4:4" ht="33" customHeight="1" x14ac:dyDescent="0.2">
      <c r="D927" s="2"/>
    </row>
    <row r="928" spans="4:4" ht="33" customHeight="1" x14ac:dyDescent="0.2">
      <c r="D928" s="2"/>
    </row>
    <row r="929" spans="4:4" ht="33" customHeight="1" x14ac:dyDescent="0.2">
      <c r="D929" s="2"/>
    </row>
    <row r="930" spans="4:4" ht="33" customHeight="1" x14ac:dyDescent="0.2">
      <c r="D930" s="2"/>
    </row>
    <row r="931" spans="4:4" ht="33" customHeight="1" x14ac:dyDescent="0.2">
      <c r="D931" s="2"/>
    </row>
    <row r="932" spans="4:4" ht="33" customHeight="1" x14ac:dyDescent="0.2">
      <c r="D932" s="2"/>
    </row>
    <row r="933" spans="4:4" ht="33" customHeight="1" x14ac:dyDescent="0.2">
      <c r="D933" s="2"/>
    </row>
    <row r="934" spans="4:4" ht="33" customHeight="1" x14ac:dyDescent="0.2">
      <c r="D934" s="2"/>
    </row>
    <row r="935" spans="4:4" ht="33" customHeight="1" x14ac:dyDescent="0.2">
      <c r="D935" s="2"/>
    </row>
    <row r="936" spans="4:4" ht="33" customHeight="1" x14ac:dyDescent="0.2">
      <c r="D936" s="2"/>
    </row>
    <row r="937" spans="4:4" ht="33" customHeight="1" x14ac:dyDescent="0.2">
      <c r="D937" s="2"/>
    </row>
    <row r="938" spans="4:4" ht="33" customHeight="1" x14ac:dyDescent="0.2">
      <c r="D938" s="2"/>
    </row>
    <row r="939" spans="4:4" ht="33" customHeight="1" x14ac:dyDescent="0.2">
      <c r="D939" s="2"/>
    </row>
    <row r="940" spans="4:4" ht="33" customHeight="1" x14ac:dyDescent="0.2">
      <c r="D940" s="2"/>
    </row>
    <row r="941" spans="4:4" ht="33" customHeight="1" x14ac:dyDescent="0.2">
      <c r="D941" s="2"/>
    </row>
    <row r="942" spans="4:4" ht="33" customHeight="1" x14ac:dyDescent="0.2">
      <c r="D942" s="2"/>
    </row>
    <row r="943" spans="4:4" ht="33" customHeight="1" x14ac:dyDescent="0.2">
      <c r="D943" s="2"/>
    </row>
    <row r="944" spans="4:4" ht="33" customHeight="1" x14ac:dyDescent="0.2">
      <c r="D944" s="2"/>
    </row>
    <row r="945" spans="4:4" ht="33" customHeight="1" x14ac:dyDescent="0.2">
      <c r="D945" s="2"/>
    </row>
    <row r="946" spans="4:4" ht="33" customHeight="1" x14ac:dyDescent="0.2">
      <c r="D946" s="2"/>
    </row>
    <row r="947" spans="4:4" ht="33" customHeight="1" x14ac:dyDescent="0.2">
      <c r="D947" s="2"/>
    </row>
    <row r="948" spans="4:4" ht="33" customHeight="1" x14ac:dyDescent="0.2">
      <c r="D948" s="2"/>
    </row>
    <row r="949" spans="4:4" ht="33" customHeight="1" x14ac:dyDescent="0.2">
      <c r="D949" s="2"/>
    </row>
    <row r="950" spans="4:4" ht="33" customHeight="1" x14ac:dyDescent="0.2">
      <c r="D950" s="2"/>
    </row>
    <row r="951" spans="4:4" ht="33" customHeight="1" x14ac:dyDescent="0.2">
      <c r="D951" s="2"/>
    </row>
    <row r="952" spans="4:4" ht="33" customHeight="1" x14ac:dyDescent="0.2">
      <c r="D952" s="2"/>
    </row>
    <row r="953" spans="4:4" ht="33" customHeight="1" x14ac:dyDescent="0.2">
      <c r="D953" s="2"/>
    </row>
    <row r="954" spans="4:4" ht="33" customHeight="1" x14ac:dyDescent="0.2">
      <c r="D954" s="2"/>
    </row>
    <row r="955" spans="4:4" ht="33" customHeight="1" x14ac:dyDescent="0.2">
      <c r="D955" s="2"/>
    </row>
    <row r="956" spans="4:4" ht="33" customHeight="1" x14ac:dyDescent="0.2">
      <c r="D956" s="2"/>
    </row>
    <row r="957" spans="4:4" ht="33" customHeight="1" x14ac:dyDescent="0.2">
      <c r="D957" s="2"/>
    </row>
    <row r="958" spans="4:4" ht="33" customHeight="1" x14ac:dyDescent="0.2">
      <c r="D958" s="2"/>
    </row>
    <row r="959" spans="4:4" ht="33" customHeight="1" x14ac:dyDescent="0.2">
      <c r="D959" s="2"/>
    </row>
    <row r="960" spans="4:4" ht="33" customHeight="1" x14ac:dyDescent="0.2">
      <c r="D960" s="2"/>
    </row>
    <row r="961" spans="4:4" ht="33" customHeight="1" x14ac:dyDescent="0.2">
      <c r="D961" s="2"/>
    </row>
    <row r="962" spans="4:4" ht="33" customHeight="1" x14ac:dyDescent="0.2">
      <c r="D962" s="2"/>
    </row>
    <row r="963" spans="4:4" ht="33" customHeight="1" x14ac:dyDescent="0.2">
      <c r="D963" s="2"/>
    </row>
    <row r="964" spans="4:4" ht="33" customHeight="1" x14ac:dyDescent="0.2">
      <c r="D964" s="2"/>
    </row>
    <row r="965" spans="4:4" ht="33" customHeight="1" x14ac:dyDescent="0.2">
      <c r="D965" s="2"/>
    </row>
    <row r="966" spans="4:4" ht="33" customHeight="1" x14ac:dyDescent="0.2">
      <c r="D966" s="2"/>
    </row>
    <row r="967" spans="4:4" ht="33" customHeight="1" x14ac:dyDescent="0.2">
      <c r="D967" s="2"/>
    </row>
    <row r="968" spans="4:4" ht="33" customHeight="1" x14ac:dyDescent="0.2">
      <c r="D968" s="2"/>
    </row>
    <row r="969" spans="4:4" ht="33" customHeight="1" x14ac:dyDescent="0.2">
      <c r="D969" s="2"/>
    </row>
    <row r="970" spans="4:4" ht="33" customHeight="1" x14ac:dyDescent="0.2">
      <c r="D970" s="2"/>
    </row>
    <row r="971" spans="4:4" ht="33" customHeight="1" x14ac:dyDescent="0.2">
      <c r="D971" s="2"/>
    </row>
    <row r="972" spans="4:4" ht="33" customHeight="1" x14ac:dyDescent="0.2">
      <c r="D972" s="2"/>
    </row>
    <row r="973" spans="4:4" ht="33" customHeight="1" x14ac:dyDescent="0.2">
      <c r="D973" s="2"/>
    </row>
    <row r="974" spans="4:4" ht="33" customHeight="1" x14ac:dyDescent="0.2">
      <c r="D974" s="2"/>
    </row>
    <row r="975" spans="4:4" ht="33" customHeight="1" x14ac:dyDescent="0.2">
      <c r="D975" s="2"/>
    </row>
    <row r="976" spans="4:4" ht="33" customHeight="1" x14ac:dyDescent="0.2">
      <c r="D976" s="2"/>
    </row>
    <row r="977" spans="4:4" ht="33" customHeight="1" x14ac:dyDescent="0.2">
      <c r="D977" s="2"/>
    </row>
    <row r="978" spans="4:4" ht="33" customHeight="1" x14ac:dyDescent="0.2">
      <c r="D978" s="2"/>
    </row>
    <row r="979" spans="4:4" ht="33" customHeight="1" x14ac:dyDescent="0.2">
      <c r="D979" s="2"/>
    </row>
    <row r="980" spans="4:4" ht="33" customHeight="1" x14ac:dyDescent="0.2">
      <c r="D980" s="2"/>
    </row>
    <row r="981" spans="4:4" ht="33" customHeight="1" x14ac:dyDescent="0.2">
      <c r="D981" s="2"/>
    </row>
    <row r="982" spans="4:4" ht="33" customHeight="1" x14ac:dyDescent="0.2">
      <c r="D982" s="2"/>
    </row>
    <row r="983" spans="4:4" ht="33" customHeight="1" x14ac:dyDescent="0.2">
      <c r="D983" s="2"/>
    </row>
    <row r="984" spans="4:4" ht="33" customHeight="1" x14ac:dyDescent="0.2">
      <c r="D984" s="2"/>
    </row>
    <row r="985" spans="4:4" ht="33" customHeight="1" x14ac:dyDescent="0.2">
      <c r="D985" s="2"/>
    </row>
    <row r="986" spans="4:4" ht="33" customHeight="1" x14ac:dyDescent="0.2">
      <c r="D986" s="2"/>
    </row>
    <row r="987" spans="4:4" ht="33" customHeight="1" x14ac:dyDescent="0.2">
      <c r="D987" s="2"/>
    </row>
    <row r="988" spans="4:4" ht="33" customHeight="1" x14ac:dyDescent="0.2">
      <c r="D988" s="2"/>
    </row>
    <row r="989" spans="4:4" ht="33" customHeight="1" x14ac:dyDescent="0.2">
      <c r="D989" s="2"/>
    </row>
    <row r="990" spans="4:4" ht="33" customHeight="1" x14ac:dyDescent="0.2">
      <c r="D990" s="2"/>
    </row>
    <row r="991" spans="4:4" ht="33" customHeight="1" x14ac:dyDescent="0.2">
      <c r="D991" s="2"/>
    </row>
    <row r="992" spans="4:4" ht="33" customHeight="1" x14ac:dyDescent="0.2">
      <c r="D992" s="2"/>
    </row>
    <row r="993" spans="4:4" ht="33" customHeight="1" x14ac:dyDescent="0.2">
      <c r="D993" s="2"/>
    </row>
    <row r="994" spans="4:4" ht="33" customHeight="1" x14ac:dyDescent="0.2">
      <c r="D994" s="2"/>
    </row>
    <row r="995" spans="4:4" ht="33" customHeight="1" x14ac:dyDescent="0.2">
      <c r="D995" s="2"/>
    </row>
    <row r="996" spans="4:4" ht="33" customHeight="1" x14ac:dyDescent="0.2">
      <c r="D996" s="2"/>
    </row>
    <row r="997" spans="4:4" ht="33" customHeight="1" x14ac:dyDescent="0.2">
      <c r="D997" s="2"/>
    </row>
    <row r="998" spans="4:4" ht="33" customHeight="1" x14ac:dyDescent="0.2">
      <c r="D998" s="2"/>
    </row>
    <row r="999" spans="4:4" ht="33" customHeight="1" x14ac:dyDescent="0.2">
      <c r="D999" s="2"/>
    </row>
    <row r="1000" spans="4:4" ht="33" customHeight="1" x14ac:dyDescent="0.2">
      <c r="D1000" s="2"/>
    </row>
    <row r="1001" spans="4:4" ht="33" customHeight="1" x14ac:dyDescent="0.2">
      <c r="D1001" s="2"/>
    </row>
    <row r="1002" spans="4:4" ht="33" customHeight="1" x14ac:dyDescent="0.2">
      <c r="D1002" s="2"/>
    </row>
    <row r="1003" spans="4:4" ht="33" customHeight="1" x14ac:dyDescent="0.2">
      <c r="D1003" s="2"/>
    </row>
    <row r="1004" spans="4:4" ht="33" customHeight="1" x14ac:dyDescent="0.2">
      <c r="D1004" s="2"/>
    </row>
    <row r="1005" spans="4:4" ht="33" customHeight="1" x14ac:dyDescent="0.2">
      <c r="D1005" s="2"/>
    </row>
    <row r="1006" spans="4:4" ht="33" customHeight="1" x14ac:dyDescent="0.2">
      <c r="D1006" s="2"/>
    </row>
    <row r="1007" spans="4:4" ht="33" customHeight="1" x14ac:dyDescent="0.2">
      <c r="D1007" s="2"/>
    </row>
    <row r="1008" spans="4:4" ht="33" customHeight="1" x14ac:dyDescent="0.2">
      <c r="D1008" s="2"/>
    </row>
    <row r="1009" spans="4:4" ht="33" customHeight="1" x14ac:dyDescent="0.2">
      <c r="D1009" s="2"/>
    </row>
    <row r="1010" spans="4:4" ht="33" customHeight="1" x14ac:dyDescent="0.2">
      <c r="D1010" s="2"/>
    </row>
    <row r="1011" spans="4:4" ht="33" customHeight="1" x14ac:dyDescent="0.2">
      <c r="D1011" s="2"/>
    </row>
    <row r="1012" spans="4:4" ht="33" customHeight="1" x14ac:dyDescent="0.2">
      <c r="D1012" s="2"/>
    </row>
    <row r="1013" spans="4:4" ht="33" customHeight="1" x14ac:dyDescent="0.2">
      <c r="D1013" s="2"/>
    </row>
    <row r="1014" spans="4:4" ht="33" customHeight="1" x14ac:dyDescent="0.2">
      <c r="D1014" s="2"/>
    </row>
    <row r="1015" spans="4:4" ht="33" customHeight="1" x14ac:dyDescent="0.2">
      <c r="D1015" s="2"/>
    </row>
    <row r="1016" spans="4:4" ht="33" customHeight="1" x14ac:dyDescent="0.2">
      <c r="D1016" s="2"/>
    </row>
    <row r="1017" spans="4:4" ht="33" customHeight="1" x14ac:dyDescent="0.2">
      <c r="D1017" s="2"/>
    </row>
    <row r="1018" spans="4:4" ht="33" customHeight="1" x14ac:dyDescent="0.2">
      <c r="D1018" s="2"/>
    </row>
    <row r="1019" spans="4:4" ht="33" customHeight="1" x14ac:dyDescent="0.2">
      <c r="D1019" s="2"/>
    </row>
    <row r="1020" spans="4:4" ht="33" customHeight="1" x14ac:dyDescent="0.2">
      <c r="D1020" s="2"/>
    </row>
    <row r="1021" spans="4:4" ht="33" customHeight="1" x14ac:dyDescent="0.2">
      <c r="D1021" s="2"/>
    </row>
    <row r="1022" spans="4:4" ht="33" customHeight="1" x14ac:dyDescent="0.2">
      <c r="D1022" s="2"/>
    </row>
    <row r="1023" spans="4:4" ht="33" customHeight="1" x14ac:dyDescent="0.2">
      <c r="D1023" s="2"/>
    </row>
    <row r="1024" spans="4:4" ht="33" customHeight="1" x14ac:dyDescent="0.2">
      <c r="D1024" s="2"/>
    </row>
    <row r="1025" spans="4:4" ht="33" customHeight="1" x14ac:dyDescent="0.2">
      <c r="D1025" s="2"/>
    </row>
    <row r="1026" spans="4:4" ht="33" customHeight="1" x14ac:dyDescent="0.2">
      <c r="D1026" s="2"/>
    </row>
    <row r="1027" spans="4:4" ht="33" customHeight="1" x14ac:dyDescent="0.2">
      <c r="D1027" s="2"/>
    </row>
    <row r="1028" spans="4:4" ht="33" customHeight="1" x14ac:dyDescent="0.2">
      <c r="D1028" s="2"/>
    </row>
    <row r="1029" spans="4:4" ht="33" customHeight="1" x14ac:dyDescent="0.2">
      <c r="D1029" s="2"/>
    </row>
    <row r="1030" spans="4:4" ht="33" customHeight="1" x14ac:dyDescent="0.2">
      <c r="D1030" s="2"/>
    </row>
    <row r="1031" spans="4:4" ht="33" customHeight="1" x14ac:dyDescent="0.2">
      <c r="D1031" s="2"/>
    </row>
    <row r="1032" spans="4:4" ht="33" customHeight="1" x14ac:dyDescent="0.2">
      <c r="D1032" s="2"/>
    </row>
    <row r="1033" spans="4:4" ht="33" customHeight="1" x14ac:dyDescent="0.2">
      <c r="D1033" s="2"/>
    </row>
    <row r="1034" spans="4:4" ht="33" customHeight="1" x14ac:dyDescent="0.2">
      <c r="D1034" s="2"/>
    </row>
    <row r="1035" spans="4:4" ht="33" customHeight="1" x14ac:dyDescent="0.2">
      <c r="D1035" s="2"/>
    </row>
    <row r="1036" spans="4:4" ht="33" customHeight="1" x14ac:dyDescent="0.2">
      <c r="D1036" s="2"/>
    </row>
    <row r="1037" spans="4:4" ht="33" customHeight="1" x14ac:dyDescent="0.2">
      <c r="D1037" s="2"/>
    </row>
    <row r="1038" spans="4:4" ht="33" customHeight="1" x14ac:dyDescent="0.2">
      <c r="D1038" s="2"/>
    </row>
    <row r="1039" spans="4:4" ht="33" customHeight="1" x14ac:dyDescent="0.2">
      <c r="D1039" s="2"/>
    </row>
    <row r="1040" spans="4:4" ht="33" customHeight="1" x14ac:dyDescent="0.2">
      <c r="D1040" s="2"/>
    </row>
    <row r="1041" spans="4:4" ht="33" customHeight="1" x14ac:dyDescent="0.2">
      <c r="D1041" s="2"/>
    </row>
    <row r="1042" spans="4:4" ht="33" customHeight="1" x14ac:dyDescent="0.2">
      <c r="D1042" s="2"/>
    </row>
    <row r="1043" spans="4:4" ht="33" customHeight="1" x14ac:dyDescent="0.2">
      <c r="D1043" s="2"/>
    </row>
    <row r="1044" spans="4:4" ht="33" customHeight="1" x14ac:dyDescent="0.2">
      <c r="D1044" s="2"/>
    </row>
    <row r="1045" spans="4:4" ht="33" customHeight="1" x14ac:dyDescent="0.2">
      <c r="D1045" s="2"/>
    </row>
    <row r="1046" spans="4:4" ht="33" customHeight="1" x14ac:dyDescent="0.2">
      <c r="D1046" s="2"/>
    </row>
    <row r="1047" spans="4:4" ht="33" customHeight="1" x14ac:dyDescent="0.2">
      <c r="D1047" s="2"/>
    </row>
    <row r="1048" spans="4:4" ht="33" customHeight="1" x14ac:dyDescent="0.2">
      <c r="D1048" s="2"/>
    </row>
    <row r="1049" spans="4:4" ht="33" customHeight="1" x14ac:dyDescent="0.2">
      <c r="D1049" s="2"/>
    </row>
    <row r="1050" spans="4:4" ht="33" customHeight="1" x14ac:dyDescent="0.2">
      <c r="D1050" s="2"/>
    </row>
    <row r="1051" spans="4:4" ht="33" customHeight="1" x14ac:dyDescent="0.2">
      <c r="D1051" s="2"/>
    </row>
    <row r="1052" spans="4:4" ht="33" customHeight="1" x14ac:dyDescent="0.2">
      <c r="D1052" s="2"/>
    </row>
    <row r="1053" spans="4:4" ht="33" customHeight="1" x14ac:dyDescent="0.2">
      <c r="D1053" s="2"/>
    </row>
    <row r="1054" spans="4:4" ht="33" customHeight="1" x14ac:dyDescent="0.2">
      <c r="D1054" s="2"/>
    </row>
    <row r="1055" spans="4:4" ht="33" customHeight="1" x14ac:dyDescent="0.2">
      <c r="D1055" s="2"/>
    </row>
    <row r="1056" spans="4:4" ht="33" customHeight="1" x14ac:dyDescent="0.2">
      <c r="D1056" s="2"/>
    </row>
    <row r="1057" spans="4:4" ht="33" customHeight="1" x14ac:dyDescent="0.2">
      <c r="D1057" s="2"/>
    </row>
    <row r="1058" spans="4:4" ht="33" customHeight="1" x14ac:dyDescent="0.2">
      <c r="D1058" s="2"/>
    </row>
    <row r="1059" spans="4:4" ht="33" customHeight="1" x14ac:dyDescent="0.2">
      <c r="D1059" s="2"/>
    </row>
    <row r="1060" spans="4:4" ht="33" customHeight="1" x14ac:dyDescent="0.2">
      <c r="D1060" s="2"/>
    </row>
    <row r="1061" spans="4:4" ht="33" customHeight="1" x14ac:dyDescent="0.2">
      <c r="D1061" s="2"/>
    </row>
    <row r="1062" spans="4:4" ht="33" customHeight="1" x14ac:dyDescent="0.2">
      <c r="D1062" s="2"/>
    </row>
    <row r="1063" spans="4:4" ht="33" customHeight="1" x14ac:dyDescent="0.2">
      <c r="D1063" s="2"/>
    </row>
    <row r="1064" spans="4:4" ht="33" customHeight="1" x14ac:dyDescent="0.2">
      <c r="D1064" s="2"/>
    </row>
    <row r="1065" spans="4:4" ht="33" customHeight="1" x14ac:dyDescent="0.2">
      <c r="D1065" s="2"/>
    </row>
    <row r="1066" spans="4:4" ht="33" customHeight="1" x14ac:dyDescent="0.2">
      <c r="D1066" s="2"/>
    </row>
    <row r="1067" spans="4:4" ht="33" customHeight="1" x14ac:dyDescent="0.2">
      <c r="D1067" s="2"/>
    </row>
    <row r="1068" spans="4:4" ht="33" customHeight="1" x14ac:dyDescent="0.2">
      <c r="D1068" s="2"/>
    </row>
    <row r="1069" spans="4:4" ht="33" customHeight="1" x14ac:dyDescent="0.2">
      <c r="D1069" s="2"/>
    </row>
    <row r="1070" spans="4:4" ht="33" customHeight="1" x14ac:dyDescent="0.2">
      <c r="D1070" s="2"/>
    </row>
    <row r="1071" spans="4:4" ht="33" customHeight="1" x14ac:dyDescent="0.2">
      <c r="D1071" s="2"/>
    </row>
    <row r="1072" spans="4:4" ht="33" customHeight="1" x14ac:dyDescent="0.2">
      <c r="D1072" s="2"/>
    </row>
    <row r="1073" spans="4:4" ht="33" customHeight="1" x14ac:dyDescent="0.2">
      <c r="D1073" s="2"/>
    </row>
    <row r="1074" spans="4:4" ht="33" customHeight="1" x14ac:dyDescent="0.2">
      <c r="D1074" s="2"/>
    </row>
    <row r="1075" spans="4:4" ht="33" customHeight="1" x14ac:dyDescent="0.2">
      <c r="D1075" s="2"/>
    </row>
    <row r="1076" spans="4:4" ht="33" customHeight="1" x14ac:dyDescent="0.2">
      <c r="D1076" s="2"/>
    </row>
    <row r="1077" spans="4:4" ht="33" customHeight="1" x14ac:dyDescent="0.2">
      <c r="D1077" s="2"/>
    </row>
    <row r="1078" spans="4:4" ht="33" customHeight="1" x14ac:dyDescent="0.2">
      <c r="D1078" s="2"/>
    </row>
    <row r="1079" spans="4:4" ht="33" customHeight="1" x14ac:dyDescent="0.2">
      <c r="D1079" s="2"/>
    </row>
    <row r="1080" spans="4:4" ht="33" customHeight="1" x14ac:dyDescent="0.2">
      <c r="D1080" s="2"/>
    </row>
    <row r="1081" spans="4:4" ht="33" customHeight="1" x14ac:dyDescent="0.2">
      <c r="D1081" s="2"/>
    </row>
    <row r="1082" spans="4:4" ht="33" customHeight="1" x14ac:dyDescent="0.2">
      <c r="D1082" s="2"/>
    </row>
    <row r="1083" spans="4:4" ht="33" customHeight="1" x14ac:dyDescent="0.2">
      <c r="D1083" s="2"/>
    </row>
    <row r="1084" spans="4:4" ht="33" customHeight="1" x14ac:dyDescent="0.2">
      <c r="D1084" s="2"/>
    </row>
    <row r="1085" spans="4:4" ht="33" customHeight="1" x14ac:dyDescent="0.2">
      <c r="D1085" s="2"/>
    </row>
    <row r="1086" spans="4:4" ht="33" customHeight="1" x14ac:dyDescent="0.2">
      <c r="D1086" s="2"/>
    </row>
    <row r="1087" spans="4:4" ht="33" customHeight="1" x14ac:dyDescent="0.2">
      <c r="D1087" s="2"/>
    </row>
    <row r="1088" spans="4:4" ht="33" customHeight="1" x14ac:dyDescent="0.2">
      <c r="D1088" s="2"/>
    </row>
    <row r="1089" spans="4:4" ht="33" customHeight="1" x14ac:dyDescent="0.2">
      <c r="D1089" s="2"/>
    </row>
    <row r="1090" spans="4:4" ht="33" customHeight="1" x14ac:dyDescent="0.2">
      <c r="D1090" s="2"/>
    </row>
    <row r="1091" spans="4:4" ht="33" customHeight="1" x14ac:dyDescent="0.2">
      <c r="D1091" s="2"/>
    </row>
    <row r="1092" spans="4:4" ht="33" customHeight="1" x14ac:dyDescent="0.2">
      <c r="D1092" s="2"/>
    </row>
    <row r="1093" spans="4:4" ht="33" customHeight="1" x14ac:dyDescent="0.2">
      <c r="D1093" s="2"/>
    </row>
    <row r="1094" spans="4:4" ht="33" customHeight="1" x14ac:dyDescent="0.2">
      <c r="D1094" s="2"/>
    </row>
    <row r="1095" spans="4:4" ht="33" customHeight="1" x14ac:dyDescent="0.2">
      <c r="D1095" s="2"/>
    </row>
    <row r="1096" spans="4:4" ht="33" customHeight="1" x14ac:dyDescent="0.2">
      <c r="D1096" s="2"/>
    </row>
    <row r="1097" spans="4:4" ht="33" customHeight="1" x14ac:dyDescent="0.2">
      <c r="D1097" s="2"/>
    </row>
    <row r="1098" spans="4:4" ht="33" customHeight="1" x14ac:dyDescent="0.2">
      <c r="D1098" s="2"/>
    </row>
    <row r="1099" spans="4:4" ht="33" customHeight="1" x14ac:dyDescent="0.2">
      <c r="D1099" s="2"/>
    </row>
    <row r="1100" spans="4:4" ht="33" customHeight="1" x14ac:dyDescent="0.2">
      <c r="D1100" s="2"/>
    </row>
    <row r="1101" spans="4:4" ht="33" customHeight="1" x14ac:dyDescent="0.2">
      <c r="D1101" s="2"/>
    </row>
    <row r="1102" spans="4:4" ht="33" customHeight="1" x14ac:dyDescent="0.2">
      <c r="D1102" s="2"/>
    </row>
    <row r="1103" spans="4:4" ht="33" customHeight="1" x14ac:dyDescent="0.2">
      <c r="D1103" s="2"/>
    </row>
    <row r="1104" spans="4:4" ht="33" customHeight="1" x14ac:dyDescent="0.2">
      <c r="D1104" s="2"/>
    </row>
    <row r="1105" spans="4:4" ht="33" customHeight="1" x14ac:dyDescent="0.2">
      <c r="D1105" s="2"/>
    </row>
    <row r="1106" spans="4:4" ht="33" customHeight="1" x14ac:dyDescent="0.2">
      <c r="D1106" s="2"/>
    </row>
    <row r="1107" spans="4:4" ht="33" customHeight="1" x14ac:dyDescent="0.2">
      <c r="D1107" s="2"/>
    </row>
    <row r="1108" spans="4:4" ht="33" customHeight="1" x14ac:dyDescent="0.2">
      <c r="D1108" s="2"/>
    </row>
    <row r="1109" spans="4:4" ht="33" customHeight="1" x14ac:dyDescent="0.2">
      <c r="D1109" s="2"/>
    </row>
    <row r="1110" spans="4:4" ht="33" customHeight="1" x14ac:dyDescent="0.2">
      <c r="D1110" s="2"/>
    </row>
    <row r="1111" spans="4:4" ht="33" customHeight="1" x14ac:dyDescent="0.2">
      <c r="D1111" s="2"/>
    </row>
    <row r="1112" spans="4:4" ht="33" customHeight="1" x14ac:dyDescent="0.2">
      <c r="D1112" s="2"/>
    </row>
    <row r="1113" spans="4:4" ht="33" customHeight="1" x14ac:dyDescent="0.2">
      <c r="D1113" s="2"/>
    </row>
    <row r="1114" spans="4:4" ht="33" customHeight="1" x14ac:dyDescent="0.2">
      <c r="D1114" s="2"/>
    </row>
    <row r="1115" spans="4:4" ht="33" customHeight="1" x14ac:dyDescent="0.2">
      <c r="D1115" s="2"/>
    </row>
    <row r="1116" spans="4:4" ht="33" customHeight="1" x14ac:dyDescent="0.2">
      <c r="D1116" s="2"/>
    </row>
    <row r="1117" spans="4:4" ht="33" customHeight="1" x14ac:dyDescent="0.2">
      <c r="D1117" s="2"/>
    </row>
    <row r="1118" spans="4:4" ht="33" customHeight="1" x14ac:dyDescent="0.2">
      <c r="D1118" s="2"/>
    </row>
    <row r="1119" spans="4:4" ht="33" customHeight="1" x14ac:dyDescent="0.2">
      <c r="D1119" s="2"/>
    </row>
    <row r="1120" spans="4:4" ht="33" customHeight="1" x14ac:dyDescent="0.2">
      <c r="D1120" s="2"/>
    </row>
    <row r="1121" spans="4:4" ht="33" customHeight="1" x14ac:dyDescent="0.2">
      <c r="D1121" s="2"/>
    </row>
    <row r="1122" spans="4:4" ht="33" customHeight="1" x14ac:dyDescent="0.2">
      <c r="D1122" s="2"/>
    </row>
    <row r="1123" spans="4:4" ht="33" customHeight="1" x14ac:dyDescent="0.2">
      <c r="D1123" s="2"/>
    </row>
    <row r="1124" spans="4:4" ht="33" customHeight="1" x14ac:dyDescent="0.2">
      <c r="D1124" s="2"/>
    </row>
    <row r="1125" spans="4:4" ht="33" customHeight="1" x14ac:dyDescent="0.2">
      <c r="D1125" s="2"/>
    </row>
    <row r="1126" spans="4:4" ht="33" customHeight="1" x14ac:dyDescent="0.2">
      <c r="D1126" s="2"/>
    </row>
    <row r="1127" spans="4:4" ht="33" customHeight="1" x14ac:dyDescent="0.2">
      <c r="D1127" s="2"/>
    </row>
    <row r="1128" spans="4:4" ht="33" customHeight="1" x14ac:dyDescent="0.2">
      <c r="D1128" s="2"/>
    </row>
    <row r="1129" spans="4:4" ht="33" customHeight="1" x14ac:dyDescent="0.2">
      <c r="D1129" s="2"/>
    </row>
    <row r="1130" spans="4:4" ht="33" customHeight="1" x14ac:dyDescent="0.2">
      <c r="D1130" s="2"/>
    </row>
    <row r="1131" spans="4:4" ht="33" customHeight="1" x14ac:dyDescent="0.2">
      <c r="D1131" s="2"/>
    </row>
    <row r="1132" spans="4:4" ht="33" customHeight="1" x14ac:dyDescent="0.2">
      <c r="D1132" s="2"/>
    </row>
    <row r="1133" spans="4:4" ht="33" customHeight="1" x14ac:dyDescent="0.2">
      <c r="D1133" s="2"/>
    </row>
    <row r="1134" spans="4:4" ht="33" customHeight="1" x14ac:dyDescent="0.2">
      <c r="D1134" s="2"/>
    </row>
    <row r="1135" spans="4:4" ht="33" customHeight="1" x14ac:dyDescent="0.2">
      <c r="D1135" s="2"/>
    </row>
    <row r="1136" spans="4:4" ht="33" customHeight="1" x14ac:dyDescent="0.2">
      <c r="D1136" s="2"/>
    </row>
    <row r="1137" spans="4:4" ht="33" customHeight="1" x14ac:dyDescent="0.2">
      <c r="D1137" s="2"/>
    </row>
    <row r="1138" spans="4:4" ht="33" customHeight="1" x14ac:dyDescent="0.2">
      <c r="D1138" s="2"/>
    </row>
    <row r="1139" spans="4:4" ht="33" customHeight="1" x14ac:dyDescent="0.2">
      <c r="D1139" s="2"/>
    </row>
    <row r="1140" spans="4:4" ht="33" customHeight="1" x14ac:dyDescent="0.2">
      <c r="D1140" s="2"/>
    </row>
    <row r="1141" spans="4:4" ht="33" customHeight="1" x14ac:dyDescent="0.2">
      <c r="D1141" s="2"/>
    </row>
    <row r="1142" spans="4:4" ht="33" customHeight="1" x14ac:dyDescent="0.2">
      <c r="D1142" s="2"/>
    </row>
    <row r="1143" spans="4:4" ht="33" customHeight="1" x14ac:dyDescent="0.2">
      <c r="D1143" s="2"/>
    </row>
    <row r="1144" spans="4:4" ht="33" customHeight="1" x14ac:dyDescent="0.2">
      <c r="D1144" s="2"/>
    </row>
    <row r="1145" spans="4:4" ht="33" customHeight="1" x14ac:dyDescent="0.2">
      <c r="D1145" s="2"/>
    </row>
    <row r="1146" spans="4:4" ht="33" customHeight="1" x14ac:dyDescent="0.2">
      <c r="D1146" s="2"/>
    </row>
    <row r="1147" spans="4:4" ht="33" customHeight="1" x14ac:dyDescent="0.2">
      <c r="D1147" s="2"/>
    </row>
    <row r="1148" spans="4:4" ht="33" customHeight="1" x14ac:dyDescent="0.2">
      <c r="D1148" s="2"/>
    </row>
    <row r="1149" spans="4:4" ht="33" customHeight="1" x14ac:dyDescent="0.2">
      <c r="D1149" s="2"/>
    </row>
    <row r="1150" spans="4:4" ht="33" customHeight="1" x14ac:dyDescent="0.2">
      <c r="D1150" s="2"/>
    </row>
    <row r="1151" spans="4:4" ht="33" customHeight="1" x14ac:dyDescent="0.2">
      <c r="D1151" s="2"/>
    </row>
    <row r="1152" spans="4:4" ht="33" customHeight="1" x14ac:dyDescent="0.2">
      <c r="D1152" s="2"/>
    </row>
    <row r="1153" spans="4:4" ht="33" customHeight="1" x14ac:dyDescent="0.2">
      <c r="D1153" s="2"/>
    </row>
    <row r="1154" spans="4:4" ht="33" customHeight="1" x14ac:dyDescent="0.2">
      <c r="D1154" s="2"/>
    </row>
    <row r="1155" spans="4:4" ht="33" customHeight="1" x14ac:dyDescent="0.2">
      <c r="D1155" s="2"/>
    </row>
    <row r="1156" spans="4:4" ht="33" customHeight="1" x14ac:dyDescent="0.2">
      <c r="D1156" s="2"/>
    </row>
    <row r="1157" spans="4:4" ht="33" customHeight="1" x14ac:dyDescent="0.2">
      <c r="D1157" s="2"/>
    </row>
    <row r="1158" spans="4:4" ht="33" customHeight="1" x14ac:dyDescent="0.2">
      <c r="D1158" s="2"/>
    </row>
    <row r="1159" spans="4:4" ht="33" customHeight="1" x14ac:dyDescent="0.2">
      <c r="D1159" s="2"/>
    </row>
    <row r="1160" spans="4:4" ht="33" customHeight="1" x14ac:dyDescent="0.2">
      <c r="D1160" s="2"/>
    </row>
    <row r="1161" spans="4:4" ht="33" customHeight="1" x14ac:dyDescent="0.2">
      <c r="D1161" s="2"/>
    </row>
    <row r="1162" spans="4:4" ht="33" customHeight="1" x14ac:dyDescent="0.2">
      <c r="D1162" s="2"/>
    </row>
    <row r="1163" spans="4:4" ht="33" customHeight="1" x14ac:dyDescent="0.2">
      <c r="D1163" s="2"/>
    </row>
    <row r="1164" spans="4:4" ht="33" customHeight="1" x14ac:dyDescent="0.2">
      <c r="D1164" s="2"/>
    </row>
    <row r="1165" spans="4:4" ht="33" customHeight="1" x14ac:dyDescent="0.2">
      <c r="D1165" s="2"/>
    </row>
    <row r="1166" spans="4:4" ht="33" customHeight="1" x14ac:dyDescent="0.2">
      <c r="D1166" s="2"/>
    </row>
    <row r="1167" spans="4:4" ht="33" customHeight="1" x14ac:dyDescent="0.2">
      <c r="D1167" s="2"/>
    </row>
    <row r="1168" spans="4:4" ht="33" customHeight="1" x14ac:dyDescent="0.2">
      <c r="D1168" s="2"/>
    </row>
    <row r="1169" spans="4:4" ht="33" customHeight="1" x14ac:dyDescent="0.2">
      <c r="D1169" s="2"/>
    </row>
    <row r="1170" spans="4:4" ht="33" customHeight="1" x14ac:dyDescent="0.2">
      <c r="D1170" s="2"/>
    </row>
    <row r="1171" spans="4:4" ht="33" customHeight="1" x14ac:dyDescent="0.2">
      <c r="D1171" s="2"/>
    </row>
    <row r="1172" spans="4:4" ht="33" customHeight="1" x14ac:dyDescent="0.2">
      <c r="D1172" s="2"/>
    </row>
    <row r="1173" spans="4:4" ht="33" customHeight="1" x14ac:dyDescent="0.2">
      <c r="D1173" s="2"/>
    </row>
    <row r="1174" spans="4:4" ht="33" customHeight="1" x14ac:dyDescent="0.2">
      <c r="D1174" s="2"/>
    </row>
    <row r="1175" spans="4:4" ht="33" customHeight="1" x14ac:dyDescent="0.2">
      <c r="D1175" s="2"/>
    </row>
    <row r="1176" spans="4:4" ht="33" customHeight="1" x14ac:dyDescent="0.2">
      <c r="D1176" s="2"/>
    </row>
    <row r="1177" spans="4:4" ht="33" customHeight="1" x14ac:dyDescent="0.2">
      <c r="D1177" s="2"/>
    </row>
    <row r="1178" spans="4:4" ht="33" customHeight="1" x14ac:dyDescent="0.2">
      <c r="D1178" s="2"/>
    </row>
    <row r="1179" spans="4:4" ht="33" customHeight="1" x14ac:dyDescent="0.2">
      <c r="D1179" s="2"/>
    </row>
    <row r="1180" spans="4:4" ht="33" customHeight="1" x14ac:dyDescent="0.2">
      <c r="D1180" s="2"/>
    </row>
    <row r="1181" spans="4:4" ht="33" customHeight="1" x14ac:dyDescent="0.2">
      <c r="D1181" s="2"/>
    </row>
    <row r="1182" spans="4:4" ht="33" customHeight="1" x14ac:dyDescent="0.2">
      <c r="D1182" s="2"/>
    </row>
    <row r="1183" spans="4:4" ht="33" customHeight="1" x14ac:dyDescent="0.2">
      <c r="D1183" s="2"/>
    </row>
    <row r="1184" spans="4:4" ht="33" customHeight="1" x14ac:dyDescent="0.2">
      <c r="D1184" s="2"/>
    </row>
    <row r="1185" spans="4:4" ht="33" customHeight="1" x14ac:dyDescent="0.2">
      <c r="D1185" s="2"/>
    </row>
    <row r="1186" spans="4:4" ht="33" customHeight="1" x14ac:dyDescent="0.2">
      <c r="D1186" s="2"/>
    </row>
    <row r="1187" spans="4:4" ht="33" customHeight="1" x14ac:dyDescent="0.2">
      <c r="D1187" s="2"/>
    </row>
    <row r="1188" spans="4:4" ht="33" customHeight="1" x14ac:dyDescent="0.2">
      <c r="D1188" s="2"/>
    </row>
    <row r="1189" spans="4:4" ht="33" customHeight="1" x14ac:dyDescent="0.2">
      <c r="D1189" s="2"/>
    </row>
    <row r="1190" spans="4:4" ht="33" customHeight="1" x14ac:dyDescent="0.2">
      <c r="D1190" s="2"/>
    </row>
    <row r="1191" spans="4:4" ht="33" customHeight="1" x14ac:dyDescent="0.2">
      <c r="D1191" s="2"/>
    </row>
    <row r="1192" spans="4:4" ht="33" customHeight="1" x14ac:dyDescent="0.2">
      <c r="D1192" s="2"/>
    </row>
    <row r="1193" spans="4:4" ht="33" customHeight="1" x14ac:dyDescent="0.2">
      <c r="D1193" s="2"/>
    </row>
    <row r="1194" spans="4:4" ht="33" customHeight="1" x14ac:dyDescent="0.2">
      <c r="D1194" s="2"/>
    </row>
    <row r="1195" spans="4:4" ht="33" customHeight="1" x14ac:dyDescent="0.2">
      <c r="D1195" s="2"/>
    </row>
    <row r="1196" spans="4:4" ht="33" customHeight="1" x14ac:dyDescent="0.2">
      <c r="D1196" s="2"/>
    </row>
    <row r="1197" spans="4:4" ht="33" customHeight="1" x14ac:dyDescent="0.2">
      <c r="D1197" s="2"/>
    </row>
    <row r="1198" spans="4:4" ht="33" customHeight="1" x14ac:dyDescent="0.2">
      <c r="D1198" s="2"/>
    </row>
    <row r="1199" spans="4:4" ht="33" customHeight="1" x14ac:dyDescent="0.2">
      <c r="D1199" s="2"/>
    </row>
    <row r="1200" spans="4:4" ht="33" customHeight="1" x14ac:dyDescent="0.2">
      <c r="D1200" s="2"/>
    </row>
    <row r="1201" spans="4:4" ht="33" customHeight="1" x14ac:dyDescent="0.2">
      <c r="D1201" s="2"/>
    </row>
    <row r="1202" spans="4:4" ht="33" customHeight="1" x14ac:dyDescent="0.2">
      <c r="D1202" s="2"/>
    </row>
    <row r="1203" spans="4:4" ht="33" customHeight="1" x14ac:dyDescent="0.2">
      <c r="D1203" s="2"/>
    </row>
    <row r="1204" spans="4:4" ht="33" customHeight="1" x14ac:dyDescent="0.2">
      <c r="D1204" s="2"/>
    </row>
    <row r="1205" spans="4:4" ht="33" customHeight="1" x14ac:dyDescent="0.2">
      <c r="D1205" s="2"/>
    </row>
    <row r="1206" spans="4:4" ht="33" customHeight="1" x14ac:dyDescent="0.2">
      <c r="D1206" s="2"/>
    </row>
    <row r="1207" spans="4:4" ht="33" customHeight="1" x14ac:dyDescent="0.2">
      <c r="D1207" s="2"/>
    </row>
    <row r="1208" spans="4:4" ht="33" customHeight="1" x14ac:dyDescent="0.2">
      <c r="D1208" s="2"/>
    </row>
    <row r="1209" spans="4:4" ht="33" customHeight="1" x14ac:dyDescent="0.2">
      <c r="D1209" s="2"/>
    </row>
    <row r="1210" spans="4:4" ht="33" customHeight="1" x14ac:dyDescent="0.2">
      <c r="D1210" s="2"/>
    </row>
    <row r="1211" spans="4:4" ht="33" customHeight="1" x14ac:dyDescent="0.2">
      <c r="D1211" s="2"/>
    </row>
    <row r="1212" spans="4:4" ht="33" customHeight="1" x14ac:dyDescent="0.2">
      <c r="D1212" s="2"/>
    </row>
    <row r="1213" spans="4:4" ht="33" customHeight="1" x14ac:dyDescent="0.2">
      <c r="D1213" s="2"/>
    </row>
    <row r="1214" spans="4:4" ht="33" customHeight="1" x14ac:dyDescent="0.2">
      <c r="D1214" s="2"/>
    </row>
    <row r="1215" spans="4:4" ht="33" customHeight="1" x14ac:dyDescent="0.2">
      <c r="D1215" s="2"/>
    </row>
    <row r="1216" spans="4:4" ht="33" customHeight="1" x14ac:dyDescent="0.2">
      <c r="D1216" s="2"/>
    </row>
    <row r="1217" spans="4:4" ht="33" customHeight="1" x14ac:dyDescent="0.2">
      <c r="D1217" s="2"/>
    </row>
    <row r="1218" spans="4:4" ht="33" customHeight="1" x14ac:dyDescent="0.2">
      <c r="D1218" s="2"/>
    </row>
    <row r="1219" spans="4:4" ht="33" customHeight="1" x14ac:dyDescent="0.2">
      <c r="D1219" s="2"/>
    </row>
    <row r="1220" spans="4:4" ht="33" customHeight="1" x14ac:dyDescent="0.2">
      <c r="D1220" s="2"/>
    </row>
    <row r="1221" spans="4:4" ht="33" customHeight="1" x14ac:dyDescent="0.2">
      <c r="D1221" s="2"/>
    </row>
    <row r="1222" spans="4:4" ht="33" customHeight="1" x14ac:dyDescent="0.2">
      <c r="D1222" s="2"/>
    </row>
    <row r="1223" spans="4:4" ht="33" customHeight="1" x14ac:dyDescent="0.2">
      <c r="D1223" s="2"/>
    </row>
    <row r="1224" spans="4:4" ht="33" customHeight="1" x14ac:dyDescent="0.2">
      <c r="D1224" s="2"/>
    </row>
    <row r="1225" spans="4:4" ht="33" customHeight="1" x14ac:dyDescent="0.2">
      <c r="D1225" s="2"/>
    </row>
    <row r="1226" spans="4:4" ht="33" customHeight="1" x14ac:dyDescent="0.2">
      <c r="D1226" s="2"/>
    </row>
    <row r="1227" spans="4:4" ht="33" customHeight="1" x14ac:dyDescent="0.2">
      <c r="D1227" s="2"/>
    </row>
    <row r="1228" spans="4:4" ht="33" customHeight="1" x14ac:dyDescent="0.2">
      <c r="D1228" s="2"/>
    </row>
    <row r="1229" spans="4:4" ht="33" customHeight="1" x14ac:dyDescent="0.2">
      <c r="D1229" s="2"/>
    </row>
    <row r="1230" spans="4:4" ht="33" customHeight="1" x14ac:dyDescent="0.2">
      <c r="D1230" s="2"/>
    </row>
    <row r="1231" spans="4:4" ht="33" customHeight="1" x14ac:dyDescent="0.2">
      <c r="D1231" s="2"/>
    </row>
    <row r="1232" spans="4:4" ht="33" customHeight="1" x14ac:dyDescent="0.2">
      <c r="D1232" s="2"/>
    </row>
    <row r="1233" spans="4:4" ht="33" customHeight="1" x14ac:dyDescent="0.2">
      <c r="D1233" s="2"/>
    </row>
    <row r="1234" spans="4:4" ht="33" customHeight="1" x14ac:dyDescent="0.2">
      <c r="D1234" s="2"/>
    </row>
    <row r="1235" spans="4:4" ht="33" customHeight="1" x14ac:dyDescent="0.2">
      <c r="D1235" s="2"/>
    </row>
    <row r="1236" spans="4:4" ht="33" customHeight="1" x14ac:dyDescent="0.2">
      <c r="D1236" s="2"/>
    </row>
    <row r="1237" spans="4:4" ht="33" customHeight="1" x14ac:dyDescent="0.2">
      <c r="D1237" s="2"/>
    </row>
    <row r="1238" spans="4:4" ht="33" customHeight="1" x14ac:dyDescent="0.2">
      <c r="D1238" s="2"/>
    </row>
    <row r="1239" spans="4:4" ht="33" customHeight="1" x14ac:dyDescent="0.2">
      <c r="D1239" s="2"/>
    </row>
    <row r="1240" spans="4:4" ht="33" customHeight="1" x14ac:dyDescent="0.2">
      <c r="D1240" s="2"/>
    </row>
    <row r="1241" spans="4:4" ht="33" customHeight="1" x14ac:dyDescent="0.2">
      <c r="D1241" s="2"/>
    </row>
    <row r="1242" spans="4:4" ht="33" customHeight="1" x14ac:dyDescent="0.2">
      <c r="D1242" s="2"/>
    </row>
    <row r="1243" spans="4:4" ht="33" customHeight="1" x14ac:dyDescent="0.2">
      <c r="D1243" s="2"/>
    </row>
    <row r="1244" spans="4:4" ht="33" customHeight="1" x14ac:dyDescent="0.2">
      <c r="D1244" s="2"/>
    </row>
    <row r="1245" spans="4:4" ht="33" customHeight="1" x14ac:dyDescent="0.2">
      <c r="D1245" s="2"/>
    </row>
    <row r="1246" spans="4:4" ht="33" customHeight="1" x14ac:dyDescent="0.2">
      <c r="D1246" s="2"/>
    </row>
    <row r="1247" spans="4:4" ht="33" customHeight="1" x14ac:dyDescent="0.2">
      <c r="D1247" s="2"/>
    </row>
    <row r="1248" spans="4:4" ht="33" customHeight="1" x14ac:dyDescent="0.2">
      <c r="D1248" s="2"/>
    </row>
    <row r="1249" spans="4:4" ht="33" customHeight="1" x14ac:dyDescent="0.2">
      <c r="D1249" s="2"/>
    </row>
    <row r="1250" spans="4:4" ht="33" customHeight="1" x14ac:dyDescent="0.2">
      <c r="D1250" s="2"/>
    </row>
    <row r="1251" spans="4:4" ht="33" customHeight="1" x14ac:dyDescent="0.2">
      <c r="D1251" s="2"/>
    </row>
    <row r="1252" spans="4:4" ht="33" customHeight="1" x14ac:dyDescent="0.2">
      <c r="D1252" s="2"/>
    </row>
    <row r="1253" spans="4:4" ht="33" customHeight="1" x14ac:dyDescent="0.2">
      <c r="D1253" s="2"/>
    </row>
    <row r="1254" spans="4:4" ht="33" customHeight="1" x14ac:dyDescent="0.2">
      <c r="D1254" s="2"/>
    </row>
    <row r="1255" spans="4:4" ht="33" customHeight="1" x14ac:dyDescent="0.2">
      <c r="D1255" s="2"/>
    </row>
    <row r="1256" spans="4:4" ht="33" customHeight="1" x14ac:dyDescent="0.2">
      <c r="D1256" s="2"/>
    </row>
    <row r="1257" spans="4:4" ht="33" customHeight="1" x14ac:dyDescent="0.2">
      <c r="D1257" s="2"/>
    </row>
    <row r="1258" spans="4:4" ht="33" customHeight="1" x14ac:dyDescent="0.2">
      <c r="D1258" s="2"/>
    </row>
    <row r="1259" spans="4:4" ht="33" customHeight="1" x14ac:dyDescent="0.2">
      <c r="D1259" s="2"/>
    </row>
    <row r="1260" spans="4:4" ht="33" customHeight="1" x14ac:dyDescent="0.2">
      <c r="D1260" s="2"/>
    </row>
    <row r="1261" spans="4:4" ht="33" customHeight="1" x14ac:dyDescent="0.2">
      <c r="D1261" s="2"/>
    </row>
    <row r="1262" spans="4:4" ht="33" customHeight="1" x14ac:dyDescent="0.2">
      <c r="D1262" s="2"/>
    </row>
    <row r="1263" spans="4:4" ht="33" customHeight="1" x14ac:dyDescent="0.2">
      <c r="D1263" s="2"/>
    </row>
    <row r="1264" spans="4:4" ht="33" customHeight="1" x14ac:dyDescent="0.2">
      <c r="D1264" s="2"/>
    </row>
    <row r="1265" spans="4:4" ht="33" customHeight="1" x14ac:dyDescent="0.2">
      <c r="D1265" s="2"/>
    </row>
    <row r="1266" spans="4:4" ht="33" customHeight="1" x14ac:dyDescent="0.2">
      <c r="D1266" s="2"/>
    </row>
    <row r="1267" spans="4:4" ht="33" customHeight="1" x14ac:dyDescent="0.2">
      <c r="D1267" s="2"/>
    </row>
    <row r="1268" spans="4:4" ht="33" customHeight="1" x14ac:dyDescent="0.2">
      <c r="D1268" s="2"/>
    </row>
    <row r="1269" spans="4:4" ht="33" customHeight="1" x14ac:dyDescent="0.2">
      <c r="D1269" s="2"/>
    </row>
    <row r="1270" spans="4:4" ht="33" customHeight="1" x14ac:dyDescent="0.2">
      <c r="D1270" s="2"/>
    </row>
    <row r="1271" spans="4:4" ht="33" customHeight="1" x14ac:dyDescent="0.2">
      <c r="D1271" s="2"/>
    </row>
    <row r="1272" spans="4:4" ht="33" customHeight="1" x14ac:dyDescent="0.2">
      <c r="D1272" s="2"/>
    </row>
    <row r="1273" spans="4:4" ht="33" customHeight="1" x14ac:dyDescent="0.2">
      <c r="D1273" s="2"/>
    </row>
    <row r="1274" spans="4:4" ht="33" customHeight="1" x14ac:dyDescent="0.2">
      <c r="D1274" s="2"/>
    </row>
    <row r="1275" spans="4:4" ht="33" customHeight="1" x14ac:dyDescent="0.2">
      <c r="D1275" s="2"/>
    </row>
    <row r="1276" spans="4:4" ht="33" customHeight="1" x14ac:dyDescent="0.2">
      <c r="D1276" s="2"/>
    </row>
    <row r="1277" spans="4:4" ht="33" customHeight="1" x14ac:dyDescent="0.2">
      <c r="D1277" s="2"/>
    </row>
    <row r="1278" spans="4:4" ht="33" customHeight="1" x14ac:dyDescent="0.2">
      <c r="D1278" s="2"/>
    </row>
    <row r="1279" spans="4:4" ht="33" customHeight="1" x14ac:dyDescent="0.2">
      <c r="D1279" s="2"/>
    </row>
    <row r="1280" spans="4:4" ht="33" customHeight="1" x14ac:dyDescent="0.2">
      <c r="D1280" s="2"/>
    </row>
    <row r="1281" spans="4:4" ht="33" customHeight="1" x14ac:dyDescent="0.2">
      <c r="D1281" s="2"/>
    </row>
    <row r="1282" spans="4:4" ht="33" customHeight="1" x14ac:dyDescent="0.2">
      <c r="D1282" s="2"/>
    </row>
    <row r="1283" spans="4:4" ht="33" customHeight="1" x14ac:dyDescent="0.2">
      <c r="D1283" s="2"/>
    </row>
    <row r="1284" spans="4:4" ht="33" customHeight="1" x14ac:dyDescent="0.2">
      <c r="D1284" s="2"/>
    </row>
    <row r="1285" spans="4:4" ht="33" customHeight="1" x14ac:dyDescent="0.2">
      <c r="D1285" s="2"/>
    </row>
    <row r="1286" spans="4:4" ht="33" customHeight="1" x14ac:dyDescent="0.2">
      <c r="D1286" s="2"/>
    </row>
    <row r="1287" spans="4:4" ht="33" customHeight="1" x14ac:dyDescent="0.2">
      <c r="D1287" s="2"/>
    </row>
    <row r="1288" spans="4:4" ht="33" customHeight="1" x14ac:dyDescent="0.2">
      <c r="D1288" s="2"/>
    </row>
    <row r="1289" spans="4:4" ht="33" customHeight="1" x14ac:dyDescent="0.2">
      <c r="D1289" s="2"/>
    </row>
    <row r="1290" spans="4:4" ht="33" customHeight="1" x14ac:dyDescent="0.2">
      <c r="D1290" s="2"/>
    </row>
    <row r="1291" spans="4:4" ht="33" customHeight="1" x14ac:dyDescent="0.2">
      <c r="D1291" s="2"/>
    </row>
    <row r="1292" spans="4:4" ht="33" customHeight="1" x14ac:dyDescent="0.2">
      <c r="D1292" s="2"/>
    </row>
    <row r="1293" spans="4:4" ht="33" customHeight="1" x14ac:dyDescent="0.2">
      <c r="D1293" s="2"/>
    </row>
    <row r="1294" spans="4:4" ht="33" customHeight="1" x14ac:dyDescent="0.2">
      <c r="D1294" s="2"/>
    </row>
    <row r="1295" spans="4:4" ht="33" customHeight="1" x14ac:dyDescent="0.2">
      <c r="D1295" s="2"/>
    </row>
    <row r="1296" spans="4:4" ht="33" customHeight="1" x14ac:dyDescent="0.2">
      <c r="D1296" s="2"/>
    </row>
    <row r="1297" spans="4:4" ht="33" customHeight="1" x14ac:dyDescent="0.2">
      <c r="D1297" s="2"/>
    </row>
    <row r="1298" spans="4:4" ht="33" customHeight="1" x14ac:dyDescent="0.2">
      <c r="D1298" s="2"/>
    </row>
    <row r="1299" spans="4:4" ht="33" customHeight="1" x14ac:dyDescent="0.2">
      <c r="D1299" s="2"/>
    </row>
    <row r="1300" spans="4:4" ht="33" customHeight="1" x14ac:dyDescent="0.2">
      <c r="D1300" s="2"/>
    </row>
    <row r="1301" spans="4:4" ht="33" customHeight="1" x14ac:dyDescent="0.2">
      <c r="D1301" s="2"/>
    </row>
    <row r="1302" spans="4:4" ht="33" customHeight="1" x14ac:dyDescent="0.2">
      <c r="D1302" s="2"/>
    </row>
    <row r="1303" spans="4:4" ht="33" customHeight="1" x14ac:dyDescent="0.2">
      <c r="D1303" s="2"/>
    </row>
    <row r="1304" spans="4:4" ht="33" customHeight="1" x14ac:dyDescent="0.2">
      <c r="D1304" s="2"/>
    </row>
    <row r="1305" spans="4:4" ht="33" customHeight="1" x14ac:dyDescent="0.2">
      <c r="D1305" s="2"/>
    </row>
    <row r="1306" spans="4:4" ht="33" customHeight="1" x14ac:dyDescent="0.2">
      <c r="D1306" s="2"/>
    </row>
    <row r="1307" spans="4:4" ht="33" customHeight="1" x14ac:dyDescent="0.2">
      <c r="D1307" s="2"/>
    </row>
    <row r="1308" spans="4:4" ht="33" customHeight="1" x14ac:dyDescent="0.2">
      <c r="D1308" s="2"/>
    </row>
    <row r="1309" spans="4:4" ht="33" customHeight="1" x14ac:dyDescent="0.2">
      <c r="D1309" s="2"/>
    </row>
    <row r="1310" spans="4:4" ht="33" customHeight="1" x14ac:dyDescent="0.2">
      <c r="D1310" s="2"/>
    </row>
    <row r="1311" spans="4:4" ht="33" customHeight="1" x14ac:dyDescent="0.2">
      <c r="D1311" s="2"/>
    </row>
    <row r="1312" spans="4:4" ht="33" customHeight="1" x14ac:dyDescent="0.2">
      <c r="D1312" s="2"/>
    </row>
    <row r="1313" spans="4:4" ht="33" customHeight="1" x14ac:dyDescent="0.2">
      <c r="D1313" s="2"/>
    </row>
    <row r="1314" spans="4:4" ht="33" customHeight="1" x14ac:dyDescent="0.2">
      <c r="D1314" s="2"/>
    </row>
    <row r="1315" spans="4:4" ht="33" customHeight="1" x14ac:dyDescent="0.2">
      <c r="D1315" s="2"/>
    </row>
    <row r="1316" spans="4:4" ht="33" customHeight="1" x14ac:dyDescent="0.2">
      <c r="D1316" s="2"/>
    </row>
    <row r="1317" spans="4:4" ht="33" customHeight="1" x14ac:dyDescent="0.2">
      <c r="D1317" s="2"/>
    </row>
    <row r="1318" spans="4:4" ht="33" customHeight="1" x14ac:dyDescent="0.2">
      <c r="D1318" s="2"/>
    </row>
    <row r="1319" spans="4:4" ht="33" customHeight="1" x14ac:dyDescent="0.2">
      <c r="D1319" s="2"/>
    </row>
    <row r="1320" spans="4:4" ht="33" customHeight="1" x14ac:dyDescent="0.2">
      <c r="D1320" s="2"/>
    </row>
    <row r="1321" spans="4:4" ht="33" customHeight="1" x14ac:dyDescent="0.2">
      <c r="D1321" s="2"/>
    </row>
    <row r="1322" spans="4:4" ht="33" customHeight="1" x14ac:dyDescent="0.2">
      <c r="D1322" s="2"/>
    </row>
    <row r="1323" spans="4:4" ht="33" customHeight="1" x14ac:dyDescent="0.2">
      <c r="D1323" s="2"/>
    </row>
    <row r="1324" spans="4:4" ht="33" customHeight="1" x14ac:dyDescent="0.2">
      <c r="D1324" s="2"/>
    </row>
    <row r="1325" spans="4:4" ht="33" customHeight="1" x14ac:dyDescent="0.2">
      <c r="D1325" s="2"/>
    </row>
    <row r="1326" spans="4:4" ht="33" customHeight="1" x14ac:dyDescent="0.2">
      <c r="D1326" s="2"/>
    </row>
    <row r="1327" spans="4:4" ht="33" customHeight="1" x14ac:dyDescent="0.2">
      <c r="D1327" s="2"/>
    </row>
    <row r="1328" spans="4:4" ht="33" customHeight="1" x14ac:dyDescent="0.2">
      <c r="D1328" s="2"/>
    </row>
    <row r="1329" spans="4:4" ht="33" customHeight="1" x14ac:dyDescent="0.2">
      <c r="D1329" s="2"/>
    </row>
    <row r="1330" spans="4:4" ht="33" customHeight="1" x14ac:dyDescent="0.2">
      <c r="D1330" s="2"/>
    </row>
    <row r="1331" spans="4:4" ht="33" customHeight="1" x14ac:dyDescent="0.2">
      <c r="D1331" s="2"/>
    </row>
    <row r="1332" spans="4:4" ht="33" customHeight="1" x14ac:dyDescent="0.2">
      <c r="D1332" s="2"/>
    </row>
    <row r="1333" spans="4:4" ht="33" customHeight="1" x14ac:dyDescent="0.2">
      <c r="D1333" s="2"/>
    </row>
    <row r="1334" spans="4:4" ht="33" customHeight="1" x14ac:dyDescent="0.2">
      <c r="D1334" s="2"/>
    </row>
    <row r="1335" spans="4:4" ht="33" customHeight="1" x14ac:dyDescent="0.2">
      <c r="D1335" s="2"/>
    </row>
    <row r="1336" spans="4:4" ht="33" customHeight="1" x14ac:dyDescent="0.2">
      <c r="D1336" s="2"/>
    </row>
    <row r="1337" spans="4:4" ht="33" customHeight="1" x14ac:dyDescent="0.2">
      <c r="D1337" s="2"/>
    </row>
    <row r="1338" spans="4:4" ht="33" customHeight="1" x14ac:dyDescent="0.2">
      <c r="D1338" s="2"/>
    </row>
    <row r="1339" spans="4:4" ht="33" customHeight="1" x14ac:dyDescent="0.2">
      <c r="D1339" s="2"/>
    </row>
    <row r="1340" spans="4:4" ht="33" customHeight="1" x14ac:dyDescent="0.2">
      <c r="D1340" s="2"/>
    </row>
    <row r="1341" spans="4:4" ht="33" customHeight="1" x14ac:dyDescent="0.2">
      <c r="D1341" s="2"/>
    </row>
    <row r="1342" spans="4:4" ht="33" customHeight="1" x14ac:dyDescent="0.2">
      <c r="D1342" s="2"/>
    </row>
    <row r="1343" spans="4:4" ht="33" customHeight="1" x14ac:dyDescent="0.2">
      <c r="D1343" s="2"/>
    </row>
    <row r="1344" spans="4:4" ht="33" customHeight="1" x14ac:dyDescent="0.2">
      <c r="D1344" s="2"/>
    </row>
    <row r="1345" spans="4:4" ht="33" customHeight="1" x14ac:dyDescent="0.2">
      <c r="D1345" s="2"/>
    </row>
    <row r="1346" spans="4:4" ht="33" customHeight="1" x14ac:dyDescent="0.2">
      <c r="D1346" s="2"/>
    </row>
    <row r="1347" spans="4:4" ht="33" customHeight="1" x14ac:dyDescent="0.2">
      <c r="D1347" s="2"/>
    </row>
    <row r="1348" spans="4:4" ht="33" customHeight="1" x14ac:dyDescent="0.2">
      <c r="D1348" s="2"/>
    </row>
    <row r="1349" spans="4:4" ht="33" customHeight="1" x14ac:dyDescent="0.2">
      <c r="D1349" s="2"/>
    </row>
    <row r="1350" spans="4:4" ht="33" customHeight="1" x14ac:dyDescent="0.2">
      <c r="D1350" s="2"/>
    </row>
    <row r="1351" spans="4:4" ht="33" customHeight="1" x14ac:dyDescent="0.2">
      <c r="D1351" s="2"/>
    </row>
    <row r="1352" spans="4:4" ht="33" customHeight="1" x14ac:dyDescent="0.2">
      <c r="D1352" s="2"/>
    </row>
    <row r="1353" spans="4:4" ht="33" customHeight="1" x14ac:dyDescent="0.2">
      <c r="D1353" s="2"/>
    </row>
    <row r="1354" spans="4:4" ht="33" customHeight="1" x14ac:dyDescent="0.2">
      <c r="D1354" s="2"/>
    </row>
    <row r="1355" spans="4:4" ht="33" customHeight="1" x14ac:dyDescent="0.2">
      <c r="D1355" s="2"/>
    </row>
    <row r="1356" spans="4:4" ht="33" customHeight="1" x14ac:dyDescent="0.2">
      <c r="D1356" s="2"/>
    </row>
    <row r="1357" spans="4:4" ht="33" customHeight="1" x14ac:dyDescent="0.2">
      <c r="D1357" s="2"/>
    </row>
    <row r="1358" spans="4:4" ht="33" customHeight="1" x14ac:dyDescent="0.2">
      <c r="D1358" s="2"/>
    </row>
    <row r="1359" spans="4:4" ht="33" customHeight="1" x14ac:dyDescent="0.2">
      <c r="D1359" s="2"/>
    </row>
    <row r="1360" spans="4:4" ht="33" customHeight="1" x14ac:dyDescent="0.2">
      <c r="D1360" s="2"/>
    </row>
    <row r="1361" spans="4:4" ht="33" customHeight="1" x14ac:dyDescent="0.2">
      <c r="D1361" s="2"/>
    </row>
    <row r="1362" spans="4:4" ht="33" customHeight="1" x14ac:dyDescent="0.2">
      <c r="D1362" s="2"/>
    </row>
    <row r="1363" spans="4:4" ht="33" customHeight="1" x14ac:dyDescent="0.2">
      <c r="D1363" s="2"/>
    </row>
    <row r="1364" spans="4:4" ht="33" customHeight="1" x14ac:dyDescent="0.2">
      <c r="D1364" s="2"/>
    </row>
    <row r="1365" spans="4:4" ht="33" customHeight="1" x14ac:dyDescent="0.2">
      <c r="D1365" s="2"/>
    </row>
    <row r="1366" spans="4:4" ht="33" customHeight="1" x14ac:dyDescent="0.2">
      <c r="D1366" s="2"/>
    </row>
    <row r="1367" spans="4:4" ht="33" customHeight="1" x14ac:dyDescent="0.2">
      <c r="D1367" s="2"/>
    </row>
    <row r="1368" spans="4:4" ht="33" customHeight="1" x14ac:dyDescent="0.2">
      <c r="D1368" s="2"/>
    </row>
    <row r="1369" spans="4:4" ht="33" customHeight="1" x14ac:dyDescent="0.2">
      <c r="D1369" s="2"/>
    </row>
    <row r="1370" spans="4:4" ht="33" customHeight="1" x14ac:dyDescent="0.2">
      <c r="D1370" s="2"/>
    </row>
    <row r="1371" spans="4:4" ht="33" customHeight="1" x14ac:dyDescent="0.2">
      <c r="D1371" s="2"/>
    </row>
    <row r="1372" spans="4:4" ht="33" customHeight="1" x14ac:dyDescent="0.2">
      <c r="D1372" s="2"/>
    </row>
    <row r="1373" spans="4:4" ht="33" customHeight="1" x14ac:dyDescent="0.2">
      <c r="D1373" s="2"/>
    </row>
    <row r="1374" spans="4:4" ht="33" customHeight="1" x14ac:dyDescent="0.2">
      <c r="D1374" s="2"/>
    </row>
    <row r="1375" spans="4:4" ht="33" customHeight="1" x14ac:dyDescent="0.2">
      <c r="D1375" s="2"/>
    </row>
    <row r="1376" spans="4:4" ht="33" customHeight="1" x14ac:dyDescent="0.2">
      <c r="D1376" s="2"/>
    </row>
    <row r="1377" spans="4:4" ht="33" customHeight="1" x14ac:dyDescent="0.2">
      <c r="D1377" s="2"/>
    </row>
    <row r="1378" spans="4:4" ht="33" customHeight="1" x14ac:dyDescent="0.2">
      <c r="D1378" s="2"/>
    </row>
    <row r="1379" spans="4:4" ht="33" customHeight="1" x14ac:dyDescent="0.2">
      <c r="D1379" s="2"/>
    </row>
    <row r="1380" spans="4:4" ht="33" customHeight="1" x14ac:dyDescent="0.2">
      <c r="D1380" s="2"/>
    </row>
    <row r="1381" spans="4:4" ht="33" customHeight="1" x14ac:dyDescent="0.2">
      <c r="D1381" s="2"/>
    </row>
    <row r="1382" spans="4:4" ht="33" customHeight="1" x14ac:dyDescent="0.2">
      <c r="D1382" s="2"/>
    </row>
    <row r="1383" spans="4:4" ht="33" customHeight="1" x14ac:dyDescent="0.2">
      <c r="D1383" s="2"/>
    </row>
    <row r="1384" spans="4:4" ht="33" customHeight="1" x14ac:dyDescent="0.2">
      <c r="D1384" s="2"/>
    </row>
    <row r="1385" spans="4:4" ht="33" customHeight="1" x14ac:dyDescent="0.2">
      <c r="D1385" s="2"/>
    </row>
    <row r="1386" spans="4:4" ht="33" customHeight="1" x14ac:dyDescent="0.2">
      <c r="D1386" s="2"/>
    </row>
    <row r="1387" spans="4:4" ht="33" customHeight="1" x14ac:dyDescent="0.2">
      <c r="D1387" s="2"/>
    </row>
    <row r="1388" spans="4:4" ht="33" customHeight="1" x14ac:dyDescent="0.2">
      <c r="D1388" s="2"/>
    </row>
    <row r="1389" spans="4:4" ht="33" customHeight="1" x14ac:dyDescent="0.2">
      <c r="D1389" s="2"/>
    </row>
    <row r="1390" spans="4:4" ht="33" customHeight="1" x14ac:dyDescent="0.2">
      <c r="D1390" s="2"/>
    </row>
    <row r="1391" spans="4:4" ht="33" customHeight="1" x14ac:dyDescent="0.2">
      <c r="D1391" s="2"/>
    </row>
    <row r="1392" spans="4:4" ht="33" customHeight="1" x14ac:dyDescent="0.2">
      <c r="D1392" s="2"/>
    </row>
    <row r="1393" spans="4:4" ht="33" customHeight="1" x14ac:dyDescent="0.2">
      <c r="D1393" s="2"/>
    </row>
    <row r="1394" spans="4:4" ht="33" customHeight="1" x14ac:dyDescent="0.2">
      <c r="D1394" s="2"/>
    </row>
    <row r="1395" spans="4:4" ht="33" customHeight="1" x14ac:dyDescent="0.2">
      <c r="D1395" s="2"/>
    </row>
    <row r="1396" spans="4:4" ht="33" customHeight="1" x14ac:dyDescent="0.2">
      <c r="D1396" s="2"/>
    </row>
    <row r="1397" spans="4:4" ht="33" customHeight="1" x14ac:dyDescent="0.2">
      <c r="D1397" s="2"/>
    </row>
    <row r="1398" spans="4:4" ht="33" customHeight="1" x14ac:dyDescent="0.2">
      <c r="D1398" s="2"/>
    </row>
    <row r="1399" spans="4:4" ht="33" customHeight="1" x14ac:dyDescent="0.2">
      <c r="D1399" s="2"/>
    </row>
    <row r="1400" spans="4:4" ht="33" customHeight="1" x14ac:dyDescent="0.2">
      <c r="D1400" s="2"/>
    </row>
    <row r="1401" spans="4:4" ht="33" customHeight="1" x14ac:dyDescent="0.2">
      <c r="D1401" s="2"/>
    </row>
    <row r="1402" spans="4:4" ht="33" customHeight="1" x14ac:dyDescent="0.2">
      <c r="D1402" s="2"/>
    </row>
    <row r="1403" spans="4:4" ht="33" customHeight="1" x14ac:dyDescent="0.2">
      <c r="D1403" s="2"/>
    </row>
    <row r="1404" spans="4:4" ht="33" customHeight="1" x14ac:dyDescent="0.2">
      <c r="D1404" s="2"/>
    </row>
    <row r="1405" spans="4:4" ht="33" customHeight="1" x14ac:dyDescent="0.2">
      <c r="D1405" s="2"/>
    </row>
    <row r="1406" spans="4:4" ht="33" customHeight="1" x14ac:dyDescent="0.2">
      <c r="D1406" s="2"/>
    </row>
    <row r="1407" spans="4:4" ht="33" customHeight="1" x14ac:dyDescent="0.2">
      <c r="D1407" s="2"/>
    </row>
    <row r="1408" spans="4:4" ht="33" customHeight="1" x14ac:dyDescent="0.2">
      <c r="D1408" s="2"/>
    </row>
    <row r="1409" spans="4:4" ht="33" customHeight="1" x14ac:dyDescent="0.2">
      <c r="D1409" s="2"/>
    </row>
    <row r="1410" spans="4:4" ht="33" customHeight="1" x14ac:dyDescent="0.2">
      <c r="D1410" s="2"/>
    </row>
    <row r="1411" spans="4:4" ht="33" customHeight="1" x14ac:dyDescent="0.2">
      <c r="D1411" s="2"/>
    </row>
    <row r="1412" spans="4:4" ht="33" customHeight="1" x14ac:dyDescent="0.2">
      <c r="D1412" s="2"/>
    </row>
    <row r="1413" spans="4:4" ht="33" customHeight="1" x14ac:dyDescent="0.2">
      <c r="D1413" s="2"/>
    </row>
    <row r="1414" spans="4:4" ht="33" customHeight="1" x14ac:dyDescent="0.2">
      <c r="D1414" s="2"/>
    </row>
    <row r="1415" spans="4:4" ht="33" customHeight="1" x14ac:dyDescent="0.2">
      <c r="D1415" s="2"/>
    </row>
    <row r="1416" spans="4:4" ht="33" customHeight="1" x14ac:dyDescent="0.2">
      <c r="D1416" s="2"/>
    </row>
    <row r="1417" spans="4:4" ht="33" customHeight="1" x14ac:dyDescent="0.2">
      <c r="D1417" s="2"/>
    </row>
    <row r="1418" spans="4:4" ht="33" customHeight="1" x14ac:dyDescent="0.2">
      <c r="D1418" s="2"/>
    </row>
    <row r="1419" spans="4:4" ht="33" customHeight="1" x14ac:dyDescent="0.2">
      <c r="D1419" s="2"/>
    </row>
    <row r="1420" spans="4:4" ht="33" customHeight="1" x14ac:dyDescent="0.2">
      <c r="D1420" s="2"/>
    </row>
    <row r="1421" spans="4:4" ht="33" customHeight="1" x14ac:dyDescent="0.2">
      <c r="D1421" s="2"/>
    </row>
    <row r="1422" spans="4:4" ht="33" customHeight="1" x14ac:dyDescent="0.2">
      <c r="D1422" s="2"/>
    </row>
    <row r="1423" spans="4:4" ht="33" customHeight="1" x14ac:dyDescent="0.2">
      <c r="D1423" s="2"/>
    </row>
    <row r="1424" spans="4:4" ht="33" customHeight="1" x14ac:dyDescent="0.2">
      <c r="D1424" s="2"/>
    </row>
    <row r="1425" spans="4:4" ht="33" customHeight="1" x14ac:dyDescent="0.2">
      <c r="D1425" s="2"/>
    </row>
    <row r="1426" spans="4:4" ht="33" customHeight="1" x14ac:dyDescent="0.2">
      <c r="D1426" s="2"/>
    </row>
    <row r="1427" spans="4:4" ht="33" customHeight="1" x14ac:dyDescent="0.2">
      <c r="D1427" s="2"/>
    </row>
    <row r="1428" spans="4:4" ht="33" customHeight="1" x14ac:dyDescent="0.2">
      <c r="D1428" s="2"/>
    </row>
    <row r="1429" spans="4:4" ht="33" customHeight="1" x14ac:dyDescent="0.2">
      <c r="D1429" s="2"/>
    </row>
    <row r="1430" spans="4:4" ht="33" customHeight="1" x14ac:dyDescent="0.2">
      <c r="D1430" s="2"/>
    </row>
    <row r="1431" spans="4:4" ht="33" customHeight="1" x14ac:dyDescent="0.2">
      <c r="D1431" s="2"/>
    </row>
    <row r="1432" spans="4:4" ht="33" customHeight="1" x14ac:dyDescent="0.2">
      <c r="D1432" s="2"/>
    </row>
    <row r="1433" spans="4:4" ht="33" customHeight="1" x14ac:dyDescent="0.2">
      <c r="D1433" s="2"/>
    </row>
    <row r="1434" spans="4:4" ht="33" customHeight="1" x14ac:dyDescent="0.2">
      <c r="D1434" s="2"/>
    </row>
    <row r="1435" spans="4:4" ht="33" customHeight="1" x14ac:dyDescent="0.2">
      <c r="D1435" s="2"/>
    </row>
    <row r="1436" spans="4:4" ht="33" customHeight="1" x14ac:dyDescent="0.2">
      <c r="D1436" s="2"/>
    </row>
    <row r="1437" spans="4:4" ht="33" customHeight="1" x14ac:dyDescent="0.2">
      <c r="D1437" s="2"/>
    </row>
    <row r="1438" spans="4:4" ht="33" customHeight="1" x14ac:dyDescent="0.2">
      <c r="D1438" s="2"/>
    </row>
    <row r="1439" spans="4:4" ht="33" customHeight="1" x14ac:dyDescent="0.2">
      <c r="D1439" s="2"/>
    </row>
    <row r="1440" spans="4:4" ht="33" customHeight="1" x14ac:dyDescent="0.2">
      <c r="D1440" s="2"/>
    </row>
    <row r="1441" spans="4:4" ht="33" customHeight="1" x14ac:dyDescent="0.2">
      <c r="D1441" s="2"/>
    </row>
    <row r="1442" spans="4:4" ht="33" customHeight="1" x14ac:dyDescent="0.2">
      <c r="D1442" s="2"/>
    </row>
    <row r="1443" spans="4:4" ht="33" customHeight="1" x14ac:dyDescent="0.2">
      <c r="D1443" s="2"/>
    </row>
    <row r="1444" spans="4:4" ht="33" customHeight="1" x14ac:dyDescent="0.2">
      <c r="D1444" s="2"/>
    </row>
    <row r="1445" spans="4:4" ht="33" customHeight="1" x14ac:dyDescent="0.2">
      <c r="D1445" s="2"/>
    </row>
    <row r="1446" spans="4:4" ht="33" customHeight="1" x14ac:dyDescent="0.2">
      <c r="D1446" s="2"/>
    </row>
    <row r="1447" spans="4:4" ht="33" customHeight="1" x14ac:dyDescent="0.2">
      <c r="D1447" s="2"/>
    </row>
    <row r="1448" spans="4:4" ht="33" customHeight="1" x14ac:dyDescent="0.2">
      <c r="D1448" s="2"/>
    </row>
    <row r="1449" spans="4:4" ht="33" customHeight="1" x14ac:dyDescent="0.2">
      <c r="D1449" s="2"/>
    </row>
    <row r="1450" spans="4:4" ht="33" customHeight="1" x14ac:dyDescent="0.2">
      <c r="D1450" s="2"/>
    </row>
    <row r="1451" spans="4:4" ht="33" customHeight="1" x14ac:dyDescent="0.2">
      <c r="D1451" s="2"/>
    </row>
    <row r="1452" spans="4:4" ht="33" customHeight="1" x14ac:dyDescent="0.2">
      <c r="D1452" s="2"/>
    </row>
    <row r="1453" spans="4:4" ht="33" customHeight="1" x14ac:dyDescent="0.2">
      <c r="D1453" s="2"/>
    </row>
    <row r="1454" spans="4:4" ht="33" customHeight="1" x14ac:dyDescent="0.2">
      <c r="D1454" s="2"/>
    </row>
    <row r="1455" spans="4:4" ht="33" customHeight="1" x14ac:dyDescent="0.2">
      <c r="D1455" s="2"/>
    </row>
    <row r="1456" spans="4:4" ht="33" customHeight="1" x14ac:dyDescent="0.2">
      <c r="D1456" s="2"/>
    </row>
    <row r="1457" spans="4:4" ht="33" customHeight="1" x14ac:dyDescent="0.2">
      <c r="D1457" s="2"/>
    </row>
    <row r="1458" spans="4:4" ht="33" customHeight="1" x14ac:dyDescent="0.2">
      <c r="D1458" s="2"/>
    </row>
    <row r="1459" spans="4:4" ht="33" customHeight="1" x14ac:dyDescent="0.2">
      <c r="D1459" s="2"/>
    </row>
    <row r="1460" spans="4:4" ht="33" customHeight="1" x14ac:dyDescent="0.2">
      <c r="D1460" s="2"/>
    </row>
    <row r="1461" spans="4:4" ht="33" customHeight="1" x14ac:dyDescent="0.2">
      <c r="D1461" s="2"/>
    </row>
    <row r="1462" spans="4:4" ht="33" customHeight="1" x14ac:dyDescent="0.2">
      <c r="D1462" s="2"/>
    </row>
    <row r="1463" spans="4:4" ht="33" customHeight="1" x14ac:dyDescent="0.2">
      <c r="D1463" s="2"/>
    </row>
    <row r="1464" spans="4:4" ht="33" customHeight="1" x14ac:dyDescent="0.2">
      <c r="D1464" s="2"/>
    </row>
    <row r="1465" spans="4:4" ht="33" customHeight="1" x14ac:dyDescent="0.2">
      <c r="D1465" s="2"/>
    </row>
    <row r="1466" spans="4:4" ht="33" customHeight="1" x14ac:dyDescent="0.2">
      <c r="D1466" s="2"/>
    </row>
    <row r="1467" spans="4:4" ht="33" customHeight="1" x14ac:dyDescent="0.2">
      <c r="D1467" s="2"/>
    </row>
    <row r="1468" spans="4:4" ht="33" customHeight="1" x14ac:dyDescent="0.2">
      <c r="D1468" s="2"/>
    </row>
    <row r="1469" spans="4:4" ht="33" customHeight="1" x14ac:dyDescent="0.2">
      <c r="D1469" s="2"/>
    </row>
    <row r="1470" spans="4:4" ht="33" customHeight="1" x14ac:dyDescent="0.2">
      <c r="D1470" s="2"/>
    </row>
    <row r="1471" spans="4:4" ht="33" customHeight="1" x14ac:dyDescent="0.2">
      <c r="D1471" s="2"/>
    </row>
    <row r="1472" spans="4:4" ht="33" customHeight="1" x14ac:dyDescent="0.2">
      <c r="D1472" s="2"/>
    </row>
    <row r="1473" spans="4:4" ht="33" customHeight="1" x14ac:dyDescent="0.2">
      <c r="D1473" s="2"/>
    </row>
    <row r="1474" spans="4:4" ht="33" customHeight="1" x14ac:dyDescent="0.2">
      <c r="D1474" s="2"/>
    </row>
    <row r="1475" spans="4:4" ht="33" customHeight="1" x14ac:dyDescent="0.2">
      <c r="D1475" s="2"/>
    </row>
    <row r="1476" spans="4:4" ht="33" customHeight="1" x14ac:dyDescent="0.2">
      <c r="D1476" s="2"/>
    </row>
    <row r="1477" spans="4:4" ht="33" customHeight="1" x14ac:dyDescent="0.2">
      <c r="D1477" s="2"/>
    </row>
    <row r="1478" spans="4:4" ht="33" customHeight="1" x14ac:dyDescent="0.2">
      <c r="D1478" s="2"/>
    </row>
    <row r="1479" spans="4:4" ht="33" customHeight="1" x14ac:dyDescent="0.2">
      <c r="D1479" s="2"/>
    </row>
    <row r="1480" spans="4:4" ht="33" customHeight="1" x14ac:dyDescent="0.2">
      <c r="D1480" s="2"/>
    </row>
    <row r="1481" spans="4:4" ht="33" customHeight="1" x14ac:dyDescent="0.2">
      <c r="D1481" s="2"/>
    </row>
    <row r="1482" spans="4:4" ht="33" customHeight="1" x14ac:dyDescent="0.2">
      <c r="D1482" s="2"/>
    </row>
    <row r="1483" spans="4:4" ht="33" customHeight="1" x14ac:dyDescent="0.2">
      <c r="D1483" s="2"/>
    </row>
    <row r="1484" spans="4:4" ht="33" customHeight="1" x14ac:dyDescent="0.2">
      <c r="D1484" s="2"/>
    </row>
    <row r="1485" spans="4:4" ht="33" customHeight="1" x14ac:dyDescent="0.2">
      <c r="D1485" s="2"/>
    </row>
    <row r="1486" spans="4:4" ht="33" customHeight="1" x14ac:dyDescent="0.2">
      <c r="D1486" s="2"/>
    </row>
    <row r="1487" spans="4:4" ht="33" customHeight="1" x14ac:dyDescent="0.2">
      <c r="D1487" s="2"/>
    </row>
    <row r="1488" spans="4:4" ht="33" customHeight="1" x14ac:dyDescent="0.2">
      <c r="D1488" s="2"/>
    </row>
    <row r="1489" spans="4:4" ht="33" customHeight="1" x14ac:dyDescent="0.2">
      <c r="D1489" s="2"/>
    </row>
    <row r="1490" spans="4:4" ht="33" customHeight="1" x14ac:dyDescent="0.2">
      <c r="D1490" s="2"/>
    </row>
    <row r="1491" spans="4:4" ht="33" customHeight="1" x14ac:dyDescent="0.2">
      <c r="D1491" s="2"/>
    </row>
    <row r="1492" spans="4:4" ht="33" customHeight="1" x14ac:dyDescent="0.2">
      <c r="D1492" s="2"/>
    </row>
    <row r="1493" spans="4:4" ht="33" customHeight="1" x14ac:dyDescent="0.2">
      <c r="D1493" s="2"/>
    </row>
    <row r="1494" spans="4:4" ht="33" customHeight="1" x14ac:dyDescent="0.2">
      <c r="D1494" s="2"/>
    </row>
    <row r="1495" spans="4:4" ht="33" customHeight="1" x14ac:dyDescent="0.2">
      <c r="D1495" s="2"/>
    </row>
    <row r="1496" spans="4:4" ht="33" customHeight="1" x14ac:dyDescent="0.2">
      <c r="D1496" s="2"/>
    </row>
    <row r="1497" spans="4:4" ht="33" customHeight="1" x14ac:dyDescent="0.2">
      <c r="D1497" s="2"/>
    </row>
    <row r="1498" spans="4:4" ht="33" customHeight="1" x14ac:dyDescent="0.2">
      <c r="D1498" s="2"/>
    </row>
    <row r="1499" spans="4:4" ht="33" customHeight="1" x14ac:dyDescent="0.2">
      <c r="D1499" s="2"/>
    </row>
    <row r="1500" spans="4:4" ht="33" customHeight="1" x14ac:dyDescent="0.2">
      <c r="D1500" s="2"/>
    </row>
    <row r="1501" spans="4:4" ht="33" customHeight="1" x14ac:dyDescent="0.2">
      <c r="D1501" s="2"/>
    </row>
    <row r="1502" spans="4:4" ht="33" customHeight="1" x14ac:dyDescent="0.2">
      <c r="D1502" s="2"/>
    </row>
    <row r="1503" spans="4:4" ht="33" customHeight="1" x14ac:dyDescent="0.2">
      <c r="D1503" s="2"/>
    </row>
    <row r="1504" spans="4:4" ht="33" customHeight="1" x14ac:dyDescent="0.2">
      <c r="D1504" s="2"/>
    </row>
    <row r="1505" spans="4:4" ht="33" customHeight="1" x14ac:dyDescent="0.2">
      <c r="D1505" s="2"/>
    </row>
    <row r="1506" spans="4:4" ht="33" customHeight="1" x14ac:dyDescent="0.2">
      <c r="D1506" s="2"/>
    </row>
    <row r="1507" spans="4:4" ht="33" customHeight="1" x14ac:dyDescent="0.2">
      <c r="D1507" s="2"/>
    </row>
    <row r="1508" spans="4:4" ht="33" customHeight="1" x14ac:dyDescent="0.2">
      <c r="D1508" s="2"/>
    </row>
    <row r="1509" spans="4:4" ht="33" customHeight="1" x14ac:dyDescent="0.2">
      <c r="D1509" s="2"/>
    </row>
    <row r="1510" spans="4:4" ht="33" customHeight="1" x14ac:dyDescent="0.2">
      <c r="D1510" s="2"/>
    </row>
    <row r="1511" spans="4:4" ht="33" customHeight="1" x14ac:dyDescent="0.2">
      <c r="D1511" s="2"/>
    </row>
    <row r="1512" spans="4:4" ht="33" customHeight="1" x14ac:dyDescent="0.2">
      <c r="D1512" s="2"/>
    </row>
    <row r="1513" spans="4:4" ht="33" customHeight="1" x14ac:dyDescent="0.2">
      <c r="D1513" s="2"/>
    </row>
    <row r="1514" spans="4:4" ht="33" customHeight="1" x14ac:dyDescent="0.2">
      <c r="D1514" s="2"/>
    </row>
    <row r="1515" spans="4:4" ht="33" customHeight="1" x14ac:dyDescent="0.2">
      <c r="D1515" s="2"/>
    </row>
    <row r="1516" spans="4:4" ht="33" customHeight="1" x14ac:dyDescent="0.2">
      <c r="D1516" s="2"/>
    </row>
    <row r="1517" spans="4:4" ht="33" customHeight="1" x14ac:dyDescent="0.2">
      <c r="D1517" s="2"/>
    </row>
    <row r="1518" spans="4:4" ht="33" customHeight="1" x14ac:dyDescent="0.2">
      <c r="D1518" s="2"/>
    </row>
    <row r="1519" spans="4:4" ht="33" customHeight="1" x14ac:dyDescent="0.2">
      <c r="D1519" s="2"/>
    </row>
    <row r="1520" spans="4:4" ht="33" customHeight="1" x14ac:dyDescent="0.2">
      <c r="D1520" s="2"/>
    </row>
    <row r="1521" spans="4:4" ht="33" customHeight="1" x14ac:dyDescent="0.2">
      <c r="D1521" s="2"/>
    </row>
    <row r="1522" spans="4:4" ht="33" customHeight="1" x14ac:dyDescent="0.2">
      <c r="D1522" s="2"/>
    </row>
    <row r="1523" spans="4:4" ht="33" customHeight="1" x14ac:dyDescent="0.2">
      <c r="D1523" s="2"/>
    </row>
    <row r="1524" spans="4:4" ht="33" customHeight="1" x14ac:dyDescent="0.2">
      <c r="D1524" s="2"/>
    </row>
    <row r="1525" spans="4:4" ht="33" customHeight="1" x14ac:dyDescent="0.2">
      <c r="D1525" s="2"/>
    </row>
    <row r="1526" spans="4:4" ht="33" customHeight="1" x14ac:dyDescent="0.2">
      <c r="D1526" s="2"/>
    </row>
    <row r="1527" spans="4:4" ht="33" customHeight="1" x14ac:dyDescent="0.2">
      <c r="D1527" s="2"/>
    </row>
    <row r="1528" spans="4:4" ht="33" customHeight="1" x14ac:dyDescent="0.2">
      <c r="D1528" s="2"/>
    </row>
    <row r="1529" spans="4:4" ht="33" customHeight="1" x14ac:dyDescent="0.2">
      <c r="D1529" s="2"/>
    </row>
    <row r="1530" spans="4:4" ht="33" customHeight="1" x14ac:dyDescent="0.2">
      <c r="D1530" s="2"/>
    </row>
    <row r="1531" spans="4:4" ht="33" customHeight="1" x14ac:dyDescent="0.2">
      <c r="D1531" s="2"/>
    </row>
    <row r="1532" spans="4:4" ht="33" customHeight="1" x14ac:dyDescent="0.2">
      <c r="D1532" s="2"/>
    </row>
    <row r="1533" spans="4:4" ht="33" customHeight="1" x14ac:dyDescent="0.2">
      <c r="D1533" s="2"/>
    </row>
    <row r="1534" spans="4:4" ht="33" customHeight="1" x14ac:dyDescent="0.2">
      <c r="D1534" s="2"/>
    </row>
    <row r="1535" spans="4:4" ht="33" customHeight="1" x14ac:dyDescent="0.2">
      <c r="D1535" s="2"/>
    </row>
    <row r="1536" spans="4:4" ht="33" customHeight="1" x14ac:dyDescent="0.2">
      <c r="D1536" s="2"/>
    </row>
    <row r="1537" spans="4:4" ht="33" customHeight="1" x14ac:dyDescent="0.2">
      <c r="D1537" s="2"/>
    </row>
    <row r="1538" spans="4:4" ht="33" customHeight="1" x14ac:dyDescent="0.2">
      <c r="D1538" s="2"/>
    </row>
    <row r="1539" spans="4:4" ht="33" customHeight="1" x14ac:dyDescent="0.2">
      <c r="D1539" s="2"/>
    </row>
    <row r="1540" spans="4:4" ht="33" customHeight="1" x14ac:dyDescent="0.2">
      <c r="D1540" s="2"/>
    </row>
    <row r="1541" spans="4:4" ht="33" customHeight="1" x14ac:dyDescent="0.2">
      <c r="D1541" s="2"/>
    </row>
    <row r="1542" spans="4:4" ht="33" customHeight="1" x14ac:dyDescent="0.2">
      <c r="D1542" s="2"/>
    </row>
    <row r="1543" spans="4:4" ht="33" customHeight="1" x14ac:dyDescent="0.2">
      <c r="D1543" s="2"/>
    </row>
    <row r="1544" spans="4:4" ht="33" customHeight="1" x14ac:dyDescent="0.2">
      <c r="D1544" s="2"/>
    </row>
    <row r="1545" spans="4:4" ht="33" customHeight="1" x14ac:dyDescent="0.2">
      <c r="D1545" s="2"/>
    </row>
    <row r="1546" spans="4:4" ht="33" customHeight="1" x14ac:dyDescent="0.2">
      <c r="D1546" s="2"/>
    </row>
    <row r="1547" spans="4:4" ht="33" customHeight="1" x14ac:dyDescent="0.2">
      <c r="D1547" s="2"/>
    </row>
    <row r="1548" spans="4:4" ht="33" customHeight="1" x14ac:dyDescent="0.2">
      <c r="D1548" s="2"/>
    </row>
    <row r="1549" spans="4:4" ht="33" customHeight="1" x14ac:dyDescent="0.2">
      <c r="D1549" s="2"/>
    </row>
    <row r="1550" spans="4:4" ht="33" customHeight="1" x14ac:dyDescent="0.2">
      <c r="D1550" s="2"/>
    </row>
    <row r="1551" spans="4:4" ht="33" customHeight="1" x14ac:dyDescent="0.2">
      <c r="D1551" s="2"/>
    </row>
    <row r="1552" spans="4:4" ht="33" customHeight="1" x14ac:dyDescent="0.2">
      <c r="D1552" s="2"/>
    </row>
    <row r="1553" spans="4:4" ht="33" customHeight="1" x14ac:dyDescent="0.2">
      <c r="D1553" s="2"/>
    </row>
    <row r="1554" spans="4:4" ht="33" customHeight="1" x14ac:dyDescent="0.2">
      <c r="D1554" s="2"/>
    </row>
    <row r="1555" spans="4:4" ht="33" customHeight="1" x14ac:dyDescent="0.2">
      <c r="D1555" s="2"/>
    </row>
    <row r="1556" spans="4:4" ht="33" customHeight="1" x14ac:dyDescent="0.2">
      <c r="D1556" s="2"/>
    </row>
    <row r="1557" spans="4:4" ht="33" customHeight="1" x14ac:dyDescent="0.2">
      <c r="D1557" s="2"/>
    </row>
    <row r="1558" spans="4:4" ht="33" customHeight="1" x14ac:dyDescent="0.2">
      <c r="D1558" s="2"/>
    </row>
    <row r="1559" spans="4:4" ht="33" customHeight="1" x14ac:dyDescent="0.2">
      <c r="D1559" s="2"/>
    </row>
    <row r="1560" spans="4:4" ht="33" customHeight="1" x14ac:dyDescent="0.2">
      <c r="D1560" s="2"/>
    </row>
    <row r="1561" spans="4:4" ht="33" customHeight="1" x14ac:dyDescent="0.2">
      <c r="D1561" s="2"/>
    </row>
    <row r="1562" spans="4:4" ht="33" customHeight="1" x14ac:dyDescent="0.2">
      <c r="D1562" s="2"/>
    </row>
    <row r="1563" spans="4:4" ht="33" customHeight="1" x14ac:dyDescent="0.2">
      <c r="D1563" s="2"/>
    </row>
    <row r="1564" spans="4:4" ht="33" customHeight="1" x14ac:dyDescent="0.2">
      <c r="D1564" s="2"/>
    </row>
    <row r="1565" spans="4:4" ht="33" customHeight="1" x14ac:dyDescent="0.2">
      <c r="D1565" s="2"/>
    </row>
    <row r="1566" spans="4:4" ht="33" customHeight="1" x14ac:dyDescent="0.2">
      <c r="D1566" s="2"/>
    </row>
    <row r="1567" spans="4:4" ht="33" customHeight="1" x14ac:dyDescent="0.2">
      <c r="D1567" s="2"/>
    </row>
    <row r="1568" spans="4:4" ht="33" customHeight="1" x14ac:dyDescent="0.2">
      <c r="D1568" s="2"/>
    </row>
    <row r="1569" spans="4:4" ht="33" customHeight="1" x14ac:dyDescent="0.2">
      <c r="D1569" s="2"/>
    </row>
    <row r="1570" spans="4:4" ht="33" customHeight="1" x14ac:dyDescent="0.2">
      <c r="D1570" s="2"/>
    </row>
    <row r="1571" spans="4:4" ht="33" customHeight="1" x14ac:dyDescent="0.2">
      <c r="D1571" s="2"/>
    </row>
    <row r="1572" spans="4:4" ht="33" customHeight="1" x14ac:dyDescent="0.2">
      <c r="D1572" s="2"/>
    </row>
    <row r="1573" spans="4:4" ht="33" customHeight="1" x14ac:dyDescent="0.2">
      <c r="D1573" s="2"/>
    </row>
    <row r="1574" spans="4:4" ht="33" customHeight="1" x14ac:dyDescent="0.2">
      <c r="D1574" s="2"/>
    </row>
    <row r="1575" spans="4:4" ht="33" customHeight="1" x14ac:dyDescent="0.2">
      <c r="D1575" s="2"/>
    </row>
    <row r="1576" spans="4:4" ht="33" customHeight="1" x14ac:dyDescent="0.2">
      <c r="D1576" s="2"/>
    </row>
    <row r="1577" spans="4:4" ht="33" customHeight="1" x14ac:dyDescent="0.2">
      <c r="D1577" s="2"/>
    </row>
    <row r="1578" spans="4:4" ht="33" customHeight="1" x14ac:dyDescent="0.2">
      <c r="D1578" s="2"/>
    </row>
    <row r="1579" spans="4:4" ht="33" customHeight="1" x14ac:dyDescent="0.2">
      <c r="D1579" s="2"/>
    </row>
    <row r="1580" spans="4:4" ht="33" customHeight="1" x14ac:dyDescent="0.2">
      <c r="D1580" s="2"/>
    </row>
    <row r="1581" spans="4:4" ht="33" customHeight="1" x14ac:dyDescent="0.2">
      <c r="D1581" s="2"/>
    </row>
    <row r="1582" spans="4:4" ht="33" customHeight="1" x14ac:dyDescent="0.2">
      <c r="D1582" s="2"/>
    </row>
    <row r="1583" spans="4:4" ht="33" customHeight="1" x14ac:dyDescent="0.2">
      <c r="D1583" s="2"/>
    </row>
    <row r="1584" spans="4:4" ht="33" customHeight="1" x14ac:dyDescent="0.2">
      <c r="D1584" s="2"/>
    </row>
    <row r="1585" spans="4:4" ht="33" customHeight="1" x14ac:dyDescent="0.2">
      <c r="D1585" s="2"/>
    </row>
    <row r="1586" spans="4:4" ht="33" customHeight="1" x14ac:dyDescent="0.2">
      <c r="D1586" s="2"/>
    </row>
    <row r="1587" spans="4:4" ht="33" customHeight="1" x14ac:dyDescent="0.2">
      <c r="D1587" s="2"/>
    </row>
    <row r="1588" spans="4:4" ht="33" customHeight="1" x14ac:dyDescent="0.2">
      <c r="D1588" s="2"/>
    </row>
    <row r="1589" spans="4:4" ht="33" customHeight="1" x14ac:dyDescent="0.2">
      <c r="D1589" s="2"/>
    </row>
    <row r="1590" spans="4:4" ht="33" customHeight="1" x14ac:dyDescent="0.2">
      <c r="D1590" s="2"/>
    </row>
    <row r="1591" spans="4:4" ht="33" customHeight="1" x14ac:dyDescent="0.2">
      <c r="D1591" s="2"/>
    </row>
    <row r="1592" spans="4:4" ht="33" customHeight="1" x14ac:dyDescent="0.2">
      <c r="D1592" s="2"/>
    </row>
    <row r="1593" spans="4:4" ht="33" customHeight="1" x14ac:dyDescent="0.2">
      <c r="D1593" s="2"/>
    </row>
    <row r="1594" spans="4:4" ht="33" customHeight="1" x14ac:dyDescent="0.2">
      <c r="D1594" s="2"/>
    </row>
    <row r="1595" spans="4:4" ht="33" customHeight="1" x14ac:dyDescent="0.2">
      <c r="D1595" s="2"/>
    </row>
    <row r="1596" spans="4:4" ht="33" customHeight="1" x14ac:dyDescent="0.2">
      <c r="D1596" s="2"/>
    </row>
    <row r="1597" spans="4:4" ht="33" customHeight="1" x14ac:dyDescent="0.2">
      <c r="D1597" s="2"/>
    </row>
    <row r="1598" spans="4:4" ht="33" customHeight="1" x14ac:dyDescent="0.2">
      <c r="D1598" s="2"/>
    </row>
    <row r="1599" spans="4:4" ht="33" customHeight="1" x14ac:dyDescent="0.2">
      <c r="D1599" s="2"/>
    </row>
    <row r="1600" spans="4:4" ht="33" customHeight="1" x14ac:dyDescent="0.2">
      <c r="D1600" s="2"/>
    </row>
    <row r="1601" spans="4:4" ht="33" customHeight="1" x14ac:dyDescent="0.2">
      <c r="D1601" s="2"/>
    </row>
    <row r="1602" spans="4:4" ht="33" customHeight="1" x14ac:dyDescent="0.2">
      <c r="D1602" s="2"/>
    </row>
    <row r="1603" spans="4:4" ht="33" customHeight="1" x14ac:dyDescent="0.2">
      <c r="D1603" s="2"/>
    </row>
    <row r="1604" spans="4:4" ht="33" customHeight="1" x14ac:dyDescent="0.2">
      <c r="D1604" s="2"/>
    </row>
    <row r="1605" spans="4:4" ht="33" customHeight="1" x14ac:dyDescent="0.2">
      <c r="D1605" s="2"/>
    </row>
    <row r="1606" spans="4:4" ht="33" customHeight="1" x14ac:dyDescent="0.2">
      <c r="D1606" s="2"/>
    </row>
    <row r="1607" spans="4:4" ht="33" customHeight="1" x14ac:dyDescent="0.2">
      <c r="D1607" s="2"/>
    </row>
    <row r="1608" spans="4:4" ht="33" customHeight="1" x14ac:dyDescent="0.2">
      <c r="D1608" s="2"/>
    </row>
    <row r="1609" spans="4:4" ht="33" customHeight="1" x14ac:dyDescent="0.2">
      <c r="D1609" s="2"/>
    </row>
    <row r="1610" spans="4:4" ht="33" customHeight="1" x14ac:dyDescent="0.2">
      <c r="D1610" s="2"/>
    </row>
    <row r="1611" spans="4:4" ht="33" customHeight="1" x14ac:dyDescent="0.2">
      <c r="D1611" s="2"/>
    </row>
    <row r="1612" spans="4:4" ht="33" customHeight="1" x14ac:dyDescent="0.2">
      <c r="D1612" s="2"/>
    </row>
    <row r="1613" spans="4:4" ht="33" customHeight="1" x14ac:dyDescent="0.2">
      <c r="D1613" s="2"/>
    </row>
    <row r="1614" spans="4:4" ht="33" customHeight="1" x14ac:dyDescent="0.2">
      <c r="D1614" s="2"/>
    </row>
    <row r="1615" spans="4:4" ht="33" customHeight="1" x14ac:dyDescent="0.2">
      <c r="D1615" s="2"/>
    </row>
    <row r="1616" spans="4:4" ht="33" customHeight="1" x14ac:dyDescent="0.2">
      <c r="D1616" s="2"/>
    </row>
    <row r="1617" spans="4:4" ht="33" customHeight="1" x14ac:dyDescent="0.2">
      <c r="D1617" s="2"/>
    </row>
    <row r="1618" spans="4:4" ht="33" customHeight="1" x14ac:dyDescent="0.2">
      <c r="D1618" s="2"/>
    </row>
    <row r="1619" spans="4:4" ht="33" customHeight="1" x14ac:dyDescent="0.2">
      <c r="D1619" s="2"/>
    </row>
    <row r="1620" spans="4:4" ht="33" customHeight="1" x14ac:dyDescent="0.2">
      <c r="D1620" s="2"/>
    </row>
    <row r="1621" spans="4:4" ht="33" customHeight="1" x14ac:dyDescent="0.2">
      <c r="D1621" s="2"/>
    </row>
    <row r="1622" spans="4:4" ht="33" customHeight="1" x14ac:dyDescent="0.2">
      <c r="D1622" s="2"/>
    </row>
    <row r="1623" spans="4:4" ht="33" customHeight="1" x14ac:dyDescent="0.2">
      <c r="D1623" s="2"/>
    </row>
    <row r="1624" spans="4:4" ht="33" customHeight="1" x14ac:dyDescent="0.2">
      <c r="D1624" s="2"/>
    </row>
    <row r="1625" spans="4:4" ht="33" customHeight="1" x14ac:dyDescent="0.2">
      <c r="D1625" s="2"/>
    </row>
    <row r="1626" spans="4:4" ht="33" customHeight="1" x14ac:dyDescent="0.2">
      <c r="D1626" s="2"/>
    </row>
    <row r="1627" spans="4:4" ht="33" customHeight="1" x14ac:dyDescent="0.2">
      <c r="D1627" s="2"/>
    </row>
    <row r="1628" spans="4:4" ht="33" customHeight="1" x14ac:dyDescent="0.2">
      <c r="D1628" s="2"/>
    </row>
    <row r="1629" spans="4:4" ht="33" customHeight="1" x14ac:dyDescent="0.2">
      <c r="D1629" s="2"/>
    </row>
    <row r="1630" spans="4:4" ht="33" customHeight="1" x14ac:dyDescent="0.2">
      <c r="D1630" s="2"/>
    </row>
    <row r="1631" spans="4:4" ht="33" customHeight="1" x14ac:dyDescent="0.2">
      <c r="D1631" s="2"/>
    </row>
    <row r="1632" spans="4:4" ht="33" customHeight="1" x14ac:dyDescent="0.2">
      <c r="D1632" s="2"/>
    </row>
    <row r="1633" spans="4:4" ht="33" customHeight="1" x14ac:dyDescent="0.2">
      <c r="D1633" s="2"/>
    </row>
    <row r="1634" spans="4:4" ht="33" customHeight="1" x14ac:dyDescent="0.2">
      <c r="D1634" s="2"/>
    </row>
    <row r="1635" spans="4:4" ht="33" customHeight="1" x14ac:dyDescent="0.2">
      <c r="D1635" s="2"/>
    </row>
    <row r="1636" spans="4:4" ht="33" customHeight="1" x14ac:dyDescent="0.2">
      <c r="D1636" s="2"/>
    </row>
    <row r="1637" spans="4:4" ht="33" customHeight="1" x14ac:dyDescent="0.2">
      <c r="D1637" s="2"/>
    </row>
    <row r="1638" spans="4:4" ht="33" customHeight="1" x14ac:dyDescent="0.2">
      <c r="D1638" s="2"/>
    </row>
    <row r="1639" spans="4:4" ht="33" customHeight="1" x14ac:dyDescent="0.2">
      <c r="D1639" s="2"/>
    </row>
    <row r="1640" spans="4:4" ht="33" customHeight="1" x14ac:dyDescent="0.2">
      <c r="D1640" s="2"/>
    </row>
    <row r="1641" spans="4:4" ht="33" customHeight="1" x14ac:dyDescent="0.2">
      <c r="D1641" s="2"/>
    </row>
    <row r="1642" spans="4:4" ht="33" customHeight="1" x14ac:dyDescent="0.2">
      <c r="D1642" s="2"/>
    </row>
    <row r="1643" spans="4:4" ht="33" customHeight="1" x14ac:dyDescent="0.2">
      <c r="D1643" s="2"/>
    </row>
    <row r="1644" spans="4:4" ht="33" customHeight="1" x14ac:dyDescent="0.2">
      <c r="D1644" s="2"/>
    </row>
    <row r="1645" spans="4:4" ht="33" customHeight="1" x14ac:dyDescent="0.2">
      <c r="D1645" s="2"/>
    </row>
    <row r="1646" spans="4:4" ht="33" customHeight="1" x14ac:dyDescent="0.2">
      <c r="D1646" s="2"/>
    </row>
    <row r="1647" spans="4:4" ht="33" customHeight="1" x14ac:dyDescent="0.2">
      <c r="D1647" s="2"/>
    </row>
    <row r="1648" spans="4:4" ht="33" customHeight="1" x14ac:dyDescent="0.2">
      <c r="D1648" s="2"/>
    </row>
    <row r="1649" spans="4:4" ht="33" customHeight="1" x14ac:dyDescent="0.2">
      <c r="D1649" s="2"/>
    </row>
    <row r="1650" spans="4:4" ht="33" customHeight="1" x14ac:dyDescent="0.2">
      <c r="D1650" s="2"/>
    </row>
    <row r="1651" spans="4:4" ht="33" customHeight="1" x14ac:dyDescent="0.2">
      <c r="D1651" s="2"/>
    </row>
    <row r="1652" spans="4:4" ht="33" customHeight="1" x14ac:dyDescent="0.2">
      <c r="D1652" s="2"/>
    </row>
    <row r="1653" spans="4:4" ht="33" customHeight="1" x14ac:dyDescent="0.2">
      <c r="D1653" s="2"/>
    </row>
    <row r="1654" spans="4:4" ht="33" customHeight="1" x14ac:dyDescent="0.2">
      <c r="D1654" s="2"/>
    </row>
    <row r="1655" spans="4:4" ht="33" customHeight="1" x14ac:dyDescent="0.2">
      <c r="D1655" s="2"/>
    </row>
    <row r="1656" spans="4:4" ht="33" customHeight="1" x14ac:dyDescent="0.2">
      <c r="D1656" s="2"/>
    </row>
    <row r="1657" spans="4:4" ht="33" customHeight="1" x14ac:dyDescent="0.2">
      <c r="D1657" s="2"/>
    </row>
    <row r="1658" spans="4:4" ht="33" customHeight="1" x14ac:dyDescent="0.2">
      <c r="D1658" s="2"/>
    </row>
    <row r="1659" spans="4:4" ht="33" customHeight="1" x14ac:dyDescent="0.2">
      <c r="D1659" s="2"/>
    </row>
    <row r="1660" spans="4:4" ht="33" customHeight="1" x14ac:dyDescent="0.2">
      <c r="D1660" s="2"/>
    </row>
    <row r="1661" spans="4:4" ht="33" customHeight="1" x14ac:dyDescent="0.2">
      <c r="D1661" s="2"/>
    </row>
    <row r="1662" spans="4:4" ht="33" customHeight="1" x14ac:dyDescent="0.2">
      <c r="D1662" s="2"/>
    </row>
    <row r="1663" spans="4:4" ht="33" customHeight="1" x14ac:dyDescent="0.2">
      <c r="D1663" s="2"/>
    </row>
    <row r="1664" spans="4:4" ht="33" customHeight="1" x14ac:dyDescent="0.2">
      <c r="D1664" s="2"/>
    </row>
    <row r="1665" spans="4:4" ht="33" customHeight="1" x14ac:dyDescent="0.2">
      <c r="D1665" s="2"/>
    </row>
    <row r="1666" spans="4:4" ht="33" customHeight="1" x14ac:dyDescent="0.2">
      <c r="D1666" s="2"/>
    </row>
    <row r="1667" spans="4:4" ht="33" customHeight="1" x14ac:dyDescent="0.2">
      <c r="D1667" s="2"/>
    </row>
    <row r="1668" spans="4:4" ht="33" customHeight="1" x14ac:dyDescent="0.2">
      <c r="D1668" s="2"/>
    </row>
    <row r="1669" spans="4:4" ht="33" customHeight="1" x14ac:dyDescent="0.2">
      <c r="D1669" s="2"/>
    </row>
    <row r="1670" spans="4:4" ht="33" customHeight="1" x14ac:dyDescent="0.2">
      <c r="D1670" s="2"/>
    </row>
    <row r="1671" spans="4:4" ht="33" customHeight="1" x14ac:dyDescent="0.2">
      <c r="D1671" s="2"/>
    </row>
    <row r="1672" spans="4:4" ht="33" customHeight="1" x14ac:dyDescent="0.2">
      <c r="D1672" s="2"/>
    </row>
    <row r="1673" spans="4:4" ht="33" customHeight="1" x14ac:dyDescent="0.2">
      <c r="D1673" s="2"/>
    </row>
    <row r="1674" spans="4:4" ht="33" customHeight="1" x14ac:dyDescent="0.2">
      <c r="D1674" s="2"/>
    </row>
    <row r="1675" spans="4:4" ht="33" customHeight="1" x14ac:dyDescent="0.2">
      <c r="D1675" s="2"/>
    </row>
    <row r="1676" spans="4:4" ht="33" customHeight="1" x14ac:dyDescent="0.2">
      <c r="D1676" s="2"/>
    </row>
    <row r="1677" spans="4:4" ht="33" customHeight="1" x14ac:dyDescent="0.2">
      <c r="D1677" s="2"/>
    </row>
    <row r="1678" spans="4:4" ht="33" customHeight="1" x14ac:dyDescent="0.2">
      <c r="D1678" s="2"/>
    </row>
    <row r="1679" spans="4:4" ht="33" customHeight="1" x14ac:dyDescent="0.2">
      <c r="D1679" s="2"/>
    </row>
    <row r="1680" spans="4:4" ht="33" customHeight="1" x14ac:dyDescent="0.2">
      <c r="D1680" s="2"/>
    </row>
    <row r="1681" spans="4:4" ht="33" customHeight="1" x14ac:dyDescent="0.2">
      <c r="D1681" s="2"/>
    </row>
    <row r="1682" spans="4:4" ht="33" customHeight="1" x14ac:dyDescent="0.2">
      <c r="D1682" s="2"/>
    </row>
    <row r="1683" spans="4:4" ht="33" customHeight="1" x14ac:dyDescent="0.2">
      <c r="D1683" s="2"/>
    </row>
    <row r="1684" spans="4:4" ht="33" customHeight="1" x14ac:dyDescent="0.2">
      <c r="D1684" s="2"/>
    </row>
    <row r="1685" spans="4:4" ht="33" customHeight="1" x14ac:dyDescent="0.2">
      <c r="D1685" s="2"/>
    </row>
    <row r="1686" spans="4:4" ht="33" customHeight="1" x14ac:dyDescent="0.2">
      <c r="D1686" s="2"/>
    </row>
    <row r="1687" spans="4:4" ht="33" customHeight="1" x14ac:dyDescent="0.2">
      <c r="D1687" s="2"/>
    </row>
    <row r="1688" spans="4:4" ht="33" customHeight="1" x14ac:dyDescent="0.2">
      <c r="D1688" s="2"/>
    </row>
    <row r="1689" spans="4:4" ht="33" customHeight="1" x14ac:dyDescent="0.2">
      <c r="D1689" s="2"/>
    </row>
    <row r="1690" spans="4:4" ht="33" customHeight="1" x14ac:dyDescent="0.2">
      <c r="D1690" s="2"/>
    </row>
    <row r="1691" spans="4:4" ht="33" customHeight="1" x14ac:dyDescent="0.2">
      <c r="D1691" s="2"/>
    </row>
    <row r="1692" spans="4:4" ht="33" customHeight="1" x14ac:dyDescent="0.2">
      <c r="D1692" s="2"/>
    </row>
    <row r="1693" spans="4:4" ht="33" customHeight="1" x14ac:dyDescent="0.2">
      <c r="D1693" s="2"/>
    </row>
    <row r="1694" spans="4:4" ht="33" customHeight="1" x14ac:dyDescent="0.2">
      <c r="D1694" s="2"/>
    </row>
    <row r="1695" spans="4:4" ht="33" customHeight="1" x14ac:dyDescent="0.2">
      <c r="D1695" s="2"/>
    </row>
    <row r="1696" spans="4:4" ht="33" customHeight="1" x14ac:dyDescent="0.2">
      <c r="D1696" s="2"/>
    </row>
    <row r="1697" spans="4:4" ht="33" customHeight="1" x14ac:dyDescent="0.2">
      <c r="D1697" s="2"/>
    </row>
    <row r="1698" spans="4:4" ht="33" customHeight="1" x14ac:dyDescent="0.2">
      <c r="D1698" s="2"/>
    </row>
    <row r="1699" spans="4:4" ht="33" customHeight="1" x14ac:dyDescent="0.2">
      <c r="D1699" s="2"/>
    </row>
    <row r="1700" spans="4:4" ht="33" customHeight="1" x14ac:dyDescent="0.2">
      <c r="D1700" s="2"/>
    </row>
    <row r="1701" spans="4:4" ht="33" customHeight="1" x14ac:dyDescent="0.2">
      <c r="D1701" s="2"/>
    </row>
    <row r="1702" spans="4:4" ht="33" customHeight="1" x14ac:dyDescent="0.2">
      <c r="D1702" s="2"/>
    </row>
    <row r="1703" spans="4:4" ht="33" customHeight="1" x14ac:dyDescent="0.2">
      <c r="D1703" s="2"/>
    </row>
    <row r="1704" spans="4:4" ht="33" customHeight="1" x14ac:dyDescent="0.2">
      <c r="D1704" s="2"/>
    </row>
    <row r="1705" spans="4:4" ht="33" customHeight="1" x14ac:dyDescent="0.2">
      <c r="D1705" s="2"/>
    </row>
    <row r="1706" spans="4:4" ht="33" customHeight="1" x14ac:dyDescent="0.2">
      <c r="D1706" s="2"/>
    </row>
    <row r="1707" spans="4:4" ht="33" customHeight="1" x14ac:dyDescent="0.2">
      <c r="D1707" s="2"/>
    </row>
    <row r="1708" spans="4:4" ht="33" customHeight="1" x14ac:dyDescent="0.2">
      <c r="D1708" s="2"/>
    </row>
    <row r="1709" spans="4:4" ht="33" customHeight="1" x14ac:dyDescent="0.2">
      <c r="D1709" s="2"/>
    </row>
    <row r="1710" spans="4:4" ht="33" customHeight="1" x14ac:dyDescent="0.2">
      <c r="D1710" s="2"/>
    </row>
    <row r="1711" spans="4:4" ht="33" customHeight="1" x14ac:dyDescent="0.2">
      <c r="D1711" s="2"/>
    </row>
    <row r="1712" spans="4:4" ht="33" customHeight="1" x14ac:dyDescent="0.2">
      <c r="D1712" s="2"/>
    </row>
    <row r="1713" spans="4:4" ht="33" customHeight="1" x14ac:dyDescent="0.2">
      <c r="D1713" s="2"/>
    </row>
    <row r="1714" spans="4:4" ht="33" customHeight="1" x14ac:dyDescent="0.2">
      <c r="D1714" s="2"/>
    </row>
    <row r="1715" spans="4:4" ht="33" customHeight="1" x14ac:dyDescent="0.2">
      <c r="D1715" s="2"/>
    </row>
    <row r="1716" spans="4:4" ht="33" customHeight="1" x14ac:dyDescent="0.2">
      <c r="D1716" s="2"/>
    </row>
    <row r="1717" spans="4:4" ht="33" customHeight="1" x14ac:dyDescent="0.2">
      <c r="D1717" s="2"/>
    </row>
    <row r="1718" spans="4:4" ht="33" customHeight="1" x14ac:dyDescent="0.2">
      <c r="D1718" s="2"/>
    </row>
    <row r="1719" spans="4:4" ht="33" customHeight="1" x14ac:dyDescent="0.2">
      <c r="D1719" s="2"/>
    </row>
    <row r="1720" spans="4:4" ht="33" customHeight="1" x14ac:dyDescent="0.2">
      <c r="D1720" s="2"/>
    </row>
    <row r="1721" spans="4:4" ht="33" customHeight="1" x14ac:dyDescent="0.2">
      <c r="D1721" s="2"/>
    </row>
    <row r="1722" spans="4:4" ht="33" customHeight="1" x14ac:dyDescent="0.2">
      <c r="D1722" s="2"/>
    </row>
    <row r="1723" spans="4:4" ht="33" customHeight="1" x14ac:dyDescent="0.2">
      <c r="D1723" s="2"/>
    </row>
    <row r="1724" spans="4:4" ht="33" customHeight="1" x14ac:dyDescent="0.2">
      <c r="D1724" s="2"/>
    </row>
    <row r="1725" spans="4:4" ht="33" customHeight="1" x14ac:dyDescent="0.2">
      <c r="D1725" s="2"/>
    </row>
    <row r="1726" spans="4:4" ht="33" customHeight="1" x14ac:dyDescent="0.2">
      <c r="D1726" s="2"/>
    </row>
    <row r="1727" spans="4:4" ht="33" customHeight="1" x14ac:dyDescent="0.2">
      <c r="D1727" s="2"/>
    </row>
    <row r="1728" spans="4:4" ht="33" customHeight="1" x14ac:dyDescent="0.2">
      <c r="D1728" s="2"/>
    </row>
    <row r="1729" spans="4:4" ht="33" customHeight="1" x14ac:dyDescent="0.2">
      <c r="D1729" s="2"/>
    </row>
    <row r="1730" spans="4:4" ht="33" customHeight="1" x14ac:dyDescent="0.2">
      <c r="D1730" s="2"/>
    </row>
    <row r="1731" spans="4:4" ht="33" customHeight="1" x14ac:dyDescent="0.2">
      <c r="D1731" s="2"/>
    </row>
    <row r="1732" spans="4:4" ht="33" customHeight="1" x14ac:dyDescent="0.2">
      <c r="D1732" s="2"/>
    </row>
    <row r="1733" spans="4:4" ht="33" customHeight="1" x14ac:dyDescent="0.2">
      <c r="D1733" s="2"/>
    </row>
    <row r="1734" spans="4:4" ht="33" customHeight="1" x14ac:dyDescent="0.2">
      <c r="D1734" s="2"/>
    </row>
    <row r="1735" spans="4:4" ht="33" customHeight="1" x14ac:dyDescent="0.2">
      <c r="D1735" s="2"/>
    </row>
    <row r="1736" spans="4:4" ht="33" customHeight="1" x14ac:dyDescent="0.2">
      <c r="D1736" s="2"/>
    </row>
    <row r="1737" spans="4:4" ht="33" customHeight="1" x14ac:dyDescent="0.2">
      <c r="D1737" s="2"/>
    </row>
    <row r="1738" spans="4:4" ht="33" customHeight="1" x14ac:dyDescent="0.2">
      <c r="D1738" s="2"/>
    </row>
    <row r="1739" spans="4:4" ht="33" customHeight="1" x14ac:dyDescent="0.2">
      <c r="D1739" s="2"/>
    </row>
    <row r="1740" spans="4:4" ht="33" customHeight="1" x14ac:dyDescent="0.2">
      <c r="D1740" s="2"/>
    </row>
    <row r="1741" spans="4:4" ht="33" customHeight="1" x14ac:dyDescent="0.2">
      <c r="D1741" s="2"/>
    </row>
    <row r="1742" spans="4:4" ht="33" customHeight="1" x14ac:dyDescent="0.2">
      <c r="D1742" s="2"/>
    </row>
    <row r="1743" spans="4:4" ht="33" customHeight="1" x14ac:dyDescent="0.2">
      <c r="D1743" s="2"/>
    </row>
    <row r="1744" spans="4:4" ht="33" customHeight="1" x14ac:dyDescent="0.2">
      <c r="D1744" s="2"/>
    </row>
    <row r="1745" spans="4:4" ht="33" customHeight="1" x14ac:dyDescent="0.2">
      <c r="D1745" s="2"/>
    </row>
    <row r="1746" spans="4:4" ht="33" customHeight="1" x14ac:dyDescent="0.2">
      <c r="D1746" s="2"/>
    </row>
    <row r="1747" spans="4:4" ht="33" customHeight="1" x14ac:dyDescent="0.2">
      <c r="D1747" s="2"/>
    </row>
    <row r="1748" spans="4:4" ht="33" customHeight="1" x14ac:dyDescent="0.2">
      <c r="D1748" s="2"/>
    </row>
    <row r="1749" spans="4:4" ht="33" customHeight="1" x14ac:dyDescent="0.2">
      <c r="D1749" s="2"/>
    </row>
    <row r="1750" spans="4:4" ht="33" customHeight="1" x14ac:dyDescent="0.2">
      <c r="D1750" s="2"/>
    </row>
    <row r="1751" spans="4:4" ht="33" customHeight="1" x14ac:dyDescent="0.2">
      <c r="D1751" s="2"/>
    </row>
    <row r="1752" spans="4:4" ht="33" customHeight="1" x14ac:dyDescent="0.2">
      <c r="D1752" s="2"/>
    </row>
    <row r="1753" spans="4:4" ht="33" customHeight="1" x14ac:dyDescent="0.2">
      <c r="D1753" s="2"/>
    </row>
    <row r="1754" spans="4:4" ht="33" customHeight="1" x14ac:dyDescent="0.2">
      <c r="D1754" s="2"/>
    </row>
    <row r="1755" spans="4:4" ht="33" customHeight="1" x14ac:dyDescent="0.2">
      <c r="D1755" s="2"/>
    </row>
    <row r="1756" spans="4:4" ht="33" customHeight="1" x14ac:dyDescent="0.2">
      <c r="D1756" s="2"/>
    </row>
    <row r="1757" spans="4:4" ht="33" customHeight="1" x14ac:dyDescent="0.2">
      <c r="D1757" s="2"/>
    </row>
    <row r="1758" spans="4:4" ht="33" customHeight="1" x14ac:dyDescent="0.2">
      <c r="D1758" s="2"/>
    </row>
    <row r="1759" spans="4:4" ht="33" customHeight="1" x14ac:dyDescent="0.2">
      <c r="D1759" s="2"/>
    </row>
    <row r="1760" spans="4:4" ht="33" customHeight="1" x14ac:dyDescent="0.2">
      <c r="D1760" s="2"/>
    </row>
    <row r="1761" spans="4:4" ht="33" customHeight="1" x14ac:dyDescent="0.2">
      <c r="D1761" s="2"/>
    </row>
    <row r="1762" spans="4:4" ht="33" customHeight="1" x14ac:dyDescent="0.2">
      <c r="D1762" s="2"/>
    </row>
    <row r="1763" spans="4:4" ht="33" customHeight="1" x14ac:dyDescent="0.2">
      <c r="D1763" s="2"/>
    </row>
    <row r="1764" spans="4:4" ht="33" customHeight="1" x14ac:dyDescent="0.2">
      <c r="D1764" s="2"/>
    </row>
    <row r="1765" spans="4:4" ht="33" customHeight="1" x14ac:dyDescent="0.2">
      <c r="D1765" s="2"/>
    </row>
    <row r="1766" spans="4:4" ht="33" customHeight="1" x14ac:dyDescent="0.2">
      <c r="D1766" s="2"/>
    </row>
    <row r="1767" spans="4:4" ht="33" customHeight="1" x14ac:dyDescent="0.2">
      <c r="D1767" s="2"/>
    </row>
    <row r="1768" spans="4:4" ht="33" customHeight="1" x14ac:dyDescent="0.2">
      <c r="D1768" s="2"/>
    </row>
    <row r="1769" spans="4:4" ht="33" customHeight="1" x14ac:dyDescent="0.2">
      <c r="D1769" s="2"/>
    </row>
    <row r="1770" spans="4:4" ht="33" customHeight="1" x14ac:dyDescent="0.2">
      <c r="D1770" s="2"/>
    </row>
    <row r="1771" spans="4:4" ht="33" customHeight="1" x14ac:dyDescent="0.2">
      <c r="D1771" s="2"/>
    </row>
    <row r="1772" spans="4:4" ht="33" customHeight="1" x14ac:dyDescent="0.2">
      <c r="D1772" s="2"/>
    </row>
    <row r="1773" spans="4:4" ht="33" customHeight="1" x14ac:dyDescent="0.2">
      <c r="D1773" s="2"/>
    </row>
    <row r="1774" spans="4:4" ht="33" customHeight="1" x14ac:dyDescent="0.2">
      <c r="D1774" s="2"/>
    </row>
    <row r="1775" spans="4:4" ht="33" customHeight="1" x14ac:dyDescent="0.2">
      <c r="D1775" s="2"/>
    </row>
    <row r="1776" spans="4:4" ht="33" customHeight="1" x14ac:dyDescent="0.2">
      <c r="D1776" s="2"/>
    </row>
    <row r="1777" spans="4:4" ht="33" customHeight="1" x14ac:dyDescent="0.2">
      <c r="D1777" s="2"/>
    </row>
    <row r="1778" spans="4:4" ht="33" customHeight="1" x14ac:dyDescent="0.2">
      <c r="D1778" s="2"/>
    </row>
    <row r="1779" spans="4:4" ht="33" customHeight="1" x14ac:dyDescent="0.2">
      <c r="D1779" s="2"/>
    </row>
    <row r="1780" spans="4:4" ht="33" customHeight="1" x14ac:dyDescent="0.2">
      <c r="D1780" s="2"/>
    </row>
    <row r="1781" spans="4:4" ht="33" customHeight="1" x14ac:dyDescent="0.2">
      <c r="D1781" s="2"/>
    </row>
    <row r="1782" spans="4:4" ht="33" customHeight="1" x14ac:dyDescent="0.2">
      <c r="D1782" s="2"/>
    </row>
    <row r="1783" spans="4:4" ht="33" customHeight="1" x14ac:dyDescent="0.2">
      <c r="D1783" s="2"/>
    </row>
    <row r="1784" spans="4:4" ht="33" customHeight="1" x14ac:dyDescent="0.2">
      <c r="D1784" s="2"/>
    </row>
    <row r="1785" spans="4:4" ht="33" customHeight="1" x14ac:dyDescent="0.2">
      <c r="D1785" s="2"/>
    </row>
    <row r="1786" spans="4:4" ht="33" customHeight="1" x14ac:dyDescent="0.2">
      <c r="D1786" s="2"/>
    </row>
    <row r="1787" spans="4:4" ht="33" customHeight="1" x14ac:dyDescent="0.2">
      <c r="D1787" s="2"/>
    </row>
    <row r="1788" spans="4:4" ht="33" customHeight="1" x14ac:dyDescent="0.2">
      <c r="D1788" s="2"/>
    </row>
    <row r="1789" spans="4:4" ht="33" customHeight="1" x14ac:dyDescent="0.2">
      <c r="D1789" s="2"/>
    </row>
    <row r="1790" spans="4:4" ht="33" customHeight="1" x14ac:dyDescent="0.2">
      <c r="D1790" s="2"/>
    </row>
    <row r="1791" spans="4:4" ht="33" customHeight="1" x14ac:dyDescent="0.2">
      <c r="D1791" s="2"/>
    </row>
    <row r="1792" spans="4:4" ht="33" customHeight="1" x14ac:dyDescent="0.2">
      <c r="D1792" s="2"/>
    </row>
    <row r="1793" spans="4:4" ht="33" customHeight="1" x14ac:dyDescent="0.2">
      <c r="D1793" s="2"/>
    </row>
    <row r="1794" spans="4:4" ht="33" customHeight="1" x14ac:dyDescent="0.2">
      <c r="D1794" s="2"/>
    </row>
    <row r="1795" spans="4:4" ht="33" customHeight="1" x14ac:dyDescent="0.2">
      <c r="D1795" s="2"/>
    </row>
    <row r="1796" spans="4:4" ht="33" customHeight="1" x14ac:dyDescent="0.2">
      <c r="D1796" s="2"/>
    </row>
    <row r="1797" spans="4:4" ht="33" customHeight="1" x14ac:dyDescent="0.2">
      <c r="D1797" s="2"/>
    </row>
    <row r="1798" spans="4:4" ht="33" customHeight="1" x14ac:dyDescent="0.2">
      <c r="D1798" s="2"/>
    </row>
    <row r="1799" spans="4:4" ht="33" customHeight="1" x14ac:dyDescent="0.2">
      <c r="D1799" s="2"/>
    </row>
    <row r="1800" spans="4:4" ht="33" customHeight="1" x14ac:dyDescent="0.2">
      <c r="D1800" s="2"/>
    </row>
    <row r="1801" spans="4:4" ht="33" customHeight="1" x14ac:dyDescent="0.2">
      <c r="D1801" s="2"/>
    </row>
    <row r="1802" spans="4:4" ht="33" customHeight="1" x14ac:dyDescent="0.2">
      <c r="D1802" s="2"/>
    </row>
    <row r="1803" spans="4:4" ht="33" customHeight="1" x14ac:dyDescent="0.2">
      <c r="D1803" s="2"/>
    </row>
    <row r="1804" spans="4:4" ht="33" customHeight="1" x14ac:dyDescent="0.2">
      <c r="D1804" s="2"/>
    </row>
    <row r="1805" spans="4:4" ht="33" customHeight="1" x14ac:dyDescent="0.2">
      <c r="D1805" s="2"/>
    </row>
    <row r="1806" spans="4:4" ht="33" customHeight="1" x14ac:dyDescent="0.2">
      <c r="D1806" s="2"/>
    </row>
    <row r="1807" spans="4:4" ht="33" customHeight="1" x14ac:dyDescent="0.2">
      <c r="D1807" s="2"/>
    </row>
    <row r="1808" spans="4:4" ht="33" customHeight="1" x14ac:dyDescent="0.2">
      <c r="D1808" s="2"/>
    </row>
    <row r="1809" spans="4:4" ht="33" customHeight="1" x14ac:dyDescent="0.2">
      <c r="D1809" s="2"/>
    </row>
    <row r="1810" spans="4:4" ht="33" customHeight="1" x14ac:dyDescent="0.2">
      <c r="D1810" s="2"/>
    </row>
    <row r="1811" spans="4:4" ht="33" customHeight="1" x14ac:dyDescent="0.2">
      <c r="D1811" s="2"/>
    </row>
    <row r="1812" spans="4:4" ht="33" customHeight="1" x14ac:dyDescent="0.2">
      <c r="D1812" s="2"/>
    </row>
    <row r="1813" spans="4:4" ht="33" customHeight="1" x14ac:dyDescent="0.2">
      <c r="D1813" s="2"/>
    </row>
    <row r="1814" spans="4:4" ht="33" customHeight="1" x14ac:dyDescent="0.2">
      <c r="D1814" s="2"/>
    </row>
    <row r="1815" spans="4:4" ht="33" customHeight="1" x14ac:dyDescent="0.2">
      <c r="D1815" s="2"/>
    </row>
    <row r="1816" spans="4:4" ht="33" customHeight="1" x14ac:dyDescent="0.2">
      <c r="D1816" s="2"/>
    </row>
    <row r="1817" spans="4:4" ht="33" customHeight="1" x14ac:dyDescent="0.2">
      <c r="D1817" s="2"/>
    </row>
    <row r="1818" spans="4:4" ht="33" customHeight="1" x14ac:dyDescent="0.2">
      <c r="D1818" s="2"/>
    </row>
    <row r="1819" spans="4:4" ht="33" customHeight="1" x14ac:dyDescent="0.2">
      <c r="D1819" s="2"/>
    </row>
    <row r="1820" spans="4:4" ht="33" customHeight="1" x14ac:dyDescent="0.2">
      <c r="D1820" s="2"/>
    </row>
    <row r="1821" spans="4:4" ht="33" customHeight="1" x14ac:dyDescent="0.2">
      <c r="D1821" s="2"/>
    </row>
    <row r="1822" spans="4:4" ht="33" customHeight="1" x14ac:dyDescent="0.2">
      <c r="D1822" s="2"/>
    </row>
    <row r="1823" spans="4:4" ht="33" customHeight="1" x14ac:dyDescent="0.2">
      <c r="D1823" s="2"/>
    </row>
    <row r="1824" spans="4:4" ht="33" customHeight="1" x14ac:dyDescent="0.2">
      <c r="D1824" s="2"/>
    </row>
    <row r="1825" spans="4:4" ht="33" customHeight="1" x14ac:dyDescent="0.2">
      <c r="D1825" s="2"/>
    </row>
    <row r="1826" spans="4:4" ht="33" customHeight="1" x14ac:dyDescent="0.2">
      <c r="D1826" s="2"/>
    </row>
    <row r="1827" spans="4:4" ht="33" customHeight="1" x14ac:dyDescent="0.2">
      <c r="D1827" s="2"/>
    </row>
    <row r="1828" spans="4:4" ht="33" customHeight="1" x14ac:dyDescent="0.2">
      <c r="D1828" s="2"/>
    </row>
    <row r="1829" spans="4:4" ht="33" customHeight="1" x14ac:dyDescent="0.2">
      <c r="D1829" s="2"/>
    </row>
    <row r="1830" spans="4:4" ht="33" customHeight="1" x14ac:dyDescent="0.2">
      <c r="D1830" s="2"/>
    </row>
    <row r="1831" spans="4:4" ht="33" customHeight="1" x14ac:dyDescent="0.2">
      <c r="D1831" s="2"/>
    </row>
    <row r="1832" spans="4:4" ht="33" customHeight="1" x14ac:dyDescent="0.2">
      <c r="D1832" s="2"/>
    </row>
    <row r="1833" spans="4:4" ht="33" customHeight="1" x14ac:dyDescent="0.2">
      <c r="D1833" s="2"/>
    </row>
    <row r="1834" spans="4:4" ht="33" customHeight="1" x14ac:dyDescent="0.2">
      <c r="D1834" s="2"/>
    </row>
    <row r="1835" spans="4:4" ht="33" customHeight="1" x14ac:dyDescent="0.2">
      <c r="D1835" s="2"/>
    </row>
    <row r="1836" spans="4:4" ht="33" customHeight="1" x14ac:dyDescent="0.2">
      <c r="D1836" s="2"/>
    </row>
    <row r="1837" spans="4:4" ht="33" customHeight="1" x14ac:dyDescent="0.2">
      <c r="D1837" s="2"/>
    </row>
    <row r="1838" spans="4:4" ht="33" customHeight="1" x14ac:dyDescent="0.2">
      <c r="D1838" s="2"/>
    </row>
    <row r="1839" spans="4:4" ht="33" customHeight="1" x14ac:dyDescent="0.2">
      <c r="D1839" s="2"/>
    </row>
    <row r="1840" spans="4:4" ht="33" customHeight="1" x14ac:dyDescent="0.2">
      <c r="D1840" s="2"/>
    </row>
    <row r="1841" spans="4:4" ht="33" customHeight="1" x14ac:dyDescent="0.2">
      <c r="D1841" s="2"/>
    </row>
    <row r="1842" spans="4:4" ht="33" customHeight="1" x14ac:dyDescent="0.2">
      <c r="D1842" s="2"/>
    </row>
    <row r="1843" spans="4:4" ht="33" customHeight="1" x14ac:dyDescent="0.2">
      <c r="D1843" s="2"/>
    </row>
    <row r="1844" spans="4:4" ht="33" customHeight="1" x14ac:dyDescent="0.2">
      <c r="D1844" s="2"/>
    </row>
    <row r="1845" spans="4:4" ht="33" customHeight="1" x14ac:dyDescent="0.2">
      <c r="D1845" s="2"/>
    </row>
    <row r="1846" spans="4:4" ht="33" customHeight="1" x14ac:dyDescent="0.2">
      <c r="D1846" s="2"/>
    </row>
    <row r="1847" spans="4:4" ht="33" customHeight="1" x14ac:dyDescent="0.2">
      <c r="D1847" s="2"/>
    </row>
    <row r="1848" spans="4:4" ht="33" customHeight="1" x14ac:dyDescent="0.2">
      <c r="D1848" s="2"/>
    </row>
    <row r="1849" spans="4:4" ht="33" customHeight="1" x14ac:dyDescent="0.2">
      <c r="D1849" s="2"/>
    </row>
    <row r="1850" spans="4:4" ht="33" customHeight="1" x14ac:dyDescent="0.2">
      <c r="D1850" s="2"/>
    </row>
    <row r="1851" spans="4:4" ht="33" customHeight="1" x14ac:dyDescent="0.2">
      <c r="D1851" s="2"/>
    </row>
    <row r="1852" spans="4:4" ht="33" customHeight="1" x14ac:dyDescent="0.2">
      <c r="D1852" s="2"/>
    </row>
    <row r="1853" spans="4:4" ht="33" customHeight="1" x14ac:dyDescent="0.2">
      <c r="D1853" s="2"/>
    </row>
    <row r="1854" spans="4:4" ht="33" customHeight="1" x14ac:dyDescent="0.2">
      <c r="D1854" s="2"/>
    </row>
    <row r="1855" spans="4:4" ht="33" customHeight="1" x14ac:dyDescent="0.2">
      <c r="D1855" s="2"/>
    </row>
    <row r="1856" spans="4:4" ht="33" customHeight="1" x14ac:dyDescent="0.2">
      <c r="D1856" s="2"/>
    </row>
    <row r="1857" spans="4:4" ht="33" customHeight="1" x14ac:dyDescent="0.2">
      <c r="D1857" s="2"/>
    </row>
    <row r="1858" spans="4:4" ht="33" customHeight="1" x14ac:dyDescent="0.2">
      <c r="D1858" s="2"/>
    </row>
    <row r="1859" spans="4:4" ht="33" customHeight="1" x14ac:dyDescent="0.2">
      <c r="D1859" s="2"/>
    </row>
    <row r="1860" spans="4:4" ht="33" customHeight="1" x14ac:dyDescent="0.2">
      <c r="D1860" s="2"/>
    </row>
    <row r="1861" spans="4:4" ht="33" customHeight="1" x14ac:dyDescent="0.2">
      <c r="D1861" s="2"/>
    </row>
    <row r="1862" spans="4:4" ht="33" customHeight="1" x14ac:dyDescent="0.2">
      <c r="D1862" s="2"/>
    </row>
    <row r="1863" spans="4:4" ht="33" customHeight="1" x14ac:dyDescent="0.2">
      <c r="D1863" s="2"/>
    </row>
    <row r="1864" spans="4:4" ht="33" customHeight="1" x14ac:dyDescent="0.2">
      <c r="D1864" s="2"/>
    </row>
    <row r="1865" spans="4:4" ht="33" customHeight="1" x14ac:dyDescent="0.2">
      <c r="D1865" s="2"/>
    </row>
    <row r="1866" spans="4:4" ht="33" customHeight="1" x14ac:dyDescent="0.2">
      <c r="D1866" s="2"/>
    </row>
    <row r="1867" spans="4:4" ht="33" customHeight="1" x14ac:dyDescent="0.2">
      <c r="D1867" s="2"/>
    </row>
    <row r="1868" spans="4:4" ht="33" customHeight="1" x14ac:dyDescent="0.2">
      <c r="D1868" s="2"/>
    </row>
    <row r="1869" spans="4:4" ht="33" customHeight="1" x14ac:dyDescent="0.2">
      <c r="D1869" s="2"/>
    </row>
    <row r="1870" spans="4:4" ht="33" customHeight="1" x14ac:dyDescent="0.2">
      <c r="D1870" s="2"/>
    </row>
    <row r="1871" spans="4:4" ht="33" customHeight="1" x14ac:dyDescent="0.2">
      <c r="D1871" s="2"/>
    </row>
    <row r="1872" spans="4:4" ht="33" customHeight="1" x14ac:dyDescent="0.2">
      <c r="D1872" s="2"/>
    </row>
    <row r="1873" spans="4:4" ht="33" customHeight="1" x14ac:dyDescent="0.2">
      <c r="D1873" s="2"/>
    </row>
    <row r="1874" spans="4:4" ht="33" customHeight="1" x14ac:dyDescent="0.2">
      <c r="D1874" s="2"/>
    </row>
    <row r="1875" spans="4:4" ht="33" customHeight="1" x14ac:dyDescent="0.2">
      <c r="D1875" s="2"/>
    </row>
    <row r="1876" spans="4:4" ht="33" customHeight="1" x14ac:dyDescent="0.2">
      <c r="D1876" s="2"/>
    </row>
    <row r="1877" spans="4:4" ht="33" customHeight="1" x14ac:dyDescent="0.2">
      <c r="D1877" s="2"/>
    </row>
    <row r="1878" spans="4:4" ht="33" customHeight="1" x14ac:dyDescent="0.2">
      <c r="D1878" s="2"/>
    </row>
    <row r="1879" spans="4:4" ht="33" customHeight="1" x14ac:dyDescent="0.2">
      <c r="D1879" s="2"/>
    </row>
    <row r="1880" spans="4:4" ht="33" customHeight="1" x14ac:dyDescent="0.2">
      <c r="D1880" s="2"/>
    </row>
    <row r="1881" spans="4:4" ht="33" customHeight="1" x14ac:dyDescent="0.2">
      <c r="D1881" s="2"/>
    </row>
    <row r="1882" spans="4:4" ht="33" customHeight="1" x14ac:dyDescent="0.2">
      <c r="D1882" s="2"/>
    </row>
    <row r="1883" spans="4:4" ht="33" customHeight="1" x14ac:dyDescent="0.2">
      <c r="D1883" s="2"/>
    </row>
    <row r="1884" spans="4:4" ht="33" customHeight="1" x14ac:dyDescent="0.2">
      <c r="D1884" s="2"/>
    </row>
    <row r="1885" spans="4:4" ht="33" customHeight="1" x14ac:dyDescent="0.2">
      <c r="D1885" s="2"/>
    </row>
    <row r="1886" spans="4:4" ht="33" customHeight="1" x14ac:dyDescent="0.2">
      <c r="D1886" s="2"/>
    </row>
    <row r="1887" spans="4:4" ht="33" customHeight="1" x14ac:dyDescent="0.2">
      <c r="D1887" s="2"/>
    </row>
    <row r="1888" spans="4:4" ht="33" customHeight="1" x14ac:dyDescent="0.2">
      <c r="D1888" s="2"/>
    </row>
    <row r="1889" spans="4:4" ht="33" customHeight="1" x14ac:dyDescent="0.2">
      <c r="D1889" s="2"/>
    </row>
    <row r="1890" spans="4:4" ht="33" customHeight="1" x14ac:dyDescent="0.2">
      <c r="D1890" s="2"/>
    </row>
    <row r="1891" spans="4:4" ht="33" customHeight="1" x14ac:dyDescent="0.2">
      <c r="D1891" s="2"/>
    </row>
    <row r="1892" spans="4:4" ht="33" customHeight="1" x14ac:dyDescent="0.2">
      <c r="D1892" s="2"/>
    </row>
    <row r="1893" spans="4:4" ht="33" customHeight="1" x14ac:dyDescent="0.2">
      <c r="D1893" s="2"/>
    </row>
    <row r="1894" spans="4:4" ht="33" customHeight="1" x14ac:dyDescent="0.2">
      <c r="D1894" s="2"/>
    </row>
    <row r="1895" spans="4:4" ht="33" customHeight="1" x14ac:dyDescent="0.2">
      <c r="D1895" s="2"/>
    </row>
    <row r="1896" spans="4:4" ht="33" customHeight="1" x14ac:dyDescent="0.2">
      <c r="D1896" s="2"/>
    </row>
    <row r="1897" spans="4:4" ht="33" customHeight="1" x14ac:dyDescent="0.2">
      <c r="D1897" s="2"/>
    </row>
    <row r="1898" spans="4:4" ht="33" customHeight="1" x14ac:dyDescent="0.2">
      <c r="D1898" s="2"/>
    </row>
    <row r="1899" spans="4:4" ht="33" customHeight="1" x14ac:dyDescent="0.2">
      <c r="D1899" s="2"/>
    </row>
    <row r="1900" spans="4:4" ht="33" customHeight="1" x14ac:dyDescent="0.2">
      <c r="D1900" s="2"/>
    </row>
    <row r="1901" spans="4:4" ht="33" customHeight="1" x14ac:dyDescent="0.2">
      <c r="D1901" s="2"/>
    </row>
    <row r="1902" spans="4:4" ht="33" customHeight="1" x14ac:dyDescent="0.2">
      <c r="D1902" s="2"/>
    </row>
    <row r="1903" spans="4:4" ht="33" customHeight="1" x14ac:dyDescent="0.2">
      <c r="D1903" s="2"/>
    </row>
    <row r="1904" spans="4:4" ht="33" customHeight="1" x14ac:dyDescent="0.2">
      <c r="D1904" s="2"/>
    </row>
    <row r="1905" spans="4:4" ht="33" customHeight="1" x14ac:dyDescent="0.2">
      <c r="D1905" s="2"/>
    </row>
    <row r="1906" spans="4:4" ht="33" customHeight="1" x14ac:dyDescent="0.2">
      <c r="D1906" s="2"/>
    </row>
    <row r="1907" spans="4:4" ht="33" customHeight="1" x14ac:dyDescent="0.2">
      <c r="D1907" s="2"/>
    </row>
    <row r="1908" spans="4:4" ht="33" customHeight="1" x14ac:dyDescent="0.2">
      <c r="D1908" s="2"/>
    </row>
    <row r="1909" spans="4:4" ht="33" customHeight="1" x14ac:dyDescent="0.2">
      <c r="D1909" s="2"/>
    </row>
    <row r="1910" spans="4:4" ht="33" customHeight="1" x14ac:dyDescent="0.2">
      <c r="D1910" s="2"/>
    </row>
    <row r="1911" spans="4:4" ht="33" customHeight="1" x14ac:dyDescent="0.2">
      <c r="D1911" s="2"/>
    </row>
    <row r="1912" spans="4:4" ht="33" customHeight="1" x14ac:dyDescent="0.2">
      <c r="D1912" s="2"/>
    </row>
    <row r="1913" spans="4:4" ht="33" customHeight="1" x14ac:dyDescent="0.2">
      <c r="D1913" s="2"/>
    </row>
    <row r="1914" spans="4:4" ht="33" customHeight="1" x14ac:dyDescent="0.2">
      <c r="D1914" s="2"/>
    </row>
    <row r="1915" spans="4:4" ht="33" customHeight="1" x14ac:dyDescent="0.2">
      <c r="D1915" s="2"/>
    </row>
    <row r="1916" spans="4:4" ht="33" customHeight="1" x14ac:dyDescent="0.2">
      <c r="D1916" s="2"/>
    </row>
    <row r="1917" spans="4:4" ht="33" customHeight="1" x14ac:dyDescent="0.2">
      <c r="D1917" s="2"/>
    </row>
    <row r="1918" spans="4:4" ht="33" customHeight="1" x14ac:dyDescent="0.2">
      <c r="D1918" s="2"/>
    </row>
    <row r="1919" spans="4:4" ht="33" customHeight="1" x14ac:dyDescent="0.2">
      <c r="D1919" s="2"/>
    </row>
    <row r="1920" spans="4:4" ht="33" customHeight="1" x14ac:dyDescent="0.2">
      <c r="D1920" s="2"/>
    </row>
    <row r="1921" spans="4:4" ht="33" customHeight="1" x14ac:dyDescent="0.2">
      <c r="D1921" s="2"/>
    </row>
    <row r="1922" spans="4:4" ht="33" customHeight="1" x14ac:dyDescent="0.2">
      <c r="D1922" s="2"/>
    </row>
    <row r="1923" spans="4:4" ht="33" customHeight="1" x14ac:dyDescent="0.2">
      <c r="D1923" s="2"/>
    </row>
    <row r="1924" spans="4:4" ht="33" customHeight="1" x14ac:dyDescent="0.2">
      <c r="D1924" s="2"/>
    </row>
    <row r="1925" spans="4:4" ht="33" customHeight="1" x14ac:dyDescent="0.2">
      <c r="D1925" s="2"/>
    </row>
    <row r="1926" spans="4:4" ht="33" customHeight="1" x14ac:dyDescent="0.2">
      <c r="D1926" s="2"/>
    </row>
    <row r="1927" spans="4:4" ht="33" customHeight="1" x14ac:dyDescent="0.2">
      <c r="D1927" s="2"/>
    </row>
    <row r="1928" spans="4:4" ht="33" customHeight="1" x14ac:dyDescent="0.2">
      <c r="D1928" s="2"/>
    </row>
    <row r="1929" spans="4:4" ht="33" customHeight="1" x14ac:dyDescent="0.2">
      <c r="D1929" s="2"/>
    </row>
    <row r="1930" spans="4:4" ht="33" customHeight="1" x14ac:dyDescent="0.2">
      <c r="D1930" s="2"/>
    </row>
    <row r="1931" spans="4:4" ht="33" customHeight="1" x14ac:dyDescent="0.2">
      <c r="D1931" s="2"/>
    </row>
    <row r="1932" spans="4:4" ht="33" customHeight="1" x14ac:dyDescent="0.2">
      <c r="D1932" s="2"/>
    </row>
    <row r="1933" spans="4:4" ht="33" customHeight="1" x14ac:dyDescent="0.2">
      <c r="D1933" s="2"/>
    </row>
    <row r="1934" spans="4:4" ht="33" customHeight="1" x14ac:dyDescent="0.2">
      <c r="D1934" s="2"/>
    </row>
    <row r="1935" spans="4:4" ht="33" customHeight="1" x14ac:dyDescent="0.2">
      <c r="D1935" s="2"/>
    </row>
    <row r="1936" spans="4:4" ht="33" customHeight="1" x14ac:dyDescent="0.2">
      <c r="D1936" s="2"/>
    </row>
    <row r="1937" spans="4:4" ht="33" customHeight="1" x14ac:dyDescent="0.2">
      <c r="D1937" s="2"/>
    </row>
    <row r="1938" spans="4:4" ht="33" customHeight="1" x14ac:dyDescent="0.2">
      <c r="D1938" s="2"/>
    </row>
    <row r="1939" spans="4:4" ht="33" customHeight="1" x14ac:dyDescent="0.2">
      <c r="D1939" s="2"/>
    </row>
    <row r="1940" spans="4:4" ht="33" customHeight="1" x14ac:dyDescent="0.2">
      <c r="D1940" s="2"/>
    </row>
    <row r="1941" spans="4:4" ht="33" customHeight="1" x14ac:dyDescent="0.2">
      <c r="D1941" s="2"/>
    </row>
    <row r="1942" spans="4:4" ht="33" customHeight="1" x14ac:dyDescent="0.2">
      <c r="D1942" s="2"/>
    </row>
    <row r="1943" spans="4:4" ht="33" customHeight="1" x14ac:dyDescent="0.2">
      <c r="D1943" s="2"/>
    </row>
    <row r="1944" spans="4:4" ht="33" customHeight="1" x14ac:dyDescent="0.2">
      <c r="D1944" s="2"/>
    </row>
    <row r="1945" spans="4:4" ht="33" customHeight="1" x14ac:dyDescent="0.2">
      <c r="D1945" s="2"/>
    </row>
    <row r="1946" spans="4:4" ht="33" customHeight="1" x14ac:dyDescent="0.2">
      <c r="D1946" s="2"/>
    </row>
    <row r="1947" spans="4:4" ht="33" customHeight="1" x14ac:dyDescent="0.2">
      <c r="D1947" s="2"/>
    </row>
    <row r="1948" spans="4:4" ht="33" customHeight="1" x14ac:dyDescent="0.2">
      <c r="D1948" s="2"/>
    </row>
    <row r="1949" spans="4:4" ht="33" customHeight="1" x14ac:dyDescent="0.2">
      <c r="D1949" s="2"/>
    </row>
    <row r="1950" spans="4:4" ht="33" customHeight="1" x14ac:dyDescent="0.2">
      <c r="D1950" s="2"/>
    </row>
    <row r="1951" spans="4:4" ht="33" customHeight="1" x14ac:dyDescent="0.2">
      <c r="D1951" s="2"/>
    </row>
    <row r="1952" spans="4:4" ht="33" customHeight="1" x14ac:dyDescent="0.2">
      <c r="D1952" s="2"/>
    </row>
    <row r="1953" spans="4:4" ht="33" customHeight="1" x14ac:dyDescent="0.2">
      <c r="D1953" s="2"/>
    </row>
    <row r="1954" spans="4:4" ht="33" customHeight="1" x14ac:dyDescent="0.2">
      <c r="D1954" s="2"/>
    </row>
    <row r="1955" spans="4:4" ht="33" customHeight="1" x14ac:dyDescent="0.2">
      <c r="D1955" s="2"/>
    </row>
    <row r="1956" spans="4:4" ht="33" customHeight="1" x14ac:dyDescent="0.2">
      <c r="D1956" s="2"/>
    </row>
    <row r="1957" spans="4:4" ht="33" customHeight="1" x14ac:dyDescent="0.2">
      <c r="D1957" s="2"/>
    </row>
    <row r="1958" spans="4:4" ht="33" customHeight="1" x14ac:dyDescent="0.2">
      <c r="D1958" s="2"/>
    </row>
    <row r="1959" spans="4:4" ht="33" customHeight="1" x14ac:dyDescent="0.2">
      <c r="D1959" s="2"/>
    </row>
    <row r="1960" spans="4:4" ht="33" customHeight="1" x14ac:dyDescent="0.2">
      <c r="D1960" s="2"/>
    </row>
    <row r="1961" spans="4:4" ht="33" customHeight="1" x14ac:dyDescent="0.2">
      <c r="D1961" s="2"/>
    </row>
    <row r="1962" spans="4:4" ht="33" customHeight="1" x14ac:dyDescent="0.2">
      <c r="D1962" s="2"/>
    </row>
    <row r="1963" spans="4:4" ht="33" customHeight="1" x14ac:dyDescent="0.2">
      <c r="D1963" s="2"/>
    </row>
    <row r="1964" spans="4:4" ht="33" customHeight="1" x14ac:dyDescent="0.2">
      <c r="D1964" s="2"/>
    </row>
    <row r="1965" spans="4:4" ht="33" customHeight="1" x14ac:dyDescent="0.2">
      <c r="D1965" s="2"/>
    </row>
    <row r="1966" spans="4:4" ht="33" customHeight="1" x14ac:dyDescent="0.2">
      <c r="D1966" s="2"/>
    </row>
    <row r="1967" spans="4:4" ht="33" customHeight="1" x14ac:dyDescent="0.2">
      <c r="D1967" s="2"/>
    </row>
    <row r="1968" spans="4:4" ht="33" customHeight="1" x14ac:dyDescent="0.2">
      <c r="D1968" s="2"/>
    </row>
    <row r="1969" spans="4:4" ht="33" customHeight="1" x14ac:dyDescent="0.2">
      <c r="D1969" s="2"/>
    </row>
    <row r="1970" spans="4:4" ht="33" customHeight="1" x14ac:dyDescent="0.2">
      <c r="D1970" s="2"/>
    </row>
    <row r="1971" spans="4:4" ht="33" customHeight="1" x14ac:dyDescent="0.2">
      <c r="D1971" s="2"/>
    </row>
    <row r="1972" spans="4:4" ht="33" customHeight="1" x14ac:dyDescent="0.2">
      <c r="D1972" s="2"/>
    </row>
    <row r="1973" spans="4:4" ht="33" customHeight="1" x14ac:dyDescent="0.2">
      <c r="D1973" s="2"/>
    </row>
    <row r="1974" spans="4:4" ht="33" customHeight="1" x14ac:dyDescent="0.2">
      <c r="D1974" s="2"/>
    </row>
    <row r="1975" spans="4:4" ht="33" customHeight="1" x14ac:dyDescent="0.2">
      <c r="D1975" s="2"/>
    </row>
    <row r="1976" spans="4:4" ht="33" customHeight="1" x14ac:dyDescent="0.2">
      <c r="D1976" s="2"/>
    </row>
    <row r="1977" spans="4:4" ht="33" customHeight="1" x14ac:dyDescent="0.2">
      <c r="D1977" s="2"/>
    </row>
    <row r="1978" spans="4:4" ht="33" customHeight="1" x14ac:dyDescent="0.2">
      <c r="D1978" s="2"/>
    </row>
    <row r="1979" spans="4:4" ht="33" customHeight="1" x14ac:dyDescent="0.2">
      <c r="D1979" s="2"/>
    </row>
    <row r="1980" spans="4:4" ht="33" customHeight="1" x14ac:dyDescent="0.2">
      <c r="D1980" s="2"/>
    </row>
    <row r="1981" spans="4:4" ht="33" customHeight="1" x14ac:dyDescent="0.2">
      <c r="D1981" s="2"/>
    </row>
    <row r="1982" spans="4:4" ht="33" customHeight="1" x14ac:dyDescent="0.2">
      <c r="D1982" s="2"/>
    </row>
    <row r="1983" spans="4:4" ht="33" customHeight="1" x14ac:dyDescent="0.2">
      <c r="D1983" s="2"/>
    </row>
    <row r="1984" spans="4:4" ht="33" customHeight="1" x14ac:dyDescent="0.2">
      <c r="D1984" s="2"/>
    </row>
    <row r="1985" spans="4:4" ht="33" customHeight="1" x14ac:dyDescent="0.2">
      <c r="D1985" s="2"/>
    </row>
    <row r="1986" spans="4:4" ht="33" customHeight="1" x14ac:dyDescent="0.2">
      <c r="D1986" s="2"/>
    </row>
    <row r="1987" spans="4:4" ht="33" customHeight="1" x14ac:dyDescent="0.2">
      <c r="D1987" s="2"/>
    </row>
    <row r="1988" spans="4:4" ht="33" customHeight="1" x14ac:dyDescent="0.2">
      <c r="D1988" s="2"/>
    </row>
    <row r="1989" spans="4:4" ht="33" customHeight="1" x14ac:dyDescent="0.2">
      <c r="D1989" s="2"/>
    </row>
    <row r="1990" spans="4:4" ht="33" customHeight="1" x14ac:dyDescent="0.2">
      <c r="D1990" s="2"/>
    </row>
    <row r="1991" spans="4:4" ht="33" customHeight="1" x14ac:dyDescent="0.2">
      <c r="D1991" s="2"/>
    </row>
    <row r="1992" spans="4:4" ht="33" customHeight="1" x14ac:dyDescent="0.2">
      <c r="D1992" s="2"/>
    </row>
    <row r="1993" spans="4:4" ht="33" customHeight="1" x14ac:dyDescent="0.2">
      <c r="D1993" s="2"/>
    </row>
    <row r="1994" spans="4:4" ht="33" customHeight="1" x14ac:dyDescent="0.2">
      <c r="D1994" s="2"/>
    </row>
    <row r="1995" spans="4:4" ht="33" customHeight="1" x14ac:dyDescent="0.2">
      <c r="D1995" s="2"/>
    </row>
    <row r="1996" spans="4:4" ht="33" customHeight="1" x14ac:dyDescent="0.2">
      <c r="D1996" s="2"/>
    </row>
    <row r="1997" spans="4:4" ht="33" customHeight="1" x14ac:dyDescent="0.2">
      <c r="D1997" s="2"/>
    </row>
    <row r="1998" spans="4:4" ht="33" customHeight="1" x14ac:dyDescent="0.2">
      <c r="D1998" s="2"/>
    </row>
    <row r="1999" spans="4:4" ht="33" customHeight="1" x14ac:dyDescent="0.2">
      <c r="D1999" s="2"/>
    </row>
    <row r="2000" spans="4:4" ht="33" customHeight="1" x14ac:dyDescent="0.2">
      <c r="D2000" s="2"/>
    </row>
    <row r="2001" spans="4:4" ht="33" customHeight="1" x14ac:dyDescent="0.2">
      <c r="D2001" s="2"/>
    </row>
    <row r="2002" spans="4:4" ht="33" customHeight="1" x14ac:dyDescent="0.2">
      <c r="D2002" s="2"/>
    </row>
    <row r="2003" spans="4:4" ht="33" customHeight="1" x14ac:dyDescent="0.2">
      <c r="D2003" s="2"/>
    </row>
    <row r="2004" spans="4:4" ht="33" customHeight="1" x14ac:dyDescent="0.2">
      <c r="D2004" s="2"/>
    </row>
    <row r="2005" spans="4:4" ht="33" customHeight="1" x14ac:dyDescent="0.2">
      <c r="D2005" s="2"/>
    </row>
    <row r="2006" spans="4:4" ht="33" customHeight="1" x14ac:dyDescent="0.2">
      <c r="D2006" s="2"/>
    </row>
    <row r="2007" spans="4:4" ht="33" customHeight="1" x14ac:dyDescent="0.2">
      <c r="D2007" s="2"/>
    </row>
    <row r="2008" spans="4:4" ht="33" customHeight="1" x14ac:dyDescent="0.2">
      <c r="D2008" s="2"/>
    </row>
    <row r="2009" spans="4:4" ht="33" customHeight="1" x14ac:dyDescent="0.2">
      <c r="D2009" s="2"/>
    </row>
    <row r="2010" spans="4:4" ht="33" customHeight="1" x14ac:dyDescent="0.2">
      <c r="D2010" s="2"/>
    </row>
    <row r="2011" spans="4:4" ht="33" customHeight="1" x14ac:dyDescent="0.2">
      <c r="D2011" s="2"/>
    </row>
    <row r="2012" spans="4:4" ht="33" customHeight="1" x14ac:dyDescent="0.2">
      <c r="D2012" s="2"/>
    </row>
    <row r="2013" spans="4:4" ht="33" customHeight="1" x14ac:dyDescent="0.2">
      <c r="D2013" s="2"/>
    </row>
    <row r="2014" spans="4:4" ht="33" customHeight="1" x14ac:dyDescent="0.2">
      <c r="D2014" s="2"/>
    </row>
    <row r="2015" spans="4:4" ht="33" customHeight="1" x14ac:dyDescent="0.2">
      <c r="D2015" s="2"/>
    </row>
    <row r="2016" spans="4:4" ht="33" customHeight="1" x14ac:dyDescent="0.2">
      <c r="D2016" s="2"/>
    </row>
    <row r="2017" spans="4:4" ht="33" customHeight="1" x14ac:dyDescent="0.2">
      <c r="D2017" s="2"/>
    </row>
    <row r="2018" spans="4:4" ht="33" customHeight="1" x14ac:dyDescent="0.2">
      <c r="D2018" s="2"/>
    </row>
    <row r="2019" spans="4:4" ht="33" customHeight="1" x14ac:dyDescent="0.2">
      <c r="D2019" s="2"/>
    </row>
    <row r="2020" spans="4:4" ht="33" customHeight="1" x14ac:dyDescent="0.2">
      <c r="D2020" s="2"/>
    </row>
    <row r="2021" spans="4:4" ht="33" customHeight="1" x14ac:dyDescent="0.2">
      <c r="D2021" s="2"/>
    </row>
    <row r="2022" spans="4:4" ht="33" customHeight="1" x14ac:dyDescent="0.2">
      <c r="D2022" s="2"/>
    </row>
    <row r="2023" spans="4:4" ht="33" customHeight="1" x14ac:dyDescent="0.2">
      <c r="D2023" s="2"/>
    </row>
    <row r="2024" spans="4:4" ht="33" customHeight="1" x14ac:dyDescent="0.2">
      <c r="D2024" s="2"/>
    </row>
    <row r="2025" spans="4:4" ht="33" customHeight="1" x14ac:dyDescent="0.2">
      <c r="D2025" s="2"/>
    </row>
    <row r="2026" spans="4:4" ht="33" customHeight="1" x14ac:dyDescent="0.2">
      <c r="D2026" s="2"/>
    </row>
    <row r="2027" spans="4:4" ht="33" customHeight="1" x14ac:dyDescent="0.2">
      <c r="D2027" s="2"/>
    </row>
    <row r="2028" spans="4:4" ht="33" customHeight="1" x14ac:dyDescent="0.2">
      <c r="D2028" s="2"/>
    </row>
    <row r="2029" spans="4:4" ht="33" customHeight="1" x14ac:dyDescent="0.2">
      <c r="D2029" s="2"/>
    </row>
    <row r="2030" spans="4:4" ht="33" customHeight="1" x14ac:dyDescent="0.2">
      <c r="D2030" s="2"/>
    </row>
    <row r="2031" spans="4:4" ht="33" customHeight="1" x14ac:dyDescent="0.2">
      <c r="D2031" s="2"/>
    </row>
    <row r="2032" spans="4:4" ht="33" customHeight="1" x14ac:dyDescent="0.2">
      <c r="D2032" s="2"/>
    </row>
    <row r="2033" spans="4:4" ht="33" customHeight="1" x14ac:dyDescent="0.2">
      <c r="D2033" s="2"/>
    </row>
    <row r="2034" spans="4:4" ht="33" customHeight="1" x14ac:dyDescent="0.2">
      <c r="D2034" s="2"/>
    </row>
    <row r="2035" spans="4:4" ht="33" customHeight="1" x14ac:dyDescent="0.2">
      <c r="D2035" s="2"/>
    </row>
    <row r="2036" spans="4:4" ht="33" customHeight="1" x14ac:dyDescent="0.2">
      <c r="D2036" s="2"/>
    </row>
    <row r="2037" spans="4:4" ht="33" customHeight="1" x14ac:dyDescent="0.2">
      <c r="D2037" s="2"/>
    </row>
    <row r="2038" spans="4:4" ht="33" customHeight="1" x14ac:dyDescent="0.2">
      <c r="D2038" s="2"/>
    </row>
    <row r="2039" spans="4:4" ht="33" customHeight="1" x14ac:dyDescent="0.2">
      <c r="D2039" s="2"/>
    </row>
    <row r="2040" spans="4:4" ht="33" customHeight="1" x14ac:dyDescent="0.2">
      <c r="D2040" s="2"/>
    </row>
    <row r="2041" spans="4:4" ht="33" customHeight="1" x14ac:dyDescent="0.2">
      <c r="D2041" s="2"/>
    </row>
    <row r="2042" spans="4:4" ht="33" customHeight="1" x14ac:dyDescent="0.2">
      <c r="D2042" s="2"/>
    </row>
    <row r="2043" spans="4:4" ht="33" customHeight="1" x14ac:dyDescent="0.2">
      <c r="D2043" s="2"/>
    </row>
    <row r="2044" spans="4:4" ht="33" customHeight="1" x14ac:dyDescent="0.2">
      <c r="D2044" s="2"/>
    </row>
    <row r="2045" spans="4:4" ht="33" customHeight="1" x14ac:dyDescent="0.2">
      <c r="D2045" s="2"/>
    </row>
    <row r="2046" spans="4:4" ht="33" customHeight="1" x14ac:dyDescent="0.2">
      <c r="D2046" s="2"/>
    </row>
    <row r="2047" spans="4:4" ht="33" customHeight="1" x14ac:dyDescent="0.2">
      <c r="D2047" s="2"/>
    </row>
    <row r="2048" spans="4:4" ht="33" customHeight="1" x14ac:dyDescent="0.2">
      <c r="D2048" s="2"/>
    </row>
    <row r="2049" spans="4:4" ht="33" customHeight="1" x14ac:dyDescent="0.2">
      <c r="D2049" s="2"/>
    </row>
    <row r="2050" spans="4:4" ht="33" customHeight="1" x14ac:dyDescent="0.2">
      <c r="D2050" s="2"/>
    </row>
    <row r="2051" spans="4:4" ht="33" customHeight="1" x14ac:dyDescent="0.2">
      <c r="D2051" s="2"/>
    </row>
    <row r="2052" spans="4:4" ht="33" customHeight="1" x14ac:dyDescent="0.2">
      <c r="D2052" s="2"/>
    </row>
    <row r="2053" spans="4:4" ht="33" customHeight="1" x14ac:dyDescent="0.2">
      <c r="D2053" s="2"/>
    </row>
    <row r="2054" spans="4:4" ht="33" customHeight="1" x14ac:dyDescent="0.2">
      <c r="D2054" s="2"/>
    </row>
    <row r="2055" spans="4:4" ht="33" customHeight="1" x14ac:dyDescent="0.2">
      <c r="D2055" s="2"/>
    </row>
    <row r="2056" spans="4:4" ht="33" customHeight="1" x14ac:dyDescent="0.2">
      <c r="D2056" s="2"/>
    </row>
    <row r="2057" spans="4:4" ht="33" customHeight="1" x14ac:dyDescent="0.2">
      <c r="D2057" s="2"/>
    </row>
    <row r="2058" spans="4:4" ht="33" customHeight="1" x14ac:dyDescent="0.2">
      <c r="D2058" s="2"/>
    </row>
    <row r="2059" spans="4:4" ht="33" customHeight="1" x14ac:dyDescent="0.2">
      <c r="D2059" s="2"/>
    </row>
    <row r="2060" spans="4:4" ht="33" customHeight="1" x14ac:dyDescent="0.2">
      <c r="D2060" s="2"/>
    </row>
    <row r="2061" spans="4:4" ht="33" customHeight="1" x14ac:dyDescent="0.2">
      <c r="D2061" s="2"/>
    </row>
    <row r="2062" spans="4:4" ht="33" customHeight="1" x14ac:dyDescent="0.2">
      <c r="D2062" s="2"/>
    </row>
    <row r="2063" spans="4:4" ht="33" customHeight="1" x14ac:dyDescent="0.2">
      <c r="D2063" s="2"/>
    </row>
    <row r="2064" spans="4:4" ht="33" customHeight="1" x14ac:dyDescent="0.2">
      <c r="D2064" s="2"/>
    </row>
    <row r="2065" spans="4:4" ht="33" customHeight="1" x14ac:dyDescent="0.2">
      <c r="D2065" s="2"/>
    </row>
    <row r="2066" spans="4:4" ht="33" customHeight="1" x14ac:dyDescent="0.2">
      <c r="D2066" s="2"/>
    </row>
    <row r="2067" spans="4:4" ht="33" customHeight="1" x14ac:dyDescent="0.2">
      <c r="D2067" s="2"/>
    </row>
    <row r="2068" spans="4:4" ht="33" customHeight="1" x14ac:dyDescent="0.2">
      <c r="D2068" s="2"/>
    </row>
    <row r="2069" spans="4:4" ht="33" customHeight="1" x14ac:dyDescent="0.2">
      <c r="D2069" s="2"/>
    </row>
    <row r="2070" spans="4:4" ht="33" customHeight="1" x14ac:dyDescent="0.2">
      <c r="D2070" s="2"/>
    </row>
    <row r="2071" spans="4:4" ht="33" customHeight="1" x14ac:dyDescent="0.2">
      <c r="D2071" s="2"/>
    </row>
    <row r="2072" spans="4:4" ht="33" customHeight="1" x14ac:dyDescent="0.2">
      <c r="D2072" s="2"/>
    </row>
    <row r="2073" spans="4:4" ht="33" customHeight="1" x14ac:dyDescent="0.2">
      <c r="D2073" s="2"/>
    </row>
    <row r="2074" spans="4:4" ht="33" customHeight="1" x14ac:dyDescent="0.2">
      <c r="D2074" s="2"/>
    </row>
    <row r="2075" spans="4:4" ht="33" customHeight="1" x14ac:dyDescent="0.2">
      <c r="D2075" s="2"/>
    </row>
    <row r="2076" spans="4:4" ht="33" customHeight="1" x14ac:dyDescent="0.2">
      <c r="D2076" s="2"/>
    </row>
    <row r="2077" spans="4:4" ht="33" customHeight="1" x14ac:dyDescent="0.2">
      <c r="D2077" s="2"/>
    </row>
    <row r="2078" spans="4:4" ht="33" customHeight="1" x14ac:dyDescent="0.2">
      <c r="D2078" s="2"/>
    </row>
    <row r="2079" spans="4:4" ht="33" customHeight="1" x14ac:dyDescent="0.2">
      <c r="D2079" s="2"/>
    </row>
    <row r="2080" spans="4:4" ht="33" customHeight="1" x14ac:dyDescent="0.2">
      <c r="D2080" s="2"/>
    </row>
    <row r="2081" spans="4:4" ht="33" customHeight="1" x14ac:dyDescent="0.2">
      <c r="D2081" s="2"/>
    </row>
    <row r="2082" spans="4:4" ht="33" customHeight="1" x14ac:dyDescent="0.2">
      <c r="D2082" s="2"/>
    </row>
    <row r="2083" spans="4:4" ht="33" customHeight="1" x14ac:dyDescent="0.2">
      <c r="D2083" s="2"/>
    </row>
    <row r="2084" spans="4:4" ht="33" customHeight="1" x14ac:dyDescent="0.2">
      <c r="D2084" s="2"/>
    </row>
    <row r="2085" spans="4:4" ht="33" customHeight="1" x14ac:dyDescent="0.2">
      <c r="D2085" s="2"/>
    </row>
    <row r="2086" spans="4:4" ht="33" customHeight="1" x14ac:dyDescent="0.2">
      <c r="D2086" s="2"/>
    </row>
    <row r="2087" spans="4:4" ht="33" customHeight="1" x14ac:dyDescent="0.2">
      <c r="D2087" s="2"/>
    </row>
    <row r="2088" spans="4:4" ht="33" customHeight="1" x14ac:dyDescent="0.2">
      <c r="D2088" s="2"/>
    </row>
    <row r="2089" spans="4:4" ht="33" customHeight="1" x14ac:dyDescent="0.2">
      <c r="D2089" s="2"/>
    </row>
    <row r="2090" spans="4:4" ht="33" customHeight="1" x14ac:dyDescent="0.2">
      <c r="D2090" s="2"/>
    </row>
    <row r="2091" spans="4:4" ht="33" customHeight="1" x14ac:dyDescent="0.2">
      <c r="D2091" s="2"/>
    </row>
    <row r="2092" spans="4:4" ht="33" customHeight="1" x14ac:dyDescent="0.2">
      <c r="D2092" s="2"/>
    </row>
    <row r="2093" spans="4:4" ht="33" customHeight="1" x14ac:dyDescent="0.2">
      <c r="D2093" s="2"/>
    </row>
    <row r="2094" spans="4:4" ht="33" customHeight="1" x14ac:dyDescent="0.2">
      <c r="D2094" s="2"/>
    </row>
    <row r="2095" spans="4:4" ht="33" customHeight="1" x14ac:dyDescent="0.2">
      <c r="D2095" s="2"/>
    </row>
    <row r="2096" spans="4:4" ht="33" customHeight="1" x14ac:dyDescent="0.2">
      <c r="D2096" s="2"/>
    </row>
    <row r="2097" spans="4:4" ht="33" customHeight="1" x14ac:dyDescent="0.2">
      <c r="D2097" s="2"/>
    </row>
    <row r="2098" spans="4:4" ht="33" customHeight="1" x14ac:dyDescent="0.2">
      <c r="D2098" s="2"/>
    </row>
    <row r="2099" spans="4:4" ht="33" customHeight="1" x14ac:dyDescent="0.2">
      <c r="D2099" s="2"/>
    </row>
    <row r="2100" spans="4:4" ht="33" customHeight="1" x14ac:dyDescent="0.2">
      <c r="D2100" s="2"/>
    </row>
    <row r="2101" spans="4:4" ht="33" customHeight="1" x14ac:dyDescent="0.2">
      <c r="D2101" s="2"/>
    </row>
    <row r="2102" spans="4:4" ht="33" customHeight="1" x14ac:dyDescent="0.2">
      <c r="D2102" s="2"/>
    </row>
    <row r="2103" spans="4:4" ht="33" customHeight="1" x14ac:dyDescent="0.2">
      <c r="D2103" s="2"/>
    </row>
    <row r="2104" spans="4:4" ht="33" customHeight="1" x14ac:dyDescent="0.2">
      <c r="D2104" s="2"/>
    </row>
    <row r="2105" spans="4:4" ht="33" customHeight="1" x14ac:dyDescent="0.2">
      <c r="D2105" s="2"/>
    </row>
    <row r="2106" spans="4:4" ht="33" customHeight="1" x14ac:dyDescent="0.2">
      <c r="D2106" s="2"/>
    </row>
    <row r="2107" spans="4:4" ht="33" customHeight="1" x14ac:dyDescent="0.2">
      <c r="D2107" s="2"/>
    </row>
    <row r="2108" spans="4:4" ht="33" customHeight="1" x14ac:dyDescent="0.2">
      <c r="D2108" s="2"/>
    </row>
    <row r="2109" spans="4:4" ht="33" customHeight="1" x14ac:dyDescent="0.2">
      <c r="D2109" s="2"/>
    </row>
    <row r="2110" spans="4:4" ht="33" customHeight="1" x14ac:dyDescent="0.2">
      <c r="D2110" s="2"/>
    </row>
    <row r="2111" spans="4:4" ht="33" customHeight="1" x14ac:dyDescent="0.2">
      <c r="D2111" s="2"/>
    </row>
    <row r="2112" spans="4:4" ht="33" customHeight="1" x14ac:dyDescent="0.2">
      <c r="D2112" s="2"/>
    </row>
    <row r="2113" spans="4:4" ht="33" customHeight="1" x14ac:dyDescent="0.2">
      <c r="D2113" s="2"/>
    </row>
    <row r="2114" spans="4:4" ht="33" customHeight="1" x14ac:dyDescent="0.2">
      <c r="D2114" s="2"/>
    </row>
    <row r="2115" spans="4:4" ht="33" customHeight="1" x14ac:dyDescent="0.2">
      <c r="D2115" s="2"/>
    </row>
    <row r="2116" spans="4:4" ht="33" customHeight="1" x14ac:dyDescent="0.2">
      <c r="D2116" s="2"/>
    </row>
    <row r="2117" spans="4:4" ht="33" customHeight="1" x14ac:dyDescent="0.2">
      <c r="D2117" s="2"/>
    </row>
    <row r="2118" spans="4:4" ht="33" customHeight="1" x14ac:dyDescent="0.2">
      <c r="D2118" s="2"/>
    </row>
    <row r="2119" spans="4:4" ht="33" customHeight="1" x14ac:dyDescent="0.2">
      <c r="D2119" s="2"/>
    </row>
    <row r="2120" spans="4:4" ht="33" customHeight="1" x14ac:dyDescent="0.2">
      <c r="D2120" s="2"/>
    </row>
    <row r="2121" spans="4:4" ht="33" customHeight="1" x14ac:dyDescent="0.2">
      <c r="D2121" s="2"/>
    </row>
    <row r="2122" spans="4:4" ht="33" customHeight="1" x14ac:dyDescent="0.2">
      <c r="D2122" s="2"/>
    </row>
    <row r="2123" spans="4:4" ht="33" customHeight="1" x14ac:dyDescent="0.2">
      <c r="D2123" s="2"/>
    </row>
    <row r="2124" spans="4:4" ht="33" customHeight="1" x14ac:dyDescent="0.2">
      <c r="D2124" s="2"/>
    </row>
    <row r="2125" spans="4:4" ht="33" customHeight="1" x14ac:dyDescent="0.2">
      <c r="D2125" s="2"/>
    </row>
    <row r="2126" spans="4:4" ht="33" customHeight="1" x14ac:dyDescent="0.2">
      <c r="D2126" s="2"/>
    </row>
    <row r="2127" spans="4:4" ht="33" customHeight="1" x14ac:dyDescent="0.2">
      <c r="D2127" s="2"/>
    </row>
    <row r="2128" spans="4:4" ht="33" customHeight="1" x14ac:dyDescent="0.2">
      <c r="D2128" s="2"/>
    </row>
    <row r="2129" spans="4:4" ht="33" customHeight="1" x14ac:dyDescent="0.2">
      <c r="D2129" s="2"/>
    </row>
    <row r="2130" spans="4:4" ht="33" customHeight="1" x14ac:dyDescent="0.2">
      <c r="D2130" s="2"/>
    </row>
    <row r="2131" spans="4:4" ht="33" customHeight="1" x14ac:dyDescent="0.2">
      <c r="D2131" s="2"/>
    </row>
    <row r="2132" spans="4:4" ht="33" customHeight="1" x14ac:dyDescent="0.2">
      <c r="D2132" s="2"/>
    </row>
    <row r="2133" spans="4:4" ht="33" customHeight="1" x14ac:dyDescent="0.2">
      <c r="D2133" s="2"/>
    </row>
    <row r="2134" spans="4:4" ht="33" customHeight="1" x14ac:dyDescent="0.2">
      <c r="D2134" s="2"/>
    </row>
    <row r="2135" spans="4:4" ht="33" customHeight="1" x14ac:dyDescent="0.2">
      <c r="D2135" s="2"/>
    </row>
    <row r="2136" spans="4:4" ht="33" customHeight="1" x14ac:dyDescent="0.2">
      <c r="D2136" s="2"/>
    </row>
    <row r="2137" spans="4:4" ht="33" customHeight="1" x14ac:dyDescent="0.2">
      <c r="D2137" s="2"/>
    </row>
    <row r="2138" spans="4:4" ht="33" customHeight="1" x14ac:dyDescent="0.2">
      <c r="D2138" s="2"/>
    </row>
    <row r="2139" spans="4:4" ht="33" customHeight="1" x14ac:dyDescent="0.2">
      <c r="D2139" s="2"/>
    </row>
    <row r="2140" spans="4:4" ht="33" customHeight="1" x14ac:dyDescent="0.2">
      <c r="D2140" s="2"/>
    </row>
    <row r="2141" spans="4:4" ht="33" customHeight="1" x14ac:dyDescent="0.2">
      <c r="D2141" s="2"/>
    </row>
    <row r="2142" spans="4:4" ht="33" customHeight="1" x14ac:dyDescent="0.2">
      <c r="D2142" s="2"/>
    </row>
    <row r="2143" spans="4:4" ht="33" customHeight="1" x14ac:dyDescent="0.2">
      <c r="D2143" s="2"/>
    </row>
    <row r="2144" spans="4:4" ht="33" customHeight="1" x14ac:dyDescent="0.2">
      <c r="D2144" s="2"/>
    </row>
    <row r="2145" spans="4:4" ht="33" customHeight="1" x14ac:dyDescent="0.2">
      <c r="D2145" s="2"/>
    </row>
    <row r="2146" spans="4:4" ht="33" customHeight="1" x14ac:dyDescent="0.2">
      <c r="D2146" s="2"/>
    </row>
    <row r="2147" spans="4:4" ht="33" customHeight="1" x14ac:dyDescent="0.2">
      <c r="D2147" s="2"/>
    </row>
    <row r="2148" spans="4:4" ht="33" customHeight="1" x14ac:dyDescent="0.2">
      <c r="D2148" s="2"/>
    </row>
    <row r="2149" spans="4:4" ht="33" customHeight="1" x14ac:dyDescent="0.2">
      <c r="D2149" s="2"/>
    </row>
    <row r="2150" spans="4:4" ht="33" customHeight="1" x14ac:dyDescent="0.2">
      <c r="D2150" s="2"/>
    </row>
    <row r="2151" spans="4:4" ht="33" customHeight="1" x14ac:dyDescent="0.2">
      <c r="D2151" s="2"/>
    </row>
    <row r="2152" spans="4:4" ht="33" customHeight="1" x14ac:dyDescent="0.2">
      <c r="D2152" s="2"/>
    </row>
    <row r="2153" spans="4:4" ht="33" customHeight="1" x14ac:dyDescent="0.2">
      <c r="D2153" s="2"/>
    </row>
    <row r="2154" spans="4:4" ht="33" customHeight="1" x14ac:dyDescent="0.2">
      <c r="D2154" s="2"/>
    </row>
    <row r="2155" spans="4:4" ht="33" customHeight="1" x14ac:dyDescent="0.2">
      <c r="D2155" s="2"/>
    </row>
    <row r="2156" spans="4:4" ht="33" customHeight="1" x14ac:dyDescent="0.2">
      <c r="D2156" s="2"/>
    </row>
    <row r="2157" spans="4:4" ht="33" customHeight="1" x14ac:dyDescent="0.2">
      <c r="D2157" s="2"/>
    </row>
    <row r="2158" spans="4:4" ht="33" customHeight="1" x14ac:dyDescent="0.2">
      <c r="D2158" s="2"/>
    </row>
    <row r="2159" spans="4:4" ht="33" customHeight="1" x14ac:dyDescent="0.2">
      <c r="D2159" s="2"/>
    </row>
    <row r="2160" spans="4:4" ht="33" customHeight="1" x14ac:dyDescent="0.2">
      <c r="D2160" s="2"/>
    </row>
    <row r="2161" spans="4:4" ht="33" customHeight="1" x14ac:dyDescent="0.2">
      <c r="D2161" s="2"/>
    </row>
    <row r="2162" spans="4:4" ht="33" customHeight="1" x14ac:dyDescent="0.2">
      <c r="D2162" s="2"/>
    </row>
    <row r="2163" spans="4:4" ht="33" customHeight="1" x14ac:dyDescent="0.2">
      <c r="D2163" s="2"/>
    </row>
    <row r="2164" spans="4:4" ht="33" customHeight="1" x14ac:dyDescent="0.2">
      <c r="D2164" s="2"/>
    </row>
    <row r="2165" spans="4:4" ht="33" customHeight="1" x14ac:dyDescent="0.2">
      <c r="D2165" s="2"/>
    </row>
    <row r="2166" spans="4:4" ht="33" customHeight="1" x14ac:dyDescent="0.2">
      <c r="D2166" s="2"/>
    </row>
    <row r="2167" spans="4:4" ht="33" customHeight="1" x14ac:dyDescent="0.2">
      <c r="D2167" s="2"/>
    </row>
    <row r="2168" spans="4:4" ht="33" customHeight="1" x14ac:dyDescent="0.2">
      <c r="D2168" s="2"/>
    </row>
    <row r="2169" spans="4:4" ht="33" customHeight="1" x14ac:dyDescent="0.2">
      <c r="D2169" s="2"/>
    </row>
    <row r="2170" spans="4:4" ht="33" customHeight="1" x14ac:dyDescent="0.2">
      <c r="D2170" s="2"/>
    </row>
    <row r="2171" spans="4:4" ht="33" customHeight="1" x14ac:dyDescent="0.2">
      <c r="D2171" s="2"/>
    </row>
    <row r="2172" spans="4:4" ht="33" customHeight="1" x14ac:dyDescent="0.2">
      <c r="D2172" s="2"/>
    </row>
    <row r="2173" spans="4:4" ht="33" customHeight="1" x14ac:dyDescent="0.2">
      <c r="D2173" s="2"/>
    </row>
    <row r="2174" spans="4:4" ht="33" customHeight="1" x14ac:dyDescent="0.2">
      <c r="D2174" s="2"/>
    </row>
    <row r="2175" spans="4:4" ht="33" customHeight="1" x14ac:dyDescent="0.2">
      <c r="D2175" s="2"/>
    </row>
    <row r="2176" spans="4:4" ht="33" customHeight="1" x14ac:dyDescent="0.2">
      <c r="D2176" s="2"/>
    </row>
    <row r="2177" spans="4:4" ht="33" customHeight="1" x14ac:dyDescent="0.2">
      <c r="D2177" s="2"/>
    </row>
    <row r="2178" spans="4:4" ht="33" customHeight="1" x14ac:dyDescent="0.2">
      <c r="D2178" s="2"/>
    </row>
    <row r="2179" spans="4:4" ht="33" customHeight="1" x14ac:dyDescent="0.2">
      <c r="D2179" s="2"/>
    </row>
    <row r="2180" spans="4:4" ht="33" customHeight="1" x14ac:dyDescent="0.2">
      <c r="D2180" s="2"/>
    </row>
    <row r="2181" spans="4:4" ht="33" customHeight="1" x14ac:dyDescent="0.2">
      <c r="D2181" s="2"/>
    </row>
    <row r="2182" spans="4:4" ht="33" customHeight="1" x14ac:dyDescent="0.2">
      <c r="D2182" s="2"/>
    </row>
    <row r="2183" spans="4:4" ht="33" customHeight="1" x14ac:dyDescent="0.2">
      <c r="D2183" s="2"/>
    </row>
    <row r="2184" spans="4:4" ht="33" customHeight="1" x14ac:dyDescent="0.2">
      <c r="D2184" s="2"/>
    </row>
    <row r="2185" spans="4:4" ht="33" customHeight="1" x14ac:dyDescent="0.2">
      <c r="D2185" s="2"/>
    </row>
    <row r="2186" spans="4:4" ht="33" customHeight="1" x14ac:dyDescent="0.2">
      <c r="D2186" s="2"/>
    </row>
    <row r="2187" spans="4:4" ht="33" customHeight="1" x14ac:dyDescent="0.2">
      <c r="D2187" s="2"/>
    </row>
    <row r="2188" spans="4:4" ht="33" customHeight="1" x14ac:dyDescent="0.2">
      <c r="D2188" s="2"/>
    </row>
    <row r="2189" spans="4:4" ht="33" customHeight="1" x14ac:dyDescent="0.2">
      <c r="D2189" s="2"/>
    </row>
    <row r="2190" spans="4:4" ht="33" customHeight="1" x14ac:dyDescent="0.2">
      <c r="D2190" s="2"/>
    </row>
    <row r="2191" spans="4:4" ht="33" customHeight="1" x14ac:dyDescent="0.2">
      <c r="D2191" s="2"/>
    </row>
    <row r="2192" spans="4:4" ht="33" customHeight="1" x14ac:dyDescent="0.2">
      <c r="D2192" s="2"/>
    </row>
    <row r="2193" spans="4:4" ht="33" customHeight="1" x14ac:dyDescent="0.2">
      <c r="D2193" s="2"/>
    </row>
    <row r="2194" spans="4:4" ht="33" customHeight="1" x14ac:dyDescent="0.2">
      <c r="D2194" s="2"/>
    </row>
    <row r="2195" spans="4:4" ht="33" customHeight="1" x14ac:dyDescent="0.2">
      <c r="D2195" s="2"/>
    </row>
    <row r="2196" spans="4:4" ht="33" customHeight="1" x14ac:dyDescent="0.2">
      <c r="D2196" s="2"/>
    </row>
    <row r="2197" spans="4:4" ht="33" customHeight="1" x14ac:dyDescent="0.2">
      <c r="D2197" s="2"/>
    </row>
    <row r="2198" spans="4:4" ht="33" customHeight="1" x14ac:dyDescent="0.2">
      <c r="D2198" s="2"/>
    </row>
    <row r="2199" spans="4:4" ht="33" customHeight="1" x14ac:dyDescent="0.2">
      <c r="D2199" s="2"/>
    </row>
    <row r="2200" spans="4:4" ht="33" customHeight="1" x14ac:dyDescent="0.2">
      <c r="D2200" s="2"/>
    </row>
    <row r="2201" spans="4:4" ht="33" customHeight="1" x14ac:dyDescent="0.2">
      <c r="D2201" s="2"/>
    </row>
    <row r="2202" spans="4:4" ht="33" customHeight="1" x14ac:dyDescent="0.2">
      <c r="D2202" s="2"/>
    </row>
    <row r="2203" spans="4:4" ht="33" customHeight="1" x14ac:dyDescent="0.2">
      <c r="D2203" s="2"/>
    </row>
    <row r="2204" spans="4:4" ht="33" customHeight="1" x14ac:dyDescent="0.2">
      <c r="D2204" s="2"/>
    </row>
    <row r="2205" spans="4:4" ht="33" customHeight="1" x14ac:dyDescent="0.2">
      <c r="D2205" s="2"/>
    </row>
    <row r="2206" spans="4:4" ht="33" customHeight="1" x14ac:dyDescent="0.2">
      <c r="D2206" s="2"/>
    </row>
    <row r="2207" spans="4:4" ht="33" customHeight="1" x14ac:dyDescent="0.2">
      <c r="D2207" s="2"/>
    </row>
    <row r="2208" spans="4:4" ht="33" customHeight="1" x14ac:dyDescent="0.2">
      <c r="D2208" s="2"/>
    </row>
    <row r="2209" spans="4:4" ht="33" customHeight="1" x14ac:dyDescent="0.2">
      <c r="D2209" s="2"/>
    </row>
    <row r="2210" spans="4:4" ht="33" customHeight="1" x14ac:dyDescent="0.2">
      <c r="D2210" s="2"/>
    </row>
    <row r="2211" spans="4:4" ht="33" customHeight="1" x14ac:dyDescent="0.2">
      <c r="D2211" s="2"/>
    </row>
    <row r="2212" spans="4:4" ht="33" customHeight="1" x14ac:dyDescent="0.2">
      <c r="D2212" s="2"/>
    </row>
    <row r="2213" spans="4:4" ht="33" customHeight="1" x14ac:dyDescent="0.2">
      <c r="D2213" s="2"/>
    </row>
    <row r="2214" spans="4:4" ht="33" customHeight="1" x14ac:dyDescent="0.2">
      <c r="D2214" s="2"/>
    </row>
    <row r="2215" spans="4:4" ht="33" customHeight="1" x14ac:dyDescent="0.2">
      <c r="D2215" s="2"/>
    </row>
    <row r="2216" spans="4:4" ht="33" customHeight="1" x14ac:dyDescent="0.2">
      <c r="D2216" s="2"/>
    </row>
    <row r="2217" spans="4:4" ht="33" customHeight="1" x14ac:dyDescent="0.2">
      <c r="D2217" s="2"/>
    </row>
    <row r="2218" spans="4:4" ht="33" customHeight="1" x14ac:dyDescent="0.2">
      <c r="D2218" s="2"/>
    </row>
    <row r="2219" spans="4:4" ht="33" customHeight="1" x14ac:dyDescent="0.2">
      <c r="D2219" s="2"/>
    </row>
    <row r="2220" spans="4:4" ht="33" customHeight="1" x14ac:dyDescent="0.2">
      <c r="D2220" s="2"/>
    </row>
    <row r="2221" spans="4:4" ht="33" customHeight="1" x14ac:dyDescent="0.2">
      <c r="D2221" s="2"/>
    </row>
    <row r="2222" spans="4:4" ht="33" customHeight="1" x14ac:dyDescent="0.2">
      <c r="D2222" s="2"/>
    </row>
    <row r="2223" spans="4:4" ht="33" customHeight="1" x14ac:dyDescent="0.2">
      <c r="D2223" s="2"/>
    </row>
    <row r="2224" spans="4:4" ht="33" customHeight="1" x14ac:dyDescent="0.2">
      <c r="D2224" s="2"/>
    </row>
    <row r="2225" spans="4:4" ht="33" customHeight="1" x14ac:dyDescent="0.2">
      <c r="D2225" s="2"/>
    </row>
    <row r="2226" spans="4:4" ht="33" customHeight="1" x14ac:dyDescent="0.2">
      <c r="D2226" s="2"/>
    </row>
    <row r="2227" spans="4:4" ht="33" customHeight="1" x14ac:dyDescent="0.2">
      <c r="D2227" s="2"/>
    </row>
    <row r="2228" spans="4:4" ht="33" customHeight="1" x14ac:dyDescent="0.2">
      <c r="D2228" s="2"/>
    </row>
    <row r="2229" spans="4:4" ht="33" customHeight="1" x14ac:dyDescent="0.2">
      <c r="D2229" s="2"/>
    </row>
    <row r="2230" spans="4:4" ht="33" customHeight="1" x14ac:dyDescent="0.2">
      <c r="D2230" s="2"/>
    </row>
    <row r="2231" spans="4:4" ht="33" customHeight="1" x14ac:dyDescent="0.2">
      <c r="D2231" s="2"/>
    </row>
    <row r="2232" spans="4:4" ht="33" customHeight="1" x14ac:dyDescent="0.2">
      <c r="D2232" s="2"/>
    </row>
    <row r="2233" spans="4:4" ht="33" customHeight="1" x14ac:dyDescent="0.2">
      <c r="D2233" s="2"/>
    </row>
    <row r="2234" spans="4:4" ht="33" customHeight="1" x14ac:dyDescent="0.2">
      <c r="D2234" s="2"/>
    </row>
    <row r="2235" spans="4:4" ht="33" customHeight="1" x14ac:dyDescent="0.2">
      <c r="D2235" s="2"/>
    </row>
    <row r="2236" spans="4:4" ht="33" customHeight="1" x14ac:dyDescent="0.2">
      <c r="D2236" s="2"/>
    </row>
    <row r="2237" spans="4:4" ht="33" customHeight="1" x14ac:dyDescent="0.2">
      <c r="D2237" s="2"/>
    </row>
    <row r="2238" spans="4:4" ht="33" customHeight="1" x14ac:dyDescent="0.2">
      <c r="D2238" s="2"/>
    </row>
    <row r="2239" spans="4:4" ht="33" customHeight="1" x14ac:dyDescent="0.2">
      <c r="D2239" s="2"/>
    </row>
    <row r="2240" spans="4:4" ht="33" customHeight="1" x14ac:dyDescent="0.2">
      <c r="D2240" s="2"/>
    </row>
    <row r="2241" spans="4:4" ht="33" customHeight="1" x14ac:dyDescent="0.2">
      <c r="D2241" s="2"/>
    </row>
    <row r="2242" spans="4:4" ht="33" customHeight="1" x14ac:dyDescent="0.2">
      <c r="D2242" s="2"/>
    </row>
    <row r="2243" spans="4:4" ht="33" customHeight="1" x14ac:dyDescent="0.2">
      <c r="D2243" s="2"/>
    </row>
    <row r="2244" spans="4:4" ht="33" customHeight="1" x14ac:dyDescent="0.2">
      <c r="D2244" s="2"/>
    </row>
    <row r="2245" spans="4:4" ht="33" customHeight="1" x14ac:dyDescent="0.2">
      <c r="D2245" s="2"/>
    </row>
    <row r="2246" spans="4:4" ht="33" customHeight="1" x14ac:dyDescent="0.2">
      <c r="D2246" s="2"/>
    </row>
    <row r="2247" spans="4:4" ht="33" customHeight="1" x14ac:dyDescent="0.2">
      <c r="D2247" s="2"/>
    </row>
    <row r="2248" spans="4:4" ht="33" customHeight="1" x14ac:dyDescent="0.2">
      <c r="D2248" s="2"/>
    </row>
    <row r="2249" spans="4:4" ht="33" customHeight="1" x14ac:dyDescent="0.2">
      <c r="D2249" s="2"/>
    </row>
    <row r="2250" spans="4:4" ht="33" customHeight="1" x14ac:dyDescent="0.2">
      <c r="D2250" s="2"/>
    </row>
    <row r="2251" spans="4:4" ht="33" customHeight="1" x14ac:dyDescent="0.2">
      <c r="D2251" s="2"/>
    </row>
    <row r="2252" spans="4:4" ht="33" customHeight="1" x14ac:dyDescent="0.2">
      <c r="D2252" s="2"/>
    </row>
    <row r="2253" spans="4:4" ht="33" customHeight="1" x14ac:dyDescent="0.2">
      <c r="D2253" s="2"/>
    </row>
    <row r="2254" spans="4:4" ht="33" customHeight="1" x14ac:dyDescent="0.2">
      <c r="D2254" s="2"/>
    </row>
    <row r="2255" spans="4:4" ht="33" customHeight="1" x14ac:dyDescent="0.2">
      <c r="D2255" s="2"/>
    </row>
    <row r="2256" spans="4:4" ht="33" customHeight="1" x14ac:dyDescent="0.2">
      <c r="D2256" s="2"/>
    </row>
    <row r="2257" spans="4:4" ht="33" customHeight="1" x14ac:dyDescent="0.2">
      <c r="D2257" s="2"/>
    </row>
    <row r="2258" spans="4:4" ht="33" customHeight="1" x14ac:dyDescent="0.2">
      <c r="D2258" s="2"/>
    </row>
    <row r="2259" spans="4:4" ht="33" customHeight="1" x14ac:dyDescent="0.2">
      <c r="D2259" s="2"/>
    </row>
    <row r="2260" spans="4:4" ht="33" customHeight="1" x14ac:dyDescent="0.2">
      <c r="D2260" s="2"/>
    </row>
    <row r="2261" spans="4:4" ht="33" customHeight="1" x14ac:dyDescent="0.2">
      <c r="D2261" s="2"/>
    </row>
    <row r="2262" spans="4:4" ht="33" customHeight="1" x14ac:dyDescent="0.2">
      <c r="D2262" s="2"/>
    </row>
    <row r="2263" spans="4:4" ht="33" customHeight="1" x14ac:dyDescent="0.2">
      <c r="D2263" s="2"/>
    </row>
    <row r="2264" spans="4:4" ht="33" customHeight="1" x14ac:dyDescent="0.2">
      <c r="D2264" s="2"/>
    </row>
    <row r="2265" spans="4:4" ht="33" customHeight="1" x14ac:dyDescent="0.2">
      <c r="D2265" s="2"/>
    </row>
    <row r="2266" spans="4:4" ht="33" customHeight="1" x14ac:dyDescent="0.2">
      <c r="D2266" s="2"/>
    </row>
    <row r="2267" spans="4:4" ht="33" customHeight="1" x14ac:dyDescent="0.2">
      <c r="D2267" s="2"/>
    </row>
    <row r="2268" spans="4:4" ht="33" customHeight="1" x14ac:dyDescent="0.2">
      <c r="D2268" s="2"/>
    </row>
    <row r="2269" spans="4:4" ht="33" customHeight="1" x14ac:dyDescent="0.2">
      <c r="D2269" s="2"/>
    </row>
    <row r="2270" spans="4:4" ht="33" customHeight="1" x14ac:dyDescent="0.2">
      <c r="D2270" s="2"/>
    </row>
    <row r="2271" spans="4:4" ht="33" customHeight="1" x14ac:dyDescent="0.2">
      <c r="D2271" s="2"/>
    </row>
    <row r="2272" spans="4:4" ht="33" customHeight="1" x14ac:dyDescent="0.2">
      <c r="D2272" s="2"/>
    </row>
    <row r="2273" spans="4:4" ht="33" customHeight="1" x14ac:dyDescent="0.2">
      <c r="D2273" s="2"/>
    </row>
    <row r="2274" spans="4:4" ht="33" customHeight="1" x14ac:dyDescent="0.2">
      <c r="D2274" s="2"/>
    </row>
    <row r="2275" spans="4:4" ht="33" customHeight="1" x14ac:dyDescent="0.2">
      <c r="D2275" s="2"/>
    </row>
    <row r="2276" spans="4:4" ht="33" customHeight="1" x14ac:dyDescent="0.2">
      <c r="D2276" s="2"/>
    </row>
    <row r="2277" spans="4:4" ht="33" customHeight="1" x14ac:dyDescent="0.2">
      <c r="D2277" s="2"/>
    </row>
    <row r="2278" spans="4:4" ht="33" customHeight="1" x14ac:dyDescent="0.2">
      <c r="D2278" s="2"/>
    </row>
    <row r="2279" spans="4:4" ht="33" customHeight="1" x14ac:dyDescent="0.2">
      <c r="D2279" s="2"/>
    </row>
    <row r="2280" spans="4:4" ht="33" customHeight="1" x14ac:dyDescent="0.2">
      <c r="D2280" s="2"/>
    </row>
    <row r="2281" spans="4:4" ht="33" customHeight="1" x14ac:dyDescent="0.2">
      <c r="D2281" s="2"/>
    </row>
    <row r="2282" spans="4:4" ht="33" customHeight="1" x14ac:dyDescent="0.2">
      <c r="D2282" s="2"/>
    </row>
    <row r="2283" spans="4:4" ht="33" customHeight="1" x14ac:dyDescent="0.2">
      <c r="D2283" s="2"/>
    </row>
    <row r="2284" spans="4:4" ht="33" customHeight="1" x14ac:dyDescent="0.2">
      <c r="D2284" s="2"/>
    </row>
    <row r="2285" spans="4:4" ht="33" customHeight="1" x14ac:dyDescent="0.2">
      <c r="D2285" s="2"/>
    </row>
    <row r="2286" spans="4:4" ht="33" customHeight="1" x14ac:dyDescent="0.2">
      <c r="D2286" s="2"/>
    </row>
    <row r="2287" spans="4:4" ht="33" customHeight="1" x14ac:dyDescent="0.2">
      <c r="D2287" s="2"/>
    </row>
    <row r="2288" spans="4:4" ht="33" customHeight="1" x14ac:dyDescent="0.2">
      <c r="D2288" s="2"/>
    </row>
    <row r="2289" spans="4:4" ht="33" customHeight="1" x14ac:dyDescent="0.2">
      <c r="D2289" s="2"/>
    </row>
    <row r="2290" spans="4:4" ht="33" customHeight="1" x14ac:dyDescent="0.2">
      <c r="D2290" s="2"/>
    </row>
    <row r="2291" spans="4:4" ht="33" customHeight="1" x14ac:dyDescent="0.2">
      <c r="D2291" s="2"/>
    </row>
    <row r="2292" spans="4:4" ht="33" customHeight="1" x14ac:dyDescent="0.2">
      <c r="D2292" s="2"/>
    </row>
    <row r="2293" spans="4:4" ht="33" customHeight="1" x14ac:dyDescent="0.2">
      <c r="D2293" s="2"/>
    </row>
    <row r="2294" spans="4:4" ht="33" customHeight="1" x14ac:dyDescent="0.2">
      <c r="D2294" s="2"/>
    </row>
    <row r="2295" spans="4:4" ht="33" customHeight="1" x14ac:dyDescent="0.2">
      <c r="D2295" s="2"/>
    </row>
    <row r="2296" spans="4:4" ht="33" customHeight="1" x14ac:dyDescent="0.2">
      <c r="D2296" s="2"/>
    </row>
    <row r="2297" spans="4:4" ht="33" customHeight="1" x14ac:dyDescent="0.2">
      <c r="D2297" s="2"/>
    </row>
    <row r="2298" spans="4:4" ht="33" customHeight="1" x14ac:dyDescent="0.2">
      <c r="D2298" s="2"/>
    </row>
    <row r="2299" spans="4:4" ht="33" customHeight="1" x14ac:dyDescent="0.2">
      <c r="D2299" s="2"/>
    </row>
    <row r="2300" spans="4:4" ht="33" customHeight="1" x14ac:dyDescent="0.2">
      <c r="D2300" s="2"/>
    </row>
    <row r="2301" spans="4:4" ht="33" customHeight="1" x14ac:dyDescent="0.2">
      <c r="D2301" s="2"/>
    </row>
    <row r="2302" spans="4:4" ht="33" customHeight="1" x14ac:dyDescent="0.2">
      <c r="D2302" s="2"/>
    </row>
    <row r="2303" spans="4:4" ht="33" customHeight="1" x14ac:dyDescent="0.2">
      <c r="D2303" s="2"/>
    </row>
    <row r="2304" spans="4:4" ht="33" customHeight="1" x14ac:dyDescent="0.2">
      <c r="D2304" s="2"/>
    </row>
    <row r="2305" spans="4:4" ht="33" customHeight="1" x14ac:dyDescent="0.2">
      <c r="D2305" s="2"/>
    </row>
    <row r="2306" spans="4:4" ht="33" customHeight="1" x14ac:dyDescent="0.2">
      <c r="D2306" s="2"/>
    </row>
    <row r="2307" spans="4:4" ht="33" customHeight="1" x14ac:dyDescent="0.2">
      <c r="D2307" s="2"/>
    </row>
    <row r="2308" spans="4:4" ht="33" customHeight="1" x14ac:dyDescent="0.2">
      <c r="D2308" s="2"/>
    </row>
    <row r="2309" spans="4:4" ht="33" customHeight="1" x14ac:dyDescent="0.2">
      <c r="D2309" s="2"/>
    </row>
    <row r="2310" spans="4:4" ht="33" customHeight="1" x14ac:dyDescent="0.2">
      <c r="D2310" s="2"/>
    </row>
    <row r="2311" spans="4:4" ht="33" customHeight="1" x14ac:dyDescent="0.2">
      <c r="D2311" s="2"/>
    </row>
    <row r="2312" spans="4:4" ht="33" customHeight="1" x14ac:dyDescent="0.2">
      <c r="D2312" s="2"/>
    </row>
    <row r="2313" spans="4:4" ht="33" customHeight="1" x14ac:dyDescent="0.2">
      <c r="D2313" s="2"/>
    </row>
    <row r="2314" spans="4:4" ht="33" customHeight="1" x14ac:dyDescent="0.2">
      <c r="D2314" s="2"/>
    </row>
    <row r="2315" spans="4:4" ht="33" customHeight="1" x14ac:dyDescent="0.2">
      <c r="D2315" s="2"/>
    </row>
    <row r="2316" spans="4:4" ht="33" customHeight="1" x14ac:dyDescent="0.2">
      <c r="D2316" s="2"/>
    </row>
    <row r="2317" spans="4:4" ht="33" customHeight="1" x14ac:dyDescent="0.2">
      <c r="D2317" s="2"/>
    </row>
    <row r="2318" spans="4:4" ht="33" customHeight="1" x14ac:dyDescent="0.2">
      <c r="D2318" s="2"/>
    </row>
    <row r="2319" spans="4:4" ht="33" customHeight="1" x14ac:dyDescent="0.2">
      <c r="D2319" s="2"/>
    </row>
    <row r="2320" spans="4:4" ht="33" customHeight="1" x14ac:dyDescent="0.2">
      <c r="D2320" s="2"/>
    </row>
    <row r="2321" spans="4:4" ht="33" customHeight="1" x14ac:dyDescent="0.2">
      <c r="D2321" s="2"/>
    </row>
    <row r="2322" spans="4:4" ht="33" customHeight="1" x14ac:dyDescent="0.2">
      <c r="D2322" s="2"/>
    </row>
    <row r="2323" spans="4:4" ht="33" customHeight="1" x14ac:dyDescent="0.2">
      <c r="D2323" s="2"/>
    </row>
    <row r="2324" spans="4:4" ht="33" customHeight="1" x14ac:dyDescent="0.2">
      <c r="D2324" s="2"/>
    </row>
    <row r="2325" spans="4:4" ht="33" customHeight="1" x14ac:dyDescent="0.2">
      <c r="D2325" s="2"/>
    </row>
    <row r="2326" spans="4:4" ht="33" customHeight="1" x14ac:dyDescent="0.2">
      <c r="D2326" s="2"/>
    </row>
    <row r="2327" spans="4:4" ht="33" customHeight="1" x14ac:dyDescent="0.2">
      <c r="D2327" s="2"/>
    </row>
    <row r="2328" spans="4:4" ht="33" customHeight="1" x14ac:dyDescent="0.2">
      <c r="D2328" s="2"/>
    </row>
    <row r="2329" spans="4:4" ht="33" customHeight="1" x14ac:dyDescent="0.2">
      <c r="D2329" s="2"/>
    </row>
    <row r="2330" spans="4:4" ht="33" customHeight="1" x14ac:dyDescent="0.2">
      <c r="D2330" s="2"/>
    </row>
    <row r="2331" spans="4:4" ht="33" customHeight="1" x14ac:dyDescent="0.2">
      <c r="D2331" s="2"/>
    </row>
    <row r="2332" spans="4:4" ht="33" customHeight="1" x14ac:dyDescent="0.2">
      <c r="D2332" s="2"/>
    </row>
    <row r="2333" spans="4:4" ht="33" customHeight="1" x14ac:dyDescent="0.2">
      <c r="D2333" s="2"/>
    </row>
    <row r="2334" spans="4:4" ht="33" customHeight="1" x14ac:dyDescent="0.2">
      <c r="D2334" s="2"/>
    </row>
    <row r="2335" spans="4:4" ht="33" customHeight="1" x14ac:dyDescent="0.2">
      <c r="D2335" s="2"/>
    </row>
    <row r="2336" spans="4:4" ht="33" customHeight="1" x14ac:dyDescent="0.2">
      <c r="D2336" s="2"/>
    </row>
    <row r="2337" spans="4:4" ht="33" customHeight="1" x14ac:dyDescent="0.2">
      <c r="D2337" s="2"/>
    </row>
    <row r="2338" spans="4:4" ht="33" customHeight="1" x14ac:dyDescent="0.2">
      <c r="D2338" s="2"/>
    </row>
    <row r="2339" spans="4:4" ht="33" customHeight="1" x14ac:dyDescent="0.2">
      <c r="D2339" s="2"/>
    </row>
    <row r="2340" spans="4:4" ht="33" customHeight="1" x14ac:dyDescent="0.2">
      <c r="D2340" s="2"/>
    </row>
    <row r="2341" spans="4:4" ht="33" customHeight="1" x14ac:dyDescent="0.2">
      <c r="D2341" s="2"/>
    </row>
    <row r="2342" spans="4:4" ht="33" customHeight="1" x14ac:dyDescent="0.2">
      <c r="D2342" s="2"/>
    </row>
    <row r="2343" spans="4:4" ht="33" customHeight="1" x14ac:dyDescent="0.2">
      <c r="D2343" s="2"/>
    </row>
    <row r="2344" spans="4:4" ht="33" customHeight="1" x14ac:dyDescent="0.2">
      <c r="D2344" s="2"/>
    </row>
    <row r="2345" spans="4:4" ht="33" customHeight="1" x14ac:dyDescent="0.2">
      <c r="D2345" s="2"/>
    </row>
    <row r="2346" spans="4:4" ht="33" customHeight="1" x14ac:dyDescent="0.2">
      <c r="D2346" s="2"/>
    </row>
    <row r="2347" spans="4:4" ht="33" customHeight="1" x14ac:dyDescent="0.2">
      <c r="D2347" s="2"/>
    </row>
    <row r="2348" spans="4:4" ht="33" customHeight="1" x14ac:dyDescent="0.2">
      <c r="D2348" s="2"/>
    </row>
    <row r="2349" spans="4:4" ht="33" customHeight="1" x14ac:dyDescent="0.2">
      <c r="D2349" s="2"/>
    </row>
    <row r="2350" spans="4:4" ht="33" customHeight="1" x14ac:dyDescent="0.2">
      <c r="D2350" s="2"/>
    </row>
    <row r="2351" spans="4:4" ht="33" customHeight="1" x14ac:dyDescent="0.2">
      <c r="D2351" s="2"/>
    </row>
    <row r="2352" spans="4:4" ht="33" customHeight="1" x14ac:dyDescent="0.2">
      <c r="D2352" s="2"/>
    </row>
    <row r="2353" spans="4:4" ht="33" customHeight="1" x14ac:dyDescent="0.2">
      <c r="D2353" s="2"/>
    </row>
    <row r="2354" spans="4:4" ht="33" customHeight="1" x14ac:dyDescent="0.2">
      <c r="D2354" s="2"/>
    </row>
    <row r="2355" spans="4:4" ht="33" customHeight="1" x14ac:dyDescent="0.2">
      <c r="D2355" s="2"/>
    </row>
    <row r="2356" spans="4:4" ht="33" customHeight="1" x14ac:dyDescent="0.2">
      <c r="D2356" s="2"/>
    </row>
    <row r="2357" spans="4:4" ht="33" customHeight="1" x14ac:dyDescent="0.2">
      <c r="D2357" s="2"/>
    </row>
    <row r="2358" spans="4:4" ht="33" customHeight="1" x14ac:dyDescent="0.2">
      <c r="D2358" s="2"/>
    </row>
    <row r="2359" spans="4:4" ht="33" customHeight="1" x14ac:dyDescent="0.2">
      <c r="D2359" s="2"/>
    </row>
    <row r="2360" spans="4:4" ht="33" customHeight="1" x14ac:dyDescent="0.2">
      <c r="D2360" s="2"/>
    </row>
    <row r="2361" spans="4:4" ht="33" customHeight="1" x14ac:dyDescent="0.2">
      <c r="D2361" s="2"/>
    </row>
    <row r="2362" spans="4:4" ht="33" customHeight="1" x14ac:dyDescent="0.2">
      <c r="D2362" s="2"/>
    </row>
    <row r="2363" spans="4:4" ht="33" customHeight="1" x14ac:dyDescent="0.2">
      <c r="D2363" s="2"/>
    </row>
    <row r="2364" spans="4:4" ht="33" customHeight="1" x14ac:dyDescent="0.2">
      <c r="D2364" s="2"/>
    </row>
    <row r="2365" spans="4:4" ht="33" customHeight="1" x14ac:dyDescent="0.2">
      <c r="D2365" s="2"/>
    </row>
    <row r="2366" spans="4:4" ht="33" customHeight="1" x14ac:dyDescent="0.2">
      <c r="D2366" s="2"/>
    </row>
    <row r="2367" spans="4:4" ht="33" customHeight="1" x14ac:dyDescent="0.2">
      <c r="D2367" s="2"/>
    </row>
    <row r="2368" spans="4:4" ht="33" customHeight="1" x14ac:dyDescent="0.2">
      <c r="D2368" s="2"/>
    </row>
    <row r="2369" spans="4:4" ht="33" customHeight="1" x14ac:dyDescent="0.2">
      <c r="D2369" s="2"/>
    </row>
    <row r="2370" spans="4:4" ht="33" customHeight="1" x14ac:dyDescent="0.2">
      <c r="D2370" s="2"/>
    </row>
    <row r="2371" spans="4:4" ht="33" customHeight="1" x14ac:dyDescent="0.2">
      <c r="D2371" s="2"/>
    </row>
    <row r="2372" spans="4:4" ht="33" customHeight="1" x14ac:dyDescent="0.2">
      <c r="D2372" s="2"/>
    </row>
    <row r="2373" spans="4:4" ht="33" customHeight="1" x14ac:dyDescent="0.2">
      <c r="D2373" s="2"/>
    </row>
    <row r="2374" spans="4:4" ht="33" customHeight="1" x14ac:dyDescent="0.2">
      <c r="D2374" s="2"/>
    </row>
    <row r="2375" spans="4:4" ht="33" customHeight="1" x14ac:dyDescent="0.2">
      <c r="D2375" s="2"/>
    </row>
    <row r="2376" spans="4:4" ht="33" customHeight="1" x14ac:dyDescent="0.2">
      <c r="D2376" s="2"/>
    </row>
    <row r="2377" spans="4:4" ht="33" customHeight="1" x14ac:dyDescent="0.2">
      <c r="D2377" s="2"/>
    </row>
    <row r="2378" spans="4:4" ht="33" customHeight="1" x14ac:dyDescent="0.2">
      <c r="D2378" s="2"/>
    </row>
    <row r="2379" spans="4:4" ht="33" customHeight="1" x14ac:dyDescent="0.2">
      <c r="D2379" s="2"/>
    </row>
    <row r="2380" spans="4:4" ht="33" customHeight="1" x14ac:dyDescent="0.2">
      <c r="D2380" s="2"/>
    </row>
    <row r="2381" spans="4:4" ht="33" customHeight="1" x14ac:dyDescent="0.2">
      <c r="D2381" s="2"/>
    </row>
    <row r="2382" spans="4:4" ht="33" customHeight="1" x14ac:dyDescent="0.2">
      <c r="D2382" s="2"/>
    </row>
    <row r="2383" spans="4:4" ht="33" customHeight="1" x14ac:dyDescent="0.2">
      <c r="D2383" s="2"/>
    </row>
    <row r="2384" spans="4:4" ht="33" customHeight="1" x14ac:dyDescent="0.2">
      <c r="D2384" s="2"/>
    </row>
    <row r="2385" spans="4:4" ht="33" customHeight="1" x14ac:dyDescent="0.2">
      <c r="D2385" s="2"/>
    </row>
    <row r="2386" spans="4:4" ht="33" customHeight="1" x14ac:dyDescent="0.2">
      <c r="D2386" s="2"/>
    </row>
    <row r="2387" spans="4:4" ht="33" customHeight="1" x14ac:dyDescent="0.2">
      <c r="D2387" s="2"/>
    </row>
    <row r="2388" spans="4:4" ht="33" customHeight="1" x14ac:dyDescent="0.2">
      <c r="D2388" s="2"/>
    </row>
    <row r="2389" spans="4:4" ht="33" customHeight="1" x14ac:dyDescent="0.2">
      <c r="D2389" s="2"/>
    </row>
    <row r="2390" spans="4:4" ht="33" customHeight="1" x14ac:dyDescent="0.2">
      <c r="D2390" s="2"/>
    </row>
    <row r="2391" spans="4:4" ht="33" customHeight="1" x14ac:dyDescent="0.2">
      <c r="D2391" s="2"/>
    </row>
    <row r="2392" spans="4:4" ht="33" customHeight="1" x14ac:dyDescent="0.2">
      <c r="D2392" s="2"/>
    </row>
    <row r="2393" spans="4:4" ht="33" customHeight="1" x14ac:dyDescent="0.2">
      <c r="D2393" s="2"/>
    </row>
    <row r="2394" spans="4:4" ht="33" customHeight="1" x14ac:dyDescent="0.2">
      <c r="D2394" s="2"/>
    </row>
    <row r="2395" spans="4:4" ht="33" customHeight="1" x14ac:dyDescent="0.2">
      <c r="D2395" s="2"/>
    </row>
    <row r="2396" spans="4:4" ht="33" customHeight="1" x14ac:dyDescent="0.2">
      <c r="D2396" s="2"/>
    </row>
    <row r="2397" spans="4:4" ht="33" customHeight="1" x14ac:dyDescent="0.2">
      <c r="D2397" s="2"/>
    </row>
    <row r="2398" spans="4:4" ht="33" customHeight="1" x14ac:dyDescent="0.2">
      <c r="D2398" s="2"/>
    </row>
    <row r="2399" spans="4:4" ht="33" customHeight="1" x14ac:dyDescent="0.2">
      <c r="D2399" s="2"/>
    </row>
    <row r="2400" spans="4:4" ht="33" customHeight="1" x14ac:dyDescent="0.2">
      <c r="D2400" s="2"/>
    </row>
    <row r="2401" spans="4:4" ht="33" customHeight="1" x14ac:dyDescent="0.2">
      <c r="D2401" s="2"/>
    </row>
    <row r="2402" spans="4:4" ht="33" customHeight="1" x14ac:dyDescent="0.2">
      <c r="D2402" s="2"/>
    </row>
    <row r="2403" spans="4:4" ht="33" customHeight="1" x14ac:dyDescent="0.2">
      <c r="D2403" s="2"/>
    </row>
    <row r="2404" spans="4:4" ht="33" customHeight="1" x14ac:dyDescent="0.2">
      <c r="D2404" s="2"/>
    </row>
    <row r="2405" spans="4:4" ht="33" customHeight="1" x14ac:dyDescent="0.2">
      <c r="D2405" s="2"/>
    </row>
    <row r="2406" spans="4:4" ht="33" customHeight="1" x14ac:dyDescent="0.2">
      <c r="D2406" s="2"/>
    </row>
    <row r="2407" spans="4:4" ht="33" customHeight="1" x14ac:dyDescent="0.2">
      <c r="D2407" s="2"/>
    </row>
    <row r="2408" spans="4:4" ht="33" customHeight="1" x14ac:dyDescent="0.2">
      <c r="D2408" s="2"/>
    </row>
    <row r="2409" spans="4:4" ht="33" customHeight="1" x14ac:dyDescent="0.2">
      <c r="D2409" s="2"/>
    </row>
    <row r="2410" spans="4:4" ht="33" customHeight="1" x14ac:dyDescent="0.2">
      <c r="D2410" s="2"/>
    </row>
    <row r="2411" spans="4:4" ht="33" customHeight="1" x14ac:dyDescent="0.2">
      <c r="D2411" s="2"/>
    </row>
    <row r="2412" spans="4:4" ht="33" customHeight="1" x14ac:dyDescent="0.2">
      <c r="D2412" s="2"/>
    </row>
    <row r="2413" spans="4:4" ht="33" customHeight="1" x14ac:dyDescent="0.2">
      <c r="D2413" s="2"/>
    </row>
    <row r="2414" spans="4:4" ht="33" customHeight="1" x14ac:dyDescent="0.2">
      <c r="D2414" s="2"/>
    </row>
    <row r="2415" spans="4:4" ht="33" customHeight="1" x14ac:dyDescent="0.2">
      <c r="D2415" s="2"/>
    </row>
    <row r="2416" spans="4:4" ht="33" customHeight="1" x14ac:dyDescent="0.2">
      <c r="D2416" s="2"/>
    </row>
    <row r="2417" spans="4:4" ht="33" customHeight="1" x14ac:dyDescent="0.2">
      <c r="D2417" s="2"/>
    </row>
    <row r="2418" spans="4:4" ht="33" customHeight="1" x14ac:dyDescent="0.2">
      <c r="D2418" s="2"/>
    </row>
    <row r="2419" spans="4:4" ht="33" customHeight="1" x14ac:dyDescent="0.2">
      <c r="D2419" s="2"/>
    </row>
    <row r="2420" spans="4:4" ht="33" customHeight="1" x14ac:dyDescent="0.2">
      <c r="D2420" s="2"/>
    </row>
    <row r="2421" spans="4:4" ht="33" customHeight="1" x14ac:dyDescent="0.2">
      <c r="D2421" s="2"/>
    </row>
    <row r="2422" spans="4:4" ht="33" customHeight="1" x14ac:dyDescent="0.2">
      <c r="D2422" s="2"/>
    </row>
    <row r="2423" spans="4:4" ht="33" customHeight="1" x14ac:dyDescent="0.2">
      <c r="D2423" s="2"/>
    </row>
    <row r="2424" spans="4:4" ht="33" customHeight="1" x14ac:dyDescent="0.2">
      <c r="D2424" s="2"/>
    </row>
    <row r="2425" spans="4:4" ht="33" customHeight="1" x14ac:dyDescent="0.2">
      <c r="D2425" s="2"/>
    </row>
    <row r="2426" spans="4:4" ht="33" customHeight="1" x14ac:dyDescent="0.2">
      <c r="D2426" s="2"/>
    </row>
    <row r="2427" spans="4:4" ht="33" customHeight="1" x14ac:dyDescent="0.2">
      <c r="D2427" s="2"/>
    </row>
    <row r="2428" spans="4:4" ht="33" customHeight="1" x14ac:dyDescent="0.2">
      <c r="D2428" s="2"/>
    </row>
    <row r="2429" spans="4:4" ht="33" customHeight="1" x14ac:dyDescent="0.2">
      <c r="D2429" s="2"/>
    </row>
    <row r="2430" spans="4:4" ht="33" customHeight="1" x14ac:dyDescent="0.2">
      <c r="D2430" s="2"/>
    </row>
    <row r="2431" spans="4:4" ht="33" customHeight="1" x14ac:dyDescent="0.2">
      <c r="D2431" s="2"/>
    </row>
    <row r="2432" spans="4:4" ht="33" customHeight="1" x14ac:dyDescent="0.2">
      <c r="D2432" s="2"/>
    </row>
    <row r="2433" spans="4:4" ht="33" customHeight="1" x14ac:dyDescent="0.2">
      <c r="D2433" s="2"/>
    </row>
    <row r="2434" spans="4:4" ht="33" customHeight="1" x14ac:dyDescent="0.2">
      <c r="D2434" s="2"/>
    </row>
    <row r="2435" spans="4:4" ht="33" customHeight="1" x14ac:dyDescent="0.2">
      <c r="D2435" s="2"/>
    </row>
    <row r="2436" spans="4:4" ht="33" customHeight="1" x14ac:dyDescent="0.2">
      <c r="D2436" s="2"/>
    </row>
    <row r="2437" spans="4:4" ht="33" customHeight="1" x14ac:dyDescent="0.2">
      <c r="D2437" s="2"/>
    </row>
    <row r="2438" spans="4:4" ht="33" customHeight="1" x14ac:dyDescent="0.2">
      <c r="D2438" s="2"/>
    </row>
    <row r="2439" spans="4:4" ht="33" customHeight="1" x14ac:dyDescent="0.2">
      <c r="D2439" s="2"/>
    </row>
    <row r="2440" spans="4:4" ht="33" customHeight="1" x14ac:dyDescent="0.2">
      <c r="D2440" s="2"/>
    </row>
    <row r="2441" spans="4:4" ht="33" customHeight="1" x14ac:dyDescent="0.2">
      <c r="D2441" s="2"/>
    </row>
    <row r="2442" spans="4:4" ht="33" customHeight="1" x14ac:dyDescent="0.2">
      <c r="D2442" s="2"/>
    </row>
    <row r="2443" spans="4:4" ht="33" customHeight="1" x14ac:dyDescent="0.2">
      <c r="D2443" s="2"/>
    </row>
    <row r="2444" spans="4:4" ht="33" customHeight="1" x14ac:dyDescent="0.2">
      <c r="D2444" s="2"/>
    </row>
    <row r="2445" spans="4:4" ht="33" customHeight="1" x14ac:dyDescent="0.2">
      <c r="D2445" s="2"/>
    </row>
    <row r="2446" spans="4:4" ht="33" customHeight="1" x14ac:dyDescent="0.2">
      <c r="D2446" s="2"/>
    </row>
    <row r="2447" spans="4:4" ht="33" customHeight="1" x14ac:dyDescent="0.2">
      <c r="D2447" s="2"/>
    </row>
    <row r="2448" spans="4:4" ht="33" customHeight="1" x14ac:dyDescent="0.2">
      <c r="D2448" s="2"/>
    </row>
    <row r="2449" spans="4:4" ht="33" customHeight="1" x14ac:dyDescent="0.2">
      <c r="D2449" s="2"/>
    </row>
    <row r="2450" spans="4:4" ht="33" customHeight="1" x14ac:dyDescent="0.2">
      <c r="D2450" s="2"/>
    </row>
    <row r="2451" spans="4:4" ht="33" customHeight="1" x14ac:dyDescent="0.2">
      <c r="D2451" s="2"/>
    </row>
    <row r="2452" spans="4:4" ht="33" customHeight="1" x14ac:dyDescent="0.2">
      <c r="D2452" s="2"/>
    </row>
    <row r="2453" spans="4:4" ht="33" customHeight="1" x14ac:dyDescent="0.2">
      <c r="D2453" s="2"/>
    </row>
    <row r="2454" spans="4:4" ht="33" customHeight="1" x14ac:dyDescent="0.2">
      <c r="D2454" s="2"/>
    </row>
    <row r="2455" spans="4:4" ht="33" customHeight="1" x14ac:dyDescent="0.2">
      <c r="D2455" s="2"/>
    </row>
    <row r="2456" spans="4:4" ht="33" customHeight="1" x14ac:dyDescent="0.2">
      <c r="D2456" s="2"/>
    </row>
    <row r="2457" spans="4:4" ht="33" customHeight="1" x14ac:dyDescent="0.2">
      <c r="D2457" s="2"/>
    </row>
    <row r="2458" spans="4:4" ht="33" customHeight="1" x14ac:dyDescent="0.2">
      <c r="D2458" s="2"/>
    </row>
    <row r="2459" spans="4:4" ht="33" customHeight="1" x14ac:dyDescent="0.2">
      <c r="D2459" s="2"/>
    </row>
    <row r="2460" spans="4:4" ht="33" customHeight="1" x14ac:dyDescent="0.2">
      <c r="D2460" s="2"/>
    </row>
    <row r="2461" spans="4:4" ht="33" customHeight="1" x14ac:dyDescent="0.2">
      <c r="D2461" s="2"/>
    </row>
    <row r="2462" spans="4:4" ht="33" customHeight="1" x14ac:dyDescent="0.2">
      <c r="D2462" s="2"/>
    </row>
    <row r="2463" spans="4:4" ht="33" customHeight="1" x14ac:dyDescent="0.2">
      <c r="D2463" s="2"/>
    </row>
    <row r="2464" spans="4:4" ht="33" customHeight="1" x14ac:dyDescent="0.2">
      <c r="D2464" s="2"/>
    </row>
    <row r="2465" spans="4:4" ht="33" customHeight="1" x14ac:dyDescent="0.2">
      <c r="D2465" s="2"/>
    </row>
    <row r="2466" spans="4:4" ht="33" customHeight="1" x14ac:dyDescent="0.2">
      <c r="D2466" s="2"/>
    </row>
    <row r="2467" spans="4:4" ht="33" customHeight="1" x14ac:dyDescent="0.2">
      <c r="D2467" s="2"/>
    </row>
    <row r="2468" spans="4:4" ht="33" customHeight="1" x14ac:dyDescent="0.2">
      <c r="D2468" s="2"/>
    </row>
    <row r="2469" spans="4:4" ht="33" customHeight="1" x14ac:dyDescent="0.2">
      <c r="D2469" s="2"/>
    </row>
    <row r="2470" spans="4:4" ht="33" customHeight="1" x14ac:dyDescent="0.2">
      <c r="D2470" s="2"/>
    </row>
    <row r="2471" spans="4:4" ht="33" customHeight="1" x14ac:dyDescent="0.2">
      <c r="D2471" s="2"/>
    </row>
    <row r="2472" spans="4:4" ht="33" customHeight="1" x14ac:dyDescent="0.2">
      <c r="D2472" s="2"/>
    </row>
    <row r="2473" spans="4:4" ht="33" customHeight="1" x14ac:dyDescent="0.2">
      <c r="D2473" s="2"/>
    </row>
    <row r="2474" spans="4:4" ht="33" customHeight="1" x14ac:dyDescent="0.2">
      <c r="D2474" s="2"/>
    </row>
    <row r="2475" spans="4:4" ht="33" customHeight="1" x14ac:dyDescent="0.2">
      <c r="D2475" s="2"/>
    </row>
    <row r="2476" spans="4:4" ht="33" customHeight="1" x14ac:dyDescent="0.2">
      <c r="D2476" s="2"/>
    </row>
    <row r="2477" spans="4:4" ht="33" customHeight="1" x14ac:dyDescent="0.2">
      <c r="D2477" s="2"/>
    </row>
    <row r="2478" spans="4:4" ht="33" customHeight="1" x14ac:dyDescent="0.2">
      <c r="D2478" s="2"/>
    </row>
    <row r="2479" spans="4:4" ht="33" customHeight="1" x14ac:dyDescent="0.2">
      <c r="D2479" s="2"/>
    </row>
    <row r="2480" spans="4:4" ht="33" customHeight="1" x14ac:dyDescent="0.2">
      <c r="D2480" s="2"/>
    </row>
    <row r="2481" spans="4:4" ht="33" customHeight="1" x14ac:dyDescent="0.2">
      <c r="D2481" s="2"/>
    </row>
    <row r="2482" spans="4:4" ht="33" customHeight="1" x14ac:dyDescent="0.2">
      <c r="D2482" s="2"/>
    </row>
    <row r="2483" spans="4:4" ht="33" customHeight="1" x14ac:dyDescent="0.2">
      <c r="D2483" s="2"/>
    </row>
    <row r="2484" spans="4:4" ht="33" customHeight="1" x14ac:dyDescent="0.2">
      <c r="D2484" s="2"/>
    </row>
    <row r="2485" spans="4:4" ht="33" customHeight="1" x14ac:dyDescent="0.2">
      <c r="D2485" s="2"/>
    </row>
    <row r="2486" spans="4:4" ht="33" customHeight="1" x14ac:dyDescent="0.2">
      <c r="D2486" s="2"/>
    </row>
    <row r="2487" spans="4:4" ht="33" customHeight="1" x14ac:dyDescent="0.2">
      <c r="D2487" s="2"/>
    </row>
    <row r="2488" spans="4:4" ht="33" customHeight="1" x14ac:dyDescent="0.2">
      <c r="D2488" s="2"/>
    </row>
    <row r="2489" spans="4:4" ht="33" customHeight="1" x14ac:dyDescent="0.2">
      <c r="D2489" s="2"/>
    </row>
    <row r="2490" spans="4:4" ht="33" customHeight="1" x14ac:dyDescent="0.2">
      <c r="D2490" s="2"/>
    </row>
    <row r="2491" spans="4:4" ht="33" customHeight="1" x14ac:dyDescent="0.2">
      <c r="D2491" s="2"/>
    </row>
    <row r="2492" spans="4:4" ht="33" customHeight="1" x14ac:dyDescent="0.2">
      <c r="D2492" s="2"/>
    </row>
    <row r="2493" spans="4:4" ht="33" customHeight="1" x14ac:dyDescent="0.2">
      <c r="D2493" s="2"/>
    </row>
    <row r="2494" spans="4:4" ht="33" customHeight="1" x14ac:dyDescent="0.2">
      <c r="D2494" s="2"/>
    </row>
    <row r="2495" spans="4:4" ht="33" customHeight="1" x14ac:dyDescent="0.2">
      <c r="D2495" s="2"/>
    </row>
    <row r="2496" spans="4:4" ht="33" customHeight="1" x14ac:dyDescent="0.2">
      <c r="D2496" s="2"/>
    </row>
    <row r="2497" spans="4:4" ht="33" customHeight="1" x14ac:dyDescent="0.2">
      <c r="D2497" s="2"/>
    </row>
    <row r="2498" spans="4:4" ht="33" customHeight="1" x14ac:dyDescent="0.2">
      <c r="D2498" s="2"/>
    </row>
    <row r="2499" spans="4:4" ht="33" customHeight="1" x14ac:dyDescent="0.2">
      <c r="D2499" s="2"/>
    </row>
    <row r="2500" spans="4:4" ht="33" customHeight="1" x14ac:dyDescent="0.2">
      <c r="D2500" s="2"/>
    </row>
    <row r="2501" spans="4:4" ht="33" customHeight="1" x14ac:dyDescent="0.2">
      <c r="D2501" s="2"/>
    </row>
    <row r="2502" spans="4:4" ht="33" customHeight="1" x14ac:dyDescent="0.2">
      <c r="D2502" s="2"/>
    </row>
    <row r="2503" spans="4:4" ht="33" customHeight="1" x14ac:dyDescent="0.2">
      <c r="D2503" s="2"/>
    </row>
    <row r="2504" spans="4:4" ht="33" customHeight="1" x14ac:dyDescent="0.2">
      <c r="D2504" s="2"/>
    </row>
    <row r="2505" spans="4:4" ht="33" customHeight="1" x14ac:dyDescent="0.2">
      <c r="D2505" s="2"/>
    </row>
    <row r="2506" spans="4:4" ht="33" customHeight="1" x14ac:dyDescent="0.2">
      <c r="D2506" s="2"/>
    </row>
    <row r="2507" spans="4:4" ht="33" customHeight="1" x14ac:dyDescent="0.2">
      <c r="D2507" s="2"/>
    </row>
    <row r="2508" spans="4:4" ht="33" customHeight="1" x14ac:dyDescent="0.2">
      <c r="D2508" s="2"/>
    </row>
    <row r="2509" spans="4:4" ht="33" customHeight="1" x14ac:dyDescent="0.2">
      <c r="D2509" s="2"/>
    </row>
    <row r="2510" spans="4:4" ht="33" customHeight="1" x14ac:dyDescent="0.2">
      <c r="D2510" s="2"/>
    </row>
    <row r="2511" spans="4:4" ht="33" customHeight="1" x14ac:dyDescent="0.2">
      <c r="D2511" s="2"/>
    </row>
    <row r="2512" spans="4:4" ht="33" customHeight="1" x14ac:dyDescent="0.2">
      <c r="D2512" s="2"/>
    </row>
    <row r="2513" spans="4:4" ht="33" customHeight="1" x14ac:dyDescent="0.2">
      <c r="D2513" s="2"/>
    </row>
    <row r="2514" spans="4:4" ht="33" customHeight="1" x14ac:dyDescent="0.2">
      <c r="D2514" s="2"/>
    </row>
    <row r="2515" spans="4:4" ht="33" customHeight="1" x14ac:dyDescent="0.2">
      <c r="D2515" s="2"/>
    </row>
    <row r="2516" spans="4:4" ht="33" customHeight="1" x14ac:dyDescent="0.2">
      <c r="D2516" s="2"/>
    </row>
    <row r="2517" spans="4:4" ht="33" customHeight="1" x14ac:dyDescent="0.2">
      <c r="D2517" s="2"/>
    </row>
    <row r="2518" spans="4:4" ht="33" customHeight="1" x14ac:dyDescent="0.2">
      <c r="D2518" s="2"/>
    </row>
    <row r="2519" spans="4:4" ht="33" customHeight="1" x14ac:dyDescent="0.2">
      <c r="D2519" s="2"/>
    </row>
    <row r="2520" spans="4:4" ht="33" customHeight="1" x14ac:dyDescent="0.2">
      <c r="D2520" s="2"/>
    </row>
    <row r="2521" spans="4:4" ht="33" customHeight="1" x14ac:dyDescent="0.2">
      <c r="D2521" s="2"/>
    </row>
    <row r="2522" spans="4:4" ht="33" customHeight="1" x14ac:dyDescent="0.2">
      <c r="D2522" s="2"/>
    </row>
    <row r="2523" spans="4:4" ht="33" customHeight="1" x14ac:dyDescent="0.2">
      <c r="D2523" s="2"/>
    </row>
    <row r="2524" spans="4:4" ht="33" customHeight="1" x14ac:dyDescent="0.2">
      <c r="D2524" s="2"/>
    </row>
    <row r="2525" spans="4:4" ht="33" customHeight="1" x14ac:dyDescent="0.2">
      <c r="D2525" s="2"/>
    </row>
    <row r="2526" spans="4:4" ht="33" customHeight="1" x14ac:dyDescent="0.2">
      <c r="D2526" s="2"/>
    </row>
    <row r="2527" spans="4:4" ht="33" customHeight="1" x14ac:dyDescent="0.2">
      <c r="D2527" s="2"/>
    </row>
    <row r="2528" spans="4:4" ht="33" customHeight="1" x14ac:dyDescent="0.2">
      <c r="D2528" s="2"/>
    </row>
    <row r="2529" spans="4:4" ht="33" customHeight="1" x14ac:dyDescent="0.2">
      <c r="D2529" s="2"/>
    </row>
    <row r="2530" spans="4:4" ht="33" customHeight="1" x14ac:dyDescent="0.2">
      <c r="D2530" s="2"/>
    </row>
    <row r="2531" spans="4:4" ht="33" customHeight="1" x14ac:dyDescent="0.2">
      <c r="D2531" s="2"/>
    </row>
    <row r="2532" spans="4:4" ht="33" customHeight="1" x14ac:dyDescent="0.2">
      <c r="D2532" s="2"/>
    </row>
    <row r="2533" spans="4:4" ht="33" customHeight="1" x14ac:dyDescent="0.2">
      <c r="D2533" s="2"/>
    </row>
    <row r="2534" spans="4:4" ht="33" customHeight="1" x14ac:dyDescent="0.2">
      <c r="D2534" s="2"/>
    </row>
    <row r="2535" spans="4:4" ht="33" customHeight="1" x14ac:dyDescent="0.2">
      <c r="D2535" s="2"/>
    </row>
    <row r="2536" spans="4:4" ht="33" customHeight="1" x14ac:dyDescent="0.2">
      <c r="D2536" s="2"/>
    </row>
    <row r="2537" spans="4:4" ht="33" customHeight="1" x14ac:dyDescent="0.2">
      <c r="D2537" s="2"/>
    </row>
    <row r="2538" spans="4:4" ht="33" customHeight="1" x14ac:dyDescent="0.2">
      <c r="D2538" s="2"/>
    </row>
    <row r="2539" spans="4:4" ht="33" customHeight="1" x14ac:dyDescent="0.2">
      <c r="D2539" s="2"/>
    </row>
    <row r="2540" spans="4:4" ht="33" customHeight="1" x14ac:dyDescent="0.2">
      <c r="D2540" s="2"/>
    </row>
    <row r="2541" spans="4:4" ht="33" customHeight="1" x14ac:dyDescent="0.2">
      <c r="D2541" s="2"/>
    </row>
    <row r="2542" spans="4:4" ht="33" customHeight="1" x14ac:dyDescent="0.2">
      <c r="D2542" s="2"/>
    </row>
    <row r="2543" spans="4:4" ht="33" customHeight="1" x14ac:dyDescent="0.2">
      <c r="D2543" s="2"/>
    </row>
    <row r="2544" spans="4:4" ht="33" customHeight="1" x14ac:dyDescent="0.2">
      <c r="D2544" s="2"/>
    </row>
    <row r="2545" spans="4:4" ht="33" customHeight="1" x14ac:dyDescent="0.2">
      <c r="D2545" s="2"/>
    </row>
    <row r="2546" spans="4:4" ht="33" customHeight="1" x14ac:dyDescent="0.2">
      <c r="D2546" s="2"/>
    </row>
    <row r="2547" spans="4:4" ht="33" customHeight="1" x14ac:dyDescent="0.2">
      <c r="D2547" s="2"/>
    </row>
    <row r="2548" spans="4:4" ht="33" customHeight="1" x14ac:dyDescent="0.2">
      <c r="D2548" s="2"/>
    </row>
    <row r="2549" spans="4:4" ht="33" customHeight="1" x14ac:dyDescent="0.2">
      <c r="D2549" s="2"/>
    </row>
    <row r="2550" spans="4:4" ht="33" customHeight="1" x14ac:dyDescent="0.2">
      <c r="D2550" s="2"/>
    </row>
    <row r="2551" spans="4:4" ht="33" customHeight="1" x14ac:dyDescent="0.2">
      <c r="D2551" s="2"/>
    </row>
    <row r="2552" spans="4:4" ht="33" customHeight="1" x14ac:dyDescent="0.2">
      <c r="D2552" s="2"/>
    </row>
    <row r="2553" spans="4:4" ht="33" customHeight="1" x14ac:dyDescent="0.2">
      <c r="D2553" s="2"/>
    </row>
    <row r="2554" spans="4:4" ht="33" customHeight="1" x14ac:dyDescent="0.2">
      <c r="D2554" s="2"/>
    </row>
    <row r="2555" spans="4:4" ht="33" customHeight="1" x14ac:dyDescent="0.2">
      <c r="D2555" s="2"/>
    </row>
    <row r="2556" spans="4:4" ht="33" customHeight="1" x14ac:dyDescent="0.2">
      <c r="D2556" s="2"/>
    </row>
    <row r="2557" spans="4:4" ht="33" customHeight="1" x14ac:dyDescent="0.2">
      <c r="D2557" s="2"/>
    </row>
    <row r="2558" spans="4:4" ht="33" customHeight="1" x14ac:dyDescent="0.2">
      <c r="D2558" s="2"/>
    </row>
    <row r="2559" spans="4:4" ht="33" customHeight="1" x14ac:dyDescent="0.2">
      <c r="D2559" s="2"/>
    </row>
    <row r="2560" spans="4:4" ht="33" customHeight="1" x14ac:dyDescent="0.2">
      <c r="D2560" s="2"/>
    </row>
    <row r="2561" spans="4:4" ht="33" customHeight="1" x14ac:dyDescent="0.2">
      <c r="D2561" s="2"/>
    </row>
    <row r="2562" spans="4:4" ht="33" customHeight="1" x14ac:dyDescent="0.2">
      <c r="D2562" s="2"/>
    </row>
    <row r="2563" spans="4:4" ht="33" customHeight="1" x14ac:dyDescent="0.2">
      <c r="D2563" s="2"/>
    </row>
    <row r="2564" spans="4:4" ht="33" customHeight="1" x14ac:dyDescent="0.2">
      <c r="D2564" s="2"/>
    </row>
    <row r="2565" spans="4:4" ht="33" customHeight="1" x14ac:dyDescent="0.2">
      <c r="D2565" s="2"/>
    </row>
    <row r="2566" spans="4:4" ht="33" customHeight="1" x14ac:dyDescent="0.2">
      <c r="D2566" s="2"/>
    </row>
    <row r="2567" spans="4:4" ht="33" customHeight="1" x14ac:dyDescent="0.2">
      <c r="D2567" s="2"/>
    </row>
    <row r="2568" spans="4:4" ht="33" customHeight="1" x14ac:dyDescent="0.2">
      <c r="D2568" s="2"/>
    </row>
    <row r="2569" spans="4:4" ht="33" customHeight="1" x14ac:dyDescent="0.2">
      <c r="D2569" s="2"/>
    </row>
    <row r="2570" spans="4:4" ht="33" customHeight="1" x14ac:dyDescent="0.2">
      <c r="D2570" s="2"/>
    </row>
    <row r="2571" spans="4:4" ht="33" customHeight="1" x14ac:dyDescent="0.2">
      <c r="D2571" s="2"/>
    </row>
    <row r="2572" spans="4:4" ht="33" customHeight="1" x14ac:dyDescent="0.2">
      <c r="D2572" s="2"/>
    </row>
    <row r="2573" spans="4:4" ht="33" customHeight="1" x14ac:dyDescent="0.2">
      <c r="D2573" s="2"/>
    </row>
    <row r="2574" spans="4:4" ht="33" customHeight="1" x14ac:dyDescent="0.2">
      <c r="D2574" s="2"/>
    </row>
    <row r="2575" spans="4:4" ht="33" customHeight="1" x14ac:dyDescent="0.2">
      <c r="D2575" s="2"/>
    </row>
    <row r="2576" spans="4:4" ht="33" customHeight="1" x14ac:dyDescent="0.2">
      <c r="D2576" s="2"/>
    </row>
    <row r="2577" spans="4:4" ht="33" customHeight="1" x14ac:dyDescent="0.2">
      <c r="D2577" s="2"/>
    </row>
    <row r="2578" spans="4:4" ht="33" customHeight="1" x14ac:dyDescent="0.2">
      <c r="D2578" s="2"/>
    </row>
    <row r="2579" spans="4:4" ht="33" customHeight="1" x14ac:dyDescent="0.2">
      <c r="D2579" s="2"/>
    </row>
    <row r="2580" spans="4:4" ht="33" customHeight="1" x14ac:dyDescent="0.2">
      <c r="D2580" s="2"/>
    </row>
    <row r="2581" spans="4:4" ht="33" customHeight="1" x14ac:dyDescent="0.2">
      <c r="D2581" s="2"/>
    </row>
    <row r="2582" spans="4:4" ht="33" customHeight="1" x14ac:dyDescent="0.2">
      <c r="D2582" s="2"/>
    </row>
    <row r="2583" spans="4:4" ht="33" customHeight="1" x14ac:dyDescent="0.2">
      <c r="D2583" s="2"/>
    </row>
    <row r="2584" spans="4:4" ht="33" customHeight="1" x14ac:dyDescent="0.2">
      <c r="D2584" s="2"/>
    </row>
    <row r="2585" spans="4:4" ht="33" customHeight="1" x14ac:dyDescent="0.2">
      <c r="D2585" s="2"/>
    </row>
    <row r="2586" spans="4:4" ht="33" customHeight="1" x14ac:dyDescent="0.2">
      <c r="D2586" s="2"/>
    </row>
    <row r="2587" spans="4:4" ht="33" customHeight="1" x14ac:dyDescent="0.2">
      <c r="D2587" s="2"/>
    </row>
    <row r="2588" spans="4:4" ht="33" customHeight="1" x14ac:dyDescent="0.2">
      <c r="D2588" s="2"/>
    </row>
    <row r="2589" spans="4:4" ht="33" customHeight="1" x14ac:dyDescent="0.2">
      <c r="D2589" s="2"/>
    </row>
    <row r="2590" spans="4:4" ht="33" customHeight="1" x14ac:dyDescent="0.2">
      <c r="D2590" s="2"/>
    </row>
    <row r="2591" spans="4:4" ht="33" customHeight="1" x14ac:dyDescent="0.2">
      <c r="D2591" s="2"/>
    </row>
    <row r="2592" spans="4:4" ht="33" customHeight="1" x14ac:dyDescent="0.2">
      <c r="D2592" s="2"/>
    </row>
    <row r="2593" spans="4:4" ht="33" customHeight="1" x14ac:dyDescent="0.2">
      <c r="D2593" s="2"/>
    </row>
    <row r="2594" spans="4:4" ht="33" customHeight="1" x14ac:dyDescent="0.2">
      <c r="D2594" s="2"/>
    </row>
    <row r="2595" spans="4:4" ht="33" customHeight="1" x14ac:dyDescent="0.2">
      <c r="D2595" s="2"/>
    </row>
    <row r="2596" spans="4:4" ht="33" customHeight="1" x14ac:dyDescent="0.2">
      <c r="D2596" s="2"/>
    </row>
    <row r="2597" spans="4:4" ht="33" customHeight="1" x14ac:dyDescent="0.2">
      <c r="D2597" s="2"/>
    </row>
    <row r="2598" spans="4:4" ht="33" customHeight="1" x14ac:dyDescent="0.2">
      <c r="D2598" s="2"/>
    </row>
    <row r="2599" spans="4:4" ht="33" customHeight="1" x14ac:dyDescent="0.2">
      <c r="D2599" s="2"/>
    </row>
    <row r="2600" spans="4:4" ht="33" customHeight="1" x14ac:dyDescent="0.2">
      <c r="D2600" s="2"/>
    </row>
    <row r="2601" spans="4:4" ht="33" customHeight="1" x14ac:dyDescent="0.2">
      <c r="D2601" s="2"/>
    </row>
    <row r="2602" spans="4:4" ht="33" customHeight="1" x14ac:dyDescent="0.2">
      <c r="D2602" s="2"/>
    </row>
    <row r="2603" spans="4:4" ht="33" customHeight="1" x14ac:dyDescent="0.2">
      <c r="D2603" s="2"/>
    </row>
    <row r="2604" spans="4:4" ht="33" customHeight="1" x14ac:dyDescent="0.2">
      <c r="D2604" s="2"/>
    </row>
    <row r="2605" spans="4:4" ht="33" customHeight="1" x14ac:dyDescent="0.2">
      <c r="D2605" s="2"/>
    </row>
    <row r="2606" spans="4:4" ht="33" customHeight="1" x14ac:dyDescent="0.2">
      <c r="D2606" s="2"/>
    </row>
    <row r="2607" spans="4:4" ht="33" customHeight="1" x14ac:dyDescent="0.2">
      <c r="D2607" s="2"/>
    </row>
    <row r="2608" spans="4:4" ht="33" customHeight="1" x14ac:dyDescent="0.2">
      <c r="D2608" s="2"/>
    </row>
    <row r="2609" spans="4:4" ht="33" customHeight="1" x14ac:dyDescent="0.2">
      <c r="D2609" s="2"/>
    </row>
    <row r="2610" spans="4:4" ht="33" customHeight="1" x14ac:dyDescent="0.2">
      <c r="D2610" s="2"/>
    </row>
    <row r="2611" spans="4:4" ht="33" customHeight="1" x14ac:dyDescent="0.2">
      <c r="D2611" s="2"/>
    </row>
    <row r="2612" spans="4:4" ht="33" customHeight="1" x14ac:dyDescent="0.2">
      <c r="D2612" s="2"/>
    </row>
    <row r="2613" spans="4:4" ht="33" customHeight="1" x14ac:dyDescent="0.2">
      <c r="D2613" s="2"/>
    </row>
    <row r="2614" spans="4:4" ht="33" customHeight="1" x14ac:dyDescent="0.2">
      <c r="D2614" s="2"/>
    </row>
    <row r="2615" spans="4:4" ht="33" customHeight="1" x14ac:dyDescent="0.2">
      <c r="D2615" s="2"/>
    </row>
    <row r="2616" spans="4:4" ht="33" customHeight="1" x14ac:dyDescent="0.2">
      <c r="D2616" s="2"/>
    </row>
    <row r="2617" spans="4:4" ht="33" customHeight="1" x14ac:dyDescent="0.2">
      <c r="D2617" s="2"/>
    </row>
    <row r="2618" spans="4:4" ht="33" customHeight="1" x14ac:dyDescent="0.2">
      <c r="D2618" s="2"/>
    </row>
    <row r="2619" spans="4:4" ht="33" customHeight="1" x14ac:dyDescent="0.2">
      <c r="D2619" s="2"/>
    </row>
    <row r="2620" spans="4:4" ht="33" customHeight="1" x14ac:dyDescent="0.2">
      <c r="D2620" s="2"/>
    </row>
    <row r="2621" spans="4:4" ht="33" customHeight="1" x14ac:dyDescent="0.2">
      <c r="D2621" s="2"/>
    </row>
    <row r="2622" spans="4:4" ht="33" customHeight="1" x14ac:dyDescent="0.2">
      <c r="D2622" s="2"/>
    </row>
    <row r="2623" spans="4:4" ht="33" customHeight="1" x14ac:dyDescent="0.2">
      <c r="D2623" s="2"/>
    </row>
    <row r="2624" spans="4:4" ht="33" customHeight="1" x14ac:dyDescent="0.2">
      <c r="D2624" s="2"/>
    </row>
    <row r="2625" spans="4:4" ht="33" customHeight="1" x14ac:dyDescent="0.2">
      <c r="D2625" s="2"/>
    </row>
    <row r="2626" spans="4:4" ht="33" customHeight="1" x14ac:dyDescent="0.2">
      <c r="D2626" s="2"/>
    </row>
    <row r="2627" spans="4:4" ht="33" customHeight="1" x14ac:dyDescent="0.2">
      <c r="D2627" s="2"/>
    </row>
    <row r="2628" spans="4:4" ht="33" customHeight="1" x14ac:dyDescent="0.2">
      <c r="D2628" s="2"/>
    </row>
    <row r="2629" spans="4:4" ht="33" customHeight="1" x14ac:dyDescent="0.2">
      <c r="D2629" s="2"/>
    </row>
    <row r="2630" spans="4:4" ht="33" customHeight="1" x14ac:dyDescent="0.2">
      <c r="D2630" s="2"/>
    </row>
    <row r="2631" spans="4:4" ht="33" customHeight="1" x14ac:dyDescent="0.2">
      <c r="D2631" s="2"/>
    </row>
    <row r="2632" spans="4:4" ht="33" customHeight="1" x14ac:dyDescent="0.2">
      <c r="D2632" s="2"/>
    </row>
    <row r="2633" spans="4:4" ht="33" customHeight="1" x14ac:dyDescent="0.2">
      <c r="D2633" s="2"/>
    </row>
    <row r="2634" spans="4:4" ht="33" customHeight="1" x14ac:dyDescent="0.2">
      <c r="D2634" s="2"/>
    </row>
    <row r="2635" spans="4:4" ht="33" customHeight="1" x14ac:dyDescent="0.2">
      <c r="D2635" s="2"/>
    </row>
    <row r="2636" spans="4:4" ht="33" customHeight="1" x14ac:dyDescent="0.2">
      <c r="D2636" s="2"/>
    </row>
    <row r="2637" spans="4:4" ht="33" customHeight="1" x14ac:dyDescent="0.2">
      <c r="D2637" s="2"/>
    </row>
    <row r="2638" spans="4:4" ht="33" customHeight="1" x14ac:dyDescent="0.2">
      <c r="D2638" s="2"/>
    </row>
    <row r="2639" spans="4:4" ht="33" customHeight="1" x14ac:dyDescent="0.2">
      <c r="D2639" s="2"/>
    </row>
    <row r="2640" spans="4:4" ht="33" customHeight="1" x14ac:dyDescent="0.2">
      <c r="D2640" s="2"/>
    </row>
    <row r="2641" spans="4:4" ht="33" customHeight="1" x14ac:dyDescent="0.2">
      <c r="D2641" s="2"/>
    </row>
    <row r="2642" spans="4:4" ht="33" customHeight="1" x14ac:dyDescent="0.2">
      <c r="D2642" s="2"/>
    </row>
    <row r="2643" spans="4:4" ht="33" customHeight="1" x14ac:dyDescent="0.2">
      <c r="D2643" s="2"/>
    </row>
    <row r="2644" spans="4:4" ht="33" customHeight="1" x14ac:dyDescent="0.2">
      <c r="D2644" s="2"/>
    </row>
    <row r="2645" spans="4:4" ht="33" customHeight="1" x14ac:dyDescent="0.2">
      <c r="D2645" s="2"/>
    </row>
    <row r="2646" spans="4:4" ht="33" customHeight="1" x14ac:dyDescent="0.2">
      <c r="D2646" s="2"/>
    </row>
    <row r="2647" spans="4:4" ht="33" customHeight="1" x14ac:dyDescent="0.2">
      <c r="D2647" s="2"/>
    </row>
    <row r="2648" spans="4:4" ht="33" customHeight="1" x14ac:dyDescent="0.2">
      <c r="D2648" s="2"/>
    </row>
    <row r="2649" spans="4:4" ht="33" customHeight="1" x14ac:dyDescent="0.2">
      <c r="D2649" s="2"/>
    </row>
    <row r="2650" spans="4:4" ht="33" customHeight="1" x14ac:dyDescent="0.2">
      <c r="D2650" s="2"/>
    </row>
    <row r="2651" spans="4:4" ht="33" customHeight="1" x14ac:dyDescent="0.2">
      <c r="D2651" s="2"/>
    </row>
    <row r="2652" spans="4:4" ht="33" customHeight="1" x14ac:dyDescent="0.2">
      <c r="D2652" s="2"/>
    </row>
    <row r="2653" spans="4:4" ht="33" customHeight="1" x14ac:dyDescent="0.2">
      <c r="D2653" s="2"/>
    </row>
    <row r="2654" spans="4:4" ht="33" customHeight="1" x14ac:dyDescent="0.2">
      <c r="D2654" s="2"/>
    </row>
    <row r="2655" spans="4:4" ht="33" customHeight="1" x14ac:dyDescent="0.2">
      <c r="D2655" s="2"/>
    </row>
    <row r="2656" spans="4:4" ht="33" customHeight="1" x14ac:dyDescent="0.2">
      <c r="D2656" s="2"/>
    </row>
    <row r="2657" spans="4:4" ht="33" customHeight="1" x14ac:dyDescent="0.2">
      <c r="D2657" s="2"/>
    </row>
    <row r="2658" spans="4:4" ht="33" customHeight="1" x14ac:dyDescent="0.2">
      <c r="D2658" s="2"/>
    </row>
    <row r="2659" spans="4:4" ht="33" customHeight="1" x14ac:dyDescent="0.2">
      <c r="D2659" s="2"/>
    </row>
    <row r="2660" spans="4:4" ht="33" customHeight="1" x14ac:dyDescent="0.2">
      <c r="D2660" s="2"/>
    </row>
    <row r="2661" spans="4:4" ht="33" customHeight="1" x14ac:dyDescent="0.2">
      <c r="D2661" s="2"/>
    </row>
    <row r="2662" spans="4:4" ht="33" customHeight="1" x14ac:dyDescent="0.2">
      <c r="D2662" s="2"/>
    </row>
    <row r="2663" spans="4:4" ht="33" customHeight="1" x14ac:dyDescent="0.2">
      <c r="D2663" s="2"/>
    </row>
    <row r="2664" spans="4:4" ht="33" customHeight="1" x14ac:dyDescent="0.2">
      <c r="D2664" s="2"/>
    </row>
    <row r="2665" spans="4:4" ht="33" customHeight="1" x14ac:dyDescent="0.2">
      <c r="D2665" s="2"/>
    </row>
    <row r="2666" spans="4:4" ht="33" customHeight="1" x14ac:dyDescent="0.2">
      <c r="D2666" s="2"/>
    </row>
    <row r="2667" spans="4:4" ht="33" customHeight="1" x14ac:dyDescent="0.2">
      <c r="D2667" s="2"/>
    </row>
    <row r="2668" spans="4:4" ht="33" customHeight="1" x14ac:dyDescent="0.2">
      <c r="D2668" s="2"/>
    </row>
    <row r="2669" spans="4:4" ht="33" customHeight="1" x14ac:dyDescent="0.2">
      <c r="D2669" s="2"/>
    </row>
    <row r="2670" spans="4:4" ht="33" customHeight="1" x14ac:dyDescent="0.2">
      <c r="D2670" s="2"/>
    </row>
    <row r="2671" spans="4:4" ht="33" customHeight="1" x14ac:dyDescent="0.2">
      <c r="D2671" s="2"/>
    </row>
    <row r="2672" spans="4:4" ht="33" customHeight="1" x14ac:dyDescent="0.2">
      <c r="D2672" s="2"/>
    </row>
    <row r="2673" spans="4:4" ht="33" customHeight="1" x14ac:dyDescent="0.2">
      <c r="D2673" s="2"/>
    </row>
    <row r="2674" spans="4:4" ht="33" customHeight="1" x14ac:dyDescent="0.2">
      <c r="D2674" s="2"/>
    </row>
    <row r="2675" spans="4:4" ht="33" customHeight="1" x14ac:dyDescent="0.2">
      <c r="D2675" s="2"/>
    </row>
    <row r="2676" spans="4:4" ht="33" customHeight="1" x14ac:dyDescent="0.2">
      <c r="D2676" s="2"/>
    </row>
    <row r="2677" spans="4:4" ht="33" customHeight="1" x14ac:dyDescent="0.2">
      <c r="D2677" s="2"/>
    </row>
    <row r="2678" spans="4:4" ht="33" customHeight="1" x14ac:dyDescent="0.2">
      <c r="D2678" s="2"/>
    </row>
    <row r="2679" spans="4:4" ht="33" customHeight="1" x14ac:dyDescent="0.2">
      <c r="D2679" s="2"/>
    </row>
    <row r="2680" spans="4:4" ht="33" customHeight="1" x14ac:dyDescent="0.2">
      <c r="D2680" s="2"/>
    </row>
    <row r="2681" spans="4:4" ht="33" customHeight="1" x14ac:dyDescent="0.2">
      <c r="D2681" s="2"/>
    </row>
    <row r="2682" spans="4:4" ht="33" customHeight="1" x14ac:dyDescent="0.2">
      <c r="D2682" s="2"/>
    </row>
    <row r="2683" spans="4:4" ht="33" customHeight="1" x14ac:dyDescent="0.2">
      <c r="D2683" s="2"/>
    </row>
    <row r="2684" spans="4:4" ht="33" customHeight="1" x14ac:dyDescent="0.2">
      <c r="D2684" s="2"/>
    </row>
    <row r="2685" spans="4:4" ht="33" customHeight="1" x14ac:dyDescent="0.2">
      <c r="D2685" s="2"/>
    </row>
    <row r="2686" spans="4:4" ht="33" customHeight="1" x14ac:dyDescent="0.2">
      <c r="D2686" s="2"/>
    </row>
    <row r="2687" spans="4:4" ht="33" customHeight="1" x14ac:dyDescent="0.2">
      <c r="D2687" s="2"/>
    </row>
    <row r="2688" spans="4:4" ht="33" customHeight="1" x14ac:dyDescent="0.2">
      <c r="D2688" s="2"/>
    </row>
    <row r="2689" spans="4:4" ht="33" customHeight="1" x14ac:dyDescent="0.2">
      <c r="D2689" s="2"/>
    </row>
    <row r="2690" spans="4:4" ht="33" customHeight="1" x14ac:dyDescent="0.2">
      <c r="D2690" s="2"/>
    </row>
    <row r="2691" spans="4:4" ht="33" customHeight="1" x14ac:dyDescent="0.2">
      <c r="D2691" s="2"/>
    </row>
    <row r="2692" spans="4:4" ht="33" customHeight="1" x14ac:dyDescent="0.2">
      <c r="D2692" s="2"/>
    </row>
    <row r="2693" spans="4:4" ht="33" customHeight="1" x14ac:dyDescent="0.2">
      <c r="D2693" s="2"/>
    </row>
    <row r="2694" spans="4:4" ht="33" customHeight="1" x14ac:dyDescent="0.2">
      <c r="D2694" s="2"/>
    </row>
    <row r="2695" spans="4:4" ht="33" customHeight="1" x14ac:dyDescent="0.2">
      <c r="D2695" s="2"/>
    </row>
    <row r="2696" spans="4:4" ht="33" customHeight="1" x14ac:dyDescent="0.2">
      <c r="D2696" s="2"/>
    </row>
    <row r="2697" spans="4:4" ht="33" customHeight="1" x14ac:dyDescent="0.2">
      <c r="D2697" s="2"/>
    </row>
    <row r="2698" spans="4:4" ht="33" customHeight="1" x14ac:dyDescent="0.2">
      <c r="D2698" s="2"/>
    </row>
    <row r="2699" spans="4:4" ht="33" customHeight="1" x14ac:dyDescent="0.2">
      <c r="D2699" s="2"/>
    </row>
    <row r="2700" spans="4:4" ht="33" customHeight="1" x14ac:dyDescent="0.2">
      <c r="D2700" s="2"/>
    </row>
    <row r="2701" spans="4:4" ht="33" customHeight="1" x14ac:dyDescent="0.2">
      <c r="D2701" s="2"/>
    </row>
    <row r="2702" spans="4:4" ht="33" customHeight="1" x14ac:dyDescent="0.2">
      <c r="D2702" s="2"/>
    </row>
    <row r="2703" spans="4:4" ht="33" customHeight="1" x14ac:dyDescent="0.2">
      <c r="D2703" s="2"/>
    </row>
    <row r="2704" spans="4:4" ht="33" customHeight="1" x14ac:dyDescent="0.2">
      <c r="D2704" s="2"/>
    </row>
    <row r="2705" spans="4:4" ht="33" customHeight="1" x14ac:dyDescent="0.2">
      <c r="D2705" s="2"/>
    </row>
    <row r="2706" spans="4:4" ht="33" customHeight="1" x14ac:dyDescent="0.2">
      <c r="D2706" s="2"/>
    </row>
    <row r="2707" spans="4:4" ht="33" customHeight="1" x14ac:dyDescent="0.2">
      <c r="D2707" s="2"/>
    </row>
    <row r="2708" spans="4:4" ht="33" customHeight="1" x14ac:dyDescent="0.2">
      <c r="D2708" s="2"/>
    </row>
    <row r="2709" spans="4:4" ht="33" customHeight="1" x14ac:dyDescent="0.2">
      <c r="D2709" s="2"/>
    </row>
    <row r="2710" spans="4:4" ht="33" customHeight="1" x14ac:dyDescent="0.2">
      <c r="D2710" s="2"/>
    </row>
    <row r="2711" spans="4:4" ht="33" customHeight="1" x14ac:dyDescent="0.2">
      <c r="D2711" s="2"/>
    </row>
    <row r="2712" spans="4:4" ht="33" customHeight="1" x14ac:dyDescent="0.2">
      <c r="D2712" s="2"/>
    </row>
    <row r="2713" spans="4:4" ht="33" customHeight="1" x14ac:dyDescent="0.2">
      <c r="D2713" s="2"/>
    </row>
    <row r="2714" spans="4:4" ht="33" customHeight="1" x14ac:dyDescent="0.2">
      <c r="D2714" s="2"/>
    </row>
    <row r="2715" spans="4:4" ht="33" customHeight="1" x14ac:dyDescent="0.2">
      <c r="D2715" s="2"/>
    </row>
    <row r="2716" spans="4:4" ht="33" customHeight="1" x14ac:dyDescent="0.2">
      <c r="D2716" s="2"/>
    </row>
    <row r="2717" spans="4:4" ht="33" customHeight="1" x14ac:dyDescent="0.2">
      <c r="D2717" s="2"/>
    </row>
    <row r="2718" spans="4:4" ht="33" customHeight="1" x14ac:dyDescent="0.2">
      <c r="D2718" s="2"/>
    </row>
    <row r="2719" spans="4:4" ht="33" customHeight="1" x14ac:dyDescent="0.2">
      <c r="D2719" s="2"/>
    </row>
    <row r="2720" spans="4:4" ht="33" customHeight="1" x14ac:dyDescent="0.2">
      <c r="D2720" s="2"/>
    </row>
    <row r="2721" spans="4:4" ht="33" customHeight="1" x14ac:dyDescent="0.2">
      <c r="D2721" s="2"/>
    </row>
    <row r="2722" spans="4:4" ht="33" customHeight="1" x14ac:dyDescent="0.2">
      <c r="D2722" s="2"/>
    </row>
    <row r="2723" spans="4:4" ht="33" customHeight="1" x14ac:dyDescent="0.2">
      <c r="D2723" s="2"/>
    </row>
    <row r="2724" spans="4:4" ht="33" customHeight="1" x14ac:dyDescent="0.2">
      <c r="D2724" s="2"/>
    </row>
    <row r="2725" spans="4:4" ht="33" customHeight="1" x14ac:dyDescent="0.2">
      <c r="D2725" s="2"/>
    </row>
    <row r="2726" spans="4:4" ht="33" customHeight="1" x14ac:dyDescent="0.2">
      <c r="D2726" s="2"/>
    </row>
    <row r="2727" spans="4:4" ht="33" customHeight="1" x14ac:dyDescent="0.2">
      <c r="D2727" s="2"/>
    </row>
    <row r="2728" spans="4:4" ht="33" customHeight="1" x14ac:dyDescent="0.2">
      <c r="D2728" s="2"/>
    </row>
    <row r="2729" spans="4:4" ht="33" customHeight="1" x14ac:dyDescent="0.2">
      <c r="D2729" s="2"/>
    </row>
    <row r="2730" spans="4:4" ht="33" customHeight="1" x14ac:dyDescent="0.2">
      <c r="D2730" s="2"/>
    </row>
    <row r="2731" spans="4:4" ht="33" customHeight="1" x14ac:dyDescent="0.2">
      <c r="D2731" s="2"/>
    </row>
    <row r="2732" spans="4:4" ht="33" customHeight="1" x14ac:dyDescent="0.2">
      <c r="D2732" s="2"/>
    </row>
    <row r="2733" spans="4:4" ht="33" customHeight="1" x14ac:dyDescent="0.2">
      <c r="D2733" s="2"/>
    </row>
    <row r="2734" spans="4:4" ht="33" customHeight="1" x14ac:dyDescent="0.2">
      <c r="D2734" s="2"/>
    </row>
    <row r="2735" spans="4:4" ht="33" customHeight="1" x14ac:dyDescent="0.2">
      <c r="D2735" s="2"/>
    </row>
    <row r="2736" spans="4:4" ht="33" customHeight="1" x14ac:dyDescent="0.2">
      <c r="D2736" s="2"/>
    </row>
    <row r="2737" spans="4:4" ht="33" customHeight="1" x14ac:dyDescent="0.2">
      <c r="D2737" s="2"/>
    </row>
    <row r="2738" spans="4:4" ht="33" customHeight="1" x14ac:dyDescent="0.2">
      <c r="D2738" s="2"/>
    </row>
    <row r="2739" spans="4:4" ht="33" customHeight="1" x14ac:dyDescent="0.2">
      <c r="D2739" s="2"/>
    </row>
    <row r="2740" spans="4:4" ht="33" customHeight="1" x14ac:dyDescent="0.2">
      <c r="D2740" s="2"/>
    </row>
    <row r="2741" spans="4:4" ht="33" customHeight="1" x14ac:dyDescent="0.2">
      <c r="D2741" s="2"/>
    </row>
    <row r="2742" spans="4:4" ht="33" customHeight="1" x14ac:dyDescent="0.2">
      <c r="D2742" s="2"/>
    </row>
    <row r="2743" spans="4:4" ht="33" customHeight="1" x14ac:dyDescent="0.2">
      <c r="D2743" s="2"/>
    </row>
    <row r="2744" spans="4:4" ht="33" customHeight="1" x14ac:dyDescent="0.2">
      <c r="D2744" s="2"/>
    </row>
    <row r="2745" spans="4:4" ht="33" customHeight="1" x14ac:dyDescent="0.2">
      <c r="D2745" s="2"/>
    </row>
    <row r="2746" spans="4:4" ht="33" customHeight="1" x14ac:dyDescent="0.2">
      <c r="D2746" s="2"/>
    </row>
    <row r="2747" spans="4:4" ht="33" customHeight="1" x14ac:dyDescent="0.2">
      <c r="D2747" s="2"/>
    </row>
    <row r="2748" spans="4:4" ht="33" customHeight="1" x14ac:dyDescent="0.2">
      <c r="D2748" s="2"/>
    </row>
    <row r="2749" spans="4:4" ht="33" customHeight="1" x14ac:dyDescent="0.2">
      <c r="D2749" s="2"/>
    </row>
    <row r="2750" spans="4:4" ht="33" customHeight="1" x14ac:dyDescent="0.2">
      <c r="D2750" s="2"/>
    </row>
    <row r="2751" spans="4:4" ht="33" customHeight="1" x14ac:dyDescent="0.2">
      <c r="D2751" s="2"/>
    </row>
    <row r="2752" spans="4:4" ht="33" customHeight="1" x14ac:dyDescent="0.2">
      <c r="D2752" s="2"/>
    </row>
    <row r="2753" spans="4:4" ht="33" customHeight="1" x14ac:dyDescent="0.2">
      <c r="D2753" s="2"/>
    </row>
    <row r="2754" spans="4:4" ht="33" customHeight="1" x14ac:dyDescent="0.2">
      <c r="D2754" s="2"/>
    </row>
    <row r="2755" spans="4:4" ht="33" customHeight="1" x14ac:dyDescent="0.2">
      <c r="D2755" s="2"/>
    </row>
    <row r="2756" spans="4:4" ht="33" customHeight="1" x14ac:dyDescent="0.2">
      <c r="D2756" s="2"/>
    </row>
    <row r="2757" spans="4:4" ht="33" customHeight="1" x14ac:dyDescent="0.2">
      <c r="D2757" s="2"/>
    </row>
    <row r="2758" spans="4:4" ht="33" customHeight="1" x14ac:dyDescent="0.2">
      <c r="D2758" s="2"/>
    </row>
    <row r="2759" spans="4:4" ht="33" customHeight="1" x14ac:dyDescent="0.2">
      <c r="D2759" s="2"/>
    </row>
    <row r="2760" spans="4:4" ht="33" customHeight="1" x14ac:dyDescent="0.2">
      <c r="D2760" s="2"/>
    </row>
    <row r="2761" spans="4:4" ht="33" customHeight="1" x14ac:dyDescent="0.2">
      <c r="D2761" s="2"/>
    </row>
    <row r="2762" spans="4:4" ht="33" customHeight="1" x14ac:dyDescent="0.2">
      <c r="D2762" s="2"/>
    </row>
    <row r="2763" spans="4:4" ht="33" customHeight="1" x14ac:dyDescent="0.2">
      <c r="D2763" s="2"/>
    </row>
    <row r="2764" spans="4:4" ht="33" customHeight="1" x14ac:dyDescent="0.2">
      <c r="D2764" s="2"/>
    </row>
    <row r="2765" spans="4:4" ht="33" customHeight="1" x14ac:dyDescent="0.2">
      <c r="D2765" s="2"/>
    </row>
    <row r="2766" spans="4:4" ht="33" customHeight="1" x14ac:dyDescent="0.2">
      <c r="D2766" s="2"/>
    </row>
    <row r="2767" spans="4:4" ht="33" customHeight="1" x14ac:dyDescent="0.2">
      <c r="D2767" s="2"/>
    </row>
    <row r="2768" spans="4:4" ht="33" customHeight="1" x14ac:dyDescent="0.2">
      <c r="D2768" s="2"/>
    </row>
    <row r="2769" spans="4:4" ht="33" customHeight="1" x14ac:dyDescent="0.2">
      <c r="D2769" s="2"/>
    </row>
    <row r="2770" spans="4:4" ht="33" customHeight="1" x14ac:dyDescent="0.2">
      <c r="D2770" s="2"/>
    </row>
    <row r="2771" spans="4:4" ht="33" customHeight="1" x14ac:dyDescent="0.2">
      <c r="D2771" s="2"/>
    </row>
    <row r="2772" spans="4:4" ht="33" customHeight="1" x14ac:dyDescent="0.2">
      <c r="D2772" s="2"/>
    </row>
    <row r="2773" spans="4:4" ht="33" customHeight="1" x14ac:dyDescent="0.2">
      <c r="D2773" s="2"/>
    </row>
    <row r="2774" spans="4:4" ht="33" customHeight="1" x14ac:dyDescent="0.2">
      <c r="D2774" s="2"/>
    </row>
    <row r="2775" spans="4:4" ht="33" customHeight="1" x14ac:dyDescent="0.2">
      <c r="D2775" s="2"/>
    </row>
    <row r="2776" spans="4:4" ht="33" customHeight="1" x14ac:dyDescent="0.2">
      <c r="D2776" s="2"/>
    </row>
    <row r="2777" spans="4:4" ht="33" customHeight="1" x14ac:dyDescent="0.2">
      <c r="D2777" s="2"/>
    </row>
    <row r="2778" spans="4:4" ht="33" customHeight="1" x14ac:dyDescent="0.2">
      <c r="D2778" s="2"/>
    </row>
    <row r="2779" spans="4:4" ht="33" customHeight="1" x14ac:dyDescent="0.2">
      <c r="D2779" s="2"/>
    </row>
    <row r="2780" spans="4:4" ht="33" customHeight="1" x14ac:dyDescent="0.2">
      <c r="D2780" s="2"/>
    </row>
    <row r="2781" spans="4:4" ht="33" customHeight="1" x14ac:dyDescent="0.2">
      <c r="D2781" s="2"/>
    </row>
    <row r="2782" spans="4:4" ht="33" customHeight="1" x14ac:dyDescent="0.2">
      <c r="D2782" s="2"/>
    </row>
    <row r="2783" spans="4:4" ht="33" customHeight="1" x14ac:dyDescent="0.2">
      <c r="D2783" s="2"/>
    </row>
    <row r="2784" spans="4:4" ht="33" customHeight="1" x14ac:dyDescent="0.2">
      <c r="D2784" s="2"/>
    </row>
    <row r="2785" spans="4:4" ht="33" customHeight="1" x14ac:dyDescent="0.2">
      <c r="D2785" s="2"/>
    </row>
    <row r="2786" spans="4:4" ht="33" customHeight="1" x14ac:dyDescent="0.2">
      <c r="D2786" s="2"/>
    </row>
    <row r="2787" spans="4:4" ht="33" customHeight="1" x14ac:dyDescent="0.2">
      <c r="D2787" s="2"/>
    </row>
    <row r="2788" spans="4:4" ht="33" customHeight="1" x14ac:dyDescent="0.2">
      <c r="D2788" s="2"/>
    </row>
    <row r="2789" spans="4:4" ht="33" customHeight="1" x14ac:dyDescent="0.2">
      <c r="D2789" s="2"/>
    </row>
    <row r="2790" spans="4:4" ht="33" customHeight="1" x14ac:dyDescent="0.2">
      <c r="D2790" s="2"/>
    </row>
    <row r="2791" spans="4:4" ht="33" customHeight="1" x14ac:dyDescent="0.2">
      <c r="D2791" s="2"/>
    </row>
    <row r="2792" spans="4:4" ht="33" customHeight="1" x14ac:dyDescent="0.2">
      <c r="D2792" s="2"/>
    </row>
    <row r="2793" spans="4:4" ht="33" customHeight="1" x14ac:dyDescent="0.2">
      <c r="D2793" s="2"/>
    </row>
    <row r="2794" spans="4:4" ht="33" customHeight="1" x14ac:dyDescent="0.2">
      <c r="D2794" s="2"/>
    </row>
    <row r="2795" spans="4:4" ht="33" customHeight="1" x14ac:dyDescent="0.2">
      <c r="D2795" s="2"/>
    </row>
    <row r="2796" spans="4:4" ht="33" customHeight="1" x14ac:dyDescent="0.2">
      <c r="D2796" s="2"/>
    </row>
    <row r="2797" spans="4:4" ht="33" customHeight="1" x14ac:dyDescent="0.2">
      <c r="D2797" s="2"/>
    </row>
    <row r="2798" spans="4:4" ht="33" customHeight="1" x14ac:dyDescent="0.2">
      <c r="D2798" s="2"/>
    </row>
    <row r="2799" spans="4:4" ht="33" customHeight="1" x14ac:dyDescent="0.2">
      <c r="D2799" s="2"/>
    </row>
    <row r="2800" spans="4:4" ht="33" customHeight="1" x14ac:dyDescent="0.2">
      <c r="D2800" s="2"/>
    </row>
    <row r="2801" spans="4:4" ht="33" customHeight="1" x14ac:dyDescent="0.2">
      <c r="D2801" s="2"/>
    </row>
    <row r="2802" spans="4:4" ht="33" customHeight="1" x14ac:dyDescent="0.2">
      <c r="D2802" s="2"/>
    </row>
    <row r="2803" spans="4:4" ht="33" customHeight="1" x14ac:dyDescent="0.2">
      <c r="D2803" s="2"/>
    </row>
    <row r="2804" spans="4:4" ht="33" customHeight="1" x14ac:dyDescent="0.2">
      <c r="D2804" s="2"/>
    </row>
    <row r="2805" spans="4:4" ht="33" customHeight="1" x14ac:dyDescent="0.2">
      <c r="D2805" s="2"/>
    </row>
    <row r="2806" spans="4:4" ht="33" customHeight="1" x14ac:dyDescent="0.2">
      <c r="D2806" s="2"/>
    </row>
    <row r="2807" spans="4:4" ht="33" customHeight="1" x14ac:dyDescent="0.2">
      <c r="D2807" s="2"/>
    </row>
    <row r="2808" spans="4:4" ht="33" customHeight="1" x14ac:dyDescent="0.2">
      <c r="D2808" s="2"/>
    </row>
    <row r="2809" spans="4:4" ht="33" customHeight="1" x14ac:dyDescent="0.2">
      <c r="D2809" s="2"/>
    </row>
    <row r="2810" spans="4:4" ht="33" customHeight="1" x14ac:dyDescent="0.2">
      <c r="D2810" s="2"/>
    </row>
    <row r="2811" spans="4:4" ht="33" customHeight="1" x14ac:dyDescent="0.2">
      <c r="D2811" s="2"/>
    </row>
    <row r="2812" spans="4:4" ht="33" customHeight="1" x14ac:dyDescent="0.2">
      <c r="D2812" s="2"/>
    </row>
    <row r="2813" spans="4:4" ht="33" customHeight="1" x14ac:dyDescent="0.2">
      <c r="D2813" s="2"/>
    </row>
    <row r="2814" spans="4:4" ht="33" customHeight="1" x14ac:dyDescent="0.2">
      <c r="D2814" s="2"/>
    </row>
    <row r="2815" spans="4:4" ht="33" customHeight="1" x14ac:dyDescent="0.2">
      <c r="D2815" s="2"/>
    </row>
    <row r="2816" spans="4:4" ht="33" customHeight="1" x14ac:dyDescent="0.2">
      <c r="D2816" s="2"/>
    </row>
    <row r="2817" spans="4:4" ht="33" customHeight="1" x14ac:dyDescent="0.2">
      <c r="D2817" s="2"/>
    </row>
    <row r="2818" spans="4:4" ht="33" customHeight="1" x14ac:dyDescent="0.2">
      <c r="D2818" s="2"/>
    </row>
    <row r="2819" spans="4:4" ht="33" customHeight="1" x14ac:dyDescent="0.2">
      <c r="D2819" s="2"/>
    </row>
    <row r="2820" spans="4:4" ht="33" customHeight="1" x14ac:dyDescent="0.2">
      <c r="D2820" s="2"/>
    </row>
    <row r="2821" spans="4:4" ht="33" customHeight="1" x14ac:dyDescent="0.2">
      <c r="D2821" s="2"/>
    </row>
    <row r="2822" spans="4:4" ht="33" customHeight="1" x14ac:dyDescent="0.2">
      <c r="D2822" s="2"/>
    </row>
    <row r="2823" spans="4:4" ht="33" customHeight="1" x14ac:dyDescent="0.2">
      <c r="D2823" s="2"/>
    </row>
    <row r="2824" spans="4:4" ht="33" customHeight="1" x14ac:dyDescent="0.2">
      <c r="D2824" s="2"/>
    </row>
    <row r="2825" spans="4:4" ht="33" customHeight="1" x14ac:dyDescent="0.2">
      <c r="D2825" s="2"/>
    </row>
    <row r="2826" spans="4:4" ht="33" customHeight="1" x14ac:dyDescent="0.2">
      <c r="D2826" s="2"/>
    </row>
    <row r="2827" spans="4:4" ht="33" customHeight="1" x14ac:dyDescent="0.2">
      <c r="D2827" s="2"/>
    </row>
    <row r="2828" spans="4:4" ht="33" customHeight="1" x14ac:dyDescent="0.2">
      <c r="D2828" s="2"/>
    </row>
    <row r="2829" spans="4:4" ht="33" customHeight="1" x14ac:dyDescent="0.2">
      <c r="D2829" s="2"/>
    </row>
    <row r="2830" spans="4:4" ht="33" customHeight="1" x14ac:dyDescent="0.2">
      <c r="D2830" s="2"/>
    </row>
    <row r="2831" spans="4:4" ht="33" customHeight="1" x14ac:dyDescent="0.2">
      <c r="D2831" s="2"/>
    </row>
    <row r="2832" spans="4:4" ht="33" customHeight="1" x14ac:dyDescent="0.2">
      <c r="D2832" s="2"/>
    </row>
    <row r="2833" spans="4:4" ht="33" customHeight="1" x14ac:dyDescent="0.2">
      <c r="D2833" s="2"/>
    </row>
    <row r="2834" spans="4:4" ht="33" customHeight="1" x14ac:dyDescent="0.2">
      <c r="D2834" s="2"/>
    </row>
    <row r="2835" spans="4:4" ht="33" customHeight="1" x14ac:dyDescent="0.2">
      <c r="D2835" s="2"/>
    </row>
    <row r="2836" spans="4:4" ht="33" customHeight="1" x14ac:dyDescent="0.2">
      <c r="D2836" s="2"/>
    </row>
    <row r="2837" spans="4:4" ht="33" customHeight="1" x14ac:dyDescent="0.2">
      <c r="D2837" s="2"/>
    </row>
    <row r="2838" spans="4:4" ht="33" customHeight="1" x14ac:dyDescent="0.2">
      <c r="D2838" s="2"/>
    </row>
    <row r="2839" spans="4:4" ht="33" customHeight="1" x14ac:dyDescent="0.2">
      <c r="D2839" s="2"/>
    </row>
    <row r="2840" spans="4:4" ht="33" customHeight="1" x14ac:dyDescent="0.2">
      <c r="D2840" s="2"/>
    </row>
    <row r="2841" spans="4:4" ht="33" customHeight="1" x14ac:dyDescent="0.2">
      <c r="D2841" s="2"/>
    </row>
    <row r="2842" spans="4:4" ht="33" customHeight="1" x14ac:dyDescent="0.2">
      <c r="D2842" s="2"/>
    </row>
    <row r="2843" spans="4:4" ht="33" customHeight="1" x14ac:dyDescent="0.2">
      <c r="D2843" s="2"/>
    </row>
    <row r="2844" spans="4:4" ht="33" customHeight="1" x14ac:dyDescent="0.2">
      <c r="D2844" s="2"/>
    </row>
    <row r="2845" spans="4:4" ht="33" customHeight="1" x14ac:dyDescent="0.2">
      <c r="D2845" s="2"/>
    </row>
    <row r="2846" spans="4:4" ht="33" customHeight="1" x14ac:dyDescent="0.2">
      <c r="D2846" s="2"/>
    </row>
    <row r="2847" spans="4:4" ht="33" customHeight="1" x14ac:dyDescent="0.2">
      <c r="D2847" s="2"/>
    </row>
    <row r="2848" spans="4:4" ht="33" customHeight="1" x14ac:dyDescent="0.2">
      <c r="D2848" s="2"/>
    </row>
    <row r="2849" spans="4:4" ht="33" customHeight="1" x14ac:dyDescent="0.2">
      <c r="D2849" s="2"/>
    </row>
    <row r="2850" spans="4:4" ht="33" customHeight="1" x14ac:dyDescent="0.2">
      <c r="D2850" s="2"/>
    </row>
    <row r="2851" spans="4:4" ht="33" customHeight="1" x14ac:dyDescent="0.2">
      <c r="D2851" s="2"/>
    </row>
    <row r="2852" spans="4:4" ht="33" customHeight="1" x14ac:dyDescent="0.2">
      <c r="D2852" s="2"/>
    </row>
    <row r="2853" spans="4:4" ht="33" customHeight="1" x14ac:dyDescent="0.2">
      <c r="D2853" s="2"/>
    </row>
    <row r="2854" spans="4:4" ht="33" customHeight="1" x14ac:dyDescent="0.2">
      <c r="D2854" s="2"/>
    </row>
    <row r="2855" spans="4:4" ht="33" customHeight="1" x14ac:dyDescent="0.2">
      <c r="D2855" s="2"/>
    </row>
    <row r="2856" spans="4:4" ht="33" customHeight="1" x14ac:dyDescent="0.2">
      <c r="D2856" s="2"/>
    </row>
    <row r="2857" spans="4:4" ht="33" customHeight="1" x14ac:dyDescent="0.2">
      <c r="D2857" s="2"/>
    </row>
    <row r="2858" spans="4:4" ht="33" customHeight="1" x14ac:dyDescent="0.2">
      <c r="D2858" s="2"/>
    </row>
    <row r="2859" spans="4:4" ht="33" customHeight="1" x14ac:dyDescent="0.2">
      <c r="D2859" s="2"/>
    </row>
    <row r="2860" spans="4:4" ht="33" customHeight="1" x14ac:dyDescent="0.2">
      <c r="D2860" s="2"/>
    </row>
    <row r="2861" spans="4:4" ht="33" customHeight="1" x14ac:dyDescent="0.2">
      <c r="D2861" s="2"/>
    </row>
    <row r="2862" spans="4:4" ht="33" customHeight="1" x14ac:dyDescent="0.2">
      <c r="D2862" s="2"/>
    </row>
    <row r="2863" spans="4:4" ht="33" customHeight="1" x14ac:dyDescent="0.2">
      <c r="D2863" s="2"/>
    </row>
    <row r="2864" spans="4:4" ht="33" customHeight="1" x14ac:dyDescent="0.2">
      <c r="D2864" s="2"/>
    </row>
    <row r="2865" spans="4:4" ht="33" customHeight="1" x14ac:dyDescent="0.2">
      <c r="D2865" s="2"/>
    </row>
    <row r="2866" spans="4:4" ht="33" customHeight="1" x14ac:dyDescent="0.2">
      <c r="D2866" s="2"/>
    </row>
    <row r="2867" spans="4:4" ht="33" customHeight="1" x14ac:dyDescent="0.2">
      <c r="D2867" s="2"/>
    </row>
    <row r="2868" spans="4:4" ht="33" customHeight="1" x14ac:dyDescent="0.2">
      <c r="D2868" s="2"/>
    </row>
    <row r="2869" spans="4:4" ht="33" customHeight="1" x14ac:dyDescent="0.2">
      <c r="D2869" s="2"/>
    </row>
    <row r="2870" spans="4:4" ht="33" customHeight="1" x14ac:dyDescent="0.2">
      <c r="D2870" s="2"/>
    </row>
    <row r="2871" spans="4:4" ht="33" customHeight="1" x14ac:dyDescent="0.2">
      <c r="D2871" s="2"/>
    </row>
    <row r="2872" spans="4:4" ht="33" customHeight="1" x14ac:dyDescent="0.2">
      <c r="D2872" s="2"/>
    </row>
    <row r="2873" spans="4:4" ht="33" customHeight="1" x14ac:dyDescent="0.2">
      <c r="D2873" s="2"/>
    </row>
    <row r="2874" spans="4:4" ht="33" customHeight="1" x14ac:dyDescent="0.2">
      <c r="D2874" s="2"/>
    </row>
    <row r="2875" spans="4:4" ht="33" customHeight="1" x14ac:dyDescent="0.2">
      <c r="D2875" s="2"/>
    </row>
    <row r="2876" spans="4:4" ht="33" customHeight="1" x14ac:dyDescent="0.2">
      <c r="D2876" s="2"/>
    </row>
    <row r="2877" spans="4:4" ht="33" customHeight="1" x14ac:dyDescent="0.2">
      <c r="D2877" s="2"/>
    </row>
    <row r="2878" spans="4:4" ht="33" customHeight="1" x14ac:dyDescent="0.2">
      <c r="D2878" s="2"/>
    </row>
    <row r="2879" spans="4:4" ht="33" customHeight="1" x14ac:dyDescent="0.2">
      <c r="D2879" s="2"/>
    </row>
    <row r="2880" spans="4:4" ht="33" customHeight="1" x14ac:dyDescent="0.2">
      <c r="D2880" s="2"/>
    </row>
    <row r="2881" spans="4:4" ht="33" customHeight="1" x14ac:dyDescent="0.2">
      <c r="D2881" s="2"/>
    </row>
    <row r="2882" spans="4:4" ht="33" customHeight="1" x14ac:dyDescent="0.2">
      <c r="D2882" s="2"/>
    </row>
    <row r="2883" spans="4:4" ht="33" customHeight="1" x14ac:dyDescent="0.2">
      <c r="D2883" s="2"/>
    </row>
    <row r="2884" spans="4:4" ht="33" customHeight="1" x14ac:dyDescent="0.2">
      <c r="D2884" s="2"/>
    </row>
    <row r="2885" spans="4:4" ht="33" customHeight="1" x14ac:dyDescent="0.2">
      <c r="D2885" s="2"/>
    </row>
    <row r="2886" spans="4:4" ht="33" customHeight="1" x14ac:dyDescent="0.2">
      <c r="D2886" s="2"/>
    </row>
    <row r="2887" spans="4:4" ht="33" customHeight="1" x14ac:dyDescent="0.2">
      <c r="D2887" s="2"/>
    </row>
    <row r="2888" spans="4:4" ht="33" customHeight="1" x14ac:dyDescent="0.2">
      <c r="D2888" s="2"/>
    </row>
    <row r="2889" spans="4:4" ht="33" customHeight="1" x14ac:dyDescent="0.2">
      <c r="D2889" s="2"/>
    </row>
    <row r="2890" spans="4:4" ht="33" customHeight="1" x14ac:dyDescent="0.2">
      <c r="D2890" s="2"/>
    </row>
    <row r="2891" spans="4:4" ht="33" customHeight="1" x14ac:dyDescent="0.2">
      <c r="D2891" s="2"/>
    </row>
    <row r="2892" spans="4:4" ht="33" customHeight="1" x14ac:dyDescent="0.2">
      <c r="D2892" s="2"/>
    </row>
    <row r="2893" spans="4:4" ht="33" customHeight="1" x14ac:dyDescent="0.2">
      <c r="D2893" s="2"/>
    </row>
    <row r="2894" spans="4:4" ht="33" customHeight="1" x14ac:dyDescent="0.2">
      <c r="D2894" s="2"/>
    </row>
    <row r="2895" spans="4:4" ht="33" customHeight="1" x14ac:dyDescent="0.2">
      <c r="D2895" s="2"/>
    </row>
    <row r="2896" spans="4:4" ht="33" customHeight="1" x14ac:dyDescent="0.2">
      <c r="D2896" s="2"/>
    </row>
    <row r="2897" spans="4:4" ht="33" customHeight="1" x14ac:dyDescent="0.2">
      <c r="D2897" s="2"/>
    </row>
    <row r="2898" spans="4:4" ht="33" customHeight="1" x14ac:dyDescent="0.2">
      <c r="D2898" s="2"/>
    </row>
    <row r="2899" spans="4:4" ht="33" customHeight="1" x14ac:dyDescent="0.2">
      <c r="D2899" s="2"/>
    </row>
    <row r="2900" spans="4:4" ht="33" customHeight="1" x14ac:dyDescent="0.2">
      <c r="D2900" s="2"/>
    </row>
    <row r="2901" spans="4:4" ht="33" customHeight="1" x14ac:dyDescent="0.2">
      <c r="D2901" s="2"/>
    </row>
    <row r="2902" spans="4:4" ht="33" customHeight="1" x14ac:dyDescent="0.2">
      <c r="D2902" s="2"/>
    </row>
    <row r="2903" spans="4:4" ht="33" customHeight="1" x14ac:dyDescent="0.2">
      <c r="D2903" s="2"/>
    </row>
    <row r="2904" spans="4:4" ht="33" customHeight="1" x14ac:dyDescent="0.2">
      <c r="D2904" s="2"/>
    </row>
    <row r="2905" spans="4:4" ht="33" customHeight="1" x14ac:dyDescent="0.2">
      <c r="D2905" s="2"/>
    </row>
    <row r="2906" spans="4:4" ht="33" customHeight="1" x14ac:dyDescent="0.2">
      <c r="D2906" s="2"/>
    </row>
    <row r="2907" spans="4:4" ht="33" customHeight="1" x14ac:dyDescent="0.2">
      <c r="D2907" s="2"/>
    </row>
    <row r="2908" spans="4:4" ht="33" customHeight="1" x14ac:dyDescent="0.2">
      <c r="D2908" s="2"/>
    </row>
    <row r="2909" spans="4:4" ht="33" customHeight="1" x14ac:dyDescent="0.2">
      <c r="D2909" s="2"/>
    </row>
    <row r="2910" spans="4:4" ht="33" customHeight="1" x14ac:dyDescent="0.2">
      <c r="D2910" s="2"/>
    </row>
    <row r="2911" spans="4:4" ht="33" customHeight="1" x14ac:dyDescent="0.2">
      <c r="D2911" s="2"/>
    </row>
    <row r="2912" spans="4:4" ht="33" customHeight="1" x14ac:dyDescent="0.2">
      <c r="D2912" s="2"/>
    </row>
    <row r="2913" spans="4:4" ht="33" customHeight="1" x14ac:dyDescent="0.2">
      <c r="D2913" s="2"/>
    </row>
    <row r="2914" spans="4:4" ht="33" customHeight="1" x14ac:dyDescent="0.2">
      <c r="D2914" s="2"/>
    </row>
    <row r="2915" spans="4:4" ht="33" customHeight="1" x14ac:dyDescent="0.2">
      <c r="D2915" s="2"/>
    </row>
    <row r="2916" spans="4:4" ht="33" customHeight="1" x14ac:dyDescent="0.2">
      <c r="D2916" s="2"/>
    </row>
    <row r="2917" spans="4:4" ht="33" customHeight="1" x14ac:dyDescent="0.2">
      <c r="D2917" s="2"/>
    </row>
    <row r="2918" spans="4:4" ht="33" customHeight="1" x14ac:dyDescent="0.2">
      <c r="D2918" s="2"/>
    </row>
    <row r="2919" spans="4:4" ht="33" customHeight="1" x14ac:dyDescent="0.2">
      <c r="D2919" s="2"/>
    </row>
    <row r="2920" spans="4:4" ht="33" customHeight="1" x14ac:dyDescent="0.2">
      <c r="D2920" s="2"/>
    </row>
    <row r="2921" spans="4:4" ht="33" customHeight="1" x14ac:dyDescent="0.2">
      <c r="D2921" s="2"/>
    </row>
    <row r="2922" spans="4:4" ht="33" customHeight="1" x14ac:dyDescent="0.2">
      <c r="D2922" s="2"/>
    </row>
    <row r="2923" spans="4:4" ht="33" customHeight="1" x14ac:dyDescent="0.2">
      <c r="D2923" s="2"/>
    </row>
    <row r="2924" spans="4:4" ht="33" customHeight="1" x14ac:dyDescent="0.2">
      <c r="D2924" s="2"/>
    </row>
    <row r="2925" spans="4:4" ht="33" customHeight="1" x14ac:dyDescent="0.2">
      <c r="D2925" s="2"/>
    </row>
    <row r="2926" spans="4:4" ht="33" customHeight="1" x14ac:dyDescent="0.2">
      <c r="D2926" s="2"/>
    </row>
    <row r="2927" spans="4:4" ht="33" customHeight="1" x14ac:dyDescent="0.2">
      <c r="D2927" s="2"/>
    </row>
    <row r="2928" spans="4:4" ht="33" customHeight="1" x14ac:dyDescent="0.2">
      <c r="D2928" s="2"/>
    </row>
    <row r="2929" spans="4:4" ht="33" customHeight="1" x14ac:dyDescent="0.2">
      <c r="D2929" s="2"/>
    </row>
    <row r="2930" spans="4:4" ht="33" customHeight="1" x14ac:dyDescent="0.2">
      <c r="D2930" s="2"/>
    </row>
    <row r="2931" spans="4:4" ht="33" customHeight="1" x14ac:dyDescent="0.2">
      <c r="D2931" s="2"/>
    </row>
    <row r="2932" spans="4:4" ht="33" customHeight="1" x14ac:dyDescent="0.2">
      <c r="D2932" s="2"/>
    </row>
    <row r="2933" spans="4:4" ht="33" customHeight="1" x14ac:dyDescent="0.2">
      <c r="D2933" s="2"/>
    </row>
    <row r="2934" spans="4:4" ht="33" customHeight="1" x14ac:dyDescent="0.2">
      <c r="D2934" s="2"/>
    </row>
    <row r="2935" spans="4:4" ht="33" customHeight="1" x14ac:dyDescent="0.2">
      <c r="D2935" s="2"/>
    </row>
    <row r="2936" spans="4:4" ht="33" customHeight="1" x14ac:dyDescent="0.2">
      <c r="D2936" s="2"/>
    </row>
    <row r="2937" spans="4:4" ht="33" customHeight="1" x14ac:dyDescent="0.2">
      <c r="D2937" s="2"/>
    </row>
    <row r="2938" spans="4:4" ht="33" customHeight="1" x14ac:dyDescent="0.2">
      <c r="D2938" s="2"/>
    </row>
    <row r="2939" spans="4:4" ht="33" customHeight="1" x14ac:dyDescent="0.2">
      <c r="D2939" s="2"/>
    </row>
    <row r="2940" spans="4:4" ht="33" customHeight="1" x14ac:dyDescent="0.2">
      <c r="D2940" s="2"/>
    </row>
    <row r="2941" spans="4:4" ht="33" customHeight="1" x14ac:dyDescent="0.2">
      <c r="D2941" s="2"/>
    </row>
    <row r="2942" spans="4:4" ht="33" customHeight="1" x14ac:dyDescent="0.2">
      <c r="D2942" s="2"/>
    </row>
    <row r="2943" spans="4:4" ht="33" customHeight="1" x14ac:dyDescent="0.2">
      <c r="D2943" s="2"/>
    </row>
    <row r="2944" spans="4:4" ht="33" customHeight="1" x14ac:dyDescent="0.2">
      <c r="D2944" s="2"/>
    </row>
    <row r="2945" spans="4:4" ht="33" customHeight="1" x14ac:dyDescent="0.2">
      <c r="D2945" s="2"/>
    </row>
    <row r="2946" spans="4:4" ht="33" customHeight="1" x14ac:dyDescent="0.2">
      <c r="D2946" s="2"/>
    </row>
    <row r="2947" spans="4:4" ht="33" customHeight="1" x14ac:dyDescent="0.2">
      <c r="D2947" s="2"/>
    </row>
    <row r="2948" spans="4:4" ht="33" customHeight="1" x14ac:dyDescent="0.2">
      <c r="D2948" s="2"/>
    </row>
    <row r="2949" spans="4:4" ht="33" customHeight="1" x14ac:dyDescent="0.2">
      <c r="D2949" s="2"/>
    </row>
    <row r="2950" spans="4:4" ht="33" customHeight="1" x14ac:dyDescent="0.2">
      <c r="D2950" s="2"/>
    </row>
    <row r="2951" spans="4:4" ht="33" customHeight="1" x14ac:dyDescent="0.2">
      <c r="D2951" s="2"/>
    </row>
    <row r="2952" spans="4:4" ht="33" customHeight="1" x14ac:dyDescent="0.2">
      <c r="D2952" s="2"/>
    </row>
    <row r="2953" spans="4:4" ht="33" customHeight="1" x14ac:dyDescent="0.2">
      <c r="D2953" s="2"/>
    </row>
    <row r="2954" spans="4:4" ht="33" customHeight="1" x14ac:dyDescent="0.2">
      <c r="D2954" s="2"/>
    </row>
    <row r="2955" spans="4:4" ht="33" customHeight="1" x14ac:dyDescent="0.2">
      <c r="D2955" s="2"/>
    </row>
    <row r="2956" spans="4:4" ht="33" customHeight="1" x14ac:dyDescent="0.2">
      <c r="D2956" s="2"/>
    </row>
    <row r="2957" spans="4:4" ht="33" customHeight="1" x14ac:dyDescent="0.2">
      <c r="D2957" s="2"/>
    </row>
    <row r="2958" spans="4:4" ht="33" customHeight="1" x14ac:dyDescent="0.2">
      <c r="D2958" s="2"/>
    </row>
    <row r="2959" spans="4:4" ht="33" customHeight="1" x14ac:dyDescent="0.2">
      <c r="D2959" s="2"/>
    </row>
    <row r="2960" spans="4:4" ht="33" customHeight="1" x14ac:dyDescent="0.2">
      <c r="D2960" s="2"/>
    </row>
    <row r="2961" spans="4:4" ht="33" customHeight="1" x14ac:dyDescent="0.2">
      <c r="D2961" s="2"/>
    </row>
    <row r="2962" spans="4:4" ht="33" customHeight="1" x14ac:dyDescent="0.2">
      <c r="D2962" s="2"/>
    </row>
    <row r="2963" spans="4:4" ht="33" customHeight="1" x14ac:dyDescent="0.2">
      <c r="D2963" s="2"/>
    </row>
    <row r="2964" spans="4:4" ht="33" customHeight="1" x14ac:dyDescent="0.2">
      <c r="D2964" s="2"/>
    </row>
    <row r="2965" spans="4:4" ht="33" customHeight="1" x14ac:dyDescent="0.2">
      <c r="D2965" s="2"/>
    </row>
    <row r="2966" spans="4:4" ht="33" customHeight="1" x14ac:dyDescent="0.2">
      <c r="D2966" s="2"/>
    </row>
    <row r="2967" spans="4:4" ht="33" customHeight="1" x14ac:dyDescent="0.2">
      <c r="D2967" s="2"/>
    </row>
    <row r="2968" spans="4:4" ht="33" customHeight="1" x14ac:dyDescent="0.2">
      <c r="D2968" s="2"/>
    </row>
    <row r="2969" spans="4:4" ht="33" customHeight="1" x14ac:dyDescent="0.2">
      <c r="D2969" s="2"/>
    </row>
    <row r="2970" spans="4:4" ht="33" customHeight="1" x14ac:dyDescent="0.2">
      <c r="D2970" s="2"/>
    </row>
    <row r="2971" spans="4:4" ht="33" customHeight="1" x14ac:dyDescent="0.2">
      <c r="D2971" s="2"/>
    </row>
    <row r="2972" spans="4:4" ht="33" customHeight="1" x14ac:dyDescent="0.2">
      <c r="D2972" s="2"/>
    </row>
    <row r="2973" spans="4:4" ht="33" customHeight="1" x14ac:dyDescent="0.2">
      <c r="D2973" s="2"/>
    </row>
    <row r="2974" spans="4:4" ht="33" customHeight="1" x14ac:dyDescent="0.2">
      <c r="D2974" s="2"/>
    </row>
    <row r="2975" spans="4:4" ht="33" customHeight="1" x14ac:dyDescent="0.2">
      <c r="D2975" s="2"/>
    </row>
    <row r="2976" spans="4:4" ht="33" customHeight="1" x14ac:dyDescent="0.2">
      <c r="D2976" s="2"/>
    </row>
    <row r="2977" spans="4:4" ht="33" customHeight="1" x14ac:dyDescent="0.2">
      <c r="D2977" s="2"/>
    </row>
    <row r="2978" spans="4:4" ht="33" customHeight="1" x14ac:dyDescent="0.2">
      <c r="D2978" s="2"/>
    </row>
    <row r="2979" spans="4:4" ht="33" customHeight="1" x14ac:dyDescent="0.2">
      <c r="D2979" s="2"/>
    </row>
    <row r="2980" spans="4:4" ht="33" customHeight="1" x14ac:dyDescent="0.2">
      <c r="D2980" s="2"/>
    </row>
    <row r="2981" spans="4:4" ht="33" customHeight="1" x14ac:dyDescent="0.2">
      <c r="D2981" s="2"/>
    </row>
    <row r="2982" spans="4:4" ht="33" customHeight="1" x14ac:dyDescent="0.2">
      <c r="D2982" s="2"/>
    </row>
    <row r="2983" spans="4:4" ht="33" customHeight="1" x14ac:dyDescent="0.2">
      <c r="D2983" s="2"/>
    </row>
    <row r="2984" spans="4:4" ht="33" customHeight="1" x14ac:dyDescent="0.2">
      <c r="D2984" s="2"/>
    </row>
    <row r="2985" spans="4:4" ht="33" customHeight="1" x14ac:dyDescent="0.2">
      <c r="D2985" s="2"/>
    </row>
    <row r="2986" spans="4:4" ht="33" customHeight="1" x14ac:dyDescent="0.2">
      <c r="D2986" s="2"/>
    </row>
    <row r="2987" spans="4:4" ht="33" customHeight="1" x14ac:dyDescent="0.2">
      <c r="D2987" s="2"/>
    </row>
    <row r="2988" spans="4:4" ht="33" customHeight="1" x14ac:dyDescent="0.2">
      <c r="D2988" s="2"/>
    </row>
    <row r="2989" spans="4:4" ht="33" customHeight="1" x14ac:dyDescent="0.2">
      <c r="D2989" s="2"/>
    </row>
    <row r="2990" spans="4:4" ht="33" customHeight="1" x14ac:dyDescent="0.2">
      <c r="D2990" s="2"/>
    </row>
    <row r="2991" spans="4:4" ht="33" customHeight="1" x14ac:dyDescent="0.2">
      <c r="D2991" s="2"/>
    </row>
    <row r="2992" spans="4:4" ht="33" customHeight="1" x14ac:dyDescent="0.2">
      <c r="D2992" s="2"/>
    </row>
    <row r="2993" spans="4:4" ht="33" customHeight="1" x14ac:dyDescent="0.2">
      <c r="D2993" s="2"/>
    </row>
    <row r="2994" spans="4:4" ht="33" customHeight="1" x14ac:dyDescent="0.2">
      <c r="D2994" s="2"/>
    </row>
    <row r="2995" spans="4:4" ht="33" customHeight="1" x14ac:dyDescent="0.2">
      <c r="D2995" s="2"/>
    </row>
    <row r="2996" spans="4:4" ht="33" customHeight="1" x14ac:dyDescent="0.2">
      <c r="D2996" s="2"/>
    </row>
    <row r="2997" spans="4:4" ht="33" customHeight="1" x14ac:dyDescent="0.2">
      <c r="D2997" s="2"/>
    </row>
    <row r="2998" spans="4:4" ht="33" customHeight="1" x14ac:dyDescent="0.2">
      <c r="D2998" s="2"/>
    </row>
    <row r="2999" spans="4:4" ht="33" customHeight="1" x14ac:dyDescent="0.2">
      <c r="D2999" s="2"/>
    </row>
    <row r="3000" spans="4:4" ht="33" customHeight="1" x14ac:dyDescent="0.2">
      <c r="D3000" s="2"/>
    </row>
    <row r="3001" spans="4:4" ht="33" customHeight="1" x14ac:dyDescent="0.2">
      <c r="D3001" s="2"/>
    </row>
    <row r="3002" spans="4:4" ht="33" customHeight="1" x14ac:dyDescent="0.2">
      <c r="D3002" s="2"/>
    </row>
    <row r="3003" spans="4:4" ht="33" customHeight="1" x14ac:dyDescent="0.2">
      <c r="D3003" s="2"/>
    </row>
    <row r="3004" spans="4:4" ht="33" customHeight="1" x14ac:dyDescent="0.2">
      <c r="D3004" s="2"/>
    </row>
    <row r="3005" spans="4:4" ht="33" customHeight="1" x14ac:dyDescent="0.2">
      <c r="D3005" s="2"/>
    </row>
    <row r="3006" spans="4:4" ht="33" customHeight="1" x14ac:dyDescent="0.2">
      <c r="D3006" s="2"/>
    </row>
    <row r="3007" spans="4:4" ht="33" customHeight="1" x14ac:dyDescent="0.2">
      <c r="D3007" s="2"/>
    </row>
    <row r="3008" spans="4:4" ht="33" customHeight="1" x14ac:dyDescent="0.2">
      <c r="D3008" s="2"/>
    </row>
    <row r="3009" spans="4:4" ht="33" customHeight="1" x14ac:dyDescent="0.2">
      <c r="D3009" s="2"/>
    </row>
    <row r="3010" spans="4:4" ht="33" customHeight="1" x14ac:dyDescent="0.2">
      <c r="D3010" s="2"/>
    </row>
    <row r="3011" spans="4:4" ht="33" customHeight="1" x14ac:dyDescent="0.2">
      <c r="D3011" s="2"/>
    </row>
    <row r="3012" spans="4:4" ht="33" customHeight="1" x14ac:dyDescent="0.2">
      <c r="D3012" s="2"/>
    </row>
    <row r="3013" spans="4:4" ht="33" customHeight="1" x14ac:dyDescent="0.2">
      <c r="D3013" s="2"/>
    </row>
    <row r="3014" spans="4:4" ht="33" customHeight="1" x14ac:dyDescent="0.2">
      <c r="D3014" s="2"/>
    </row>
    <row r="3015" spans="4:4" ht="33" customHeight="1" x14ac:dyDescent="0.2">
      <c r="D3015" s="2"/>
    </row>
    <row r="3016" spans="4:4" ht="33" customHeight="1" x14ac:dyDescent="0.2">
      <c r="D3016" s="2"/>
    </row>
    <row r="3017" spans="4:4" ht="33" customHeight="1" x14ac:dyDescent="0.2">
      <c r="D3017" s="2"/>
    </row>
    <row r="3018" spans="4:4" ht="33" customHeight="1" x14ac:dyDescent="0.2">
      <c r="D3018" s="2"/>
    </row>
    <row r="3019" spans="4:4" ht="33" customHeight="1" x14ac:dyDescent="0.2">
      <c r="D3019" s="2"/>
    </row>
    <row r="3020" spans="4:4" ht="33" customHeight="1" x14ac:dyDescent="0.2">
      <c r="D3020" s="2"/>
    </row>
    <row r="3021" spans="4:4" ht="33" customHeight="1" x14ac:dyDescent="0.2">
      <c r="D3021" s="2"/>
    </row>
    <row r="3022" spans="4:4" ht="33" customHeight="1" x14ac:dyDescent="0.2">
      <c r="D3022" s="2"/>
    </row>
    <row r="3023" spans="4:4" ht="33" customHeight="1" x14ac:dyDescent="0.2">
      <c r="D3023" s="2"/>
    </row>
    <row r="3024" spans="4:4" ht="33" customHeight="1" x14ac:dyDescent="0.2">
      <c r="D3024" s="2"/>
    </row>
    <row r="3025" spans="4:4" ht="33" customHeight="1" x14ac:dyDescent="0.2">
      <c r="D3025" s="2"/>
    </row>
    <row r="3026" spans="4:4" ht="33" customHeight="1" x14ac:dyDescent="0.2">
      <c r="D3026" s="2"/>
    </row>
    <row r="3027" spans="4:4" ht="33" customHeight="1" x14ac:dyDescent="0.2">
      <c r="D3027" s="2"/>
    </row>
    <row r="3028" spans="4:4" ht="33" customHeight="1" x14ac:dyDescent="0.2">
      <c r="D3028" s="2"/>
    </row>
    <row r="3029" spans="4:4" ht="33" customHeight="1" x14ac:dyDescent="0.2">
      <c r="D3029" s="2"/>
    </row>
    <row r="3030" spans="4:4" ht="33" customHeight="1" x14ac:dyDescent="0.2">
      <c r="D3030" s="2"/>
    </row>
    <row r="3031" spans="4:4" ht="33" customHeight="1" x14ac:dyDescent="0.2">
      <c r="D3031" s="2"/>
    </row>
    <row r="3032" spans="4:4" ht="33" customHeight="1" x14ac:dyDescent="0.2">
      <c r="D3032" s="2"/>
    </row>
    <row r="3033" spans="4:4" ht="33" customHeight="1" x14ac:dyDescent="0.2">
      <c r="D3033" s="2"/>
    </row>
    <row r="3034" spans="4:4" ht="33" customHeight="1" x14ac:dyDescent="0.2">
      <c r="D3034" s="2"/>
    </row>
    <row r="3035" spans="4:4" ht="33" customHeight="1" x14ac:dyDescent="0.2">
      <c r="D3035" s="2"/>
    </row>
    <row r="3036" spans="4:4" ht="33" customHeight="1" x14ac:dyDescent="0.2">
      <c r="D3036" s="2"/>
    </row>
    <row r="3037" spans="4:4" ht="33" customHeight="1" x14ac:dyDescent="0.2">
      <c r="D3037" s="2"/>
    </row>
    <row r="3038" spans="4:4" ht="33" customHeight="1" x14ac:dyDescent="0.2">
      <c r="D3038" s="2"/>
    </row>
    <row r="3039" spans="4:4" ht="33" customHeight="1" x14ac:dyDescent="0.2">
      <c r="D3039" s="2"/>
    </row>
    <row r="3040" spans="4:4" ht="33" customHeight="1" x14ac:dyDescent="0.2">
      <c r="D3040" s="2"/>
    </row>
    <row r="3041" spans="4:4" ht="33" customHeight="1" x14ac:dyDescent="0.2">
      <c r="D3041" s="2"/>
    </row>
    <row r="3042" spans="4:4" ht="33" customHeight="1" x14ac:dyDescent="0.2">
      <c r="D3042" s="2"/>
    </row>
    <row r="3043" spans="4:4" ht="33" customHeight="1" x14ac:dyDescent="0.2">
      <c r="D3043" s="2"/>
    </row>
    <row r="3044" spans="4:4" ht="33" customHeight="1" x14ac:dyDescent="0.2">
      <c r="D3044" s="2"/>
    </row>
    <row r="3045" spans="4:4" ht="33" customHeight="1" x14ac:dyDescent="0.2">
      <c r="D3045" s="2"/>
    </row>
    <row r="3046" spans="4:4" ht="33" customHeight="1" x14ac:dyDescent="0.2">
      <c r="D3046" s="2"/>
    </row>
    <row r="3047" spans="4:4" ht="33" customHeight="1" x14ac:dyDescent="0.2">
      <c r="D3047" s="2"/>
    </row>
    <row r="3048" spans="4:4" ht="33" customHeight="1" x14ac:dyDescent="0.2">
      <c r="D3048" s="2"/>
    </row>
    <row r="3049" spans="4:4" ht="33" customHeight="1" x14ac:dyDescent="0.2">
      <c r="D3049" s="2"/>
    </row>
    <row r="3050" spans="4:4" ht="33" customHeight="1" x14ac:dyDescent="0.2">
      <c r="D3050" s="2"/>
    </row>
    <row r="3051" spans="4:4" ht="33" customHeight="1" x14ac:dyDescent="0.2">
      <c r="D3051" s="2"/>
    </row>
    <row r="3052" spans="4:4" ht="33" customHeight="1" x14ac:dyDescent="0.2">
      <c r="D3052" s="2"/>
    </row>
    <row r="3053" spans="4:4" ht="33" customHeight="1" x14ac:dyDescent="0.2">
      <c r="D3053" s="2"/>
    </row>
    <row r="3054" spans="4:4" ht="33" customHeight="1" x14ac:dyDescent="0.2">
      <c r="D3054" s="2"/>
    </row>
    <row r="3055" spans="4:4" ht="33" customHeight="1" x14ac:dyDescent="0.2">
      <c r="D3055" s="2"/>
    </row>
    <row r="3056" spans="4:4" ht="33" customHeight="1" x14ac:dyDescent="0.2">
      <c r="D3056" s="2"/>
    </row>
    <row r="3057" spans="4:4" ht="33" customHeight="1" x14ac:dyDescent="0.2">
      <c r="D3057" s="2"/>
    </row>
    <row r="3058" spans="4:4" ht="33" customHeight="1" x14ac:dyDescent="0.2">
      <c r="D3058" s="2"/>
    </row>
    <row r="3059" spans="4:4" ht="33" customHeight="1" x14ac:dyDescent="0.2">
      <c r="D3059" s="2"/>
    </row>
    <row r="3060" spans="4:4" ht="33" customHeight="1" x14ac:dyDescent="0.2">
      <c r="D3060" s="2"/>
    </row>
    <row r="3061" spans="4:4" ht="33" customHeight="1" x14ac:dyDescent="0.2">
      <c r="D3061" s="2"/>
    </row>
    <row r="3062" spans="4:4" ht="33" customHeight="1" x14ac:dyDescent="0.2">
      <c r="D3062" s="2"/>
    </row>
    <row r="3063" spans="4:4" ht="33" customHeight="1" x14ac:dyDescent="0.2">
      <c r="D3063" s="2"/>
    </row>
    <row r="3064" spans="4:4" ht="33" customHeight="1" x14ac:dyDescent="0.2">
      <c r="D3064" s="2"/>
    </row>
    <row r="3065" spans="4:4" ht="33" customHeight="1" x14ac:dyDescent="0.2">
      <c r="D3065" s="2"/>
    </row>
    <row r="3066" spans="4:4" ht="33" customHeight="1" x14ac:dyDescent="0.2">
      <c r="D3066" s="2"/>
    </row>
    <row r="3067" spans="4:4" ht="33" customHeight="1" x14ac:dyDescent="0.2">
      <c r="D3067" s="2"/>
    </row>
    <row r="3068" spans="4:4" ht="33" customHeight="1" x14ac:dyDescent="0.2">
      <c r="D3068" s="2"/>
    </row>
    <row r="3069" spans="4:4" ht="33" customHeight="1" x14ac:dyDescent="0.2">
      <c r="D3069" s="2"/>
    </row>
    <row r="3070" spans="4:4" ht="33" customHeight="1" x14ac:dyDescent="0.2">
      <c r="D3070" s="2"/>
    </row>
    <row r="3071" spans="4:4" ht="33" customHeight="1" x14ac:dyDescent="0.2">
      <c r="D3071" s="2"/>
    </row>
    <row r="3072" spans="4:4" ht="33" customHeight="1" x14ac:dyDescent="0.2">
      <c r="D3072" s="2"/>
    </row>
    <row r="3073" spans="4:4" ht="33" customHeight="1" x14ac:dyDescent="0.2">
      <c r="D3073" s="2"/>
    </row>
    <row r="3074" spans="4:4" ht="33" customHeight="1" x14ac:dyDescent="0.2">
      <c r="D3074" s="2"/>
    </row>
    <row r="3075" spans="4:4" ht="33" customHeight="1" x14ac:dyDescent="0.2">
      <c r="D3075" s="2"/>
    </row>
    <row r="3076" spans="4:4" ht="33" customHeight="1" x14ac:dyDescent="0.2">
      <c r="D3076" s="2"/>
    </row>
    <row r="3077" spans="4:4" ht="33" customHeight="1" x14ac:dyDescent="0.2">
      <c r="D3077" s="2"/>
    </row>
    <row r="3078" spans="4:4" ht="33" customHeight="1" x14ac:dyDescent="0.2">
      <c r="D3078" s="2"/>
    </row>
    <row r="3079" spans="4:4" ht="33" customHeight="1" x14ac:dyDescent="0.2">
      <c r="D3079" s="2"/>
    </row>
    <row r="3080" spans="4:4" ht="33" customHeight="1" x14ac:dyDescent="0.2">
      <c r="D3080" s="2"/>
    </row>
    <row r="3081" spans="4:4" ht="33" customHeight="1" x14ac:dyDescent="0.2">
      <c r="D3081" s="2"/>
    </row>
    <row r="3082" spans="4:4" ht="33" customHeight="1" x14ac:dyDescent="0.2">
      <c r="D3082" s="2"/>
    </row>
    <row r="3083" spans="4:4" ht="33" customHeight="1" x14ac:dyDescent="0.2">
      <c r="D3083" s="2"/>
    </row>
    <row r="3084" spans="4:4" ht="33" customHeight="1" x14ac:dyDescent="0.2">
      <c r="D3084" s="2"/>
    </row>
    <row r="3085" spans="4:4" ht="33" customHeight="1" x14ac:dyDescent="0.2">
      <c r="D3085" s="2"/>
    </row>
    <row r="3086" spans="4:4" ht="33" customHeight="1" x14ac:dyDescent="0.2">
      <c r="D3086" s="2"/>
    </row>
    <row r="3087" spans="4:4" ht="33" customHeight="1" x14ac:dyDescent="0.2">
      <c r="D3087" s="2"/>
    </row>
    <row r="3088" spans="4:4" ht="33" customHeight="1" x14ac:dyDescent="0.2">
      <c r="D3088" s="2"/>
    </row>
    <row r="3089" spans="4:4" ht="33" customHeight="1" x14ac:dyDescent="0.2">
      <c r="D3089" s="2"/>
    </row>
    <row r="3090" spans="4:4" ht="33" customHeight="1" x14ac:dyDescent="0.2">
      <c r="D3090" s="2"/>
    </row>
    <row r="3091" spans="4:4" ht="33" customHeight="1" x14ac:dyDescent="0.2">
      <c r="D3091" s="2"/>
    </row>
    <row r="3092" spans="4:4" ht="33" customHeight="1" x14ac:dyDescent="0.2">
      <c r="D3092" s="2"/>
    </row>
    <row r="3093" spans="4:4" ht="33" customHeight="1" x14ac:dyDescent="0.2">
      <c r="D3093" s="2"/>
    </row>
    <row r="3094" spans="4:4" ht="33" customHeight="1" x14ac:dyDescent="0.2">
      <c r="D3094" s="2"/>
    </row>
    <row r="3095" spans="4:4" ht="33" customHeight="1" x14ac:dyDescent="0.2">
      <c r="D3095" s="2"/>
    </row>
    <row r="3096" spans="4:4" ht="33" customHeight="1" x14ac:dyDescent="0.2">
      <c r="D3096" s="2"/>
    </row>
    <row r="3097" spans="4:4" ht="33" customHeight="1" x14ac:dyDescent="0.2">
      <c r="D3097" s="2"/>
    </row>
    <row r="3098" spans="4:4" ht="33" customHeight="1" x14ac:dyDescent="0.2">
      <c r="D3098" s="2"/>
    </row>
    <row r="3099" spans="4:4" ht="33" customHeight="1" x14ac:dyDescent="0.2">
      <c r="D3099" s="2"/>
    </row>
    <row r="3100" spans="4:4" ht="33" customHeight="1" x14ac:dyDescent="0.2">
      <c r="D3100" s="2"/>
    </row>
    <row r="3101" spans="4:4" ht="33" customHeight="1" x14ac:dyDescent="0.2">
      <c r="D3101" s="2"/>
    </row>
    <row r="3102" spans="4:4" ht="33" customHeight="1" x14ac:dyDescent="0.2">
      <c r="D3102" s="2"/>
    </row>
    <row r="3103" spans="4:4" ht="33" customHeight="1" x14ac:dyDescent="0.2">
      <c r="D3103" s="2"/>
    </row>
    <row r="3104" spans="4:4" ht="33" customHeight="1" x14ac:dyDescent="0.2">
      <c r="D3104" s="2"/>
    </row>
    <row r="3105" spans="4:4" ht="33" customHeight="1" x14ac:dyDescent="0.2">
      <c r="D3105" s="2"/>
    </row>
    <row r="3106" spans="4:4" ht="33" customHeight="1" x14ac:dyDescent="0.2">
      <c r="D3106" s="2"/>
    </row>
    <row r="3107" spans="4:4" ht="33" customHeight="1" x14ac:dyDescent="0.2">
      <c r="D3107" s="2"/>
    </row>
    <row r="3108" spans="4:4" ht="33" customHeight="1" x14ac:dyDescent="0.2">
      <c r="D3108" s="2"/>
    </row>
    <row r="3109" spans="4:4" ht="33" customHeight="1" x14ac:dyDescent="0.2">
      <c r="D3109" s="2"/>
    </row>
    <row r="3110" spans="4:4" ht="33" customHeight="1" x14ac:dyDescent="0.2">
      <c r="D3110" s="2"/>
    </row>
    <row r="3111" spans="4:4" ht="33" customHeight="1" x14ac:dyDescent="0.2">
      <c r="D3111" s="2"/>
    </row>
    <row r="3112" spans="4:4" ht="33" customHeight="1" x14ac:dyDescent="0.2">
      <c r="D3112" s="2"/>
    </row>
    <row r="3113" spans="4:4" ht="33" customHeight="1" x14ac:dyDescent="0.2">
      <c r="D3113" s="2"/>
    </row>
    <row r="3114" spans="4:4" ht="33" customHeight="1" x14ac:dyDescent="0.2">
      <c r="D3114" s="2"/>
    </row>
    <row r="3115" spans="4:4" ht="33" customHeight="1" x14ac:dyDescent="0.2">
      <c r="D3115" s="2"/>
    </row>
    <row r="3116" spans="4:4" ht="33" customHeight="1" x14ac:dyDescent="0.2">
      <c r="D3116" s="2"/>
    </row>
    <row r="3117" spans="4:4" ht="33" customHeight="1" x14ac:dyDescent="0.2">
      <c r="D3117" s="2"/>
    </row>
    <row r="3118" spans="4:4" ht="33" customHeight="1" x14ac:dyDescent="0.2">
      <c r="D3118" s="2"/>
    </row>
    <row r="3119" spans="4:4" ht="33" customHeight="1" x14ac:dyDescent="0.2">
      <c r="D3119" s="2"/>
    </row>
    <row r="3120" spans="4:4" ht="33" customHeight="1" x14ac:dyDescent="0.2">
      <c r="D3120" s="2"/>
    </row>
    <row r="3121" spans="4:4" ht="33" customHeight="1" x14ac:dyDescent="0.2">
      <c r="D3121" s="2"/>
    </row>
    <row r="3122" spans="4:4" ht="33" customHeight="1" x14ac:dyDescent="0.2">
      <c r="D3122" s="2"/>
    </row>
    <row r="3123" spans="4:4" ht="33" customHeight="1" x14ac:dyDescent="0.2">
      <c r="D3123" s="2"/>
    </row>
    <row r="3124" spans="4:4" ht="33" customHeight="1" x14ac:dyDescent="0.2">
      <c r="D3124" s="2"/>
    </row>
    <row r="3125" spans="4:4" ht="33" customHeight="1" x14ac:dyDescent="0.2">
      <c r="D3125" s="2"/>
    </row>
    <row r="3126" spans="4:4" ht="33" customHeight="1" x14ac:dyDescent="0.2">
      <c r="D3126" s="2"/>
    </row>
    <row r="3127" spans="4:4" ht="33" customHeight="1" x14ac:dyDescent="0.2">
      <c r="D3127" s="2"/>
    </row>
    <row r="3128" spans="4:4" ht="33" customHeight="1" x14ac:dyDescent="0.2">
      <c r="D3128" s="2"/>
    </row>
    <row r="3129" spans="4:4" ht="33" customHeight="1" x14ac:dyDescent="0.2">
      <c r="D3129" s="2"/>
    </row>
    <row r="3130" spans="4:4" ht="33" customHeight="1" x14ac:dyDescent="0.2">
      <c r="D3130" s="2"/>
    </row>
    <row r="3131" spans="4:4" ht="33" customHeight="1" x14ac:dyDescent="0.2">
      <c r="D3131" s="2"/>
    </row>
    <row r="3132" spans="4:4" ht="33" customHeight="1" x14ac:dyDescent="0.2">
      <c r="D3132" s="2"/>
    </row>
    <row r="3133" spans="4:4" ht="33" customHeight="1" x14ac:dyDescent="0.2">
      <c r="D3133" s="2"/>
    </row>
    <row r="3134" spans="4:4" ht="33" customHeight="1" x14ac:dyDescent="0.2">
      <c r="D3134" s="2"/>
    </row>
    <row r="3135" spans="4:4" ht="33" customHeight="1" x14ac:dyDescent="0.2">
      <c r="D3135" s="2"/>
    </row>
    <row r="3136" spans="4:4" ht="33" customHeight="1" x14ac:dyDescent="0.2">
      <c r="D3136" s="2"/>
    </row>
    <row r="3137" spans="4:4" ht="33" customHeight="1" x14ac:dyDescent="0.2">
      <c r="D3137" s="2"/>
    </row>
    <row r="3138" spans="4:4" ht="33" customHeight="1" x14ac:dyDescent="0.2">
      <c r="D3138" s="2"/>
    </row>
    <row r="3139" spans="4:4" ht="33" customHeight="1" x14ac:dyDescent="0.2">
      <c r="D3139" s="2"/>
    </row>
    <row r="3140" spans="4:4" ht="33" customHeight="1" x14ac:dyDescent="0.2">
      <c r="D3140" s="2"/>
    </row>
    <row r="3141" spans="4:4" ht="33" customHeight="1" x14ac:dyDescent="0.2">
      <c r="D3141" s="2"/>
    </row>
    <row r="3142" spans="4:4" ht="33" customHeight="1" x14ac:dyDescent="0.2">
      <c r="D3142" s="2"/>
    </row>
    <row r="3143" spans="4:4" ht="33" customHeight="1" x14ac:dyDescent="0.2">
      <c r="D3143" s="2"/>
    </row>
    <row r="3144" spans="4:4" ht="33" customHeight="1" x14ac:dyDescent="0.2">
      <c r="D3144" s="2"/>
    </row>
    <row r="3145" spans="4:4" ht="33" customHeight="1" x14ac:dyDescent="0.2">
      <c r="D3145" s="2"/>
    </row>
    <row r="3146" spans="4:4" ht="33" customHeight="1" x14ac:dyDescent="0.2">
      <c r="D3146" s="2"/>
    </row>
    <row r="3147" spans="4:4" ht="33" customHeight="1" x14ac:dyDescent="0.2">
      <c r="D3147" s="2"/>
    </row>
    <row r="3148" spans="4:4" ht="33" customHeight="1" x14ac:dyDescent="0.2">
      <c r="D3148" s="2"/>
    </row>
    <row r="3149" spans="4:4" ht="33" customHeight="1" x14ac:dyDescent="0.2">
      <c r="D3149" s="2"/>
    </row>
    <row r="3150" spans="4:4" ht="33" customHeight="1" x14ac:dyDescent="0.2">
      <c r="D3150" s="2"/>
    </row>
    <row r="3151" spans="4:4" ht="33" customHeight="1" x14ac:dyDescent="0.2">
      <c r="D3151" s="2"/>
    </row>
    <row r="3152" spans="4:4" ht="33" customHeight="1" x14ac:dyDescent="0.2">
      <c r="D3152" s="2"/>
    </row>
    <row r="3153" spans="4:4" ht="33" customHeight="1" x14ac:dyDescent="0.2">
      <c r="D3153" s="2"/>
    </row>
    <row r="3154" spans="4:4" ht="33" customHeight="1" x14ac:dyDescent="0.2">
      <c r="D3154" s="2"/>
    </row>
    <row r="3155" spans="4:4" ht="33" customHeight="1" x14ac:dyDescent="0.2">
      <c r="D3155" s="2"/>
    </row>
    <row r="3156" spans="4:4" ht="33" customHeight="1" x14ac:dyDescent="0.2">
      <c r="D3156" s="2"/>
    </row>
    <row r="3157" spans="4:4" ht="33" customHeight="1" x14ac:dyDescent="0.2">
      <c r="D3157" s="2"/>
    </row>
    <row r="3158" spans="4:4" ht="33" customHeight="1" x14ac:dyDescent="0.2">
      <c r="D3158" s="2"/>
    </row>
    <row r="3159" spans="4:4" ht="33" customHeight="1" x14ac:dyDescent="0.2">
      <c r="D3159" s="2"/>
    </row>
    <row r="3160" spans="4:4" ht="33" customHeight="1" x14ac:dyDescent="0.2">
      <c r="D3160" s="2"/>
    </row>
    <row r="3161" spans="4:4" ht="33" customHeight="1" x14ac:dyDescent="0.2">
      <c r="D3161" s="2"/>
    </row>
    <row r="3162" spans="4:4" ht="33" customHeight="1" x14ac:dyDescent="0.2">
      <c r="D3162" s="2"/>
    </row>
    <row r="3163" spans="4:4" ht="33" customHeight="1" x14ac:dyDescent="0.2">
      <c r="D3163" s="2"/>
    </row>
    <row r="3164" spans="4:4" ht="33" customHeight="1" x14ac:dyDescent="0.2">
      <c r="D3164" s="2"/>
    </row>
    <row r="3165" spans="4:4" ht="33" customHeight="1" x14ac:dyDescent="0.2">
      <c r="D3165" s="2"/>
    </row>
    <row r="3166" spans="4:4" ht="33" customHeight="1" x14ac:dyDescent="0.2">
      <c r="D3166" s="2"/>
    </row>
    <row r="3167" spans="4:4" ht="33" customHeight="1" x14ac:dyDescent="0.2">
      <c r="D3167" s="2"/>
    </row>
    <row r="3168" spans="4:4" ht="33" customHeight="1" x14ac:dyDescent="0.2">
      <c r="D3168" s="2"/>
    </row>
    <row r="3169" spans="4:4" ht="33" customHeight="1" x14ac:dyDescent="0.2">
      <c r="D3169" s="2"/>
    </row>
    <row r="3170" spans="4:4" ht="33" customHeight="1" x14ac:dyDescent="0.2">
      <c r="D3170" s="2"/>
    </row>
    <row r="3171" spans="4:4" ht="33" customHeight="1" x14ac:dyDescent="0.2">
      <c r="D3171" s="2"/>
    </row>
    <row r="3172" spans="4:4" ht="33" customHeight="1" x14ac:dyDescent="0.2">
      <c r="D3172" s="2"/>
    </row>
    <row r="3173" spans="4:4" ht="33" customHeight="1" x14ac:dyDescent="0.2">
      <c r="D3173" s="2"/>
    </row>
    <row r="3174" spans="4:4" ht="33" customHeight="1" x14ac:dyDescent="0.2">
      <c r="D3174" s="2"/>
    </row>
    <row r="3175" spans="4:4" ht="33" customHeight="1" x14ac:dyDescent="0.2">
      <c r="D3175" s="2"/>
    </row>
    <row r="3176" spans="4:4" ht="33" customHeight="1" x14ac:dyDescent="0.2">
      <c r="D3176" s="2"/>
    </row>
    <row r="3177" spans="4:4" ht="33" customHeight="1" x14ac:dyDescent="0.2">
      <c r="D3177" s="2"/>
    </row>
    <row r="3178" spans="4:4" ht="33" customHeight="1" x14ac:dyDescent="0.2">
      <c r="D3178" s="2"/>
    </row>
    <row r="3179" spans="4:4" ht="33" customHeight="1" x14ac:dyDescent="0.2">
      <c r="D3179" s="2"/>
    </row>
    <row r="3180" spans="4:4" ht="33" customHeight="1" x14ac:dyDescent="0.2">
      <c r="D3180" s="2"/>
    </row>
    <row r="3181" spans="4:4" ht="33" customHeight="1" x14ac:dyDescent="0.2">
      <c r="D3181" s="2"/>
    </row>
    <row r="3182" spans="4:4" ht="33" customHeight="1" x14ac:dyDescent="0.2">
      <c r="D3182" s="2"/>
    </row>
    <row r="3183" spans="4:4" ht="33" customHeight="1" x14ac:dyDescent="0.2">
      <c r="D3183" s="2"/>
    </row>
    <row r="3184" spans="4:4" ht="33" customHeight="1" x14ac:dyDescent="0.2">
      <c r="D3184" s="2"/>
    </row>
    <row r="3185" spans="4:4" ht="33" customHeight="1" x14ac:dyDescent="0.2">
      <c r="D3185" s="2"/>
    </row>
    <row r="3186" spans="4:4" ht="33" customHeight="1" x14ac:dyDescent="0.2">
      <c r="D3186" s="2"/>
    </row>
    <row r="3187" spans="4:4" ht="33" customHeight="1" x14ac:dyDescent="0.2">
      <c r="D3187" s="2"/>
    </row>
    <row r="3188" spans="4:4" ht="33" customHeight="1" x14ac:dyDescent="0.2">
      <c r="D3188" s="2"/>
    </row>
    <row r="3189" spans="4:4" ht="33" customHeight="1" x14ac:dyDescent="0.2">
      <c r="D3189" s="2"/>
    </row>
    <row r="3190" spans="4:4" ht="33" customHeight="1" x14ac:dyDescent="0.2">
      <c r="D3190" s="2"/>
    </row>
    <row r="3191" spans="4:4" ht="33" customHeight="1" x14ac:dyDescent="0.2">
      <c r="D3191" s="2"/>
    </row>
    <row r="3192" spans="4:4" ht="33" customHeight="1" x14ac:dyDescent="0.2">
      <c r="D3192" s="2"/>
    </row>
    <row r="3193" spans="4:4" ht="33" customHeight="1" x14ac:dyDescent="0.2">
      <c r="D3193" s="2"/>
    </row>
    <row r="3194" spans="4:4" ht="33" customHeight="1" x14ac:dyDescent="0.2">
      <c r="D3194" s="2"/>
    </row>
    <row r="3195" spans="4:4" ht="33" customHeight="1" x14ac:dyDescent="0.2">
      <c r="D3195" s="2"/>
    </row>
    <row r="3196" spans="4:4" ht="33" customHeight="1" x14ac:dyDescent="0.2">
      <c r="D3196" s="2"/>
    </row>
    <row r="3197" spans="4:4" ht="33" customHeight="1" x14ac:dyDescent="0.2">
      <c r="D3197" s="2"/>
    </row>
    <row r="3198" spans="4:4" ht="33" customHeight="1" x14ac:dyDescent="0.2">
      <c r="D3198" s="2"/>
    </row>
    <row r="3199" spans="4:4" ht="33" customHeight="1" x14ac:dyDescent="0.2">
      <c r="D3199" s="2"/>
    </row>
    <row r="3200" spans="4:4" ht="33" customHeight="1" x14ac:dyDescent="0.2">
      <c r="D3200" s="2"/>
    </row>
    <row r="3201" spans="4:4" ht="33" customHeight="1" x14ac:dyDescent="0.2">
      <c r="D3201" s="2"/>
    </row>
    <row r="3202" spans="4:4" ht="33" customHeight="1" x14ac:dyDescent="0.2">
      <c r="D3202" s="2"/>
    </row>
    <row r="3203" spans="4:4" ht="33" customHeight="1" x14ac:dyDescent="0.2">
      <c r="D3203" s="2"/>
    </row>
    <row r="3204" spans="4:4" ht="33" customHeight="1" x14ac:dyDescent="0.2">
      <c r="D3204" s="2"/>
    </row>
    <row r="3205" spans="4:4" ht="33" customHeight="1" x14ac:dyDescent="0.2">
      <c r="D3205" s="2"/>
    </row>
    <row r="3206" spans="4:4" ht="33" customHeight="1" x14ac:dyDescent="0.2">
      <c r="D3206" s="2"/>
    </row>
    <row r="3207" spans="4:4" ht="33" customHeight="1" x14ac:dyDescent="0.2">
      <c r="D3207" s="2"/>
    </row>
    <row r="3208" spans="4:4" ht="33" customHeight="1" x14ac:dyDescent="0.2">
      <c r="D3208" s="2"/>
    </row>
    <row r="3209" spans="4:4" ht="33" customHeight="1" x14ac:dyDescent="0.2">
      <c r="D3209" s="2"/>
    </row>
    <row r="3210" spans="4:4" ht="33" customHeight="1" x14ac:dyDescent="0.2">
      <c r="D3210" s="2"/>
    </row>
    <row r="3211" spans="4:4" ht="33" customHeight="1" x14ac:dyDescent="0.2">
      <c r="D3211" s="2"/>
    </row>
    <row r="3212" spans="4:4" ht="33" customHeight="1" x14ac:dyDescent="0.2">
      <c r="D3212" s="2"/>
    </row>
    <row r="3213" spans="4:4" ht="33" customHeight="1" x14ac:dyDescent="0.2">
      <c r="D3213" s="2"/>
    </row>
    <row r="3214" spans="4:4" ht="33" customHeight="1" x14ac:dyDescent="0.2">
      <c r="D3214" s="2"/>
    </row>
    <row r="3215" spans="4:4" ht="33" customHeight="1" x14ac:dyDescent="0.2">
      <c r="D3215" s="2"/>
    </row>
    <row r="3216" spans="4:4" ht="33" customHeight="1" x14ac:dyDescent="0.2">
      <c r="D3216" s="2"/>
    </row>
    <row r="3217" spans="4:4" ht="33" customHeight="1" x14ac:dyDescent="0.2">
      <c r="D3217" s="2"/>
    </row>
    <row r="3218" spans="4:4" ht="33" customHeight="1" x14ac:dyDescent="0.2">
      <c r="D3218" s="2"/>
    </row>
    <row r="3219" spans="4:4" ht="33" customHeight="1" x14ac:dyDescent="0.2">
      <c r="D3219" s="2"/>
    </row>
    <row r="3220" spans="4:4" ht="33" customHeight="1" x14ac:dyDescent="0.2">
      <c r="D3220" s="2"/>
    </row>
    <row r="3221" spans="4:4" ht="33" customHeight="1" x14ac:dyDescent="0.2">
      <c r="D3221" s="2"/>
    </row>
    <row r="3222" spans="4:4" ht="33" customHeight="1" x14ac:dyDescent="0.2">
      <c r="D3222" s="2"/>
    </row>
    <row r="3223" spans="4:4" ht="33" customHeight="1" x14ac:dyDescent="0.2">
      <c r="D3223" s="2"/>
    </row>
    <row r="3224" spans="4:4" ht="33" customHeight="1" x14ac:dyDescent="0.2">
      <c r="D3224" s="2"/>
    </row>
    <row r="3225" spans="4:4" ht="33" customHeight="1" x14ac:dyDescent="0.2">
      <c r="D3225" s="2"/>
    </row>
    <row r="3226" spans="4:4" ht="33" customHeight="1" x14ac:dyDescent="0.2">
      <c r="D3226" s="2"/>
    </row>
    <row r="3227" spans="4:4" ht="33" customHeight="1" x14ac:dyDescent="0.2">
      <c r="D3227" s="2"/>
    </row>
    <row r="3228" spans="4:4" ht="33" customHeight="1" x14ac:dyDescent="0.2">
      <c r="D3228" s="2"/>
    </row>
    <row r="3229" spans="4:4" ht="33" customHeight="1" x14ac:dyDescent="0.2">
      <c r="D3229" s="2"/>
    </row>
    <row r="3230" spans="4:4" ht="33" customHeight="1" x14ac:dyDescent="0.2">
      <c r="D3230" s="2"/>
    </row>
    <row r="3231" spans="4:4" ht="33" customHeight="1" x14ac:dyDescent="0.2">
      <c r="D3231" s="2"/>
    </row>
    <row r="3232" spans="4:4" ht="33" customHeight="1" x14ac:dyDescent="0.2">
      <c r="D3232" s="2"/>
    </row>
    <row r="3233" spans="4:4" ht="33" customHeight="1" x14ac:dyDescent="0.2">
      <c r="D3233" s="2"/>
    </row>
    <row r="3234" spans="4:4" ht="33" customHeight="1" x14ac:dyDescent="0.2">
      <c r="D3234" s="2"/>
    </row>
    <row r="3235" spans="4:4" ht="33" customHeight="1" x14ac:dyDescent="0.2">
      <c r="D3235" s="2"/>
    </row>
    <row r="3236" spans="4:4" ht="33" customHeight="1" x14ac:dyDescent="0.2">
      <c r="D3236" s="2"/>
    </row>
    <row r="3237" spans="4:4" ht="33" customHeight="1" x14ac:dyDescent="0.2">
      <c r="D3237" s="2"/>
    </row>
    <row r="3238" spans="4:4" ht="33" customHeight="1" x14ac:dyDescent="0.2">
      <c r="D3238" s="2"/>
    </row>
    <row r="3239" spans="4:4" ht="33" customHeight="1" x14ac:dyDescent="0.2">
      <c r="D3239" s="2"/>
    </row>
    <row r="3240" spans="4:4" ht="33" customHeight="1" x14ac:dyDescent="0.2">
      <c r="D3240" s="2"/>
    </row>
    <row r="3241" spans="4:4" ht="33" customHeight="1" x14ac:dyDescent="0.2">
      <c r="D3241" s="2"/>
    </row>
    <row r="3242" spans="4:4" ht="33" customHeight="1" x14ac:dyDescent="0.2">
      <c r="D3242" s="2"/>
    </row>
    <row r="3243" spans="4:4" ht="33" customHeight="1" x14ac:dyDescent="0.2">
      <c r="D3243" s="2"/>
    </row>
    <row r="3244" spans="4:4" ht="33" customHeight="1" x14ac:dyDescent="0.2">
      <c r="D3244" s="2"/>
    </row>
    <row r="3245" spans="4:4" ht="33" customHeight="1" x14ac:dyDescent="0.2">
      <c r="D3245" s="2"/>
    </row>
    <row r="3246" spans="4:4" ht="33" customHeight="1" x14ac:dyDescent="0.2">
      <c r="D3246" s="2"/>
    </row>
    <row r="3247" spans="4:4" ht="33" customHeight="1" x14ac:dyDescent="0.2">
      <c r="D3247" s="2"/>
    </row>
    <row r="3248" spans="4:4" ht="33" customHeight="1" x14ac:dyDescent="0.2">
      <c r="D3248" s="2"/>
    </row>
    <row r="3249" spans="4:4" ht="33" customHeight="1" x14ac:dyDescent="0.2">
      <c r="D3249" s="2"/>
    </row>
    <row r="3250" spans="4:4" ht="33" customHeight="1" x14ac:dyDescent="0.2">
      <c r="D3250" s="2"/>
    </row>
    <row r="3251" spans="4:4" ht="33" customHeight="1" x14ac:dyDescent="0.2">
      <c r="D3251" s="2"/>
    </row>
    <row r="3252" spans="4:4" ht="33" customHeight="1" x14ac:dyDescent="0.2">
      <c r="D3252" s="2"/>
    </row>
    <row r="3253" spans="4:4" ht="33" customHeight="1" x14ac:dyDescent="0.2">
      <c r="D3253" s="2"/>
    </row>
    <row r="3254" spans="4:4" ht="33" customHeight="1" x14ac:dyDescent="0.2">
      <c r="D3254" s="2"/>
    </row>
    <row r="3255" spans="4:4" ht="33" customHeight="1" x14ac:dyDescent="0.2">
      <c r="D3255" s="2"/>
    </row>
    <row r="3256" spans="4:4" ht="33" customHeight="1" x14ac:dyDescent="0.2">
      <c r="D3256" s="2"/>
    </row>
    <row r="3257" spans="4:4" ht="33" customHeight="1" x14ac:dyDescent="0.2">
      <c r="D3257" s="2"/>
    </row>
    <row r="3258" spans="4:4" ht="33" customHeight="1" x14ac:dyDescent="0.2">
      <c r="D3258" s="2"/>
    </row>
    <row r="3259" spans="4:4" ht="33" customHeight="1" x14ac:dyDescent="0.2">
      <c r="D3259" s="2"/>
    </row>
    <row r="3260" spans="4:4" ht="33" customHeight="1" x14ac:dyDescent="0.2">
      <c r="D3260" s="2"/>
    </row>
    <row r="3261" spans="4:4" ht="33" customHeight="1" x14ac:dyDescent="0.2">
      <c r="D3261" s="2"/>
    </row>
    <row r="3262" spans="4:4" ht="33" customHeight="1" x14ac:dyDescent="0.2">
      <c r="D3262" s="2"/>
    </row>
    <row r="3263" spans="4:4" ht="33" customHeight="1" x14ac:dyDescent="0.2">
      <c r="D3263" s="2"/>
    </row>
    <row r="3264" spans="4:4" ht="33" customHeight="1" x14ac:dyDescent="0.2">
      <c r="D3264" s="2"/>
    </row>
    <row r="3265" spans="4:4" ht="33" customHeight="1" x14ac:dyDescent="0.2">
      <c r="D3265" s="2"/>
    </row>
    <row r="3266" spans="4:4" ht="33" customHeight="1" x14ac:dyDescent="0.2">
      <c r="D3266" s="2"/>
    </row>
    <row r="3267" spans="4:4" ht="33" customHeight="1" x14ac:dyDescent="0.2">
      <c r="D3267" s="2"/>
    </row>
    <row r="3268" spans="4:4" ht="33" customHeight="1" x14ac:dyDescent="0.2">
      <c r="D3268" s="2"/>
    </row>
    <row r="3269" spans="4:4" ht="33" customHeight="1" x14ac:dyDescent="0.2">
      <c r="D3269" s="2"/>
    </row>
    <row r="3270" spans="4:4" ht="33" customHeight="1" x14ac:dyDescent="0.2">
      <c r="D3270" s="2"/>
    </row>
    <row r="3271" spans="4:4" ht="33" customHeight="1" x14ac:dyDescent="0.2">
      <c r="D3271" s="2"/>
    </row>
    <row r="3272" spans="4:4" ht="33" customHeight="1" x14ac:dyDescent="0.2">
      <c r="D3272" s="2"/>
    </row>
    <row r="3273" spans="4:4" ht="33" customHeight="1" x14ac:dyDescent="0.2">
      <c r="D3273" s="2"/>
    </row>
    <row r="3274" spans="4:4" ht="33" customHeight="1" x14ac:dyDescent="0.2">
      <c r="D3274" s="2"/>
    </row>
    <row r="3275" spans="4:4" ht="33" customHeight="1" x14ac:dyDescent="0.2">
      <c r="D3275" s="2"/>
    </row>
    <row r="3276" spans="4:4" ht="33" customHeight="1" x14ac:dyDescent="0.2">
      <c r="D3276" s="2"/>
    </row>
    <row r="3277" spans="4:4" ht="33" customHeight="1" x14ac:dyDescent="0.2">
      <c r="D3277" s="2"/>
    </row>
    <row r="3278" spans="4:4" ht="33" customHeight="1" x14ac:dyDescent="0.2">
      <c r="D3278" s="2"/>
    </row>
    <row r="3279" spans="4:4" ht="33" customHeight="1" x14ac:dyDescent="0.2">
      <c r="D3279" s="2"/>
    </row>
    <row r="3280" spans="4:4" ht="33" customHeight="1" x14ac:dyDescent="0.2">
      <c r="D3280" s="2"/>
    </row>
    <row r="3281" spans="4:4" ht="33" customHeight="1" x14ac:dyDescent="0.2">
      <c r="D3281" s="2"/>
    </row>
    <row r="3282" spans="4:4" ht="33" customHeight="1" x14ac:dyDescent="0.2">
      <c r="D3282" s="2"/>
    </row>
    <row r="3283" spans="4:4" ht="33" customHeight="1" x14ac:dyDescent="0.2">
      <c r="D3283" s="2"/>
    </row>
    <row r="3284" spans="4:4" ht="33" customHeight="1" x14ac:dyDescent="0.2">
      <c r="D3284" s="2"/>
    </row>
    <row r="3285" spans="4:4" ht="33" customHeight="1" x14ac:dyDescent="0.2">
      <c r="D3285" s="2"/>
    </row>
    <row r="3286" spans="4:4" ht="33" customHeight="1" x14ac:dyDescent="0.2">
      <c r="D3286" s="2"/>
    </row>
    <row r="3287" spans="4:4" ht="33" customHeight="1" x14ac:dyDescent="0.2">
      <c r="D3287" s="2"/>
    </row>
    <row r="3288" spans="4:4" ht="33" customHeight="1" x14ac:dyDescent="0.2">
      <c r="D3288" s="2"/>
    </row>
    <row r="3289" spans="4:4" ht="33" customHeight="1" x14ac:dyDescent="0.2">
      <c r="D3289" s="2"/>
    </row>
    <row r="3290" spans="4:4" ht="33" customHeight="1" x14ac:dyDescent="0.2">
      <c r="D3290" s="2"/>
    </row>
    <row r="3291" spans="4:4" ht="33" customHeight="1" x14ac:dyDescent="0.2">
      <c r="D3291" s="2"/>
    </row>
    <row r="3292" spans="4:4" ht="33" customHeight="1" x14ac:dyDescent="0.2">
      <c r="D3292" s="2"/>
    </row>
    <row r="3293" spans="4:4" ht="33" customHeight="1" x14ac:dyDescent="0.2">
      <c r="D3293" s="2"/>
    </row>
    <row r="3294" spans="4:4" ht="33" customHeight="1" x14ac:dyDescent="0.2">
      <c r="D3294" s="2"/>
    </row>
    <row r="3295" spans="4:4" ht="33" customHeight="1" x14ac:dyDescent="0.2">
      <c r="D3295" s="2"/>
    </row>
    <row r="3296" spans="4:4" ht="33" customHeight="1" x14ac:dyDescent="0.2">
      <c r="D3296" s="2"/>
    </row>
    <row r="3297" spans="4:4" ht="33" customHeight="1" x14ac:dyDescent="0.2">
      <c r="D3297" s="2"/>
    </row>
    <row r="3298" spans="4:4" ht="33" customHeight="1" x14ac:dyDescent="0.2">
      <c r="D3298" s="2"/>
    </row>
    <row r="3299" spans="4:4" ht="33" customHeight="1" x14ac:dyDescent="0.2">
      <c r="D3299" s="2"/>
    </row>
    <row r="3300" spans="4:4" ht="33" customHeight="1" x14ac:dyDescent="0.2">
      <c r="D3300" s="2"/>
    </row>
    <row r="3301" spans="4:4" ht="33" customHeight="1" x14ac:dyDescent="0.2">
      <c r="D3301" s="2"/>
    </row>
    <row r="3302" spans="4:4" ht="33" customHeight="1" x14ac:dyDescent="0.2">
      <c r="D3302" s="2"/>
    </row>
    <row r="3303" spans="4:4" ht="33" customHeight="1" x14ac:dyDescent="0.2">
      <c r="D3303" s="2"/>
    </row>
    <row r="3304" spans="4:4" ht="33" customHeight="1" x14ac:dyDescent="0.2">
      <c r="D3304" s="2"/>
    </row>
    <row r="3305" spans="4:4" ht="33" customHeight="1" x14ac:dyDescent="0.2">
      <c r="D3305" s="2"/>
    </row>
    <row r="3306" spans="4:4" ht="33" customHeight="1" x14ac:dyDescent="0.2">
      <c r="D3306" s="2"/>
    </row>
    <row r="3307" spans="4:4" ht="33" customHeight="1" x14ac:dyDescent="0.2">
      <c r="D3307" s="2"/>
    </row>
    <row r="3308" spans="4:4" ht="33" customHeight="1" x14ac:dyDescent="0.2">
      <c r="D3308" s="2"/>
    </row>
    <row r="3309" spans="4:4" ht="33" customHeight="1" x14ac:dyDescent="0.2">
      <c r="D3309" s="2"/>
    </row>
    <row r="3310" spans="4:4" ht="33" customHeight="1" x14ac:dyDescent="0.2">
      <c r="D3310" s="2"/>
    </row>
    <row r="3311" spans="4:4" ht="33" customHeight="1" x14ac:dyDescent="0.2">
      <c r="D3311" s="2"/>
    </row>
    <row r="3312" spans="4:4" ht="33" customHeight="1" x14ac:dyDescent="0.2">
      <c r="D3312" s="2"/>
    </row>
    <row r="3313" spans="4:4" ht="33" customHeight="1" x14ac:dyDescent="0.2">
      <c r="D3313" s="2"/>
    </row>
    <row r="3314" spans="4:4" ht="33" customHeight="1" x14ac:dyDescent="0.2">
      <c r="D3314" s="2"/>
    </row>
    <row r="3315" spans="4:4" ht="33" customHeight="1" x14ac:dyDescent="0.2">
      <c r="D3315" s="2"/>
    </row>
    <row r="3316" spans="4:4" ht="33" customHeight="1" x14ac:dyDescent="0.2">
      <c r="D3316" s="2"/>
    </row>
    <row r="3317" spans="4:4" ht="33" customHeight="1" x14ac:dyDescent="0.2">
      <c r="D3317" s="2"/>
    </row>
    <row r="3318" spans="4:4" ht="33" customHeight="1" x14ac:dyDescent="0.2">
      <c r="D3318" s="2"/>
    </row>
    <row r="3319" spans="4:4" ht="33" customHeight="1" x14ac:dyDescent="0.2">
      <c r="D3319" s="2"/>
    </row>
    <row r="3320" spans="4:4" ht="33" customHeight="1" x14ac:dyDescent="0.2">
      <c r="D3320" s="2"/>
    </row>
    <row r="3321" spans="4:4" ht="33" customHeight="1" x14ac:dyDescent="0.2">
      <c r="D3321" s="2"/>
    </row>
    <row r="3322" spans="4:4" ht="33" customHeight="1" x14ac:dyDescent="0.2">
      <c r="D3322" s="2"/>
    </row>
    <row r="3323" spans="4:4" ht="33" customHeight="1" x14ac:dyDescent="0.2">
      <c r="D3323" s="2"/>
    </row>
    <row r="3324" spans="4:4" ht="33" customHeight="1" x14ac:dyDescent="0.2">
      <c r="D3324" s="2"/>
    </row>
    <row r="3325" spans="4:4" ht="33" customHeight="1" x14ac:dyDescent="0.2">
      <c r="D3325" s="2"/>
    </row>
    <row r="3326" spans="4:4" ht="33" customHeight="1" x14ac:dyDescent="0.2">
      <c r="D3326" s="2"/>
    </row>
    <row r="3327" spans="4:4" ht="33" customHeight="1" x14ac:dyDescent="0.2">
      <c r="D3327" s="2"/>
    </row>
    <row r="3328" spans="4:4" ht="33" customHeight="1" x14ac:dyDescent="0.2">
      <c r="D3328" s="2"/>
    </row>
    <row r="3329" spans="4:4" ht="33" customHeight="1" x14ac:dyDescent="0.2">
      <c r="D3329" s="2"/>
    </row>
    <row r="3330" spans="4:4" ht="33" customHeight="1" x14ac:dyDescent="0.2">
      <c r="D3330" s="2"/>
    </row>
    <row r="3331" spans="4:4" ht="33" customHeight="1" x14ac:dyDescent="0.2">
      <c r="D3331" s="2"/>
    </row>
    <row r="3332" spans="4:4" ht="33" customHeight="1" x14ac:dyDescent="0.2">
      <c r="D3332" s="2"/>
    </row>
    <row r="3333" spans="4:4" ht="33" customHeight="1" x14ac:dyDescent="0.2">
      <c r="D3333" s="2"/>
    </row>
    <row r="3334" spans="4:4" ht="33" customHeight="1" x14ac:dyDescent="0.2">
      <c r="D3334" s="2"/>
    </row>
    <row r="3335" spans="4:4" ht="33" customHeight="1" x14ac:dyDescent="0.2">
      <c r="D3335" s="2"/>
    </row>
    <row r="3336" spans="4:4" ht="33" customHeight="1" x14ac:dyDescent="0.2">
      <c r="D3336" s="2"/>
    </row>
    <row r="3337" spans="4:4" ht="33" customHeight="1" x14ac:dyDescent="0.2">
      <c r="D3337" s="2"/>
    </row>
    <row r="3338" spans="4:4" ht="33" customHeight="1" x14ac:dyDescent="0.2">
      <c r="D3338" s="2"/>
    </row>
    <row r="3339" spans="4:4" ht="33" customHeight="1" x14ac:dyDescent="0.2">
      <c r="D3339" s="2"/>
    </row>
    <row r="3340" spans="4:4" ht="33" customHeight="1" x14ac:dyDescent="0.2">
      <c r="D3340" s="2"/>
    </row>
    <row r="3341" spans="4:4" ht="33" customHeight="1" x14ac:dyDescent="0.2">
      <c r="D3341" s="2"/>
    </row>
    <row r="3342" spans="4:4" ht="33" customHeight="1" x14ac:dyDescent="0.2">
      <c r="D3342" s="2"/>
    </row>
    <row r="3343" spans="4:4" ht="33" customHeight="1" x14ac:dyDescent="0.2">
      <c r="D3343" s="2"/>
    </row>
    <row r="3344" spans="4:4" ht="33" customHeight="1" x14ac:dyDescent="0.2">
      <c r="D3344" s="2"/>
    </row>
    <row r="3345" spans="4:4" ht="33" customHeight="1" x14ac:dyDescent="0.2">
      <c r="D3345" s="2"/>
    </row>
    <row r="3346" spans="4:4" ht="33" customHeight="1" x14ac:dyDescent="0.2">
      <c r="D3346" s="2"/>
    </row>
    <row r="3347" spans="4:4" ht="33" customHeight="1" x14ac:dyDescent="0.2">
      <c r="D3347" s="2"/>
    </row>
    <row r="3348" spans="4:4" ht="33" customHeight="1" x14ac:dyDescent="0.2">
      <c r="D3348" s="2"/>
    </row>
    <row r="3349" spans="4:4" ht="33" customHeight="1" x14ac:dyDescent="0.2">
      <c r="D3349" s="2"/>
    </row>
    <row r="3350" spans="4:4" ht="33" customHeight="1" x14ac:dyDescent="0.2">
      <c r="D3350" s="2"/>
    </row>
    <row r="3351" spans="4:4" ht="33" customHeight="1" x14ac:dyDescent="0.2">
      <c r="D3351" s="2"/>
    </row>
    <row r="3352" spans="4:4" ht="33" customHeight="1" x14ac:dyDescent="0.2">
      <c r="D3352" s="2"/>
    </row>
    <row r="3353" spans="4:4" ht="33" customHeight="1" x14ac:dyDescent="0.2">
      <c r="D3353" s="2"/>
    </row>
    <row r="3354" spans="4:4" ht="33" customHeight="1" x14ac:dyDescent="0.2">
      <c r="D3354" s="2"/>
    </row>
    <row r="3355" spans="4:4" ht="33" customHeight="1" x14ac:dyDescent="0.2">
      <c r="D3355" s="2"/>
    </row>
    <row r="3356" spans="4:4" ht="33" customHeight="1" x14ac:dyDescent="0.2">
      <c r="D3356" s="2"/>
    </row>
    <row r="3357" spans="4:4" ht="33" customHeight="1" x14ac:dyDescent="0.2">
      <c r="D3357" s="2"/>
    </row>
    <row r="3358" spans="4:4" ht="33" customHeight="1" x14ac:dyDescent="0.2">
      <c r="D3358" s="2"/>
    </row>
    <row r="3359" spans="4:4" ht="33" customHeight="1" x14ac:dyDescent="0.2">
      <c r="D3359" s="2"/>
    </row>
    <row r="3360" spans="4:4" ht="33" customHeight="1" x14ac:dyDescent="0.2">
      <c r="D3360" s="2"/>
    </row>
    <row r="3361" spans="4:4" ht="33" customHeight="1" x14ac:dyDescent="0.2">
      <c r="D3361" s="2"/>
    </row>
    <row r="3362" spans="4:4" ht="33" customHeight="1" x14ac:dyDescent="0.2">
      <c r="D3362" s="2"/>
    </row>
    <row r="3363" spans="4:4" ht="33" customHeight="1" x14ac:dyDescent="0.2">
      <c r="D3363" s="2"/>
    </row>
    <row r="3364" spans="4:4" ht="33" customHeight="1" x14ac:dyDescent="0.2">
      <c r="D3364" s="2"/>
    </row>
    <row r="3365" spans="4:4" ht="33" customHeight="1" x14ac:dyDescent="0.2">
      <c r="D3365" s="2"/>
    </row>
    <row r="3366" spans="4:4" ht="33" customHeight="1" x14ac:dyDescent="0.2">
      <c r="D3366" s="2"/>
    </row>
    <row r="3367" spans="4:4" ht="33" customHeight="1" x14ac:dyDescent="0.2">
      <c r="D3367" s="2"/>
    </row>
    <row r="3368" spans="4:4" ht="33" customHeight="1" x14ac:dyDescent="0.2">
      <c r="D3368" s="2"/>
    </row>
    <row r="3369" spans="4:4" ht="33" customHeight="1" x14ac:dyDescent="0.2">
      <c r="D3369" s="2"/>
    </row>
    <row r="3370" spans="4:4" ht="33" customHeight="1" x14ac:dyDescent="0.2">
      <c r="D3370" s="2"/>
    </row>
    <row r="3371" spans="4:4" ht="33" customHeight="1" x14ac:dyDescent="0.2">
      <c r="D3371" s="2"/>
    </row>
    <row r="3372" spans="4:4" ht="33" customHeight="1" x14ac:dyDescent="0.2">
      <c r="D3372" s="2"/>
    </row>
    <row r="3373" spans="4:4" ht="33" customHeight="1" x14ac:dyDescent="0.2">
      <c r="D3373" s="2"/>
    </row>
    <row r="3374" spans="4:4" ht="33" customHeight="1" x14ac:dyDescent="0.2">
      <c r="D3374" s="2"/>
    </row>
    <row r="3375" spans="4:4" ht="33" customHeight="1" x14ac:dyDescent="0.2">
      <c r="D3375" s="2"/>
    </row>
    <row r="3376" spans="4:4" ht="33" customHeight="1" x14ac:dyDescent="0.2">
      <c r="D3376" s="2"/>
    </row>
    <row r="3377" spans="4:4" ht="33" customHeight="1" x14ac:dyDescent="0.2">
      <c r="D3377" s="2"/>
    </row>
    <row r="3378" spans="4:4" ht="33" customHeight="1" x14ac:dyDescent="0.2">
      <c r="D3378" s="2"/>
    </row>
    <row r="3379" spans="4:4" ht="33" customHeight="1" x14ac:dyDescent="0.2">
      <c r="D3379" s="2"/>
    </row>
    <row r="3380" spans="4:4" ht="33" customHeight="1" x14ac:dyDescent="0.2">
      <c r="D3380" s="2"/>
    </row>
    <row r="3381" spans="4:4" ht="33" customHeight="1" x14ac:dyDescent="0.2">
      <c r="D3381" s="2"/>
    </row>
    <row r="3382" spans="4:4" ht="33" customHeight="1" x14ac:dyDescent="0.2">
      <c r="D3382" s="2"/>
    </row>
    <row r="3383" spans="4:4" ht="33" customHeight="1" x14ac:dyDescent="0.2">
      <c r="D3383" s="2"/>
    </row>
    <row r="3384" spans="4:4" ht="33" customHeight="1" x14ac:dyDescent="0.2">
      <c r="D3384" s="2"/>
    </row>
    <row r="3385" spans="4:4" ht="33" customHeight="1" x14ac:dyDescent="0.2">
      <c r="D3385" s="2"/>
    </row>
    <row r="3386" spans="4:4" ht="33" customHeight="1" x14ac:dyDescent="0.2">
      <c r="D3386" s="2"/>
    </row>
    <row r="3387" spans="4:4" ht="33" customHeight="1" x14ac:dyDescent="0.2">
      <c r="D3387" s="2"/>
    </row>
    <row r="3388" spans="4:4" ht="33" customHeight="1" x14ac:dyDescent="0.2">
      <c r="D3388" s="2"/>
    </row>
    <row r="3389" spans="4:4" ht="33" customHeight="1" x14ac:dyDescent="0.2">
      <c r="D3389" s="2"/>
    </row>
    <row r="3390" spans="4:4" ht="33" customHeight="1" x14ac:dyDescent="0.2">
      <c r="D3390" s="2"/>
    </row>
    <row r="3391" spans="4:4" ht="33" customHeight="1" x14ac:dyDescent="0.2">
      <c r="D3391" s="2"/>
    </row>
    <row r="3392" spans="4:4" ht="33" customHeight="1" x14ac:dyDescent="0.2">
      <c r="D3392" s="2"/>
    </row>
    <row r="3393" spans="4:4" ht="33" customHeight="1" x14ac:dyDescent="0.2">
      <c r="D3393" s="2"/>
    </row>
    <row r="3394" spans="4:4" ht="33" customHeight="1" x14ac:dyDescent="0.2">
      <c r="D3394" s="2"/>
    </row>
    <row r="3395" spans="4:4" ht="33" customHeight="1" x14ac:dyDescent="0.2">
      <c r="D3395" s="2"/>
    </row>
    <row r="3396" spans="4:4" ht="33" customHeight="1" x14ac:dyDescent="0.2">
      <c r="D3396" s="2"/>
    </row>
    <row r="3397" spans="4:4" ht="33" customHeight="1" x14ac:dyDescent="0.2">
      <c r="D3397" s="2"/>
    </row>
    <row r="3398" spans="4:4" ht="33" customHeight="1" x14ac:dyDescent="0.2">
      <c r="D3398" s="2"/>
    </row>
    <row r="3399" spans="4:4" ht="33" customHeight="1" x14ac:dyDescent="0.2">
      <c r="D3399" s="2"/>
    </row>
    <row r="3400" spans="4:4" ht="33" customHeight="1" x14ac:dyDescent="0.2">
      <c r="D3400" s="2"/>
    </row>
    <row r="3401" spans="4:4" ht="33" customHeight="1" x14ac:dyDescent="0.2">
      <c r="D3401" s="2"/>
    </row>
    <row r="3402" spans="4:4" ht="33" customHeight="1" x14ac:dyDescent="0.2">
      <c r="D3402" s="2"/>
    </row>
    <row r="3403" spans="4:4" ht="33" customHeight="1" x14ac:dyDescent="0.2">
      <c r="D3403" s="2"/>
    </row>
    <row r="3404" spans="4:4" ht="33" customHeight="1" x14ac:dyDescent="0.2">
      <c r="D3404" s="2"/>
    </row>
    <row r="3405" spans="4:4" ht="33" customHeight="1" x14ac:dyDescent="0.2">
      <c r="D3405" s="2"/>
    </row>
    <row r="3406" spans="4:4" ht="33" customHeight="1" x14ac:dyDescent="0.2">
      <c r="D3406" s="2"/>
    </row>
    <row r="3407" spans="4:4" ht="33" customHeight="1" x14ac:dyDescent="0.2">
      <c r="D3407" s="2"/>
    </row>
    <row r="3408" spans="4:4" ht="33" customHeight="1" x14ac:dyDescent="0.2">
      <c r="D3408" s="2"/>
    </row>
    <row r="3409" spans="4:4" ht="33" customHeight="1" x14ac:dyDescent="0.2">
      <c r="D3409" s="2"/>
    </row>
    <row r="3410" spans="4:4" ht="33" customHeight="1" x14ac:dyDescent="0.2">
      <c r="D3410" s="2"/>
    </row>
    <row r="3411" spans="4:4" ht="33" customHeight="1" x14ac:dyDescent="0.2">
      <c r="D3411" s="2"/>
    </row>
    <row r="3412" spans="4:4" ht="33" customHeight="1" x14ac:dyDescent="0.2">
      <c r="D3412" s="2"/>
    </row>
    <row r="3413" spans="4:4" ht="33" customHeight="1" x14ac:dyDescent="0.2">
      <c r="D3413" s="2"/>
    </row>
    <row r="3414" spans="4:4" ht="33" customHeight="1" x14ac:dyDescent="0.2">
      <c r="D3414" s="2"/>
    </row>
    <row r="3415" spans="4:4" ht="33" customHeight="1" x14ac:dyDescent="0.2">
      <c r="D3415" s="2"/>
    </row>
    <row r="3416" spans="4:4" ht="33" customHeight="1" x14ac:dyDescent="0.2">
      <c r="D3416" s="2"/>
    </row>
    <row r="3417" spans="4:4" ht="33" customHeight="1" x14ac:dyDescent="0.2">
      <c r="D3417" s="2"/>
    </row>
    <row r="3418" spans="4:4" ht="33" customHeight="1" x14ac:dyDescent="0.2">
      <c r="D3418" s="2"/>
    </row>
    <row r="3419" spans="4:4" ht="33" customHeight="1" x14ac:dyDescent="0.2">
      <c r="D3419" s="2"/>
    </row>
    <row r="3420" spans="4:4" ht="33" customHeight="1" x14ac:dyDescent="0.2">
      <c r="D3420" s="2"/>
    </row>
    <row r="3421" spans="4:4" ht="33" customHeight="1" x14ac:dyDescent="0.2">
      <c r="D3421" s="2"/>
    </row>
    <row r="3422" spans="4:4" ht="33" customHeight="1" x14ac:dyDescent="0.2">
      <c r="D3422" s="2"/>
    </row>
    <row r="3423" spans="4:4" ht="33" customHeight="1" x14ac:dyDescent="0.2">
      <c r="D3423" s="2"/>
    </row>
    <row r="3424" spans="4:4" ht="33" customHeight="1" x14ac:dyDescent="0.2">
      <c r="D3424" s="2"/>
    </row>
    <row r="3425" spans="4:4" ht="33" customHeight="1" x14ac:dyDescent="0.2">
      <c r="D3425" s="2"/>
    </row>
    <row r="3426" spans="4:4" ht="33" customHeight="1" x14ac:dyDescent="0.2">
      <c r="D3426" s="2"/>
    </row>
    <row r="3427" spans="4:4" ht="33" customHeight="1" x14ac:dyDescent="0.2">
      <c r="D3427" s="2"/>
    </row>
    <row r="3428" spans="4:4" ht="33" customHeight="1" x14ac:dyDescent="0.2">
      <c r="D3428" s="2"/>
    </row>
    <row r="3429" spans="4:4" ht="33" customHeight="1" x14ac:dyDescent="0.2">
      <c r="D3429" s="2"/>
    </row>
    <row r="3430" spans="4:4" ht="33" customHeight="1" x14ac:dyDescent="0.2">
      <c r="D3430" s="2"/>
    </row>
    <row r="3431" spans="4:4" ht="33" customHeight="1" x14ac:dyDescent="0.2">
      <c r="D3431" s="2"/>
    </row>
    <row r="3432" spans="4:4" ht="33" customHeight="1" x14ac:dyDescent="0.2">
      <c r="D3432" s="2"/>
    </row>
    <row r="3433" spans="4:4" ht="33" customHeight="1" x14ac:dyDescent="0.2">
      <c r="D3433" s="2"/>
    </row>
    <row r="3434" spans="4:4" ht="33" customHeight="1" x14ac:dyDescent="0.2">
      <c r="D3434" s="2"/>
    </row>
    <row r="3435" spans="4:4" ht="33" customHeight="1" x14ac:dyDescent="0.2">
      <c r="D3435" s="2"/>
    </row>
    <row r="3436" spans="4:4" ht="33" customHeight="1" x14ac:dyDescent="0.2">
      <c r="D3436" s="2"/>
    </row>
    <row r="3437" spans="4:4" ht="33" customHeight="1" x14ac:dyDescent="0.2">
      <c r="D3437" s="2"/>
    </row>
    <row r="3438" spans="4:4" ht="33" customHeight="1" x14ac:dyDescent="0.2">
      <c r="D3438" s="2"/>
    </row>
    <row r="3439" spans="4:4" ht="33" customHeight="1" x14ac:dyDescent="0.2">
      <c r="D3439" s="2"/>
    </row>
    <row r="3440" spans="4:4" ht="33" customHeight="1" x14ac:dyDescent="0.2">
      <c r="D3440" s="2"/>
    </row>
    <row r="3441" spans="4:4" ht="33" customHeight="1" x14ac:dyDescent="0.2">
      <c r="D3441" s="2"/>
    </row>
    <row r="3442" spans="4:4" ht="33" customHeight="1" x14ac:dyDescent="0.2">
      <c r="D3442" s="2"/>
    </row>
    <row r="3443" spans="4:4" ht="33" customHeight="1" x14ac:dyDescent="0.2">
      <c r="D3443" s="2"/>
    </row>
    <row r="3444" spans="4:4" ht="33" customHeight="1" x14ac:dyDescent="0.2">
      <c r="D3444" s="2"/>
    </row>
    <row r="3445" spans="4:4" ht="33" customHeight="1" x14ac:dyDescent="0.2">
      <c r="D3445" s="2"/>
    </row>
    <row r="3446" spans="4:4" ht="33" customHeight="1" x14ac:dyDescent="0.2">
      <c r="D3446" s="2"/>
    </row>
    <row r="3447" spans="4:4" ht="33" customHeight="1" x14ac:dyDescent="0.2">
      <c r="D3447" s="2"/>
    </row>
    <row r="3448" spans="4:4" ht="33" customHeight="1" x14ac:dyDescent="0.2">
      <c r="D3448" s="2"/>
    </row>
    <row r="3449" spans="4:4" ht="33" customHeight="1" x14ac:dyDescent="0.2">
      <c r="D3449" s="2"/>
    </row>
    <row r="3450" spans="4:4" ht="33" customHeight="1" x14ac:dyDescent="0.2">
      <c r="D3450" s="2"/>
    </row>
    <row r="3451" spans="4:4" ht="33" customHeight="1" x14ac:dyDescent="0.2">
      <c r="D3451" s="2"/>
    </row>
    <row r="3452" spans="4:4" ht="33" customHeight="1" x14ac:dyDescent="0.2">
      <c r="D3452" s="2"/>
    </row>
    <row r="3453" spans="4:4" ht="33" customHeight="1" x14ac:dyDescent="0.2">
      <c r="D3453" s="2"/>
    </row>
    <row r="3454" spans="4:4" ht="33" customHeight="1" x14ac:dyDescent="0.2">
      <c r="D3454" s="2"/>
    </row>
    <row r="3455" spans="4:4" ht="33" customHeight="1" x14ac:dyDescent="0.2">
      <c r="D3455" s="2"/>
    </row>
    <row r="3456" spans="4:4" ht="33" customHeight="1" x14ac:dyDescent="0.2">
      <c r="D3456" s="2"/>
    </row>
    <row r="3457" spans="4:4" ht="33" customHeight="1" x14ac:dyDescent="0.2">
      <c r="D3457" s="2"/>
    </row>
    <row r="3458" spans="4:4" ht="33" customHeight="1" x14ac:dyDescent="0.2">
      <c r="D3458" s="2"/>
    </row>
    <row r="3459" spans="4:4" ht="33" customHeight="1" x14ac:dyDescent="0.2">
      <c r="D3459" s="2"/>
    </row>
    <row r="3460" spans="4:4" ht="33" customHeight="1" x14ac:dyDescent="0.2">
      <c r="D3460" s="2"/>
    </row>
    <row r="3461" spans="4:4" ht="33" customHeight="1" x14ac:dyDescent="0.2">
      <c r="D3461" s="2"/>
    </row>
    <row r="3462" spans="4:4" ht="33" customHeight="1" x14ac:dyDescent="0.2">
      <c r="D3462" s="2"/>
    </row>
    <row r="3463" spans="4:4" ht="33" customHeight="1" x14ac:dyDescent="0.2">
      <c r="D3463" s="2"/>
    </row>
    <row r="3464" spans="4:4" ht="33" customHeight="1" x14ac:dyDescent="0.2">
      <c r="D3464" s="2"/>
    </row>
    <row r="3465" spans="4:4" ht="33" customHeight="1" x14ac:dyDescent="0.2">
      <c r="D3465" s="2"/>
    </row>
    <row r="3466" spans="4:4" ht="33" customHeight="1" x14ac:dyDescent="0.2">
      <c r="D3466" s="2"/>
    </row>
    <row r="3467" spans="4:4" ht="33" customHeight="1" x14ac:dyDescent="0.2">
      <c r="D3467" s="2"/>
    </row>
    <row r="3468" spans="4:4" ht="33" customHeight="1" x14ac:dyDescent="0.2">
      <c r="D3468" s="2"/>
    </row>
    <row r="3469" spans="4:4" ht="33" customHeight="1" x14ac:dyDescent="0.2">
      <c r="D3469" s="2"/>
    </row>
    <row r="3470" spans="4:4" ht="33" customHeight="1" x14ac:dyDescent="0.2">
      <c r="D3470" s="2"/>
    </row>
    <row r="3471" spans="4:4" ht="33" customHeight="1" x14ac:dyDescent="0.2">
      <c r="D3471" s="2"/>
    </row>
    <row r="3472" spans="4:4" ht="33" customHeight="1" x14ac:dyDescent="0.2">
      <c r="D3472" s="2"/>
    </row>
    <row r="3473" spans="4:4" ht="33" customHeight="1" x14ac:dyDescent="0.2">
      <c r="D3473" s="2"/>
    </row>
    <row r="3474" spans="4:4" ht="33" customHeight="1" x14ac:dyDescent="0.2">
      <c r="D3474" s="2"/>
    </row>
    <row r="3475" spans="4:4" ht="33" customHeight="1" x14ac:dyDescent="0.2">
      <c r="D3475" s="2"/>
    </row>
    <row r="3476" spans="4:4" ht="33" customHeight="1" x14ac:dyDescent="0.2">
      <c r="D3476" s="2"/>
    </row>
    <row r="3477" spans="4:4" ht="33" customHeight="1" x14ac:dyDescent="0.2">
      <c r="D3477" s="2"/>
    </row>
    <row r="3478" spans="4:4" ht="33" customHeight="1" x14ac:dyDescent="0.2">
      <c r="D3478" s="2"/>
    </row>
    <row r="3479" spans="4:4" ht="33" customHeight="1" x14ac:dyDescent="0.2">
      <c r="D3479" s="2"/>
    </row>
    <row r="3480" spans="4:4" ht="33" customHeight="1" x14ac:dyDescent="0.2">
      <c r="D3480" s="2"/>
    </row>
    <row r="3481" spans="4:4" ht="33" customHeight="1" x14ac:dyDescent="0.2">
      <c r="D3481" s="2"/>
    </row>
    <row r="3482" spans="4:4" ht="33" customHeight="1" x14ac:dyDescent="0.2">
      <c r="D3482" s="2"/>
    </row>
    <row r="3483" spans="4:4" ht="33" customHeight="1" x14ac:dyDescent="0.2">
      <c r="D3483" s="2"/>
    </row>
    <row r="3484" spans="4:4" ht="33" customHeight="1" x14ac:dyDescent="0.2">
      <c r="D3484" s="2"/>
    </row>
    <row r="3485" spans="4:4" ht="33" customHeight="1" x14ac:dyDescent="0.2">
      <c r="D3485" s="2"/>
    </row>
    <row r="3486" spans="4:4" ht="33" customHeight="1" x14ac:dyDescent="0.2">
      <c r="D3486" s="2"/>
    </row>
    <row r="3487" spans="4:4" ht="33" customHeight="1" x14ac:dyDescent="0.2">
      <c r="D3487" s="2"/>
    </row>
    <row r="3488" spans="4:4" ht="33" customHeight="1" x14ac:dyDescent="0.2">
      <c r="D3488" s="2"/>
    </row>
    <row r="3489" spans="4:4" ht="33" customHeight="1" x14ac:dyDescent="0.2">
      <c r="D3489" s="2"/>
    </row>
    <row r="3490" spans="4:4" ht="33" customHeight="1" x14ac:dyDescent="0.2">
      <c r="D3490" s="2"/>
    </row>
    <row r="3491" spans="4:4" ht="33" customHeight="1" x14ac:dyDescent="0.2">
      <c r="D3491" s="2"/>
    </row>
    <row r="3492" spans="4:4" ht="33" customHeight="1" x14ac:dyDescent="0.2">
      <c r="D3492" s="2"/>
    </row>
    <row r="3493" spans="4:4" ht="33" customHeight="1" x14ac:dyDescent="0.2">
      <c r="D3493" s="2"/>
    </row>
    <row r="3494" spans="4:4" ht="33" customHeight="1" x14ac:dyDescent="0.2">
      <c r="D3494" s="2"/>
    </row>
    <row r="3495" spans="4:4" ht="33" customHeight="1" x14ac:dyDescent="0.2">
      <c r="D3495" s="2"/>
    </row>
    <row r="3496" spans="4:4" ht="33" customHeight="1" x14ac:dyDescent="0.2">
      <c r="D3496" s="2"/>
    </row>
    <row r="3497" spans="4:4" ht="33" customHeight="1" x14ac:dyDescent="0.2">
      <c r="D3497" s="2"/>
    </row>
    <row r="3498" spans="4:4" ht="33" customHeight="1" x14ac:dyDescent="0.2">
      <c r="D3498" s="2"/>
    </row>
    <row r="3499" spans="4:4" ht="33" customHeight="1" x14ac:dyDescent="0.2">
      <c r="D3499" s="2"/>
    </row>
    <row r="3500" spans="4:4" ht="33" customHeight="1" x14ac:dyDescent="0.2">
      <c r="D3500" s="2"/>
    </row>
    <row r="3501" spans="4:4" ht="33" customHeight="1" x14ac:dyDescent="0.2">
      <c r="D3501" s="2"/>
    </row>
    <row r="3502" spans="4:4" ht="33" customHeight="1" x14ac:dyDescent="0.2">
      <c r="D3502" s="2"/>
    </row>
    <row r="3503" spans="4:4" ht="33" customHeight="1" x14ac:dyDescent="0.2">
      <c r="D3503" s="2"/>
    </row>
    <row r="3504" spans="4:4" ht="33" customHeight="1" x14ac:dyDescent="0.2">
      <c r="D3504" s="2"/>
    </row>
    <row r="3505" spans="4:4" ht="33" customHeight="1" x14ac:dyDescent="0.2">
      <c r="D3505" s="2"/>
    </row>
    <row r="3506" spans="4:4" ht="33" customHeight="1" x14ac:dyDescent="0.2">
      <c r="D3506" s="2"/>
    </row>
    <row r="3507" spans="4:4" ht="33" customHeight="1" x14ac:dyDescent="0.2">
      <c r="D3507" s="2"/>
    </row>
    <row r="3508" spans="4:4" ht="33" customHeight="1" x14ac:dyDescent="0.2">
      <c r="D3508" s="2"/>
    </row>
    <row r="3509" spans="4:4" ht="33" customHeight="1" x14ac:dyDescent="0.2">
      <c r="D3509" s="2"/>
    </row>
    <row r="3510" spans="4:4" ht="33" customHeight="1" x14ac:dyDescent="0.2">
      <c r="D3510" s="2"/>
    </row>
    <row r="3511" spans="4:4" ht="33" customHeight="1" x14ac:dyDescent="0.2">
      <c r="D3511" s="2"/>
    </row>
    <row r="3512" spans="4:4" ht="33" customHeight="1" x14ac:dyDescent="0.2">
      <c r="D3512" s="2"/>
    </row>
    <row r="3513" spans="4:4" ht="33" customHeight="1" x14ac:dyDescent="0.2">
      <c r="D3513" s="2"/>
    </row>
    <row r="3514" spans="4:4" ht="33" customHeight="1" x14ac:dyDescent="0.2">
      <c r="D3514" s="2"/>
    </row>
    <row r="3515" spans="4:4" ht="33" customHeight="1" x14ac:dyDescent="0.2">
      <c r="D3515" s="2"/>
    </row>
    <row r="3516" spans="4:4" ht="33" customHeight="1" x14ac:dyDescent="0.2">
      <c r="D3516" s="2"/>
    </row>
    <row r="3517" spans="4:4" ht="33" customHeight="1" x14ac:dyDescent="0.2">
      <c r="D3517" s="2"/>
    </row>
    <row r="3518" spans="4:4" ht="33" customHeight="1" x14ac:dyDescent="0.2">
      <c r="D3518" s="2"/>
    </row>
    <row r="3519" spans="4:4" ht="33" customHeight="1" x14ac:dyDescent="0.2">
      <c r="D3519" s="2"/>
    </row>
    <row r="3520" spans="4:4" ht="33" customHeight="1" x14ac:dyDescent="0.2">
      <c r="D3520" s="2"/>
    </row>
    <row r="3521" spans="4:4" ht="33" customHeight="1" x14ac:dyDescent="0.2">
      <c r="D3521" s="2"/>
    </row>
    <row r="3522" spans="4:4" ht="33" customHeight="1" x14ac:dyDescent="0.2">
      <c r="D3522" s="2"/>
    </row>
    <row r="3523" spans="4:4" ht="33" customHeight="1" x14ac:dyDescent="0.2">
      <c r="D3523" s="2"/>
    </row>
    <row r="3524" spans="4:4" ht="33" customHeight="1" x14ac:dyDescent="0.2">
      <c r="D3524" s="2"/>
    </row>
    <row r="3525" spans="4:4" ht="33" customHeight="1" x14ac:dyDescent="0.2">
      <c r="D3525" s="2"/>
    </row>
    <row r="3526" spans="4:4" ht="33" customHeight="1" x14ac:dyDescent="0.2">
      <c r="D3526" s="2"/>
    </row>
    <row r="3527" spans="4:4" ht="33" customHeight="1" x14ac:dyDescent="0.2">
      <c r="D3527" s="2"/>
    </row>
    <row r="3528" spans="4:4" ht="33" customHeight="1" x14ac:dyDescent="0.2">
      <c r="D3528" s="2"/>
    </row>
    <row r="3529" spans="4:4" ht="33" customHeight="1" x14ac:dyDescent="0.2">
      <c r="D3529" s="2"/>
    </row>
    <row r="3530" spans="4:4" ht="33" customHeight="1" x14ac:dyDescent="0.2">
      <c r="D3530" s="2"/>
    </row>
    <row r="3531" spans="4:4" ht="33" customHeight="1" x14ac:dyDescent="0.2">
      <c r="D3531" s="2"/>
    </row>
    <row r="3532" spans="4:4" ht="33" customHeight="1" x14ac:dyDescent="0.2">
      <c r="D3532" s="2"/>
    </row>
    <row r="3533" spans="4:4" ht="33" customHeight="1" x14ac:dyDescent="0.2">
      <c r="D3533" s="2"/>
    </row>
    <row r="3534" spans="4:4" ht="33" customHeight="1" x14ac:dyDescent="0.2">
      <c r="D3534" s="2"/>
    </row>
    <row r="3535" spans="4:4" ht="33" customHeight="1" x14ac:dyDescent="0.2">
      <c r="D3535" s="2"/>
    </row>
    <row r="3536" spans="4:4" ht="33" customHeight="1" x14ac:dyDescent="0.2">
      <c r="D3536" s="2"/>
    </row>
    <row r="3537" spans="4:4" ht="33" customHeight="1" x14ac:dyDescent="0.2">
      <c r="D3537" s="2"/>
    </row>
    <row r="3538" spans="4:4" ht="33" customHeight="1" x14ac:dyDescent="0.2">
      <c r="D3538" s="2"/>
    </row>
    <row r="3539" spans="4:4" ht="33" customHeight="1" x14ac:dyDescent="0.2">
      <c r="D3539" s="2"/>
    </row>
    <row r="3540" spans="4:4" ht="33" customHeight="1" x14ac:dyDescent="0.2">
      <c r="D3540" s="2"/>
    </row>
    <row r="3541" spans="4:4" ht="33" customHeight="1" x14ac:dyDescent="0.2">
      <c r="D3541" s="2"/>
    </row>
    <row r="3542" spans="4:4" ht="33" customHeight="1" x14ac:dyDescent="0.2">
      <c r="D3542" s="2"/>
    </row>
    <row r="3543" spans="4:4" ht="33" customHeight="1" x14ac:dyDescent="0.2">
      <c r="D3543" s="2"/>
    </row>
    <row r="3544" spans="4:4" ht="33" customHeight="1" x14ac:dyDescent="0.2">
      <c r="D3544" s="2"/>
    </row>
    <row r="3545" spans="4:4" ht="33" customHeight="1" x14ac:dyDescent="0.2">
      <c r="D3545" s="2"/>
    </row>
    <row r="3546" spans="4:4" ht="33" customHeight="1" x14ac:dyDescent="0.2">
      <c r="D3546" s="2"/>
    </row>
    <row r="3547" spans="4:4" ht="33" customHeight="1" x14ac:dyDescent="0.2">
      <c r="D3547" s="2"/>
    </row>
    <row r="3548" spans="4:4" ht="33" customHeight="1" x14ac:dyDescent="0.2">
      <c r="D3548" s="2"/>
    </row>
    <row r="3549" spans="4:4" ht="33" customHeight="1" x14ac:dyDescent="0.2">
      <c r="D3549" s="2"/>
    </row>
    <row r="3550" spans="4:4" ht="33" customHeight="1" x14ac:dyDescent="0.2">
      <c r="D3550" s="2"/>
    </row>
    <row r="3551" spans="4:4" ht="33" customHeight="1" x14ac:dyDescent="0.2">
      <c r="D3551" s="2"/>
    </row>
    <row r="3552" spans="4:4" ht="33" customHeight="1" x14ac:dyDescent="0.2">
      <c r="D3552" s="2"/>
    </row>
    <row r="3553" spans="4:4" ht="33" customHeight="1" x14ac:dyDescent="0.2">
      <c r="D3553" s="2"/>
    </row>
    <row r="3554" spans="4:4" ht="33" customHeight="1" x14ac:dyDescent="0.2">
      <c r="D3554" s="2"/>
    </row>
    <row r="3555" spans="4:4" ht="33" customHeight="1" x14ac:dyDescent="0.2">
      <c r="D3555" s="2"/>
    </row>
    <row r="3556" spans="4:4" ht="33" customHeight="1" x14ac:dyDescent="0.2">
      <c r="D3556" s="2"/>
    </row>
    <row r="3557" spans="4:4" ht="33" customHeight="1" x14ac:dyDescent="0.2">
      <c r="D3557" s="2"/>
    </row>
    <row r="3558" spans="4:4" ht="33" customHeight="1" x14ac:dyDescent="0.2">
      <c r="D3558" s="2"/>
    </row>
    <row r="3559" spans="4:4" ht="33" customHeight="1" x14ac:dyDescent="0.2">
      <c r="D3559" s="2"/>
    </row>
    <row r="3560" spans="4:4" ht="33" customHeight="1" x14ac:dyDescent="0.2">
      <c r="D3560" s="2"/>
    </row>
    <row r="3561" spans="4:4" ht="33" customHeight="1" x14ac:dyDescent="0.2">
      <c r="D3561" s="2"/>
    </row>
    <row r="3562" spans="4:4" ht="33" customHeight="1" x14ac:dyDescent="0.2">
      <c r="D3562" s="2"/>
    </row>
    <row r="3563" spans="4:4" ht="33" customHeight="1" x14ac:dyDescent="0.2">
      <c r="D3563" s="2"/>
    </row>
    <row r="3564" spans="4:4" ht="33" customHeight="1" x14ac:dyDescent="0.2">
      <c r="D3564" s="2"/>
    </row>
    <row r="3565" spans="4:4" ht="33" customHeight="1" x14ac:dyDescent="0.2">
      <c r="D3565" s="2"/>
    </row>
    <row r="3566" spans="4:4" ht="33" customHeight="1" x14ac:dyDescent="0.2">
      <c r="D3566" s="2"/>
    </row>
    <row r="3567" spans="4:4" ht="33" customHeight="1" x14ac:dyDescent="0.2">
      <c r="D3567" s="2"/>
    </row>
    <row r="3568" spans="4:4" ht="33" customHeight="1" x14ac:dyDescent="0.2">
      <c r="D3568" s="2"/>
    </row>
    <row r="3569" spans="4:4" ht="33" customHeight="1" x14ac:dyDescent="0.2">
      <c r="D3569" s="2"/>
    </row>
    <row r="3570" spans="4:4" ht="33" customHeight="1" x14ac:dyDescent="0.2">
      <c r="D3570" s="2"/>
    </row>
    <row r="3571" spans="4:4" ht="33" customHeight="1" x14ac:dyDescent="0.2">
      <c r="D3571" s="2"/>
    </row>
    <row r="3572" spans="4:4" ht="33" customHeight="1" x14ac:dyDescent="0.2">
      <c r="D3572" s="2"/>
    </row>
    <row r="3573" spans="4:4" ht="33" customHeight="1" x14ac:dyDescent="0.2">
      <c r="D3573" s="2"/>
    </row>
    <row r="3574" spans="4:4" ht="33" customHeight="1" x14ac:dyDescent="0.2">
      <c r="D3574" s="2"/>
    </row>
    <row r="3575" spans="4:4" ht="33" customHeight="1" x14ac:dyDescent="0.2">
      <c r="D3575" s="2"/>
    </row>
    <row r="3576" spans="4:4" ht="33" customHeight="1" x14ac:dyDescent="0.2">
      <c r="D3576" s="2"/>
    </row>
    <row r="3577" spans="4:4" ht="33" customHeight="1" x14ac:dyDescent="0.2">
      <c r="D3577" s="2"/>
    </row>
    <row r="3578" spans="4:4" ht="33" customHeight="1" x14ac:dyDescent="0.2">
      <c r="D3578" s="2"/>
    </row>
    <row r="3579" spans="4:4" ht="33" customHeight="1" x14ac:dyDescent="0.2">
      <c r="D3579" s="2"/>
    </row>
    <row r="3580" spans="4:4" ht="33" customHeight="1" x14ac:dyDescent="0.2">
      <c r="D3580" s="2"/>
    </row>
    <row r="3581" spans="4:4" ht="33" customHeight="1" x14ac:dyDescent="0.2">
      <c r="D3581" s="2"/>
    </row>
    <row r="3582" spans="4:4" ht="33" customHeight="1" x14ac:dyDescent="0.2">
      <c r="D3582" s="2"/>
    </row>
    <row r="3583" spans="4:4" ht="33" customHeight="1" x14ac:dyDescent="0.2">
      <c r="D3583" s="2"/>
    </row>
    <row r="3584" spans="4:4" ht="33" customHeight="1" x14ac:dyDescent="0.2">
      <c r="D3584" s="2"/>
    </row>
    <row r="3585" spans="4:4" ht="33" customHeight="1" x14ac:dyDescent="0.2">
      <c r="D3585" s="2"/>
    </row>
    <row r="3586" spans="4:4" ht="33" customHeight="1" x14ac:dyDescent="0.2">
      <c r="D3586" s="2"/>
    </row>
    <row r="3587" spans="4:4" ht="33" customHeight="1" x14ac:dyDescent="0.2">
      <c r="D3587" s="2"/>
    </row>
    <row r="3588" spans="4:4" ht="33" customHeight="1" x14ac:dyDescent="0.2">
      <c r="D3588" s="2"/>
    </row>
    <row r="3589" spans="4:4" ht="33" customHeight="1" x14ac:dyDescent="0.2">
      <c r="D3589" s="2"/>
    </row>
    <row r="3590" spans="4:4" ht="33" customHeight="1" x14ac:dyDescent="0.2">
      <c r="D3590" s="2"/>
    </row>
    <row r="3591" spans="4:4" ht="33" customHeight="1" x14ac:dyDescent="0.2">
      <c r="D3591" s="2"/>
    </row>
    <row r="3592" spans="4:4" ht="33" customHeight="1" x14ac:dyDescent="0.2">
      <c r="D3592" s="2"/>
    </row>
    <row r="3593" spans="4:4" ht="33" customHeight="1" x14ac:dyDescent="0.2">
      <c r="D3593" s="2"/>
    </row>
    <row r="3594" spans="4:4" ht="33" customHeight="1" x14ac:dyDescent="0.2">
      <c r="D3594" s="2"/>
    </row>
    <row r="3595" spans="4:4" ht="33" customHeight="1" x14ac:dyDescent="0.2">
      <c r="D3595" s="2"/>
    </row>
    <row r="3596" spans="4:4" ht="33" customHeight="1" x14ac:dyDescent="0.2">
      <c r="D3596" s="2"/>
    </row>
    <row r="3597" spans="4:4" ht="33" customHeight="1" x14ac:dyDescent="0.2">
      <c r="D3597" s="2"/>
    </row>
    <row r="3598" spans="4:4" ht="33" customHeight="1" x14ac:dyDescent="0.2">
      <c r="D3598" s="2"/>
    </row>
    <row r="3599" spans="4:4" ht="33" customHeight="1" x14ac:dyDescent="0.2">
      <c r="D3599" s="2"/>
    </row>
    <row r="3600" spans="4:4" ht="33" customHeight="1" x14ac:dyDescent="0.2">
      <c r="D3600" s="2"/>
    </row>
    <row r="3601" spans="4:4" ht="33" customHeight="1" x14ac:dyDescent="0.2">
      <c r="D3601" s="2"/>
    </row>
    <row r="3602" spans="4:4" ht="33" customHeight="1" x14ac:dyDescent="0.2">
      <c r="D3602" s="2"/>
    </row>
    <row r="3603" spans="4:4" ht="33" customHeight="1" x14ac:dyDescent="0.2">
      <c r="D3603" s="2"/>
    </row>
    <row r="3604" spans="4:4" ht="33" customHeight="1" x14ac:dyDescent="0.2">
      <c r="D3604" s="2"/>
    </row>
    <row r="3605" spans="4:4" ht="33" customHeight="1" x14ac:dyDescent="0.2">
      <c r="D3605" s="2"/>
    </row>
    <row r="3606" spans="4:4" ht="33" customHeight="1" x14ac:dyDescent="0.2">
      <c r="D3606" s="2"/>
    </row>
    <row r="3607" spans="4:4" ht="33" customHeight="1" x14ac:dyDescent="0.2">
      <c r="D3607" s="2"/>
    </row>
    <row r="3608" spans="4:4" ht="33" customHeight="1" x14ac:dyDescent="0.2">
      <c r="D3608" s="2"/>
    </row>
    <row r="3609" spans="4:4" ht="33" customHeight="1" x14ac:dyDescent="0.2">
      <c r="D3609" s="2"/>
    </row>
    <row r="3610" spans="4:4" ht="33" customHeight="1" x14ac:dyDescent="0.2">
      <c r="D3610" s="2"/>
    </row>
    <row r="3611" spans="4:4" ht="33" customHeight="1" x14ac:dyDescent="0.2">
      <c r="D3611" s="2"/>
    </row>
    <row r="3612" spans="4:4" ht="33" customHeight="1" x14ac:dyDescent="0.2">
      <c r="D3612" s="2"/>
    </row>
    <row r="3613" spans="4:4" ht="33" customHeight="1" x14ac:dyDescent="0.2">
      <c r="D3613" s="2"/>
    </row>
    <row r="3614" spans="4:4" ht="33" customHeight="1" x14ac:dyDescent="0.2">
      <c r="D3614" s="2"/>
    </row>
    <row r="3615" spans="4:4" ht="33" customHeight="1" x14ac:dyDescent="0.2">
      <c r="D3615" s="2"/>
    </row>
    <row r="3616" spans="4:4" ht="33" customHeight="1" x14ac:dyDescent="0.2">
      <c r="D3616" s="2"/>
    </row>
    <row r="3617" spans="4:4" ht="33" customHeight="1" x14ac:dyDescent="0.2">
      <c r="D3617" s="2"/>
    </row>
    <row r="3618" spans="4:4" ht="33" customHeight="1" x14ac:dyDescent="0.2">
      <c r="D3618" s="2"/>
    </row>
    <row r="3619" spans="4:4" ht="33" customHeight="1" x14ac:dyDescent="0.2">
      <c r="D3619" s="2"/>
    </row>
    <row r="3620" spans="4:4" ht="33" customHeight="1" x14ac:dyDescent="0.2">
      <c r="D3620" s="2"/>
    </row>
    <row r="3621" spans="4:4" ht="33" customHeight="1" x14ac:dyDescent="0.2">
      <c r="D3621" s="2"/>
    </row>
    <row r="3622" spans="4:4" ht="33" customHeight="1" x14ac:dyDescent="0.2">
      <c r="D3622" s="2"/>
    </row>
    <row r="3623" spans="4:4" ht="33" customHeight="1" x14ac:dyDescent="0.2">
      <c r="D3623" s="2"/>
    </row>
    <row r="3624" spans="4:4" ht="33" customHeight="1" x14ac:dyDescent="0.2">
      <c r="D3624" s="2"/>
    </row>
    <row r="3625" spans="4:4" ht="33" customHeight="1" x14ac:dyDescent="0.2">
      <c r="D3625" s="2"/>
    </row>
    <row r="3626" spans="4:4" ht="33" customHeight="1" x14ac:dyDescent="0.2">
      <c r="D3626" s="2"/>
    </row>
    <row r="3627" spans="4:4" ht="33" customHeight="1" x14ac:dyDescent="0.2">
      <c r="D3627" s="2"/>
    </row>
    <row r="3628" spans="4:4" ht="33" customHeight="1" x14ac:dyDescent="0.2">
      <c r="D3628" s="2"/>
    </row>
    <row r="3629" spans="4:4" ht="33" customHeight="1" x14ac:dyDescent="0.2">
      <c r="D3629" s="2"/>
    </row>
    <row r="3630" spans="4:4" ht="33" customHeight="1" x14ac:dyDescent="0.2">
      <c r="D3630" s="2"/>
    </row>
    <row r="3631" spans="4:4" ht="33" customHeight="1" x14ac:dyDescent="0.2">
      <c r="D3631" s="2"/>
    </row>
    <row r="3632" spans="4:4" ht="33" customHeight="1" x14ac:dyDescent="0.2">
      <c r="D3632" s="2"/>
    </row>
    <row r="3633" spans="4:4" ht="33" customHeight="1" x14ac:dyDescent="0.2">
      <c r="D3633" s="2"/>
    </row>
    <row r="3634" spans="4:4" ht="33" customHeight="1" x14ac:dyDescent="0.2">
      <c r="D3634" s="2"/>
    </row>
    <row r="3635" spans="4:4" ht="33" customHeight="1" x14ac:dyDescent="0.2">
      <c r="D3635" s="2"/>
    </row>
    <row r="3636" spans="4:4" ht="33" customHeight="1" x14ac:dyDescent="0.2">
      <c r="D3636" s="2"/>
    </row>
    <row r="3637" spans="4:4" ht="33" customHeight="1" x14ac:dyDescent="0.2">
      <c r="D3637" s="2"/>
    </row>
    <row r="3638" spans="4:4" ht="33" customHeight="1" x14ac:dyDescent="0.2">
      <c r="D3638" s="2"/>
    </row>
    <row r="3639" spans="4:4" ht="33" customHeight="1" x14ac:dyDescent="0.2">
      <c r="D3639" s="2"/>
    </row>
    <row r="3640" spans="4:4" ht="33" customHeight="1" x14ac:dyDescent="0.2">
      <c r="D3640" s="2"/>
    </row>
    <row r="3641" spans="4:4" ht="33" customHeight="1" x14ac:dyDescent="0.2">
      <c r="D3641" s="2"/>
    </row>
    <row r="3642" spans="4:4" ht="33" customHeight="1" x14ac:dyDescent="0.2">
      <c r="D3642" s="2"/>
    </row>
    <row r="3643" spans="4:4" ht="33" customHeight="1" x14ac:dyDescent="0.2">
      <c r="D3643" s="2"/>
    </row>
    <row r="3644" spans="4:4" ht="33" customHeight="1" x14ac:dyDescent="0.2">
      <c r="D3644" s="2"/>
    </row>
    <row r="3645" spans="4:4" ht="33" customHeight="1" x14ac:dyDescent="0.2">
      <c r="D3645" s="2"/>
    </row>
    <row r="3646" spans="4:4" ht="33" customHeight="1" x14ac:dyDescent="0.2">
      <c r="D3646" s="2"/>
    </row>
    <row r="3647" spans="4:4" ht="33" customHeight="1" x14ac:dyDescent="0.2">
      <c r="D3647" s="2"/>
    </row>
    <row r="3648" spans="4:4" ht="33" customHeight="1" x14ac:dyDescent="0.2">
      <c r="D3648" s="2"/>
    </row>
    <row r="3649" spans="4:4" ht="33" customHeight="1" x14ac:dyDescent="0.2">
      <c r="D3649" s="2"/>
    </row>
    <row r="3650" spans="4:4" ht="33" customHeight="1" x14ac:dyDescent="0.2">
      <c r="D3650" s="2"/>
    </row>
    <row r="3651" spans="4:4" ht="33" customHeight="1" x14ac:dyDescent="0.2">
      <c r="D3651" s="2"/>
    </row>
    <row r="3652" spans="4:4" ht="33" customHeight="1" x14ac:dyDescent="0.2">
      <c r="D3652" s="2"/>
    </row>
    <row r="3653" spans="4:4" ht="33" customHeight="1" x14ac:dyDescent="0.2">
      <c r="D3653" s="2"/>
    </row>
    <row r="3654" spans="4:4" ht="33" customHeight="1" x14ac:dyDescent="0.2">
      <c r="D3654" s="2"/>
    </row>
    <row r="3655" spans="4:4" ht="33" customHeight="1" x14ac:dyDescent="0.2">
      <c r="D3655" s="2"/>
    </row>
    <row r="3656" spans="4:4" ht="33" customHeight="1" x14ac:dyDescent="0.2">
      <c r="D3656" s="2"/>
    </row>
    <row r="3657" spans="4:4" ht="33" customHeight="1" x14ac:dyDescent="0.2">
      <c r="D3657" s="2"/>
    </row>
    <row r="3658" spans="4:4" ht="33" customHeight="1" x14ac:dyDescent="0.2">
      <c r="D3658" s="2"/>
    </row>
    <row r="3659" spans="4:4" ht="33" customHeight="1" x14ac:dyDescent="0.2">
      <c r="D3659" s="2"/>
    </row>
    <row r="3660" spans="4:4" ht="33" customHeight="1" x14ac:dyDescent="0.2">
      <c r="D3660" s="2"/>
    </row>
    <row r="3661" spans="4:4" ht="33" customHeight="1" x14ac:dyDescent="0.2">
      <c r="D3661" s="2"/>
    </row>
    <row r="3662" spans="4:4" ht="33" customHeight="1" x14ac:dyDescent="0.2">
      <c r="D3662" s="2"/>
    </row>
    <row r="3663" spans="4:4" ht="33" customHeight="1" x14ac:dyDescent="0.2">
      <c r="D3663" s="2"/>
    </row>
    <row r="3664" spans="4:4" ht="33" customHeight="1" x14ac:dyDescent="0.2">
      <c r="D3664" s="2"/>
    </row>
    <row r="3665" spans="4:4" ht="33" customHeight="1" x14ac:dyDescent="0.2">
      <c r="D3665" s="2"/>
    </row>
    <row r="3666" spans="4:4" ht="33" customHeight="1" x14ac:dyDescent="0.2">
      <c r="D3666" s="2"/>
    </row>
    <row r="3667" spans="4:4" ht="33" customHeight="1" x14ac:dyDescent="0.2">
      <c r="D3667" s="2"/>
    </row>
    <row r="3668" spans="4:4" ht="33" customHeight="1" x14ac:dyDescent="0.2">
      <c r="D3668" s="2"/>
    </row>
    <row r="3669" spans="4:4" ht="33" customHeight="1" x14ac:dyDescent="0.2">
      <c r="D3669" s="2"/>
    </row>
    <row r="3670" spans="4:4" ht="33" customHeight="1" x14ac:dyDescent="0.2">
      <c r="D3670" s="2"/>
    </row>
    <row r="3671" spans="4:4" ht="33" customHeight="1" x14ac:dyDescent="0.2">
      <c r="D3671" s="2"/>
    </row>
    <row r="3672" spans="4:4" ht="33" customHeight="1" x14ac:dyDescent="0.2">
      <c r="D3672" s="2"/>
    </row>
    <row r="3673" spans="4:4" ht="33" customHeight="1" x14ac:dyDescent="0.2">
      <c r="D3673" s="2"/>
    </row>
    <row r="3674" spans="4:4" ht="33" customHeight="1" x14ac:dyDescent="0.2">
      <c r="D3674" s="2"/>
    </row>
    <row r="3675" spans="4:4" ht="33" customHeight="1" x14ac:dyDescent="0.2">
      <c r="D3675" s="2"/>
    </row>
    <row r="3676" spans="4:4" ht="33" customHeight="1" x14ac:dyDescent="0.2">
      <c r="D3676" s="2"/>
    </row>
    <row r="3677" spans="4:4" ht="33" customHeight="1" x14ac:dyDescent="0.2">
      <c r="D3677" s="2"/>
    </row>
    <row r="3678" spans="4:4" ht="33" customHeight="1" x14ac:dyDescent="0.2">
      <c r="D3678" s="2"/>
    </row>
    <row r="3679" spans="4:4" ht="33" customHeight="1" x14ac:dyDescent="0.2">
      <c r="D3679" s="2"/>
    </row>
    <row r="3680" spans="4:4" ht="33" customHeight="1" x14ac:dyDescent="0.2">
      <c r="D3680" s="2"/>
    </row>
    <row r="3681" spans="4:4" ht="33" customHeight="1" x14ac:dyDescent="0.2">
      <c r="D3681" s="2"/>
    </row>
    <row r="3682" spans="4:4" ht="33" customHeight="1" x14ac:dyDescent="0.2">
      <c r="D3682" s="2"/>
    </row>
    <row r="3683" spans="4:4" ht="33" customHeight="1" x14ac:dyDescent="0.2">
      <c r="D3683" s="2"/>
    </row>
    <row r="3684" spans="4:4" ht="33" customHeight="1" x14ac:dyDescent="0.2">
      <c r="D3684" s="2"/>
    </row>
    <row r="3685" spans="4:4" ht="33" customHeight="1" x14ac:dyDescent="0.2">
      <c r="D3685" s="2"/>
    </row>
    <row r="3686" spans="4:4" ht="33" customHeight="1" x14ac:dyDescent="0.2">
      <c r="D3686" s="2"/>
    </row>
    <row r="3687" spans="4:4" ht="33" customHeight="1" x14ac:dyDescent="0.2">
      <c r="D3687" s="2"/>
    </row>
    <row r="3688" spans="4:4" ht="33" customHeight="1" x14ac:dyDescent="0.2">
      <c r="D3688" s="2"/>
    </row>
    <row r="3689" spans="4:4" ht="33" customHeight="1" x14ac:dyDescent="0.2">
      <c r="D3689" s="2"/>
    </row>
    <row r="3690" spans="4:4" ht="33" customHeight="1" x14ac:dyDescent="0.2">
      <c r="D3690" s="2"/>
    </row>
    <row r="3691" spans="4:4" ht="33" customHeight="1" x14ac:dyDescent="0.2">
      <c r="D3691" s="2"/>
    </row>
    <row r="3692" spans="4:4" ht="33" customHeight="1" x14ac:dyDescent="0.2">
      <c r="D3692" s="2"/>
    </row>
    <row r="3693" spans="4:4" ht="33" customHeight="1" x14ac:dyDescent="0.2">
      <c r="D3693" s="2"/>
    </row>
    <row r="3694" spans="4:4" ht="33" customHeight="1" x14ac:dyDescent="0.2">
      <c r="D3694" s="2"/>
    </row>
    <row r="3695" spans="4:4" ht="33" customHeight="1" x14ac:dyDescent="0.2">
      <c r="D3695" s="2"/>
    </row>
    <row r="3696" spans="4:4" ht="33" customHeight="1" x14ac:dyDescent="0.2">
      <c r="D3696" s="2"/>
    </row>
    <row r="3697" spans="4:4" ht="33" customHeight="1" x14ac:dyDescent="0.2">
      <c r="D3697" s="2"/>
    </row>
    <row r="3698" spans="4:4" ht="33" customHeight="1" x14ac:dyDescent="0.2">
      <c r="D3698" s="2"/>
    </row>
    <row r="3699" spans="4:4" ht="33" customHeight="1" x14ac:dyDescent="0.2">
      <c r="D3699" s="2"/>
    </row>
    <row r="3700" spans="4:4" ht="33" customHeight="1" x14ac:dyDescent="0.2">
      <c r="D3700" s="2"/>
    </row>
    <row r="3701" spans="4:4" ht="33" customHeight="1" x14ac:dyDescent="0.2">
      <c r="D3701" s="2"/>
    </row>
    <row r="3702" spans="4:4" ht="33" customHeight="1" x14ac:dyDescent="0.2">
      <c r="D3702" s="2"/>
    </row>
    <row r="3703" spans="4:4" ht="33" customHeight="1" x14ac:dyDescent="0.2">
      <c r="D3703" s="2"/>
    </row>
    <row r="3704" spans="4:4" ht="33" customHeight="1" x14ac:dyDescent="0.2">
      <c r="D3704" s="2"/>
    </row>
    <row r="3705" spans="4:4" ht="33" customHeight="1" x14ac:dyDescent="0.2">
      <c r="D3705" s="2"/>
    </row>
    <row r="3706" spans="4:4" ht="33" customHeight="1" x14ac:dyDescent="0.2">
      <c r="D3706" s="2"/>
    </row>
    <row r="3707" spans="4:4" ht="33" customHeight="1" x14ac:dyDescent="0.2">
      <c r="D3707" s="2"/>
    </row>
    <row r="3708" spans="4:4" ht="33" customHeight="1" x14ac:dyDescent="0.2">
      <c r="D3708" s="2"/>
    </row>
    <row r="3709" spans="4:4" ht="33" customHeight="1" x14ac:dyDescent="0.2">
      <c r="D3709" s="2"/>
    </row>
    <row r="3710" spans="4:4" ht="33" customHeight="1" x14ac:dyDescent="0.2">
      <c r="D3710" s="2"/>
    </row>
    <row r="3711" spans="4:4" ht="33" customHeight="1" x14ac:dyDescent="0.2">
      <c r="D3711" s="2"/>
    </row>
    <row r="3712" spans="4:4" ht="33" customHeight="1" x14ac:dyDescent="0.2">
      <c r="D3712" s="2"/>
    </row>
    <row r="3713" spans="4:4" ht="33" customHeight="1" x14ac:dyDescent="0.2">
      <c r="D3713" s="2"/>
    </row>
    <row r="3714" spans="4:4" ht="33" customHeight="1" x14ac:dyDescent="0.2">
      <c r="D3714" s="2"/>
    </row>
    <row r="3715" spans="4:4" ht="33" customHeight="1" x14ac:dyDescent="0.2">
      <c r="D3715" s="2"/>
    </row>
    <row r="3716" spans="4:4" ht="33" customHeight="1" x14ac:dyDescent="0.2">
      <c r="D3716" s="2"/>
    </row>
    <row r="3717" spans="4:4" ht="33" customHeight="1" x14ac:dyDescent="0.2">
      <c r="D3717" s="2"/>
    </row>
    <row r="3718" spans="4:4" ht="33" customHeight="1" x14ac:dyDescent="0.2">
      <c r="D3718" s="2"/>
    </row>
    <row r="3719" spans="4:4" ht="33" customHeight="1" x14ac:dyDescent="0.2">
      <c r="D3719" s="2"/>
    </row>
    <row r="3720" spans="4:4" ht="33" customHeight="1" x14ac:dyDescent="0.2">
      <c r="D3720" s="2"/>
    </row>
    <row r="3721" spans="4:4" ht="33" customHeight="1" x14ac:dyDescent="0.2">
      <c r="D3721" s="2"/>
    </row>
    <row r="3722" spans="4:4" ht="33" customHeight="1" x14ac:dyDescent="0.2">
      <c r="D3722" s="2"/>
    </row>
    <row r="3723" spans="4:4" ht="33" customHeight="1" x14ac:dyDescent="0.2">
      <c r="D3723" s="2"/>
    </row>
    <row r="3724" spans="4:4" ht="33" customHeight="1" x14ac:dyDescent="0.2">
      <c r="D3724" s="2"/>
    </row>
    <row r="3725" spans="4:4" ht="33" customHeight="1" x14ac:dyDescent="0.2">
      <c r="D3725" s="2"/>
    </row>
    <row r="3726" spans="4:4" ht="33" customHeight="1" x14ac:dyDescent="0.2">
      <c r="D3726" s="2"/>
    </row>
    <row r="3727" spans="4:4" ht="33" customHeight="1" x14ac:dyDescent="0.2">
      <c r="D3727" s="2"/>
    </row>
    <row r="3728" spans="4:4" ht="33" customHeight="1" x14ac:dyDescent="0.2">
      <c r="D3728" s="2"/>
    </row>
    <row r="3729" spans="4:4" ht="33" customHeight="1" x14ac:dyDescent="0.2">
      <c r="D3729" s="2"/>
    </row>
    <row r="3730" spans="4:4" ht="33" customHeight="1" x14ac:dyDescent="0.2">
      <c r="D3730" s="2"/>
    </row>
    <row r="3731" spans="4:4" ht="33" customHeight="1" x14ac:dyDescent="0.2">
      <c r="D3731" s="2"/>
    </row>
    <row r="3732" spans="4:4" ht="33" customHeight="1" x14ac:dyDescent="0.2">
      <c r="D3732" s="2"/>
    </row>
    <row r="3733" spans="4:4" ht="33" customHeight="1" x14ac:dyDescent="0.2">
      <c r="D3733" s="2"/>
    </row>
    <row r="3734" spans="4:4" ht="33" customHeight="1" x14ac:dyDescent="0.2">
      <c r="D3734" s="2"/>
    </row>
    <row r="3735" spans="4:4" ht="33" customHeight="1" x14ac:dyDescent="0.2">
      <c r="D3735" s="2"/>
    </row>
    <row r="3736" spans="4:4" ht="33" customHeight="1" x14ac:dyDescent="0.2">
      <c r="D3736" s="2"/>
    </row>
    <row r="3737" spans="4:4" ht="33" customHeight="1" x14ac:dyDescent="0.2">
      <c r="D3737" s="2"/>
    </row>
    <row r="3738" spans="4:4" ht="33" customHeight="1" x14ac:dyDescent="0.2">
      <c r="D3738" s="2"/>
    </row>
    <row r="3739" spans="4:4" ht="33" customHeight="1" x14ac:dyDescent="0.2">
      <c r="D3739" s="2"/>
    </row>
    <row r="3740" spans="4:4" ht="33" customHeight="1" x14ac:dyDescent="0.2">
      <c r="D3740" s="2"/>
    </row>
    <row r="3741" spans="4:4" ht="33" customHeight="1" x14ac:dyDescent="0.2">
      <c r="D3741" s="2"/>
    </row>
    <row r="3742" spans="4:4" ht="33" customHeight="1" x14ac:dyDescent="0.2">
      <c r="D3742" s="2"/>
    </row>
    <row r="3743" spans="4:4" ht="33" customHeight="1" x14ac:dyDescent="0.2">
      <c r="D3743" s="2"/>
    </row>
    <row r="3744" spans="4:4" ht="33" customHeight="1" x14ac:dyDescent="0.2">
      <c r="D3744" s="2"/>
    </row>
    <row r="3745" spans="4:4" ht="33" customHeight="1" x14ac:dyDescent="0.2">
      <c r="D3745" s="2"/>
    </row>
    <row r="3746" spans="4:4" ht="33" customHeight="1" x14ac:dyDescent="0.2">
      <c r="D3746" s="2"/>
    </row>
    <row r="3747" spans="4:4" ht="33" customHeight="1" x14ac:dyDescent="0.2">
      <c r="D3747" s="2"/>
    </row>
    <row r="3748" spans="4:4" ht="33" customHeight="1" x14ac:dyDescent="0.2">
      <c r="D3748" s="2"/>
    </row>
    <row r="3749" spans="4:4" ht="33" customHeight="1" x14ac:dyDescent="0.2">
      <c r="D3749" s="2"/>
    </row>
    <row r="3750" spans="4:4" ht="33" customHeight="1" x14ac:dyDescent="0.2">
      <c r="D3750" s="2"/>
    </row>
    <row r="3751" spans="4:4" ht="33" customHeight="1" x14ac:dyDescent="0.2">
      <c r="D3751" s="2"/>
    </row>
    <row r="3752" spans="4:4" ht="33" customHeight="1" x14ac:dyDescent="0.2">
      <c r="D3752" s="2"/>
    </row>
    <row r="3753" spans="4:4" ht="33" customHeight="1" x14ac:dyDescent="0.2">
      <c r="D3753" s="2"/>
    </row>
    <row r="3754" spans="4:4" ht="33" customHeight="1" x14ac:dyDescent="0.2">
      <c r="D3754" s="2"/>
    </row>
    <row r="3755" spans="4:4" ht="33" customHeight="1" x14ac:dyDescent="0.2">
      <c r="D3755" s="2"/>
    </row>
    <row r="3756" spans="4:4" ht="33" customHeight="1" x14ac:dyDescent="0.2">
      <c r="D3756" s="2"/>
    </row>
    <row r="3757" spans="4:4" ht="33" customHeight="1" x14ac:dyDescent="0.2">
      <c r="D3757" s="2"/>
    </row>
    <row r="3758" spans="4:4" ht="33" customHeight="1" x14ac:dyDescent="0.2">
      <c r="D3758" s="2"/>
    </row>
    <row r="3759" spans="4:4" ht="33" customHeight="1" x14ac:dyDescent="0.2">
      <c r="D3759" s="2"/>
    </row>
    <row r="3760" spans="4:4" ht="33" customHeight="1" x14ac:dyDescent="0.2">
      <c r="D3760" s="2"/>
    </row>
    <row r="3761" spans="4:4" ht="33" customHeight="1" x14ac:dyDescent="0.2">
      <c r="D3761" s="2"/>
    </row>
    <row r="3762" spans="4:4" ht="33" customHeight="1" x14ac:dyDescent="0.2">
      <c r="D3762" s="2"/>
    </row>
    <row r="3763" spans="4:4" ht="33" customHeight="1" x14ac:dyDescent="0.2">
      <c r="D3763" s="2"/>
    </row>
    <row r="3764" spans="4:4" ht="33" customHeight="1" x14ac:dyDescent="0.2">
      <c r="D3764" s="2"/>
    </row>
    <row r="3765" spans="4:4" ht="33" customHeight="1" x14ac:dyDescent="0.2">
      <c r="D3765" s="2"/>
    </row>
    <row r="3766" spans="4:4" ht="33" customHeight="1" x14ac:dyDescent="0.2">
      <c r="D3766" s="2"/>
    </row>
    <row r="3767" spans="4:4" ht="33" customHeight="1" x14ac:dyDescent="0.2">
      <c r="D3767" s="2"/>
    </row>
    <row r="3768" spans="4:4" ht="33" customHeight="1" x14ac:dyDescent="0.2">
      <c r="D3768" s="2"/>
    </row>
    <row r="3769" spans="4:4" ht="33" customHeight="1" x14ac:dyDescent="0.2">
      <c r="D3769" s="2"/>
    </row>
    <row r="3770" spans="4:4" ht="33" customHeight="1" x14ac:dyDescent="0.2">
      <c r="D3770" s="2"/>
    </row>
    <row r="3771" spans="4:4" ht="33" customHeight="1" x14ac:dyDescent="0.2">
      <c r="D3771" s="2"/>
    </row>
    <row r="3772" spans="4:4" ht="33" customHeight="1" x14ac:dyDescent="0.2">
      <c r="D3772" s="2"/>
    </row>
    <row r="3773" spans="4:4" ht="33" customHeight="1" x14ac:dyDescent="0.2">
      <c r="D3773" s="2"/>
    </row>
    <row r="3774" spans="4:4" ht="33" customHeight="1" x14ac:dyDescent="0.2">
      <c r="D3774" s="2"/>
    </row>
    <row r="3775" spans="4:4" ht="33" customHeight="1" x14ac:dyDescent="0.2">
      <c r="D3775" s="2"/>
    </row>
    <row r="3776" spans="4:4" ht="33" customHeight="1" x14ac:dyDescent="0.2">
      <c r="D3776" s="2"/>
    </row>
    <row r="3777" spans="4:4" ht="33" customHeight="1" x14ac:dyDescent="0.2">
      <c r="D3777" s="2"/>
    </row>
    <row r="3778" spans="4:4" ht="33" customHeight="1" x14ac:dyDescent="0.2">
      <c r="D3778" s="2"/>
    </row>
    <row r="3779" spans="4:4" ht="33" customHeight="1" x14ac:dyDescent="0.2">
      <c r="D3779" s="2"/>
    </row>
    <row r="3780" spans="4:4" ht="33" customHeight="1" x14ac:dyDescent="0.2">
      <c r="D3780" s="2"/>
    </row>
    <row r="3781" spans="4:4" ht="33" customHeight="1" x14ac:dyDescent="0.2">
      <c r="D3781" s="2"/>
    </row>
    <row r="3782" spans="4:4" ht="33" customHeight="1" x14ac:dyDescent="0.2">
      <c r="D3782" s="2"/>
    </row>
    <row r="3783" spans="4:4" ht="33" customHeight="1" x14ac:dyDescent="0.2">
      <c r="D3783" s="2"/>
    </row>
    <row r="3784" spans="4:4" ht="33" customHeight="1" x14ac:dyDescent="0.2">
      <c r="D3784" s="2"/>
    </row>
    <row r="3785" spans="4:4" ht="33" customHeight="1" x14ac:dyDescent="0.2">
      <c r="D3785" s="2"/>
    </row>
    <row r="3786" spans="4:4" ht="33" customHeight="1" x14ac:dyDescent="0.2">
      <c r="D3786" s="2"/>
    </row>
    <row r="3787" spans="4:4" ht="33" customHeight="1" x14ac:dyDescent="0.2">
      <c r="D3787" s="2"/>
    </row>
    <row r="3788" spans="4:4" ht="33" customHeight="1" x14ac:dyDescent="0.2">
      <c r="D3788" s="2"/>
    </row>
    <row r="3789" spans="4:4" ht="33" customHeight="1" x14ac:dyDescent="0.2">
      <c r="D3789" s="2"/>
    </row>
    <row r="3790" spans="4:4" ht="33" customHeight="1" x14ac:dyDescent="0.2">
      <c r="D3790" s="2"/>
    </row>
    <row r="3791" spans="4:4" ht="33" customHeight="1" x14ac:dyDescent="0.2">
      <c r="D3791" s="2"/>
    </row>
    <row r="3792" spans="4:4" ht="33" customHeight="1" x14ac:dyDescent="0.2">
      <c r="D3792" s="2"/>
    </row>
    <row r="3793" spans="4:4" ht="33" customHeight="1" x14ac:dyDescent="0.2">
      <c r="D3793" s="2"/>
    </row>
    <row r="3794" spans="4:4" ht="33" customHeight="1" x14ac:dyDescent="0.2">
      <c r="D3794" s="2"/>
    </row>
    <row r="3795" spans="4:4" ht="33" customHeight="1" x14ac:dyDescent="0.2">
      <c r="D3795" s="2"/>
    </row>
    <row r="3796" spans="4:4" ht="33" customHeight="1" x14ac:dyDescent="0.2">
      <c r="D3796" s="2"/>
    </row>
    <row r="3797" spans="4:4" ht="33" customHeight="1" x14ac:dyDescent="0.2">
      <c r="D3797" s="2"/>
    </row>
    <row r="3798" spans="4:4" ht="33" customHeight="1" x14ac:dyDescent="0.2">
      <c r="D3798" s="2"/>
    </row>
    <row r="3799" spans="4:4" ht="33" customHeight="1" x14ac:dyDescent="0.2">
      <c r="D3799" s="2"/>
    </row>
    <row r="3800" spans="4:4" ht="33" customHeight="1" x14ac:dyDescent="0.2">
      <c r="D3800" s="2"/>
    </row>
    <row r="3801" spans="4:4" ht="33" customHeight="1" x14ac:dyDescent="0.2">
      <c r="D3801" s="2"/>
    </row>
    <row r="3802" spans="4:4" ht="33" customHeight="1" x14ac:dyDescent="0.2">
      <c r="D3802" s="2"/>
    </row>
    <row r="3803" spans="4:4" ht="33" customHeight="1" x14ac:dyDescent="0.2">
      <c r="D3803" s="2"/>
    </row>
    <row r="3804" spans="4:4" ht="33" customHeight="1" x14ac:dyDescent="0.2">
      <c r="D3804" s="2"/>
    </row>
    <row r="3805" spans="4:4" ht="33" customHeight="1" x14ac:dyDescent="0.2">
      <c r="D3805" s="2"/>
    </row>
    <row r="3806" spans="4:4" ht="33" customHeight="1" x14ac:dyDescent="0.2">
      <c r="D3806" s="2"/>
    </row>
    <row r="3807" spans="4:4" ht="33" customHeight="1" x14ac:dyDescent="0.2">
      <c r="D3807" s="2"/>
    </row>
    <row r="3808" spans="4:4" ht="33" customHeight="1" x14ac:dyDescent="0.2">
      <c r="D3808" s="2"/>
    </row>
    <row r="3809" spans="4:4" ht="33" customHeight="1" x14ac:dyDescent="0.2">
      <c r="D3809" s="2"/>
    </row>
    <row r="3810" spans="4:4" ht="33" customHeight="1" x14ac:dyDescent="0.2">
      <c r="D3810" s="2"/>
    </row>
    <row r="3811" spans="4:4" ht="33" customHeight="1" x14ac:dyDescent="0.2">
      <c r="D3811" s="2"/>
    </row>
    <row r="3812" spans="4:4" ht="33" customHeight="1" x14ac:dyDescent="0.2">
      <c r="D3812" s="2"/>
    </row>
    <row r="3813" spans="4:4" ht="33" customHeight="1" x14ac:dyDescent="0.2">
      <c r="D3813" s="2"/>
    </row>
    <row r="3814" spans="4:4" ht="33" customHeight="1" x14ac:dyDescent="0.2">
      <c r="D3814" s="2"/>
    </row>
    <row r="3815" spans="4:4" ht="33" customHeight="1" x14ac:dyDescent="0.2">
      <c r="D3815" s="2"/>
    </row>
    <row r="3816" spans="4:4" ht="33" customHeight="1" x14ac:dyDescent="0.2">
      <c r="D3816" s="2"/>
    </row>
    <row r="3817" spans="4:4" ht="33" customHeight="1" x14ac:dyDescent="0.2">
      <c r="D3817" s="2"/>
    </row>
    <row r="3818" spans="4:4" ht="33" customHeight="1" x14ac:dyDescent="0.2">
      <c r="D3818" s="2"/>
    </row>
    <row r="3819" spans="4:4" ht="33" customHeight="1" x14ac:dyDescent="0.2">
      <c r="D3819" s="2"/>
    </row>
    <row r="3820" spans="4:4" ht="33" customHeight="1" x14ac:dyDescent="0.2">
      <c r="D3820" s="2"/>
    </row>
    <row r="3821" spans="4:4" ht="33" customHeight="1" x14ac:dyDescent="0.2">
      <c r="D3821" s="2"/>
    </row>
    <row r="3822" spans="4:4" ht="33" customHeight="1" x14ac:dyDescent="0.2">
      <c r="D3822" s="2"/>
    </row>
    <row r="3823" spans="4:4" ht="33" customHeight="1" x14ac:dyDescent="0.2">
      <c r="D3823" s="2"/>
    </row>
    <row r="3824" spans="4:4" ht="33" customHeight="1" x14ac:dyDescent="0.2">
      <c r="D3824" s="2"/>
    </row>
    <row r="3825" spans="4:4" ht="33" customHeight="1" x14ac:dyDescent="0.2">
      <c r="D3825" s="2"/>
    </row>
    <row r="3826" spans="4:4" ht="33" customHeight="1" x14ac:dyDescent="0.2">
      <c r="D3826" s="2"/>
    </row>
    <row r="3827" spans="4:4" ht="33" customHeight="1" x14ac:dyDescent="0.2">
      <c r="D3827" s="2"/>
    </row>
    <row r="3828" spans="4:4" ht="33" customHeight="1" x14ac:dyDescent="0.2">
      <c r="D3828" s="2"/>
    </row>
    <row r="3829" spans="4:4" ht="33" customHeight="1" x14ac:dyDescent="0.2">
      <c r="D3829" s="2"/>
    </row>
    <row r="3830" spans="4:4" ht="33" customHeight="1" x14ac:dyDescent="0.2">
      <c r="D3830" s="2"/>
    </row>
    <row r="3831" spans="4:4" ht="33" customHeight="1" x14ac:dyDescent="0.2">
      <c r="D3831" s="2"/>
    </row>
    <row r="3832" spans="4:4" ht="33" customHeight="1" x14ac:dyDescent="0.2">
      <c r="D3832" s="2"/>
    </row>
    <row r="3833" spans="4:4" ht="33" customHeight="1" x14ac:dyDescent="0.2">
      <c r="D3833" s="2"/>
    </row>
    <row r="3834" spans="4:4" ht="33" customHeight="1" x14ac:dyDescent="0.2">
      <c r="D3834" s="2"/>
    </row>
    <row r="3835" spans="4:4" ht="33" customHeight="1" x14ac:dyDescent="0.2">
      <c r="D3835" s="2"/>
    </row>
    <row r="3836" spans="4:4" ht="33" customHeight="1" x14ac:dyDescent="0.2">
      <c r="D3836" s="2"/>
    </row>
    <row r="3837" spans="4:4" ht="33" customHeight="1" x14ac:dyDescent="0.2">
      <c r="D3837" s="2"/>
    </row>
    <row r="3838" spans="4:4" ht="33" customHeight="1" x14ac:dyDescent="0.2">
      <c r="D3838" s="2"/>
    </row>
    <row r="3839" spans="4:4" ht="33" customHeight="1" x14ac:dyDescent="0.2">
      <c r="D3839" s="2"/>
    </row>
    <row r="3840" spans="4:4" ht="33" customHeight="1" x14ac:dyDescent="0.2">
      <c r="D3840" s="2"/>
    </row>
    <row r="3841" spans="4:4" ht="33" customHeight="1" x14ac:dyDescent="0.2">
      <c r="D3841" s="2"/>
    </row>
    <row r="3842" spans="4:4" ht="33" customHeight="1" x14ac:dyDescent="0.2">
      <c r="D3842" s="2"/>
    </row>
    <row r="3843" spans="4:4" ht="33" customHeight="1" x14ac:dyDescent="0.2">
      <c r="D3843" s="2"/>
    </row>
    <row r="3844" spans="4:4" ht="33" customHeight="1" x14ac:dyDescent="0.2">
      <c r="D3844" s="2"/>
    </row>
    <row r="3845" spans="4:4" ht="33" customHeight="1" x14ac:dyDescent="0.2">
      <c r="D3845" s="2"/>
    </row>
    <row r="3846" spans="4:4" ht="33" customHeight="1" x14ac:dyDescent="0.2">
      <c r="D3846" s="2"/>
    </row>
    <row r="3847" spans="4:4" ht="33" customHeight="1" x14ac:dyDescent="0.2">
      <c r="D3847" s="2"/>
    </row>
    <row r="3848" spans="4:4" ht="33" customHeight="1" x14ac:dyDescent="0.2">
      <c r="D3848" s="2"/>
    </row>
    <row r="3849" spans="4:4" ht="33" customHeight="1" x14ac:dyDescent="0.2">
      <c r="D3849" s="2"/>
    </row>
    <row r="3850" spans="4:4" ht="33" customHeight="1" x14ac:dyDescent="0.2">
      <c r="D3850" s="2"/>
    </row>
    <row r="3851" spans="4:4" ht="33" customHeight="1" x14ac:dyDescent="0.2">
      <c r="D3851" s="2"/>
    </row>
    <row r="3852" spans="4:4" ht="33" customHeight="1" x14ac:dyDescent="0.2">
      <c r="D3852" s="2"/>
    </row>
    <row r="3853" spans="4:4" ht="33" customHeight="1" x14ac:dyDescent="0.2">
      <c r="D3853" s="2"/>
    </row>
    <row r="3854" spans="4:4" ht="33" customHeight="1" x14ac:dyDescent="0.2">
      <c r="D3854" s="2"/>
    </row>
    <row r="3855" spans="4:4" ht="33" customHeight="1" x14ac:dyDescent="0.2">
      <c r="D3855" s="2"/>
    </row>
    <row r="3856" spans="4:4" ht="33" customHeight="1" x14ac:dyDescent="0.2">
      <c r="D3856" s="2"/>
    </row>
    <row r="3857" spans="4:4" ht="33" customHeight="1" x14ac:dyDescent="0.2">
      <c r="D3857" s="2"/>
    </row>
    <row r="3858" spans="4:4" ht="33" customHeight="1" x14ac:dyDescent="0.2">
      <c r="D3858" s="2"/>
    </row>
    <row r="3859" spans="4:4" ht="33" customHeight="1" x14ac:dyDescent="0.2">
      <c r="D3859" s="2"/>
    </row>
    <row r="3860" spans="4:4" ht="33" customHeight="1" x14ac:dyDescent="0.2">
      <c r="D3860" s="2"/>
    </row>
    <row r="3861" spans="4:4" ht="33" customHeight="1" x14ac:dyDescent="0.2">
      <c r="D3861" s="2"/>
    </row>
    <row r="3862" spans="4:4" ht="33" customHeight="1" x14ac:dyDescent="0.2">
      <c r="D3862" s="2"/>
    </row>
    <row r="3863" spans="4:4" ht="33" customHeight="1" x14ac:dyDescent="0.2">
      <c r="D3863" s="2"/>
    </row>
    <row r="3864" spans="4:4" ht="33" customHeight="1" x14ac:dyDescent="0.2">
      <c r="D3864" s="2"/>
    </row>
    <row r="3865" spans="4:4" ht="33" customHeight="1" x14ac:dyDescent="0.2">
      <c r="D3865" s="2"/>
    </row>
    <row r="3866" spans="4:4" ht="33" customHeight="1" x14ac:dyDescent="0.2">
      <c r="D3866" s="2"/>
    </row>
    <row r="3867" spans="4:4" ht="33" customHeight="1" x14ac:dyDescent="0.2">
      <c r="D3867" s="2"/>
    </row>
    <row r="3868" spans="4:4" ht="33" customHeight="1" x14ac:dyDescent="0.2">
      <c r="D3868" s="2"/>
    </row>
    <row r="3869" spans="4:4" ht="33" customHeight="1" x14ac:dyDescent="0.2">
      <c r="D3869" s="2"/>
    </row>
    <row r="3870" spans="4:4" ht="33" customHeight="1" x14ac:dyDescent="0.2">
      <c r="D3870" s="2"/>
    </row>
    <row r="3871" spans="4:4" ht="33" customHeight="1" x14ac:dyDescent="0.2">
      <c r="D3871" s="2"/>
    </row>
    <row r="3872" spans="4:4" ht="33" customHeight="1" x14ac:dyDescent="0.2">
      <c r="D3872" s="2"/>
    </row>
    <row r="3873" spans="4:4" ht="33" customHeight="1" x14ac:dyDescent="0.2">
      <c r="D3873" s="2"/>
    </row>
    <row r="3874" spans="4:4" ht="33" customHeight="1" x14ac:dyDescent="0.2">
      <c r="D3874" s="2"/>
    </row>
    <row r="3875" spans="4:4" ht="33" customHeight="1" x14ac:dyDescent="0.2">
      <c r="D3875" s="2"/>
    </row>
    <row r="3876" spans="4:4" ht="33" customHeight="1" x14ac:dyDescent="0.2">
      <c r="D3876" s="2"/>
    </row>
    <row r="3877" spans="4:4" ht="33" customHeight="1" x14ac:dyDescent="0.2">
      <c r="D3877" s="2"/>
    </row>
    <row r="3878" spans="4:4" ht="33" customHeight="1" x14ac:dyDescent="0.2">
      <c r="D3878" s="2"/>
    </row>
    <row r="3879" spans="4:4" ht="33" customHeight="1" x14ac:dyDescent="0.2">
      <c r="D3879" s="2"/>
    </row>
    <row r="3880" spans="4:4" ht="33" customHeight="1" x14ac:dyDescent="0.2">
      <c r="D3880" s="2"/>
    </row>
    <row r="3881" spans="4:4" ht="33" customHeight="1" x14ac:dyDescent="0.2">
      <c r="D3881" s="2"/>
    </row>
    <row r="3882" spans="4:4" ht="33" customHeight="1" x14ac:dyDescent="0.2">
      <c r="D3882" s="2"/>
    </row>
    <row r="3883" spans="4:4" ht="33" customHeight="1" x14ac:dyDescent="0.2">
      <c r="D3883" s="2"/>
    </row>
    <row r="3884" spans="4:4" ht="33" customHeight="1" x14ac:dyDescent="0.2">
      <c r="D3884" s="2"/>
    </row>
    <row r="3885" spans="4:4" ht="33" customHeight="1" x14ac:dyDescent="0.2">
      <c r="D3885" s="2"/>
    </row>
    <row r="3886" spans="4:4" ht="33" customHeight="1" x14ac:dyDescent="0.2">
      <c r="D3886" s="2"/>
    </row>
    <row r="3887" spans="4:4" ht="33" customHeight="1" x14ac:dyDescent="0.2">
      <c r="D3887" s="2"/>
    </row>
    <row r="3888" spans="4:4" ht="33" customHeight="1" x14ac:dyDescent="0.2">
      <c r="D3888" s="2"/>
    </row>
    <row r="3889" spans="4:4" ht="33" customHeight="1" x14ac:dyDescent="0.2">
      <c r="D3889" s="2"/>
    </row>
    <row r="3890" spans="4:4" ht="33" customHeight="1" x14ac:dyDescent="0.2">
      <c r="D3890" s="2"/>
    </row>
    <row r="3891" spans="4:4" ht="33" customHeight="1" x14ac:dyDescent="0.2">
      <c r="D3891" s="2"/>
    </row>
    <row r="3892" spans="4:4" ht="33" customHeight="1" x14ac:dyDescent="0.2">
      <c r="D3892" s="2"/>
    </row>
    <row r="3893" spans="4:4" ht="33" customHeight="1" x14ac:dyDescent="0.2">
      <c r="D3893" s="2"/>
    </row>
    <row r="3894" spans="4:4" ht="33" customHeight="1" x14ac:dyDescent="0.2">
      <c r="D3894" s="2"/>
    </row>
    <row r="3895" spans="4:4" ht="33" customHeight="1" x14ac:dyDescent="0.2">
      <c r="D3895" s="2"/>
    </row>
    <row r="3896" spans="4:4" ht="33" customHeight="1" x14ac:dyDescent="0.2">
      <c r="D3896" s="2"/>
    </row>
    <row r="3897" spans="4:4" ht="33" customHeight="1" x14ac:dyDescent="0.2">
      <c r="D3897" s="2"/>
    </row>
    <row r="3898" spans="4:4" ht="33" customHeight="1" x14ac:dyDescent="0.2">
      <c r="D3898" s="2"/>
    </row>
    <row r="3899" spans="4:4" ht="33" customHeight="1" x14ac:dyDescent="0.2">
      <c r="D3899" s="2"/>
    </row>
    <row r="3900" spans="4:4" ht="33" customHeight="1" x14ac:dyDescent="0.2">
      <c r="D3900" s="2"/>
    </row>
    <row r="3901" spans="4:4" ht="33" customHeight="1" x14ac:dyDescent="0.2">
      <c r="D3901" s="2"/>
    </row>
    <row r="3902" spans="4:4" ht="33" customHeight="1" x14ac:dyDescent="0.2">
      <c r="D3902" s="2"/>
    </row>
    <row r="3903" spans="4:4" ht="33" customHeight="1" x14ac:dyDescent="0.2">
      <c r="D3903" s="2"/>
    </row>
    <row r="3904" spans="4:4" ht="33" customHeight="1" x14ac:dyDescent="0.2">
      <c r="D3904" s="2"/>
    </row>
    <row r="3905" spans="4:4" ht="33" customHeight="1" x14ac:dyDescent="0.2">
      <c r="D3905" s="2"/>
    </row>
    <row r="3906" spans="4:4" ht="33" customHeight="1" x14ac:dyDescent="0.2">
      <c r="D3906" s="2"/>
    </row>
    <row r="3907" spans="4:4" ht="33" customHeight="1" x14ac:dyDescent="0.2">
      <c r="D3907" s="2"/>
    </row>
    <row r="3908" spans="4:4" ht="33" customHeight="1" x14ac:dyDescent="0.2">
      <c r="D3908" s="2"/>
    </row>
    <row r="3909" spans="4:4" ht="33" customHeight="1" x14ac:dyDescent="0.2">
      <c r="D3909" s="2"/>
    </row>
    <row r="3910" spans="4:4" ht="33" customHeight="1" x14ac:dyDescent="0.2">
      <c r="D3910" s="2"/>
    </row>
    <row r="3911" spans="4:4" ht="33" customHeight="1" x14ac:dyDescent="0.2">
      <c r="D3911" s="2"/>
    </row>
    <row r="3912" spans="4:4" ht="33" customHeight="1" x14ac:dyDescent="0.2">
      <c r="D3912" s="2"/>
    </row>
    <row r="3913" spans="4:4" ht="33" customHeight="1" x14ac:dyDescent="0.2">
      <c r="D3913" s="2"/>
    </row>
    <row r="3914" spans="4:4" ht="33" customHeight="1" x14ac:dyDescent="0.2">
      <c r="D3914" s="2"/>
    </row>
    <row r="3915" spans="4:4" ht="33" customHeight="1" x14ac:dyDescent="0.2">
      <c r="D3915" s="2"/>
    </row>
    <row r="3916" spans="4:4" ht="33" customHeight="1" x14ac:dyDescent="0.2">
      <c r="D3916" s="2"/>
    </row>
    <row r="3917" spans="4:4" ht="33" customHeight="1" x14ac:dyDescent="0.2">
      <c r="D3917" s="2"/>
    </row>
    <row r="3918" spans="4:4" ht="33" customHeight="1" x14ac:dyDescent="0.2">
      <c r="D3918" s="2"/>
    </row>
    <row r="3919" spans="4:4" ht="33" customHeight="1" x14ac:dyDescent="0.2">
      <c r="D3919" s="2"/>
    </row>
    <row r="3920" spans="4:4" ht="33" customHeight="1" x14ac:dyDescent="0.2">
      <c r="D3920" s="2"/>
    </row>
    <row r="3921" spans="4:4" ht="33" customHeight="1" x14ac:dyDescent="0.2">
      <c r="D3921" s="2"/>
    </row>
    <row r="3922" spans="4:4" ht="33" customHeight="1" x14ac:dyDescent="0.2">
      <c r="D3922" s="2"/>
    </row>
    <row r="3923" spans="4:4" ht="33" customHeight="1" x14ac:dyDescent="0.2">
      <c r="D3923" s="2"/>
    </row>
    <row r="3924" spans="4:4" ht="33" customHeight="1" x14ac:dyDescent="0.2">
      <c r="D3924" s="2"/>
    </row>
    <row r="3925" spans="4:4" ht="33" customHeight="1" x14ac:dyDescent="0.2">
      <c r="D3925" s="2"/>
    </row>
    <row r="3926" spans="4:4" ht="33" customHeight="1" x14ac:dyDescent="0.2">
      <c r="D3926" s="2"/>
    </row>
    <row r="3927" spans="4:4" ht="33" customHeight="1" x14ac:dyDescent="0.2">
      <c r="D3927" s="2"/>
    </row>
    <row r="3928" spans="4:4" ht="33" customHeight="1" x14ac:dyDescent="0.2">
      <c r="D3928" s="2"/>
    </row>
    <row r="3929" spans="4:4" ht="33" customHeight="1" x14ac:dyDescent="0.2">
      <c r="D3929" s="2"/>
    </row>
    <row r="3930" spans="4:4" ht="33" customHeight="1" x14ac:dyDescent="0.2">
      <c r="D3930" s="2"/>
    </row>
    <row r="3931" spans="4:4" ht="33" customHeight="1" x14ac:dyDescent="0.2">
      <c r="D3931" s="2"/>
    </row>
    <row r="3932" spans="4:4" ht="33" customHeight="1" x14ac:dyDescent="0.2">
      <c r="D3932" s="2"/>
    </row>
    <row r="3933" spans="4:4" ht="33" customHeight="1" x14ac:dyDescent="0.2">
      <c r="D3933" s="2"/>
    </row>
    <row r="3934" spans="4:4" ht="33" customHeight="1" x14ac:dyDescent="0.2">
      <c r="D3934" s="2"/>
    </row>
    <row r="3935" spans="4:4" ht="33" customHeight="1" x14ac:dyDescent="0.2">
      <c r="D3935" s="2"/>
    </row>
    <row r="3936" spans="4:4" ht="33" customHeight="1" x14ac:dyDescent="0.2">
      <c r="D3936" s="2"/>
    </row>
    <row r="3937" spans="4:4" ht="33" customHeight="1" x14ac:dyDescent="0.2">
      <c r="D3937" s="2"/>
    </row>
    <row r="3938" spans="4:4" ht="33" customHeight="1" x14ac:dyDescent="0.2">
      <c r="D3938" s="2"/>
    </row>
    <row r="3939" spans="4:4" ht="33" customHeight="1" x14ac:dyDescent="0.2">
      <c r="D3939" s="2"/>
    </row>
    <row r="3940" spans="4:4" ht="33" customHeight="1" x14ac:dyDescent="0.2">
      <c r="D3940" s="2"/>
    </row>
    <row r="3941" spans="4:4" ht="33" customHeight="1" x14ac:dyDescent="0.2">
      <c r="D3941" s="2"/>
    </row>
    <row r="3942" spans="4:4" ht="33" customHeight="1" x14ac:dyDescent="0.2">
      <c r="D3942" s="2"/>
    </row>
    <row r="3943" spans="4:4" ht="33" customHeight="1" x14ac:dyDescent="0.2">
      <c r="D3943" s="2"/>
    </row>
    <row r="3944" spans="4:4" ht="33" customHeight="1" x14ac:dyDescent="0.2">
      <c r="D3944" s="2"/>
    </row>
    <row r="3945" spans="4:4" ht="33" customHeight="1" x14ac:dyDescent="0.2">
      <c r="D3945" s="2"/>
    </row>
    <row r="3946" spans="4:4" ht="33" customHeight="1" x14ac:dyDescent="0.2">
      <c r="D3946" s="2"/>
    </row>
    <row r="3947" spans="4:4" ht="33" customHeight="1" x14ac:dyDescent="0.2">
      <c r="D3947" s="2"/>
    </row>
    <row r="3948" spans="4:4" ht="33" customHeight="1" x14ac:dyDescent="0.2">
      <c r="D3948" s="2"/>
    </row>
    <row r="3949" spans="4:4" ht="33" customHeight="1" x14ac:dyDescent="0.2">
      <c r="D3949" s="2"/>
    </row>
    <row r="3950" spans="4:4" ht="33" customHeight="1" x14ac:dyDescent="0.2">
      <c r="D3950" s="2"/>
    </row>
    <row r="3951" spans="4:4" ht="33" customHeight="1" x14ac:dyDescent="0.2">
      <c r="D3951" s="2"/>
    </row>
    <row r="3952" spans="4:4" ht="33" customHeight="1" x14ac:dyDescent="0.2">
      <c r="D3952" s="2"/>
    </row>
    <row r="3953" spans="4:4" ht="33" customHeight="1" x14ac:dyDescent="0.2">
      <c r="D3953" s="2"/>
    </row>
    <row r="3954" spans="4:4" ht="33" customHeight="1" x14ac:dyDescent="0.2">
      <c r="D3954" s="2"/>
    </row>
    <row r="3955" spans="4:4" ht="33" customHeight="1" x14ac:dyDescent="0.2">
      <c r="D3955" s="2"/>
    </row>
    <row r="3956" spans="4:4" ht="33" customHeight="1" x14ac:dyDescent="0.2">
      <c r="D3956" s="2"/>
    </row>
    <row r="3957" spans="4:4" ht="33" customHeight="1" x14ac:dyDescent="0.2">
      <c r="D3957" s="2"/>
    </row>
    <row r="3958" spans="4:4" ht="33" customHeight="1" x14ac:dyDescent="0.2">
      <c r="D3958" s="2"/>
    </row>
    <row r="3959" spans="4:4" ht="33" customHeight="1" x14ac:dyDescent="0.2">
      <c r="D3959" s="2"/>
    </row>
    <row r="3960" spans="4:4" ht="33" customHeight="1" x14ac:dyDescent="0.2">
      <c r="D3960" s="2"/>
    </row>
    <row r="3961" spans="4:4" ht="33" customHeight="1" x14ac:dyDescent="0.2">
      <c r="D3961" s="2"/>
    </row>
    <row r="3962" spans="4:4" ht="33" customHeight="1" x14ac:dyDescent="0.2">
      <c r="D3962" s="2"/>
    </row>
    <row r="3963" spans="4:4" ht="33" customHeight="1" x14ac:dyDescent="0.2">
      <c r="D3963" s="2"/>
    </row>
    <row r="3964" spans="4:4" ht="33" customHeight="1" x14ac:dyDescent="0.2">
      <c r="D3964" s="2"/>
    </row>
    <row r="3965" spans="4:4" ht="33" customHeight="1" x14ac:dyDescent="0.2">
      <c r="D3965" s="2"/>
    </row>
    <row r="3966" spans="4:4" ht="33" customHeight="1" x14ac:dyDescent="0.2">
      <c r="D3966" s="2"/>
    </row>
    <row r="3967" spans="4:4" ht="33" customHeight="1" x14ac:dyDescent="0.2">
      <c r="D3967" s="2"/>
    </row>
    <row r="3968" spans="4:4" ht="33" customHeight="1" x14ac:dyDescent="0.2">
      <c r="D3968" s="2"/>
    </row>
    <row r="3969" spans="4:4" ht="33" customHeight="1" x14ac:dyDescent="0.2">
      <c r="D3969" s="2"/>
    </row>
    <row r="3970" spans="4:4" ht="33" customHeight="1" x14ac:dyDescent="0.2">
      <c r="D3970" s="2"/>
    </row>
    <row r="3971" spans="4:4" ht="33" customHeight="1" x14ac:dyDescent="0.2">
      <c r="D3971" s="2"/>
    </row>
    <row r="3972" spans="4:4" ht="33" customHeight="1" x14ac:dyDescent="0.2">
      <c r="D3972" s="2"/>
    </row>
    <row r="3973" spans="4:4" ht="33" customHeight="1" x14ac:dyDescent="0.2">
      <c r="D3973" s="2"/>
    </row>
    <row r="3974" spans="4:4" ht="33" customHeight="1" x14ac:dyDescent="0.2">
      <c r="D3974" s="2"/>
    </row>
    <row r="3975" spans="4:4" ht="33" customHeight="1" x14ac:dyDescent="0.2">
      <c r="D3975" s="2"/>
    </row>
    <row r="3976" spans="4:4" ht="33" customHeight="1" x14ac:dyDescent="0.2">
      <c r="D3976" s="2"/>
    </row>
    <row r="3977" spans="4:4" ht="33" customHeight="1" x14ac:dyDescent="0.2">
      <c r="D3977" s="2"/>
    </row>
    <row r="3978" spans="4:4" ht="33" customHeight="1" x14ac:dyDescent="0.2">
      <c r="D3978" s="2"/>
    </row>
    <row r="3979" spans="4:4" ht="33" customHeight="1" x14ac:dyDescent="0.2">
      <c r="D3979" s="2"/>
    </row>
    <row r="3980" spans="4:4" ht="33" customHeight="1" x14ac:dyDescent="0.2">
      <c r="D3980" s="2"/>
    </row>
    <row r="3981" spans="4:4" ht="33" customHeight="1" x14ac:dyDescent="0.2">
      <c r="D3981" s="2"/>
    </row>
    <row r="3982" spans="4:4" ht="33" customHeight="1" x14ac:dyDescent="0.2">
      <c r="D3982" s="2"/>
    </row>
    <row r="3983" spans="4:4" ht="33" customHeight="1" x14ac:dyDescent="0.2">
      <c r="D3983" s="2"/>
    </row>
    <row r="3984" spans="4:4" ht="33" customHeight="1" x14ac:dyDescent="0.2">
      <c r="D3984" s="2"/>
    </row>
    <row r="3985" spans="4:4" ht="33" customHeight="1" x14ac:dyDescent="0.2">
      <c r="D3985" s="2"/>
    </row>
    <row r="3986" spans="4:4" ht="33" customHeight="1" x14ac:dyDescent="0.2">
      <c r="D3986" s="2"/>
    </row>
    <row r="3987" spans="4:4" ht="33" customHeight="1" x14ac:dyDescent="0.2">
      <c r="D3987" s="2"/>
    </row>
    <row r="3988" spans="4:4" ht="33" customHeight="1" x14ac:dyDescent="0.2">
      <c r="D3988" s="2"/>
    </row>
    <row r="3989" spans="4:4" ht="33" customHeight="1" x14ac:dyDescent="0.2">
      <c r="D3989" s="2"/>
    </row>
    <row r="3990" spans="4:4" ht="33" customHeight="1" x14ac:dyDescent="0.2">
      <c r="D3990" s="2"/>
    </row>
    <row r="3991" spans="4:4" ht="33" customHeight="1" x14ac:dyDescent="0.2">
      <c r="D3991" s="2"/>
    </row>
    <row r="3992" spans="4:4" ht="33" customHeight="1" x14ac:dyDescent="0.2">
      <c r="D3992" s="2"/>
    </row>
    <row r="3993" spans="4:4" ht="33" customHeight="1" x14ac:dyDescent="0.2">
      <c r="D3993" s="2"/>
    </row>
    <row r="3994" spans="4:4" ht="33" customHeight="1" x14ac:dyDescent="0.2">
      <c r="D3994" s="2"/>
    </row>
    <row r="3995" spans="4:4" ht="33" customHeight="1" x14ac:dyDescent="0.2">
      <c r="D3995" s="2"/>
    </row>
    <row r="3996" spans="4:4" ht="33" customHeight="1" x14ac:dyDescent="0.2">
      <c r="D3996" s="2"/>
    </row>
    <row r="3997" spans="4:4" ht="33" customHeight="1" x14ac:dyDescent="0.2">
      <c r="D3997" s="2"/>
    </row>
    <row r="3998" spans="4:4" ht="33" customHeight="1" x14ac:dyDescent="0.2">
      <c r="D3998" s="2"/>
    </row>
    <row r="3999" spans="4:4" ht="33" customHeight="1" x14ac:dyDescent="0.2">
      <c r="D3999" s="2"/>
    </row>
    <row r="4000" spans="4:4" ht="33" customHeight="1" x14ac:dyDescent="0.2">
      <c r="D4000" s="2"/>
    </row>
    <row r="4001" spans="4:4" ht="33" customHeight="1" x14ac:dyDescent="0.2">
      <c r="D4001" s="2"/>
    </row>
    <row r="4002" spans="4:4" ht="33" customHeight="1" x14ac:dyDescent="0.2">
      <c r="D4002" s="2"/>
    </row>
    <row r="4003" spans="4:4" ht="33" customHeight="1" x14ac:dyDescent="0.2">
      <c r="D4003" s="2"/>
    </row>
    <row r="4004" spans="4:4" ht="33" customHeight="1" x14ac:dyDescent="0.2">
      <c r="D4004" s="2"/>
    </row>
    <row r="4005" spans="4:4" ht="33" customHeight="1" x14ac:dyDescent="0.2">
      <c r="D4005" s="2"/>
    </row>
    <row r="4006" spans="4:4" ht="33" customHeight="1" x14ac:dyDescent="0.2">
      <c r="D4006" s="2"/>
    </row>
    <row r="4007" spans="4:4" ht="33" customHeight="1" x14ac:dyDescent="0.2">
      <c r="D4007" s="2"/>
    </row>
    <row r="4008" spans="4:4" ht="33" customHeight="1" x14ac:dyDescent="0.2">
      <c r="D4008" s="2"/>
    </row>
    <row r="4009" spans="4:4" ht="33" customHeight="1" x14ac:dyDescent="0.2">
      <c r="D4009" s="2"/>
    </row>
    <row r="4010" spans="4:4" ht="33" customHeight="1" x14ac:dyDescent="0.2">
      <c r="D4010" s="2"/>
    </row>
    <row r="4011" spans="4:4" ht="33" customHeight="1" x14ac:dyDescent="0.2">
      <c r="D4011" s="2"/>
    </row>
    <row r="4012" spans="4:4" ht="33" customHeight="1" x14ac:dyDescent="0.2">
      <c r="D4012" s="2"/>
    </row>
    <row r="4013" spans="4:4" ht="33" customHeight="1" x14ac:dyDescent="0.2">
      <c r="D4013" s="2"/>
    </row>
    <row r="4014" spans="4:4" ht="33" customHeight="1" x14ac:dyDescent="0.2">
      <c r="D4014" s="2"/>
    </row>
    <row r="4015" spans="4:4" ht="33" customHeight="1" x14ac:dyDescent="0.2">
      <c r="D4015" s="2"/>
    </row>
    <row r="4016" spans="4:4" ht="33" customHeight="1" x14ac:dyDescent="0.2">
      <c r="D4016" s="2"/>
    </row>
    <row r="4017" spans="4:4" ht="33" customHeight="1" x14ac:dyDescent="0.2">
      <c r="D4017" s="2"/>
    </row>
    <row r="4018" spans="4:4" ht="33" customHeight="1" x14ac:dyDescent="0.2">
      <c r="D4018" s="2"/>
    </row>
    <row r="4019" spans="4:4" ht="33" customHeight="1" x14ac:dyDescent="0.2">
      <c r="D4019" s="2"/>
    </row>
    <row r="4020" spans="4:4" ht="33" customHeight="1" x14ac:dyDescent="0.2">
      <c r="D4020" s="2"/>
    </row>
    <row r="4021" spans="4:4" ht="33" customHeight="1" x14ac:dyDescent="0.2">
      <c r="D4021" s="2"/>
    </row>
    <row r="4022" spans="4:4" ht="33" customHeight="1" x14ac:dyDescent="0.2">
      <c r="D4022" s="2"/>
    </row>
    <row r="4023" spans="4:4" ht="33" customHeight="1" x14ac:dyDescent="0.2">
      <c r="D4023" s="2"/>
    </row>
    <row r="4024" spans="4:4" ht="33" customHeight="1" x14ac:dyDescent="0.2">
      <c r="D4024" s="2"/>
    </row>
    <row r="4025" spans="4:4" ht="33" customHeight="1" x14ac:dyDescent="0.2">
      <c r="D4025" s="2"/>
    </row>
    <row r="4026" spans="4:4" ht="33" customHeight="1" x14ac:dyDescent="0.2">
      <c r="D4026" s="2"/>
    </row>
    <row r="4027" spans="4:4" ht="33" customHeight="1" x14ac:dyDescent="0.2">
      <c r="D4027" s="2"/>
    </row>
    <row r="4028" spans="4:4" ht="33" customHeight="1" x14ac:dyDescent="0.2">
      <c r="D4028" s="2"/>
    </row>
    <row r="4029" spans="4:4" ht="33" customHeight="1" x14ac:dyDescent="0.2">
      <c r="D4029" s="2"/>
    </row>
    <row r="4030" spans="4:4" ht="33" customHeight="1" x14ac:dyDescent="0.2">
      <c r="D4030" s="2"/>
    </row>
    <row r="4031" spans="4:4" ht="33" customHeight="1" x14ac:dyDescent="0.2">
      <c r="D4031" s="2"/>
    </row>
    <row r="4032" spans="4:4" ht="33" customHeight="1" x14ac:dyDescent="0.2">
      <c r="D4032" s="2"/>
    </row>
    <row r="4033" spans="4:4" ht="33" customHeight="1" x14ac:dyDescent="0.2">
      <c r="D4033" s="2"/>
    </row>
    <row r="4034" spans="4:4" ht="33" customHeight="1" x14ac:dyDescent="0.2">
      <c r="D4034" s="2"/>
    </row>
    <row r="4035" spans="4:4" ht="33" customHeight="1" x14ac:dyDescent="0.2">
      <c r="D4035" s="2"/>
    </row>
    <row r="4036" spans="4:4" ht="33" customHeight="1" x14ac:dyDescent="0.2">
      <c r="D4036" s="2"/>
    </row>
    <row r="4037" spans="4:4" ht="33" customHeight="1" x14ac:dyDescent="0.2">
      <c r="D4037" s="2"/>
    </row>
    <row r="4038" spans="4:4" ht="33" customHeight="1" x14ac:dyDescent="0.2">
      <c r="D4038" s="2"/>
    </row>
    <row r="4039" spans="4:4" ht="33" customHeight="1" x14ac:dyDescent="0.2">
      <c r="D4039" s="2"/>
    </row>
    <row r="4040" spans="4:4" ht="33" customHeight="1" x14ac:dyDescent="0.2">
      <c r="D4040" s="2"/>
    </row>
    <row r="4041" spans="4:4" ht="33" customHeight="1" x14ac:dyDescent="0.2">
      <c r="D4041" s="2"/>
    </row>
    <row r="4042" spans="4:4" ht="33" customHeight="1" x14ac:dyDescent="0.2">
      <c r="D4042" s="2"/>
    </row>
    <row r="4043" spans="4:4" ht="33" customHeight="1" x14ac:dyDescent="0.2">
      <c r="D4043" s="2"/>
    </row>
    <row r="4044" spans="4:4" ht="33" customHeight="1" x14ac:dyDescent="0.2">
      <c r="D4044" s="2"/>
    </row>
    <row r="4045" spans="4:4" ht="33" customHeight="1" x14ac:dyDescent="0.2">
      <c r="D4045" s="2"/>
    </row>
    <row r="4046" spans="4:4" ht="33" customHeight="1" x14ac:dyDescent="0.2">
      <c r="D4046" s="2"/>
    </row>
    <row r="4047" spans="4:4" ht="33" customHeight="1" x14ac:dyDescent="0.2">
      <c r="D4047" s="2"/>
    </row>
    <row r="4048" spans="4:4" ht="33" customHeight="1" x14ac:dyDescent="0.2">
      <c r="D4048" s="2"/>
    </row>
    <row r="4049" spans="4:4" ht="33" customHeight="1" x14ac:dyDescent="0.2">
      <c r="D4049" s="2"/>
    </row>
    <row r="4050" spans="4:4" ht="33" customHeight="1" x14ac:dyDescent="0.2">
      <c r="D4050" s="2"/>
    </row>
    <row r="4051" spans="4:4" ht="33" customHeight="1" x14ac:dyDescent="0.2">
      <c r="D4051" s="2"/>
    </row>
    <row r="4052" spans="4:4" ht="33" customHeight="1" x14ac:dyDescent="0.2">
      <c r="D4052" s="2"/>
    </row>
    <row r="4053" spans="4:4" ht="33" customHeight="1" x14ac:dyDescent="0.2">
      <c r="D4053" s="2"/>
    </row>
    <row r="4054" spans="4:4" ht="33" customHeight="1" x14ac:dyDescent="0.2">
      <c r="D4054" s="2"/>
    </row>
    <row r="4055" spans="4:4" ht="33" customHeight="1" x14ac:dyDescent="0.2">
      <c r="D4055" s="2"/>
    </row>
    <row r="4056" spans="4:4" ht="33" customHeight="1" x14ac:dyDescent="0.2">
      <c r="D4056" s="2"/>
    </row>
    <row r="4057" spans="4:4" ht="33" customHeight="1" x14ac:dyDescent="0.2">
      <c r="D4057" s="2"/>
    </row>
    <row r="4058" spans="4:4" ht="33" customHeight="1" x14ac:dyDescent="0.2">
      <c r="D4058" s="2"/>
    </row>
    <row r="4059" spans="4:4" ht="33" customHeight="1" x14ac:dyDescent="0.2">
      <c r="D4059" s="2"/>
    </row>
    <row r="4060" spans="4:4" ht="33" customHeight="1" x14ac:dyDescent="0.2">
      <c r="D4060" s="2"/>
    </row>
    <row r="4061" spans="4:4" ht="33" customHeight="1" x14ac:dyDescent="0.2">
      <c r="D4061" s="2"/>
    </row>
    <row r="4062" spans="4:4" ht="33" customHeight="1" x14ac:dyDescent="0.2">
      <c r="D4062" s="2"/>
    </row>
    <row r="4063" spans="4:4" ht="33" customHeight="1" x14ac:dyDescent="0.2">
      <c r="D4063" s="2"/>
    </row>
    <row r="4064" spans="4:4" ht="33" customHeight="1" x14ac:dyDescent="0.2">
      <c r="D4064" s="2"/>
    </row>
    <row r="4065" spans="4:4" ht="33" customHeight="1" x14ac:dyDescent="0.2">
      <c r="D4065" s="2"/>
    </row>
    <row r="4066" spans="4:4" ht="33" customHeight="1" x14ac:dyDescent="0.2">
      <c r="D4066" s="2"/>
    </row>
    <row r="4067" spans="4:4" ht="33" customHeight="1" x14ac:dyDescent="0.2">
      <c r="D4067" s="2"/>
    </row>
    <row r="4068" spans="4:4" ht="33" customHeight="1" x14ac:dyDescent="0.2">
      <c r="D4068" s="2"/>
    </row>
    <row r="4069" spans="4:4" ht="33" customHeight="1" x14ac:dyDescent="0.2">
      <c r="D4069" s="2"/>
    </row>
    <row r="4070" spans="4:4" ht="33" customHeight="1" x14ac:dyDescent="0.2">
      <c r="D4070" s="2"/>
    </row>
    <row r="4071" spans="4:4" ht="33" customHeight="1" x14ac:dyDescent="0.2">
      <c r="D4071" s="2"/>
    </row>
    <row r="4072" spans="4:4" ht="33" customHeight="1" x14ac:dyDescent="0.2">
      <c r="D4072" s="2"/>
    </row>
    <row r="4073" spans="4:4" ht="33" customHeight="1" x14ac:dyDescent="0.2">
      <c r="D4073" s="2"/>
    </row>
    <row r="4074" spans="4:4" ht="33" customHeight="1" x14ac:dyDescent="0.2">
      <c r="D4074" s="2"/>
    </row>
    <row r="4075" spans="4:4" ht="33" customHeight="1" x14ac:dyDescent="0.2">
      <c r="D4075" s="2"/>
    </row>
    <row r="4076" spans="4:4" ht="33" customHeight="1" x14ac:dyDescent="0.2">
      <c r="D4076" s="2"/>
    </row>
    <row r="4077" spans="4:4" ht="33" customHeight="1" x14ac:dyDescent="0.2">
      <c r="D4077" s="2"/>
    </row>
    <row r="4078" spans="4:4" ht="33" customHeight="1" x14ac:dyDescent="0.2">
      <c r="D4078" s="2"/>
    </row>
    <row r="4079" spans="4:4" ht="33" customHeight="1" x14ac:dyDescent="0.2">
      <c r="D4079" s="2"/>
    </row>
    <row r="4080" spans="4:4" ht="33" customHeight="1" x14ac:dyDescent="0.2">
      <c r="D4080" s="2"/>
    </row>
    <row r="4081" spans="4:4" ht="33" customHeight="1" x14ac:dyDescent="0.2">
      <c r="D4081" s="2"/>
    </row>
    <row r="4082" spans="4:4" ht="33" customHeight="1" x14ac:dyDescent="0.2">
      <c r="D4082" s="2"/>
    </row>
    <row r="4083" spans="4:4" ht="33" customHeight="1" x14ac:dyDescent="0.2">
      <c r="D4083" s="2"/>
    </row>
    <row r="4084" spans="4:4" ht="33" customHeight="1" x14ac:dyDescent="0.2">
      <c r="D4084" s="2"/>
    </row>
    <row r="4085" spans="4:4" ht="33" customHeight="1" x14ac:dyDescent="0.2">
      <c r="D4085" s="2"/>
    </row>
    <row r="4086" spans="4:4" ht="33" customHeight="1" x14ac:dyDescent="0.2">
      <c r="D4086" s="2"/>
    </row>
    <row r="4087" spans="4:4" ht="33" customHeight="1" x14ac:dyDescent="0.2">
      <c r="D4087" s="2"/>
    </row>
    <row r="4088" spans="4:4" ht="33" customHeight="1" x14ac:dyDescent="0.2">
      <c r="D4088" s="2"/>
    </row>
    <row r="4089" spans="4:4" ht="33" customHeight="1" x14ac:dyDescent="0.2">
      <c r="D4089" s="2"/>
    </row>
    <row r="4090" spans="4:4" ht="33" customHeight="1" x14ac:dyDescent="0.2">
      <c r="D4090" s="2"/>
    </row>
    <row r="4091" spans="4:4" ht="33" customHeight="1" x14ac:dyDescent="0.2">
      <c r="D4091" s="2"/>
    </row>
    <row r="4092" spans="4:4" ht="33" customHeight="1" x14ac:dyDescent="0.2">
      <c r="D4092" s="2"/>
    </row>
    <row r="4093" spans="4:4" ht="33" customHeight="1" x14ac:dyDescent="0.2">
      <c r="D4093" s="2"/>
    </row>
    <row r="4094" spans="4:4" ht="33" customHeight="1" x14ac:dyDescent="0.2">
      <c r="D4094" s="2"/>
    </row>
    <row r="4095" spans="4:4" ht="33" customHeight="1" x14ac:dyDescent="0.2">
      <c r="D4095" s="2"/>
    </row>
    <row r="4096" spans="4:4" ht="33" customHeight="1" x14ac:dyDescent="0.2">
      <c r="D4096" s="2"/>
    </row>
    <row r="4097" spans="4:4" ht="33" customHeight="1" x14ac:dyDescent="0.2">
      <c r="D4097" s="2"/>
    </row>
    <row r="4098" spans="4:4" ht="33" customHeight="1" x14ac:dyDescent="0.2">
      <c r="D4098" s="2"/>
    </row>
    <row r="4099" spans="4:4" ht="33" customHeight="1" x14ac:dyDescent="0.2">
      <c r="D4099" s="2"/>
    </row>
    <row r="4100" spans="4:4" ht="33" customHeight="1" x14ac:dyDescent="0.2">
      <c r="D4100" s="2"/>
    </row>
    <row r="4101" spans="4:4" ht="33" customHeight="1" x14ac:dyDescent="0.2">
      <c r="D4101" s="2"/>
    </row>
    <row r="4102" spans="4:4" ht="33" customHeight="1" x14ac:dyDescent="0.2">
      <c r="D4102" s="2"/>
    </row>
    <row r="4103" spans="4:4" ht="33" customHeight="1" x14ac:dyDescent="0.2">
      <c r="D4103" s="2"/>
    </row>
    <row r="4104" spans="4:4" ht="33" customHeight="1" x14ac:dyDescent="0.2">
      <c r="D4104" s="2"/>
    </row>
    <row r="4105" spans="4:4" ht="33" customHeight="1" x14ac:dyDescent="0.2">
      <c r="D4105" s="2"/>
    </row>
    <row r="4106" spans="4:4" ht="33" customHeight="1" x14ac:dyDescent="0.2">
      <c r="D4106" s="2"/>
    </row>
    <row r="4107" spans="4:4" ht="33" customHeight="1" x14ac:dyDescent="0.2">
      <c r="D4107" s="2"/>
    </row>
    <row r="4108" spans="4:4" ht="33" customHeight="1" x14ac:dyDescent="0.2">
      <c r="D4108" s="2"/>
    </row>
    <row r="4109" spans="4:4" ht="33" customHeight="1" x14ac:dyDescent="0.2">
      <c r="D4109" s="2"/>
    </row>
    <row r="4110" spans="4:4" ht="33" customHeight="1" x14ac:dyDescent="0.2">
      <c r="D4110" s="2"/>
    </row>
    <row r="4111" spans="4:4" ht="33" customHeight="1" x14ac:dyDescent="0.2">
      <c r="D4111" s="2"/>
    </row>
    <row r="4112" spans="4:4" ht="33" customHeight="1" x14ac:dyDescent="0.2">
      <c r="D4112" s="2"/>
    </row>
    <row r="4113" spans="4:4" ht="33" customHeight="1" x14ac:dyDescent="0.2">
      <c r="D4113" s="2"/>
    </row>
    <row r="4114" spans="4:4" ht="33" customHeight="1" x14ac:dyDescent="0.2">
      <c r="D4114" s="2"/>
    </row>
    <row r="4115" spans="4:4" ht="33" customHeight="1" x14ac:dyDescent="0.2">
      <c r="D4115" s="2"/>
    </row>
    <row r="4116" spans="4:4" ht="33" customHeight="1" x14ac:dyDescent="0.2">
      <c r="D4116" s="2"/>
    </row>
    <row r="4117" spans="4:4" ht="33" customHeight="1" x14ac:dyDescent="0.2">
      <c r="D4117" s="2"/>
    </row>
    <row r="4118" spans="4:4" ht="33" customHeight="1" x14ac:dyDescent="0.2">
      <c r="D4118" s="2"/>
    </row>
    <row r="4119" spans="4:4" ht="33" customHeight="1" x14ac:dyDescent="0.2">
      <c r="D4119" s="2"/>
    </row>
    <row r="4120" spans="4:4" ht="33" customHeight="1" x14ac:dyDescent="0.2">
      <c r="D4120" s="2"/>
    </row>
    <row r="4121" spans="4:4" ht="33" customHeight="1" x14ac:dyDescent="0.2">
      <c r="D4121" s="2"/>
    </row>
    <row r="4122" spans="4:4" ht="33" customHeight="1" x14ac:dyDescent="0.2">
      <c r="D4122" s="2"/>
    </row>
    <row r="4123" spans="4:4" ht="33" customHeight="1" x14ac:dyDescent="0.2">
      <c r="D4123" s="2"/>
    </row>
    <row r="4124" spans="4:4" ht="33" customHeight="1" x14ac:dyDescent="0.2">
      <c r="D4124" s="2"/>
    </row>
    <row r="4125" spans="4:4" ht="33" customHeight="1" x14ac:dyDescent="0.2">
      <c r="D4125" s="2"/>
    </row>
    <row r="4126" spans="4:4" ht="33" customHeight="1" x14ac:dyDescent="0.2">
      <c r="D4126" s="2"/>
    </row>
    <row r="4127" spans="4:4" ht="33" customHeight="1" x14ac:dyDescent="0.2">
      <c r="D4127" s="2"/>
    </row>
    <row r="4128" spans="4:4" ht="33" customHeight="1" x14ac:dyDescent="0.2">
      <c r="D4128" s="2"/>
    </row>
    <row r="4129" spans="4:4" ht="33" customHeight="1" x14ac:dyDescent="0.2">
      <c r="D4129" s="2"/>
    </row>
    <row r="4130" spans="4:4" ht="33" customHeight="1" x14ac:dyDescent="0.2">
      <c r="D4130" s="2"/>
    </row>
    <row r="4131" spans="4:4" ht="33" customHeight="1" x14ac:dyDescent="0.2">
      <c r="D4131" s="2"/>
    </row>
    <row r="4132" spans="4:4" ht="33" customHeight="1" x14ac:dyDescent="0.2">
      <c r="D4132" s="2"/>
    </row>
    <row r="4133" spans="4:4" ht="33" customHeight="1" x14ac:dyDescent="0.2">
      <c r="D4133" s="2"/>
    </row>
    <row r="4134" spans="4:4" ht="33" customHeight="1" x14ac:dyDescent="0.2">
      <c r="D4134" s="2"/>
    </row>
    <row r="4135" spans="4:4" ht="33" customHeight="1" x14ac:dyDescent="0.2">
      <c r="D4135" s="2"/>
    </row>
    <row r="4136" spans="4:4" ht="33" customHeight="1" x14ac:dyDescent="0.2">
      <c r="D4136" s="2"/>
    </row>
    <row r="4137" spans="4:4" ht="33" customHeight="1" x14ac:dyDescent="0.2">
      <c r="D4137" s="2"/>
    </row>
    <row r="4138" spans="4:4" ht="33" customHeight="1" x14ac:dyDescent="0.2">
      <c r="D4138" s="2"/>
    </row>
    <row r="4139" spans="4:4" ht="33" customHeight="1" x14ac:dyDescent="0.2">
      <c r="D4139" s="2"/>
    </row>
    <row r="4140" spans="4:4" ht="33" customHeight="1" x14ac:dyDescent="0.2">
      <c r="D4140" s="2"/>
    </row>
    <row r="4141" spans="4:4" ht="33" customHeight="1" x14ac:dyDescent="0.2">
      <c r="D4141" s="2"/>
    </row>
    <row r="4142" spans="4:4" ht="33" customHeight="1" x14ac:dyDescent="0.2">
      <c r="D4142" s="2"/>
    </row>
    <row r="4143" spans="4:4" ht="33" customHeight="1" x14ac:dyDescent="0.2">
      <c r="D4143" s="2"/>
    </row>
    <row r="4144" spans="4:4" ht="33" customHeight="1" x14ac:dyDescent="0.2">
      <c r="D4144" s="2"/>
    </row>
    <row r="4145" spans="4:4" ht="33" customHeight="1" x14ac:dyDescent="0.2">
      <c r="D4145" s="2"/>
    </row>
    <row r="4146" spans="4:4" ht="33" customHeight="1" x14ac:dyDescent="0.2">
      <c r="D4146" s="2"/>
    </row>
    <row r="4147" spans="4:4" ht="33" customHeight="1" x14ac:dyDescent="0.2">
      <c r="D4147" s="2"/>
    </row>
    <row r="4148" spans="4:4" ht="33" customHeight="1" x14ac:dyDescent="0.2">
      <c r="D4148" s="2"/>
    </row>
    <row r="4149" spans="4:4" ht="33" customHeight="1" x14ac:dyDescent="0.2">
      <c r="D4149" s="2"/>
    </row>
    <row r="4150" spans="4:4" ht="33" customHeight="1" x14ac:dyDescent="0.2">
      <c r="D4150" s="2"/>
    </row>
    <row r="4151" spans="4:4" ht="33" customHeight="1" x14ac:dyDescent="0.2">
      <c r="D4151" s="2"/>
    </row>
    <row r="4152" spans="4:4" ht="33" customHeight="1" x14ac:dyDescent="0.2">
      <c r="D4152" s="2"/>
    </row>
    <row r="4153" spans="4:4" ht="33" customHeight="1" x14ac:dyDescent="0.2">
      <c r="D4153" s="2"/>
    </row>
    <row r="4154" spans="4:4" ht="33" customHeight="1" x14ac:dyDescent="0.2">
      <c r="D4154" s="2"/>
    </row>
    <row r="4155" spans="4:4" ht="33" customHeight="1" x14ac:dyDescent="0.2">
      <c r="D4155" s="2"/>
    </row>
    <row r="4156" spans="4:4" ht="33" customHeight="1" x14ac:dyDescent="0.2">
      <c r="D4156" s="2"/>
    </row>
    <row r="4157" spans="4:4" ht="33" customHeight="1" x14ac:dyDescent="0.2">
      <c r="D4157" s="2"/>
    </row>
    <row r="4158" spans="4:4" ht="33" customHeight="1" x14ac:dyDescent="0.2">
      <c r="D4158" s="2"/>
    </row>
    <row r="4159" spans="4:4" ht="33" customHeight="1" x14ac:dyDescent="0.2">
      <c r="D4159" s="2"/>
    </row>
    <row r="4160" spans="4:4" ht="33" customHeight="1" x14ac:dyDescent="0.2">
      <c r="D4160" s="2"/>
    </row>
    <row r="4161" spans="4:4" ht="33" customHeight="1" x14ac:dyDescent="0.2">
      <c r="D4161" s="2"/>
    </row>
    <row r="4162" spans="4:4" ht="33" customHeight="1" x14ac:dyDescent="0.2">
      <c r="D4162" s="2"/>
    </row>
    <row r="4163" spans="4:4" ht="33" customHeight="1" x14ac:dyDescent="0.2">
      <c r="D4163" s="2"/>
    </row>
    <row r="4164" spans="4:4" ht="33" customHeight="1" x14ac:dyDescent="0.2">
      <c r="D4164" s="2"/>
    </row>
    <row r="4165" spans="4:4" ht="33" customHeight="1" x14ac:dyDescent="0.2">
      <c r="D4165" s="2"/>
    </row>
    <row r="4166" spans="4:4" ht="33" customHeight="1" x14ac:dyDescent="0.2">
      <c r="D4166" s="2"/>
    </row>
    <row r="4167" spans="4:4" ht="33" customHeight="1" x14ac:dyDescent="0.2">
      <c r="D4167" s="2"/>
    </row>
    <row r="4168" spans="4:4" ht="33" customHeight="1" x14ac:dyDescent="0.2">
      <c r="D4168" s="2"/>
    </row>
    <row r="4169" spans="4:4" ht="33" customHeight="1" x14ac:dyDescent="0.2">
      <c r="D4169" s="2"/>
    </row>
    <row r="4170" spans="4:4" ht="33" customHeight="1" x14ac:dyDescent="0.2">
      <c r="D4170" s="2"/>
    </row>
    <row r="4171" spans="4:4" ht="33" customHeight="1" x14ac:dyDescent="0.2">
      <c r="D4171" s="2"/>
    </row>
    <row r="4172" spans="4:4" ht="33" customHeight="1" x14ac:dyDescent="0.2">
      <c r="D4172" s="2"/>
    </row>
    <row r="4173" spans="4:4" ht="33" customHeight="1" x14ac:dyDescent="0.2">
      <c r="D4173" s="2"/>
    </row>
    <row r="4174" spans="4:4" ht="33" customHeight="1" x14ac:dyDescent="0.2">
      <c r="D4174" s="2"/>
    </row>
    <row r="4175" spans="4:4" ht="33" customHeight="1" x14ac:dyDescent="0.2">
      <c r="D4175" s="2"/>
    </row>
    <row r="4176" spans="4:4" ht="33" customHeight="1" x14ac:dyDescent="0.2">
      <c r="D4176" s="2"/>
    </row>
    <row r="4177" spans="4:4" ht="33" customHeight="1" x14ac:dyDescent="0.2">
      <c r="D4177" s="2"/>
    </row>
    <row r="4178" spans="4:4" ht="33" customHeight="1" x14ac:dyDescent="0.2">
      <c r="D4178" s="2"/>
    </row>
    <row r="4179" spans="4:4" ht="33" customHeight="1" x14ac:dyDescent="0.2">
      <c r="D4179" s="2"/>
    </row>
    <row r="4180" spans="4:4" ht="33" customHeight="1" x14ac:dyDescent="0.2">
      <c r="D4180" s="2"/>
    </row>
    <row r="4181" spans="4:4" ht="33" customHeight="1" x14ac:dyDescent="0.2">
      <c r="D4181" s="2"/>
    </row>
    <row r="4182" spans="4:4" ht="33" customHeight="1" x14ac:dyDescent="0.2">
      <c r="D4182" s="2"/>
    </row>
    <row r="4183" spans="4:4" ht="33" customHeight="1" x14ac:dyDescent="0.2">
      <c r="D4183" s="2"/>
    </row>
    <row r="4184" spans="4:4" ht="33" customHeight="1" x14ac:dyDescent="0.2">
      <c r="D4184" s="2"/>
    </row>
    <row r="4185" spans="4:4" ht="33" customHeight="1" x14ac:dyDescent="0.2">
      <c r="D4185" s="2"/>
    </row>
    <row r="4186" spans="4:4" ht="33" customHeight="1" x14ac:dyDescent="0.2">
      <c r="D4186" s="2"/>
    </row>
    <row r="4187" spans="4:4" ht="33" customHeight="1" x14ac:dyDescent="0.2">
      <c r="D4187" s="2"/>
    </row>
    <row r="4188" spans="4:4" ht="33" customHeight="1" x14ac:dyDescent="0.2">
      <c r="D4188" s="2"/>
    </row>
    <row r="4189" spans="4:4" ht="33" customHeight="1" x14ac:dyDescent="0.2">
      <c r="D4189" s="2"/>
    </row>
    <row r="4190" spans="4:4" ht="33" customHeight="1" x14ac:dyDescent="0.2">
      <c r="D4190" s="2"/>
    </row>
    <row r="4191" spans="4:4" ht="33" customHeight="1" x14ac:dyDescent="0.2">
      <c r="D4191" s="2"/>
    </row>
    <row r="4192" spans="4:4" ht="33" customHeight="1" x14ac:dyDescent="0.2">
      <c r="D4192" s="2"/>
    </row>
    <row r="4193" spans="4:4" ht="33" customHeight="1" x14ac:dyDescent="0.2">
      <c r="D4193" s="2"/>
    </row>
    <row r="4194" spans="4:4" ht="33" customHeight="1" x14ac:dyDescent="0.2">
      <c r="D4194" s="2"/>
    </row>
    <row r="4195" spans="4:4" ht="33" customHeight="1" x14ac:dyDescent="0.2">
      <c r="D4195" s="2"/>
    </row>
    <row r="4196" spans="4:4" ht="33" customHeight="1" x14ac:dyDescent="0.2">
      <c r="D4196" s="2"/>
    </row>
    <row r="4197" spans="4:4" ht="33" customHeight="1" x14ac:dyDescent="0.2">
      <c r="D4197" s="2"/>
    </row>
    <row r="4198" spans="4:4" ht="33" customHeight="1" x14ac:dyDescent="0.2">
      <c r="D4198" s="2"/>
    </row>
    <row r="4199" spans="4:4" ht="33" customHeight="1" x14ac:dyDescent="0.2">
      <c r="D4199" s="2"/>
    </row>
    <row r="4200" spans="4:4" ht="33" customHeight="1" x14ac:dyDescent="0.2">
      <c r="D4200" s="2"/>
    </row>
    <row r="4201" spans="4:4" ht="33" customHeight="1" x14ac:dyDescent="0.2">
      <c r="D4201" s="2"/>
    </row>
    <row r="4202" spans="4:4" ht="33" customHeight="1" x14ac:dyDescent="0.2">
      <c r="D4202" s="2"/>
    </row>
    <row r="4203" spans="4:4" ht="33" customHeight="1" x14ac:dyDescent="0.2">
      <c r="D4203" s="2"/>
    </row>
    <row r="4204" spans="4:4" ht="33" customHeight="1" x14ac:dyDescent="0.2">
      <c r="D4204" s="2"/>
    </row>
    <row r="4205" spans="4:4" ht="33" customHeight="1" x14ac:dyDescent="0.2">
      <c r="D4205" s="2"/>
    </row>
    <row r="4206" spans="4:4" ht="33" customHeight="1" x14ac:dyDescent="0.2">
      <c r="D4206" s="2"/>
    </row>
    <row r="4207" spans="4:4" ht="33" customHeight="1" x14ac:dyDescent="0.2">
      <c r="D4207" s="2"/>
    </row>
    <row r="4208" spans="4:4" ht="33" customHeight="1" x14ac:dyDescent="0.2">
      <c r="D4208" s="2"/>
    </row>
    <row r="4209" spans="4:4" ht="33" customHeight="1" x14ac:dyDescent="0.2">
      <c r="D4209" s="2"/>
    </row>
    <row r="4210" spans="4:4" ht="33" customHeight="1" x14ac:dyDescent="0.2">
      <c r="D4210" s="2"/>
    </row>
    <row r="4211" spans="4:4" ht="33" customHeight="1" x14ac:dyDescent="0.2">
      <c r="D4211" s="2"/>
    </row>
    <row r="4212" spans="4:4" ht="33" customHeight="1" x14ac:dyDescent="0.2">
      <c r="D4212" s="2"/>
    </row>
    <row r="4213" spans="4:4" ht="33" customHeight="1" x14ac:dyDescent="0.2">
      <c r="D4213" s="2"/>
    </row>
    <row r="4214" spans="4:4" ht="33" customHeight="1" x14ac:dyDescent="0.2">
      <c r="D4214" s="2"/>
    </row>
    <row r="4215" spans="4:4" ht="33" customHeight="1" x14ac:dyDescent="0.2">
      <c r="D4215" s="2"/>
    </row>
    <row r="4216" spans="4:4" ht="33" customHeight="1" x14ac:dyDescent="0.2">
      <c r="D4216" s="2"/>
    </row>
    <row r="4217" spans="4:4" ht="33" customHeight="1" x14ac:dyDescent="0.2">
      <c r="D4217" s="2"/>
    </row>
    <row r="4218" spans="4:4" ht="33" customHeight="1" x14ac:dyDescent="0.2">
      <c r="D4218" s="2"/>
    </row>
    <row r="4219" spans="4:4" ht="33" customHeight="1" x14ac:dyDescent="0.2">
      <c r="D4219" s="2"/>
    </row>
    <row r="4220" spans="4:4" ht="33" customHeight="1" x14ac:dyDescent="0.2">
      <c r="D4220" s="2"/>
    </row>
    <row r="4221" spans="4:4" ht="33" customHeight="1" x14ac:dyDescent="0.2">
      <c r="D4221" s="2"/>
    </row>
    <row r="4222" spans="4:4" ht="33" customHeight="1" x14ac:dyDescent="0.2">
      <c r="D4222" s="2"/>
    </row>
    <row r="4223" spans="4:4" ht="33" customHeight="1" x14ac:dyDescent="0.2">
      <c r="D4223" s="2"/>
    </row>
    <row r="4224" spans="4:4" ht="33" customHeight="1" x14ac:dyDescent="0.2">
      <c r="D4224" s="2"/>
    </row>
    <row r="4225" spans="4:4" ht="33" customHeight="1" x14ac:dyDescent="0.2">
      <c r="D4225" s="2"/>
    </row>
    <row r="4226" spans="4:4" ht="33" customHeight="1" x14ac:dyDescent="0.2">
      <c r="D4226" s="2"/>
    </row>
    <row r="4227" spans="4:4" ht="33" customHeight="1" x14ac:dyDescent="0.2">
      <c r="D4227" s="2"/>
    </row>
    <row r="4228" spans="4:4" ht="33" customHeight="1" x14ac:dyDescent="0.2">
      <c r="D4228" s="2"/>
    </row>
    <row r="4229" spans="4:4" ht="33" customHeight="1" x14ac:dyDescent="0.2">
      <c r="D4229" s="2"/>
    </row>
    <row r="4230" spans="4:4" ht="33" customHeight="1" x14ac:dyDescent="0.2">
      <c r="D4230" s="2"/>
    </row>
    <row r="4231" spans="4:4" ht="33" customHeight="1" x14ac:dyDescent="0.2">
      <c r="D4231" s="2"/>
    </row>
    <row r="4232" spans="4:4" ht="33" customHeight="1" x14ac:dyDescent="0.2">
      <c r="D4232" s="2"/>
    </row>
    <row r="4233" spans="4:4" ht="33" customHeight="1" x14ac:dyDescent="0.2">
      <c r="D4233" s="2"/>
    </row>
    <row r="4234" spans="4:4" ht="33" customHeight="1" x14ac:dyDescent="0.2">
      <c r="D4234" s="2"/>
    </row>
    <row r="4235" spans="4:4" ht="33" customHeight="1" x14ac:dyDescent="0.2">
      <c r="D4235" s="2"/>
    </row>
    <row r="4236" spans="4:4" ht="33" customHeight="1" x14ac:dyDescent="0.2">
      <c r="D4236" s="2"/>
    </row>
    <row r="4237" spans="4:4" ht="33" customHeight="1" x14ac:dyDescent="0.2">
      <c r="D4237" s="2"/>
    </row>
    <row r="4238" spans="4:4" ht="33" customHeight="1" x14ac:dyDescent="0.2">
      <c r="D4238" s="2"/>
    </row>
    <row r="4239" spans="4:4" ht="33" customHeight="1" x14ac:dyDescent="0.2">
      <c r="D4239" s="2"/>
    </row>
    <row r="4240" spans="4:4" ht="33" customHeight="1" x14ac:dyDescent="0.2">
      <c r="D4240" s="2"/>
    </row>
    <row r="4241" spans="4:4" ht="33" customHeight="1" x14ac:dyDescent="0.2">
      <c r="D4241" s="2"/>
    </row>
    <row r="4242" spans="4:4" ht="33" customHeight="1" x14ac:dyDescent="0.2">
      <c r="D4242" s="2"/>
    </row>
    <row r="4243" spans="4:4" ht="33" customHeight="1" x14ac:dyDescent="0.2">
      <c r="D4243" s="2"/>
    </row>
    <row r="4244" spans="4:4" ht="33" customHeight="1" x14ac:dyDescent="0.2">
      <c r="D4244" s="2"/>
    </row>
    <row r="4245" spans="4:4" ht="33" customHeight="1" x14ac:dyDescent="0.2">
      <c r="D4245" s="2"/>
    </row>
    <row r="4246" spans="4:4" ht="33" customHeight="1" x14ac:dyDescent="0.2">
      <c r="D4246" s="2"/>
    </row>
    <row r="4247" spans="4:4" ht="33" customHeight="1" x14ac:dyDescent="0.2">
      <c r="D4247" s="2"/>
    </row>
    <row r="4248" spans="4:4" ht="33" customHeight="1" x14ac:dyDescent="0.2">
      <c r="D4248" s="2"/>
    </row>
    <row r="4249" spans="4:4" ht="33" customHeight="1" x14ac:dyDescent="0.2">
      <c r="D4249" s="2"/>
    </row>
    <row r="4250" spans="4:4" ht="33" customHeight="1" x14ac:dyDescent="0.2">
      <c r="D4250" s="2"/>
    </row>
    <row r="4251" spans="4:4" ht="33" customHeight="1" x14ac:dyDescent="0.2">
      <c r="D4251" s="2"/>
    </row>
    <row r="4252" spans="4:4" ht="33" customHeight="1" x14ac:dyDescent="0.2">
      <c r="D4252" s="2"/>
    </row>
    <row r="4253" spans="4:4" ht="33" customHeight="1" x14ac:dyDescent="0.2">
      <c r="D4253" s="2"/>
    </row>
    <row r="4254" spans="4:4" ht="33" customHeight="1" x14ac:dyDescent="0.2">
      <c r="D4254" s="2"/>
    </row>
    <row r="4255" spans="4:4" ht="33" customHeight="1" x14ac:dyDescent="0.2">
      <c r="D4255" s="2"/>
    </row>
    <row r="4256" spans="4:4" ht="33" customHeight="1" x14ac:dyDescent="0.2">
      <c r="D4256" s="2"/>
    </row>
    <row r="4257" spans="4:4" ht="33" customHeight="1" x14ac:dyDescent="0.2">
      <c r="D4257" s="2"/>
    </row>
    <row r="4258" spans="4:4" ht="33" customHeight="1" x14ac:dyDescent="0.2">
      <c r="D4258" s="2"/>
    </row>
    <row r="4259" spans="4:4" ht="33" customHeight="1" x14ac:dyDescent="0.2">
      <c r="D4259" s="2"/>
    </row>
    <row r="4260" spans="4:4" ht="33" customHeight="1" x14ac:dyDescent="0.2">
      <c r="D4260" s="2"/>
    </row>
    <row r="4261" spans="4:4" ht="33" customHeight="1" x14ac:dyDescent="0.2">
      <c r="D4261" s="2"/>
    </row>
    <row r="4262" spans="4:4" ht="33" customHeight="1" x14ac:dyDescent="0.2">
      <c r="D4262" s="2"/>
    </row>
    <row r="4263" spans="4:4" ht="33" customHeight="1" x14ac:dyDescent="0.2">
      <c r="D4263" s="2"/>
    </row>
    <row r="4264" spans="4:4" ht="33" customHeight="1" x14ac:dyDescent="0.2">
      <c r="D4264" s="2"/>
    </row>
    <row r="4265" spans="4:4" ht="33" customHeight="1" x14ac:dyDescent="0.2">
      <c r="D4265" s="2"/>
    </row>
    <row r="4266" spans="4:4" ht="33" customHeight="1" x14ac:dyDescent="0.2">
      <c r="D4266" s="2"/>
    </row>
    <row r="4267" spans="4:4" ht="33" customHeight="1" x14ac:dyDescent="0.2">
      <c r="D4267" s="2"/>
    </row>
    <row r="4268" spans="4:4" ht="33" customHeight="1" x14ac:dyDescent="0.2">
      <c r="D4268" s="2"/>
    </row>
    <row r="4269" spans="4:4" ht="33" customHeight="1" x14ac:dyDescent="0.2">
      <c r="D4269" s="2"/>
    </row>
    <row r="4270" spans="4:4" ht="33" customHeight="1" x14ac:dyDescent="0.2">
      <c r="D4270" s="2"/>
    </row>
    <row r="4271" spans="4:4" ht="33" customHeight="1" x14ac:dyDescent="0.2">
      <c r="D4271" s="2"/>
    </row>
    <row r="4272" spans="4:4" ht="33" customHeight="1" x14ac:dyDescent="0.2">
      <c r="D4272" s="2"/>
    </row>
    <row r="4273" spans="4:4" ht="33" customHeight="1" x14ac:dyDescent="0.2">
      <c r="D4273" s="2"/>
    </row>
    <row r="4274" spans="4:4" ht="33" customHeight="1" x14ac:dyDescent="0.2">
      <c r="D4274" s="2"/>
    </row>
    <row r="4275" spans="4:4" ht="33" customHeight="1" x14ac:dyDescent="0.2">
      <c r="D4275" s="2"/>
    </row>
    <row r="4276" spans="4:4" ht="33" customHeight="1" x14ac:dyDescent="0.2">
      <c r="D4276" s="2"/>
    </row>
    <row r="4277" spans="4:4" ht="33" customHeight="1" x14ac:dyDescent="0.2">
      <c r="D4277" s="2"/>
    </row>
    <row r="4278" spans="4:4" ht="33" customHeight="1" x14ac:dyDescent="0.2">
      <c r="D4278" s="2"/>
    </row>
    <row r="4279" spans="4:4" ht="33" customHeight="1" x14ac:dyDescent="0.2">
      <c r="D4279" s="2"/>
    </row>
    <row r="4280" spans="4:4" ht="33" customHeight="1" x14ac:dyDescent="0.2">
      <c r="D4280" s="2"/>
    </row>
    <row r="4281" spans="4:4" ht="33" customHeight="1" x14ac:dyDescent="0.2">
      <c r="D4281" s="2"/>
    </row>
    <row r="4282" spans="4:4" ht="33" customHeight="1" x14ac:dyDescent="0.2">
      <c r="D4282" s="2"/>
    </row>
    <row r="4283" spans="4:4" ht="33" customHeight="1" x14ac:dyDescent="0.2">
      <c r="D4283" s="2"/>
    </row>
    <row r="4284" spans="4:4" ht="33" customHeight="1" x14ac:dyDescent="0.2">
      <c r="D4284" s="2"/>
    </row>
    <row r="4285" spans="4:4" ht="33" customHeight="1" x14ac:dyDescent="0.2">
      <c r="D4285" s="2"/>
    </row>
    <row r="4286" spans="4:4" ht="33" customHeight="1" x14ac:dyDescent="0.2">
      <c r="D4286" s="2"/>
    </row>
    <row r="4287" spans="4:4" ht="33" customHeight="1" x14ac:dyDescent="0.2">
      <c r="D4287" s="2"/>
    </row>
    <row r="4288" spans="4:4" ht="33" customHeight="1" x14ac:dyDescent="0.2">
      <c r="D4288" s="2"/>
    </row>
    <row r="4289" spans="4:4" ht="33" customHeight="1" x14ac:dyDescent="0.2">
      <c r="D4289" s="2"/>
    </row>
    <row r="4290" spans="4:4" ht="33" customHeight="1" x14ac:dyDescent="0.2">
      <c r="D4290" s="2"/>
    </row>
    <row r="4291" spans="4:4" ht="33" customHeight="1" x14ac:dyDescent="0.2">
      <c r="D4291" s="2"/>
    </row>
    <row r="4292" spans="4:4" ht="33" customHeight="1" x14ac:dyDescent="0.2">
      <c r="D4292" s="2"/>
    </row>
    <row r="4293" spans="4:4" ht="33" customHeight="1" x14ac:dyDescent="0.2">
      <c r="D4293" s="2"/>
    </row>
    <row r="4294" spans="4:4" ht="33" customHeight="1" x14ac:dyDescent="0.2">
      <c r="D4294" s="2"/>
    </row>
    <row r="4295" spans="4:4" ht="33" customHeight="1" x14ac:dyDescent="0.2">
      <c r="D4295" s="2"/>
    </row>
    <row r="4296" spans="4:4" ht="33" customHeight="1" x14ac:dyDescent="0.2">
      <c r="D4296" s="2"/>
    </row>
    <row r="4297" spans="4:4" ht="33" customHeight="1" x14ac:dyDescent="0.2">
      <c r="D4297" s="2"/>
    </row>
    <row r="4298" spans="4:4" ht="33" customHeight="1" x14ac:dyDescent="0.2">
      <c r="D4298" s="2"/>
    </row>
    <row r="4299" spans="4:4" ht="33" customHeight="1" x14ac:dyDescent="0.2">
      <c r="D4299" s="2"/>
    </row>
    <row r="4300" spans="4:4" ht="33" customHeight="1" x14ac:dyDescent="0.2">
      <c r="D4300" s="2"/>
    </row>
    <row r="4301" spans="4:4" ht="33" customHeight="1" x14ac:dyDescent="0.2">
      <c r="D4301" s="2"/>
    </row>
    <row r="4302" spans="4:4" ht="33" customHeight="1" x14ac:dyDescent="0.2">
      <c r="D4302" s="2"/>
    </row>
    <row r="4303" spans="4:4" ht="33" customHeight="1" x14ac:dyDescent="0.2">
      <c r="D4303" s="2"/>
    </row>
    <row r="4304" spans="4:4" ht="33" customHeight="1" x14ac:dyDescent="0.2">
      <c r="D4304" s="2"/>
    </row>
    <row r="4305" spans="4:4" ht="33" customHeight="1" x14ac:dyDescent="0.2">
      <c r="D4305" s="2"/>
    </row>
    <row r="4306" spans="4:4" ht="33" customHeight="1" x14ac:dyDescent="0.2">
      <c r="D4306" s="2"/>
    </row>
    <row r="4307" spans="4:4" ht="33" customHeight="1" x14ac:dyDescent="0.2">
      <c r="D4307" s="2"/>
    </row>
    <row r="4308" spans="4:4" ht="33" customHeight="1" x14ac:dyDescent="0.2">
      <c r="D4308" s="2"/>
    </row>
    <row r="4309" spans="4:4" ht="33" customHeight="1" x14ac:dyDescent="0.2">
      <c r="D4309" s="2"/>
    </row>
    <row r="4310" spans="4:4" ht="33" customHeight="1" x14ac:dyDescent="0.2">
      <c r="D4310" s="2"/>
    </row>
    <row r="4311" spans="4:4" ht="33" customHeight="1" x14ac:dyDescent="0.2">
      <c r="D4311" s="2"/>
    </row>
    <row r="4312" spans="4:4" ht="33" customHeight="1" x14ac:dyDescent="0.2">
      <c r="D4312" s="2"/>
    </row>
    <row r="4313" spans="4:4" ht="33" customHeight="1" x14ac:dyDescent="0.2">
      <c r="D4313" s="2"/>
    </row>
    <row r="4314" spans="4:4" ht="33" customHeight="1" x14ac:dyDescent="0.2">
      <c r="D4314" s="2"/>
    </row>
    <row r="4315" spans="4:4" ht="33" customHeight="1" x14ac:dyDescent="0.2">
      <c r="D4315" s="2"/>
    </row>
    <row r="4316" spans="4:4" ht="33" customHeight="1" x14ac:dyDescent="0.2">
      <c r="D4316" s="2"/>
    </row>
    <row r="4317" spans="4:4" ht="33" customHeight="1" x14ac:dyDescent="0.2">
      <c r="D4317" s="2"/>
    </row>
    <row r="4318" spans="4:4" ht="33" customHeight="1" x14ac:dyDescent="0.2">
      <c r="D4318" s="2"/>
    </row>
    <row r="4319" spans="4:4" ht="33" customHeight="1" x14ac:dyDescent="0.2">
      <c r="D4319" s="2"/>
    </row>
    <row r="4320" spans="4:4" ht="33" customHeight="1" x14ac:dyDescent="0.2">
      <c r="D4320" s="2"/>
    </row>
    <row r="4321" spans="4:4" ht="33" customHeight="1" x14ac:dyDescent="0.2">
      <c r="D4321" s="2"/>
    </row>
    <row r="4322" spans="4:4" ht="33" customHeight="1" x14ac:dyDescent="0.2">
      <c r="D4322" s="2"/>
    </row>
    <row r="4323" spans="4:4" ht="33" customHeight="1" x14ac:dyDescent="0.2">
      <c r="D4323" s="2"/>
    </row>
    <row r="4324" spans="4:4" ht="33" customHeight="1" x14ac:dyDescent="0.2">
      <c r="D4324" s="2"/>
    </row>
    <row r="4325" spans="4:4" ht="33" customHeight="1" x14ac:dyDescent="0.2">
      <c r="D4325" s="2"/>
    </row>
    <row r="4326" spans="4:4" ht="33" customHeight="1" x14ac:dyDescent="0.2">
      <c r="D4326" s="2"/>
    </row>
    <row r="4327" spans="4:4" ht="33" customHeight="1" x14ac:dyDescent="0.2">
      <c r="D4327" s="2"/>
    </row>
    <row r="4328" spans="4:4" ht="33" customHeight="1" x14ac:dyDescent="0.2">
      <c r="D4328" s="2"/>
    </row>
    <row r="4329" spans="4:4" ht="33" customHeight="1" x14ac:dyDescent="0.2">
      <c r="D4329" s="2"/>
    </row>
    <row r="4330" spans="4:4" ht="33" customHeight="1" x14ac:dyDescent="0.2">
      <c r="D4330" s="2"/>
    </row>
    <row r="4331" spans="4:4" ht="33" customHeight="1" x14ac:dyDescent="0.2">
      <c r="D4331" s="2"/>
    </row>
    <row r="4332" spans="4:4" ht="33" customHeight="1" x14ac:dyDescent="0.2">
      <c r="D4332" s="2"/>
    </row>
    <row r="4333" spans="4:4" ht="33" customHeight="1" x14ac:dyDescent="0.2">
      <c r="D4333" s="2"/>
    </row>
    <row r="4334" spans="4:4" ht="33" customHeight="1" x14ac:dyDescent="0.2">
      <c r="D4334" s="2"/>
    </row>
    <row r="4335" spans="4:4" ht="33" customHeight="1" x14ac:dyDescent="0.2">
      <c r="D4335" s="2"/>
    </row>
    <row r="4336" spans="4:4" ht="33" customHeight="1" x14ac:dyDescent="0.2">
      <c r="D4336" s="2"/>
    </row>
    <row r="4337" spans="4:4" ht="33" customHeight="1" x14ac:dyDescent="0.2">
      <c r="D4337" s="2"/>
    </row>
    <row r="4338" spans="4:4" ht="33" customHeight="1" x14ac:dyDescent="0.2">
      <c r="D4338" s="2"/>
    </row>
    <row r="4339" spans="4:4" ht="33" customHeight="1" x14ac:dyDescent="0.2">
      <c r="D4339" s="2"/>
    </row>
    <row r="4340" spans="4:4" ht="33" customHeight="1" x14ac:dyDescent="0.2">
      <c r="D4340" s="2"/>
    </row>
    <row r="4341" spans="4:4" ht="33" customHeight="1" x14ac:dyDescent="0.2">
      <c r="D4341" s="2"/>
    </row>
    <row r="4342" spans="4:4" ht="33" customHeight="1" x14ac:dyDescent="0.2">
      <c r="D4342" s="2"/>
    </row>
    <row r="4343" spans="4:4" ht="33" customHeight="1" x14ac:dyDescent="0.2">
      <c r="D4343" s="2"/>
    </row>
    <row r="4344" spans="4:4" ht="33" customHeight="1" x14ac:dyDescent="0.2">
      <c r="D4344" s="2"/>
    </row>
    <row r="4345" spans="4:4" ht="33" customHeight="1" x14ac:dyDescent="0.2">
      <c r="D4345" s="2"/>
    </row>
    <row r="4346" spans="4:4" ht="33" customHeight="1" x14ac:dyDescent="0.2">
      <c r="D4346" s="2"/>
    </row>
    <row r="4347" spans="4:4" ht="33" customHeight="1" x14ac:dyDescent="0.2">
      <c r="D4347" s="2"/>
    </row>
    <row r="4348" spans="4:4" ht="33" customHeight="1" x14ac:dyDescent="0.2">
      <c r="D4348" s="2"/>
    </row>
    <row r="4349" spans="4:4" ht="33" customHeight="1" x14ac:dyDescent="0.2">
      <c r="D4349" s="2"/>
    </row>
    <row r="4350" spans="4:4" ht="33" customHeight="1" x14ac:dyDescent="0.2">
      <c r="D4350" s="2"/>
    </row>
    <row r="4351" spans="4:4" ht="33" customHeight="1" x14ac:dyDescent="0.2">
      <c r="D4351" s="2"/>
    </row>
    <row r="4352" spans="4:4" ht="33" customHeight="1" x14ac:dyDescent="0.2">
      <c r="D4352" s="2"/>
    </row>
    <row r="4353" spans="4:4" ht="33" customHeight="1" x14ac:dyDescent="0.2">
      <c r="D4353" s="2"/>
    </row>
    <row r="4354" spans="4:4" ht="33" customHeight="1" x14ac:dyDescent="0.2">
      <c r="D4354" s="2"/>
    </row>
    <row r="4355" spans="4:4" ht="33" customHeight="1" x14ac:dyDescent="0.2">
      <c r="D4355" s="2"/>
    </row>
    <row r="4356" spans="4:4" ht="33" customHeight="1" x14ac:dyDescent="0.2">
      <c r="D4356" s="2"/>
    </row>
    <row r="4357" spans="4:4" ht="33" customHeight="1" x14ac:dyDescent="0.2">
      <c r="D4357" s="2"/>
    </row>
    <row r="4358" spans="4:4" ht="33" customHeight="1" x14ac:dyDescent="0.2">
      <c r="D4358" s="2"/>
    </row>
    <row r="4359" spans="4:4" ht="33" customHeight="1" x14ac:dyDescent="0.2">
      <c r="D4359" s="2"/>
    </row>
    <row r="4360" spans="4:4" ht="33" customHeight="1" x14ac:dyDescent="0.2">
      <c r="D4360" s="2"/>
    </row>
    <row r="4361" spans="4:4" ht="33" customHeight="1" x14ac:dyDescent="0.2">
      <c r="D4361" s="2"/>
    </row>
    <row r="4362" spans="4:4" ht="33" customHeight="1" x14ac:dyDescent="0.2">
      <c r="D4362" s="2"/>
    </row>
    <row r="4363" spans="4:4" ht="33" customHeight="1" x14ac:dyDescent="0.2">
      <c r="D4363" s="2"/>
    </row>
    <row r="4364" spans="4:4" ht="33" customHeight="1" x14ac:dyDescent="0.2">
      <c r="D4364" s="2"/>
    </row>
    <row r="4365" spans="4:4" ht="33" customHeight="1" x14ac:dyDescent="0.2">
      <c r="D4365" s="2"/>
    </row>
    <row r="4366" spans="4:4" ht="33" customHeight="1" x14ac:dyDescent="0.2">
      <c r="D4366" s="2"/>
    </row>
    <row r="4367" spans="4:4" ht="33" customHeight="1" x14ac:dyDescent="0.2">
      <c r="D4367" s="2"/>
    </row>
    <row r="4368" spans="4:4" ht="33" customHeight="1" x14ac:dyDescent="0.2">
      <c r="D4368" s="2"/>
    </row>
    <row r="4369" spans="4:4" ht="33" customHeight="1" x14ac:dyDescent="0.2">
      <c r="D4369" s="2"/>
    </row>
    <row r="4370" spans="4:4" ht="33" customHeight="1" x14ac:dyDescent="0.2">
      <c r="D4370" s="2"/>
    </row>
    <row r="4371" spans="4:4" ht="33" customHeight="1" x14ac:dyDescent="0.2">
      <c r="D4371" s="2"/>
    </row>
    <row r="4372" spans="4:4" ht="33" customHeight="1" x14ac:dyDescent="0.2">
      <c r="D4372" s="2"/>
    </row>
    <row r="4373" spans="4:4" ht="33" customHeight="1" x14ac:dyDescent="0.2">
      <c r="D4373" s="2"/>
    </row>
    <row r="4374" spans="4:4" ht="33" customHeight="1" x14ac:dyDescent="0.2">
      <c r="D4374" s="2"/>
    </row>
    <row r="4375" spans="4:4" ht="33" customHeight="1" x14ac:dyDescent="0.2">
      <c r="D4375" s="2"/>
    </row>
    <row r="4376" spans="4:4" ht="33" customHeight="1" x14ac:dyDescent="0.2">
      <c r="D4376" s="2"/>
    </row>
    <row r="4377" spans="4:4" ht="33" customHeight="1" x14ac:dyDescent="0.2">
      <c r="D4377" s="2"/>
    </row>
    <row r="4378" spans="4:4" ht="33" customHeight="1" x14ac:dyDescent="0.2">
      <c r="D4378" s="2"/>
    </row>
    <row r="4379" spans="4:4" ht="33" customHeight="1" x14ac:dyDescent="0.2">
      <c r="D4379" s="2"/>
    </row>
    <row r="4380" spans="4:4" ht="33" customHeight="1" x14ac:dyDescent="0.2">
      <c r="D4380" s="2"/>
    </row>
    <row r="4381" spans="4:4" ht="33" customHeight="1" x14ac:dyDescent="0.2">
      <c r="D4381" s="2"/>
    </row>
    <row r="4382" spans="4:4" ht="33" customHeight="1" x14ac:dyDescent="0.2">
      <c r="D4382" s="2"/>
    </row>
    <row r="4383" spans="4:4" ht="33" customHeight="1" x14ac:dyDescent="0.2">
      <c r="D4383" s="2"/>
    </row>
    <row r="4384" spans="4:4" ht="33" customHeight="1" x14ac:dyDescent="0.2">
      <c r="D4384" s="2"/>
    </row>
    <row r="4385" spans="4:4" ht="33" customHeight="1" x14ac:dyDescent="0.2">
      <c r="D4385" s="2"/>
    </row>
    <row r="4386" spans="4:4" ht="33" customHeight="1" x14ac:dyDescent="0.2">
      <c r="D4386" s="2"/>
    </row>
    <row r="4387" spans="4:4" ht="33" customHeight="1" x14ac:dyDescent="0.2">
      <c r="D4387" s="2"/>
    </row>
    <row r="4388" spans="4:4" ht="33" customHeight="1" x14ac:dyDescent="0.2">
      <c r="D4388" s="2"/>
    </row>
    <row r="4389" spans="4:4" ht="33" customHeight="1" x14ac:dyDescent="0.2">
      <c r="D4389" s="2"/>
    </row>
    <row r="4390" spans="4:4" ht="33" customHeight="1" x14ac:dyDescent="0.2">
      <c r="D4390" s="2"/>
    </row>
    <row r="4391" spans="4:4" ht="33" customHeight="1" x14ac:dyDescent="0.2">
      <c r="D4391" s="2"/>
    </row>
    <row r="4392" spans="4:4" ht="33" customHeight="1" x14ac:dyDescent="0.2">
      <c r="D4392" s="2"/>
    </row>
    <row r="4393" spans="4:4" ht="33" customHeight="1" x14ac:dyDescent="0.2">
      <c r="D4393" s="2"/>
    </row>
    <row r="4394" spans="4:4" ht="33" customHeight="1" x14ac:dyDescent="0.2">
      <c r="D4394" s="2"/>
    </row>
    <row r="4395" spans="4:4" ht="33" customHeight="1" x14ac:dyDescent="0.2">
      <c r="D4395" s="2"/>
    </row>
    <row r="4396" spans="4:4" ht="33" customHeight="1" x14ac:dyDescent="0.2">
      <c r="D4396" s="2"/>
    </row>
    <row r="4397" spans="4:4" ht="33" customHeight="1" x14ac:dyDescent="0.2">
      <c r="D4397" s="2"/>
    </row>
    <row r="4398" spans="4:4" ht="33" customHeight="1" x14ac:dyDescent="0.2">
      <c r="D4398" s="2"/>
    </row>
    <row r="4399" spans="4:4" ht="33" customHeight="1" x14ac:dyDescent="0.2">
      <c r="D4399" s="2"/>
    </row>
    <row r="4400" spans="4:4" ht="33" customHeight="1" x14ac:dyDescent="0.2">
      <c r="D4400" s="2"/>
    </row>
    <row r="4401" spans="4:4" ht="33" customHeight="1" x14ac:dyDescent="0.2">
      <c r="D4401" s="2"/>
    </row>
    <row r="4402" spans="4:4" ht="33" customHeight="1" x14ac:dyDescent="0.2">
      <c r="D4402" s="2"/>
    </row>
    <row r="4403" spans="4:4" ht="33" customHeight="1" x14ac:dyDescent="0.2">
      <c r="D4403" s="2"/>
    </row>
    <row r="4404" spans="4:4" ht="33" customHeight="1" x14ac:dyDescent="0.2">
      <c r="D4404" s="2"/>
    </row>
    <row r="4405" spans="4:4" ht="33" customHeight="1" x14ac:dyDescent="0.2">
      <c r="D4405" s="2"/>
    </row>
    <row r="4406" spans="4:4" ht="33" customHeight="1" x14ac:dyDescent="0.2">
      <c r="D4406" s="2"/>
    </row>
    <row r="4407" spans="4:4" ht="33" customHeight="1" x14ac:dyDescent="0.2">
      <c r="D4407" s="2"/>
    </row>
    <row r="4408" spans="4:4" ht="33" customHeight="1" x14ac:dyDescent="0.2">
      <c r="D4408" s="2"/>
    </row>
    <row r="4409" spans="4:4" ht="33" customHeight="1" x14ac:dyDescent="0.2">
      <c r="D4409" s="2"/>
    </row>
    <row r="4410" spans="4:4" ht="33" customHeight="1" x14ac:dyDescent="0.2">
      <c r="D4410" s="2"/>
    </row>
    <row r="4411" spans="4:4" ht="33" customHeight="1" x14ac:dyDescent="0.2">
      <c r="D4411" s="2"/>
    </row>
    <row r="4412" spans="4:4" ht="33" customHeight="1" x14ac:dyDescent="0.2">
      <c r="D4412" s="2"/>
    </row>
    <row r="4413" spans="4:4" ht="33" customHeight="1" x14ac:dyDescent="0.2">
      <c r="D4413" s="2"/>
    </row>
    <row r="4414" spans="4:4" ht="33" customHeight="1" x14ac:dyDescent="0.2">
      <c r="D4414" s="2"/>
    </row>
    <row r="4415" spans="4:4" ht="33" customHeight="1" x14ac:dyDescent="0.2">
      <c r="D4415" s="2"/>
    </row>
    <row r="4416" spans="4:4" ht="33" customHeight="1" x14ac:dyDescent="0.2">
      <c r="D4416" s="2"/>
    </row>
    <row r="4417" spans="4:4" ht="33" customHeight="1" x14ac:dyDescent="0.2">
      <c r="D4417" s="2"/>
    </row>
    <row r="4418" spans="4:4" ht="33" customHeight="1" x14ac:dyDescent="0.2">
      <c r="D4418" s="2"/>
    </row>
    <row r="4419" spans="4:4" ht="33" customHeight="1" x14ac:dyDescent="0.2">
      <c r="D4419" s="2"/>
    </row>
    <row r="4420" spans="4:4" ht="33" customHeight="1" x14ac:dyDescent="0.2">
      <c r="D4420" s="2"/>
    </row>
    <row r="4421" spans="4:4" ht="33" customHeight="1" x14ac:dyDescent="0.2">
      <c r="D4421" s="2"/>
    </row>
    <row r="4422" spans="4:4" ht="33" customHeight="1" x14ac:dyDescent="0.2">
      <c r="D4422" s="2"/>
    </row>
    <row r="4423" spans="4:4" ht="33" customHeight="1" x14ac:dyDescent="0.2">
      <c r="D4423" s="2"/>
    </row>
    <row r="4424" spans="4:4" ht="33" customHeight="1" x14ac:dyDescent="0.2">
      <c r="D4424" s="2"/>
    </row>
    <row r="4425" spans="4:4" ht="33" customHeight="1" x14ac:dyDescent="0.2">
      <c r="D4425" s="2"/>
    </row>
    <row r="4426" spans="4:4" ht="33" customHeight="1" x14ac:dyDescent="0.2">
      <c r="D4426" s="2"/>
    </row>
    <row r="4427" spans="4:4" ht="33" customHeight="1" x14ac:dyDescent="0.2">
      <c r="D4427" s="2"/>
    </row>
    <row r="4428" spans="4:4" ht="33" customHeight="1" x14ac:dyDescent="0.2">
      <c r="D4428" s="2"/>
    </row>
    <row r="4429" spans="4:4" ht="33" customHeight="1" x14ac:dyDescent="0.2">
      <c r="D4429" s="2"/>
    </row>
    <row r="4430" spans="4:4" ht="33" customHeight="1" x14ac:dyDescent="0.2">
      <c r="D4430" s="2"/>
    </row>
    <row r="4431" spans="4:4" ht="33" customHeight="1" x14ac:dyDescent="0.2">
      <c r="D4431" s="2"/>
    </row>
    <row r="4432" spans="4:4" ht="33" customHeight="1" x14ac:dyDescent="0.2">
      <c r="D4432" s="2"/>
    </row>
    <row r="4433" spans="4:4" ht="33" customHeight="1" x14ac:dyDescent="0.2">
      <c r="D4433" s="2"/>
    </row>
    <row r="4434" spans="4:4" ht="33" customHeight="1" x14ac:dyDescent="0.2">
      <c r="D4434" s="2"/>
    </row>
    <row r="4435" spans="4:4" ht="33" customHeight="1" x14ac:dyDescent="0.2">
      <c r="D4435" s="2"/>
    </row>
    <row r="4436" spans="4:4" ht="33" customHeight="1" x14ac:dyDescent="0.2">
      <c r="D4436" s="2"/>
    </row>
    <row r="4437" spans="4:4" ht="33" customHeight="1" x14ac:dyDescent="0.2">
      <c r="D4437" s="2"/>
    </row>
    <row r="4438" spans="4:4" ht="33" customHeight="1" x14ac:dyDescent="0.2">
      <c r="D4438" s="2"/>
    </row>
    <row r="4439" spans="4:4" ht="33" customHeight="1" x14ac:dyDescent="0.2">
      <c r="D4439" s="2"/>
    </row>
    <row r="4440" spans="4:4" ht="33" customHeight="1" x14ac:dyDescent="0.2">
      <c r="D4440" s="2"/>
    </row>
    <row r="4441" spans="4:4" ht="33" customHeight="1" x14ac:dyDescent="0.2">
      <c r="D4441" s="2"/>
    </row>
    <row r="4442" spans="4:4" ht="33" customHeight="1" x14ac:dyDescent="0.2">
      <c r="D4442" s="2"/>
    </row>
    <row r="4443" spans="4:4" ht="33" customHeight="1" x14ac:dyDescent="0.2">
      <c r="D4443" s="2"/>
    </row>
    <row r="4444" spans="4:4" ht="33" customHeight="1" x14ac:dyDescent="0.2">
      <c r="D4444" s="2"/>
    </row>
    <row r="4445" spans="4:4" ht="33" customHeight="1" x14ac:dyDescent="0.2">
      <c r="D4445" s="2"/>
    </row>
    <row r="4446" spans="4:4" ht="33" customHeight="1" x14ac:dyDescent="0.2">
      <c r="D4446" s="2"/>
    </row>
    <row r="4447" spans="4:4" ht="33" customHeight="1" x14ac:dyDescent="0.2">
      <c r="D4447" s="2"/>
    </row>
    <row r="4448" spans="4:4" ht="33" customHeight="1" x14ac:dyDescent="0.2">
      <c r="D4448" s="2"/>
    </row>
    <row r="4449" spans="4:4" ht="33" customHeight="1" x14ac:dyDescent="0.2">
      <c r="D4449" s="2"/>
    </row>
    <row r="4450" spans="4:4" ht="33" customHeight="1" x14ac:dyDescent="0.2">
      <c r="D4450" s="2"/>
    </row>
    <row r="4451" spans="4:4" ht="33" customHeight="1" x14ac:dyDescent="0.2">
      <c r="D4451" s="2"/>
    </row>
    <row r="4452" spans="4:4" ht="33" customHeight="1" x14ac:dyDescent="0.2">
      <c r="D4452" s="2"/>
    </row>
    <row r="4453" spans="4:4" ht="33" customHeight="1" x14ac:dyDescent="0.2">
      <c r="D4453" s="2"/>
    </row>
    <row r="4454" spans="4:4" ht="33" customHeight="1" x14ac:dyDescent="0.2">
      <c r="D4454" s="2"/>
    </row>
    <row r="4455" spans="4:4" ht="33" customHeight="1" x14ac:dyDescent="0.2">
      <c r="D4455" s="2"/>
    </row>
    <row r="4456" spans="4:4" ht="33" customHeight="1" x14ac:dyDescent="0.2">
      <c r="D4456" s="2"/>
    </row>
    <row r="4457" spans="4:4" ht="33" customHeight="1" x14ac:dyDescent="0.2">
      <c r="D4457" s="2"/>
    </row>
    <row r="4458" spans="4:4" ht="33" customHeight="1" x14ac:dyDescent="0.2">
      <c r="D4458" s="2"/>
    </row>
    <row r="4459" spans="4:4" ht="33" customHeight="1" x14ac:dyDescent="0.2">
      <c r="D4459" s="2"/>
    </row>
    <row r="4460" spans="4:4" ht="33" customHeight="1" x14ac:dyDescent="0.2">
      <c r="D4460" s="2"/>
    </row>
    <row r="4461" spans="4:4" ht="33" customHeight="1" x14ac:dyDescent="0.2">
      <c r="D4461" s="2"/>
    </row>
    <row r="4462" spans="4:4" ht="33" customHeight="1" x14ac:dyDescent="0.2">
      <c r="D4462" s="2"/>
    </row>
    <row r="4463" spans="4:4" ht="33" customHeight="1" x14ac:dyDescent="0.2">
      <c r="D4463" s="2"/>
    </row>
    <row r="4464" spans="4:4" ht="33" customHeight="1" x14ac:dyDescent="0.2">
      <c r="D4464" s="2"/>
    </row>
    <row r="4465" spans="4:4" ht="33" customHeight="1" x14ac:dyDescent="0.2">
      <c r="D4465" s="2"/>
    </row>
    <row r="4466" spans="4:4" ht="33" customHeight="1" x14ac:dyDescent="0.2">
      <c r="D4466" s="2"/>
    </row>
    <row r="4467" spans="4:4" ht="33" customHeight="1" x14ac:dyDescent="0.2">
      <c r="D4467" s="2"/>
    </row>
    <row r="4468" spans="4:4" ht="33" customHeight="1" x14ac:dyDescent="0.2">
      <c r="D4468" s="2"/>
    </row>
    <row r="4469" spans="4:4" ht="33" customHeight="1" x14ac:dyDescent="0.2">
      <c r="D4469" s="2"/>
    </row>
    <row r="4470" spans="4:4" ht="33" customHeight="1" x14ac:dyDescent="0.2">
      <c r="D4470" s="2"/>
    </row>
    <row r="4471" spans="4:4" ht="33" customHeight="1" x14ac:dyDescent="0.2">
      <c r="D4471" s="2"/>
    </row>
    <row r="4472" spans="4:4" ht="33" customHeight="1" x14ac:dyDescent="0.2">
      <c r="D4472" s="2"/>
    </row>
    <row r="4473" spans="4:4" ht="33" customHeight="1" x14ac:dyDescent="0.2">
      <c r="D4473" s="2"/>
    </row>
    <row r="4474" spans="4:4" ht="33" customHeight="1" x14ac:dyDescent="0.2">
      <c r="D4474" s="2"/>
    </row>
    <row r="4475" spans="4:4" ht="33" customHeight="1" x14ac:dyDescent="0.2">
      <c r="D4475" s="2"/>
    </row>
    <row r="4476" spans="4:4" ht="33" customHeight="1" x14ac:dyDescent="0.2">
      <c r="D4476" s="2"/>
    </row>
    <row r="4477" spans="4:4" ht="33" customHeight="1" x14ac:dyDescent="0.2">
      <c r="D4477" s="2"/>
    </row>
    <row r="4478" spans="4:4" ht="33" customHeight="1" x14ac:dyDescent="0.2">
      <c r="D4478" s="2"/>
    </row>
    <row r="4479" spans="4:4" ht="33" customHeight="1" x14ac:dyDescent="0.2">
      <c r="D4479" s="2"/>
    </row>
    <row r="4480" spans="4:4" ht="33" customHeight="1" x14ac:dyDescent="0.2">
      <c r="D4480" s="2"/>
    </row>
    <row r="4481" spans="4:4" ht="33" customHeight="1" x14ac:dyDescent="0.2">
      <c r="D4481" s="2"/>
    </row>
    <row r="4482" spans="4:4" ht="33" customHeight="1" x14ac:dyDescent="0.2">
      <c r="D4482" s="2"/>
    </row>
    <row r="4483" spans="4:4" ht="33" customHeight="1" x14ac:dyDescent="0.2">
      <c r="D4483" s="2"/>
    </row>
    <row r="4484" spans="4:4" ht="33" customHeight="1" x14ac:dyDescent="0.2">
      <c r="D4484" s="2"/>
    </row>
    <row r="4485" spans="4:4" ht="33" customHeight="1" x14ac:dyDescent="0.2">
      <c r="D4485" s="2"/>
    </row>
    <row r="4486" spans="4:4" ht="33" customHeight="1" x14ac:dyDescent="0.2">
      <c r="D4486" s="2"/>
    </row>
    <row r="4487" spans="4:4" ht="33" customHeight="1" x14ac:dyDescent="0.2">
      <c r="D4487" s="2"/>
    </row>
    <row r="4488" spans="4:4" ht="33" customHeight="1" x14ac:dyDescent="0.2">
      <c r="D4488" s="2"/>
    </row>
    <row r="4489" spans="4:4" ht="33" customHeight="1" x14ac:dyDescent="0.2">
      <c r="D4489" s="2"/>
    </row>
    <row r="4490" spans="4:4" ht="33" customHeight="1" x14ac:dyDescent="0.2">
      <c r="D4490" s="2"/>
    </row>
    <row r="4491" spans="4:4" ht="33" customHeight="1" x14ac:dyDescent="0.2">
      <c r="D4491" s="2"/>
    </row>
    <row r="4492" spans="4:4" ht="33" customHeight="1" x14ac:dyDescent="0.2">
      <c r="D4492" s="2"/>
    </row>
    <row r="4493" spans="4:4" ht="33" customHeight="1" x14ac:dyDescent="0.2">
      <c r="D4493" s="2"/>
    </row>
    <row r="4494" spans="4:4" ht="33" customHeight="1" x14ac:dyDescent="0.2">
      <c r="D4494" s="2"/>
    </row>
    <row r="4495" spans="4:4" ht="33" customHeight="1" x14ac:dyDescent="0.2">
      <c r="D4495" s="2"/>
    </row>
    <row r="4496" spans="4:4" ht="33" customHeight="1" x14ac:dyDescent="0.2">
      <c r="D4496" s="2"/>
    </row>
    <row r="4497" spans="4:4" ht="33" customHeight="1" x14ac:dyDescent="0.2">
      <c r="D4497" s="2"/>
    </row>
    <row r="4498" spans="4:4" ht="33" customHeight="1" x14ac:dyDescent="0.2">
      <c r="D4498" s="2"/>
    </row>
    <row r="4499" spans="4:4" ht="33" customHeight="1" x14ac:dyDescent="0.2">
      <c r="D4499" s="2"/>
    </row>
    <row r="4500" spans="4:4" ht="33" customHeight="1" x14ac:dyDescent="0.2">
      <c r="D4500" s="2"/>
    </row>
    <row r="4501" spans="4:4" ht="33" customHeight="1" x14ac:dyDescent="0.2">
      <c r="D4501" s="2"/>
    </row>
    <row r="4502" spans="4:4" ht="33" customHeight="1" x14ac:dyDescent="0.2">
      <c r="D4502" s="2"/>
    </row>
    <row r="4503" spans="4:4" ht="33" customHeight="1" x14ac:dyDescent="0.2">
      <c r="D4503" s="2"/>
    </row>
    <row r="4504" spans="4:4" ht="33" customHeight="1" x14ac:dyDescent="0.2">
      <c r="D4504" s="2"/>
    </row>
    <row r="4505" spans="4:4" ht="33" customHeight="1" x14ac:dyDescent="0.2">
      <c r="D4505" s="2"/>
    </row>
    <row r="4506" spans="4:4" ht="33" customHeight="1" x14ac:dyDescent="0.2">
      <c r="D4506" s="2"/>
    </row>
    <row r="4507" spans="4:4" ht="33" customHeight="1" x14ac:dyDescent="0.2">
      <c r="D4507" s="2"/>
    </row>
    <row r="4508" spans="4:4" ht="33" customHeight="1" x14ac:dyDescent="0.2">
      <c r="D4508" s="2"/>
    </row>
    <row r="4509" spans="4:4" ht="33" customHeight="1" x14ac:dyDescent="0.2">
      <c r="D4509" s="2"/>
    </row>
    <row r="4510" spans="4:4" ht="33" customHeight="1" x14ac:dyDescent="0.2">
      <c r="D4510" s="2"/>
    </row>
    <row r="4511" spans="4:4" ht="33" customHeight="1" x14ac:dyDescent="0.2">
      <c r="D4511" s="2"/>
    </row>
    <row r="4512" spans="4:4" ht="33" customHeight="1" x14ac:dyDescent="0.2">
      <c r="D4512" s="2"/>
    </row>
    <row r="4513" spans="4:4" ht="33" customHeight="1" x14ac:dyDescent="0.2">
      <c r="D4513" s="2"/>
    </row>
    <row r="4514" spans="4:4" ht="33" customHeight="1" x14ac:dyDescent="0.2">
      <c r="D4514" s="2"/>
    </row>
    <row r="4515" spans="4:4" ht="33" customHeight="1" x14ac:dyDescent="0.2">
      <c r="D4515" s="2"/>
    </row>
    <row r="4516" spans="4:4" ht="33" customHeight="1" x14ac:dyDescent="0.2">
      <c r="D4516" s="2"/>
    </row>
    <row r="4517" spans="4:4" ht="33" customHeight="1" x14ac:dyDescent="0.2">
      <c r="D4517" s="2"/>
    </row>
    <row r="4518" spans="4:4" ht="33" customHeight="1" x14ac:dyDescent="0.2">
      <c r="D4518" s="2"/>
    </row>
    <row r="4519" spans="4:4" ht="33" customHeight="1" x14ac:dyDescent="0.2">
      <c r="D4519" s="2"/>
    </row>
    <row r="4520" spans="4:4" ht="33" customHeight="1" x14ac:dyDescent="0.2">
      <c r="D4520" s="2"/>
    </row>
    <row r="4521" spans="4:4" ht="33" customHeight="1" x14ac:dyDescent="0.2">
      <c r="D4521" s="2"/>
    </row>
    <row r="4522" spans="4:4" ht="33" customHeight="1" x14ac:dyDescent="0.2">
      <c r="D4522" s="2"/>
    </row>
    <row r="4523" spans="4:4" ht="33" customHeight="1" x14ac:dyDescent="0.2">
      <c r="D4523" s="2"/>
    </row>
    <row r="4524" spans="4:4" ht="33" customHeight="1" x14ac:dyDescent="0.2">
      <c r="D4524" s="2"/>
    </row>
    <row r="4525" spans="4:4" ht="33" customHeight="1" x14ac:dyDescent="0.2">
      <c r="D4525" s="2"/>
    </row>
    <row r="4526" spans="4:4" ht="33" customHeight="1" x14ac:dyDescent="0.2">
      <c r="D4526" s="2"/>
    </row>
    <row r="4527" spans="4:4" ht="33" customHeight="1" x14ac:dyDescent="0.2">
      <c r="D4527" s="2"/>
    </row>
    <row r="4528" spans="4:4" ht="33" customHeight="1" x14ac:dyDescent="0.2">
      <c r="D4528" s="2"/>
    </row>
    <row r="4529" spans="4:4" ht="33" customHeight="1" x14ac:dyDescent="0.2">
      <c r="D4529" s="2"/>
    </row>
    <row r="4530" spans="4:4" ht="33" customHeight="1" x14ac:dyDescent="0.2">
      <c r="D4530" s="2"/>
    </row>
    <row r="4531" spans="4:4" ht="33" customHeight="1" x14ac:dyDescent="0.2">
      <c r="D4531" s="2"/>
    </row>
    <row r="4532" spans="4:4" ht="33" customHeight="1" x14ac:dyDescent="0.2">
      <c r="D4532" s="2"/>
    </row>
    <row r="4533" spans="4:4" ht="33" customHeight="1" x14ac:dyDescent="0.2">
      <c r="D4533" s="2"/>
    </row>
    <row r="4534" spans="4:4" ht="33" customHeight="1" x14ac:dyDescent="0.2">
      <c r="D4534" s="2"/>
    </row>
    <row r="4535" spans="4:4" ht="33" customHeight="1" x14ac:dyDescent="0.2">
      <c r="D4535" s="2"/>
    </row>
    <row r="4536" spans="4:4" ht="33" customHeight="1" x14ac:dyDescent="0.2">
      <c r="D4536" s="2"/>
    </row>
    <row r="4537" spans="4:4" ht="33" customHeight="1" x14ac:dyDescent="0.2">
      <c r="D4537" s="2"/>
    </row>
    <row r="4538" spans="4:4" ht="33" customHeight="1" x14ac:dyDescent="0.2">
      <c r="D4538" s="2"/>
    </row>
    <row r="4539" spans="4:4" ht="33" customHeight="1" x14ac:dyDescent="0.2">
      <c r="D4539" s="2"/>
    </row>
    <row r="4540" spans="4:4" ht="33" customHeight="1" x14ac:dyDescent="0.2">
      <c r="D4540" s="2"/>
    </row>
    <row r="4541" spans="4:4" ht="33" customHeight="1" x14ac:dyDescent="0.2">
      <c r="D4541" s="2"/>
    </row>
    <row r="4542" spans="4:4" ht="33" customHeight="1" x14ac:dyDescent="0.2">
      <c r="D4542" s="2"/>
    </row>
    <row r="4543" spans="4:4" ht="33" customHeight="1" x14ac:dyDescent="0.2">
      <c r="D4543" s="2"/>
    </row>
    <row r="4544" spans="4:4" ht="33" customHeight="1" x14ac:dyDescent="0.2">
      <c r="D4544" s="2"/>
    </row>
    <row r="4545" spans="4:4" ht="33" customHeight="1" x14ac:dyDescent="0.2">
      <c r="D4545" s="2"/>
    </row>
    <row r="4546" spans="4:4" ht="33" customHeight="1" x14ac:dyDescent="0.2">
      <c r="D4546" s="2"/>
    </row>
    <row r="4547" spans="4:4" ht="33" customHeight="1" x14ac:dyDescent="0.2">
      <c r="D4547" s="2"/>
    </row>
    <row r="4548" spans="4:4" ht="33" customHeight="1" x14ac:dyDescent="0.2">
      <c r="D4548" s="2"/>
    </row>
    <row r="4549" spans="4:4" ht="33" customHeight="1" x14ac:dyDescent="0.2">
      <c r="D4549" s="2"/>
    </row>
    <row r="4550" spans="4:4" ht="33" customHeight="1" x14ac:dyDescent="0.2">
      <c r="D4550" s="2"/>
    </row>
    <row r="4551" spans="4:4" ht="33" customHeight="1" x14ac:dyDescent="0.2">
      <c r="D4551" s="2"/>
    </row>
    <row r="4552" spans="4:4" ht="33" customHeight="1" x14ac:dyDescent="0.2">
      <c r="D4552" s="2"/>
    </row>
    <row r="4553" spans="4:4" ht="33" customHeight="1" x14ac:dyDescent="0.2">
      <c r="D4553" s="2"/>
    </row>
    <row r="4554" spans="4:4" ht="33" customHeight="1" x14ac:dyDescent="0.2">
      <c r="D4554" s="2"/>
    </row>
    <row r="4555" spans="4:4" ht="33" customHeight="1" x14ac:dyDescent="0.2">
      <c r="D4555" s="2"/>
    </row>
    <row r="4556" spans="4:4" ht="33" customHeight="1" x14ac:dyDescent="0.2">
      <c r="D4556" s="2"/>
    </row>
    <row r="4557" spans="4:4" ht="33" customHeight="1" x14ac:dyDescent="0.2">
      <c r="D4557" s="2"/>
    </row>
    <row r="4558" spans="4:4" ht="33" customHeight="1" x14ac:dyDescent="0.2">
      <c r="D4558" s="2"/>
    </row>
    <row r="4559" spans="4:4" ht="33" customHeight="1" x14ac:dyDescent="0.2">
      <c r="D4559" s="2"/>
    </row>
    <row r="4560" spans="4:4" ht="33" customHeight="1" x14ac:dyDescent="0.2">
      <c r="D4560" s="2"/>
    </row>
    <row r="4561" spans="4:4" ht="33" customHeight="1" x14ac:dyDescent="0.2">
      <c r="D4561" s="2"/>
    </row>
    <row r="4562" spans="4:4" ht="33" customHeight="1" x14ac:dyDescent="0.2">
      <c r="D4562" s="2"/>
    </row>
    <row r="4563" spans="4:4" ht="33" customHeight="1" x14ac:dyDescent="0.2">
      <c r="D4563" s="2"/>
    </row>
    <row r="4564" spans="4:4" ht="33" customHeight="1" x14ac:dyDescent="0.2">
      <c r="D4564" s="2"/>
    </row>
    <row r="4565" spans="4:4" ht="33" customHeight="1" x14ac:dyDescent="0.2">
      <c r="D4565" s="2"/>
    </row>
    <row r="4566" spans="4:4" ht="33" customHeight="1" x14ac:dyDescent="0.2">
      <c r="D4566" s="2"/>
    </row>
    <row r="4567" spans="4:4" ht="33" customHeight="1" x14ac:dyDescent="0.2">
      <c r="D4567" s="2"/>
    </row>
    <row r="4568" spans="4:4" ht="33" customHeight="1" x14ac:dyDescent="0.2">
      <c r="D4568" s="2"/>
    </row>
    <row r="4569" spans="4:4" ht="33" customHeight="1" x14ac:dyDescent="0.2">
      <c r="D4569" s="2"/>
    </row>
    <row r="4570" spans="4:4" ht="33" customHeight="1" x14ac:dyDescent="0.2">
      <c r="D4570" s="2"/>
    </row>
    <row r="4571" spans="4:4" ht="33" customHeight="1" x14ac:dyDescent="0.2">
      <c r="D4571" s="2"/>
    </row>
    <row r="4572" spans="4:4" ht="33" customHeight="1" x14ac:dyDescent="0.2">
      <c r="D4572" s="2"/>
    </row>
    <row r="4573" spans="4:4" ht="33" customHeight="1" x14ac:dyDescent="0.2">
      <c r="D4573" s="2"/>
    </row>
    <row r="4574" spans="4:4" ht="33" customHeight="1" x14ac:dyDescent="0.2">
      <c r="D4574" s="2"/>
    </row>
    <row r="4575" spans="4:4" ht="33" customHeight="1" x14ac:dyDescent="0.2">
      <c r="D4575" s="2"/>
    </row>
    <row r="4576" spans="4:4" ht="33" customHeight="1" x14ac:dyDescent="0.2">
      <c r="D4576" s="2"/>
    </row>
    <row r="4577" spans="4:4" ht="33" customHeight="1" x14ac:dyDescent="0.2">
      <c r="D4577" s="2"/>
    </row>
    <row r="4578" spans="4:4" ht="33" customHeight="1" x14ac:dyDescent="0.2">
      <c r="D4578" s="2"/>
    </row>
    <row r="4579" spans="4:4" ht="33" customHeight="1" x14ac:dyDescent="0.2">
      <c r="D4579" s="2"/>
    </row>
    <row r="4580" spans="4:4" ht="33" customHeight="1" x14ac:dyDescent="0.2">
      <c r="D4580" s="2"/>
    </row>
    <row r="4581" spans="4:4" ht="33" customHeight="1" x14ac:dyDescent="0.2">
      <c r="D4581" s="2"/>
    </row>
    <row r="4582" spans="4:4" ht="33" customHeight="1" x14ac:dyDescent="0.2">
      <c r="D4582" s="2"/>
    </row>
    <row r="4583" spans="4:4" ht="33" customHeight="1" x14ac:dyDescent="0.2">
      <c r="D4583" s="2"/>
    </row>
    <row r="4584" spans="4:4" ht="33" customHeight="1" x14ac:dyDescent="0.2">
      <c r="D4584" s="2"/>
    </row>
    <row r="4585" spans="4:4" ht="33" customHeight="1" x14ac:dyDescent="0.2">
      <c r="D4585" s="2"/>
    </row>
    <row r="4586" spans="4:4" ht="33" customHeight="1" x14ac:dyDescent="0.2">
      <c r="D4586" s="2"/>
    </row>
    <row r="4587" spans="4:4" ht="33" customHeight="1" x14ac:dyDescent="0.2">
      <c r="D4587" s="2"/>
    </row>
    <row r="4588" spans="4:4" ht="33" customHeight="1" x14ac:dyDescent="0.2">
      <c r="D4588" s="2"/>
    </row>
    <row r="4589" spans="4:4" ht="33" customHeight="1" x14ac:dyDescent="0.2">
      <c r="D4589" s="2"/>
    </row>
    <row r="4590" spans="4:4" ht="33" customHeight="1" x14ac:dyDescent="0.2">
      <c r="D4590" s="2"/>
    </row>
    <row r="4591" spans="4:4" ht="33" customHeight="1" x14ac:dyDescent="0.2">
      <c r="D4591" s="2"/>
    </row>
    <row r="4592" spans="4:4" ht="33" customHeight="1" x14ac:dyDescent="0.2">
      <c r="D4592" s="2"/>
    </row>
    <row r="4593" spans="4:4" ht="33" customHeight="1" x14ac:dyDescent="0.2">
      <c r="D4593" s="2"/>
    </row>
    <row r="4594" spans="4:4" ht="33" customHeight="1" x14ac:dyDescent="0.2">
      <c r="D4594" s="2"/>
    </row>
    <row r="4595" spans="4:4" ht="33" customHeight="1" x14ac:dyDescent="0.2">
      <c r="D4595" s="2"/>
    </row>
    <row r="4596" spans="4:4" ht="33" customHeight="1" x14ac:dyDescent="0.2">
      <c r="D4596" s="2"/>
    </row>
    <row r="4597" spans="4:4" ht="33" customHeight="1" x14ac:dyDescent="0.2">
      <c r="D4597" s="2"/>
    </row>
    <row r="4598" spans="4:4" ht="33" customHeight="1" x14ac:dyDescent="0.2">
      <c r="D4598" s="2"/>
    </row>
    <row r="4599" spans="4:4" ht="33" customHeight="1" x14ac:dyDescent="0.2">
      <c r="D4599" s="2"/>
    </row>
    <row r="4600" spans="4:4" ht="33" customHeight="1" x14ac:dyDescent="0.2">
      <c r="D4600" s="2"/>
    </row>
    <row r="4601" spans="4:4" ht="33" customHeight="1" x14ac:dyDescent="0.2">
      <c r="D4601" s="2"/>
    </row>
    <row r="4602" spans="4:4" ht="33" customHeight="1" x14ac:dyDescent="0.2">
      <c r="D4602" s="2"/>
    </row>
    <row r="4603" spans="4:4" ht="33" customHeight="1" x14ac:dyDescent="0.2">
      <c r="D4603" s="2"/>
    </row>
    <row r="4604" spans="4:4" ht="33" customHeight="1" x14ac:dyDescent="0.2">
      <c r="D4604" s="2"/>
    </row>
    <row r="4605" spans="4:4" ht="33" customHeight="1" x14ac:dyDescent="0.2">
      <c r="D4605" s="2"/>
    </row>
    <row r="4606" spans="4:4" ht="33" customHeight="1" x14ac:dyDescent="0.2">
      <c r="D4606" s="2"/>
    </row>
    <row r="4607" spans="4:4" ht="33" customHeight="1" x14ac:dyDescent="0.2">
      <c r="D4607" s="2"/>
    </row>
    <row r="4608" spans="4:4" ht="33" customHeight="1" x14ac:dyDescent="0.2">
      <c r="D4608" s="2"/>
    </row>
    <row r="4609" spans="4:4" ht="33" customHeight="1" x14ac:dyDescent="0.2">
      <c r="D4609" s="2"/>
    </row>
    <row r="4610" spans="4:4" ht="33" customHeight="1" x14ac:dyDescent="0.2">
      <c r="D4610" s="2"/>
    </row>
    <row r="4611" spans="4:4" ht="33" customHeight="1" x14ac:dyDescent="0.2">
      <c r="D4611" s="2"/>
    </row>
    <row r="4612" spans="4:4" ht="33" customHeight="1" x14ac:dyDescent="0.2">
      <c r="D4612" s="2"/>
    </row>
    <row r="4613" spans="4:4" ht="33" customHeight="1" x14ac:dyDescent="0.2">
      <c r="D4613" s="2"/>
    </row>
    <row r="4614" spans="4:4" ht="33" customHeight="1" x14ac:dyDescent="0.2">
      <c r="D4614" s="2"/>
    </row>
    <row r="4615" spans="4:4" ht="33" customHeight="1" x14ac:dyDescent="0.2">
      <c r="D4615" s="2"/>
    </row>
    <row r="4616" spans="4:4" ht="33" customHeight="1" x14ac:dyDescent="0.2">
      <c r="D4616" s="2"/>
    </row>
    <row r="4617" spans="4:4" ht="33" customHeight="1" x14ac:dyDescent="0.2">
      <c r="D4617" s="2"/>
    </row>
    <row r="4618" spans="4:4" ht="33" customHeight="1" x14ac:dyDescent="0.2">
      <c r="D4618" s="2"/>
    </row>
    <row r="4619" spans="4:4" ht="33" customHeight="1" x14ac:dyDescent="0.2">
      <c r="D4619" s="2"/>
    </row>
    <row r="4620" spans="4:4" ht="33" customHeight="1" x14ac:dyDescent="0.2">
      <c r="D4620" s="2"/>
    </row>
    <row r="4621" spans="4:4" ht="33" customHeight="1" x14ac:dyDescent="0.2">
      <c r="D4621" s="2"/>
    </row>
    <row r="4622" spans="4:4" ht="33" customHeight="1" x14ac:dyDescent="0.2">
      <c r="D4622" s="2"/>
    </row>
    <row r="4623" spans="4:4" ht="33" customHeight="1" x14ac:dyDescent="0.2">
      <c r="D4623" s="2"/>
    </row>
    <row r="4624" spans="4:4" ht="33" customHeight="1" x14ac:dyDescent="0.2">
      <c r="D4624" s="2"/>
    </row>
    <row r="4625" spans="4:4" ht="33" customHeight="1" x14ac:dyDescent="0.2">
      <c r="D4625" s="2"/>
    </row>
    <row r="4626" spans="4:4" ht="33" customHeight="1" x14ac:dyDescent="0.2">
      <c r="D4626" s="2"/>
    </row>
    <row r="4627" spans="4:4" ht="33" customHeight="1" x14ac:dyDescent="0.2">
      <c r="D4627" s="2"/>
    </row>
    <row r="4628" spans="4:4" ht="33" customHeight="1" x14ac:dyDescent="0.2">
      <c r="D4628" s="2"/>
    </row>
    <row r="4629" spans="4:4" ht="33" customHeight="1" x14ac:dyDescent="0.2">
      <c r="D4629" s="2"/>
    </row>
    <row r="4630" spans="4:4" ht="33" customHeight="1" x14ac:dyDescent="0.2">
      <c r="D4630" s="2"/>
    </row>
    <row r="4631" spans="4:4" ht="33" customHeight="1" x14ac:dyDescent="0.2">
      <c r="D4631" s="2"/>
    </row>
    <row r="4632" spans="4:4" ht="33" customHeight="1" x14ac:dyDescent="0.2">
      <c r="D4632" s="2"/>
    </row>
    <row r="4633" spans="4:4" ht="33" customHeight="1" x14ac:dyDescent="0.2">
      <c r="D4633" s="2"/>
    </row>
    <row r="4634" spans="4:4" ht="33" customHeight="1" x14ac:dyDescent="0.2">
      <c r="D4634" s="2"/>
    </row>
    <row r="4635" spans="4:4" ht="33" customHeight="1" x14ac:dyDescent="0.2">
      <c r="D4635" s="2"/>
    </row>
    <row r="4636" spans="4:4" ht="33" customHeight="1" x14ac:dyDescent="0.2">
      <c r="D4636" s="2"/>
    </row>
    <row r="4637" spans="4:4" ht="33" customHeight="1" x14ac:dyDescent="0.2">
      <c r="D4637" s="2"/>
    </row>
    <row r="4638" spans="4:4" ht="33" customHeight="1" x14ac:dyDescent="0.2">
      <c r="D4638" s="2"/>
    </row>
    <row r="4639" spans="4:4" ht="33" customHeight="1" x14ac:dyDescent="0.2">
      <c r="D4639" s="2"/>
    </row>
    <row r="4640" spans="4:4" ht="33" customHeight="1" x14ac:dyDescent="0.2">
      <c r="D4640" s="2"/>
    </row>
    <row r="4641" spans="4:4" ht="33" customHeight="1" x14ac:dyDescent="0.2">
      <c r="D4641" s="2"/>
    </row>
    <row r="4642" spans="4:4" ht="33" customHeight="1" x14ac:dyDescent="0.2">
      <c r="D4642" s="2"/>
    </row>
    <row r="4643" spans="4:4" ht="33" customHeight="1" x14ac:dyDescent="0.2">
      <c r="D4643" s="2"/>
    </row>
    <row r="4644" spans="4:4" ht="33" customHeight="1" x14ac:dyDescent="0.2">
      <c r="D4644" s="2"/>
    </row>
    <row r="4645" spans="4:4" ht="33" customHeight="1" x14ac:dyDescent="0.2">
      <c r="D4645" s="2"/>
    </row>
    <row r="4646" spans="4:4" ht="33" customHeight="1" x14ac:dyDescent="0.2">
      <c r="D4646" s="2"/>
    </row>
    <row r="4647" spans="4:4" ht="33" customHeight="1" x14ac:dyDescent="0.2">
      <c r="D4647" s="2"/>
    </row>
    <row r="4648" spans="4:4" ht="33" customHeight="1" x14ac:dyDescent="0.2">
      <c r="D4648" s="2"/>
    </row>
    <row r="4649" spans="4:4" ht="33" customHeight="1" x14ac:dyDescent="0.2">
      <c r="D4649" s="2"/>
    </row>
    <row r="4650" spans="4:4" ht="33" customHeight="1" x14ac:dyDescent="0.2">
      <c r="D4650" s="2"/>
    </row>
    <row r="4651" spans="4:4" ht="33" customHeight="1" x14ac:dyDescent="0.2">
      <c r="D4651" s="2"/>
    </row>
    <row r="4652" spans="4:4" ht="33" customHeight="1" x14ac:dyDescent="0.2">
      <c r="D4652" s="2"/>
    </row>
    <row r="4653" spans="4:4" ht="33" customHeight="1" x14ac:dyDescent="0.2">
      <c r="D4653" s="2"/>
    </row>
    <row r="4654" spans="4:4" ht="33" customHeight="1" x14ac:dyDescent="0.2">
      <c r="D4654" s="2"/>
    </row>
    <row r="4655" spans="4:4" ht="33" customHeight="1" x14ac:dyDescent="0.2">
      <c r="D4655" s="2"/>
    </row>
    <row r="4656" spans="4:4" ht="33" customHeight="1" x14ac:dyDescent="0.2">
      <c r="D4656" s="2"/>
    </row>
    <row r="4657" spans="4:4" ht="33" customHeight="1" x14ac:dyDescent="0.2">
      <c r="D4657" s="2"/>
    </row>
    <row r="4658" spans="4:4" ht="33" customHeight="1" x14ac:dyDescent="0.2">
      <c r="D4658" s="2"/>
    </row>
    <row r="4659" spans="4:4" ht="33" customHeight="1" x14ac:dyDescent="0.2">
      <c r="D4659" s="2"/>
    </row>
    <row r="4660" spans="4:4" ht="33" customHeight="1" x14ac:dyDescent="0.2">
      <c r="D4660" s="2"/>
    </row>
    <row r="4661" spans="4:4" ht="33" customHeight="1" x14ac:dyDescent="0.2">
      <c r="D4661" s="2"/>
    </row>
    <row r="4662" spans="4:4" ht="33" customHeight="1" x14ac:dyDescent="0.2">
      <c r="D4662" s="2"/>
    </row>
    <row r="4663" spans="4:4" ht="33" customHeight="1" x14ac:dyDescent="0.2">
      <c r="D4663" s="2"/>
    </row>
    <row r="4664" spans="4:4" ht="33" customHeight="1" x14ac:dyDescent="0.2">
      <c r="D4664" s="2"/>
    </row>
    <row r="4665" spans="4:4" ht="33" customHeight="1" x14ac:dyDescent="0.2">
      <c r="D4665" s="2"/>
    </row>
    <row r="4666" spans="4:4" ht="33" customHeight="1" x14ac:dyDescent="0.2">
      <c r="D4666" s="2"/>
    </row>
    <row r="4667" spans="4:4" ht="33" customHeight="1" x14ac:dyDescent="0.2">
      <c r="D4667" s="2"/>
    </row>
    <row r="4668" spans="4:4" ht="33" customHeight="1" x14ac:dyDescent="0.2">
      <c r="D4668" s="2"/>
    </row>
    <row r="4669" spans="4:4" ht="33" customHeight="1" x14ac:dyDescent="0.2">
      <c r="D4669" s="2"/>
    </row>
    <row r="4670" spans="4:4" ht="33" customHeight="1" x14ac:dyDescent="0.2">
      <c r="D4670" s="2"/>
    </row>
    <row r="4671" spans="4:4" ht="33" customHeight="1" x14ac:dyDescent="0.2">
      <c r="D4671" s="2"/>
    </row>
    <row r="4672" spans="4:4" ht="33" customHeight="1" x14ac:dyDescent="0.2">
      <c r="D4672" s="2"/>
    </row>
    <row r="4673" spans="4:4" ht="33" customHeight="1" x14ac:dyDescent="0.2">
      <c r="D4673" s="2"/>
    </row>
    <row r="4674" spans="4:4" ht="33" customHeight="1" x14ac:dyDescent="0.2">
      <c r="D4674" s="2"/>
    </row>
    <row r="4675" spans="4:4" ht="33" customHeight="1" x14ac:dyDescent="0.2">
      <c r="D4675" s="2"/>
    </row>
    <row r="4676" spans="4:4" ht="33" customHeight="1" x14ac:dyDescent="0.2">
      <c r="D4676" s="2"/>
    </row>
    <row r="4677" spans="4:4" ht="33" customHeight="1" x14ac:dyDescent="0.2">
      <c r="D4677" s="2"/>
    </row>
    <row r="4678" spans="4:4" ht="33" customHeight="1" x14ac:dyDescent="0.2">
      <c r="D4678" s="2"/>
    </row>
    <row r="4679" spans="4:4" ht="33" customHeight="1" x14ac:dyDescent="0.2">
      <c r="D4679" s="2"/>
    </row>
    <row r="4680" spans="4:4" ht="33" customHeight="1" x14ac:dyDescent="0.2">
      <c r="D4680" s="2"/>
    </row>
    <row r="4681" spans="4:4" ht="33" customHeight="1" x14ac:dyDescent="0.2">
      <c r="D4681" s="2"/>
    </row>
    <row r="4682" spans="4:4" ht="33" customHeight="1" x14ac:dyDescent="0.2">
      <c r="D4682" s="2"/>
    </row>
    <row r="4683" spans="4:4" ht="33" customHeight="1" x14ac:dyDescent="0.2">
      <c r="D4683" s="2"/>
    </row>
    <row r="4684" spans="4:4" ht="33" customHeight="1" x14ac:dyDescent="0.2">
      <c r="D4684" s="2"/>
    </row>
    <row r="4685" spans="4:4" ht="33" customHeight="1" x14ac:dyDescent="0.2">
      <c r="D4685" s="2"/>
    </row>
    <row r="4686" spans="4:4" ht="33" customHeight="1" x14ac:dyDescent="0.2">
      <c r="D4686" s="2"/>
    </row>
    <row r="4687" spans="4:4" ht="33" customHeight="1" x14ac:dyDescent="0.2">
      <c r="D4687" s="2"/>
    </row>
    <row r="4688" spans="4:4" ht="33" customHeight="1" x14ac:dyDescent="0.2">
      <c r="D4688" s="2"/>
    </row>
    <row r="4689" spans="4:4" ht="33" customHeight="1" x14ac:dyDescent="0.2">
      <c r="D4689" s="2"/>
    </row>
    <row r="4690" spans="4:4" ht="33" customHeight="1" x14ac:dyDescent="0.2">
      <c r="D4690" s="2"/>
    </row>
    <row r="4691" spans="4:4" ht="33" customHeight="1" x14ac:dyDescent="0.2">
      <c r="D4691" s="2"/>
    </row>
    <row r="4692" spans="4:4" ht="33" customHeight="1" x14ac:dyDescent="0.2">
      <c r="D4692" s="2"/>
    </row>
    <row r="4693" spans="4:4" ht="33" customHeight="1" x14ac:dyDescent="0.2">
      <c r="D4693" s="2"/>
    </row>
    <row r="4694" spans="4:4" ht="33" customHeight="1" x14ac:dyDescent="0.2">
      <c r="D4694" s="2"/>
    </row>
    <row r="4695" spans="4:4" ht="33" customHeight="1" x14ac:dyDescent="0.2">
      <c r="D4695" s="2"/>
    </row>
    <row r="4696" spans="4:4" ht="33" customHeight="1" x14ac:dyDescent="0.2">
      <c r="D4696" s="2"/>
    </row>
    <row r="4697" spans="4:4" ht="33" customHeight="1" x14ac:dyDescent="0.2">
      <c r="D4697" s="2"/>
    </row>
    <row r="4698" spans="4:4" ht="33" customHeight="1" x14ac:dyDescent="0.2">
      <c r="D4698" s="2"/>
    </row>
    <row r="4699" spans="4:4" ht="33" customHeight="1" x14ac:dyDescent="0.2">
      <c r="D4699" s="2"/>
    </row>
    <row r="4700" spans="4:4" ht="33" customHeight="1" x14ac:dyDescent="0.2">
      <c r="D4700" s="2"/>
    </row>
    <row r="4701" spans="4:4" ht="33" customHeight="1" x14ac:dyDescent="0.2">
      <c r="D4701" s="2"/>
    </row>
    <row r="4702" spans="4:4" ht="33" customHeight="1" x14ac:dyDescent="0.2">
      <c r="D4702" s="2"/>
    </row>
    <row r="4703" spans="4:4" ht="33" customHeight="1" x14ac:dyDescent="0.2">
      <c r="D4703" s="2"/>
    </row>
    <row r="4704" spans="4:4" ht="33" customHeight="1" x14ac:dyDescent="0.2">
      <c r="D4704" s="2"/>
    </row>
    <row r="4705" spans="4:4" ht="33" customHeight="1" x14ac:dyDescent="0.2">
      <c r="D4705" s="2"/>
    </row>
    <row r="4706" spans="4:4" ht="33" customHeight="1" x14ac:dyDescent="0.2">
      <c r="D4706" s="2"/>
    </row>
    <row r="4707" spans="4:4" ht="33" customHeight="1" x14ac:dyDescent="0.2">
      <c r="D4707" s="2"/>
    </row>
    <row r="4708" spans="4:4" ht="33" customHeight="1" x14ac:dyDescent="0.2">
      <c r="D4708" s="2"/>
    </row>
    <row r="4709" spans="4:4" ht="33" customHeight="1" x14ac:dyDescent="0.2">
      <c r="D4709" s="2"/>
    </row>
    <row r="4710" spans="4:4" ht="33" customHeight="1" x14ac:dyDescent="0.2">
      <c r="D4710" s="2"/>
    </row>
    <row r="4711" spans="4:4" ht="33" customHeight="1" x14ac:dyDescent="0.2">
      <c r="D4711" s="2"/>
    </row>
    <row r="4712" spans="4:4" ht="33" customHeight="1" x14ac:dyDescent="0.2">
      <c r="D4712" s="2"/>
    </row>
    <row r="4713" spans="4:4" ht="33" customHeight="1" x14ac:dyDescent="0.2">
      <c r="D4713" s="2"/>
    </row>
    <row r="4714" spans="4:4" ht="33" customHeight="1" x14ac:dyDescent="0.2">
      <c r="D4714" s="2"/>
    </row>
    <row r="4715" spans="4:4" ht="33" customHeight="1" x14ac:dyDescent="0.2">
      <c r="D4715" s="2"/>
    </row>
    <row r="4716" spans="4:4" ht="33" customHeight="1" x14ac:dyDescent="0.2">
      <c r="D4716" s="2"/>
    </row>
    <row r="4717" spans="4:4" ht="33" customHeight="1" x14ac:dyDescent="0.2">
      <c r="D4717" s="2"/>
    </row>
    <row r="4718" spans="4:4" ht="33" customHeight="1" x14ac:dyDescent="0.2">
      <c r="D4718" s="2"/>
    </row>
    <row r="4719" spans="4:4" ht="33" customHeight="1" x14ac:dyDescent="0.2">
      <c r="D4719" s="2"/>
    </row>
    <row r="4720" spans="4:4" ht="33" customHeight="1" x14ac:dyDescent="0.2">
      <c r="D4720" s="2"/>
    </row>
    <row r="4721" spans="4:4" ht="33" customHeight="1" x14ac:dyDescent="0.2">
      <c r="D4721" s="2"/>
    </row>
    <row r="4722" spans="4:4" ht="33" customHeight="1" x14ac:dyDescent="0.2">
      <c r="D4722" s="2"/>
    </row>
    <row r="4723" spans="4:4" ht="33" customHeight="1" x14ac:dyDescent="0.2">
      <c r="D4723" s="2"/>
    </row>
    <row r="4724" spans="4:4" ht="33" customHeight="1" x14ac:dyDescent="0.2">
      <c r="D4724" s="2"/>
    </row>
    <row r="4725" spans="4:4" ht="33" customHeight="1" x14ac:dyDescent="0.2">
      <c r="D4725" s="2"/>
    </row>
    <row r="4726" spans="4:4" ht="33" customHeight="1" x14ac:dyDescent="0.2">
      <c r="D4726" s="2"/>
    </row>
    <row r="4727" spans="4:4" ht="33" customHeight="1" x14ac:dyDescent="0.2">
      <c r="D4727" s="2"/>
    </row>
    <row r="4728" spans="4:4" ht="33" customHeight="1" x14ac:dyDescent="0.2">
      <c r="D4728" s="2"/>
    </row>
    <row r="4729" spans="4:4" ht="33" customHeight="1" x14ac:dyDescent="0.2">
      <c r="D4729" s="2"/>
    </row>
    <row r="4730" spans="4:4" ht="33" customHeight="1" x14ac:dyDescent="0.2">
      <c r="D4730" s="2"/>
    </row>
    <row r="4731" spans="4:4" ht="33" customHeight="1" x14ac:dyDescent="0.2">
      <c r="D4731" s="2"/>
    </row>
    <row r="4732" spans="4:4" ht="33" customHeight="1" x14ac:dyDescent="0.2">
      <c r="D4732" s="2"/>
    </row>
    <row r="4733" spans="4:4" ht="33" customHeight="1" x14ac:dyDescent="0.2">
      <c r="D4733" s="2"/>
    </row>
    <row r="4734" spans="4:4" ht="33" customHeight="1" x14ac:dyDescent="0.2">
      <c r="D4734" s="2"/>
    </row>
    <row r="4735" spans="4:4" ht="33" customHeight="1" x14ac:dyDescent="0.2">
      <c r="D4735" s="2"/>
    </row>
    <row r="4736" spans="4:4" ht="33" customHeight="1" x14ac:dyDescent="0.2">
      <c r="D4736" s="2"/>
    </row>
    <row r="4737" spans="4:4" ht="33" customHeight="1" x14ac:dyDescent="0.2">
      <c r="D4737" s="2"/>
    </row>
    <row r="4738" spans="4:4" ht="33" customHeight="1" x14ac:dyDescent="0.2">
      <c r="D4738" s="2"/>
    </row>
    <row r="4739" spans="4:4" ht="33" customHeight="1" x14ac:dyDescent="0.2">
      <c r="D4739" s="2"/>
    </row>
    <row r="4740" spans="4:4" ht="33" customHeight="1" x14ac:dyDescent="0.2">
      <c r="D4740" s="2"/>
    </row>
    <row r="4741" spans="4:4" ht="33" customHeight="1" x14ac:dyDescent="0.2">
      <c r="D4741" s="2"/>
    </row>
    <row r="4742" spans="4:4" ht="33" customHeight="1" x14ac:dyDescent="0.2">
      <c r="D4742" s="2"/>
    </row>
    <row r="4743" spans="4:4" ht="33" customHeight="1" x14ac:dyDescent="0.2">
      <c r="D4743" s="2"/>
    </row>
    <row r="4744" spans="4:4" ht="33" customHeight="1" x14ac:dyDescent="0.2">
      <c r="D4744" s="2"/>
    </row>
    <row r="4745" spans="4:4" ht="33" customHeight="1" x14ac:dyDescent="0.2">
      <c r="D4745" s="2"/>
    </row>
    <row r="4746" spans="4:4" ht="33" customHeight="1" x14ac:dyDescent="0.2">
      <c r="D4746" s="2"/>
    </row>
    <row r="4747" spans="4:4" ht="33" customHeight="1" x14ac:dyDescent="0.2">
      <c r="D4747" s="2"/>
    </row>
    <row r="4748" spans="4:4" ht="33" customHeight="1" x14ac:dyDescent="0.2">
      <c r="D4748" s="2"/>
    </row>
    <row r="4749" spans="4:4" ht="33" customHeight="1" x14ac:dyDescent="0.2">
      <c r="D4749" s="2"/>
    </row>
    <row r="4750" spans="4:4" ht="33" customHeight="1" x14ac:dyDescent="0.2">
      <c r="D4750" s="2"/>
    </row>
    <row r="4751" spans="4:4" ht="33" customHeight="1" x14ac:dyDescent="0.2">
      <c r="D4751" s="2"/>
    </row>
    <row r="4752" spans="4:4" ht="33" customHeight="1" x14ac:dyDescent="0.2">
      <c r="D4752" s="2"/>
    </row>
    <row r="4753" spans="4:4" ht="33" customHeight="1" x14ac:dyDescent="0.2">
      <c r="D4753" s="2"/>
    </row>
    <row r="4754" spans="4:4" ht="33" customHeight="1" x14ac:dyDescent="0.2">
      <c r="D4754" s="2"/>
    </row>
    <row r="4755" spans="4:4" ht="33" customHeight="1" x14ac:dyDescent="0.2">
      <c r="D4755" s="2"/>
    </row>
    <row r="4756" spans="4:4" ht="33" customHeight="1" x14ac:dyDescent="0.2">
      <c r="D4756" s="2"/>
    </row>
    <row r="4757" spans="4:4" ht="33" customHeight="1" x14ac:dyDescent="0.2">
      <c r="D4757" s="2"/>
    </row>
    <row r="4758" spans="4:4" ht="33" customHeight="1" x14ac:dyDescent="0.2">
      <c r="D4758" s="2"/>
    </row>
    <row r="4759" spans="4:4" ht="33" customHeight="1" x14ac:dyDescent="0.2">
      <c r="D4759" s="2"/>
    </row>
    <row r="4760" spans="4:4" ht="33" customHeight="1" x14ac:dyDescent="0.2">
      <c r="D4760" s="2"/>
    </row>
    <row r="4761" spans="4:4" ht="33" customHeight="1" x14ac:dyDescent="0.2">
      <c r="D4761" s="2"/>
    </row>
    <row r="4762" spans="4:4" ht="33" customHeight="1" x14ac:dyDescent="0.2">
      <c r="D4762" s="2"/>
    </row>
    <row r="4763" spans="4:4" ht="33" customHeight="1" x14ac:dyDescent="0.2">
      <c r="D4763" s="2"/>
    </row>
    <row r="4764" spans="4:4" ht="33" customHeight="1" x14ac:dyDescent="0.2">
      <c r="D4764" s="2"/>
    </row>
    <row r="4765" spans="4:4" ht="33" customHeight="1" x14ac:dyDescent="0.2">
      <c r="D4765" s="2"/>
    </row>
    <row r="4766" spans="4:4" ht="33" customHeight="1" x14ac:dyDescent="0.2">
      <c r="D4766" s="2"/>
    </row>
    <row r="4767" spans="4:4" ht="33" customHeight="1" x14ac:dyDescent="0.2">
      <c r="D4767" s="2"/>
    </row>
    <row r="4768" spans="4:4" ht="33" customHeight="1" x14ac:dyDescent="0.2">
      <c r="D4768" s="2"/>
    </row>
    <row r="4769" spans="4:4" ht="33" customHeight="1" x14ac:dyDescent="0.2">
      <c r="D4769" s="2"/>
    </row>
    <row r="4770" spans="4:4" ht="33" customHeight="1" x14ac:dyDescent="0.2">
      <c r="D4770" s="2"/>
    </row>
    <row r="4771" spans="4:4" ht="33" customHeight="1" x14ac:dyDescent="0.2">
      <c r="D4771" s="2"/>
    </row>
    <row r="4772" spans="4:4" ht="33" customHeight="1" x14ac:dyDescent="0.2">
      <c r="D4772" s="2"/>
    </row>
    <row r="4773" spans="4:4" ht="33" customHeight="1" x14ac:dyDescent="0.2">
      <c r="D4773" s="2"/>
    </row>
    <row r="4774" spans="4:4" ht="33" customHeight="1" x14ac:dyDescent="0.2">
      <c r="D4774" s="2"/>
    </row>
    <row r="4775" spans="4:4" ht="33" customHeight="1" x14ac:dyDescent="0.2">
      <c r="D4775" s="2"/>
    </row>
    <row r="4776" spans="4:4" ht="33" customHeight="1" x14ac:dyDescent="0.2">
      <c r="D4776" s="2"/>
    </row>
    <row r="4777" spans="4:4" ht="33" customHeight="1" x14ac:dyDescent="0.2">
      <c r="D4777" s="2"/>
    </row>
    <row r="4778" spans="4:4" ht="33" customHeight="1" x14ac:dyDescent="0.2">
      <c r="D4778" s="2"/>
    </row>
    <row r="4779" spans="4:4" ht="33" customHeight="1" x14ac:dyDescent="0.2">
      <c r="D4779" s="2"/>
    </row>
    <row r="4780" spans="4:4" ht="33" customHeight="1" x14ac:dyDescent="0.2">
      <c r="D4780" s="2"/>
    </row>
    <row r="4781" spans="4:4" ht="33" customHeight="1" x14ac:dyDescent="0.2">
      <c r="D4781" s="2"/>
    </row>
    <row r="4782" spans="4:4" ht="33" customHeight="1" x14ac:dyDescent="0.2">
      <c r="D4782" s="2"/>
    </row>
    <row r="4783" spans="4:4" ht="33" customHeight="1" x14ac:dyDescent="0.2">
      <c r="D4783" s="2"/>
    </row>
    <row r="4784" spans="4:4" ht="33" customHeight="1" x14ac:dyDescent="0.2">
      <c r="D4784" s="2"/>
    </row>
    <row r="4785" spans="4:4" ht="33" customHeight="1" x14ac:dyDescent="0.2">
      <c r="D4785" s="2"/>
    </row>
    <row r="4786" spans="4:4" ht="33" customHeight="1" x14ac:dyDescent="0.2">
      <c r="D4786" s="2"/>
    </row>
    <row r="4787" spans="4:4" ht="33" customHeight="1" x14ac:dyDescent="0.2">
      <c r="D4787" s="2"/>
    </row>
    <row r="4788" spans="4:4" ht="33" customHeight="1" x14ac:dyDescent="0.2">
      <c r="D4788" s="2"/>
    </row>
    <row r="4789" spans="4:4" ht="33" customHeight="1" x14ac:dyDescent="0.2">
      <c r="D4789" s="2"/>
    </row>
    <row r="4790" spans="4:4" ht="33" customHeight="1" x14ac:dyDescent="0.2">
      <c r="D4790" s="2"/>
    </row>
    <row r="4791" spans="4:4" ht="33" customHeight="1" x14ac:dyDescent="0.2">
      <c r="D4791" s="2"/>
    </row>
    <row r="4792" spans="4:4" ht="33" customHeight="1" x14ac:dyDescent="0.2">
      <c r="D4792" s="2"/>
    </row>
    <row r="4793" spans="4:4" ht="33" customHeight="1" x14ac:dyDescent="0.2">
      <c r="D4793" s="2"/>
    </row>
    <row r="4794" spans="4:4" ht="33" customHeight="1" x14ac:dyDescent="0.2">
      <c r="D4794" s="2"/>
    </row>
    <row r="4795" spans="4:4" ht="33" customHeight="1" x14ac:dyDescent="0.2">
      <c r="D4795" s="2"/>
    </row>
    <row r="4796" spans="4:4" ht="33" customHeight="1" x14ac:dyDescent="0.2">
      <c r="D4796" s="2"/>
    </row>
    <row r="4797" spans="4:4" ht="33" customHeight="1" x14ac:dyDescent="0.2">
      <c r="D4797" s="2"/>
    </row>
    <row r="4798" spans="4:4" ht="33" customHeight="1" x14ac:dyDescent="0.2">
      <c r="D4798" s="2"/>
    </row>
    <row r="4799" spans="4:4" ht="33" customHeight="1" x14ac:dyDescent="0.2">
      <c r="D4799" s="2"/>
    </row>
    <row r="4800" spans="4:4" ht="33" customHeight="1" x14ac:dyDescent="0.2">
      <c r="D4800" s="2"/>
    </row>
    <row r="4801" spans="4:4" ht="33" customHeight="1" x14ac:dyDescent="0.2">
      <c r="D4801" s="2"/>
    </row>
    <row r="4802" spans="4:4" ht="33" customHeight="1" x14ac:dyDescent="0.2">
      <c r="D4802" s="2"/>
    </row>
    <row r="4803" spans="4:4" ht="33" customHeight="1" x14ac:dyDescent="0.2">
      <c r="D4803" s="2"/>
    </row>
    <row r="4804" spans="4:4" ht="33" customHeight="1" x14ac:dyDescent="0.2">
      <c r="D4804" s="2"/>
    </row>
    <row r="4805" spans="4:4" ht="33" customHeight="1" x14ac:dyDescent="0.2">
      <c r="D4805" s="2"/>
    </row>
    <row r="4806" spans="4:4" ht="33" customHeight="1" x14ac:dyDescent="0.2">
      <c r="D4806" s="2"/>
    </row>
    <row r="4807" spans="4:4" ht="33" customHeight="1" x14ac:dyDescent="0.2">
      <c r="D4807" s="2"/>
    </row>
    <row r="4808" spans="4:4" ht="33" customHeight="1" x14ac:dyDescent="0.2">
      <c r="D4808" s="2"/>
    </row>
    <row r="4809" spans="4:4" ht="33" customHeight="1" x14ac:dyDescent="0.2">
      <c r="D4809" s="2"/>
    </row>
    <row r="4810" spans="4:4" ht="33" customHeight="1" x14ac:dyDescent="0.2">
      <c r="D4810" s="2"/>
    </row>
    <row r="4811" spans="4:4" ht="33" customHeight="1" x14ac:dyDescent="0.2">
      <c r="D4811" s="2"/>
    </row>
    <row r="4812" spans="4:4" ht="33" customHeight="1" x14ac:dyDescent="0.2">
      <c r="D4812" s="2"/>
    </row>
    <row r="4813" spans="4:4" ht="33" customHeight="1" x14ac:dyDescent="0.2">
      <c r="D4813" s="2"/>
    </row>
    <row r="4814" spans="4:4" ht="33" customHeight="1" x14ac:dyDescent="0.2">
      <c r="D4814" s="2"/>
    </row>
    <row r="4815" spans="4:4" ht="33" customHeight="1" x14ac:dyDescent="0.2">
      <c r="D4815" s="2"/>
    </row>
    <row r="4816" spans="4:4" ht="33" customHeight="1" x14ac:dyDescent="0.2">
      <c r="D4816" s="2"/>
    </row>
    <row r="4817" spans="4:4" ht="33" customHeight="1" x14ac:dyDescent="0.2">
      <c r="D4817" s="2"/>
    </row>
    <row r="4818" spans="4:4" ht="33" customHeight="1" x14ac:dyDescent="0.2">
      <c r="D4818" s="2"/>
    </row>
    <row r="4819" spans="4:4" ht="33" customHeight="1" x14ac:dyDescent="0.2">
      <c r="D4819" s="2"/>
    </row>
    <row r="4820" spans="4:4" ht="33" customHeight="1" x14ac:dyDescent="0.2">
      <c r="D4820" s="2"/>
    </row>
    <row r="4821" spans="4:4" ht="33" customHeight="1" x14ac:dyDescent="0.2">
      <c r="D4821" s="2"/>
    </row>
    <row r="4822" spans="4:4" ht="33" customHeight="1" x14ac:dyDescent="0.2">
      <c r="D4822" s="2"/>
    </row>
    <row r="4823" spans="4:4" ht="33" customHeight="1" x14ac:dyDescent="0.2">
      <c r="D4823" s="2"/>
    </row>
    <row r="4824" spans="4:4" ht="33" customHeight="1" x14ac:dyDescent="0.2">
      <c r="D4824" s="2"/>
    </row>
    <row r="4825" spans="4:4" ht="33" customHeight="1" x14ac:dyDescent="0.2">
      <c r="D4825" s="2"/>
    </row>
    <row r="4826" spans="4:4" ht="33" customHeight="1" x14ac:dyDescent="0.2">
      <c r="D4826" s="2"/>
    </row>
    <row r="4827" spans="4:4" ht="33" customHeight="1" x14ac:dyDescent="0.2">
      <c r="D4827" s="2"/>
    </row>
    <row r="4828" spans="4:4" ht="33" customHeight="1" x14ac:dyDescent="0.2">
      <c r="D4828" s="2"/>
    </row>
    <row r="4829" spans="4:4" ht="33" customHeight="1" x14ac:dyDescent="0.2">
      <c r="D4829" s="2"/>
    </row>
    <row r="4830" spans="4:4" ht="33" customHeight="1" x14ac:dyDescent="0.2">
      <c r="D4830" s="2"/>
    </row>
    <row r="4831" spans="4:4" ht="33" customHeight="1" x14ac:dyDescent="0.2">
      <c r="D4831" s="2"/>
    </row>
    <row r="4832" spans="4:4" ht="33" customHeight="1" x14ac:dyDescent="0.2">
      <c r="D4832" s="2"/>
    </row>
    <row r="4833" spans="4:4" ht="33" customHeight="1" x14ac:dyDescent="0.2">
      <c r="D4833" s="2"/>
    </row>
    <row r="4834" spans="4:4" ht="33" customHeight="1" x14ac:dyDescent="0.2">
      <c r="D4834" s="2"/>
    </row>
    <row r="4835" spans="4:4" ht="33" customHeight="1" x14ac:dyDescent="0.2">
      <c r="D4835" s="2"/>
    </row>
    <row r="4836" spans="4:4" ht="33" customHeight="1" x14ac:dyDescent="0.2">
      <c r="D4836" s="2"/>
    </row>
    <row r="4837" spans="4:4" ht="33" customHeight="1" x14ac:dyDescent="0.2">
      <c r="D4837" s="2"/>
    </row>
    <row r="4838" spans="4:4" ht="33" customHeight="1" x14ac:dyDescent="0.2">
      <c r="D4838" s="2"/>
    </row>
    <row r="4839" spans="4:4" ht="33" customHeight="1" x14ac:dyDescent="0.2">
      <c r="D4839" s="2"/>
    </row>
    <row r="4840" spans="4:4" ht="33" customHeight="1" x14ac:dyDescent="0.2">
      <c r="D4840" s="2"/>
    </row>
    <row r="4841" spans="4:4" ht="33" customHeight="1" x14ac:dyDescent="0.2">
      <c r="D4841" s="2"/>
    </row>
    <row r="4842" spans="4:4" ht="33" customHeight="1" x14ac:dyDescent="0.2">
      <c r="D4842" s="2"/>
    </row>
    <row r="4843" spans="4:4" ht="33" customHeight="1" x14ac:dyDescent="0.2">
      <c r="D4843" s="2"/>
    </row>
    <row r="4844" spans="4:4" ht="33" customHeight="1" x14ac:dyDescent="0.2">
      <c r="D4844" s="2"/>
    </row>
    <row r="4845" spans="4:4" ht="33" customHeight="1" x14ac:dyDescent="0.2">
      <c r="D4845" s="2"/>
    </row>
    <row r="4846" spans="4:4" ht="33" customHeight="1" x14ac:dyDescent="0.2">
      <c r="D4846" s="2"/>
    </row>
    <row r="4847" spans="4:4" ht="33" customHeight="1" x14ac:dyDescent="0.2">
      <c r="D4847" s="2"/>
    </row>
    <row r="4848" spans="4:4" ht="33" customHeight="1" x14ac:dyDescent="0.2">
      <c r="D4848" s="2"/>
    </row>
    <row r="4849" spans="4:4" ht="33" customHeight="1" x14ac:dyDescent="0.2">
      <c r="D4849" s="2"/>
    </row>
    <row r="4850" spans="4:4" ht="33" customHeight="1" x14ac:dyDescent="0.2">
      <c r="D4850" s="2"/>
    </row>
    <row r="4851" spans="4:4" ht="33" customHeight="1" x14ac:dyDescent="0.2">
      <c r="D4851" s="2"/>
    </row>
    <row r="4852" spans="4:4" ht="33" customHeight="1" x14ac:dyDescent="0.2">
      <c r="D4852" s="2"/>
    </row>
    <row r="4853" spans="4:4" ht="33" customHeight="1" x14ac:dyDescent="0.2">
      <c r="D4853" s="2"/>
    </row>
    <row r="4854" spans="4:4" ht="33" customHeight="1" x14ac:dyDescent="0.2">
      <c r="D4854" s="2"/>
    </row>
    <row r="4855" spans="4:4" ht="33" customHeight="1" x14ac:dyDescent="0.2">
      <c r="D4855" s="2"/>
    </row>
    <row r="4856" spans="4:4" ht="33" customHeight="1" x14ac:dyDescent="0.2">
      <c r="D4856" s="2"/>
    </row>
    <row r="4857" spans="4:4" ht="33" customHeight="1" x14ac:dyDescent="0.2">
      <c r="D4857" s="2"/>
    </row>
    <row r="4858" spans="4:4" ht="33" customHeight="1" x14ac:dyDescent="0.2">
      <c r="D4858" s="2"/>
    </row>
    <row r="4859" spans="4:4" ht="33" customHeight="1" x14ac:dyDescent="0.2">
      <c r="D4859" s="2"/>
    </row>
    <row r="4860" spans="4:4" ht="33" customHeight="1" x14ac:dyDescent="0.2">
      <c r="D4860" s="2"/>
    </row>
    <row r="4861" spans="4:4" ht="33" customHeight="1" x14ac:dyDescent="0.2">
      <c r="D4861" s="2"/>
    </row>
    <row r="4862" spans="4:4" ht="33" customHeight="1" x14ac:dyDescent="0.2">
      <c r="D4862" s="2"/>
    </row>
    <row r="4863" spans="4:4" ht="33" customHeight="1" x14ac:dyDescent="0.2">
      <c r="D4863" s="2"/>
    </row>
    <row r="4864" spans="4:4" ht="33" customHeight="1" x14ac:dyDescent="0.2">
      <c r="D4864" s="2"/>
    </row>
    <row r="4865" spans="4:4" ht="33" customHeight="1" x14ac:dyDescent="0.2">
      <c r="D4865" s="2"/>
    </row>
    <row r="4866" spans="4:4" ht="33" customHeight="1" x14ac:dyDescent="0.2">
      <c r="D4866" s="2"/>
    </row>
    <row r="4867" spans="4:4" ht="33" customHeight="1" x14ac:dyDescent="0.2">
      <c r="D4867" s="2"/>
    </row>
    <row r="4868" spans="4:4" ht="33" customHeight="1" x14ac:dyDescent="0.2">
      <c r="D4868" s="2"/>
    </row>
    <row r="4869" spans="4:4" ht="33" customHeight="1" x14ac:dyDescent="0.2">
      <c r="D4869" s="2"/>
    </row>
    <row r="4870" spans="4:4" ht="33" customHeight="1" x14ac:dyDescent="0.2">
      <c r="D4870" s="2"/>
    </row>
    <row r="4871" spans="4:4" ht="33" customHeight="1" x14ac:dyDescent="0.2">
      <c r="D4871" s="2"/>
    </row>
    <row r="4872" spans="4:4" ht="33" customHeight="1" x14ac:dyDescent="0.2">
      <c r="D4872" s="2"/>
    </row>
    <row r="4873" spans="4:4" ht="33" customHeight="1" x14ac:dyDescent="0.2">
      <c r="D4873" s="2"/>
    </row>
    <row r="4874" spans="4:4" ht="33" customHeight="1" x14ac:dyDescent="0.2">
      <c r="D4874" s="2"/>
    </row>
    <row r="4875" spans="4:4" ht="33" customHeight="1" x14ac:dyDescent="0.2">
      <c r="D4875" s="2"/>
    </row>
    <row r="4876" spans="4:4" ht="33" customHeight="1" x14ac:dyDescent="0.2">
      <c r="D4876" s="2"/>
    </row>
    <row r="4877" spans="4:4" ht="33" customHeight="1" x14ac:dyDescent="0.2">
      <c r="D4877" s="2"/>
    </row>
    <row r="4878" spans="4:4" ht="33" customHeight="1" x14ac:dyDescent="0.2">
      <c r="D4878" s="2"/>
    </row>
    <row r="4879" spans="4:4" ht="33" customHeight="1" x14ac:dyDescent="0.2">
      <c r="D4879" s="2"/>
    </row>
    <row r="4880" spans="4:4" ht="33" customHeight="1" x14ac:dyDescent="0.2">
      <c r="D4880" s="2"/>
    </row>
    <row r="4881" spans="4:4" ht="33" customHeight="1" x14ac:dyDescent="0.2">
      <c r="D4881" s="2"/>
    </row>
    <row r="4882" spans="4:4" ht="33" customHeight="1" x14ac:dyDescent="0.2">
      <c r="D4882" s="2"/>
    </row>
    <row r="4883" spans="4:4" ht="33" customHeight="1" x14ac:dyDescent="0.2">
      <c r="D4883" s="2"/>
    </row>
    <row r="4884" spans="4:4" ht="33" customHeight="1" x14ac:dyDescent="0.2">
      <c r="D4884" s="2"/>
    </row>
    <row r="4885" spans="4:4" ht="33" customHeight="1" x14ac:dyDescent="0.2">
      <c r="D4885" s="2"/>
    </row>
    <row r="4886" spans="4:4" ht="33" customHeight="1" x14ac:dyDescent="0.2">
      <c r="D4886" s="2"/>
    </row>
    <row r="4887" spans="4:4" ht="33" customHeight="1" x14ac:dyDescent="0.2">
      <c r="D4887" s="2"/>
    </row>
    <row r="4888" spans="4:4" ht="33" customHeight="1" x14ac:dyDescent="0.2">
      <c r="D4888" s="2"/>
    </row>
    <row r="4889" spans="4:4" ht="33" customHeight="1" x14ac:dyDescent="0.2">
      <c r="D4889" s="2"/>
    </row>
    <row r="4890" spans="4:4" ht="33" customHeight="1" x14ac:dyDescent="0.2">
      <c r="D4890" s="2"/>
    </row>
    <row r="4891" spans="4:4" ht="33" customHeight="1" x14ac:dyDescent="0.2">
      <c r="D4891" s="2"/>
    </row>
    <row r="4892" spans="4:4" ht="33" customHeight="1" x14ac:dyDescent="0.2">
      <c r="D4892" s="2"/>
    </row>
    <row r="4893" spans="4:4" ht="33" customHeight="1" x14ac:dyDescent="0.2">
      <c r="D4893" s="2"/>
    </row>
    <row r="4894" spans="4:4" ht="33" customHeight="1" x14ac:dyDescent="0.2">
      <c r="D4894" s="2"/>
    </row>
    <row r="4895" spans="4:4" ht="33" customHeight="1" x14ac:dyDescent="0.2">
      <c r="D4895" s="2"/>
    </row>
    <row r="4896" spans="4:4" ht="33" customHeight="1" x14ac:dyDescent="0.2">
      <c r="D4896" s="2"/>
    </row>
    <row r="4897" spans="4:4" ht="33" customHeight="1" x14ac:dyDescent="0.2">
      <c r="D4897" s="2"/>
    </row>
    <row r="4898" spans="4:4" ht="33" customHeight="1" x14ac:dyDescent="0.2">
      <c r="D4898" s="2"/>
    </row>
    <row r="4899" spans="4:4" ht="33" customHeight="1" x14ac:dyDescent="0.2">
      <c r="D4899" s="2"/>
    </row>
    <row r="4900" spans="4:4" ht="33" customHeight="1" x14ac:dyDescent="0.2">
      <c r="D4900" s="2"/>
    </row>
    <row r="4901" spans="4:4" ht="33" customHeight="1" x14ac:dyDescent="0.2">
      <c r="D4901" s="2"/>
    </row>
    <row r="4902" spans="4:4" ht="33" customHeight="1" x14ac:dyDescent="0.2">
      <c r="D4902" s="2"/>
    </row>
    <row r="4903" spans="4:4" ht="33" customHeight="1" x14ac:dyDescent="0.2">
      <c r="D4903" s="2"/>
    </row>
    <row r="4904" spans="4:4" ht="33" customHeight="1" x14ac:dyDescent="0.2">
      <c r="D4904" s="2"/>
    </row>
    <row r="4905" spans="4:4" ht="33" customHeight="1" x14ac:dyDescent="0.2">
      <c r="D4905" s="2"/>
    </row>
    <row r="4906" spans="4:4" ht="33" customHeight="1" x14ac:dyDescent="0.2">
      <c r="D4906" s="2"/>
    </row>
    <row r="4907" spans="4:4" ht="33" customHeight="1" x14ac:dyDescent="0.2">
      <c r="D4907" s="2"/>
    </row>
    <row r="4908" spans="4:4" ht="33" customHeight="1" x14ac:dyDescent="0.2">
      <c r="D4908" s="2"/>
    </row>
    <row r="4909" spans="4:4" ht="33" customHeight="1" x14ac:dyDescent="0.2">
      <c r="D4909" s="2"/>
    </row>
    <row r="4910" spans="4:4" ht="33" customHeight="1" x14ac:dyDescent="0.2">
      <c r="D4910" s="2"/>
    </row>
    <row r="4911" spans="4:4" ht="33" customHeight="1" x14ac:dyDescent="0.2">
      <c r="D4911" s="2"/>
    </row>
    <row r="4912" spans="4:4" ht="33" customHeight="1" x14ac:dyDescent="0.2">
      <c r="D4912" s="2"/>
    </row>
    <row r="4913" spans="4:4" ht="33" customHeight="1" x14ac:dyDescent="0.2">
      <c r="D4913" s="2"/>
    </row>
    <row r="4914" spans="4:4" ht="33" customHeight="1" x14ac:dyDescent="0.2">
      <c r="D4914" s="2"/>
    </row>
    <row r="4915" spans="4:4" ht="33" customHeight="1" x14ac:dyDescent="0.2">
      <c r="D4915" s="2"/>
    </row>
    <row r="4916" spans="4:4" ht="33" customHeight="1" x14ac:dyDescent="0.2">
      <c r="D4916" s="2"/>
    </row>
    <row r="4917" spans="4:4" ht="33" customHeight="1" x14ac:dyDescent="0.2">
      <c r="D4917" s="2"/>
    </row>
    <row r="4918" spans="4:4" ht="33" customHeight="1" x14ac:dyDescent="0.2">
      <c r="D4918" s="2"/>
    </row>
    <row r="4919" spans="4:4" ht="33" customHeight="1" x14ac:dyDescent="0.2">
      <c r="D4919" s="2"/>
    </row>
    <row r="4920" spans="4:4" ht="33" customHeight="1" x14ac:dyDescent="0.2">
      <c r="D4920" s="2"/>
    </row>
    <row r="4921" spans="4:4" ht="33" customHeight="1" x14ac:dyDescent="0.2">
      <c r="D4921" s="2"/>
    </row>
    <row r="4922" spans="4:4" ht="33" customHeight="1" x14ac:dyDescent="0.2">
      <c r="D4922" s="2"/>
    </row>
    <row r="4923" spans="4:4" ht="33" customHeight="1" x14ac:dyDescent="0.2">
      <c r="D4923" s="2"/>
    </row>
    <row r="4924" spans="4:4" ht="33" customHeight="1" x14ac:dyDescent="0.2">
      <c r="D4924" s="2"/>
    </row>
    <row r="4925" spans="4:4" ht="33" customHeight="1" x14ac:dyDescent="0.2">
      <c r="D4925" s="2"/>
    </row>
    <row r="4926" spans="4:4" ht="33" customHeight="1" x14ac:dyDescent="0.2">
      <c r="D4926" s="2"/>
    </row>
    <row r="4927" spans="4:4" ht="33" customHeight="1" x14ac:dyDescent="0.2">
      <c r="D4927" s="2"/>
    </row>
    <row r="4928" spans="4:4" ht="33" customHeight="1" x14ac:dyDescent="0.2">
      <c r="D4928" s="2"/>
    </row>
    <row r="4929" spans="4:4" ht="33" customHeight="1" x14ac:dyDescent="0.2">
      <c r="D4929" s="2"/>
    </row>
    <row r="4930" spans="4:4" ht="33" customHeight="1" x14ac:dyDescent="0.2">
      <c r="D4930" s="2"/>
    </row>
    <row r="4931" spans="4:4" ht="33" customHeight="1" x14ac:dyDescent="0.2">
      <c r="D4931" s="2"/>
    </row>
    <row r="4932" spans="4:4" ht="33" customHeight="1" x14ac:dyDescent="0.2">
      <c r="D4932" s="2"/>
    </row>
    <row r="4933" spans="4:4" ht="33" customHeight="1" x14ac:dyDescent="0.2">
      <c r="D4933" s="2"/>
    </row>
    <row r="4934" spans="4:4" ht="33" customHeight="1" x14ac:dyDescent="0.2">
      <c r="D4934" s="2"/>
    </row>
    <row r="4935" spans="4:4" ht="33" customHeight="1" x14ac:dyDescent="0.2">
      <c r="D4935" s="2"/>
    </row>
    <row r="4936" spans="4:4" ht="33" customHeight="1" x14ac:dyDescent="0.2">
      <c r="D4936" s="2"/>
    </row>
    <row r="4937" spans="4:4" ht="33" customHeight="1" x14ac:dyDescent="0.2">
      <c r="D4937" s="2"/>
    </row>
    <row r="4938" spans="4:4" ht="33" customHeight="1" x14ac:dyDescent="0.2">
      <c r="D4938" s="2"/>
    </row>
    <row r="4939" spans="4:4" ht="33" customHeight="1" x14ac:dyDescent="0.2">
      <c r="D4939" s="2"/>
    </row>
    <row r="4940" spans="4:4" ht="33" customHeight="1" x14ac:dyDescent="0.2">
      <c r="D4940" s="2"/>
    </row>
    <row r="4941" spans="4:4" ht="33" customHeight="1" x14ac:dyDescent="0.2">
      <c r="D4941" s="2"/>
    </row>
    <row r="4942" spans="4:4" ht="33" customHeight="1" x14ac:dyDescent="0.2">
      <c r="D4942" s="2"/>
    </row>
    <row r="4943" spans="4:4" ht="33" customHeight="1" x14ac:dyDescent="0.2">
      <c r="D4943" s="2"/>
    </row>
    <row r="4944" spans="4:4" ht="33" customHeight="1" x14ac:dyDescent="0.2">
      <c r="D4944" s="2"/>
    </row>
    <row r="4945" spans="4:4" ht="33" customHeight="1" x14ac:dyDescent="0.2">
      <c r="D4945" s="2"/>
    </row>
    <row r="4946" spans="4:4" ht="33" customHeight="1" x14ac:dyDescent="0.2">
      <c r="D4946" s="2"/>
    </row>
    <row r="4947" spans="4:4" ht="33" customHeight="1" x14ac:dyDescent="0.2">
      <c r="D4947" s="2"/>
    </row>
    <row r="4948" spans="4:4" ht="33" customHeight="1" x14ac:dyDescent="0.2">
      <c r="D4948" s="2"/>
    </row>
    <row r="4949" spans="4:4" ht="33" customHeight="1" x14ac:dyDescent="0.2">
      <c r="D4949" s="2"/>
    </row>
    <row r="4950" spans="4:4" ht="33" customHeight="1" x14ac:dyDescent="0.2">
      <c r="D4950" s="2"/>
    </row>
    <row r="4951" spans="4:4" ht="33" customHeight="1" x14ac:dyDescent="0.2">
      <c r="D4951" s="2"/>
    </row>
    <row r="4952" spans="4:4" ht="33" customHeight="1" x14ac:dyDescent="0.2">
      <c r="D4952" s="2"/>
    </row>
    <row r="4953" spans="4:4" ht="33" customHeight="1" x14ac:dyDescent="0.2">
      <c r="D4953" s="2"/>
    </row>
    <row r="4954" spans="4:4" ht="33" customHeight="1" x14ac:dyDescent="0.2">
      <c r="D4954" s="2"/>
    </row>
    <row r="4955" spans="4:4" ht="33" customHeight="1" x14ac:dyDescent="0.2">
      <c r="D4955" s="2"/>
    </row>
    <row r="4956" spans="4:4" ht="33" customHeight="1" x14ac:dyDescent="0.2">
      <c r="D4956" s="2"/>
    </row>
    <row r="4957" spans="4:4" ht="33" customHeight="1" x14ac:dyDescent="0.2">
      <c r="D4957" s="2"/>
    </row>
    <row r="4958" spans="4:4" ht="33" customHeight="1" x14ac:dyDescent="0.2">
      <c r="D4958" s="2"/>
    </row>
    <row r="4959" spans="4:4" ht="33" customHeight="1" x14ac:dyDescent="0.2">
      <c r="D4959" s="2"/>
    </row>
    <row r="4960" spans="4:4" ht="33" customHeight="1" x14ac:dyDescent="0.2">
      <c r="D4960" s="2"/>
    </row>
    <row r="4961" spans="4:4" ht="33" customHeight="1" x14ac:dyDescent="0.2">
      <c r="D4961" s="2"/>
    </row>
    <row r="4962" spans="4:4" ht="33" customHeight="1" x14ac:dyDescent="0.2">
      <c r="D4962" s="2"/>
    </row>
    <row r="4963" spans="4:4" ht="33" customHeight="1" x14ac:dyDescent="0.2">
      <c r="D4963" s="2"/>
    </row>
    <row r="4964" spans="4:4" ht="33" customHeight="1" x14ac:dyDescent="0.2">
      <c r="D4964" s="2"/>
    </row>
    <row r="4965" spans="4:4" ht="33" customHeight="1" x14ac:dyDescent="0.2">
      <c r="D4965" s="2"/>
    </row>
    <row r="4966" spans="4:4" ht="33" customHeight="1" x14ac:dyDescent="0.2">
      <c r="D4966" s="2"/>
    </row>
    <row r="4967" spans="4:4" ht="33" customHeight="1" x14ac:dyDescent="0.2">
      <c r="D4967" s="2"/>
    </row>
    <row r="4968" spans="4:4" ht="33" customHeight="1" x14ac:dyDescent="0.2">
      <c r="D4968" s="2"/>
    </row>
    <row r="4969" spans="4:4" ht="33" customHeight="1" x14ac:dyDescent="0.2">
      <c r="D4969" s="2"/>
    </row>
    <row r="4970" spans="4:4" ht="33" customHeight="1" x14ac:dyDescent="0.2">
      <c r="D4970" s="2"/>
    </row>
    <row r="4971" spans="4:4" ht="33" customHeight="1" x14ac:dyDescent="0.2">
      <c r="D4971" s="2"/>
    </row>
    <row r="4972" spans="4:4" ht="33" customHeight="1" x14ac:dyDescent="0.2">
      <c r="D4972" s="2"/>
    </row>
    <row r="4973" spans="4:4" ht="33" customHeight="1" x14ac:dyDescent="0.2">
      <c r="D4973" s="2"/>
    </row>
    <row r="4974" spans="4:4" ht="33" customHeight="1" x14ac:dyDescent="0.2">
      <c r="D4974" s="2"/>
    </row>
    <row r="4975" spans="4:4" ht="33" customHeight="1" x14ac:dyDescent="0.2">
      <c r="D4975" s="2"/>
    </row>
    <row r="4976" spans="4:4" ht="33" customHeight="1" x14ac:dyDescent="0.2">
      <c r="D4976" s="2"/>
    </row>
    <row r="4977" spans="4:4" ht="33" customHeight="1" x14ac:dyDescent="0.2">
      <c r="D4977" s="2"/>
    </row>
    <row r="4978" spans="4:4" ht="33" customHeight="1" x14ac:dyDescent="0.2">
      <c r="D4978" s="2"/>
    </row>
    <row r="4979" spans="4:4" ht="33" customHeight="1" x14ac:dyDescent="0.2">
      <c r="D4979" s="2"/>
    </row>
    <row r="4980" spans="4:4" ht="33" customHeight="1" x14ac:dyDescent="0.2">
      <c r="D4980" s="2"/>
    </row>
    <row r="4981" spans="4:4" ht="33" customHeight="1" x14ac:dyDescent="0.2">
      <c r="D4981" s="2"/>
    </row>
    <row r="4982" spans="4:4" ht="33" customHeight="1" x14ac:dyDescent="0.2">
      <c r="D4982" s="2"/>
    </row>
    <row r="4983" spans="4:4" ht="33" customHeight="1" x14ac:dyDescent="0.2">
      <c r="D4983" s="2"/>
    </row>
    <row r="4984" spans="4:4" ht="33" customHeight="1" x14ac:dyDescent="0.2">
      <c r="D4984" s="2"/>
    </row>
    <row r="4985" spans="4:4" ht="33" customHeight="1" x14ac:dyDescent="0.2">
      <c r="D4985" s="2"/>
    </row>
    <row r="4986" spans="4:4" ht="33" customHeight="1" x14ac:dyDescent="0.2">
      <c r="D4986" s="2"/>
    </row>
    <row r="4987" spans="4:4" ht="33" customHeight="1" x14ac:dyDescent="0.2">
      <c r="D4987" s="2"/>
    </row>
    <row r="4988" spans="4:4" ht="33" customHeight="1" x14ac:dyDescent="0.2">
      <c r="D4988" s="2"/>
    </row>
    <row r="4989" spans="4:4" ht="33" customHeight="1" x14ac:dyDescent="0.2">
      <c r="D4989" s="2"/>
    </row>
    <row r="4990" spans="4:4" ht="33" customHeight="1" x14ac:dyDescent="0.2">
      <c r="D4990" s="2"/>
    </row>
    <row r="4991" spans="4:4" ht="33" customHeight="1" x14ac:dyDescent="0.2">
      <c r="D4991" s="2"/>
    </row>
    <row r="4992" spans="4:4" ht="33" customHeight="1" x14ac:dyDescent="0.2">
      <c r="D4992" s="2"/>
    </row>
    <row r="4993" spans="4:4" ht="33" customHeight="1" x14ac:dyDescent="0.2">
      <c r="D4993" s="2"/>
    </row>
    <row r="4994" spans="4:4" ht="33" customHeight="1" x14ac:dyDescent="0.2">
      <c r="D4994" s="2"/>
    </row>
    <row r="4995" spans="4:4" ht="33" customHeight="1" x14ac:dyDescent="0.2">
      <c r="D4995" s="2"/>
    </row>
    <row r="4996" spans="4:4" ht="33" customHeight="1" x14ac:dyDescent="0.2">
      <c r="D4996" s="2"/>
    </row>
    <row r="4997" spans="4:4" ht="33" customHeight="1" x14ac:dyDescent="0.2">
      <c r="D4997" s="2"/>
    </row>
    <row r="4998" spans="4:4" ht="33" customHeight="1" x14ac:dyDescent="0.2">
      <c r="D4998" s="2"/>
    </row>
    <row r="4999" spans="4:4" ht="33" customHeight="1" x14ac:dyDescent="0.2">
      <c r="D4999" s="2"/>
    </row>
    <row r="5000" spans="4:4" ht="33" customHeight="1" x14ac:dyDescent="0.2">
      <c r="D5000" s="2"/>
    </row>
    <row r="5001" spans="4:4" ht="33" customHeight="1" x14ac:dyDescent="0.2">
      <c r="D5001" s="2"/>
    </row>
    <row r="5002" spans="4:4" ht="33" customHeight="1" x14ac:dyDescent="0.2">
      <c r="D5002" s="2"/>
    </row>
    <row r="5003" spans="4:4" ht="33" customHeight="1" x14ac:dyDescent="0.2">
      <c r="D5003" s="2"/>
    </row>
    <row r="5004" spans="4:4" ht="33" customHeight="1" x14ac:dyDescent="0.2">
      <c r="D5004" s="2"/>
    </row>
    <row r="5005" spans="4:4" ht="33" customHeight="1" x14ac:dyDescent="0.2">
      <c r="D5005" s="2"/>
    </row>
    <row r="5006" spans="4:4" ht="33" customHeight="1" x14ac:dyDescent="0.2">
      <c r="D5006" s="2"/>
    </row>
    <row r="5007" spans="4:4" ht="33" customHeight="1" x14ac:dyDescent="0.2">
      <c r="D5007" s="2"/>
    </row>
    <row r="5008" spans="4:4" ht="33" customHeight="1" x14ac:dyDescent="0.2">
      <c r="D5008" s="2"/>
    </row>
    <row r="5009" spans="4:4" ht="33" customHeight="1" x14ac:dyDescent="0.2">
      <c r="D5009" s="2"/>
    </row>
    <row r="5010" spans="4:4" ht="33" customHeight="1" x14ac:dyDescent="0.2">
      <c r="D5010" s="2"/>
    </row>
    <row r="5011" spans="4:4" ht="33" customHeight="1" x14ac:dyDescent="0.2">
      <c r="D5011" s="2"/>
    </row>
    <row r="5012" spans="4:4" ht="33" customHeight="1" x14ac:dyDescent="0.2">
      <c r="D5012" s="2"/>
    </row>
    <row r="5013" spans="4:4" ht="33" customHeight="1" x14ac:dyDescent="0.2">
      <c r="D5013" s="2"/>
    </row>
    <row r="5014" spans="4:4" ht="33" customHeight="1" x14ac:dyDescent="0.2">
      <c r="D5014" s="2"/>
    </row>
    <row r="5015" spans="4:4" ht="33" customHeight="1" x14ac:dyDescent="0.2">
      <c r="D5015" s="2"/>
    </row>
    <row r="5016" spans="4:4" ht="33" customHeight="1" x14ac:dyDescent="0.2">
      <c r="D5016" s="2"/>
    </row>
    <row r="5017" spans="4:4" ht="33" customHeight="1" x14ac:dyDescent="0.2">
      <c r="D5017" s="2"/>
    </row>
    <row r="5018" spans="4:4" ht="33" customHeight="1" x14ac:dyDescent="0.2">
      <c r="D5018" s="2"/>
    </row>
    <row r="5019" spans="4:4" ht="33" customHeight="1" x14ac:dyDescent="0.2">
      <c r="D5019" s="2"/>
    </row>
    <row r="5020" spans="4:4" ht="33" customHeight="1" x14ac:dyDescent="0.2">
      <c r="D5020" s="2"/>
    </row>
    <row r="5021" spans="4:4" ht="33" customHeight="1" x14ac:dyDescent="0.2">
      <c r="D5021" s="2"/>
    </row>
    <row r="5022" spans="4:4" ht="33" customHeight="1" x14ac:dyDescent="0.2">
      <c r="D5022" s="2"/>
    </row>
    <row r="5023" spans="4:4" ht="33" customHeight="1" x14ac:dyDescent="0.2">
      <c r="D5023" s="2"/>
    </row>
    <row r="5024" spans="4:4" ht="33" customHeight="1" x14ac:dyDescent="0.2">
      <c r="D5024" s="2"/>
    </row>
    <row r="5025" spans="4:4" ht="33" customHeight="1" x14ac:dyDescent="0.2">
      <c r="D5025" s="2"/>
    </row>
    <row r="5026" spans="4:4" ht="33" customHeight="1" x14ac:dyDescent="0.2">
      <c r="D5026" s="2"/>
    </row>
    <row r="5027" spans="4:4" ht="33" customHeight="1" x14ac:dyDescent="0.2">
      <c r="D5027" s="2"/>
    </row>
    <row r="5028" spans="4:4" ht="33" customHeight="1" x14ac:dyDescent="0.2">
      <c r="D5028" s="2"/>
    </row>
    <row r="5029" spans="4:4" ht="33" customHeight="1" x14ac:dyDescent="0.2">
      <c r="D5029" s="2"/>
    </row>
    <row r="5030" spans="4:4" ht="33" customHeight="1" x14ac:dyDescent="0.2">
      <c r="D5030" s="2"/>
    </row>
    <row r="5031" spans="4:4" ht="33" customHeight="1" x14ac:dyDescent="0.2">
      <c r="D5031" s="2"/>
    </row>
    <row r="5032" spans="4:4" ht="33" customHeight="1" x14ac:dyDescent="0.2">
      <c r="D5032" s="2"/>
    </row>
    <row r="5033" spans="4:4" ht="33" customHeight="1" x14ac:dyDescent="0.2">
      <c r="D5033" s="2"/>
    </row>
    <row r="5034" spans="4:4" ht="33" customHeight="1" x14ac:dyDescent="0.2">
      <c r="D5034" s="2"/>
    </row>
    <row r="5035" spans="4:4" ht="33" customHeight="1" x14ac:dyDescent="0.2">
      <c r="D5035" s="2"/>
    </row>
    <row r="5036" spans="4:4" ht="33" customHeight="1" x14ac:dyDescent="0.2">
      <c r="D5036" s="2"/>
    </row>
    <row r="5037" spans="4:4" ht="33" customHeight="1" x14ac:dyDescent="0.2">
      <c r="D5037" s="2"/>
    </row>
    <row r="5038" spans="4:4" ht="33" customHeight="1" x14ac:dyDescent="0.2">
      <c r="D5038" s="2"/>
    </row>
    <row r="5039" spans="4:4" ht="33" customHeight="1" x14ac:dyDescent="0.2">
      <c r="D5039" s="2"/>
    </row>
    <row r="5040" spans="4:4" ht="33" customHeight="1" x14ac:dyDescent="0.2">
      <c r="D5040" s="2"/>
    </row>
    <row r="5041" spans="4:4" ht="33" customHeight="1" x14ac:dyDescent="0.2">
      <c r="D5041" s="2"/>
    </row>
    <row r="5042" spans="4:4" ht="33" customHeight="1" x14ac:dyDescent="0.2">
      <c r="D5042" s="2"/>
    </row>
    <row r="5043" spans="4:4" ht="33" customHeight="1" x14ac:dyDescent="0.2">
      <c r="D5043" s="2"/>
    </row>
    <row r="5044" spans="4:4" ht="33" customHeight="1" x14ac:dyDescent="0.2">
      <c r="D5044" s="2"/>
    </row>
    <row r="5045" spans="4:4" ht="33" customHeight="1" x14ac:dyDescent="0.2">
      <c r="D5045" s="2"/>
    </row>
    <row r="5046" spans="4:4" ht="33" customHeight="1" x14ac:dyDescent="0.2">
      <c r="D5046" s="2"/>
    </row>
    <row r="5047" spans="4:4" ht="33" customHeight="1" x14ac:dyDescent="0.2">
      <c r="D5047" s="2"/>
    </row>
    <row r="5048" spans="4:4" ht="33" customHeight="1" x14ac:dyDescent="0.2">
      <c r="D5048" s="2"/>
    </row>
    <row r="5049" spans="4:4" ht="33" customHeight="1" x14ac:dyDescent="0.2">
      <c r="D5049" s="2"/>
    </row>
    <row r="5050" spans="4:4" ht="33" customHeight="1" x14ac:dyDescent="0.2">
      <c r="D5050" s="2"/>
    </row>
    <row r="5051" spans="4:4" ht="33" customHeight="1" x14ac:dyDescent="0.2">
      <c r="D5051" s="2"/>
    </row>
    <row r="5052" spans="4:4" ht="33" customHeight="1" x14ac:dyDescent="0.2">
      <c r="D5052" s="2"/>
    </row>
    <row r="5053" spans="4:4" ht="33" customHeight="1" x14ac:dyDescent="0.2">
      <c r="D5053" s="2"/>
    </row>
    <row r="5054" spans="4:4" ht="33" customHeight="1" x14ac:dyDescent="0.2">
      <c r="D5054" s="2"/>
    </row>
    <row r="5055" spans="4:4" ht="33" customHeight="1" x14ac:dyDescent="0.2">
      <c r="D5055" s="2"/>
    </row>
    <row r="5056" spans="4:4" ht="33" customHeight="1" x14ac:dyDescent="0.2">
      <c r="D5056" s="2"/>
    </row>
    <row r="5057" spans="4:4" ht="33" customHeight="1" x14ac:dyDescent="0.2">
      <c r="D5057" s="2"/>
    </row>
    <row r="5058" spans="4:4" ht="33" customHeight="1" x14ac:dyDescent="0.2">
      <c r="D5058" s="2"/>
    </row>
    <row r="5059" spans="4:4" ht="33" customHeight="1" x14ac:dyDescent="0.2">
      <c r="D5059" s="2"/>
    </row>
    <row r="5060" spans="4:4" ht="33" customHeight="1" x14ac:dyDescent="0.2">
      <c r="D5060" s="2"/>
    </row>
    <row r="5061" spans="4:4" ht="33" customHeight="1" x14ac:dyDescent="0.2">
      <c r="D5061" s="2"/>
    </row>
    <row r="5062" spans="4:4" ht="33" customHeight="1" x14ac:dyDescent="0.2">
      <c r="D5062" s="2"/>
    </row>
    <row r="5063" spans="4:4" ht="33" customHeight="1" x14ac:dyDescent="0.2">
      <c r="D5063" s="2"/>
    </row>
    <row r="5064" spans="4:4" ht="33" customHeight="1" x14ac:dyDescent="0.2">
      <c r="D5064" s="2"/>
    </row>
    <row r="5065" spans="4:4" ht="33" customHeight="1" x14ac:dyDescent="0.2">
      <c r="D5065" s="2"/>
    </row>
    <row r="5066" spans="4:4" ht="33" customHeight="1" x14ac:dyDescent="0.2">
      <c r="D5066" s="2"/>
    </row>
    <row r="5067" spans="4:4" ht="33" customHeight="1" x14ac:dyDescent="0.2">
      <c r="D5067" s="2"/>
    </row>
    <row r="5068" spans="4:4" ht="33" customHeight="1" x14ac:dyDescent="0.2">
      <c r="D5068" s="2"/>
    </row>
    <row r="5069" spans="4:4" ht="33" customHeight="1" x14ac:dyDescent="0.2">
      <c r="D5069" s="2"/>
    </row>
    <row r="5070" spans="4:4" ht="33" customHeight="1" x14ac:dyDescent="0.2">
      <c r="D5070" s="2"/>
    </row>
    <row r="5071" spans="4:4" ht="33" customHeight="1" x14ac:dyDescent="0.2">
      <c r="D5071" s="2"/>
    </row>
    <row r="5072" spans="4:4" ht="33" customHeight="1" x14ac:dyDescent="0.2">
      <c r="D5072" s="2"/>
    </row>
    <row r="5073" spans="4:4" ht="33" customHeight="1" x14ac:dyDescent="0.2">
      <c r="D5073" s="2"/>
    </row>
    <row r="5074" spans="4:4" ht="33" customHeight="1" x14ac:dyDescent="0.2">
      <c r="D5074" s="2"/>
    </row>
    <row r="5075" spans="4:4" ht="33" customHeight="1" x14ac:dyDescent="0.2">
      <c r="D5075" s="2"/>
    </row>
    <row r="5076" spans="4:4" ht="33" customHeight="1" x14ac:dyDescent="0.2">
      <c r="D5076" s="2"/>
    </row>
    <row r="5077" spans="4:4" ht="33" customHeight="1" x14ac:dyDescent="0.2">
      <c r="D5077" s="2"/>
    </row>
    <row r="5078" spans="4:4" ht="33" customHeight="1" x14ac:dyDescent="0.2">
      <c r="D5078" s="2"/>
    </row>
    <row r="5079" spans="4:4" ht="33" customHeight="1" x14ac:dyDescent="0.2">
      <c r="D5079" s="2"/>
    </row>
    <row r="5080" spans="4:4" ht="33" customHeight="1" x14ac:dyDescent="0.2">
      <c r="D5080" s="2"/>
    </row>
    <row r="5081" spans="4:4" ht="33" customHeight="1" x14ac:dyDescent="0.2">
      <c r="D5081" s="2"/>
    </row>
    <row r="5082" spans="4:4" ht="33" customHeight="1" x14ac:dyDescent="0.2">
      <c r="D5082" s="2"/>
    </row>
    <row r="5083" spans="4:4" ht="33" customHeight="1" x14ac:dyDescent="0.2">
      <c r="D5083" s="2"/>
    </row>
    <row r="5084" spans="4:4" ht="33" customHeight="1" x14ac:dyDescent="0.2">
      <c r="D5084" s="2"/>
    </row>
    <row r="5085" spans="4:4" ht="33" customHeight="1" x14ac:dyDescent="0.2">
      <c r="D5085" s="2"/>
    </row>
    <row r="5086" spans="4:4" ht="33" customHeight="1" x14ac:dyDescent="0.2">
      <c r="D5086" s="2"/>
    </row>
    <row r="5087" spans="4:4" ht="33" customHeight="1" x14ac:dyDescent="0.2">
      <c r="D5087" s="2"/>
    </row>
    <row r="5088" spans="4:4" ht="33" customHeight="1" x14ac:dyDescent="0.2">
      <c r="D5088" s="2"/>
    </row>
    <row r="5089" spans="4:4" ht="33" customHeight="1" x14ac:dyDescent="0.2">
      <c r="D5089" s="2"/>
    </row>
    <row r="5090" spans="4:4" ht="33" customHeight="1" x14ac:dyDescent="0.2">
      <c r="D5090" s="2"/>
    </row>
    <row r="5091" spans="4:4" ht="33" customHeight="1" x14ac:dyDescent="0.2">
      <c r="D5091" s="2"/>
    </row>
    <row r="5092" spans="4:4" ht="33" customHeight="1" x14ac:dyDescent="0.2">
      <c r="D5092" s="2"/>
    </row>
    <row r="5093" spans="4:4" ht="33" customHeight="1" x14ac:dyDescent="0.2">
      <c r="D5093" s="2"/>
    </row>
    <row r="5094" spans="4:4" ht="33" customHeight="1" x14ac:dyDescent="0.2">
      <c r="D5094" s="2"/>
    </row>
    <row r="5095" spans="4:4" ht="33" customHeight="1" x14ac:dyDescent="0.2">
      <c r="D5095" s="2"/>
    </row>
    <row r="5096" spans="4:4" ht="33" customHeight="1" x14ac:dyDescent="0.2">
      <c r="D5096" s="2"/>
    </row>
    <row r="5097" spans="4:4" ht="33" customHeight="1" x14ac:dyDescent="0.2">
      <c r="D5097" s="2"/>
    </row>
    <row r="5098" spans="4:4" ht="33" customHeight="1" x14ac:dyDescent="0.2">
      <c r="D5098" s="2"/>
    </row>
    <row r="5099" spans="4:4" ht="33" customHeight="1" x14ac:dyDescent="0.2">
      <c r="D5099" s="2"/>
    </row>
    <row r="5100" spans="4:4" ht="33" customHeight="1" x14ac:dyDescent="0.2">
      <c r="D5100" s="2"/>
    </row>
    <row r="5101" spans="4:4" ht="33" customHeight="1" x14ac:dyDescent="0.2">
      <c r="D5101" s="2"/>
    </row>
    <row r="5102" spans="4:4" ht="33" customHeight="1" x14ac:dyDescent="0.2">
      <c r="D5102" s="2"/>
    </row>
    <row r="5103" spans="4:4" ht="33" customHeight="1" x14ac:dyDescent="0.2">
      <c r="D5103" s="2"/>
    </row>
    <row r="5104" spans="4:4" ht="33" customHeight="1" x14ac:dyDescent="0.2">
      <c r="D5104" s="2"/>
    </row>
    <row r="5105" spans="4:4" ht="33" customHeight="1" x14ac:dyDescent="0.2">
      <c r="D5105" s="2"/>
    </row>
    <row r="5106" spans="4:4" ht="33" customHeight="1" x14ac:dyDescent="0.2">
      <c r="D5106" s="2"/>
    </row>
    <row r="5107" spans="4:4" ht="33" customHeight="1" x14ac:dyDescent="0.2">
      <c r="D5107" s="2"/>
    </row>
    <row r="5108" spans="4:4" ht="33" customHeight="1" x14ac:dyDescent="0.2">
      <c r="D5108" s="2"/>
    </row>
    <row r="5109" spans="4:4" ht="33" customHeight="1" x14ac:dyDescent="0.2">
      <c r="D5109" s="2"/>
    </row>
    <row r="5110" spans="4:4" ht="33" customHeight="1" x14ac:dyDescent="0.2">
      <c r="D5110" s="2"/>
    </row>
    <row r="5111" spans="4:4" ht="33" customHeight="1" x14ac:dyDescent="0.2">
      <c r="D5111" s="2"/>
    </row>
    <row r="5112" spans="4:4" ht="33" customHeight="1" x14ac:dyDescent="0.2">
      <c r="D5112" s="2"/>
    </row>
    <row r="5113" spans="4:4" ht="33" customHeight="1" x14ac:dyDescent="0.2">
      <c r="D5113" s="2"/>
    </row>
    <row r="5114" spans="4:4" ht="33" customHeight="1" x14ac:dyDescent="0.2">
      <c r="D5114" s="2"/>
    </row>
    <row r="5115" spans="4:4" ht="33" customHeight="1" x14ac:dyDescent="0.2">
      <c r="D5115" s="2"/>
    </row>
    <row r="5116" spans="4:4" ht="33" customHeight="1" x14ac:dyDescent="0.2">
      <c r="D5116" s="2"/>
    </row>
    <row r="5117" spans="4:4" ht="33" customHeight="1" x14ac:dyDescent="0.2">
      <c r="D5117" s="2"/>
    </row>
    <row r="5118" spans="4:4" ht="33" customHeight="1" x14ac:dyDescent="0.2">
      <c r="D5118" s="2"/>
    </row>
    <row r="5119" spans="4:4" ht="33" customHeight="1" x14ac:dyDescent="0.2">
      <c r="D5119" s="2"/>
    </row>
    <row r="5120" spans="4:4" ht="33" customHeight="1" x14ac:dyDescent="0.2">
      <c r="D5120" s="2"/>
    </row>
    <row r="5121" spans="4:4" ht="33" customHeight="1" x14ac:dyDescent="0.2">
      <c r="D5121" s="2"/>
    </row>
    <row r="5122" spans="4:4" ht="33" customHeight="1" x14ac:dyDescent="0.2">
      <c r="D5122" s="2"/>
    </row>
    <row r="5123" spans="4:4" ht="33" customHeight="1" x14ac:dyDescent="0.2">
      <c r="D5123" s="2"/>
    </row>
    <row r="5124" spans="4:4" ht="33" customHeight="1" x14ac:dyDescent="0.2">
      <c r="D5124" s="2"/>
    </row>
    <row r="5125" spans="4:4" ht="33" customHeight="1" x14ac:dyDescent="0.2">
      <c r="D5125" s="2"/>
    </row>
    <row r="5126" spans="4:4" ht="33" customHeight="1" x14ac:dyDescent="0.2">
      <c r="D5126" s="2"/>
    </row>
    <row r="5127" spans="4:4" ht="33" customHeight="1" x14ac:dyDescent="0.2">
      <c r="D5127" s="2"/>
    </row>
    <row r="5128" spans="4:4" ht="33" customHeight="1" x14ac:dyDescent="0.2">
      <c r="D5128" s="2"/>
    </row>
    <row r="5129" spans="4:4" ht="33" customHeight="1" x14ac:dyDescent="0.2">
      <c r="D5129" s="2"/>
    </row>
    <row r="5130" spans="4:4" ht="33" customHeight="1" x14ac:dyDescent="0.2">
      <c r="D5130" s="2"/>
    </row>
    <row r="5131" spans="4:4" ht="33" customHeight="1" x14ac:dyDescent="0.2">
      <c r="D5131" s="2"/>
    </row>
    <row r="5132" spans="4:4" ht="33" customHeight="1" x14ac:dyDescent="0.2">
      <c r="D5132" s="2"/>
    </row>
    <row r="5133" spans="4:4" ht="33" customHeight="1" x14ac:dyDescent="0.2">
      <c r="D5133" s="2"/>
    </row>
    <row r="5134" spans="4:4" ht="33" customHeight="1" x14ac:dyDescent="0.2">
      <c r="D5134" s="2"/>
    </row>
    <row r="5135" spans="4:4" ht="33" customHeight="1" x14ac:dyDescent="0.2">
      <c r="D5135" s="2"/>
    </row>
    <row r="5136" spans="4:4" ht="33" customHeight="1" x14ac:dyDescent="0.2">
      <c r="D5136" s="2"/>
    </row>
    <row r="5137" spans="4:4" ht="33" customHeight="1" x14ac:dyDescent="0.2">
      <c r="D5137" s="2"/>
    </row>
    <row r="5138" spans="4:4" ht="33" customHeight="1" x14ac:dyDescent="0.2">
      <c r="D5138" s="2"/>
    </row>
    <row r="5139" spans="4:4" ht="33" customHeight="1" x14ac:dyDescent="0.2">
      <c r="D5139" s="2"/>
    </row>
    <row r="5140" spans="4:4" ht="33" customHeight="1" x14ac:dyDescent="0.2">
      <c r="D5140" s="2"/>
    </row>
    <row r="5141" spans="4:4" ht="33" customHeight="1" x14ac:dyDescent="0.2">
      <c r="D5141" s="2"/>
    </row>
    <row r="5142" spans="4:4" ht="33" customHeight="1" x14ac:dyDescent="0.2">
      <c r="D5142" s="2"/>
    </row>
    <row r="5143" spans="4:4" ht="33" customHeight="1" x14ac:dyDescent="0.2">
      <c r="D5143" s="2"/>
    </row>
    <row r="5144" spans="4:4" ht="33" customHeight="1" x14ac:dyDescent="0.2">
      <c r="D5144" s="2"/>
    </row>
    <row r="5145" spans="4:4" ht="33" customHeight="1" x14ac:dyDescent="0.2">
      <c r="D5145" s="2"/>
    </row>
    <row r="5146" spans="4:4" ht="33" customHeight="1" x14ac:dyDescent="0.2">
      <c r="D5146" s="2"/>
    </row>
    <row r="5147" spans="4:4" ht="33" customHeight="1" x14ac:dyDescent="0.2">
      <c r="D5147" s="2"/>
    </row>
    <row r="5148" spans="4:4" ht="33" customHeight="1" x14ac:dyDescent="0.2">
      <c r="D5148" s="2"/>
    </row>
    <row r="5149" spans="4:4" ht="33" customHeight="1" x14ac:dyDescent="0.2">
      <c r="D5149" s="2"/>
    </row>
    <row r="5150" spans="4:4" ht="33" customHeight="1" x14ac:dyDescent="0.2">
      <c r="D5150" s="2"/>
    </row>
    <row r="5151" spans="4:4" ht="33" customHeight="1" x14ac:dyDescent="0.2">
      <c r="D5151" s="2"/>
    </row>
    <row r="5152" spans="4:4" ht="33" customHeight="1" x14ac:dyDescent="0.2">
      <c r="D5152" s="2"/>
    </row>
    <row r="5153" spans="4:4" ht="33" customHeight="1" x14ac:dyDescent="0.2">
      <c r="D5153" s="2"/>
    </row>
    <row r="5154" spans="4:4" ht="33" customHeight="1" x14ac:dyDescent="0.2">
      <c r="D5154" s="2"/>
    </row>
    <row r="5155" spans="4:4" ht="33" customHeight="1" x14ac:dyDescent="0.2">
      <c r="D5155" s="2"/>
    </row>
    <row r="5156" spans="4:4" ht="33" customHeight="1" x14ac:dyDescent="0.2">
      <c r="D5156" s="2"/>
    </row>
    <row r="5157" spans="4:4" ht="33" customHeight="1" x14ac:dyDescent="0.2">
      <c r="D5157" s="2"/>
    </row>
    <row r="5158" spans="4:4" ht="33" customHeight="1" x14ac:dyDescent="0.2">
      <c r="D5158" s="2"/>
    </row>
    <row r="5159" spans="4:4" ht="33" customHeight="1" x14ac:dyDescent="0.2">
      <c r="D5159" s="2"/>
    </row>
    <row r="5160" spans="4:4" ht="33" customHeight="1" x14ac:dyDescent="0.2">
      <c r="D5160" s="2"/>
    </row>
    <row r="5161" spans="4:4" ht="33" customHeight="1" x14ac:dyDescent="0.2">
      <c r="D5161" s="2"/>
    </row>
    <row r="5162" spans="4:4" ht="33" customHeight="1" x14ac:dyDescent="0.2">
      <c r="D5162" s="2"/>
    </row>
    <row r="5163" spans="4:4" ht="33" customHeight="1" x14ac:dyDescent="0.2">
      <c r="D5163" s="2"/>
    </row>
    <row r="5164" spans="4:4" ht="33" customHeight="1" x14ac:dyDescent="0.2">
      <c r="D5164" s="2"/>
    </row>
    <row r="5165" spans="4:4" ht="33" customHeight="1" x14ac:dyDescent="0.2">
      <c r="D5165" s="2"/>
    </row>
    <row r="5166" spans="4:4" ht="33" customHeight="1" x14ac:dyDescent="0.2">
      <c r="D5166" s="2"/>
    </row>
    <row r="5167" spans="4:4" ht="33" customHeight="1" x14ac:dyDescent="0.2">
      <c r="D5167" s="2"/>
    </row>
    <row r="5168" spans="4:4" ht="33" customHeight="1" x14ac:dyDescent="0.2">
      <c r="D5168" s="2"/>
    </row>
    <row r="5169" spans="4:4" ht="33" customHeight="1" x14ac:dyDescent="0.2">
      <c r="D5169" s="2"/>
    </row>
    <row r="5170" spans="4:4" ht="33" customHeight="1" x14ac:dyDescent="0.2">
      <c r="D5170" s="2"/>
    </row>
    <row r="5171" spans="4:4" ht="33" customHeight="1" x14ac:dyDescent="0.2">
      <c r="D5171" s="2"/>
    </row>
    <row r="5172" spans="4:4" ht="33" customHeight="1" x14ac:dyDescent="0.2">
      <c r="D5172" s="2"/>
    </row>
    <row r="5173" spans="4:4" ht="33" customHeight="1" x14ac:dyDescent="0.2">
      <c r="D5173" s="2"/>
    </row>
    <row r="5174" spans="4:4" ht="33" customHeight="1" x14ac:dyDescent="0.2">
      <c r="D5174" s="2"/>
    </row>
    <row r="5175" spans="4:4" ht="33" customHeight="1" x14ac:dyDescent="0.2">
      <c r="D5175" s="2"/>
    </row>
    <row r="5176" spans="4:4" ht="33" customHeight="1" x14ac:dyDescent="0.2">
      <c r="D5176" s="2"/>
    </row>
    <row r="5177" spans="4:4" ht="33" customHeight="1" x14ac:dyDescent="0.2">
      <c r="D5177" s="2"/>
    </row>
    <row r="5178" spans="4:4" ht="33" customHeight="1" x14ac:dyDescent="0.2">
      <c r="D5178" s="2"/>
    </row>
    <row r="5179" spans="4:4" ht="33" customHeight="1" x14ac:dyDescent="0.2">
      <c r="D5179" s="2"/>
    </row>
    <row r="5180" spans="4:4" ht="33" customHeight="1" x14ac:dyDescent="0.2">
      <c r="D5180" s="2"/>
    </row>
    <row r="5181" spans="4:4" ht="33" customHeight="1" x14ac:dyDescent="0.2">
      <c r="D5181" s="2"/>
    </row>
    <row r="5182" spans="4:4" ht="33" customHeight="1" x14ac:dyDescent="0.2">
      <c r="D5182" s="2"/>
    </row>
    <row r="5183" spans="4:4" ht="33" customHeight="1" x14ac:dyDescent="0.2">
      <c r="D5183" s="2"/>
    </row>
    <row r="5184" spans="4:4" ht="33" customHeight="1" x14ac:dyDescent="0.2">
      <c r="D5184" s="2"/>
    </row>
    <row r="5185" spans="4:4" ht="33" customHeight="1" x14ac:dyDescent="0.2">
      <c r="D5185" s="2"/>
    </row>
    <row r="5186" spans="4:4" ht="33" customHeight="1" x14ac:dyDescent="0.2">
      <c r="D5186" s="2"/>
    </row>
    <row r="5187" spans="4:4" ht="33" customHeight="1" x14ac:dyDescent="0.2">
      <c r="D5187" s="2"/>
    </row>
    <row r="5188" spans="4:4" ht="33" customHeight="1" x14ac:dyDescent="0.2">
      <c r="D5188" s="2"/>
    </row>
    <row r="5189" spans="4:4" ht="33" customHeight="1" x14ac:dyDescent="0.2">
      <c r="D5189" s="2"/>
    </row>
    <row r="5190" spans="4:4" ht="33" customHeight="1" x14ac:dyDescent="0.2">
      <c r="D5190" s="2"/>
    </row>
    <row r="5191" spans="4:4" ht="33" customHeight="1" x14ac:dyDescent="0.2">
      <c r="D5191" s="2"/>
    </row>
    <row r="5192" spans="4:4" ht="33" customHeight="1" x14ac:dyDescent="0.2">
      <c r="D5192" s="2"/>
    </row>
    <row r="5193" spans="4:4" ht="33" customHeight="1" x14ac:dyDescent="0.2">
      <c r="D5193" s="2"/>
    </row>
    <row r="5194" spans="4:4" ht="33" customHeight="1" x14ac:dyDescent="0.2">
      <c r="D5194" s="2"/>
    </row>
    <row r="5195" spans="4:4" ht="33" customHeight="1" x14ac:dyDescent="0.2">
      <c r="D5195" s="2"/>
    </row>
    <row r="5196" spans="4:4" ht="33" customHeight="1" x14ac:dyDescent="0.2">
      <c r="D5196" s="2"/>
    </row>
    <row r="5197" spans="4:4" ht="33" customHeight="1" x14ac:dyDescent="0.2">
      <c r="D5197" s="2"/>
    </row>
    <row r="5198" spans="4:4" ht="33" customHeight="1" x14ac:dyDescent="0.2">
      <c r="D5198" s="2"/>
    </row>
    <row r="5199" spans="4:4" ht="33" customHeight="1" x14ac:dyDescent="0.2">
      <c r="D5199" s="2"/>
    </row>
    <row r="5200" spans="4:4" ht="33" customHeight="1" x14ac:dyDescent="0.2">
      <c r="D5200" s="2"/>
    </row>
    <row r="5201" spans="4:4" ht="33" customHeight="1" x14ac:dyDescent="0.2">
      <c r="D5201" s="2"/>
    </row>
    <row r="5202" spans="4:4" ht="33" customHeight="1" x14ac:dyDescent="0.2">
      <c r="D5202" s="2"/>
    </row>
    <row r="5203" spans="4:4" ht="33" customHeight="1" x14ac:dyDescent="0.2">
      <c r="D5203" s="2"/>
    </row>
    <row r="5204" spans="4:4" ht="33" customHeight="1" x14ac:dyDescent="0.2">
      <c r="D5204" s="2"/>
    </row>
    <row r="5205" spans="4:4" ht="33" customHeight="1" x14ac:dyDescent="0.2">
      <c r="D5205" s="2"/>
    </row>
    <row r="5206" spans="4:4" ht="33" customHeight="1" x14ac:dyDescent="0.2">
      <c r="D5206" s="2"/>
    </row>
    <row r="5207" spans="4:4" ht="33" customHeight="1" x14ac:dyDescent="0.2">
      <c r="D5207" s="2"/>
    </row>
    <row r="5208" spans="4:4" ht="33" customHeight="1" x14ac:dyDescent="0.2">
      <c r="D5208" s="2"/>
    </row>
    <row r="5209" spans="4:4" ht="33" customHeight="1" x14ac:dyDescent="0.2">
      <c r="D5209" s="2"/>
    </row>
    <row r="5210" spans="4:4" ht="33" customHeight="1" x14ac:dyDescent="0.2">
      <c r="D5210" s="2"/>
    </row>
    <row r="5211" spans="4:4" ht="33" customHeight="1" x14ac:dyDescent="0.2">
      <c r="D5211" s="2"/>
    </row>
    <row r="5212" spans="4:4" ht="33" customHeight="1" x14ac:dyDescent="0.2">
      <c r="D5212" s="2"/>
    </row>
    <row r="5213" spans="4:4" ht="33" customHeight="1" x14ac:dyDescent="0.2">
      <c r="D5213" s="2"/>
    </row>
    <row r="5214" spans="4:4" ht="33" customHeight="1" x14ac:dyDescent="0.2">
      <c r="D5214" s="2"/>
    </row>
    <row r="5215" spans="4:4" ht="33" customHeight="1" x14ac:dyDescent="0.2">
      <c r="D5215" s="2"/>
    </row>
    <row r="5216" spans="4:4" ht="33" customHeight="1" x14ac:dyDescent="0.2">
      <c r="D5216" s="2"/>
    </row>
    <row r="5217" spans="4:4" ht="33" customHeight="1" x14ac:dyDescent="0.2">
      <c r="D5217" s="2"/>
    </row>
    <row r="5218" spans="4:4" ht="33" customHeight="1" x14ac:dyDescent="0.2">
      <c r="D5218" s="2"/>
    </row>
    <row r="5219" spans="4:4" ht="33" customHeight="1" x14ac:dyDescent="0.2">
      <c r="D5219" s="2"/>
    </row>
    <row r="5220" spans="4:4" ht="33" customHeight="1" x14ac:dyDescent="0.2">
      <c r="D5220" s="2"/>
    </row>
    <row r="5221" spans="4:4" ht="33" customHeight="1" x14ac:dyDescent="0.2">
      <c r="D5221" s="2"/>
    </row>
    <row r="5222" spans="4:4" ht="33" customHeight="1" x14ac:dyDescent="0.2">
      <c r="D5222" s="2"/>
    </row>
    <row r="5223" spans="4:4" ht="33" customHeight="1" x14ac:dyDescent="0.2">
      <c r="D5223" s="2"/>
    </row>
    <row r="5224" spans="4:4" ht="33" customHeight="1" x14ac:dyDescent="0.2">
      <c r="D5224" s="2"/>
    </row>
    <row r="5225" spans="4:4" ht="33" customHeight="1" x14ac:dyDescent="0.2">
      <c r="D5225" s="2"/>
    </row>
    <row r="5226" spans="4:4" ht="33" customHeight="1" x14ac:dyDescent="0.2">
      <c r="D5226" s="2"/>
    </row>
    <row r="5227" spans="4:4" ht="33" customHeight="1" x14ac:dyDescent="0.2">
      <c r="D5227" s="2"/>
    </row>
    <row r="5228" spans="4:4" ht="33" customHeight="1" x14ac:dyDescent="0.2">
      <c r="D5228" s="2"/>
    </row>
    <row r="5229" spans="4:4" ht="33" customHeight="1" x14ac:dyDescent="0.2">
      <c r="D5229" s="2"/>
    </row>
    <row r="5230" spans="4:4" ht="33" customHeight="1" x14ac:dyDescent="0.2">
      <c r="D5230" s="2"/>
    </row>
    <row r="5231" spans="4:4" ht="33" customHeight="1" x14ac:dyDescent="0.2">
      <c r="D5231" s="2"/>
    </row>
    <row r="5232" spans="4:4" ht="33" customHeight="1" x14ac:dyDescent="0.2">
      <c r="D5232" s="2"/>
    </row>
    <row r="5233" spans="4:4" ht="33" customHeight="1" x14ac:dyDescent="0.2">
      <c r="D5233" s="2"/>
    </row>
    <row r="5234" spans="4:4" ht="33" customHeight="1" x14ac:dyDescent="0.2">
      <c r="D5234" s="2"/>
    </row>
    <row r="5235" spans="4:4" ht="33" customHeight="1" x14ac:dyDescent="0.2">
      <c r="D5235" s="2"/>
    </row>
    <row r="5236" spans="4:4" ht="33" customHeight="1" x14ac:dyDescent="0.2">
      <c r="D5236" s="2"/>
    </row>
    <row r="5237" spans="4:4" ht="33" customHeight="1" x14ac:dyDescent="0.2">
      <c r="D5237" s="2"/>
    </row>
    <row r="5238" spans="4:4" ht="33" customHeight="1" x14ac:dyDescent="0.2">
      <c r="D5238" s="2"/>
    </row>
    <row r="5239" spans="4:4" ht="33" customHeight="1" x14ac:dyDescent="0.2">
      <c r="D5239" s="2"/>
    </row>
    <row r="5240" spans="4:4" ht="33" customHeight="1" x14ac:dyDescent="0.2">
      <c r="D5240" s="2"/>
    </row>
    <row r="5241" spans="4:4" ht="33" customHeight="1" x14ac:dyDescent="0.2">
      <c r="D5241" s="2"/>
    </row>
    <row r="5242" spans="4:4" ht="33" customHeight="1" x14ac:dyDescent="0.2">
      <c r="D5242" s="2"/>
    </row>
    <row r="5243" spans="4:4" ht="33" customHeight="1" x14ac:dyDescent="0.2">
      <c r="D5243" s="2"/>
    </row>
    <row r="5244" spans="4:4" ht="33" customHeight="1" x14ac:dyDescent="0.2">
      <c r="D5244" s="2"/>
    </row>
    <row r="5245" spans="4:4" ht="33" customHeight="1" x14ac:dyDescent="0.2">
      <c r="D5245" s="2"/>
    </row>
    <row r="5246" spans="4:4" ht="33" customHeight="1" x14ac:dyDescent="0.2">
      <c r="D5246" s="2"/>
    </row>
    <row r="5247" spans="4:4" ht="33" customHeight="1" x14ac:dyDescent="0.2">
      <c r="D5247" s="2"/>
    </row>
    <row r="5248" spans="4:4" ht="33" customHeight="1" x14ac:dyDescent="0.2">
      <c r="D5248" s="2"/>
    </row>
    <row r="5249" spans="4:4" ht="33" customHeight="1" x14ac:dyDescent="0.2">
      <c r="D5249" s="2"/>
    </row>
    <row r="5250" spans="4:4" ht="33" customHeight="1" x14ac:dyDescent="0.2">
      <c r="D5250" s="2"/>
    </row>
    <row r="5251" spans="4:4" ht="33" customHeight="1" x14ac:dyDescent="0.2">
      <c r="D5251" s="2"/>
    </row>
    <row r="5252" spans="4:4" ht="33" customHeight="1" x14ac:dyDescent="0.2">
      <c r="D5252" s="2"/>
    </row>
    <row r="5253" spans="4:4" ht="33" customHeight="1" x14ac:dyDescent="0.2">
      <c r="D5253" s="2"/>
    </row>
    <row r="5254" spans="4:4" ht="33" customHeight="1" x14ac:dyDescent="0.2">
      <c r="D5254" s="2"/>
    </row>
    <row r="5255" spans="4:4" ht="33" customHeight="1" x14ac:dyDescent="0.2">
      <c r="D5255" s="2"/>
    </row>
    <row r="5256" spans="4:4" ht="33" customHeight="1" x14ac:dyDescent="0.2">
      <c r="D5256" s="2"/>
    </row>
    <row r="5257" spans="4:4" ht="33" customHeight="1" x14ac:dyDescent="0.2">
      <c r="D5257" s="2"/>
    </row>
    <row r="5258" spans="4:4" ht="33" customHeight="1" x14ac:dyDescent="0.2">
      <c r="D5258" s="2"/>
    </row>
    <row r="5259" spans="4:4" ht="33" customHeight="1" x14ac:dyDescent="0.2">
      <c r="D5259" s="2"/>
    </row>
    <row r="5260" spans="4:4" ht="33" customHeight="1" x14ac:dyDescent="0.2">
      <c r="D5260" s="2"/>
    </row>
    <row r="5261" spans="4:4" ht="33" customHeight="1" x14ac:dyDescent="0.2">
      <c r="D5261" s="2"/>
    </row>
    <row r="5262" spans="4:4" ht="33" customHeight="1" x14ac:dyDescent="0.2">
      <c r="D5262" s="2"/>
    </row>
    <row r="5263" spans="4:4" ht="33" customHeight="1" x14ac:dyDescent="0.2">
      <c r="D5263" s="2"/>
    </row>
    <row r="5264" spans="4:4" ht="33" customHeight="1" x14ac:dyDescent="0.2">
      <c r="D5264" s="2"/>
    </row>
    <row r="5265" spans="4:4" ht="33" customHeight="1" x14ac:dyDescent="0.2">
      <c r="D5265" s="2"/>
    </row>
    <row r="5266" spans="4:4" ht="33" customHeight="1" x14ac:dyDescent="0.2">
      <c r="D5266" s="2"/>
    </row>
    <row r="5267" spans="4:4" ht="33" customHeight="1" x14ac:dyDescent="0.2">
      <c r="D5267" s="2"/>
    </row>
    <row r="5268" spans="4:4" ht="33" customHeight="1" x14ac:dyDescent="0.2">
      <c r="D5268" s="2"/>
    </row>
    <row r="5269" spans="4:4" ht="33" customHeight="1" x14ac:dyDescent="0.2">
      <c r="D5269" s="2"/>
    </row>
    <row r="5270" spans="4:4" ht="33" customHeight="1" x14ac:dyDescent="0.2">
      <c r="D5270" s="2"/>
    </row>
    <row r="5271" spans="4:4" ht="33" customHeight="1" x14ac:dyDescent="0.2">
      <c r="D5271" s="2"/>
    </row>
    <row r="5272" spans="4:4" ht="33" customHeight="1" x14ac:dyDescent="0.2">
      <c r="D5272" s="2"/>
    </row>
    <row r="5273" spans="4:4" ht="33" customHeight="1" x14ac:dyDescent="0.2">
      <c r="D5273" s="2"/>
    </row>
    <row r="5274" spans="4:4" ht="33" customHeight="1" x14ac:dyDescent="0.2">
      <c r="D5274" s="2"/>
    </row>
    <row r="5275" spans="4:4" ht="33" customHeight="1" x14ac:dyDescent="0.2">
      <c r="D5275" s="2"/>
    </row>
    <row r="5276" spans="4:4" ht="33" customHeight="1" x14ac:dyDescent="0.2">
      <c r="D5276" s="2"/>
    </row>
    <row r="5277" spans="4:4" ht="33" customHeight="1" x14ac:dyDescent="0.2">
      <c r="D5277" s="2"/>
    </row>
    <row r="5278" spans="4:4" ht="33" customHeight="1" x14ac:dyDescent="0.2">
      <c r="D5278" s="2"/>
    </row>
    <row r="5279" spans="4:4" ht="33" customHeight="1" x14ac:dyDescent="0.2">
      <c r="D5279" s="2"/>
    </row>
    <row r="5280" spans="4:4" ht="33" customHeight="1" x14ac:dyDescent="0.2">
      <c r="D5280" s="2"/>
    </row>
    <row r="5281" spans="4:4" ht="33" customHeight="1" x14ac:dyDescent="0.2">
      <c r="D5281" s="2"/>
    </row>
    <row r="5282" spans="4:4" ht="33" customHeight="1" x14ac:dyDescent="0.2">
      <c r="D5282" s="2"/>
    </row>
    <row r="5283" spans="4:4" ht="33" customHeight="1" x14ac:dyDescent="0.2">
      <c r="D5283" s="2"/>
    </row>
    <row r="5284" spans="4:4" ht="33" customHeight="1" x14ac:dyDescent="0.2">
      <c r="D5284" s="2"/>
    </row>
    <row r="5285" spans="4:4" ht="33" customHeight="1" x14ac:dyDescent="0.2">
      <c r="D5285" s="2"/>
    </row>
    <row r="5286" spans="4:4" ht="33" customHeight="1" x14ac:dyDescent="0.2">
      <c r="D5286" s="2"/>
    </row>
    <row r="5287" spans="4:4" ht="33" customHeight="1" x14ac:dyDescent="0.2">
      <c r="D5287" s="2"/>
    </row>
    <row r="5288" spans="4:4" ht="33" customHeight="1" x14ac:dyDescent="0.2">
      <c r="D5288" s="2"/>
    </row>
    <row r="5289" spans="4:4" ht="33" customHeight="1" x14ac:dyDescent="0.2">
      <c r="D5289" s="2"/>
    </row>
    <row r="5290" spans="4:4" ht="33" customHeight="1" x14ac:dyDescent="0.2">
      <c r="D5290" s="2"/>
    </row>
    <row r="5291" spans="4:4" ht="33" customHeight="1" x14ac:dyDescent="0.2">
      <c r="D5291" s="2"/>
    </row>
    <row r="5292" spans="4:4" ht="33" customHeight="1" x14ac:dyDescent="0.2">
      <c r="D5292" s="2"/>
    </row>
    <row r="5293" spans="4:4" ht="33" customHeight="1" x14ac:dyDescent="0.2">
      <c r="D5293" s="2"/>
    </row>
    <row r="5294" spans="4:4" ht="33" customHeight="1" x14ac:dyDescent="0.2">
      <c r="D5294" s="2"/>
    </row>
    <row r="5295" spans="4:4" ht="33" customHeight="1" x14ac:dyDescent="0.2">
      <c r="D5295" s="2"/>
    </row>
    <row r="5296" spans="4:4" ht="33" customHeight="1" x14ac:dyDescent="0.2">
      <c r="D5296" s="2"/>
    </row>
    <row r="5297" spans="4:4" ht="33" customHeight="1" x14ac:dyDescent="0.2">
      <c r="D5297" s="2"/>
    </row>
    <row r="5298" spans="4:4" ht="33" customHeight="1" x14ac:dyDescent="0.2">
      <c r="D5298" s="2"/>
    </row>
    <row r="5299" spans="4:4" ht="33" customHeight="1" x14ac:dyDescent="0.2">
      <c r="D5299" s="2"/>
    </row>
    <row r="5300" spans="4:4" ht="33" customHeight="1" x14ac:dyDescent="0.2">
      <c r="D5300" s="2"/>
    </row>
    <row r="5301" spans="4:4" ht="33" customHeight="1" x14ac:dyDescent="0.2">
      <c r="D5301" s="2"/>
    </row>
    <row r="5302" spans="4:4" ht="33" customHeight="1" x14ac:dyDescent="0.2">
      <c r="D5302" s="2"/>
    </row>
    <row r="5303" spans="4:4" ht="33" customHeight="1" x14ac:dyDescent="0.2">
      <c r="D5303" s="2"/>
    </row>
    <row r="5304" spans="4:4" ht="33" customHeight="1" x14ac:dyDescent="0.2">
      <c r="D5304" s="2"/>
    </row>
    <row r="5305" spans="4:4" ht="33" customHeight="1" x14ac:dyDescent="0.2">
      <c r="D5305" s="2"/>
    </row>
    <row r="5306" spans="4:4" ht="33" customHeight="1" x14ac:dyDescent="0.2">
      <c r="D5306" s="2"/>
    </row>
    <row r="5307" spans="4:4" ht="33" customHeight="1" x14ac:dyDescent="0.2">
      <c r="D5307" s="2"/>
    </row>
    <row r="5308" spans="4:4" ht="33" customHeight="1" x14ac:dyDescent="0.2">
      <c r="D5308" s="2"/>
    </row>
    <row r="5309" spans="4:4" ht="33" customHeight="1" x14ac:dyDescent="0.2">
      <c r="D5309" s="2"/>
    </row>
    <row r="5310" spans="4:4" ht="33" customHeight="1" x14ac:dyDescent="0.2">
      <c r="D5310" s="2"/>
    </row>
    <row r="5311" spans="4:4" ht="33" customHeight="1" x14ac:dyDescent="0.2">
      <c r="D5311" s="2"/>
    </row>
    <row r="5312" spans="4:4" ht="33" customHeight="1" x14ac:dyDescent="0.2">
      <c r="D5312" s="2"/>
    </row>
    <row r="5313" spans="4:4" ht="33" customHeight="1" x14ac:dyDescent="0.2">
      <c r="D5313" s="2"/>
    </row>
    <row r="5314" spans="4:4" ht="33" customHeight="1" x14ac:dyDescent="0.2">
      <c r="D5314" s="2"/>
    </row>
    <row r="5315" spans="4:4" ht="33" customHeight="1" x14ac:dyDescent="0.2">
      <c r="D5315" s="2"/>
    </row>
    <row r="5316" spans="4:4" ht="33" customHeight="1" x14ac:dyDescent="0.2">
      <c r="D5316" s="2"/>
    </row>
    <row r="5317" spans="4:4" ht="33" customHeight="1" x14ac:dyDescent="0.2">
      <c r="D5317" s="2"/>
    </row>
    <row r="5318" spans="4:4" ht="33" customHeight="1" x14ac:dyDescent="0.2">
      <c r="D5318" s="2"/>
    </row>
    <row r="5319" spans="4:4" ht="33" customHeight="1" x14ac:dyDescent="0.2">
      <c r="D5319" s="2"/>
    </row>
    <row r="5320" spans="4:4" ht="33" customHeight="1" x14ac:dyDescent="0.2">
      <c r="D5320" s="2"/>
    </row>
    <row r="5321" spans="4:4" ht="33" customHeight="1" x14ac:dyDescent="0.2">
      <c r="D5321" s="2"/>
    </row>
    <row r="5322" spans="4:4" ht="33" customHeight="1" x14ac:dyDescent="0.2">
      <c r="D5322" s="2"/>
    </row>
    <row r="5323" spans="4:4" ht="33" customHeight="1" x14ac:dyDescent="0.2">
      <c r="D5323" s="2"/>
    </row>
    <row r="5324" spans="4:4" ht="33" customHeight="1" x14ac:dyDescent="0.2">
      <c r="D5324" s="2"/>
    </row>
    <row r="5325" spans="4:4" ht="33" customHeight="1" x14ac:dyDescent="0.2">
      <c r="D5325" s="2"/>
    </row>
    <row r="5326" spans="4:4" ht="33" customHeight="1" x14ac:dyDescent="0.2">
      <c r="D5326" s="2"/>
    </row>
    <row r="5327" spans="4:4" ht="33" customHeight="1" x14ac:dyDescent="0.2">
      <c r="D5327" s="2"/>
    </row>
    <row r="5328" spans="4:4" ht="33" customHeight="1" x14ac:dyDescent="0.2">
      <c r="D5328" s="2"/>
    </row>
    <row r="5329" spans="4:4" ht="33" customHeight="1" x14ac:dyDescent="0.2">
      <c r="D5329" s="2"/>
    </row>
    <row r="5330" spans="4:4" ht="33" customHeight="1" x14ac:dyDescent="0.2">
      <c r="D5330" s="2"/>
    </row>
    <row r="5331" spans="4:4" ht="33" customHeight="1" x14ac:dyDescent="0.2">
      <c r="D5331" s="2"/>
    </row>
    <row r="5332" spans="4:4" ht="33" customHeight="1" x14ac:dyDescent="0.2">
      <c r="D5332" s="2"/>
    </row>
    <row r="5333" spans="4:4" ht="33" customHeight="1" x14ac:dyDescent="0.2">
      <c r="D5333" s="2"/>
    </row>
    <row r="5334" spans="4:4" ht="33" customHeight="1" x14ac:dyDescent="0.2">
      <c r="D5334" s="2"/>
    </row>
    <row r="5335" spans="4:4" ht="33" customHeight="1" x14ac:dyDescent="0.2">
      <c r="D5335" s="2"/>
    </row>
    <row r="5336" spans="4:4" ht="33" customHeight="1" x14ac:dyDescent="0.2">
      <c r="D5336" s="2"/>
    </row>
    <row r="5337" spans="4:4" ht="33" customHeight="1" x14ac:dyDescent="0.2">
      <c r="D5337" s="2"/>
    </row>
    <row r="5338" spans="4:4" ht="33" customHeight="1" x14ac:dyDescent="0.2">
      <c r="D5338" s="2"/>
    </row>
    <row r="5339" spans="4:4" ht="33" customHeight="1" x14ac:dyDescent="0.2">
      <c r="D5339" s="2"/>
    </row>
    <row r="5340" spans="4:4" ht="33" customHeight="1" x14ac:dyDescent="0.2">
      <c r="D5340" s="2"/>
    </row>
    <row r="5341" spans="4:4" ht="33" customHeight="1" x14ac:dyDescent="0.2">
      <c r="D5341" s="2"/>
    </row>
    <row r="5342" spans="4:4" ht="33" customHeight="1" x14ac:dyDescent="0.2">
      <c r="D5342" s="2"/>
    </row>
    <row r="5343" spans="4:4" ht="33" customHeight="1" x14ac:dyDescent="0.2">
      <c r="D5343" s="2"/>
    </row>
    <row r="5344" spans="4:4" ht="33" customHeight="1" x14ac:dyDescent="0.2">
      <c r="D5344" s="2"/>
    </row>
    <row r="5345" spans="4:4" ht="33" customHeight="1" x14ac:dyDescent="0.2">
      <c r="D5345" s="2"/>
    </row>
    <row r="5346" spans="4:4" ht="33" customHeight="1" x14ac:dyDescent="0.2">
      <c r="D5346" s="2"/>
    </row>
    <row r="5347" spans="4:4" ht="33" customHeight="1" x14ac:dyDescent="0.2">
      <c r="D5347" s="2"/>
    </row>
    <row r="5348" spans="4:4" ht="33" customHeight="1" x14ac:dyDescent="0.2">
      <c r="D5348" s="2"/>
    </row>
    <row r="5349" spans="4:4" ht="33" customHeight="1" x14ac:dyDescent="0.2">
      <c r="D5349" s="2"/>
    </row>
    <row r="5350" spans="4:4" ht="33" customHeight="1" x14ac:dyDescent="0.2">
      <c r="D5350" s="2"/>
    </row>
    <row r="5351" spans="4:4" ht="33" customHeight="1" x14ac:dyDescent="0.2">
      <c r="D5351" s="2"/>
    </row>
    <row r="5352" spans="4:4" ht="33" customHeight="1" x14ac:dyDescent="0.2">
      <c r="D5352" s="2"/>
    </row>
    <row r="5353" spans="4:4" ht="33" customHeight="1" x14ac:dyDescent="0.2">
      <c r="D5353" s="2"/>
    </row>
    <row r="5354" spans="4:4" ht="33" customHeight="1" x14ac:dyDescent="0.2">
      <c r="D5354" s="2"/>
    </row>
    <row r="5355" spans="4:4" ht="33" customHeight="1" x14ac:dyDescent="0.2">
      <c r="D5355" s="2"/>
    </row>
    <row r="5356" spans="4:4" ht="33" customHeight="1" x14ac:dyDescent="0.2">
      <c r="D5356" s="2"/>
    </row>
    <row r="5357" spans="4:4" ht="33" customHeight="1" x14ac:dyDescent="0.2">
      <c r="D5357" s="2"/>
    </row>
    <row r="5358" spans="4:4" ht="33" customHeight="1" x14ac:dyDescent="0.2">
      <c r="D5358" s="2"/>
    </row>
    <row r="5359" spans="4:4" ht="33" customHeight="1" x14ac:dyDescent="0.2">
      <c r="D5359" s="2"/>
    </row>
    <row r="5360" spans="4:4" ht="33" customHeight="1" x14ac:dyDescent="0.2">
      <c r="D5360" s="2"/>
    </row>
    <row r="5361" spans="4:4" ht="33" customHeight="1" x14ac:dyDescent="0.2">
      <c r="D5361" s="2"/>
    </row>
    <row r="5362" spans="4:4" ht="33" customHeight="1" x14ac:dyDescent="0.2">
      <c r="D5362" s="2"/>
    </row>
    <row r="5363" spans="4:4" ht="33" customHeight="1" x14ac:dyDescent="0.2">
      <c r="D5363" s="2"/>
    </row>
    <row r="5364" spans="4:4" ht="33" customHeight="1" x14ac:dyDescent="0.2">
      <c r="D5364" s="2"/>
    </row>
    <row r="5365" spans="4:4" ht="33" customHeight="1" x14ac:dyDescent="0.2">
      <c r="D5365" s="2"/>
    </row>
    <row r="5366" spans="4:4" ht="33" customHeight="1" x14ac:dyDescent="0.2">
      <c r="D5366" s="2"/>
    </row>
    <row r="5367" spans="4:4" ht="33" customHeight="1" x14ac:dyDescent="0.2">
      <c r="D5367" s="2"/>
    </row>
    <row r="5368" spans="4:4" ht="33" customHeight="1" x14ac:dyDescent="0.2">
      <c r="D5368" s="2"/>
    </row>
    <row r="5369" spans="4:4" ht="33" customHeight="1" x14ac:dyDescent="0.2">
      <c r="D5369" s="2"/>
    </row>
    <row r="5370" spans="4:4" ht="33" customHeight="1" x14ac:dyDescent="0.2">
      <c r="D5370" s="2"/>
    </row>
    <row r="5371" spans="4:4" ht="33" customHeight="1" x14ac:dyDescent="0.2">
      <c r="D5371" s="2"/>
    </row>
    <row r="5372" spans="4:4" ht="33" customHeight="1" x14ac:dyDescent="0.2">
      <c r="D5372" s="2"/>
    </row>
    <row r="5373" spans="4:4" ht="33" customHeight="1" x14ac:dyDescent="0.2">
      <c r="D5373" s="2"/>
    </row>
    <row r="5374" spans="4:4" ht="33" customHeight="1" x14ac:dyDescent="0.2">
      <c r="D5374" s="2"/>
    </row>
    <row r="5375" spans="4:4" ht="33" customHeight="1" x14ac:dyDescent="0.2">
      <c r="D5375" s="2"/>
    </row>
    <row r="5376" spans="4:4" ht="33" customHeight="1" x14ac:dyDescent="0.2">
      <c r="D5376" s="2"/>
    </row>
    <row r="5377" spans="4:4" ht="33" customHeight="1" x14ac:dyDescent="0.2">
      <c r="D5377" s="2"/>
    </row>
    <row r="5378" spans="4:4" ht="33" customHeight="1" x14ac:dyDescent="0.2">
      <c r="D5378" s="2"/>
    </row>
    <row r="5379" spans="4:4" ht="33" customHeight="1" x14ac:dyDescent="0.2">
      <c r="D5379" s="2"/>
    </row>
    <row r="5380" spans="4:4" ht="33" customHeight="1" x14ac:dyDescent="0.2">
      <c r="D5380" s="2"/>
    </row>
    <row r="5381" spans="4:4" ht="33" customHeight="1" x14ac:dyDescent="0.2">
      <c r="D5381" s="2"/>
    </row>
    <row r="5382" spans="4:4" ht="33" customHeight="1" x14ac:dyDescent="0.2">
      <c r="D5382" s="2"/>
    </row>
    <row r="5383" spans="4:4" ht="33" customHeight="1" x14ac:dyDescent="0.2">
      <c r="D5383" s="2"/>
    </row>
    <row r="5384" spans="4:4" ht="33" customHeight="1" x14ac:dyDescent="0.2">
      <c r="D5384" s="2"/>
    </row>
    <row r="5385" spans="4:4" ht="33" customHeight="1" x14ac:dyDescent="0.2">
      <c r="D5385" s="2"/>
    </row>
    <row r="5386" spans="4:4" ht="33" customHeight="1" x14ac:dyDescent="0.2">
      <c r="D5386" s="2"/>
    </row>
    <row r="5387" spans="4:4" ht="33" customHeight="1" x14ac:dyDescent="0.2">
      <c r="D5387" s="2"/>
    </row>
    <row r="5388" spans="4:4" ht="33" customHeight="1" x14ac:dyDescent="0.2">
      <c r="D5388" s="2"/>
    </row>
    <row r="5389" spans="4:4" ht="33" customHeight="1" x14ac:dyDescent="0.2">
      <c r="D5389" s="2"/>
    </row>
    <row r="5390" spans="4:4" ht="33" customHeight="1" x14ac:dyDescent="0.2">
      <c r="D5390" s="2"/>
    </row>
    <row r="5391" spans="4:4" ht="33" customHeight="1" x14ac:dyDescent="0.2">
      <c r="D5391" s="2"/>
    </row>
    <row r="5392" spans="4:4" ht="33" customHeight="1" x14ac:dyDescent="0.2">
      <c r="D5392" s="2"/>
    </row>
    <row r="5393" spans="4:4" ht="33" customHeight="1" x14ac:dyDescent="0.2">
      <c r="D5393" s="2"/>
    </row>
    <row r="5394" spans="4:4" ht="33" customHeight="1" x14ac:dyDescent="0.2">
      <c r="D5394" s="2"/>
    </row>
    <row r="5395" spans="4:4" ht="33" customHeight="1" x14ac:dyDescent="0.2">
      <c r="D5395" s="2"/>
    </row>
    <row r="5396" spans="4:4" ht="33" customHeight="1" x14ac:dyDescent="0.2">
      <c r="D5396" s="2"/>
    </row>
    <row r="5397" spans="4:4" ht="33" customHeight="1" x14ac:dyDescent="0.2">
      <c r="D5397" s="2"/>
    </row>
    <row r="5398" spans="4:4" ht="33" customHeight="1" x14ac:dyDescent="0.2">
      <c r="D5398" s="2"/>
    </row>
    <row r="5399" spans="4:4" ht="33" customHeight="1" x14ac:dyDescent="0.2">
      <c r="D5399" s="2"/>
    </row>
    <row r="5400" spans="4:4" ht="33" customHeight="1" x14ac:dyDescent="0.2">
      <c r="D5400" s="2"/>
    </row>
    <row r="5401" spans="4:4" ht="33" customHeight="1" x14ac:dyDescent="0.2">
      <c r="D5401" s="2"/>
    </row>
    <row r="5402" spans="4:4" ht="33" customHeight="1" x14ac:dyDescent="0.2">
      <c r="D5402" s="2"/>
    </row>
    <row r="5403" spans="4:4" ht="33" customHeight="1" x14ac:dyDescent="0.2">
      <c r="D5403" s="2"/>
    </row>
    <row r="5404" spans="4:4" ht="33" customHeight="1" x14ac:dyDescent="0.2">
      <c r="D5404" s="2"/>
    </row>
    <row r="5405" spans="4:4" ht="33" customHeight="1" x14ac:dyDescent="0.2">
      <c r="D5405" s="2"/>
    </row>
    <row r="5406" spans="4:4" ht="33" customHeight="1" x14ac:dyDescent="0.2">
      <c r="D5406" s="2"/>
    </row>
    <row r="5407" spans="4:4" ht="33" customHeight="1" x14ac:dyDescent="0.2">
      <c r="D5407" s="2"/>
    </row>
    <row r="5408" spans="4:4" ht="33" customHeight="1" x14ac:dyDescent="0.2">
      <c r="D5408" s="2"/>
    </row>
    <row r="5409" spans="4:4" ht="33" customHeight="1" x14ac:dyDescent="0.2">
      <c r="D5409" s="2"/>
    </row>
    <row r="5410" spans="4:4" ht="33" customHeight="1" x14ac:dyDescent="0.2">
      <c r="D5410" s="2"/>
    </row>
    <row r="5411" spans="4:4" ht="33" customHeight="1" x14ac:dyDescent="0.2">
      <c r="D5411" s="2"/>
    </row>
    <row r="5412" spans="4:4" ht="33" customHeight="1" x14ac:dyDescent="0.2">
      <c r="D5412" s="2"/>
    </row>
    <row r="5413" spans="4:4" ht="33" customHeight="1" x14ac:dyDescent="0.2">
      <c r="D5413" s="2"/>
    </row>
    <row r="5414" spans="4:4" ht="33" customHeight="1" x14ac:dyDescent="0.2">
      <c r="D5414" s="2"/>
    </row>
    <row r="5415" spans="4:4" ht="33" customHeight="1" x14ac:dyDescent="0.2">
      <c r="D5415" s="2"/>
    </row>
    <row r="5416" spans="4:4" ht="33" customHeight="1" x14ac:dyDescent="0.2">
      <c r="D5416" s="2"/>
    </row>
    <row r="5417" spans="4:4" ht="33" customHeight="1" x14ac:dyDescent="0.2">
      <c r="D5417" s="2"/>
    </row>
    <row r="5418" spans="4:4" ht="33" customHeight="1" x14ac:dyDescent="0.2">
      <c r="D5418" s="2"/>
    </row>
    <row r="5419" spans="4:4" ht="33" customHeight="1" x14ac:dyDescent="0.2">
      <c r="D5419" s="2"/>
    </row>
    <row r="5420" spans="4:4" ht="33" customHeight="1" x14ac:dyDescent="0.2">
      <c r="D5420" s="2"/>
    </row>
    <row r="5421" spans="4:4" ht="33" customHeight="1" x14ac:dyDescent="0.2">
      <c r="D5421" s="2"/>
    </row>
    <row r="5422" spans="4:4" ht="33" customHeight="1" x14ac:dyDescent="0.2">
      <c r="D5422" s="2"/>
    </row>
    <row r="5423" spans="4:4" ht="33" customHeight="1" x14ac:dyDescent="0.2">
      <c r="D5423" s="2"/>
    </row>
    <row r="5424" spans="4:4" ht="33" customHeight="1" x14ac:dyDescent="0.2">
      <c r="D5424" s="2"/>
    </row>
    <row r="5425" spans="4:4" ht="33" customHeight="1" x14ac:dyDescent="0.2">
      <c r="D5425" s="2"/>
    </row>
    <row r="5426" spans="4:4" ht="33" customHeight="1" x14ac:dyDescent="0.2">
      <c r="D5426" s="2"/>
    </row>
    <row r="5427" spans="4:4" ht="33" customHeight="1" x14ac:dyDescent="0.2">
      <c r="D5427" s="2"/>
    </row>
    <row r="5428" spans="4:4" ht="33" customHeight="1" x14ac:dyDescent="0.2">
      <c r="D5428" s="2"/>
    </row>
    <row r="5429" spans="4:4" ht="33" customHeight="1" x14ac:dyDescent="0.2">
      <c r="D5429" s="2"/>
    </row>
    <row r="5430" spans="4:4" ht="33" customHeight="1" x14ac:dyDescent="0.2">
      <c r="D5430" s="2"/>
    </row>
    <row r="5431" spans="4:4" ht="33" customHeight="1" x14ac:dyDescent="0.2">
      <c r="D5431" s="2"/>
    </row>
    <row r="5432" spans="4:4" ht="33" customHeight="1" x14ac:dyDescent="0.2">
      <c r="D5432" s="2"/>
    </row>
    <row r="5433" spans="4:4" ht="33" customHeight="1" x14ac:dyDescent="0.2">
      <c r="D5433" s="2"/>
    </row>
    <row r="5434" spans="4:4" ht="33" customHeight="1" x14ac:dyDescent="0.2">
      <c r="D5434" s="2"/>
    </row>
    <row r="5435" spans="4:4" ht="33" customHeight="1" x14ac:dyDescent="0.2">
      <c r="D5435" s="2"/>
    </row>
    <row r="5436" spans="4:4" ht="33" customHeight="1" x14ac:dyDescent="0.2">
      <c r="D5436" s="2"/>
    </row>
    <row r="5437" spans="4:4" ht="33" customHeight="1" x14ac:dyDescent="0.2">
      <c r="D5437" s="2"/>
    </row>
    <row r="5438" spans="4:4" ht="33" customHeight="1" x14ac:dyDescent="0.2">
      <c r="D5438" s="2"/>
    </row>
    <row r="5439" spans="4:4" ht="33" customHeight="1" x14ac:dyDescent="0.2">
      <c r="D5439" s="2"/>
    </row>
    <row r="5440" spans="4:4" ht="33" customHeight="1" x14ac:dyDescent="0.2">
      <c r="D5440" s="2"/>
    </row>
    <row r="5441" spans="4:4" ht="33" customHeight="1" x14ac:dyDescent="0.2">
      <c r="D5441" s="2"/>
    </row>
    <row r="5442" spans="4:4" ht="33" customHeight="1" x14ac:dyDescent="0.2">
      <c r="D5442" s="2"/>
    </row>
    <row r="5443" spans="4:4" ht="33" customHeight="1" x14ac:dyDescent="0.2">
      <c r="D5443" s="2"/>
    </row>
    <row r="5444" spans="4:4" ht="33" customHeight="1" x14ac:dyDescent="0.2">
      <c r="D5444" s="2"/>
    </row>
    <row r="5445" spans="4:4" ht="33" customHeight="1" x14ac:dyDescent="0.2">
      <c r="D5445" s="2"/>
    </row>
    <row r="5446" spans="4:4" ht="33" customHeight="1" x14ac:dyDescent="0.2">
      <c r="D5446" s="2"/>
    </row>
    <row r="5447" spans="4:4" ht="33" customHeight="1" x14ac:dyDescent="0.2">
      <c r="D5447" s="2"/>
    </row>
    <row r="5448" spans="4:4" ht="33" customHeight="1" x14ac:dyDescent="0.2">
      <c r="D5448" s="2"/>
    </row>
    <row r="5449" spans="4:4" ht="33" customHeight="1" x14ac:dyDescent="0.2">
      <c r="D5449" s="2"/>
    </row>
    <row r="5450" spans="4:4" ht="33" customHeight="1" x14ac:dyDescent="0.2">
      <c r="D5450" s="2"/>
    </row>
    <row r="5451" spans="4:4" ht="33" customHeight="1" x14ac:dyDescent="0.2">
      <c r="D5451" s="2"/>
    </row>
    <row r="5452" spans="4:4" ht="33" customHeight="1" x14ac:dyDescent="0.2">
      <c r="D5452" s="2"/>
    </row>
    <row r="5453" spans="4:4" ht="33" customHeight="1" x14ac:dyDescent="0.2">
      <c r="D5453" s="2"/>
    </row>
    <row r="5454" spans="4:4" ht="33" customHeight="1" x14ac:dyDescent="0.2">
      <c r="D5454" s="2"/>
    </row>
    <row r="5455" spans="4:4" ht="33" customHeight="1" x14ac:dyDescent="0.2">
      <c r="D5455" s="2"/>
    </row>
    <row r="5456" spans="4:4" ht="33" customHeight="1" x14ac:dyDescent="0.2">
      <c r="D5456" s="2"/>
    </row>
    <row r="5457" spans="4:4" ht="33" customHeight="1" x14ac:dyDescent="0.2">
      <c r="D5457" s="2"/>
    </row>
    <row r="5458" spans="4:4" ht="33" customHeight="1" x14ac:dyDescent="0.2">
      <c r="D5458" s="2"/>
    </row>
    <row r="5459" spans="4:4" ht="33" customHeight="1" x14ac:dyDescent="0.2">
      <c r="D5459" s="2"/>
    </row>
    <row r="5460" spans="4:4" ht="33" customHeight="1" x14ac:dyDescent="0.2">
      <c r="D5460" s="2"/>
    </row>
    <row r="5461" spans="4:4" ht="33" customHeight="1" x14ac:dyDescent="0.2">
      <c r="D5461" s="2"/>
    </row>
    <row r="5462" spans="4:4" ht="33" customHeight="1" x14ac:dyDescent="0.2">
      <c r="D5462" s="2"/>
    </row>
    <row r="5463" spans="4:4" ht="33" customHeight="1" x14ac:dyDescent="0.2">
      <c r="D5463" s="2"/>
    </row>
    <row r="5464" spans="4:4" ht="33" customHeight="1" x14ac:dyDescent="0.2">
      <c r="D5464" s="2"/>
    </row>
    <row r="5465" spans="4:4" ht="33" customHeight="1" x14ac:dyDescent="0.2">
      <c r="D5465" s="2"/>
    </row>
    <row r="5466" spans="4:4" ht="33" customHeight="1" x14ac:dyDescent="0.2">
      <c r="D5466" s="2"/>
    </row>
    <row r="5467" spans="4:4" ht="33" customHeight="1" x14ac:dyDescent="0.2">
      <c r="D5467" s="2"/>
    </row>
    <row r="5468" spans="4:4" ht="33" customHeight="1" x14ac:dyDescent="0.2">
      <c r="D5468" s="2"/>
    </row>
    <row r="5469" spans="4:4" ht="33" customHeight="1" x14ac:dyDescent="0.2">
      <c r="D5469" s="2"/>
    </row>
    <row r="5470" spans="4:4" ht="33" customHeight="1" x14ac:dyDescent="0.2">
      <c r="D5470" s="2"/>
    </row>
    <row r="5471" spans="4:4" ht="33" customHeight="1" x14ac:dyDescent="0.2">
      <c r="D5471" s="2"/>
    </row>
    <row r="5472" spans="4:4" ht="33" customHeight="1" x14ac:dyDescent="0.2">
      <c r="D5472" s="2"/>
    </row>
    <row r="5473" spans="4:4" ht="33" customHeight="1" x14ac:dyDescent="0.2">
      <c r="D5473" s="2"/>
    </row>
    <row r="5474" spans="4:4" ht="33" customHeight="1" x14ac:dyDescent="0.2">
      <c r="D5474" s="2"/>
    </row>
    <row r="5475" spans="4:4" ht="33" customHeight="1" x14ac:dyDescent="0.2">
      <c r="D5475" s="2"/>
    </row>
    <row r="5476" spans="4:4" ht="33" customHeight="1" x14ac:dyDescent="0.2">
      <c r="D5476" s="2"/>
    </row>
    <row r="5477" spans="4:4" ht="33" customHeight="1" x14ac:dyDescent="0.2">
      <c r="D5477" s="2"/>
    </row>
    <row r="5478" spans="4:4" ht="33" customHeight="1" x14ac:dyDescent="0.2">
      <c r="D5478" s="2"/>
    </row>
    <row r="5479" spans="4:4" ht="33" customHeight="1" x14ac:dyDescent="0.2">
      <c r="D5479" s="2"/>
    </row>
    <row r="5480" spans="4:4" ht="33" customHeight="1" x14ac:dyDescent="0.2">
      <c r="D5480" s="2"/>
    </row>
    <row r="5481" spans="4:4" ht="33" customHeight="1" x14ac:dyDescent="0.2">
      <c r="D5481" s="2"/>
    </row>
    <row r="5482" spans="4:4" ht="33" customHeight="1" x14ac:dyDescent="0.2">
      <c r="D5482" s="2"/>
    </row>
    <row r="5483" spans="4:4" ht="33" customHeight="1" x14ac:dyDescent="0.2">
      <c r="D5483" s="2"/>
    </row>
    <row r="5484" spans="4:4" ht="33" customHeight="1" x14ac:dyDescent="0.2">
      <c r="D5484" s="2"/>
    </row>
    <row r="5485" spans="4:4" ht="33" customHeight="1" x14ac:dyDescent="0.2">
      <c r="D5485" s="2"/>
    </row>
    <row r="5486" spans="4:4" ht="33" customHeight="1" x14ac:dyDescent="0.2">
      <c r="D5486" s="2"/>
    </row>
    <row r="5487" spans="4:4" ht="33" customHeight="1" x14ac:dyDescent="0.2">
      <c r="D5487" s="2"/>
    </row>
    <row r="5488" spans="4:4" ht="33" customHeight="1" x14ac:dyDescent="0.2">
      <c r="D5488" s="2"/>
    </row>
    <row r="5489" spans="4:4" ht="33" customHeight="1" x14ac:dyDescent="0.2">
      <c r="D5489" s="2"/>
    </row>
    <row r="5490" spans="4:4" ht="33" customHeight="1" x14ac:dyDescent="0.2">
      <c r="D5490" s="2"/>
    </row>
    <row r="5491" spans="4:4" ht="33" customHeight="1" x14ac:dyDescent="0.2">
      <c r="D5491" s="2"/>
    </row>
    <row r="5492" spans="4:4" ht="33" customHeight="1" x14ac:dyDescent="0.2">
      <c r="D5492" s="2"/>
    </row>
    <row r="5493" spans="4:4" ht="33" customHeight="1" x14ac:dyDescent="0.2">
      <c r="D5493" s="2"/>
    </row>
    <row r="5494" spans="4:4" ht="33" customHeight="1" x14ac:dyDescent="0.2">
      <c r="D5494" s="2"/>
    </row>
    <row r="5495" spans="4:4" ht="33" customHeight="1" x14ac:dyDescent="0.2">
      <c r="D5495" s="2"/>
    </row>
    <row r="5496" spans="4:4" ht="33" customHeight="1" x14ac:dyDescent="0.2">
      <c r="D5496" s="2"/>
    </row>
    <row r="5497" spans="4:4" ht="33" customHeight="1" x14ac:dyDescent="0.2">
      <c r="D5497" s="2"/>
    </row>
    <row r="5498" spans="4:4" ht="33" customHeight="1" x14ac:dyDescent="0.2">
      <c r="D5498" s="2"/>
    </row>
    <row r="5499" spans="4:4" ht="33" customHeight="1" x14ac:dyDescent="0.2">
      <c r="D5499" s="2"/>
    </row>
    <row r="5500" spans="4:4" ht="33" customHeight="1" x14ac:dyDescent="0.2">
      <c r="D5500" s="2"/>
    </row>
    <row r="5501" spans="4:4" ht="33" customHeight="1" x14ac:dyDescent="0.2">
      <c r="D5501" s="2"/>
    </row>
    <row r="5502" spans="4:4" ht="33" customHeight="1" x14ac:dyDescent="0.2">
      <c r="D5502" s="2"/>
    </row>
    <row r="5503" spans="4:4" ht="33" customHeight="1" x14ac:dyDescent="0.2">
      <c r="D5503" s="2"/>
    </row>
    <row r="5504" spans="4:4" ht="33" customHeight="1" x14ac:dyDescent="0.2">
      <c r="D5504" s="2"/>
    </row>
    <row r="5505" spans="4:4" ht="33" customHeight="1" x14ac:dyDescent="0.2">
      <c r="D5505" s="2"/>
    </row>
    <row r="5506" spans="4:4" ht="33" customHeight="1" x14ac:dyDescent="0.2">
      <c r="D5506" s="2"/>
    </row>
    <row r="5507" spans="4:4" ht="33" customHeight="1" x14ac:dyDescent="0.2">
      <c r="D5507" s="2"/>
    </row>
    <row r="5508" spans="4:4" ht="33" customHeight="1" x14ac:dyDescent="0.2">
      <c r="D5508" s="2"/>
    </row>
    <row r="5509" spans="4:4" ht="33" customHeight="1" x14ac:dyDescent="0.2">
      <c r="D5509" s="2"/>
    </row>
    <row r="5510" spans="4:4" ht="33" customHeight="1" x14ac:dyDescent="0.2">
      <c r="D5510" s="2"/>
    </row>
    <row r="5511" spans="4:4" ht="33" customHeight="1" x14ac:dyDescent="0.2">
      <c r="D5511" s="2"/>
    </row>
    <row r="5512" spans="4:4" ht="33" customHeight="1" x14ac:dyDescent="0.2">
      <c r="D5512" s="2"/>
    </row>
    <row r="5513" spans="4:4" ht="33" customHeight="1" x14ac:dyDescent="0.2">
      <c r="D5513" s="2"/>
    </row>
    <row r="5514" spans="4:4" ht="33" customHeight="1" x14ac:dyDescent="0.2">
      <c r="D5514" s="2"/>
    </row>
    <row r="5515" spans="4:4" ht="33" customHeight="1" x14ac:dyDescent="0.2">
      <c r="D5515" s="2"/>
    </row>
    <row r="5516" spans="4:4" ht="33" customHeight="1" x14ac:dyDescent="0.2">
      <c r="D5516" s="2"/>
    </row>
    <row r="5517" spans="4:4" ht="33" customHeight="1" x14ac:dyDescent="0.2">
      <c r="D5517" s="2"/>
    </row>
    <row r="5518" spans="4:4" ht="33" customHeight="1" x14ac:dyDescent="0.2">
      <c r="D5518" s="2"/>
    </row>
    <row r="5519" spans="4:4" ht="33" customHeight="1" x14ac:dyDescent="0.2">
      <c r="D5519" s="2"/>
    </row>
    <row r="5520" spans="4:4" ht="33" customHeight="1" x14ac:dyDescent="0.2">
      <c r="D5520" s="2"/>
    </row>
    <row r="5521" spans="4:4" ht="33" customHeight="1" x14ac:dyDescent="0.2">
      <c r="D5521" s="2"/>
    </row>
    <row r="5522" spans="4:4" ht="33" customHeight="1" x14ac:dyDescent="0.2">
      <c r="D5522" s="2"/>
    </row>
    <row r="5523" spans="4:4" ht="33" customHeight="1" x14ac:dyDescent="0.2">
      <c r="D5523" s="2"/>
    </row>
    <row r="5524" spans="4:4" ht="33" customHeight="1" x14ac:dyDescent="0.2">
      <c r="D5524" s="2"/>
    </row>
    <row r="5525" spans="4:4" ht="33" customHeight="1" x14ac:dyDescent="0.2">
      <c r="D5525" s="2"/>
    </row>
    <row r="5526" spans="4:4" ht="33" customHeight="1" x14ac:dyDescent="0.2">
      <c r="D5526" s="2"/>
    </row>
    <row r="5527" spans="4:4" ht="33" customHeight="1" x14ac:dyDescent="0.2">
      <c r="D5527" s="2"/>
    </row>
    <row r="5528" spans="4:4" ht="33" customHeight="1" x14ac:dyDescent="0.2">
      <c r="D5528" s="2"/>
    </row>
    <row r="5529" spans="4:4" ht="33" customHeight="1" x14ac:dyDescent="0.2">
      <c r="D5529" s="2"/>
    </row>
    <row r="5530" spans="4:4" ht="33" customHeight="1" x14ac:dyDescent="0.2">
      <c r="D5530" s="2"/>
    </row>
    <row r="5531" spans="4:4" ht="33" customHeight="1" x14ac:dyDescent="0.2">
      <c r="D5531" s="2"/>
    </row>
    <row r="5532" spans="4:4" ht="33" customHeight="1" x14ac:dyDescent="0.2">
      <c r="D5532" s="2"/>
    </row>
    <row r="5533" spans="4:4" ht="33" customHeight="1" x14ac:dyDescent="0.2">
      <c r="D5533" s="2"/>
    </row>
    <row r="5534" spans="4:4" ht="33" customHeight="1" x14ac:dyDescent="0.2">
      <c r="D5534" s="2"/>
    </row>
    <row r="5535" spans="4:4" ht="33" customHeight="1" x14ac:dyDescent="0.2">
      <c r="D5535" s="2"/>
    </row>
    <row r="5536" spans="4:4" ht="33" customHeight="1" x14ac:dyDescent="0.2">
      <c r="D5536" s="2"/>
    </row>
    <row r="5537" spans="4:4" ht="33" customHeight="1" x14ac:dyDescent="0.2">
      <c r="D5537" s="2"/>
    </row>
    <row r="5538" spans="4:4" ht="33" customHeight="1" x14ac:dyDescent="0.2">
      <c r="D5538" s="2"/>
    </row>
    <row r="5539" spans="4:4" ht="33" customHeight="1" x14ac:dyDescent="0.2">
      <c r="D5539" s="2"/>
    </row>
    <row r="5540" spans="4:4" ht="33" customHeight="1" x14ac:dyDescent="0.2">
      <c r="D5540" s="2"/>
    </row>
    <row r="5541" spans="4:4" ht="33" customHeight="1" x14ac:dyDescent="0.2">
      <c r="D5541" s="2"/>
    </row>
    <row r="5542" spans="4:4" ht="33" customHeight="1" x14ac:dyDescent="0.2">
      <c r="D5542" s="2"/>
    </row>
    <row r="5543" spans="4:4" ht="33" customHeight="1" x14ac:dyDescent="0.2">
      <c r="D5543" s="2"/>
    </row>
    <row r="5544" spans="4:4" ht="33" customHeight="1" x14ac:dyDescent="0.2">
      <c r="D5544" s="2"/>
    </row>
    <row r="5545" spans="4:4" ht="33" customHeight="1" x14ac:dyDescent="0.2">
      <c r="D5545" s="2"/>
    </row>
    <row r="5546" spans="4:4" ht="33" customHeight="1" x14ac:dyDescent="0.2">
      <c r="D5546" s="2"/>
    </row>
    <row r="5547" spans="4:4" ht="33" customHeight="1" x14ac:dyDescent="0.2">
      <c r="D5547" s="2"/>
    </row>
    <row r="5548" spans="4:4" ht="33" customHeight="1" x14ac:dyDescent="0.2">
      <c r="D5548" s="2"/>
    </row>
    <row r="5549" spans="4:4" ht="33" customHeight="1" x14ac:dyDescent="0.2">
      <c r="D5549" s="2"/>
    </row>
    <row r="5550" spans="4:4" ht="33" customHeight="1" x14ac:dyDescent="0.2">
      <c r="D5550" s="2"/>
    </row>
    <row r="5551" spans="4:4" ht="33" customHeight="1" x14ac:dyDescent="0.2">
      <c r="D5551" s="2"/>
    </row>
    <row r="5552" spans="4:4" ht="33" customHeight="1" x14ac:dyDescent="0.2">
      <c r="D5552" s="2"/>
    </row>
    <row r="5553" spans="4:4" ht="33" customHeight="1" x14ac:dyDescent="0.2">
      <c r="D5553" s="2"/>
    </row>
    <row r="5554" spans="4:4" ht="33" customHeight="1" x14ac:dyDescent="0.2">
      <c r="D5554" s="2"/>
    </row>
    <row r="5555" spans="4:4" ht="33" customHeight="1" x14ac:dyDescent="0.2">
      <c r="D5555" s="2"/>
    </row>
    <row r="5556" spans="4:4" ht="33" customHeight="1" x14ac:dyDescent="0.2">
      <c r="D5556" s="2"/>
    </row>
    <row r="5557" spans="4:4" ht="33" customHeight="1" x14ac:dyDescent="0.2">
      <c r="D5557" s="2"/>
    </row>
    <row r="5558" spans="4:4" ht="33" customHeight="1" x14ac:dyDescent="0.2">
      <c r="D5558" s="2"/>
    </row>
    <row r="5559" spans="4:4" ht="33" customHeight="1" x14ac:dyDescent="0.2">
      <c r="D5559" s="2"/>
    </row>
    <row r="5560" spans="4:4" ht="33" customHeight="1" x14ac:dyDescent="0.2">
      <c r="D5560" s="2"/>
    </row>
    <row r="5561" spans="4:4" ht="33" customHeight="1" x14ac:dyDescent="0.2">
      <c r="D5561" s="2"/>
    </row>
    <row r="5562" spans="4:4" ht="33" customHeight="1" x14ac:dyDescent="0.2">
      <c r="D5562" s="2"/>
    </row>
    <row r="5563" spans="4:4" ht="33" customHeight="1" x14ac:dyDescent="0.2">
      <c r="D5563" s="2"/>
    </row>
    <row r="5564" spans="4:4" ht="33" customHeight="1" x14ac:dyDescent="0.2">
      <c r="D5564" s="2"/>
    </row>
    <row r="5565" spans="4:4" ht="33" customHeight="1" x14ac:dyDescent="0.2">
      <c r="D5565" s="2"/>
    </row>
    <row r="5566" spans="4:4" ht="33" customHeight="1" x14ac:dyDescent="0.2">
      <c r="D5566" s="2"/>
    </row>
    <row r="5567" spans="4:4" ht="33" customHeight="1" x14ac:dyDescent="0.2">
      <c r="D5567" s="2"/>
    </row>
    <row r="5568" spans="4:4" ht="33" customHeight="1" x14ac:dyDescent="0.2">
      <c r="D5568" s="2"/>
    </row>
    <row r="5569" spans="4:4" ht="33" customHeight="1" x14ac:dyDescent="0.2">
      <c r="D5569" s="2"/>
    </row>
    <row r="5570" spans="4:4" ht="33" customHeight="1" x14ac:dyDescent="0.2">
      <c r="D5570" s="2"/>
    </row>
    <row r="5571" spans="4:4" ht="33" customHeight="1" x14ac:dyDescent="0.2">
      <c r="D5571" s="2"/>
    </row>
    <row r="5572" spans="4:4" ht="33" customHeight="1" x14ac:dyDescent="0.2">
      <c r="D5572" s="2"/>
    </row>
    <row r="5573" spans="4:4" ht="33" customHeight="1" x14ac:dyDescent="0.2">
      <c r="D5573" s="2"/>
    </row>
    <row r="5574" spans="4:4" ht="33" customHeight="1" x14ac:dyDescent="0.2">
      <c r="D5574" s="2"/>
    </row>
    <row r="5575" spans="4:4" ht="33" customHeight="1" x14ac:dyDescent="0.2">
      <c r="D5575" s="2"/>
    </row>
    <row r="5576" spans="4:4" ht="33" customHeight="1" x14ac:dyDescent="0.2">
      <c r="D5576" s="2"/>
    </row>
    <row r="5577" spans="4:4" ht="33" customHeight="1" x14ac:dyDescent="0.2">
      <c r="D5577" s="2"/>
    </row>
    <row r="5578" spans="4:4" ht="33" customHeight="1" x14ac:dyDescent="0.2">
      <c r="D5578" s="2"/>
    </row>
    <row r="5579" spans="4:4" ht="33" customHeight="1" x14ac:dyDescent="0.2">
      <c r="D5579" s="2"/>
    </row>
    <row r="5580" spans="4:4" ht="33" customHeight="1" x14ac:dyDescent="0.2">
      <c r="D5580" s="2"/>
    </row>
    <row r="5581" spans="4:4" ht="33" customHeight="1" x14ac:dyDescent="0.2">
      <c r="D5581" s="2"/>
    </row>
    <row r="5582" spans="4:4" ht="33" customHeight="1" x14ac:dyDescent="0.2">
      <c r="D5582" s="2"/>
    </row>
    <row r="5583" spans="4:4" ht="33" customHeight="1" x14ac:dyDescent="0.2">
      <c r="D5583" s="2"/>
    </row>
    <row r="5584" spans="4:4" ht="33" customHeight="1" x14ac:dyDescent="0.2">
      <c r="D5584" s="2"/>
    </row>
    <row r="5585" spans="4:4" ht="33" customHeight="1" x14ac:dyDescent="0.2">
      <c r="D5585" s="2"/>
    </row>
    <row r="5586" spans="4:4" ht="33" customHeight="1" x14ac:dyDescent="0.2">
      <c r="D5586" s="2"/>
    </row>
    <row r="5587" spans="4:4" ht="33" customHeight="1" x14ac:dyDescent="0.2">
      <c r="D5587" s="2"/>
    </row>
    <row r="5588" spans="4:4" ht="33" customHeight="1" x14ac:dyDescent="0.2">
      <c r="D5588" s="2"/>
    </row>
    <row r="5589" spans="4:4" ht="33" customHeight="1" x14ac:dyDescent="0.2">
      <c r="D5589" s="2"/>
    </row>
    <row r="5590" spans="4:4" ht="33" customHeight="1" x14ac:dyDescent="0.2">
      <c r="D5590" s="2"/>
    </row>
    <row r="5591" spans="4:4" ht="33" customHeight="1" x14ac:dyDescent="0.2">
      <c r="D5591" s="2"/>
    </row>
    <row r="5592" spans="4:4" ht="33" customHeight="1" x14ac:dyDescent="0.2">
      <c r="D5592" s="2"/>
    </row>
    <row r="5593" spans="4:4" ht="33" customHeight="1" x14ac:dyDescent="0.2">
      <c r="D5593" s="2"/>
    </row>
    <row r="5594" spans="4:4" ht="33" customHeight="1" x14ac:dyDescent="0.2">
      <c r="D5594" s="2"/>
    </row>
    <row r="5595" spans="4:4" ht="33" customHeight="1" x14ac:dyDescent="0.2">
      <c r="D5595" s="2"/>
    </row>
    <row r="5596" spans="4:4" ht="33" customHeight="1" x14ac:dyDescent="0.2">
      <c r="D5596" s="2"/>
    </row>
    <row r="5597" spans="4:4" ht="33" customHeight="1" x14ac:dyDescent="0.2">
      <c r="D5597" s="2"/>
    </row>
    <row r="5598" spans="4:4" ht="33" customHeight="1" x14ac:dyDescent="0.2">
      <c r="D5598" s="2"/>
    </row>
    <row r="5599" spans="4:4" ht="33" customHeight="1" x14ac:dyDescent="0.2">
      <c r="D5599" s="2"/>
    </row>
    <row r="5600" spans="4:4" ht="33" customHeight="1" x14ac:dyDescent="0.2">
      <c r="D5600" s="2"/>
    </row>
    <row r="5601" spans="4:4" ht="33" customHeight="1" x14ac:dyDescent="0.2">
      <c r="D5601" s="2"/>
    </row>
    <row r="5602" spans="4:4" ht="33" customHeight="1" x14ac:dyDescent="0.2">
      <c r="D5602" s="2"/>
    </row>
    <row r="5603" spans="4:4" ht="33" customHeight="1" x14ac:dyDescent="0.2">
      <c r="D5603" s="2"/>
    </row>
    <row r="5604" spans="4:4" ht="33" customHeight="1" x14ac:dyDescent="0.2">
      <c r="D5604" s="2"/>
    </row>
    <row r="5605" spans="4:4" ht="33" customHeight="1" x14ac:dyDescent="0.2">
      <c r="D5605" s="2"/>
    </row>
    <row r="5606" spans="4:4" ht="33" customHeight="1" x14ac:dyDescent="0.2">
      <c r="D5606" s="2"/>
    </row>
    <row r="5607" spans="4:4" ht="33" customHeight="1" x14ac:dyDescent="0.2">
      <c r="D5607" s="2"/>
    </row>
    <row r="5608" spans="4:4" ht="33" customHeight="1" x14ac:dyDescent="0.2">
      <c r="D5608" s="2"/>
    </row>
    <row r="5609" spans="4:4" ht="33" customHeight="1" x14ac:dyDescent="0.2">
      <c r="D5609" s="2"/>
    </row>
    <row r="5610" spans="4:4" ht="33" customHeight="1" x14ac:dyDescent="0.2">
      <c r="D5610" s="2"/>
    </row>
    <row r="5611" spans="4:4" ht="33" customHeight="1" x14ac:dyDescent="0.2">
      <c r="D5611" s="2"/>
    </row>
    <row r="5612" spans="4:4" ht="33" customHeight="1" x14ac:dyDescent="0.2">
      <c r="D5612" s="2"/>
    </row>
    <row r="5613" spans="4:4" ht="33" customHeight="1" x14ac:dyDescent="0.2">
      <c r="D5613" s="2"/>
    </row>
    <row r="5614" spans="4:4" ht="33" customHeight="1" x14ac:dyDescent="0.2">
      <c r="D5614" s="2"/>
    </row>
    <row r="5615" spans="4:4" ht="33" customHeight="1" x14ac:dyDescent="0.2">
      <c r="D5615" s="2"/>
    </row>
    <row r="5616" spans="4:4" ht="33" customHeight="1" x14ac:dyDescent="0.2">
      <c r="D5616" s="2"/>
    </row>
    <row r="5617" spans="4:4" ht="33" customHeight="1" x14ac:dyDescent="0.2">
      <c r="D5617" s="2"/>
    </row>
    <row r="5618" spans="4:4" ht="33" customHeight="1" x14ac:dyDescent="0.2">
      <c r="D5618" s="2"/>
    </row>
    <row r="5619" spans="4:4" ht="33" customHeight="1" x14ac:dyDescent="0.2">
      <c r="D5619" s="2"/>
    </row>
    <row r="5620" spans="4:4" ht="33" customHeight="1" x14ac:dyDescent="0.2">
      <c r="D5620" s="2"/>
    </row>
    <row r="5621" spans="4:4" ht="33" customHeight="1" x14ac:dyDescent="0.2">
      <c r="D5621" s="2"/>
    </row>
    <row r="5622" spans="4:4" ht="33" customHeight="1" x14ac:dyDescent="0.2">
      <c r="D5622" s="2"/>
    </row>
    <row r="5623" spans="4:4" ht="33" customHeight="1" x14ac:dyDescent="0.2">
      <c r="D5623" s="2"/>
    </row>
    <row r="5624" spans="4:4" ht="33" customHeight="1" x14ac:dyDescent="0.2">
      <c r="D5624" s="2"/>
    </row>
    <row r="5625" spans="4:4" ht="33" customHeight="1" x14ac:dyDescent="0.2">
      <c r="D5625" s="2"/>
    </row>
    <row r="5626" spans="4:4" ht="33" customHeight="1" x14ac:dyDescent="0.2">
      <c r="D5626" s="2"/>
    </row>
    <row r="5627" spans="4:4" ht="33" customHeight="1" x14ac:dyDescent="0.2">
      <c r="D5627" s="2"/>
    </row>
    <row r="5628" spans="4:4" ht="33" customHeight="1" x14ac:dyDescent="0.2">
      <c r="D5628" s="2"/>
    </row>
    <row r="5629" spans="4:4" ht="33" customHeight="1" x14ac:dyDescent="0.2">
      <c r="D5629" s="2"/>
    </row>
    <row r="5630" spans="4:4" ht="33" customHeight="1" x14ac:dyDescent="0.2">
      <c r="D5630" s="2"/>
    </row>
    <row r="5631" spans="4:4" ht="33" customHeight="1" x14ac:dyDescent="0.2">
      <c r="D5631" s="2"/>
    </row>
    <row r="5632" spans="4:4" ht="33" customHeight="1" x14ac:dyDescent="0.2">
      <c r="D5632" s="2"/>
    </row>
    <row r="5633" spans="4:4" ht="33" customHeight="1" x14ac:dyDescent="0.2">
      <c r="D5633" s="2"/>
    </row>
    <row r="5634" spans="4:4" ht="33" customHeight="1" x14ac:dyDescent="0.2">
      <c r="D5634" s="2"/>
    </row>
    <row r="5635" spans="4:4" ht="33" customHeight="1" x14ac:dyDescent="0.2">
      <c r="D5635" s="2"/>
    </row>
    <row r="5636" spans="4:4" ht="33" customHeight="1" x14ac:dyDescent="0.2">
      <c r="D5636" s="2"/>
    </row>
    <row r="5637" spans="4:4" ht="33" customHeight="1" x14ac:dyDescent="0.2">
      <c r="D5637" s="2"/>
    </row>
    <row r="5638" spans="4:4" ht="33" customHeight="1" x14ac:dyDescent="0.2">
      <c r="D5638" s="2"/>
    </row>
    <row r="5639" spans="4:4" ht="33" customHeight="1" x14ac:dyDescent="0.2">
      <c r="D5639" s="2"/>
    </row>
    <row r="5640" spans="4:4" ht="33" customHeight="1" x14ac:dyDescent="0.2">
      <c r="D5640" s="2"/>
    </row>
    <row r="5641" spans="4:4" ht="33" customHeight="1" x14ac:dyDescent="0.2">
      <c r="D5641" s="2"/>
    </row>
    <row r="5642" spans="4:4" ht="33" customHeight="1" x14ac:dyDescent="0.2">
      <c r="D5642" s="2"/>
    </row>
    <row r="5643" spans="4:4" ht="33" customHeight="1" x14ac:dyDescent="0.2">
      <c r="D5643" s="2"/>
    </row>
    <row r="5644" spans="4:4" ht="33" customHeight="1" x14ac:dyDescent="0.2">
      <c r="D5644" s="2"/>
    </row>
    <row r="5645" spans="4:4" ht="33" customHeight="1" x14ac:dyDescent="0.2">
      <c r="D5645" s="2"/>
    </row>
    <row r="5646" spans="4:4" ht="33" customHeight="1" x14ac:dyDescent="0.2">
      <c r="D5646" s="2"/>
    </row>
    <row r="5647" spans="4:4" ht="33" customHeight="1" x14ac:dyDescent="0.2">
      <c r="D5647" s="2"/>
    </row>
    <row r="5648" spans="4:4" ht="33" customHeight="1" x14ac:dyDescent="0.2">
      <c r="D5648" s="2"/>
    </row>
    <row r="5649" spans="4:4" ht="33" customHeight="1" x14ac:dyDescent="0.2">
      <c r="D5649" s="2"/>
    </row>
    <row r="5650" spans="4:4" ht="33" customHeight="1" x14ac:dyDescent="0.2">
      <c r="D5650" s="2"/>
    </row>
    <row r="5651" spans="4:4" ht="33" customHeight="1" x14ac:dyDescent="0.2">
      <c r="D5651" s="2"/>
    </row>
    <row r="5652" spans="4:4" ht="33" customHeight="1" x14ac:dyDescent="0.2">
      <c r="D5652" s="2"/>
    </row>
    <row r="5653" spans="4:4" ht="33" customHeight="1" x14ac:dyDescent="0.2">
      <c r="D5653" s="2"/>
    </row>
    <row r="5654" spans="4:4" ht="33" customHeight="1" x14ac:dyDescent="0.2">
      <c r="D5654" s="2"/>
    </row>
    <row r="5655" spans="4:4" ht="33" customHeight="1" x14ac:dyDescent="0.2">
      <c r="D5655" s="2"/>
    </row>
    <row r="5656" spans="4:4" ht="33" customHeight="1" x14ac:dyDescent="0.2">
      <c r="D5656" s="2"/>
    </row>
    <row r="5657" spans="4:4" ht="33" customHeight="1" x14ac:dyDescent="0.2">
      <c r="D5657" s="2"/>
    </row>
    <row r="5658" spans="4:4" ht="33" customHeight="1" x14ac:dyDescent="0.2">
      <c r="D5658" s="2"/>
    </row>
    <row r="5659" spans="4:4" ht="33" customHeight="1" x14ac:dyDescent="0.2">
      <c r="D5659" s="2"/>
    </row>
    <row r="5660" spans="4:4" ht="33" customHeight="1" x14ac:dyDescent="0.2">
      <c r="D5660" s="2"/>
    </row>
    <row r="5661" spans="4:4" ht="33" customHeight="1" x14ac:dyDescent="0.2">
      <c r="D5661" s="2"/>
    </row>
    <row r="5662" spans="4:4" ht="33" customHeight="1" x14ac:dyDescent="0.2">
      <c r="D5662" s="2"/>
    </row>
    <row r="5663" spans="4:4" ht="33" customHeight="1" x14ac:dyDescent="0.2">
      <c r="D5663" s="2"/>
    </row>
    <row r="5664" spans="4:4" ht="33" customHeight="1" x14ac:dyDescent="0.2">
      <c r="D5664" s="2"/>
    </row>
    <row r="5665" spans="4:4" ht="33" customHeight="1" x14ac:dyDescent="0.2">
      <c r="D5665" s="2"/>
    </row>
    <row r="5666" spans="4:4" ht="33" customHeight="1" x14ac:dyDescent="0.2">
      <c r="D5666" s="2"/>
    </row>
    <row r="5667" spans="4:4" ht="33" customHeight="1" x14ac:dyDescent="0.2">
      <c r="D5667" s="2"/>
    </row>
    <row r="5668" spans="4:4" ht="33" customHeight="1" x14ac:dyDescent="0.2">
      <c r="D5668" s="2"/>
    </row>
    <row r="5669" spans="4:4" ht="33" customHeight="1" x14ac:dyDescent="0.2">
      <c r="D5669" s="2"/>
    </row>
    <row r="5670" spans="4:4" ht="33" customHeight="1" x14ac:dyDescent="0.2">
      <c r="D5670" s="2"/>
    </row>
    <row r="5671" spans="4:4" ht="33" customHeight="1" x14ac:dyDescent="0.2">
      <c r="D5671" s="2"/>
    </row>
    <row r="5672" spans="4:4" ht="33" customHeight="1" x14ac:dyDescent="0.2">
      <c r="D5672" s="2"/>
    </row>
    <row r="5673" spans="4:4" ht="33" customHeight="1" x14ac:dyDescent="0.2">
      <c r="D5673" s="2"/>
    </row>
    <row r="5674" spans="4:4" ht="33" customHeight="1" x14ac:dyDescent="0.2">
      <c r="D5674" s="2"/>
    </row>
    <row r="5675" spans="4:4" ht="33" customHeight="1" x14ac:dyDescent="0.2">
      <c r="D5675" s="2"/>
    </row>
    <row r="5676" spans="4:4" ht="33" customHeight="1" x14ac:dyDescent="0.2">
      <c r="D5676" s="2"/>
    </row>
    <row r="5677" spans="4:4" ht="33" customHeight="1" x14ac:dyDescent="0.2">
      <c r="D5677" s="2"/>
    </row>
    <row r="5678" spans="4:4" ht="33" customHeight="1" x14ac:dyDescent="0.2">
      <c r="D5678" s="2"/>
    </row>
    <row r="5679" spans="4:4" ht="33" customHeight="1" x14ac:dyDescent="0.2">
      <c r="D5679" s="2"/>
    </row>
    <row r="5680" spans="4:4" ht="33" customHeight="1" x14ac:dyDescent="0.2">
      <c r="D5680" s="2"/>
    </row>
    <row r="5681" spans="4:4" ht="33" customHeight="1" x14ac:dyDescent="0.2">
      <c r="D5681" s="2"/>
    </row>
    <row r="5682" spans="4:4" ht="33" customHeight="1" x14ac:dyDescent="0.2">
      <c r="D5682" s="2"/>
    </row>
    <row r="5683" spans="4:4" ht="33" customHeight="1" x14ac:dyDescent="0.2">
      <c r="D5683" s="2"/>
    </row>
    <row r="5684" spans="4:4" ht="33" customHeight="1" x14ac:dyDescent="0.2">
      <c r="D5684" s="2"/>
    </row>
    <row r="5685" spans="4:4" ht="33" customHeight="1" x14ac:dyDescent="0.2">
      <c r="D5685" s="2"/>
    </row>
    <row r="5686" spans="4:4" ht="33" customHeight="1" x14ac:dyDescent="0.2">
      <c r="D5686" s="2"/>
    </row>
    <row r="5687" spans="4:4" ht="33" customHeight="1" x14ac:dyDescent="0.2">
      <c r="D5687" s="2"/>
    </row>
    <row r="5688" spans="4:4" ht="33" customHeight="1" x14ac:dyDescent="0.2">
      <c r="D5688" s="2"/>
    </row>
    <row r="5689" spans="4:4" ht="33" customHeight="1" x14ac:dyDescent="0.2">
      <c r="D5689" s="2"/>
    </row>
    <row r="5690" spans="4:4" ht="33" customHeight="1" x14ac:dyDescent="0.2">
      <c r="D5690" s="2"/>
    </row>
    <row r="5691" spans="4:4" ht="33" customHeight="1" x14ac:dyDescent="0.2">
      <c r="D5691" s="2"/>
    </row>
    <row r="5692" spans="4:4" ht="33" customHeight="1" x14ac:dyDescent="0.2">
      <c r="D5692" s="2"/>
    </row>
    <row r="5693" spans="4:4" ht="33" customHeight="1" x14ac:dyDescent="0.2">
      <c r="D5693" s="2"/>
    </row>
    <row r="5694" spans="4:4" ht="33" customHeight="1" x14ac:dyDescent="0.2">
      <c r="D5694" s="2"/>
    </row>
    <row r="5695" spans="4:4" ht="33" customHeight="1" x14ac:dyDescent="0.2">
      <c r="D5695" s="2"/>
    </row>
    <row r="5696" spans="4:4" ht="33" customHeight="1" x14ac:dyDescent="0.2">
      <c r="D5696" s="2"/>
    </row>
    <row r="5697" spans="4:4" ht="33" customHeight="1" x14ac:dyDescent="0.2">
      <c r="D5697" s="2"/>
    </row>
    <row r="5698" spans="4:4" ht="33" customHeight="1" x14ac:dyDescent="0.2">
      <c r="D5698" s="2"/>
    </row>
    <row r="5699" spans="4:4" ht="33" customHeight="1" x14ac:dyDescent="0.2">
      <c r="D5699" s="2"/>
    </row>
    <row r="5700" spans="4:4" ht="33" customHeight="1" x14ac:dyDescent="0.2">
      <c r="D5700" s="2"/>
    </row>
    <row r="5701" spans="4:4" ht="33" customHeight="1" x14ac:dyDescent="0.2">
      <c r="D5701" s="2"/>
    </row>
    <row r="5702" spans="4:4" ht="33" customHeight="1" x14ac:dyDescent="0.2">
      <c r="D5702" s="2"/>
    </row>
    <row r="5703" spans="4:4" ht="33" customHeight="1" x14ac:dyDescent="0.2">
      <c r="D5703" s="2"/>
    </row>
    <row r="5704" spans="4:4" ht="33" customHeight="1" x14ac:dyDescent="0.2">
      <c r="D5704" s="2"/>
    </row>
    <row r="5705" spans="4:4" ht="33" customHeight="1" x14ac:dyDescent="0.2">
      <c r="D5705" s="2"/>
    </row>
    <row r="5706" spans="4:4" ht="33" customHeight="1" x14ac:dyDescent="0.2">
      <c r="D5706" s="2"/>
    </row>
    <row r="5707" spans="4:4" ht="33" customHeight="1" x14ac:dyDescent="0.2">
      <c r="D5707" s="2"/>
    </row>
    <row r="5708" spans="4:4" ht="33" customHeight="1" x14ac:dyDescent="0.2">
      <c r="D5708" s="2"/>
    </row>
    <row r="5709" spans="4:4" ht="33" customHeight="1" x14ac:dyDescent="0.2">
      <c r="D5709" s="2"/>
    </row>
    <row r="5710" spans="4:4" ht="33" customHeight="1" x14ac:dyDescent="0.2">
      <c r="D5710" s="2"/>
    </row>
    <row r="5711" spans="4:4" ht="33" customHeight="1" x14ac:dyDescent="0.2">
      <c r="D5711" s="2"/>
    </row>
    <row r="5712" spans="4:4" ht="33" customHeight="1" x14ac:dyDescent="0.2">
      <c r="D5712" s="2"/>
    </row>
    <row r="5713" spans="4:4" ht="33" customHeight="1" x14ac:dyDescent="0.2">
      <c r="D5713" s="2"/>
    </row>
    <row r="5714" spans="4:4" ht="33" customHeight="1" x14ac:dyDescent="0.2">
      <c r="D5714" s="2"/>
    </row>
    <row r="5715" spans="4:4" ht="33" customHeight="1" x14ac:dyDescent="0.2">
      <c r="D5715" s="2"/>
    </row>
    <row r="5716" spans="4:4" ht="33" customHeight="1" x14ac:dyDescent="0.2">
      <c r="D5716" s="2"/>
    </row>
    <row r="5717" spans="4:4" ht="33" customHeight="1" x14ac:dyDescent="0.2">
      <c r="D5717" s="2"/>
    </row>
    <row r="5718" spans="4:4" ht="33" customHeight="1" x14ac:dyDescent="0.2">
      <c r="D5718" s="2"/>
    </row>
    <row r="5719" spans="4:4" ht="33" customHeight="1" x14ac:dyDescent="0.2">
      <c r="D5719" s="2"/>
    </row>
    <row r="5720" spans="4:4" ht="33" customHeight="1" x14ac:dyDescent="0.2">
      <c r="D5720" s="2"/>
    </row>
    <row r="5721" spans="4:4" ht="33" customHeight="1" x14ac:dyDescent="0.2">
      <c r="D5721" s="2"/>
    </row>
    <row r="5722" spans="4:4" ht="33" customHeight="1" x14ac:dyDescent="0.2">
      <c r="D5722" s="2"/>
    </row>
    <row r="5723" spans="4:4" ht="33" customHeight="1" x14ac:dyDescent="0.2">
      <c r="D5723" s="2"/>
    </row>
    <row r="5724" spans="4:4" ht="33" customHeight="1" x14ac:dyDescent="0.2">
      <c r="D5724" s="2"/>
    </row>
    <row r="5725" spans="4:4" ht="33" customHeight="1" x14ac:dyDescent="0.2">
      <c r="D5725" s="2"/>
    </row>
    <row r="5726" spans="4:4" ht="33" customHeight="1" x14ac:dyDescent="0.2">
      <c r="D5726" s="2"/>
    </row>
    <row r="5727" spans="4:4" ht="33" customHeight="1" x14ac:dyDescent="0.2">
      <c r="D5727" s="2"/>
    </row>
    <row r="5728" spans="4:4" ht="33" customHeight="1" x14ac:dyDescent="0.2">
      <c r="D5728" s="2"/>
    </row>
    <row r="5729" spans="4:4" ht="33" customHeight="1" x14ac:dyDescent="0.2">
      <c r="D5729" s="2"/>
    </row>
    <row r="5730" spans="4:4" ht="33" customHeight="1" x14ac:dyDescent="0.2">
      <c r="D5730" s="2"/>
    </row>
    <row r="5731" spans="4:4" ht="33" customHeight="1" x14ac:dyDescent="0.2">
      <c r="D5731" s="2"/>
    </row>
    <row r="5732" spans="4:4" ht="33" customHeight="1" x14ac:dyDescent="0.2">
      <c r="D5732" s="2"/>
    </row>
    <row r="5733" spans="4:4" ht="33" customHeight="1" x14ac:dyDescent="0.2">
      <c r="D5733" s="2"/>
    </row>
    <row r="5734" spans="4:4" ht="33" customHeight="1" x14ac:dyDescent="0.2">
      <c r="D5734" s="2"/>
    </row>
    <row r="5735" spans="4:4" ht="33" customHeight="1" x14ac:dyDescent="0.2">
      <c r="D5735" s="2"/>
    </row>
    <row r="5736" spans="4:4" ht="33" customHeight="1" x14ac:dyDescent="0.2">
      <c r="D5736" s="2"/>
    </row>
    <row r="5737" spans="4:4" ht="33" customHeight="1" x14ac:dyDescent="0.2">
      <c r="D5737" s="2"/>
    </row>
    <row r="5738" spans="4:4" ht="33" customHeight="1" x14ac:dyDescent="0.2">
      <c r="D5738" s="2"/>
    </row>
    <row r="5739" spans="4:4" ht="33" customHeight="1" x14ac:dyDescent="0.2">
      <c r="D5739" s="2"/>
    </row>
    <row r="5740" spans="4:4" ht="33" customHeight="1" x14ac:dyDescent="0.2">
      <c r="D5740" s="2"/>
    </row>
    <row r="5741" spans="4:4" ht="33" customHeight="1" x14ac:dyDescent="0.2">
      <c r="D5741" s="2"/>
    </row>
    <row r="5742" spans="4:4" ht="33" customHeight="1" x14ac:dyDescent="0.2">
      <c r="D5742" s="2"/>
    </row>
    <row r="5743" spans="4:4" ht="33" customHeight="1" x14ac:dyDescent="0.2">
      <c r="D5743" s="2"/>
    </row>
    <row r="5744" spans="4:4" ht="33" customHeight="1" x14ac:dyDescent="0.2">
      <c r="D5744" s="2"/>
    </row>
    <row r="5745" spans="4:4" ht="33" customHeight="1" x14ac:dyDescent="0.2">
      <c r="D5745" s="2"/>
    </row>
    <row r="5746" spans="4:4" ht="33" customHeight="1" x14ac:dyDescent="0.2">
      <c r="D5746" s="2"/>
    </row>
    <row r="5747" spans="4:4" ht="33" customHeight="1" x14ac:dyDescent="0.2">
      <c r="D5747" s="2"/>
    </row>
    <row r="5748" spans="4:4" ht="33" customHeight="1" x14ac:dyDescent="0.2">
      <c r="D5748" s="2"/>
    </row>
    <row r="5749" spans="4:4" ht="33" customHeight="1" x14ac:dyDescent="0.2">
      <c r="D5749" s="2"/>
    </row>
    <row r="5750" spans="4:4" ht="33" customHeight="1" x14ac:dyDescent="0.2">
      <c r="D5750" s="2"/>
    </row>
    <row r="5751" spans="4:4" ht="33" customHeight="1" x14ac:dyDescent="0.2">
      <c r="D5751" s="2"/>
    </row>
    <row r="5752" spans="4:4" ht="33" customHeight="1" x14ac:dyDescent="0.2">
      <c r="D5752" s="2"/>
    </row>
    <row r="5753" spans="4:4" ht="33" customHeight="1" x14ac:dyDescent="0.2">
      <c r="D5753" s="2"/>
    </row>
    <row r="5754" spans="4:4" ht="33" customHeight="1" x14ac:dyDescent="0.2">
      <c r="D5754" s="2"/>
    </row>
    <row r="5755" spans="4:4" ht="33" customHeight="1" x14ac:dyDescent="0.2">
      <c r="D5755" s="2"/>
    </row>
    <row r="5756" spans="4:4" ht="33" customHeight="1" x14ac:dyDescent="0.2">
      <c r="D5756" s="2"/>
    </row>
    <row r="5757" spans="4:4" ht="33" customHeight="1" x14ac:dyDescent="0.2">
      <c r="D5757" s="2"/>
    </row>
    <row r="5758" spans="4:4" ht="33" customHeight="1" x14ac:dyDescent="0.2">
      <c r="D5758" s="2"/>
    </row>
    <row r="5759" spans="4:4" ht="33" customHeight="1" x14ac:dyDescent="0.2">
      <c r="D5759" s="2"/>
    </row>
    <row r="5760" spans="4:4" ht="33" customHeight="1" x14ac:dyDescent="0.2">
      <c r="D5760" s="2"/>
    </row>
    <row r="5761" spans="4:4" ht="33" customHeight="1" x14ac:dyDescent="0.2">
      <c r="D5761" s="2"/>
    </row>
    <row r="5762" spans="4:4" ht="33" customHeight="1" x14ac:dyDescent="0.2">
      <c r="D5762" s="2"/>
    </row>
    <row r="5763" spans="4:4" ht="33" customHeight="1" x14ac:dyDescent="0.2">
      <c r="D5763" s="2"/>
    </row>
    <row r="5764" spans="4:4" ht="33" customHeight="1" x14ac:dyDescent="0.2">
      <c r="D5764" s="2"/>
    </row>
    <row r="5765" spans="4:4" ht="33" customHeight="1" x14ac:dyDescent="0.2">
      <c r="D5765" s="2"/>
    </row>
    <row r="5766" spans="4:4" ht="33" customHeight="1" x14ac:dyDescent="0.2">
      <c r="D5766" s="2"/>
    </row>
    <row r="5767" spans="4:4" ht="33" customHeight="1" x14ac:dyDescent="0.2">
      <c r="D5767" s="2"/>
    </row>
    <row r="5768" spans="4:4" ht="33" customHeight="1" x14ac:dyDescent="0.2">
      <c r="D5768" s="2"/>
    </row>
    <row r="5769" spans="4:4" ht="33" customHeight="1" x14ac:dyDescent="0.2">
      <c r="D5769" s="2"/>
    </row>
    <row r="5770" spans="4:4" ht="33" customHeight="1" x14ac:dyDescent="0.2">
      <c r="D5770" s="2"/>
    </row>
    <row r="5771" spans="4:4" ht="33" customHeight="1" x14ac:dyDescent="0.2">
      <c r="D5771" s="2"/>
    </row>
    <row r="5772" spans="4:4" ht="33" customHeight="1" x14ac:dyDescent="0.2">
      <c r="D5772" s="2"/>
    </row>
    <row r="5773" spans="4:4" ht="33" customHeight="1" x14ac:dyDescent="0.2">
      <c r="D5773" s="2"/>
    </row>
    <row r="5774" spans="4:4" ht="33" customHeight="1" x14ac:dyDescent="0.2">
      <c r="D5774" s="2"/>
    </row>
    <row r="5775" spans="4:4" ht="33" customHeight="1" x14ac:dyDescent="0.2">
      <c r="D5775" s="2"/>
    </row>
    <row r="5776" spans="4:4" ht="33" customHeight="1" x14ac:dyDescent="0.2">
      <c r="D5776" s="2"/>
    </row>
    <row r="5777" spans="4:4" ht="33" customHeight="1" x14ac:dyDescent="0.2">
      <c r="D5777" s="2"/>
    </row>
    <row r="5778" spans="4:4" ht="33" customHeight="1" x14ac:dyDescent="0.2">
      <c r="D5778" s="2"/>
    </row>
    <row r="5779" spans="4:4" ht="33" customHeight="1" x14ac:dyDescent="0.2">
      <c r="D5779" s="2"/>
    </row>
    <row r="5780" spans="4:4" ht="33" customHeight="1" x14ac:dyDescent="0.2">
      <c r="D5780" s="2"/>
    </row>
    <row r="5781" spans="4:4" ht="33" customHeight="1" x14ac:dyDescent="0.2">
      <c r="D5781" s="2"/>
    </row>
    <row r="5782" spans="4:4" ht="33" customHeight="1" x14ac:dyDescent="0.2">
      <c r="D5782" s="2"/>
    </row>
    <row r="5783" spans="4:4" ht="33" customHeight="1" x14ac:dyDescent="0.2">
      <c r="D5783" s="2"/>
    </row>
    <row r="5784" spans="4:4" ht="33" customHeight="1" x14ac:dyDescent="0.2">
      <c r="D5784" s="2"/>
    </row>
    <row r="5785" spans="4:4" ht="33" customHeight="1" x14ac:dyDescent="0.2">
      <c r="D5785" s="2"/>
    </row>
    <row r="5786" spans="4:4" ht="33" customHeight="1" x14ac:dyDescent="0.2">
      <c r="D5786" s="2"/>
    </row>
    <row r="5787" spans="4:4" ht="33" customHeight="1" x14ac:dyDescent="0.2">
      <c r="D5787" s="2"/>
    </row>
    <row r="5788" spans="4:4" ht="33" customHeight="1" x14ac:dyDescent="0.2">
      <c r="D5788" s="2"/>
    </row>
    <row r="5789" spans="4:4" ht="33" customHeight="1" x14ac:dyDescent="0.2">
      <c r="D5789" s="2"/>
    </row>
    <row r="5790" spans="4:4" ht="33" customHeight="1" x14ac:dyDescent="0.2">
      <c r="D5790" s="2"/>
    </row>
    <row r="5791" spans="4:4" ht="33" customHeight="1" x14ac:dyDescent="0.2">
      <c r="D5791" s="2"/>
    </row>
    <row r="5792" spans="4:4" ht="33" customHeight="1" x14ac:dyDescent="0.2">
      <c r="D5792" s="2"/>
    </row>
    <row r="5793" spans="4:4" ht="33" customHeight="1" x14ac:dyDescent="0.2">
      <c r="D5793" s="2"/>
    </row>
    <row r="5794" spans="4:4" ht="33" customHeight="1" x14ac:dyDescent="0.2">
      <c r="D5794" s="2"/>
    </row>
    <row r="5795" spans="4:4" ht="33" customHeight="1" x14ac:dyDescent="0.2">
      <c r="D5795" s="2"/>
    </row>
    <row r="5796" spans="4:4" ht="33" customHeight="1" x14ac:dyDescent="0.2">
      <c r="D5796" s="2"/>
    </row>
    <row r="5797" spans="4:4" ht="33" customHeight="1" x14ac:dyDescent="0.2">
      <c r="D5797" s="2"/>
    </row>
    <row r="5798" spans="4:4" ht="33" customHeight="1" x14ac:dyDescent="0.2">
      <c r="D5798" s="2"/>
    </row>
    <row r="5799" spans="4:4" ht="33" customHeight="1" x14ac:dyDescent="0.2">
      <c r="D5799" s="2"/>
    </row>
    <row r="5800" spans="4:4" ht="33" customHeight="1" x14ac:dyDescent="0.2">
      <c r="D5800" s="2"/>
    </row>
    <row r="5801" spans="4:4" ht="33" customHeight="1" x14ac:dyDescent="0.2">
      <c r="D5801" s="2"/>
    </row>
    <row r="5802" spans="4:4" ht="33" customHeight="1" x14ac:dyDescent="0.2">
      <c r="D5802" s="2"/>
    </row>
    <row r="5803" spans="4:4" ht="33" customHeight="1" x14ac:dyDescent="0.2">
      <c r="D5803" s="2"/>
    </row>
    <row r="5804" spans="4:4" ht="33" customHeight="1" x14ac:dyDescent="0.2">
      <c r="D5804" s="2"/>
    </row>
    <row r="5805" spans="4:4" ht="33" customHeight="1" x14ac:dyDescent="0.2">
      <c r="D5805" s="2"/>
    </row>
    <row r="5806" spans="4:4" ht="33" customHeight="1" x14ac:dyDescent="0.2">
      <c r="D5806" s="2"/>
    </row>
    <row r="5807" spans="4:4" ht="33" customHeight="1" x14ac:dyDescent="0.2">
      <c r="D5807" s="2"/>
    </row>
    <row r="5808" spans="4:4" ht="33" customHeight="1" x14ac:dyDescent="0.2">
      <c r="D5808" s="2"/>
    </row>
    <row r="5809" spans="4:4" ht="33" customHeight="1" x14ac:dyDescent="0.2">
      <c r="D5809" s="2"/>
    </row>
    <row r="5810" spans="4:4" ht="33" customHeight="1" x14ac:dyDescent="0.2">
      <c r="D5810" s="2"/>
    </row>
    <row r="5811" spans="4:4" ht="33" customHeight="1" x14ac:dyDescent="0.2">
      <c r="D5811" s="2"/>
    </row>
    <row r="5812" spans="4:4" ht="33" customHeight="1" x14ac:dyDescent="0.2">
      <c r="D5812" s="2"/>
    </row>
    <row r="5813" spans="4:4" ht="33" customHeight="1" x14ac:dyDescent="0.2">
      <c r="D5813" s="2"/>
    </row>
    <row r="5814" spans="4:4" ht="33" customHeight="1" x14ac:dyDescent="0.2">
      <c r="D5814" s="2"/>
    </row>
    <row r="5815" spans="4:4" ht="33" customHeight="1" x14ac:dyDescent="0.2">
      <c r="D5815" s="2"/>
    </row>
    <row r="5816" spans="4:4" ht="33" customHeight="1" x14ac:dyDescent="0.2">
      <c r="D5816" s="2"/>
    </row>
    <row r="5817" spans="4:4" ht="33" customHeight="1" x14ac:dyDescent="0.2">
      <c r="D5817" s="2"/>
    </row>
    <row r="5818" spans="4:4" ht="33" customHeight="1" x14ac:dyDescent="0.2">
      <c r="D5818" s="2"/>
    </row>
    <row r="5819" spans="4:4" ht="33" customHeight="1" x14ac:dyDescent="0.2">
      <c r="D5819" s="2"/>
    </row>
    <row r="5820" spans="4:4" ht="33" customHeight="1" x14ac:dyDescent="0.2">
      <c r="D5820" s="2"/>
    </row>
    <row r="5821" spans="4:4" ht="33" customHeight="1" x14ac:dyDescent="0.2">
      <c r="D5821" s="2"/>
    </row>
    <row r="5822" spans="4:4" ht="33" customHeight="1" x14ac:dyDescent="0.2">
      <c r="D5822" s="2"/>
    </row>
    <row r="5823" spans="4:4" ht="33" customHeight="1" x14ac:dyDescent="0.2">
      <c r="D5823" s="2"/>
    </row>
    <row r="5824" spans="4:4" ht="33" customHeight="1" x14ac:dyDescent="0.2">
      <c r="D5824" s="2"/>
    </row>
    <row r="5825" spans="4:4" ht="33" customHeight="1" x14ac:dyDescent="0.2">
      <c r="D5825" s="2"/>
    </row>
    <row r="5826" spans="4:4" ht="33" customHeight="1" x14ac:dyDescent="0.2">
      <c r="D5826" s="2"/>
    </row>
    <row r="5827" spans="4:4" ht="33" customHeight="1" x14ac:dyDescent="0.2">
      <c r="D5827" s="2"/>
    </row>
    <row r="5828" spans="4:4" ht="33" customHeight="1" x14ac:dyDescent="0.2">
      <c r="D5828" s="2"/>
    </row>
    <row r="5829" spans="4:4" ht="33" customHeight="1" x14ac:dyDescent="0.2">
      <c r="D5829" s="2"/>
    </row>
    <row r="5830" spans="4:4" ht="33" customHeight="1" x14ac:dyDescent="0.2">
      <c r="D5830" s="2"/>
    </row>
    <row r="5831" spans="4:4" ht="33" customHeight="1" x14ac:dyDescent="0.2">
      <c r="D5831" s="2"/>
    </row>
    <row r="5832" spans="4:4" ht="33" customHeight="1" x14ac:dyDescent="0.2">
      <c r="D5832" s="2"/>
    </row>
    <row r="5833" spans="4:4" ht="33" customHeight="1" x14ac:dyDescent="0.2">
      <c r="D5833" s="2"/>
    </row>
    <row r="5834" spans="4:4" ht="33" customHeight="1" x14ac:dyDescent="0.2">
      <c r="D5834" s="2"/>
    </row>
    <row r="5835" spans="4:4" ht="33" customHeight="1" x14ac:dyDescent="0.2">
      <c r="D5835" s="2"/>
    </row>
    <row r="5836" spans="4:4" ht="33" customHeight="1" x14ac:dyDescent="0.2">
      <c r="D5836" s="2"/>
    </row>
    <row r="5837" spans="4:4" ht="33" customHeight="1" x14ac:dyDescent="0.2">
      <c r="D5837" s="2"/>
    </row>
    <row r="5838" spans="4:4" ht="33" customHeight="1" x14ac:dyDescent="0.2">
      <c r="D5838" s="2"/>
    </row>
    <row r="5839" spans="4:4" ht="33" customHeight="1" x14ac:dyDescent="0.2">
      <c r="D5839" s="2"/>
    </row>
    <row r="5840" spans="4:4" ht="33" customHeight="1" x14ac:dyDescent="0.2">
      <c r="D5840" s="2"/>
    </row>
    <row r="5841" spans="4:4" ht="33" customHeight="1" x14ac:dyDescent="0.2">
      <c r="D5841" s="2"/>
    </row>
    <row r="5842" spans="4:4" ht="33" customHeight="1" x14ac:dyDescent="0.2">
      <c r="D5842" s="2"/>
    </row>
    <row r="5843" spans="4:4" ht="33" customHeight="1" x14ac:dyDescent="0.2">
      <c r="D5843" s="2"/>
    </row>
    <row r="5844" spans="4:4" ht="33" customHeight="1" x14ac:dyDescent="0.2">
      <c r="D5844" s="2"/>
    </row>
    <row r="5845" spans="4:4" ht="33" customHeight="1" x14ac:dyDescent="0.2">
      <c r="D5845" s="2"/>
    </row>
    <row r="5846" spans="4:4" ht="33" customHeight="1" x14ac:dyDescent="0.2">
      <c r="D5846" s="2"/>
    </row>
    <row r="5847" spans="4:4" ht="33" customHeight="1" x14ac:dyDescent="0.2">
      <c r="D5847" s="2"/>
    </row>
    <row r="5848" spans="4:4" ht="33" customHeight="1" x14ac:dyDescent="0.2">
      <c r="D5848" s="2"/>
    </row>
    <row r="5849" spans="4:4" ht="33" customHeight="1" x14ac:dyDescent="0.2">
      <c r="D5849" s="2"/>
    </row>
    <row r="5850" spans="4:4" ht="33" customHeight="1" x14ac:dyDescent="0.2">
      <c r="D5850" s="2"/>
    </row>
    <row r="5851" spans="4:4" ht="33" customHeight="1" x14ac:dyDescent="0.2">
      <c r="D5851" s="2"/>
    </row>
    <row r="5852" spans="4:4" ht="33" customHeight="1" x14ac:dyDescent="0.2">
      <c r="D5852" s="2"/>
    </row>
    <row r="5853" spans="4:4" ht="33" customHeight="1" x14ac:dyDescent="0.2">
      <c r="D5853" s="2"/>
    </row>
    <row r="5854" spans="4:4" ht="33" customHeight="1" x14ac:dyDescent="0.2">
      <c r="D5854" s="2"/>
    </row>
    <row r="5855" spans="4:4" ht="33" customHeight="1" x14ac:dyDescent="0.2">
      <c r="D5855" s="2"/>
    </row>
    <row r="5856" spans="4:4" ht="33" customHeight="1" x14ac:dyDescent="0.2">
      <c r="D5856" s="2"/>
    </row>
    <row r="5857" spans="4:4" ht="33" customHeight="1" x14ac:dyDescent="0.2">
      <c r="D5857" s="2"/>
    </row>
    <row r="5858" spans="4:4" ht="33" customHeight="1" x14ac:dyDescent="0.2">
      <c r="D5858" s="2"/>
    </row>
    <row r="5859" spans="4:4" ht="33" customHeight="1" x14ac:dyDescent="0.2">
      <c r="D5859" s="2"/>
    </row>
    <row r="5860" spans="4:4" ht="33" customHeight="1" x14ac:dyDescent="0.2">
      <c r="D5860" s="2"/>
    </row>
    <row r="5861" spans="4:4" ht="33" customHeight="1" x14ac:dyDescent="0.2">
      <c r="D5861" s="2"/>
    </row>
    <row r="5862" spans="4:4" ht="33" customHeight="1" x14ac:dyDescent="0.2">
      <c r="D5862" s="2"/>
    </row>
    <row r="5863" spans="4:4" ht="33" customHeight="1" x14ac:dyDescent="0.2">
      <c r="D5863" s="2"/>
    </row>
    <row r="5864" spans="4:4" ht="33" customHeight="1" x14ac:dyDescent="0.2">
      <c r="D5864" s="2"/>
    </row>
    <row r="5865" spans="4:4" ht="33" customHeight="1" x14ac:dyDescent="0.2">
      <c r="D5865" s="2"/>
    </row>
    <row r="5866" spans="4:4" ht="33" customHeight="1" x14ac:dyDescent="0.2">
      <c r="D5866" s="2"/>
    </row>
    <row r="5867" spans="4:4" ht="33" customHeight="1" x14ac:dyDescent="0.2">
      <c r="D5867" s="2"/>
    </row>
    <row r="5868" spans="4:4" ht="33" customHeight="1" x14ac:dyDescent="0.2">
      <c r="D5868" s="2"/>
    </row>
    <row r="5869" spans="4:4" ht="33" customHeight="1" x14ac:dyDescent="0.2">
      <c r="D5869" s="2"/>
    </row>
    <row r="5870" spans="4:4" ht="33" customHeight="1" x14ac:dyDescent="0.2">
      <c r="D5870" s="2"/>
    </row>
    <row r="5871" spans="4:4" ht="33" customHeight="1" x14ac:dyDescent="0.2">
      <c r="D5871" s="2"/>
    </row>
    <row r="5872" spans="4:4" ht="33" customHeight="1" x14ac:dyDescent="0.2">
      <c r="D5872" s="2"/>
    </row>
    <row r="5873" spans="4:4" ht="33" customHeight="1" x14ac:dyDescent="0.2">
      <c r="D5873" s="2"/>
    </row>
    <row r="5874" spans="4:4" ht="33" customHeight="1" x14ac:dyDescent="0.2">
      <c r="D5874" s="2"/>
    </row>
    <row r="5875" spans="4:4" ht="33" customHeight="1" x14ac:dyDescent="0.2">
      <c r="D5875" s="2"/>
    </row>
    <row r="5876" spans="4:4" ht="33" customHeight="1" x14ac:dyDescent="0.2">
      <c r="D5876" s="2"/>
    </row>
    <row r="5877" spans="4:4" ht="33" customHeight="1" x14ac:dyDescent="0.2">
      <c r="D5877" s="2"/>
    </row>
    <row r="5878" spans="4:4" ht="33" customHeight="1" x14ac:dyDescent="0.2">
      <c r="D5878" s="2"/>
    </row>
    <row r="5879" spans="4:4" ht="33" customHeight="1" x14ac:dyDescent="0.2">
      <c r="D5879" s="2"/>
    </row>
    <row r="5880" spans="4:4" ht="33" customHeight="1" x14ac:dyDescent="0.2">
      <c r="D5880" s="2"/>
    </row>
    <row r="5881" spans="4:4" ht="33" customHeight="1" x14ac:dyDescent="0.2">
      <c r="D5881" s="2"/>
    </row>
    <row r="5882" spans="4:4" ht="33" customHeight="1" x14ac:dyDescent="0.2">
      <c r="D5882" s="2"/>
    </row>
    <row r="5883" spans="4:4" ht="33" customHeight="1" x14ac:dyDescent="0.2">
      <c r="D5883" s="2"/>
    </row>
    <row r="5884" spans="4:4" ht="33" customHeight="1" x14ac:dyDescent="0.2">
      <c r="D5884" s="2"/>
    </row>
    <row r="5885" spans="4:4" ht="33" customHeight="1" x14ac:dyDescent="0.2">
      <c r="D5885" s="2"/>
    </row>
    <row r="5886" spans="4:4" ht="33" customHeight="1" x14ac:dyDescent="0.2">
      <c r="D5886" s="2"/>
    </row>
    <row r="5887" spans="4:4" ht="33" customHeight="1" x14ac:dyDescent="0.2">
      <c r="D5887" s="2"/>
    </row>
    <row r="5888" spans="4:4" ht="33" customHeight="1" x14ac:dyDescent="0.2">
      <c r="D5888" s="2"/>
    </row>
    <row r="5889" spans="4:4" ht="33" customHeight="1" x14ac:dyDescent="0.2">
      <c r="D5889" s="2"/>
    </row>
    <row r="5890" spans="4:4" ht="33" customHeight="1" x14ac:dyDescent="0.2">
      <c r="D5890" s="2"/>
    </row>
    <row r="5891" spans="4:4" ht="33" customHeight="1" x14ac:dyDescent="0.2">
      <c r="D5891" s="2"/>
    </row>
    <row r="5892" spans="4:4" ht="33" customHeight="1" x14ac:dyDescent="0.2">
      <c r="D5892" s="2"/>
    </row>
    <row r="5893" spans="4:4" ht="33" customHeight="1" x14ac:dyDescent="0.2">
      <c r="D5893" s="2"/>
    </row>
    <row r="5894" spans="4:4" ht="33" customHeight="1" x14ac:dyDescent="0.2">
      <c r="D5894" s="2"/>
    </row>
    <row r="5895" spans="4:4" ht="33" customHeight="1" x14ac:dyDescent="0.2">
      <c r="D5895" s="2"/>
    </row>
    <row r="5896" spans="4:4" ht="33" customHeight="1" x14ac:dyDescent="0.2">
      <c r="D5896" s="2"/>
    </row>
    <row r="5897" spans="4:4" ht="33" customHeight="1" x14ac:dyDescent="0.2">
      <c r="D5897" s="2"/>
    </row>
    <row r="5898" spans="4:4" ht="33" customHeight="1" x14ac:dyDescent="0.2">
      <c r="D5898" s="2"/>
    </row>
    <row r="5899" spans="4:4" ht="33" customHeight="1" x14ac:dyDescent="0.2">
      <c r="D5899" s="2"/>
    </row>
    <row r="5900" spans="4:4" ht="33" customHeight="1" x14ac:dyDescent="0.2">
      <c r="D5900" s="2"/>
    </row>
    <row r="5901" spans="4:4" ht="33" customHeight="1" x14ac:dyDescent="0.2">
      <c r="D5901" s="2"/>
    </row>
    <row r="5902" spans="4:4" ht="33" customHeight="1" x14ac:dyDescent="0.2">
      <c r="D5902" s="2"/>
    </row>
    <row r="5903" spans="4:4" ht="33" customHeight="1" x14ac:dyDescent="0.2">
      <c r="D5903" s="2"/>
    </row>
    <row r="5904" spans="4:4" ht="33" customHeight="1" x14ac:dyDescent="0.2">
      <c r="D5904" s="2"/>
    </row>
    <row r="5905" spans="4:4" ht="33" customHeight="1" x14ac:dyDescent="0.2">
      <c r="D5905" s="2"/>
    </row>
    <row r="5906" spans="4:4" ht="33" customHeight="1" x14ac:dyDescent="0.2">
      <c r="D5906" s="2"/>
    </row>
    <row r="5907" spans="4:4" ht="33" customHeight="1" x14ac:dyDescent="0.2">
      <c r="D5907" s="2"/>
    </row>
    <row r="5908" spans="4:4" ht="33" customHeight="1" x14ac:dyDescent="0.2">
      <c r="D5908" s="2"/>
    </row>
    <row r="5909" spans="4:4" ht="33" customHeight="1" x14ac:dyDescent="0.2">
      <c r="D5909" s="2"/>
    </row>
    <row r="5910" spans="4:4" ht="33" customHeight="1" x14ac:dyDescent="0.2">
      <c r="D5910" s="2"/>
    </row>
    <row r="5911" spans="4:4" ht="33" customHeight="1" x14ac:dyDescent="0.2">
      <c r="D5911" s="2"/>
    </row>
    <row r="5912" spans="4:4" ht="33" customHeight="1" x14ac:dyDescent="0.2">
      <c r="D5912" s="2"/>
    </row>
    <row r="5913" spans="4:4" ht="33" customHeight="1" x14ac:dyDescent="0.2">
      <c r="D5913" s="2"/>
    </row>
    <row r="5914" spans="4:4" ht="33" customHeight="1" x14ac:dyDescent="0.2">
      <c r="D5914" s="2"/>
    </row>
    <row r="5915" spans="4:4" ht="33" customHeight="1" x14ac:dyDescent="0.2">
      <c r="D5915" s="2"/>
    </row>
    <row r="5916" spans="4:4" ht="33" customHeight="1" x14ac:dyDescent="0.2">
      <c r="D5916" s="2"/>
    </row>
    <row r="5917" spans="4:4" ht="33" customHeight="1" x14ac:dyDescent="0.2">
      <c r="D5917" s="2"/>
    </row>
    <row r="5918" spans="4:4" ht="33" customHeight="1" x14ac:dyDescent="0.2">
      <c r="D5918" s="2"/>
    </row>
    <row r="5919" spans="4:4" ht="33" customHeight="1" x14ac:dyDescent="0.2">
      <c r="D5919" s="2"/>
    </row>
    <row r="5920" spans="4:4" ht="33" customHeight="1" x14ac:dyDescent="0.2">
      <c r="D5920" s="2"/>
    </row>
    <row r="5921" spans="4:4" ht="33" customHeight="1" x14ac:dyDescent="0.2">
      <c r="D5921" s="2"/>
    </row>
    <row r="5922" spans="4:4" ht="33" customHeight="1" x14ac:dyDescent="0.2">
      <c r="D5922" s="2"/>
    </row>
    <row r="5923" spans="4:4" ht="33" customHeight="1" x14ac:dyDescent="0.2">
      <c r="D5923" s="2"/>
    </row>
    <row r="5924" spans="4:4" ht="33" customHeight="1" x14ac:dyDescent="0.2">
      <c r="D5924" s="2"/>
    </row>
    <row r="5925" spans="4:4" ht="33" customHeight="1" x14ac:dyDescent="0.2">
      <c r="D5925" s="2"/>
    </row>
    <row r="5926" spans="4:4" ht="33" customHeight="1" x14ac:dyDescent="0.2">
      <c r="D5926" s="2"/>
    </row>
    <row r="5927" spans="4:4" ht="33" customHeight="1" x14ac:dyDescent="0.2">
      <c r="D5927" s="2"/>
    </row>
    <row r="5928" spans="4:4" ht="33" customHeight="1" x14ac:dyDescent="0.2">
      <c r="D5928" s="2"/>
    </row>
    <row r="5929" spans="4:4" ht="33" customHeight="1" x14ac:dyDescent="0.2">
      <c r="D5929" s="2"/>
    </row>
    <row r="5930" spans="4:4" ht="33" customHeight="1" x14ac:dyDescent="0.2">
      <c r="D5930" s="2"/>
    </row>
    <row r="5931" spans="4:4" ht="33" customHeight="1" x14ac:dyDescent="0.2">
      <c r="D5931" s="2"/>
    </row>
    <row r="5932" spans="4:4" ht="33" customHeight="1" x14ac:dyDescent="0.2">
      <c r="D5932" s="2"/>
    </row>
    <row r="5933" spans="4:4" ht="33" customHeight="1" x14ac:dyDescent="0.2">
      <c r="D5933" s="2"/>
    </row>
    <row r="5934" spans="4:4" ht="33" customHeight="1" x14ac:dyDescent="0.2">
      <c r="D5934" s="2"/>
    </row>
    <row r="5935" spans="4:4" ht="33" customHeight="1" x14ac:dyDescent="0.2">
      <c r="D5935" s="2"/>
    </row>
    <row r="5936" spans="4:4" ht="33" customHeight="1" x14ac:dyDescent="0.2">
      <c r="D5936" s="2"/>
    </row>
    <row r="5937" spans="4:4" ht="33" customHeight="1" x14ac:dyDescent="0.2">
      <c r="D5937" s="2"/>
    </row>
    <row r="5938" spans="4:4" ht="33" customHeight="1" x14ac:dyDescent="0.2">
      <c r="D5938" s="2"/>
    </row>
    <row r="5939" spans="4:4" ht="33" customHeight="1" x14ac:dyDescent="0.2">
      <c r="D5939" s="2"/>
    </row>
    <row r="5940" spans="4:4" ht="33" customHeight="1" x14ac:dyDescent="0.2">
      <c r="D5940" s="2"/>
    </row>
    <row r="5941" spans="4:4" ht="33" customHeight="1" x14ac:dyDescent="0.2">
      <c r="D5941" s="2"/>
    </row>
    <row r="5942" spans="4:4" ht="33" customHeight="1" x14ac:dyDescent="0.2">
      <c r="D5942" s="2"/>
    </row>
    <row r="5943" spans="4:4" ht="33" customHeight="1" x14ac:dyDescent="0.2">
      <c r="D5943" s="2"/>
    </row>
    <row r="5944" spans="4:4" ht="33" customHeight="1" x14ac:dyDescent="0.2">
      <c r="D5944" s="2"/>
    </row>
    <row r="5945" spans="4:4" ht="33" customHeight="1" x14ac:dyDescent="0.2">
      <c r="D5945" s="2"/>
    </row>
    <row r="5946" spans="4:4" ht="33" customHeight="1" x14ac:dyDescent="0.2">
      <c r="D5946" s="2"/>
    </row>
    <row r="5947" spans="4:4" ht="33" customHeight="1" x14ac:dyDescent="0.2">
      <c r="D5947" s="2"/>
    </row>
    <row r="5948" spans="4:4" ht="33" customHeight="1" x14ac:dyDescent="0.2">
      <c r="D5948" s="2"/>
    </row>
    <row r="5949" spans="4:4" ht="33" customHeight="1" x14ac:dyDescent="0.2">
      <c r="D5949" s="2"/>
    </row>
    <row r="5950" spans="4:4" ht="33" customHeight="1" x14ac:dyDescent="0.2">
      <c r="D5950" s="2"/>
    </row>
    <row r="5951" spans="4:4" ht="33" customHeight="1" x14ac:dyDescent="0.2">
      <c r="D5951" s="2"/>
    </row>
    <row r="5952" spans="4:4" ht="33" customHeight="1" x14ac:dyDescent="0.2">
      <c r="D5952" s="2"/>
    </row>
    <row r="5953" spans="4:4" ht="33" customHeight="1" x14ac:dyDescent="0.2">
      <c r="D5953" s="2"/>
    </row>
    <row r="5954" spans="4:4" ht="33" customHeight="1" x14ac:dyDescent="0.2">
      <c r="D5954" s="2"/>
    </row>
    <row r="5955" spans="4:4" ht="33" customHeight="1" x14ac:dyDescent="0.2">
      <c r="D5955" s="2"/>
    </row>
    <row r="5956" spans="4:4" ht="33" customHeight="1" x14ac:dyDescent="0.2">
      <c r="D5956" s="2"/>
    </row>
    <row r="5957" spans="4:4" ht="33" customHeight="1" x14ac:dyDescent="0.2">
      <c r="D5957" s="2"/>
    </row>
    <row r="5958" spans="4:4" ht="33" customHeight="1" x14ac:dyDescent="0.2">
      <c r="D5958" s="2"/>
    </row>
    <row r="5959" spans="4:4" ht="33" customHeight="1" x14ac:dyDescent="0.2">
      <c r="D5959" s="2"/>
    </row>
    <row r="5960" spans="4:4" ht="33" customHeight="1" x14ac:dyDescent="0.2">
      <c r="D5960" s="2"/>
    </row>
    <row r="5961" spans="4:4" ht="33" customHeight="1" x14ac:dyDescent="0.2">
      <c r="D5961" s="2"/>
    </row>
    <row r="5962" spans="4:4" ht="33" customHeight="1" x14ac:dyDescent="0.2">
      <c r="D5962" s="2"/>
    </row>
    <row r="5963" spans="4:4" ht="33" customHeight="1" x14ac:dyDescent="0.2">
      <c r="D5963" s="2"/>
    </row>
    <row r="5964" spans="4:4" ht="33" customHeight="1" x14ac:dyDescent="0.2">
      <c r="D5964" s="2"/>
    </row>
    <row r="5965" spans="4:4" ht="33" customHeight="1" x14ac:dyDescent="0.2">
      <c r="D5965" s="2"/>
    </row>
    <row r="5966" spans="4:4" ht="33" customHeight="1" x14ac:dyDescent="0.2">
      <c r="D5966" s="2"/>
    </row>
    <row r="5967" spans="4:4" ht="33" customHeight="1" x14ac:dyDescent="0.2">
      <c r="D5967" s="2"/>
    </row>
    <row r="5968" spans="4:4" ht="33" customHeight="1" x14ac:dyDescent="0.2">
      <c r="D5968" s="2"/>
    </row>
    <row r="5969" spans="4:4" ht="33" customHeight="1" x14ac:dyDescent="0.2">
      <c r="D5969" s="2"/>
    </row>
    <row r="5970" spans="4:4" ht="33" customHeight="1" x14ac:dyDescent="0.2">
      <c r="D5970" s="2"/>
    </row>
    <row r="5971" spans="4:4" ht="33" customHeight="1" x14ac:dyDescent="0.2">
      <c r="D5971" s="2"/>
    </row>
    <row r="5972" spans="4:4" ht="33" customHeight="1" x14ac:dyDescent="0.2">
      <c r="D5972" s="2"/>
    </row>
    <row r="5973" spans="4:4" ht="33" customHeight="1" x14ac:dyDescent="0.2">
      <c r="D5973" s="2"/>
    </row>
    <row r="5974" spans="4:4" ht="33" customHeight="1" x14ac:dyDescent="0.2">
      <c r="D5974" s="2"/>
    </row>
    <row r="5975" spans="4:4" ht="33" customHeight="1" x14ac:dyDescent="0.2">
      <c r="D5975" s="2"/>
    </row>
    <row r="5976" spans="4:4" ht="33" customHeight="1" x14ac:dyDescent="0.2">
      <c r="D5976" s="2"/>
    </row>
    <row r="5977" spans="4:4" ht="33" customHeight="1" x14ac:dyDescent="0.2">
      <c r="D5977" s="2"/>
    </row>
    <row r="5978" spans="4:4" ht="33" customHeight="1" x14ac:dyDescent="0.2">
      <c r="D5978" s="2"/>
    </row>
    <row r="5979" spans="4:4" ht="33" customHeight="1" x14ac:dyDescent="0.2">
      <c r="D5979" s="2"/>
    </row>
    <row r="5980" spans="4:4" ht="33" customHeight="1" x14ac:dyDescent="0.2">
      <c r="D5980" s="2"/>
    </row>
    <row r="5981" spans="4:4" ht="33" customHeight="1" x14ac:dyDescent="0.2">
      <c r="D5981" s="2"/>
    </row>
    <row r="5982" spans="4:4" ht="33" customHeight="1" x14ac:dyDescent="0.2">
      <c r="D5982" s="2"/>
    </row>
    <row r="5983" spans="4:4" ht="33" customHeight="1" x14ac:dyDescent="0.2">
      <c r="D5983" s="2"/>
    </row>
    <row r="5984" spans="4:4" ht="33" customHeight="1" x14ac:dyDescent="0.2">
      <c r="D5984" s="2"/>
    </row>
    <row r="5985" spans="4:4" ht="33" customHeight="1" x14ac:dyDescent="0.2">
      <c r="D5985" s="2"/>
    </row>
    <row r="5986" spans="4:4" ht="33" customHeight="1" x14ac:dyDescent="0.2">
      <c r="D5986" s="2"/>
    </row>
    <row r="5987" spans="4:4" ht="33" customHeight="1" x14ac:dyDescent="0.2">
      <c r="D5987" s="2"/>
    </row>
    <row r="5988" spans="4:4" ht="33" customHeight="1" x14ac:dyDescent="0.2">
      <c r="D5988" s="2"/>
    </row>
    <row r="5989" spans="4:4" ht="33" customHeight="1" x14ac:dyDescent="0.2">
      <c r="D5989" s="2"/>
    </row>
    <row r="5990" spans="4:4" ht="33" customHeight="1" x14ac:dyDescent="0.2">
      <c r="D5990" s="2"/>
    </row>
    <row r="5991" spans="4:4" ht="33" customHeight="1" x14ac:dyDescent="0.2">
      <c r="D5991" s="2"/>
    </row>
    <row r="5992" spans="4:4" ht="33" customHeight="1" x14ac:dyDescent="0.2">
      <c r="D5992" s="2"/>
    </row>
    <row r="5993" spans="4:4" ht="33" customHeight="1" x14ac:dyDescent="0.2">
      <c r="D5993" s="2"/>
    </row>
    <row r="5994" spans="4:4" ht="33" customHeight="1" x14ac:dyDescent="0.2">
      <c r="D5994" s="2"/>
    </row>
    <row r="5995" spans="4:4" ht="33" customHeight="1" x14ac:dyDescent="0.2">
      <c r="D5995" s="2"/>
    </row>
    <row r="5996" spans="4:4" ht="33" customHeight="1" x14ac:dyDescent="0.2">
      <c r="D5996" s="2"/>
    </row>
    <row r="5997" spans="4:4" ht="33" customHeight="1" x14ac:dyDescent="0.2">
      <c r="D5997" s="2"/>
    </row>
    <row r="5998" spans="4:4" ht="33" customHeight="1" x14ac:dyDescent="0.2">
      <c r="D5998" s="2"/>
    </row>
    <row r="5999" spans="4:4" ht="33" customHeight="1" x14ac:dyDescent="0.2">
      <c r="D5999" s="2"/>
    </row>
    <row r="6000" spans="4:4" ht="33" customHeight="1" x14ac:dyDescent="0.2">
      <c r="D6000" s="2"/>
    </row>
    <row r="6001" spans="4:4" ht="33" customHeight="1" x14ac:dyDescent="0.2">
      <c r="D6001" s="2"/>
    </row>
    <row r="6002" spans="4:4" ht="33" customHeight="1" x14ac:dyDescent="0.2">
      <c r="D6002" s="2"/>
    </row>
    <row r="6003" spans="4:4" ht="33" customHeight="1" x14ac:dyDescent="0.2">
      <c r="D6003" s="2"/>
    </row>
    <row r="6004" spans="4:4" ht="33" customHeight="1" x14ac:dyDescent="0.2">
      <c r="D6004" s="2"/>
    </row>
    <row r="6005" spans="4:4" ht="33" customHeight="1" x14ac:dyDescent="0.2">
      <c r="D6005" s="2"/>
    </row>
    <row r="6006" spans="4:4" ht="33" customHeight="1" x14ac:dyDescent="0.2">
      <c r="D6006" s="2"/>
    </row>
    <row r="6007" spans="4:4" ht="33" customHeight="1" x14ac:dyDescent="0.2">
      <c r="D6007" s="2"/>
    </row>
    <row r="6008" spans="4:4" ht="33" customHeight="1" x14ac:dyDescent="0.2">
      <c r="D6008" s="2"/>
    </row>
    <row r="6009" spans="4:4" ht="33" customHeight="1" x14ac:dyDescent="0.2">
      <c r="D6009" s="2"/>
    </row>
    <row r="6010" spans="4:4" ht="33" customHeight="1" x14ac:dyDescent="0.2">
      <c r="D6010" s="2"/>
    </row>
    <row r="6011" spans="4:4" ht="33" customHeight="1" x14ac:dyDescent="0.2">
      <c r="D6011" s="2"/>
    </row>
    <row r="6012" spans="4:4" ht="33" customHeight="1" x14ac:dyDescent="0.2">
      <c r="D6012" s="2"/>
    </row>
    <row r="6013" spans="4:4" ht="33" customHeight="1" x14ac:dyDescent="0.2">
      <c r="D6013" s="2"/>
    </row>
    <row r="6014" spans="4:4" ht="33" customHeight="1" x14ac:dyDescent="0.2">
      <c r="D6014" s="2"/>
    </row>
    <row r="6015" spans="4:4" ht="33" customHeight="1" x14ac:dyDescent="0.2">
      <c r="D6015" s="2"/>
    </row>
    <row r="6016" spans="4:4" ht="33" customHeight="1" x14ac:dyDescent="0.2">
      <c r="D6016" s="2"/>
    </row>
    <row r="6017" spans="4:4" ht="33" customHeight="1" x14ac:dyDescent="0.2">
      <c r="D6017" s="2"/>
    </row>
    <row r="6018" spans="4:4" ht="33" customHeight="1" x14ac:dyDescent="0.2">
      <c r="D6018" s="2"/>
    </row>
    <row r="6019" spans="4:4" ht="33" customHeight="1" x14ac:dyDescent="0.2">
      <c r="D6019" s="2"/>
    </row>
    <row r="6020" spans="4:4" ht="33" customHeight="1" x14ac:dyDescent="0.2">
      <c r="D6020" s="2"/>
    </row>
    <row r="6021" spans="4:4" ht="33" customHeight="1" x14ac:dyDescent="0.2">
      <c r="D6021" s="2"/>
    </row>
    <row r="6022" spans="4:4" ht="33" customHeight="1" x14ac:dyDescent="0.2">
      <c r="D6022" s="2"/>
    </row>
    <row r="6023" spans="4:4" ht="33" customHeight="1" x14ac:dyDescent="0.2">
      <c r="D6023" s="2"/>
    </row>
    <row r="6024" spans="4:4" ht="33" customHeight="1" x14ac:dyDescent="0.2">
      <c r="D6024" s="2"/>
    </row>
    <row r="6025" spans="4:4" ht="33" customHeight="1" x14ac:dyDescent="0.2">
      <c r="D6025" s="2"/>
    </row>
    <row r="6026" spans="4:4" ht="33" customHeight="1" x14ac:dyDescent="0.2">
      <c r="D6026" s="2"/>
    </row>
    <row r="6027" spans="4:4" ht="33" customHeight="1" x14ac:dyDescent="0.2">
      <c r="D6027" s="2"/>
    </row>
    <row r="6028" spans="4:4" ht="33" customHeight="1" x14ac:dyDescent="0.2">
      <c r="D6028" s="2"/>
    </row>
    <row r="6029" spans="4:4" ht="33" customHeight="1" x14ac:dyDescent="0.2">
      <c r="D6029" s="2"/>
    </row>
    <row r="6030" spans="4:4" ht="33" customHeight="1" x14ac:dyDescent="0.2">
      <c r="D6030" s="2"/>
    </row>
    <row r="6031" spans="4:4" ht="33" customHeight="1" x14ac:dyDescent="0.2">
      <c r="D6031" s="2"/>
    </row>
    <row r="6032" spans="4:4" ht="33" customHeight="1" x14ac:dyDescent="0.2">
      <c r="D6032" s="2"/>
    </row>
    <row r="6033" spans="4:4" ht="33" customHeight="1" x14ac:dyDescent="0.2">
      <c r="D6033" s="2"/>
    </row>
    <row r="6034" spans="4:4" ht="33" customHeight="1" x14ac:dyDescent="0.2">
      <c r="D6034" s="2"/>
    </row>
    <row r="6035" spans="4:4" ht="33" customHeight="1" x14ac:dyDescent="0.2">
      <c r="D6035" s="2"/>
    </row>
    <row r="6036" spans="4:4" ht="33" customHeight="1" x14ac:dyDescent="0.2">
      <c r="D6036" s="2"/>
    </row>
    <row r="6037" spans="4:4" ht="33" customHeight="1" x14ac:dyDescent="0.2">
      <c r="D6037" s="2"/>
    </row>
    <row r="6038" spans="4:4" ht="33" customHeight="1" x14ac:dyDescent="0.2">
      <c r="D6038" s="2"/>
    </row>
    <row r="6039" spans="4:4" ht="33" customHeight="1" x14ac:dyDescent="0.2">
      <c r="D6039" s="2"/>
    </row>
    <row r="6040" spans="4:4" ht="33" customHeight="1" x14ac:dyDescent="0.2">
      <c r="D6040" s="2"/>
    </row>
    <row r="6041" spans="4:4" ht="33" customHeight="1" x14ac:dyDescent="0.2">
      <c r="D6041" s="2"/>
    </row>
    <row r="6042" spans="4:4" ht="33" customHeight="1" x14ac:dyDescent="0.2">
      <c r="D6042" s="2"/>
    </row>
    <row r="6043" spans="4:4" ht="33" customHeight="1" x14ac:dyDescent="0.2">
      <c r="D6043" s="2"/>
    </row>
    <row r="6044" spans="4:4" ht="33" customHeight="1" x14ac:dyDescent="0.2">
      <c r="D6044" s="2"/>
    </row>
    <row r="6045" spans="4:4" ht="33" customHeight="1" x14ac:dyDescent="0.2">
      <c r="D6045" s="2"/>
    </row>
    <row r="6046" spans="4:4" ht="33" customHeight="1" x14ac:dyDescent="0.2">
      <c r="D6046" s="2"/>
    </row>
    <row r="6047" spans="4:4" ht="33" customHeight="1" x14ac:dyDescent="0.2">
      <c r="D6047" s="2"/>
    </row>
    <row r="6048" spans="4:4" ht="33" customHeight="1" x14ac:dyDescent="0.2">
      <c r="D6048" s="2"/>
    </row>
    <row r="6049" spans="4:4" ht="33" customHeight="1" x14ac:dyDescent="0.2">
      <c r="D6049" s="2"/>
    </row>
    <row r="6050" spans="4:4" ht="33" customHeight="1" x14ac:dyDescent="0.2">
      <c r="D6050" s="2"/>
    </row>
    <row r="6051" spans="4:4" ht="33" customHeight="1" x14ac:dyDescent="0.2">
      <c r="D6051" s="2"/>
    </row>
    <row r="6052" spans="4:4" ht="33" customHeight="1" x14ac:dyDescent="0.2">
      <c r="D6052" s="2"/>
    </row>
    <row r="6053" spans="4:4" ht="33" customHeight="1" x14ac:dyDescent="0.2">
      <c r="D6053" s="2"/>
    </row>
    <row r="6054" spans="4:4" ht="33" customHeight="1" x14ac:dyDescent="0.2">
      <c r="D6054" s="2"/>
    </row>
    <row r="6055" spans="4:4" ht="33" customHeight="1" x14ac:dyDescent="0.2">
      <c r="D6055" s="2"/>
    </row>
    <row r="6056" spans="4:4" ht="33" customHeight="1" x14ac:dyDescent="0.2">
      <c r="D6056" s="2"/>
    </row>
    <row r="6057" spans="4:4" ht="33" customHeight="1" x14ac:dyDescent="0.2">
      <c r="D6057" s="2"/>
    </row>
    <row r="6058" spans="4:4" ht="33" customHeight="1" x14ac:dyDescent="0.2">
      <c r="D6058" s="2"/>
    </row>
    <row r="6059" spans="4:4" ht="33" customHeight="1" x14ac:dyDescent="0.2">
      <c r="D6059" s="2"/>
    </row>
    <row r="6060" spans="4:4" ht="33" customHeight="1" x14ac:dyDescent="0.2">
      <c r="D6060" s="2"/>
    </row>
    <row r="6061" spans="4:4" ht="33" customHeight="1" x14ac:dyDescent="0.2">
      <c r="D6061" s="2"/>
    </row>
    <row r="6062" spans="4:4" ht="33" customHeight="1" x14ac:dyDescent="0.2">
      <c r="D6062" s="2"/>
    </row>
    <row r="6063" spans="4:4" ht="33" customHeight="1" x14ac:dyDescent="0.2">
      <c r="D6063" s="2"/>
    </row>
    <row r="6064" spans="4:4" ht="33" customHeight="1" x14ac:dyDescent="0.2">
      <c r="D6064" s="2"/>
    </row>
    <row r="6065" spans="4:4" ht="33" customHeight="1" x14ac:dyDescent="0.2">
      <c r="D6065" s="2"/>
    </row>
    <row r="6066" spans="4:4" ht="33" customHeight="1" x14ac:dyDescent="0.2">
      <c r="D6066" s="2"/>
    </row>
    <row r="6067" spans="4:4" ht="33" customHeight="1" x14ac:dyDescent="0.2">
      <c r="D6067" s="2"/>
    </row>
    <row r="6068" spans="4:4" ht="33" customHeight="1" x14ac:dyDescent="0.2">
      <c r="D6068" s="2"/>
    </row>
    <row r="6069" spans="4:4" ht="33" customHeight="1" x14ac:dyDescent="0.2">
      <c r="D6069" s="2"/>
    </row>
    <row r="6070" spans="4:4" ht="33" customHeight="1" x14ac:dyDescent="0.2">
      <c r="D6070" s="2"/>
    </row>
    <row r="6071" spans="4:4" ht="33" customHeight="1" x14ac:dyDescent="0.2">
      <c r="D6071" s="2"/>
    </row>
    <row r="6072" spans="4:4" ht="33" customHeight="1" x14ac:dyDescent="0.2">
      <c r="D6072" s="2"/>
    </row>
    <row r="6073" spans="4:4" ht="33" customHeight="1" x14ac:dyDescent="0.2">
      <c r="D6073" s="2"/>
    </row>
    <row r="6074" spans="4:4" ht="33" customHeight="1" x14ac:dyDescent="0.2">
      <c r="D6074" s="2"/>
    </row>
    <row r="6075" spans="4:4" ht="33" customHeight="1" x14ac:dyDescent="0.2">
      <c r="D6075" s="2"/>
    </row>
    <row r="6076" spans="4:4" ht="33" customHeight="1" x14ac:dyDescent="0.2">
      <c r="D6076" s="2"/>
    </row>
    <row r="6077" spans="4:4" ht="33" customHeight="1" x14ac:dyDescent="0.2">
      <c r="D6077" s="2"/>
    </row>
    <row r="6078" spans="4:4" ht="33" customHeight="1" x14ac:dyDescent="0.2">
      <c r="D6078" s="2"/>
    </row>
    <row r="6079" spans="4:4" ht="33" customHeight="1" x14ac:dyDescent="0.2">
      <c r="D6079" s="2"/>
    </row>
    <row r="6080" spans="4:4" ht="33" customHeight="1" x14ac:dyDescent="0.2">
      <c r="D6080" s="2"/>
    </row>
    <row r="6081" spans="4:4" ht="33" customHeight="1" x14ac:dyDescent="0.2">
      <c r="D6081" s="2"/>
    </row>
    <row r="6082" spans="4:4" ht="33" customHeight="1" x14ac:dyDescent="0.2">
      <c r="D6082" s="2"/>
    </row>
    <row r="6083" spans="4:4" ht="33" customHeight="1" x14ac:dyDescent="0.2">
      <c r="D6083" s="2"/>
    </row>
    <row r="6084" spans="4:4" ht="33" customHeight="1" x14ac:dyDescent="0.2">
      <c r="D6084" s="2"/>
    </row>
    <row r="6085" spans="4:4" ht="33" customHeight="1" x14ac:dyDescent="0.2">
      <c r="D6085" s="2"/>
    </row>
    <row r="6086" spans="4:4" ht="33" customHeight="1" x14ac:dyDescent="0.2">
      <c r="D6086" s="2"/>
    </row>
    <row r="6087" spans="4:4" ht="33" customHeight="1" x14ac:dyDescent="0.2">
      <c r="D6087" s="2"/>
    </row>
    <row r="6088" spans="4:4" ht="33" customHeight="1" x14ac:dyDescent="0.2">
      <c r="D6088" s="2"/>
    </row>
    <row r="6089" spans="4:4" ht="33" customHeight="1" x14ac:dyDescent="0.2">
      <c r="D6089" s="2"/>
    </row>
    <row r="6090" spans="4:4" ht="33" customHeight="1" x14ac:dyDescent="0.2">
      <c r="D6090" s="2"/>
    </row>
    <row r="6091" spans="4:4" ht="33" customHeight="1" x14ac:dyDescent="0.2">
      <c r="D6091" s="2"/>
    </row>
    <row r="6092" spans="4:4" ht="33" customHeight="1" x14ac:dyDescent="0.2">
      <c r="D6092" s="2"/>
    </row>
    <row r="6093" spans="4:4" ht="33" customHeight="1" x14ac:dyDescent="0.2">
      <c r="D6093" s="2"/>
    </row>
    <row r="6094" spans="4:4" ht="33" customHeight="1" x14ac:dyDescent="0.2">
      <c r="D6094" s="2"/>
    </row>
    <row r="6095" spans="4:4" ht="33" customHeight="1" x14ac:dyDescent="0.2">
      <c r="D6095" s="2"/>
    </row>
    <row r="6096" spans="4:4" ht="33" customHeight="1" x14ac:dyDescent="0.2">
      <c r="D6096" s="2"/>
    </row>
    <row r="6097" spans="4:4" ht="33" customHeight="1" x14ac:dyDescent="0.2">
      <c r="D6097" s="2"/>
    </row>
    <row r="6098" spans="4:4" ht="33" customHeight="1" x14ac:dyDescent="0.2">
      <c r="D6098" s="2"/>
    </row>
    <row r="6099" spans="4:4" ht="33" customHeight="1" x14ac:dyDescent="0.2">
      <c r="D6099" s="2"/>
    </row>
    <row r="6100" spans="4:4" ht="33" customHeight="1" x14ac:dyDescent="0.2">
      <c r="D6100" s="2"/>
    </row>
    <row r="6101" spans="4:4" ht="33" customHeight="1" x14ac:dyDescent="0.2">
      <c r="D6101" s="2"/>
    </row>
    <row r="6102" spans="4:4" ht="33" customHeight="1" x14ac:dyDescent="0.2">
      <c r="D6102" s="2"/>
    </row>
    <row r="6103" spans="4:4" ht="33" customHeight="1" x14ac:dyDescent="0.2">
      <c r="D6103" s="2"/>
    </row>
    <row r="6104" spans="4:4" ht="33" customHeight="1" x14ac:dyDescent="0.2">
      <c r="D6104" s="2"/>
    </row>
    <row r="6105" spans="4:4" ht="33" customHeight="1" x14ac:dyDescent="0.2">
      <c r="D6105" s="2"/>
    </row>
    <row r="6106" spans="4:4" ht="33" customHeight="1" x14ac:dyDescent="0.2">
      <c r="D6106" s="2"/>
    </row>
    <row r="6107" spans="4:4" ht="33" customHeight="1" x14ac:dyDescent="0.2">
      <c r="D6107" s="2"/>
    </row>
    <row r="6108" spans="4:4" ht="33" customHeight="1" x14ac:dyDescent="0.2">
      <c r="D6108" s="2"/>
    </row>
    <row r="6109" spans="4:4" ht="33" customHeight="1" x14ac:dyDescent="0.2">
      <c r="D6109" s="2"/>
    </row>
    <row r="6110" spans="4:4" ht="33" customHeight="1" x14ac:dyDescent="0.2">
      <c r="D6110" s="2"/>
    </row>
    <row r="6111" spans="4:4" ht="33" customHeight="1" x14ac:dyDescent="0.2">
      <c r="D6111" s="2"/>
    </row>
    <row r="6112" spans="4:4" ht="33" customHeight="1" x14ac:dyDescent="0.2">
      <c r="D6112" s="2"/>
    </row>
    <row r="6113" spans="4:4" ht="33" customHeight="1" x14ac:dyDescent="0.2">
      <c r="D6113" s="2"/>
    </row>
    <row r="6114" spans="4:4" ht="33" customHeight="1" x14ac:dyDescent="0.2">
      <c r="D6114" s="2"/>
    </row>
    <row r="6115" spans="4:4" ht="33" customHeight="1" x14ac:dyDescent="0.2">
      <c r="D6115" s="2"/>
    </row>
    <row r="6116" spans="4:4" ht="33" customHeight="1" x14ac:dyDescent="0.2">
      <c r="D6116" s="2"/>
    </row>
    <row r="6117" spans="4:4" ht="33" customHeight="1" x14ac:dyDescent="0.2">
      <c r="D6117" s="2"/>
    </row>
    <row r="6118" spans="4:4" ht="33" customHeight="1" x14ac:dyDescent="0.2">
      <c r="D6118" s="2"/>
    </row>
    <row r="6119" spans="4:4" ht="33" customHeight="1" x14ac:dyDescent="0.2">
      <c r="D6119" s="2"/>
    </row>
    <row r="6120" spans="4:4" ht="33" customHeight="1" x14ac:dyDescent="0.2">
      <c r="D6120" s="2"/>
    </row>
    <row r="6121" spans="4:4" ht="33" customHeight="1" x14ac:dyDescent="0.2">
      <c r="D6121" s="2"/>
    </row>
    <row r="6122" spans="4:4" ht="33" customHeight="1" x14ac:dyDescent="0.2">
      <c r="D6122" s="2"/>
    </row>
    <row r="6123" spans="4:4" ht="33" customHeight="1" x14ac:dyDescent="0.2">
      <c r="D6123" s="2"/>
    </row>
    <row r="6124" spans="4:4" ht="33" customHeight="1" x14ac:dyDescent="0.2">
      <c r="D6124" s="2"/>
    </row>
    <row r="6125" spans="4:4" ht="33" customHeight="1" x14ac:dyDescent="0.2">
      <c r="D6125" s="2"/>
    </row>
    <row r="6126" spans="4:4" ht="33" customHeight="1" x14ac:dyDescent="0.2">
      <c r="D6126" s="2"/>
    </row>
    <row r="6127" spans="4:4" ht="33" customHeight="1" x14ac:dyDescent="0.2">
      <c r="D6127" s="2"/>
    </row>
    <row r="6128" spans="4:4" ht="33" customHeight="1" x14ac:dyDescent="0.2">
      <c r="D6128" s="2"/>
    </row>
    <row r="6129" spans="4:4" ht="33" customHeight="1" x14ac:dyDescent="0.2">
      <c r="D6129" s="2"/>
    </row>
    <row r="6130" spans="4:4" ht="33" customHeight="1" x14ac:dyDescent="0.2">
      <c r="D6130" s="2"/>
    </row>
    <row r="6131" spans="4:4" ht="33" customHeight="1" x14ac:dyDescent="0.2">
      <c r="D6131" s="2"/>
    </row>
    <row r="6132" spans="4:4" ht="33" customHeight="1" x14ac:dyDescent="0.2">
      <c r="D6132" s="2"/>
    </row>
    <row r="6133" spans="4:4" ht="33" customHeight="1" x14ac:dyDescent="0.2">
      <c r="D6133" s="2"/>
    </row>
    <row r="6134" spans="4:4" ht="33" customHeight="1" x14ac:dyDescent="0.2">
      <c r="D6134" s="2"/>
    </row>
    <row r="6135" spans="4:4" ht="33" customHeight="1" x14ac:dyDescent="0.2">
      <c r="D6135" s="2"/>
    </row>
    <row r="6136" spans="4:4" ht="33" customHeight="1" x14ac:dyDescent="0.2">
      <c r="D6136" s="2"/>
    </row>
    <row r="6137" spans="4:4" ht="33" customHeight="1" x14ac:dyDescent="0.2">
      <c r="D6137" s="2"/>
    </row>
    <row r="6138" spans="4:4" ht="33" customHeight="1" x14ac:dyDescent="0.2">
      <c r="D6138" s="2"/>
    </row>
    <row r="6139" spans="4:4" ht="33" customHeight="1" x14ac:dyDescent="0.2">
      <c r="D6139" s="2"/>
    </row>
    <row r="6140" spans="4:4" ht="33" customHeight="1" x14ac:dyDescent="0.2">
      <c r="D6140" s="2"/>
    </row>
    <row r="6141" spans="4:4" ht="33" customHeight="1" x14ac:dyDescent="0.2">
      <c r="D6141" s="2"/>
    </row>
    <row r="6142" spans="4:4" ht="33" customHeight="1" x14ac:dyDescent="0.2">
      <c r="D6142" s="2"/>
    </row>
    <row r="6143" spans="4:4" ht="33" customHeight="1" x14ac:dyDescent="0.2">
      <c r="D6143" s="2"/>
    </row>
    <row r="6144" spans="4:4" ht="33" customHeight="1" x14ac:dyDescent="0.2">
      <c r="D6144" s="2"/>
    </row>
    <row r="6145" spans="4:4" ht="33" customHeight="1" x14ac:dyDescent="0.2">
      <c r="D6145" s="2"/>
    </row>
    <row r="6146" spans="4:4" ht="33" customHeight="1" x14ac:dyDescent="0.2">
      <c r="D6146" s="2"/>
    </row>
    <row r="6147" spans="4:4" ht="33" customHeight="1" x14ac:dyDescent="0.2">
      <c r="D6147" s="2"/>
    </row>
    <row r="6148" spans="4:4" ht="33" customHeight="1" x14ac:dyDescent="0.2">
      <c r="D6148" s="2"/>
    </row>
    <row r="6149" spans="4:4" ht="33" customHeight="1" x14ac:dyDescent="0.2">
      <c r="D6149" s="2"/>
    </row>
    <row r="6150" spans="4:4" ht="33" customHeight="1" x14ac:dyDescent="0.2">
      <c r="D6150" s="2"/>
    </row>
    <row r="6151" spans="4:4" ht="33" customHeight="1" x14ac:dyDescent="0.2">
      <c r="D6151" s="2"/>
    </row>
    <row r="6152" spans="4:4" ht="33" customHeight="1" x14ac:dyDescent="0.2">
      <c r="D6152" s="2"/>
    </row>
    <row r="6153" spans="4:4" ht="33" customHeight="1" x14ac:dyDescent="0.2">
      <c r="D6153" s="2"/>
    </row>
    <row r="6154" spans="4:4" ht="33" customHeight="1" x14ac:dyDescent="0.2">
      <c r="D6154" s="2"/>
    </row>
    <row r="6155" spans="4:4" ht="33" customHeight="1" x14ac:dyDescent="0.2">
      <c r="D6155" s="2"/>
    </row>
    <row r="6156" spans="4:4" ht="33" customHeight="1" x14ac:dyDescent="0.2">
      <c r="D6156" s="2"/>
    </row>
    <row r="6157" spans="4:4" ht="33" customHeight="1" x14ac:dyDescent="0.2">
      <c r="D6157" s="2"/>
    </row>
    <row r="6158" spans="4:4" ht="33" customHeight="1" x14ac:dyDescent="0.2">
      <c r="D6158" s="2"/>
    </row>
    <row r="6159" spans="4:4" ht="33" customHeight="1" x14ac:dyDescent="0.2">
      <c r="D6159" s="2"/>
    </row>
    <row r="6160" spans="4:4" ht="33" customHeight="1" x14ac:dyDescent="0.2">
      <c r="D6160" s="2"/>
    </row>
    <row r="6161" spans="4:4" ht="33" customHeight="1" x14ac:dyDescent="0.2">
      <c r="D6161" s="2"/>
    </row>
    <row r="6162" spans="4:4" ht="33" customHeight="1" x14ac:dyDescent="0.2">
      <c r="D6162" s="2"/>
    </row>
    <row r="6163" spans="4:4" ht="33" customHeight="1" x14ac:dyDescent="0.2">
      <c r="D6163" s="2"/>
    </row>
    <row r="6164" spans="4:4" ht="33" customHeight="1" x14ac:dyDescent="0.2">
      <c r="D6164" s="2"/>
    </row>
    <row r="6165" spans="4:4" ht="33" customHeight="1" x14ac:dyDescent="0.2">
      <c r="D6165" s="2"/>
    </row>
    <row r="6166" spans="4:4" ht="33" customHeight="1" x14ac:dyDescent="0.2">
      <c r="D6166" s="2"/>
    </row>
    <row r="6167" spans="4:4" ht="33" customHeight="1" x14ac:dyDescent="0.2">
      <c r="D6167" s="2"/>
    </row>
    <row r="6168" spans="4:4" ht="33" customHeight="1" x14ac:dyDescent="0.2">
      <c r="D6168" s="2"/>
    </row>
    <row r="6169" spans="4:4" ht="33" customHeight="1" x14ac:dyDescent="0.2">
      <c r="D6169" s="2"/>
    </row>
    <row r="6170" spans="4:4" ht="33" customHeight="1" x14ac:dyDescent="0.2">
      <c r="D6170" s="2"/>
    </row>
    <row r="6171" spans="4:4" ht="33" customHeight="1" x14ac:dyDescent="0.2">
      <c r="D6171" s="2"/>
    </row>
    <row r="6172" spans="4:4" ht="33" customHeight="1" x14ac:dyDescent="0.2">
      <c r="D6172" s="2"/>
    </row>
    <row r="6173" spans="4:4" ht="33" customHeight="1" x14ac:dyDescent="0.2">
      <c r="D6173" s="2"/>
    </row>
    <row r="6174" spans="4:4" ht="33" customHeight="1" x14ac:dyDescent="0.2">
      <c r="D6174" s="2"/>
    </row>
    <row r="6175" spans="4:4" ht="33" customHeight="1" x14ac:dyDescent="0.2">
      <c r="D6175" s="2"/>
    </row>
    <row r="6176" spans="4:4" ht="33" customHeight="1" x14ac:dyDescent="0.2">
      <c r="D6176" s="2"/>
    </row>
    <row r="6177" spans="4:4" ht="33" customHeight="1" x14ac:dyDescent="0.2">
      <c r="D6177" s="2"/>
    </row>
    <row r="6178" spans="4:4" ht="33" customHeight="1" x14ac:dyDescent="0.2">
      <c r="D6178" s="2"/>
    </row>
    <row r="6179" spans="4:4" ht="33" customHeight="1" x14ac:dyDescent="0.2">
      <c r="D6179" s="2"/>
    </row>
    <row r="6180" spans="4:4" ht="33" customHeight="1" x14ac:dyDescent="0.2">
      <c r="D6180" s="2"/>
    </row>
    <row r="6181" spans="4:4" ht="33" customHeight="1" x14ac:dyDescent="0.2">
      <c r="D6181" s="2"/>
    </row>
    <row r="6182" spans="4:4" ht="33" customHeight="1" x14ac:dyDescent="0.2">
      <c r="D6182" s="2"/>
    </row>
    <row r="6183" spans="4:4" ht="33" customHeight="1" x14ac:dyDescent="0.2">
      <c r="D6183" s="2"/>
    </row>
    <row r="6184" spans="4:4" ht="33" customHeight="1" x14ac:dyDescent="0.2">
      <c r="D6184" s="2"/>
    </row>
    <row r="6185" spans="4:4" ht="33" customHeight="1" x14ac:dyDescent="0.2">
      <c r="D6185" s="2"/>
    </row>
    <row r="6186" spans="4:4" ht="33" customHeight="1" x14ac:dyDescent="0.2">
      <c r="D6186" s="2"/>
    </row>
    <row r="6187" spans="4:4" ht="33" customHeight="1" x14ac:dyDescent="0.2">
      <c r="D6187" s="2"/>
    </row>
    <row r="6188" spans="4:4" ht="33" customHeight="1" x14ac:dyDescent="0.2">
      <c r="D6188" s="2"/>
    </row>
    <row r="6189" spans="4:4" ht="33" customHeight="1" x14ac:dyDescent="0.2">
      <c r="D6189" s="2"/>
    </row>
    <row r="6190" spans="4:4" ht="33" customHeight="1" x14ac:dyDescent="0.2">
      <c r="D6190" s="2"/>
    </row>
    <row r="6191" spans="4:4" ht="33" customHeight="1" x14ac:dyDescent="0.2">
      <c r="D6191" s="2"/>
    </row>
    <row r="6192" spans="4:4" ht="33" customHeight="1" x14ac:dyDescent="0.2">
      <c r="D6192" s="2"/>
    </row>
    <row r="6193" spans="4:4" ht="33" customHeight="1" x14ac:dyDescent="0.2">
      <c r="D6193" s="2"/>
    </row>
    <row r="6194" spans="4:4" ht="33" customHeight="1" x14ac:dyDescent="0.2">
      <c r="D6194" s="2"/>
    </row>
    <row r="6195" spans="4:4" ht="33" customHeight="1" x14ac:dyDescent="0.2">
      <c r="D6195" s="2"/>
    </row>
    <row r="6196" spans="4:4" ht="33" customHeight="1" x14ac:dyDescent="0.2">
      <c r="D6196" s="2"/>
    </row>
    <row r="6197" spans="4:4" ht="33" customHeight="1" x14ac:dyDescent="0.2">
      <c r="D6197" s="2"/>
    </row>
    <row r="6198" spans="4:4" ht="33" customHeight="1" x14ac:dyDescent="0.2">
      <c r="D6198" s="2"/>
    </row>
    <row r="6199" spans="4:4" ht="33" customHeight="1" x14ac:dyDescent="0.2">
      <c r="D6199" s="2"/>
    </row>
    <row r="6200" spans="4:4" ht="33" customHeight="1" x14ac:dyDescent="0.2">
      <c r="D6200" s="2"/>
    </row>
    <row r="6201" spans="4:4" ht="33" customHeight="1" x14ac:dyDescent="0.2">
      <c r="D6201" s="2"/>
    </row>
    <row r="6202" spans="4:4" ht="33" customHeight="1" x14ac:dyDescent="0.2">
      <c r="D6202" s="2"/>
    </row>
    <row r="6203" spans="4:4" ht="33" customHeight="1" x14ac:dyDescent="0.2">
      <c r="D6203" s="2"/>
    </row>
    <row r="6204" spans="4:4" ht="33" customHeight="1" x14ac:dyDescent="0.2">
      <c r="D6204" s="2"/>
    </row>
    <row r="6205" spans="4:4" ht="33" customHeight="1" x14ac:dyDescent="0.2">
      <c r="D6205" s="2"/>
    </row>
    <row r="6206" spans="4:4" ht="33" customHeight="1" x14ac:dyDescent="0.2">
      <c r="D6206" s="2"/>
    </row>
    <row r="6207" spans="4:4" ht="33" customHeight="1" x14ac:dyDescent="0.2">
      <c r="D6207" s="2"/>
    </row>
    <row r="6208" spans="4:4" ht="33" customHeight="1" x14ac:dyDescent="0.2">
      <c r="D6208" s="2"/>
    </row>
    <row r="6209" spans="4:4" ht="33" customHeight="1" x14ac:dyDescent="0.2">
      <c r="D6209" s="2"/>
    </row>
    <row r="6210" spans="4:4" ht="33" customHeight="1" x14ac:dyDescent="0.2">
      <c r="D6210" s="2"/>
    </row>
    <row r="6211" spans="4:4" ht="33" customHeight="1" x14ac:dyDescent="0.2">
      <c r="D6211" s="2"/>
    </row>
    <row r="6212" spans="4:4" ht="33" customHeight="1" x14ac:dyDescent="0.2">
      <c r="D6212" s="2"/>
    </row>
    <row r="6213" spans="4:4" ht="33" customHeight="1" x14ac:dyDescent="0.2">
      <c r="D6213" s="2"/>
    </row>
    <row r="6214" spans="4:4" ht="33" customHeight="1" x14ac:dyDescent="0.2">
      <c r="D6214" s="2"/>
    </row>
    <row r="6215" spans="4:4" ht="33" customHeight="1" x14ac:dyDescent="0.2">
      <c r="D6215" s="2"/>
    </row>
    <row r="6216" spans="4:4" ht="33" customHeight="1" x14ac:dyDescent="0.2">
      <c r="D6216" s="2"/>
    </row>
    <row r="6217" spans="4:4" ht="33" customHeight="1" x14ac:dyDescent="0.2">
      <c r="D6217" s="2"/>
    </row>
    <row r="6218" spans="4:4" ht="33" customHeight="1" x14ac:dyDescent="0.2">
      <c r="D6218" s="2"/>
    </row>
    <row r="6219" spans="4:4" ht="33" customHeight="1" x14ac:dyDescent="0.2">
      <c r="D6219" s="2"/>
    </row>
    <row r="6220" spans="4:4" ht="33" customHeight="1" x14ac:dyDescent="0.2">
      <c r="D6220" s="2"/>
    </row>
    <row r="6221" spans="4:4" ht="33" customHeight="1" x14ac:dyDescent="0.2">
      <c r="D6221" s="2"/>
    </row>
    <row r="6222" spans="4:4" ht="33" customHeight="1" x14ac:dyDescent="0.2">
      <c r="D6222" s="2"/>
    </row>
    <row r="6223" spans="4:4" ht="33" customHeight="1" x14ac:dyDescent="0.2">
      <c r="D6223" s="2"/>
    </row>
    <row r="6224" spans="4:4" ht="33" customHeight="1" x14ac:dyDescent="0.2">
      <c r="D6224" s="2"/>
    </row>
    <row r="6225" spans="4:4" ht="33" customHeight="1" x14ac:dyDescent="0.2">
      <c r="D6225" s="2"/>
    </row>
    <row r="6226" spans="4:4" ht="33" customHeight="1" x14ac:dyDescent="0.2">
      <c r="D6226" s="2"/>
    </row>
    <row r="6227" spans="4:4" ht="33" customHeight="1" x14ac:dyDescent="0.2">
      <c r="D6227" s="2"/>
    </row>
    <row r="6228" spans="4:4" ht="33" customHeight="1" x14ac:dyDescent="0.2">
      <c r="D6228" s="2"/>
    </row>
    <row r="6229" spans="4:4" ht="33" customHeight="1" x14ac:dyDescent="0.2">
      <c r="D6229" s="2"/>
    </row>
    <row r="6230" spans="4:4" ht="33" customHeight="1" x14ac:dyDescent="0.2">
      <c r="D6230" s="2"/>
    </row>
    <row r="6231" spans="4:4" ht="33" customHeight="1" x14ac:dyDescent="0.2">
      <c r="D6231" s="2"/>
    </row>
    <row r="6232" spans="4:4" ht="33" customHeight="1" x14ac:dyDescent="0.2">
      <c r="D6232" s="2"/>
    </row>
    <row r="6233" spans="4:4" ht="33" customHeight="1" x14ac:dyDescent="0.2">
      <c r="D6233" s="2"/>
    </row>
    <row r="6234" spans="4:4" ht="33" customHeight="1" x14ac:dyDescent="0.2">
      <c r="D6234" s="2"/>
    </row>
    <row r="6235" spans="4:4" ht="33" customHeight="1" x14ac:dyDescent="0.2">
      <c r="D6235" s="2"/>
    </row>
    <row r="6236" spans="4:4" ht="33" customHeight="1" x14ac:dyDescent="0.2">
      <c r="D6236" s="2"/>
    </row>
    <row r="6237" spans="4:4" ht="33" customHeight="1" x14ac:dyDescent="0.2">
      <c r="D6237" s="2"/>
    </row>
    <row r="6238" spans="4:4" ht="33" customHeight="1" x14ac:dyDescent="0.2">
      <c r="D6238" s="2"/>
    </row>
    <row r="6239" spans="4:4" ht="33" customHeight="1" x14ac:dyDescent="0.2">
      <c r="D6239" s="2"/>
    </row>
    <row r="6240" spans="4:4" ht="33" customHeight="1" x14ac:dyDescent="0.2">
      <c r="D6240" s="2"/>
    </row>
    <row r="6241" spans="4:4" ht="33" customHeight="1" x14ac:dyDescent="0.2">
      <c r="D6241" s="2"/>
    </row>
    <row r="6242" spans="4:4" ht="33" customHeight="1" x14ac:dyDescent="0.2">
      <c r="D6242" s="2"/>
    </row>
    <row r="6243" spans="4:4" ht="33" customHeight="1" x14ac:dyDescent="0.2">
      <c r="D6243" s="2"/>
    </row>
    <row r="6244" spans="4:4" ht="33" customHeight="1" x14ac:dyDescent="0.2">
      <c r="D6244" s="2"/>
    </row>
    <row r="6245" spans="4:4" ht="33" customHeight="1" x14ac:dyDescent="0.2">
      <c r="D6245" s="2"/>
    </row>
    <row r="6246" spans="4:4" ht="33" customHeight="1" x14ac:dyDescent="0.2">
      <c r="D6246" s="2"/>
    </row>
    <row r="6247" spans="4:4" ht="33" customHeight="1" x14ac:dyDescent="0.2">
      <c r="D6247" s="2"/>
    </row>
    <row r="6248" spans="4:4" ht="33" customHeight="1" x14ac:dyDescent="0.2">
      <c r="D6248" s="2"/>
    </row>
    <row r="6249" spans="4:4" ht="33" customHeight="1" x14ac:dyDescent="0.2">
      <c r="D6249" s="2"/>
    </row>
    <row r="6250" spans="4:4" ht="33" customHeight="1" x14ac:dyDescent="0.2">
      <c r="D6250" s="2"/>
    </row>
    <row r="6251" spans="4:4" ht="33" customHeight="1" x14ac:dyDescent="0.2">
      <c r="D6251" s="2"/>
    </row>
    <row r="6252" spans="4:4" ht="33" customHeight="1" x14ac:dyDescent="0.2">
      <c r="D6252" s="2"/>
    </row>
    <row r="6253" spans="4:4" ht="33" customHeight="1" x14ac:dyDescent="0.2">
      <c r="D6253" s="2"/>
    </row>
    <row r="6254" spans="4:4" ht="33" customHeight="1" x14ac:dyDescent="0.2">
      <c r="D6254" s="2"/>
    </row>
    <row r="6255" spans="4:4" ht="33" customHeight="1" x14ac:dyDescent="0.2">
      <c r="D6255" s="2"/>
    </row>
    <row r="6256" spans="4:4" ht="33" customHeight="1" x14ac:dyDescent="0.2">
      <c r="D6256" s="2"/>
    </row>
    <row r="6257" spans="4:4" ht="33" customHeight="1" x14ac:dyDescent="0.2">
      <c r="D6257" s="2"/>
    </row>
    <row r="6258" spans="4:4" ht="33" customHeight="1" x14ac:dyDescent="0.2">
      <c r="D6258" s="2"/>
    </row>
    <row r="6259" spans="4:4" ht="33" customHeight="1" x14ac:dyDescent="0.2">
      <c r="D6259" s="2"/>
    </row>
    <row r="6260" spans="4:4" ht="33" customHeight="1" x14ac:dyDescent="0.2">
      <c r="D6260" s="2"/>
    </row>
    <row r="6261" spans="4:4" ht="33" customHeight="1" x14ac:dyDescent="0.2">
      <c r="D6261" s="2"/>
    </row>
    <row r="6262" spans="4:4" ht="33" customHeight="1" x14ac:dyDescent="0.2">
      <c r="D6262" s="2"/>
    </row>
    <row r="6263" spans="4:4" ht="33" customHeight="1" x14ac:dyDescent="0.2">
      <c r="D6263" s="2"/>
    </row>
    <row r="6264" spans="4:4" ht="33" customHeight="1" x14ac:dyDescent="0.2">
      <c r="D6264" s="2"/>
    </row>
    <row r="6265" spans="4:4" ht="33" customHeight="1" x14ac:dyDescent="0.2">
      <c r="D6265" s="2"/>
    </row>
    <row r="6266" spans="4:4" ht="33" customHeight="1" x14ac:dyDescent="0.2">
      <c r="D6266" s="2"/>
    </row>
    <row r="6267" spans="4:4" ht="33" customHeight="1" x14ac:dyDescent="0.2">
      <c r="D6267" s="2"/>
    </row>
    <row r="6268" spans="4:4" ht="33" customHeight="1" x14ac:dyDescent="0.2">
      <c r="D6268" s="2"/>
    </row>
    <row r="6269" spans="4:4" ht="33" customHeight="1" x14ac:dyDescent="0.2">
      <c r="D6269" s="2"/>
    </row>
    <row r="6270" spans="4:4" ht="33" customHeight="1" x14ac:dyDescent="0.2">
      <c r="D6270" s="2"/>
    </row>
    <row r="6271" spans="4:4" ht="33" customHeight="1" x14ac:dyDescent="0.2">
      <c r="D6271" s="2"/>
    </row>
    <row r="6272" spans="4:4" ht="33" customHeight="1" x14ac:dyDescent="0.2">
      <c r="D6272" s="2"/>
    </row>
    <row r="6273" spans="4:4" ht="33" customHeight="1" x14ac:dyDescent="0.2">
      <c r="D6273" s="2"/>
    </row>
    <row r="6274" spans="4:4" ht="33" customHeight="1" x14ac:dyDescent="0.2">
      <c r="D6274" s="2"/>
    </row>
    <row r="6275" spans="4:4" ht="33" customHeight="1" x14ac:dyDescent="0.2">
      <c r="D6275" s="2"/>
    </row>
    <row r="6276" spans="4:4" ht="33" customHeight="1" x14ac:dyDescent="0.2">
      <c r="D6276" s="2"/>
    </row>
    <row r="6277" spans="4:4" ht="33" customHeight="1" x14ac:dyDescent="0.2">
      <c r="D6277" s="2"/>
    </row>
    <row r="6278" spans="4:4" ht="33" customHeight="1" x14ac:dyDescent="0.2">
      <c r="D6278" s="2"/>
    </row>
    <row r="6279" spans="4:4" ht="33" customHeight="1" x14ac:dyDescent="0.2">
      <c r="D6279" s="2"/>
    </row>
    <row r="6280" spans="4:4" ht="33" customHeight="1" x14ac:dyDescent="0.2">
      <c r="D6280" s="2"/>
    </row>
    <row r="6281" spans="4:4" ht="33" customHeight="1" x14ac:dyDescent="0.2">
      <c r="D6281" s="2"/>
    </row>
    <row r="6282" spans="4:4" ht="33" customHeight="1" x14ac:dyDescent="0.2">
      <c r="D6282" s="2"/>
    </row>
    <row r="6283" spans="4:4" ht="33" customHeight="1" x14ac:dyDescent="0.2">
      <c r="D6283" s="2"/>
    </row>
    <row r="6284" spans="4:4" ht="33" customHeight="1" x14ac:dyDescent="0.2">
      <c r="D6284" s="2"/>
    </row>
    <row r="6285" spans="4:4" ht="33" customHeight="1" x14ac:dyDescent="0.2">
      <c r="D6285" s="2"/>
    </row>
    <row r="6286" spans="4:4" ht="33" customHeight="1" x14ac:dyDescent="0.2">
      <c r="D6286" s="2"/>
    </row>
    <row r="6287" spans="4:4" ht="33" customHeight="1" x14ac:dyDescent="0.2">
      <c r="D6287" s="2"/>
    </row>
    <row r="6288" spans="4:4" ht="33" customHeight="1" x14ac:dyDescent="0.2">
      <c r="D6288" s="2"/>
    </row>
    <row r="6289" spans="4:4" ht="33" customHeight="1" x14ac:dyDescent="0.2">
      <c r="D6289" s="2"/>
    </row>
    <row r="6290" spans="4:4" ht="33" customHeight="1" x14ac:dyDescent="0.2">
      <c r="D6290" s="2"/>
    </row>
    <row r="6291" spans="4:4" ht="33" customHeight="1" x14ac:dyDescent="0.2">
      <c r="D6291" s="2"/>
    </row>
    <row r="6292" spans="4:4" ht="33" customHeight="1" x14ac:dyDescent="0.2">
      <c r="D6292" s="2"/>
    </row>
    <row r="6293" spans="4:4" ht="33" customHeight="1" x14ac:dyDescent="0.2">
      <c r="D6293" s="2"/>
    </row>
    <row r="6294" spans="4:4" ht="33" customHeight="1" x14ac:dyDescent="0.2">
      <c r="D6294" s="2"/>
    </row>
    <row r="6295" spans="4:4" ht="33" customHeight="1" x14ac:dyDescent="0.2">
      <c r="D6295" s="2"/>
    </row>
    <row r="6296" spans="4:4" ht="33" customHeight="1" x14ac:dyDescent="0.2">
      <c r="D6296" s="2"/>
    </row>
    <row r="6297" spans="4:4" ht="33" customHeight="1" x14ac:dyDescent="0.2">
      <c r="D6297" s="2"/>
    </row>
    <row r="6298" spans="4:4" ht="33" customHeight="1" x14ac:dyDescent="0.2">
      <c r="D6298" s="2"/>
    </row>
    <row r="6299" spans="4:4" ht="33" customHeight="1" x14ac:dyDescent="0.2">
      <c r="D6299" s="2"/>
    </row>
    <row r="6300" spans="4:4" ht="33" customHeight="1" x14ac:dyDescent="0.2">
      <c r="D6300" s="2"/>
    </row>
    <row r="6301" spans="4:4" ht="33" customHeight="1" x14ac:dyDescent="0.2">
      <c r="D6301" s="2"/>
    </row>
    <row r="6302" spans="4:4" ht="33" customHeight="1" x14ac:dyDescent="0.2">
      <c r="D6302" s="2"/>
    </row>
    <row r="6303" spans="4:4" ht="33" customHeight="1" x14ac:dyDescent="0.2">
      <c r="D6303" s="2"/>
    </row>
    <row r="6304" spans="4:4" ht="33" customHeight="1" x14ac:dyDescent="0.2">
      <c r="D6304" s="2"/>
    </row>
    <row r="6305" spans="4:4" ht="33" customHeight="1" x14ac:dyDescent="0.2">
      <c r="D6305" s="2"/>
    </row>
    <row r="6306" spans="4:4" ht="33" customHeight="1" x14ac:dyDescent="0.2">
      <c r="D6306" s="2"/>
    </row>
    <row r="6307" spans="4:4" ht="33" customHeight="1" x14ac:dyDescent="0.2">
      <c r="D6307" s="2"/>
    </row>
    <row r="6308" spans="4:4" ht="33" customHeight="1" x14ac:dyDescent="0.2">
      <c r="D6308" s="2"/>
    </row>
    <row r="6309" spans="4:4" ht="33" customHeight="1" x14ac:dyDescent="0.2">
      <c r="D6309" s="2"/>
    </row>
    <row r="6310" spans="4:4" ht="33" customHeight="1" x14ac:dyDescent="0.2">
      <c r="D6310" s="2"/>
    </row>
    <row r="6311" spans="4:4" ht="33" customHeight="1" x14ac:dyDescent="0.2">
      <c r="D6311" s="2"/>
    </row>
    <row r="6312" spans="4:4" ht="33" customHeight="1" x14ac:dyDescent="0.2">
      <c r="D6312" s="2"/>
    </row>
    <row r="6313" spans="4:4" ht="33" customHeight="1" x14ac:dyDescent="0.2">
      <c r="D6313" s="2"/>
    </row>
    <row r="6314" spans="4:4" ht="33" customHeight="1" x14ac:dyDescent="0.2">
      <c r="D6314" s="2"/>
    </row>
    <row r="6315" spans="4:4" ht="33" customHeight="1" x14ac:dyDescent="0.2">
      <c r="D6315" s="2"/>
    </row>
    <row r="6316" spans="4:4" ht="33" customHeight="1" x14ac:dyDescent="0.2">
      <c r="D6316" s="2"/>
    </row>
    <row r="6317" spans="4:4" ht="33" customHeight="1" x14ac:dyDescent="0.2">
      <c r="D6317" s="2"/>
    </row>
    <row r="6318" spans="4:4" ht="33" customHeight="1" x14ac:dyDescent="0.2">
      <c r="D6318" s="2"/>
    </row>
    <row r="6319" spans="4:4" ht="33" customHeight="1" x14ac:dyDescent="0.2">
      <c r="D6319" s="2"/>
    </row>
    <row r="6320" spans="4:4" ht="33" customHeight="1" x14ac:dyDescent="0.2">
      <c r="D6320" s="2"/>
    </row>
    <row r="6321" spans="4:4" ht="33" customHeight="1" x14ac:dyDescent="0.2">
      <c r="D6321" s="2"/>
    </row>
    <row r="6322" spans="4:4" ht="33" customHeight="1" x14ac:dyDescent="0.2">
      <c r="D6322" s="2"/>
    </row>
    <row r="6323" spans="4:4" ht="33" customHeight="1" x14ac:dyDescent="0.2">
      <c r="D6323" s="2"/>
    </row>
    <row r="6324" spans="4:4" ht="33" customHeight="1" x14ac:dyDescent="0.2">
      <c r="D6324" s="2"/>
    </row>
    <row r="6325" spans="4:4" ht="33" customHeight="1" x14ac:dyDescent="0.2">
      <c r="D6325" s="2"/>
    </row>
    <row r="6326" spans="4:4" ht="33" customHeight="1" x14ac:dyDescent="0.2">
      <c r="D6326" s="2"/>
    </row>
    <row r="6327" spans="4:4" ht="33" customHeight="1" x14ac:dyDescent="0.2">
      <c r="D6327" s="2"/>
    </row>
    <row r="6328" spans="4:4" ht="33" customHeight="1" x14ac:dyDescent="0.2">
      <c r="D6328" s="2"/>
    </row>
    <row r="6329" spans="4:4" ht="33" customHeight="1" x14ac:dyDescent="0.2">
      <c r="D6329" s="2"/>
    </row>
    <row r="6330" spans="4:4" ht="33" customHeight="1" x14ac:dyDescent="0.2">
      <c r="D6330" s="2"/>
    </row>
    <row r="6331" spans="4:4" ht="33" customHeight="1" x14ac:dyDescent="0.2">
      <c r="D6331" s="2"/>
    </row>
    <row r="6332" spans="4:4" ht="33" customHeight="1" x14ac:dyDescent="0.2">
      <c r="D6332" s="2"/>
    </row>
    <row r="6333" spans="4:4" ht="33" customHeight="1" x14ac:dyDescent="0.2">
      <c r="D6333" s="2"/>
    </row>
    <row r="6334" spans="4:4" ht="33" customHeight="1" x14ac:dyDescent="0.2">
      <c r="D6334" s="2"/>
    </row>
    <row r="6335" spans="4:4" ht="33" customHeight="1" x14ac:dyDescent="0.2">
      <c r="D6335" s="2"/>
    </row>
    <row r="6336" spans="4:4" ht="33" customHeight="1" x14ac:dyDescent="0.2">
      <c r="D6336" s="2"/>
    </row>
    <row r="6337" spans="4:4" ht="33" customHeight="1" x14ac:dyDescent="0.2">
      <c r="D6337" s="2"/>
    </row>
    <row r="6338" spans="4:4" ht="33" customHeight="1" x14ac:dyDescent="0.2">
      <c r="D6338" s="2"/>
    </row>
    <row r="6339" spans="4:4" ht="33" customHeight="1" x14ac:dyDescent="0.2">
      <c r="D6339" s="2"/>
    </row>
    <row r="6340" spans="4:4" ht="33" customHeight="1" x14ac:dyDescent="0.2">
      <c r="D6340" s="2"/>
    </row>
    <row r="6341" spans="4:4" ht="33" customHeight="1" x14ac:dyDescent="0.2">
      <c r="D6341" s="2"/>
    </row>
    <row r="6342" spans="4:4" ht="33" customHeight="1" x14ac:dyDescent="0.2">
      <c r="D6342" s="2"/>
    </row>
    <row r="6343" spans="4:4" ht="33" customHeight="1" x14ac:dyDescent="0.2">
      <c r="D6343" s="2"/>
    </row>
    <row r="6344" spans="4:4" ht="33" customHeight="1" x14ac:dyDescent="0.2">
      <c r="D6344" s="2"/>
    </row>
    <row r="6345" spans="4:4" ht="33" customHeight="1" x14ac:dyDescent="0.2">
      <c r="D6345" s="2"/>
    </row>
    <row r="6346" spans="4:4" ht="33" customHeight="1" x14ac:dyDescent="0.2">
      <c r="D6346" s="2"/>
    </row>
    <row r="6347" spans="4:4" ht="33" customHeight="1" x14ac:dyDescent="0.2">
      <c r="D6347" s="2"/>
    </row>
    <row r="6348" spans="4:4" ht="33" customHeight="1" x14ac:dyDescent="0.2">
      <c r="D6348" s="2"/>
    </row>
    <row r="6349" spans="4:4" ht="33" customHeight="1" x14ac:dyDescent="0.2">
      <c r="D6349" s="2"/>
    </row>
    <row r="6350" spans="4:4" ht="33" customHeight="1" x14ac:dyDescent="0.2">
      <c r="D6350" s="2"/>
    </row>
    <row r="6351" spans="4:4" ht="33" customHeight="1" x14ac:dyDescent="0.2">
      <c r="D6351" s="2"/>
    </row>
    <row r="6352" spans="4:4" ht="33" customHeight="1" x14ac:dyDescent="0.2">
      <c r="D6352" s="2"/>
    </row>
    <row r="6353" spans="4:4" ht="33" customHeight="1" x14ac:dyDescent="0.2">
      <c r="D6353" s="2"/>
    </row>
    <row r="6354" spans="4:4" ht="33" customHeight="1" x14ac:dyDescent="0.2">
      <c r="D6354" s="2"/>
    </row>
    <row r="6355" spans="4:4" ht="33" customHeight="1" x14ac:dyDescent="0.2">
      <c r="D6355" s="2"/>
    </row>
    <row r="6356" spans="4:4" ht="33" customHeight="1" x14ac:dyDescent="0.2">
      <c r="D6356" s="2"/>
    </row>
    <row r="6357" spans="4:4" ht="33" customHeight="1" x14ac:dyDescent="0.2">
      <c r="D6357" s="2"/>
    </row>
    <row r="6358" spans="4:4" ht="33" customHeight="1" x14ac:dyDescent="0.2">
      <c r="D6358" s="2"/>
    </row>
    <row r="6359" spans="4:4" ht="33" customHeight="1" x14ac:dyDescent="0.2">
      <c r="D6359" s="2"/>
    </row>
    <row r="6360" spans="4:4" ht="33" customHeight="1" x14ac:dyDescent="0.2">
      <c r="D6360" s="2"/>
    </row>
    <row r="6361" spans="4:4" ht="33" customHeight="1" x14ac:dyDescent="0.2">
      <c r="D6361" s="2"/>
    </row>
    <row r="6362" spans="4:4" ht="33" customHeight="1" x14ac:dyDescent="0.2">
      <c r="D6362" s="2"/>
    </row>
    <row r="6363" spans="4:4" ht="33" customHeight="1" x14ac:dyDescent="0.2">
      <c r="D6363" s="2"/>
    </row>
    <row r="6364" spans="4:4" ht="33" customHeight="1" x14ac:dyDescent="0.2">
      <c r="D6364" s="2"/>
    </row>
    <row r="6365" spans="4:4" ht="33" customHeight="1" x14ac:dyDescent="0.2">
      <c r="D6365" s="2"/>
    </row>
    <row r="6366" spans="4:4" ht="33" customHeight="1" x14ac:dyDescent="0.2">
      <c r="D6366" s="2"/>
    </row>
    <row r="6367" spans="4:4" ht="33" customHeight="1" x14ac:dyDescent="0.2">
      <c r="D6367" s="2"/>
    </row>
    <row r="6368" spans="4:4" ht="33" customHeight="1" x14ac:dyDescent="0.2">
      <c r="D6368" s="2"/>
    </row>
    <row r="6369" spans="4:4" ht="33" customHeight="1" x14ac:dyDescent="0.2">
      <c r="D6369" s="2"/>
    </row>
    <row r="6370" spans="4:4" ht="33" customHeight="1" x14ac:dyDescent="0.2">
      <c r="D6370" s="2"/>
    </row>
    <row r="6371" spans="4:4" ht="33" customHeight="1" x14ac:dyDescent="0.2">
      <c r="D6371" s="2"/>
    </row>
    <row r="6372" spans="4:4" ht="33" customHeight="1" x14ac:dyDescent="0.2">
      <c r="D6372" s="2"/>
    </row>
    <row r="6373" spans="4:4" ht="33" customHeight="1" x14ac:dyDescent="0.2">
      <c r="D6373" s="2"/>
    </row>
    <row r="6374" spans="4:4" ht="33" customHeight="1" x14ac:dyDescent="0.2">
      <c r="D6374" s="2"/>
    </row>
    <row r="6375" spans="4:4" ht="33" customHeight="1" x14ac:dyDescent="0.2">
      <c r="D6375" s="2"/>
    </row>
    <row r="6376" spans="4:4" ht="33" customHeight="1" x14ac:dyDescent="0.2">
      <c r="D6376" s="2"/>
    </row>
    <row r="6377" spans="4:4" ht="33" customHeight="1" x14ac:dyDescent="0.2">
      <c r="D6377" s="2"/>
    </row>
    <row r="6378" spans="4:4" ht="33" customHeight="1" x14ac:dyDescent="0.2">
      <c r="D6378" s="2"/>
    </row>
    <row r="6379" spans="4:4" ht="33" customHeight="1" x14ac:dyDescent="0.2">
      <c r="D6379" s="2"/>
    </row>
    <row r="6380" spans="4:4" ht="33" customHeight="1" x14ac:dyDescent="0.2">
      <c r="D6380" s="2"/>
    </row>
    <row r="6381" spans="4:4" ht="33" customHeight="1" x14ac:dyDescent="0.2">
      <c r="D6381" s="2"/>
    </row>
    <row r="6382" spans="4:4" ht="33" customHeight="1" x14ac:dyDescent="0.2">
      <c r="D6382" s="2"/>
    </row>
    <row r="6383" spans="4:4" ht="33" customHeight="1" x14ac:dyDescent="0.2">
      <c r="D6383" s="2"/>
    </row>
    <row r="6384" spans="4:4" ht="33" customHeight="1" x14ac:dyDescent="0.2">
      <c r="D6384" s="2"/>
    </row>
    <row r="6385" spans="4:4" ht="33" customHeight="1" x14ac:dyDescent="0.2">
      <c r="D6385" s="2"/>
    </row>
    <row r="6386" spans="4:4" ht="33" customHeight="1" x14ac:dyDescent="0.2">
      <c r="D6386" s="2"/>
    </row>
    <row r="6387" spans="4:4" ht="33" customHeight="1" x14ac:dyDescent="0.2">
      <c r="D6387" s="2"/>
    </row>
    <row r="6388" spans="4:4" ht="33" customHeight="1" x14ac:dyDescent="0.2">
      <c r="D6388" s="2"/>
    </row>
    <row r="6389" spans="4:4" ht="33" customHeight="1" x14ac:dyDescent="0.2">
      <c r="D6389" s="2"/>
    </row>
    <row r="6390" spans="4:4" ht="33" customHeight="1" x14ac:dyDescent="0.2">
      <c r="D6390" s="2"/>
    </row>
    <row r="6391" spans="4:4" ht="33" customHeight="1" x14ac:dyDescent="0.2">
      <c r="D6391" s="2"/>
    </row>
    <row r="6392" spans="4:4" ht="33" customHeight="1" x14ac:dyDescent="0.2">
      <c r="D6392" s="2"/>
    </row>
    <row r="6393" spans="4:4" ht="33" customHeight="1" x14ac:dyDescent="0.2">
      <c r="D6393" s="2"/>
    </row>
    <row r="6394" spans="4:4" ht="33" customHeight="1" x14ac:dyDescent="0.2">
      <c r="D6394" s="2"/>
    </row>
    <row r="6395" spans="4:4" ht="33" customHeight="1" x14ac:dyDescent="0.2">
      <c r="D6395" s="2"/>
    </row>
    <row r="6396" spans="4:4" ht="33" customHeight="1" x14ac:dyDescent="0.2">
      <c r="D6396" s="2"/>
    </row>
    <row r="6397" spans="4:4" ht="33" customHeight="1" x14ac:dyDescent="0.2">
      <c r="D6397" s="2"/>
    </row>
    <row r="6398" spans="4:4" ht="33" customHeight="1" x14ac:dyDescent="0.2">
      <c r="D6398" s="2"/>
    </row>
    <row r="6399" spans="4:4" ht="33" customHeight="1" x14ac:dyDescent="0.2">
      <c r="D6399" s="2"/>
    </row>
    <row r="6400" spans="4:4" ht="33" customHeight="1" x14ac:dyDescent="0.2">
      <c r="D6400" s="2"/>
    </row>
    <row r="6401" spans="4:4" ht="33" customHeight="1" x14ac:dyDescent="0.2">
      <c r="D6401" s="2"/>
    </row>
    <row r="6402" spans="4:4" ht="33" customHeight="1" x14ac:dyDescent="0.2">
      <c r="D6402" s="2"/>
    </row>
    <row r="6403" spans="4:4" ht="33" customHeight="1" x14ac:dyDescent="0.2">
      <c r="D6403" s="2"/>
    </row>
    <row r="6404" spans="4:4" ht="33" customHeight="1" x14ac:dyDescent="0.2">
      <c r="D6404" s="2"/>
    </row>
    <row r="6405" spans="4:4" ht="33" customHeight="1" x14ac:dyDescent="0.2">
      <c r="D6405" s="2"/>
    </row>
    <row r="6406" spans="4:4" ht="33" customHeight="1" x14ac:dyDescent="0.2">
      <c r="D6406" s="2"/>
    </row>
    <row r="6407" spans="4:4" ht="33" customHeight="1" x14ac:dyDescent="0.2">
      <c r="D6407" s="2"/>
    </row>
    <row r="6408" spans="4:4" ht="33" customHeight="1" x14ac:dyDescent="0.2">
      <c r="D6408" s="2"/>
    </row>
    <row r="6409" spans="4:4" ht="33" customHeight="1" x14ac:dyDescent="0.2">
      <c r="D6409" s="2"/>
    </row>
    <row r="6410" spans="4:4" ht="33" customHeight="1" x14ac:dyDescent="0.2">
      <c r="D6410" s="2"/>
    </row>
    <row r="6411" spans="4:4" ht="33" customHeight="1" x14ac:dyDescent="0.2">
      <c r="D6411" s="2"/>
    </row>
    <row r="6412" spans="4:4" ht="33" customHeight="1" x14ac:dyDescent="0.2">
      <c r="D6412" s="2"/>
    </row>
    <row r="6413" spans="4:4" ht="33" customHeight="1" x14ac:dyDescent="0.2">
      <c r="D6413" s="2"/>
    </row>
    <row r="6414" spans="4:4" ht="33" customHeight="1" x14ac:dyDescent="0.2">
      <c r="D6414" s="2"/>
    </row>
    <row r="6415" spans="4:4" ht="33" customHeight="1" x14ac:dyDescent="0.2">
      <c r="D6415" s="2"/>
    </row>
    <row r="6416" spans="4:4" ht="33" customHeight="1" x14ac:dyDescent="0.2">
      <c r="D6416" s="2"/>
    </row>
    <row r="6417" spans="4:4" ht="33" customHeight="1" x14ac:dyDescent="0.2">
      <c r="D6417" s="2"/>
    </row>
    <row r="6418" spans="4:4" ht="33" customHeight="1" x14ac:dyDescent="0.2">
      <c r="D6418" s="2"/>
    </row>
    <row r="6419" spans="4:4" ht="33" customHeight="1" x14ac:dyDescent="0.2">
      <c r="D6419" s="2"/>
    </row>
    <row r="6420" spans="4:4" ht="33" customHeight="1" x14ac:dyDescent="0.2">
      <c r="D6420" s="2"/>
    </row>
    <row r="6421" spans="4:4" ht="33" customHeight="1" x14ac:dyDescent="0.2">
      <c r="D6421" s="2"/>
    </row>
    <row r="6422" spans="4:4" ht="33" customHeight="1" x14ac:dyDescent="0.2">
      <c r="D6422" s="2"/>
    </row>
    <row r="6423" spans="4:4" ht="33" customHeight="1" x14ac:dyDescent="0.2">
      <c r="D6423" s="2"/>
    </row>
    <row r="6424" spans="4:4" ht="33" customHeight="1" x14ac:dyDescent="0.2">
      <c r="D6424" s="2"/>
    </row>
    <row r="6425" spans="4:4" ht="33" customHeight="1" x14ac:dyDescent="0.2">
      <c r="D6425" s="2"/>
    </row>
    <row r="6426" spans="4:4" ht="33" customHeight="1" x14ac:dyDescent="0.2">
      <c r="D6426" s="2"/>
    </row>
    <row r="6427" spans="4:4" ht="33" customHeight="1" x14ac:dyDescent="0.2">
      <c r="D6427" s="2"/>
    </row>
    <row r="6428" spans="4:4" ht="33" customHeight="1" x14ac:dyDescent="0.2">
      <c r="D6428" s="2"/>
    </row>
    <row r="6429" spans="4:4" ht="33" customHeight="1" x14ac:dyDescent="0.2">
      <c r="D6429" s="2"/>
    </row>
    <row r="6430" spans="4:4" ht="33" customHeight="1" x14ac:dyDescent="0.2">
      <c r="D6430" s="2"/>
    </row>
    <row r="6431" spans="4:4" ht="33" customHeight="1" x14ac:dyDescent="0.2">
      <c r="D6431" s="2"/>
    </row>
    <row r="6432" spans="4:4" ht="33" customHeight="1" x14ac:dyDescent="0.2">
      <c r="D6432" s="2"/>
    </row>
    <row r="6433" spans="4:4" ht="33" customHeight="1" x14ac:dyDescent="0.2">
      <c r="D6433" s="2"/>
    </row>
    <row r="6434" spans="4:4" ht="33" customHeight="1" x14ac:dyDescent="0.2">
      <c r="D6434" s="2"/>
    </row>
    <row r="6435" spans="4:4" ht="33" customHeight="1" x14ac:dyDescent="0.2">
      <c r="D6435" s="2"/>
    </row>
    <row r="6436" spans="4:4" ht="33" customHeight="1" x14ac:dyDescent="0.2">
      <c r="D6436" s="2"/>
    </row>
    <row r="6437" spans="4:4" ht="33" customHeight="1" x14ac:dyDescent="0.2">
      <c r="D6437" s="2"/>
    </row>
    <row r="6438" spans="4:4" ht="33" customHeight="1" x14ac:dyDescent="0.2">
      <c r="D6438" s="2"/>
    </row>
    <row r="6439" spans="4:4" ht="33" customHeight="1" x14ac:dyDescent="0.2">
      <c r="D6439" s="2"/>
    </row>
    <row r="6440" spans="4:4" ht="33" customHeight="1" x14ac:dyDescent="0.2">
      <c r="D6440" s="2"/>
    </row>
    <row r="6441" spans="4:4" ht="33" customHeight="1" x14ac:dyDescent="0.2">
      <c r="D6441" s="2"/>
    </row>
    <row r="6442" spans="4:4" ht="33" customHeight="1" x14ac:dyDescent="0.2">
      <c r="D6442" s="2"/>
    </row>
    <row r="6443" spans="4:4" ht="33" customHeight="1" x14ac:dyDescent="0.2">
      <c r="D6443" s="2"/>
    </row>
    <row r="6444" spans="4:4" ht="33" customHeight="1" x14ac:dyDescent="0.2">
      <c r="D6444" s="2"/>
    </row>
    <row r="6445" spans="4:4" ht="33" customHeight="1" x14ac:dyDescent="0.2">
      <c r="D6445" s="2"/>
    </row>
    <row r="6446" spans="4:4" ht="33" customHeight="1" x14ac:dyDescent="0.2">
      <c r="D6446" s="2"/>
    </row>
    <row r="6447" spans="4:4" ht="33" customHeight="1" x14ac:dyDescent="0.2">
      <c r="D6447" s="2"/>
    </row>
    <row r="6448" spans="4:4" ht="33" customHeight="1" x14ac:dyDescent="0.2">
      <c r="D6448" s="2"/>
    </row>
    <row r="6449" spans="4:4" ht="33" customHeight="1" x14ac:dyDescent="0.2">
      <c r="D6449" s="2"/>
    </row>
    <row r="6450" spans="4:4" ht="33" customHeight="1" x14ac:dyDescent="0.2">
      <c r="D6450" s="2"/>
    </row>
    <row r="6451" spans="4:4" ht="33" customHeight="1" x14ac:dyDescent="0.2">
      <c r="D6451" s="2"/>
    </row>
    <row r="6452" spans="4:4" ht="33" customHeight="1" x14ac:dyDescent="0.2">
      <c r="D6452" s="2"/>
    </row>
    <row r="6453" spans="4:4" ht="33" customHeight="1" x14ac:dyDescent="0.2">
      <c r="D6453" s="2"/>
    </row>
    <row r="6454" spans="4:4" ht="33" customHeight="1" x14ac:dyDescent="0.2">
      <c r="D6454" s="2"/>
    </row>
    <row r="6455" spans="4:4" ht="33" customHeight="1" x14ac:dyDescent="0.2">
      <c r="D6455" s="2"/>
    </row>
    <row r="6456" spans="4:4" ht="33" customHeight="1" x14ac:dyDescent="0.2">
      <c r="D6456" s="2"/>
    </row>
    <row r="6457" spans="4:4" ht="33" customHeight="1" x14ac:dyDescent="0.2">
      <c r="D6457" s="2"/>
    </row>
    <row r="6458" spans="4:4" ht="33" customHeight="1" x14ac:dyDescent="0.2">
      <c r="D6458" s="2"/>
    </row>
    <row r="6459" spans="4:4" ht="33" customHeight="1" x14ac:dyDescent="0.2">
      <c r="D6459" s="2"/>
    </row>
    <row r="6460" spans="4:4" ht="33" customHeight="1" x14ac:dyDescent="0.2">
      <c r="D6460" s="2"/>
    </row>
    <row r="6461" spans="4:4" ht="33" customHeight="1" x14ac:dyDescent="0.2">
      <c r="D6461" s="2"/>
    </row>
    <row r="6462" spans="4:4" ht="33" customHeight="1" x14ac:dyDescent="0.2">
      <c r="D6462" s="2"/>
    </row>
    <row r="6463" spans="4:4" ht="33" customHeight="1" x14ac:dyDescent="0.2">
      <c r="D6463" s="2"/>
    </row>
    <row r="6464" spans="4:4" ht="33" customHeight="1" x14ac:dyDescent="0.2">
      <c r="D6464" s="2"/>
    </row>
    <row r="6465" spans="4:4" ht="33" customHeight="1" x14ac:dyDescent="0.2">
      <c r="D6465" s="2"/>
    </row>
    <row r="6466" spans="4:4" ht="33" customHeight="1" x14ac:dyDescent="0.2">
      <c r="D6466" s="2"/>
    </row>
    <row r="6467" spans="4:4" ht="33" customHeight="1" x14ac:dyDescent="0.2">
      <c r="D6467" s="2"/>
    </row>
    <row r="6468" spans="4:4" ht="33" customHeight="1" x14ac:dyDescent="0.2">
      <c r="D6468" s="2"/>
    </row>
    <row r="6469" spans="4:4" ht="33" customHeight="1" x14ac:dyDescent="0.2">
      <c r="D6469" s="2"/>
    </row>
    <row r="6470" spans="4:4" ht="33" customHeight="1" x14ac:dyDescent="0.2">
      <c r="D6470" s="2"/>
    </row>
    <row r="6471" spans="4:4" ht="33" customHeight="1" x14ac:dyDescent="0.2">
      <c r="D6471" s="2"/>
    </row>
    <row r="6472" spans="4:4" ht="33" customHeight="1" x14ac:dyDescent="0.2">
      <c r="D6472" s="2"/>
    </row>
    <row r="6473" spans="4:4" ht="33" customHeight="1" x14ac:dyDescent="0.2">
      <c r="D6473" s="2"/>
    </row>
    <row r="6474" spans="4:4" ht="33" customHeight="1" x14ac:dyDescent="0.2">
      <c r="D6474" s="2"/>
    </row>
    <row r="6475" spans="4:4" ht="33" customHeight="1" x14ac:dyDescent="0.2">
      <c r="D6475" s="2"/>
    </row>
    <row r="6476" spans="4:4" ht="33" customHeight="1" x14ac:dyDescent="0.2">
      <c r="D6476" s="2"/>
    </row>
    <row r="6477" spans="4:4" ht="33" customHeight="1" x14ac:dyDescent="0.2">
      <c r="D6477" s="2"/>
    </row>
    <row r="6478" spans="4:4" ht="33" customHeight="1" x14ac:dyDescent="0.2">
      <c r="D6478" s="2"/>
    </row>
    <row r="6479" spans="4:4" ht="33" customHeight="1" x14ac:dyDescent="0.2">
      <c r="D6479" s="2"/>
    </row>
    <row r="6480" spans="4:4" ht="33" customHeight="1" x14ac:dyDescent="0.2">
      <c r="D6480" s="2"/>
    </row>
    <row r="6481" spans="4:4" ht="33" customHeight="1" x14ac:dyDescent="0.2">
      <c r="D6481" s="2"/>
    </row>
    <row r="6482" spans="4:4" ht="33" customHeight="1" x14ac:dyDescent="0.2">
      <c r="D6482" s="2"/>
    </row>
    <row r="6483" spans="4:4" ht="33" customHeight="1" x14ac:dyDescent="0.2">
      <c r="D6483" s="2"/>
    </row>
    <row r="6484" spans="4:4" ht="33" customHeight="1" x14ac:dyDescent="0.2">
      <c r="D6484" s="2"/>
    </row>
    <row r="6485" spans="4:4" ht="33" customHeight="1" x14ac:dyDescent="0.2">
      <c r="D6485" s="2"/>
    </row>
    <row r="6486" spans="4:4" ht="33" customHeight="1" x14ac:dyDescent="0.2">
      <c r="D6486" s="2"/>
    </row>
    <row r="6487" spans="4:4" ht="33" customHeight="1" x14ac:dyDescent="0.2">
      <c r="D6487" s="2"/>
    </row>
    <row r="6488" spans="4:4" ht="33" customHeight="1" x14ac:dyDescent="0.2">
      <c r="D6488" s="2"/>
    </row>
    <row r="6489" spans="4:4" ht="33" customHeight="1" x14ac:dyDescent="0.2">
      <c r="D6489" s="2"/>
    </row>
    <row r="6490" spans="4:4" ht="33" customHeight="1" x14ac:dyDescent="0.2">
      <c r="D6490" s="2"/>
    </row>
    <row r="6491" spans="4:4" ht="33" customHeight="1" x14ac:dyDescent="0.2">
      <c r="D6491" s="2"/>
    </row>
    <row r="6492" spans="4:4" ht="33" customHeight="1" x14ac:dyDescent="0.2">
      <c r="D6492" s="2"/>
    </row>
    <row r="6493" spans="4:4" ht="33" customHeight="1" x14ac:dyDescent="0.2">
      <c r="D6493" s="2"/>
    </row>
    <row r="6494" spans="4:4" ht="33" customHeight="1" x14ac:dyDescent="0.2">
      <c r="D6494" s="2"/>
    </row>
    <row r="6495" spans="4:4" ht="33" customHeight="1" x14ac:dyDescent="0.2">
      <c r="D6495" s="2"/>
    </row>
    <row r="6496" spans="4:4" ht="33" customHeight="1" x14ac:dyDescent="0.2">
      <c r="D6496" s="2"/>
    </row>
    <row r="6497" spans="4:4" ht="33" customHeight="1" x14ac:dyDescent="0.2">
      <c r="D6497" s="2"/>
    </row>
    <row r="6498" spans="4:4" ht="33" customHeight="1" x14ac:dyDescent="0.2">
      <c r="D6498" s="2"/>
    </row>
    <row r="6499" spans="4:4" ht="33" customHeight="1" x14ac:dyDescent="0.2">
      <c r="D6499" s="2"/>
    </row>
    <row r="6500" spans="4:4" ht="33" customHeight="1" x14ac:dyDescent="0.2">
      <c r="D6500" s="2"/>
    </row>
    <row r="6501" spans="4:4" ht="33" customHeight="1" x14ac:dyDescent="0.2">
      <c r="D6501" s="2"/>
    </row>
    <row r="6502" spans="4:4" ht="33" customHeight="1" x14ac:dyDescent="0.2">
      <c r="D6502" s="2"/>
    </row>
    <row r="6503" spans="4:4" ht="33" customHeight="1" x14ac:dyDescent="0.2">
      <c r="D6503" s="2"/>
    </row>
    <row r="6504" spans="4:4" ht="33" customHeight="1" x14ac:dyDescent="0.2">
      <c r="D6504" s="2"/>
    </row>
    <row r="6505" spans="4:4" ht="33" customHeight="1" x14ac:dyDescent="0.2">
      <c r="D6505" s="2"/>
    </row>
    <row r="6506" spans="4:4" ht="33" customHeight="1" x14ac:dyDescent="0.2">
      <c r="D6506" s="2"/>
    </row>
    <row r="6507" spans="4:4" ht="33" customHeight="1" x14ac:dyDescent="0.2">
      <c r="D6507" s="2"/>
    </row>
    <row r="6508" spans="4:4" ht="33" customHeight="1" x14ac:dyDescent="0.2">
      <c r="D6508" s="2"/>
    </row>
    <row r="6509" spans="4:4" ht="33" customHeight="1" x14ac:dyDescent="0.2">
      <c r="D6509" s="2"/>
    </row>
    <row r="6510" spans="4:4" ht="33" customHeight="1" x14ac:dyDescent="0.2">
      <c r="D6510" s="2"/>
    </row>
    <row r="6511" spans="4:4" ht="33" customHeight="1" x14ac:dyDescent="0.2">
      <c r="D6511" s="2"/>
    </row>
    <row r="6512" spans="4:4" ht="33" customHeight="1" x14ac:dyDescent="0.2">
      <c r="D6512" s="2"/>
    </row>
    <row r="6513" spans="4:4" ht="33" customHeight="1" x14ac:dyDescent="0.2">
      <c r="D6513" s="2"/>
    </row>
    <row r="6514" spans="4:4" ht="33" customHeight="1" x14ac:dyDescent="0.2">
      <c r="D6514" s="2"/>
    </row>
    <row r="6515" spans="4:4" ht="33" customHeight="1" x14ac:dyDescent="0.2">
      <c r="D6515" s="2"/>
    </row>
    <row r="6516" spans="4:4" ht="33" customHeight="1" x14ac:dyDescent="0.2">
      <c r="D6516" s="2"/>
    </row>
    <row r="6517" spans="4:4" ht="33" customHeight="1" x14ac:dyDescent="0.2">
      <c r="D6517" s="2"/>
    </row>
    <row r="6518" spans="4:4" ht="33" customHeight="1" x14ac:dyDescent="0.2">
      <c r="D6518" s="2"/>
    </row>
    <row r="6519" spans="4:4" ht="33" customHeight="1" x14ac:dyDescent="0.2">
      <c r="D6519" s="2"/>
    </row>
    <row r="6520" spans="4:4" ht="33" customHeight="1" x14ac:dyDescent="0.2">
      <c r="D6520" s="2"/>
    </row>
    <row r="6521" spans="4:4" ht="33" customHeight="1" x14ac:dyDescent="0.2">
      <c r="D6521" s="2"/>
    </row>
    <row r="6522" spans="4:4" ht="33" customHeight="1" x14ac:dyDescent="0.2">
      <c r="D6522" s="2"/>
    </row>
    <row r="6523" spans="4:4" ht="33" customHeight="1" x14ac:dyDescent="0.2">
      <c r="D6523" s="2"/>
    </row>
    <row r="6524" spans="4:4" ht="33" customHeight="1" x14ac:dyDescent="0.2">
      <c r="D6524" s="2"/>
    </row>
    <row r="6525" spans="4:4" ht="33" customHeight="1" x14ac:dyDescent="0.2">
      <c r="D6525" s="2"/>
    </row>
    <row r="6526" spans="4:4" ht="33" customHeight="1" x14ac:dyDescent="0.2">
      <c r="D6526" s="2"/>
    </row>
    <row r="6527" spans="4:4" ht="33" customHeight="1" x14ac:dyDescent="0.2">
      <c r="D6527" s="2"/>
    </row>
    <row r="6528" spans="4:4" ht="33" customHeight="1" x14ac:dyDescent="0.2">
      <c r="D6528" s="2"/>
    </row>
    <row r="6529" spans="4:4" ht="33" customHeight="1" x14ac:dyDescent="0.2">
      <c r="D6529" s="2"/>
    </row>
    <row r="6530" spans="4:4" ht="33" customHeight="1" x14ac:dyDescent="0.2">
      <c r="D6530" s="2"/>
    </row>
    <row r="6531" spans="4:4" ht="33" customHeight="1" x14ac:dyDescent="0.2">
      <c r="D6531" s="2"/>
    </row>
    <row r="6532" spans="4:4" ht="33" customHeight="1" x14ac:dyDescent="0.2">
      <c r="D6532" s="2"/>
    </row>
    <row r="6533" spans="4:4" ht="33" customHeight="1" x14ac:dyDescent="0.2">
      <c r="D6533" s="2"/>
    </row>
    <row r="6534" spans="4:4" ht="33" customHeight="1" x14ac:dyDescent="0.2">
      <c r="D6534" s="2"/>
    </row>
    <row r="6535" spans="4:4" ht="33" customHeight="1" x14ac:dyDescent="0.2">
      <c r="D6535" s="2"/>
    </row>
    <row r="6536" spans="4:4" ht="33" customHeight="1" x14ac:dyDescent="0.2">
      <c r="D6536" s="2"/>
    </row>
    <row r="6537" spans="4:4" ht="33" customHeight="1" x14ac:dyDescent="0.2">
      <c r="D6537" s="2"/>
    </row>
    <row r="6538" spans="4:4" ht="33" customHeight="1" x14ac:dyDescent="0.2">
      <c r="D6538" s="2"/>
    </row>
    <row r="6539" spans="4:4" ht="33" customHeight="1" x14ac:dyDescent="0.2">
      <c r="D6539" s="2"/>
    </row>
    <row r="6540" spans="4:4" ht="33" customHeight="1" x14ac:dyDescent="0.2">
      <c r="D6540" s="2"/>
    </row>
    <row r="6541" spans="4:4" ht="33" customHeight="1" x14ac:dyDescent="0.2">
      <c r="D6541" s="2"/>
    </row>
    <row r="6542" spans="4:4" ht="33" customHeight="1" x14ac:dyDescent="0.2">
      <c r="D6542" s="2"/>
    </row>
    <row r="6543" spans="4:4" ht="33" customHeight="1" x14ac:dyDescent="0.2">
      <c r="D6543" s="2"/>
    </row>
    <row r="6544" spans="4:4" ht="33" customHeight="1" x14ac:dyDescent="0.2">
      <c r="D6544" s="2"/>
    </row>
    <row r="6545" spans="4:4" ht="33" customHeight="1" x14ac:dyDescent="0.2">
      <c r="D6545" s="2"/>
    </row>
    <row r="6546" spans="4:4" ht="33" customHeight="1" x14ac:dyDescent="0.2">
      <c r="D6546" s="2"/>
    </row>
    <row r="6547" spans="4:4" ht="33" customHeight="1" x14ac:dyDescent="0.2">
      <c r="D6547" s="2"/>
    </row>
    <row r="6548" spans="4:4" ht="33" customHeight="1" x14ac:dyDescent="0.2">
      <c r="D6548" s="2"/>
    </row>
    <row r="6549" spans="4:4" ht="33" customHeight="1" x14ac:dyDescent="0.2">
      <c r="D6549" s="2"/>
    </row>
    <row r="6550" spans="4:4" ht="33" customHeight="1" x14ac:dyDescent="0.2">
      <c r="D6550" s="2"/>
    </row>
    <row r="6551" spans="4:4" ht="33" customHeight="1" x14ac:dyDescent="0.2">
      <c r="D6551" s="2"/>
    </row>
    <row r="6552" spans="4:4" ht="33" customHeight="1" x14ac:dyDescent="0.2">
      <c r="D6552" s="2"/>
    </row>
    <row r="6553" spans="4:4" ht="33" customHeight="1" x14ac:dyDescent="0.2">
      <c r="D6553" s="2"/>
    </row>
    <row r="6554" spans="4:4" ht="33" customHeight="1" x14ac:dyDescent="0.2">
      <c r="D6554" s="2"/>
    </row>
    <row r="6555" spans="4:4" ht="33" customHeight="1" x14ac:dyDescent="0.2">
      <c r="D6555" s="2"/>
    </row>
    <row r="6556" spans="4:4" ht="33" customHeight="1" x14ac:dyDescent="0.2">
      <c r="D6556" s="2"/>
    </row>
    <row r="6557" spans="4:4" ht="33" customHeight="1" x14ac:dyDescent="0.2">
      <c r="D6557" s="2"/>
    </row>
    <row r="6558" spans="4:4" ht="33" customHeight="1" x14ac:dyDescent="0.2">
      <c r="D6558" s="2"/>
    </row>
    <row r="6559" spans="4:4" ht="33" customHeight="1" x14ac:dyDescent="0.2">
      <c r="D6559" s="2"/>
    </row>
    <row r="6560" spans="4:4" ht="33" customHeight="1" x14ac:dyDescent="0.2">
      <c r="D6560" s="2"/>
    </row>
    <row r="6561" spans="4:4" ht="33" customHeight="1" x14ac:dyDescent="0.2">
      <c r="D6561" s="2"/>
    </row>
    <row r="6562" spans="4:4" ht="33" customHeight="1" x14ac:dyDescent="0.2">
      <c r="D6562" s="2"/>
    </row>
    <row r="6563" spans="4:4" ht="33" customHeight="1" x14ac:dyDescent="0.2">
      <c r="D6563" s="2"/>
    </row>
    <row r="6564" spans="4:4" ht="33" customHeight="1" x14ac:dyDescent="0.2">
      <c r="D6564" s="2"/>
    </row>
    <row r="6565" spans="4:4" ht="33" customHeight="1" x14ac:dyDescent="0.2">
      <c r="D6565" s="2"/>
    </row>
    <row r="6566" spans="4:4" ht="33" customHeight="1" x14ac:dyDescent="0.2">
      <c r="D6566" s="2"/>
    </row>
    <row r="6567" spans="4:4" ht="33" customHeight="1" x14ac:dyDescent="0.2">
      <c r="D6567" s="2"/>
    </row>
    <row r="6568" spans="4:4" ht="33" customHeight="1" x14ac:dyDescent="0.2">
      <c r="D6568" s="2"/>
    </row>
    <row r="6569" spans="4:4" ht="33" customHeight="1" x14ac:dyDescent="0.2">
      <c r="D6569" s="2"/>
    </row>
    <row r="6570" spans="4:4" ht="33" customHeight="1" x14ac:dyDescent="0.2">
      <c r="D6570" s="2"/>
    </row>
    <row r="6571" spans="4:4" ht="33" customHeight="1" x14ac:dyDescent="0.2">
      <c r="D6571" s="2"/>
    </row>
    <row r="6572" spans="4:4" ht="33" customHeight="1" x14ac:dyDescent="0.2">
      <c r="D6572" s="2"/>
    </row>
    <row r="6573" spans="4:4" ht="33" customHeight="1" x14ac:dyDescent="0.2">
      <c r="D6573" s="2"/>
    </row>
    <row r="6574" spans="4:4" ht="33" customHeight="1" x14ac:dyDescent="0.2">
      <c r="D6574" s="2"/>
    </row>
    <row r="6575" spans="4:4" ht="33" customHeight="1" x14ac:dyDescent="0.2">
      <c r="D6575" s="2"/>
    </row>
    <row r="6576" spans="4:4" ht="33" customHeight="1" x14ac:dyDescent="0.2">
      <c r="D6576" s="2"/>
    </row>
    <row r="6577" spans="4:4" ht="33" customHeight="1" x14ac:dyDescent="0.2">
      <c r="D6577" s="2"/>
    </row>
    <row r="6578" spans="4:4" ht="33" customHeight="1" x14ac:dyDescent="0.2">
      <c r="D6578" s="2"/>
    </row>
    <row r="6579" spans="4:4" ht="33" customHeight="1" x14ac:dyDescent="0.2">
      <c r="D6579" s="2"/>
    </row>
    <row r="6580" spans="4:4" ht="33" customHeight="1" x14ac:dyDescent="0.2">
      <c r="D6580" s="2"/>
    </row>
    <row r="6581" spans="4:4" ht="33" customHeight="1" x14ac:dyDescent="0.2">
      <c r="D6581" s="2"/>
    </row>
    <row r="6582" spans="4:4" ht="33" customHeight="1" x14ac:dyDescent="0.2">
      <c r="D6582" s="2"/>
    </row>
    <row r="6583" spans="4:4" ht="33" customHeight="1" x14ac:dyDescent="0.2">
      <c r="D6583" s="2"/>
    </row>
    <row r="6584" spans="4:4" ht="33" customHeight="1" x14ac:dyDescent="0.2">
      <c r="D6584" s="2"/>
    </row>
    <row r="6585" spans="4:4" ht="33" customHeight="1" x14ac:dyDescent="0.2">
      <c r="D6585" s="2"/>
    </row>
    <row r="6586" spans="4:4" ht="33" customHeight="1" x14ac:dyDescent="0.2">
      <c r="D6586" s="2"/>
    </row>
    <row r="6587" spans="4:4" ht="33" customHeight="1" x14ac:dyDescent="0.2">
      <c r="D6587" s="2"/>
    </row>
    <row r="6588" spans="4:4" ht="33" customHeight="1" x14ac:dyDescent="0.2">
      <c r="D6588" s="2"/>
    </row>
    <row r="6589" spans="4:4" ht="33" customHeight="1" x14ac:dyDescent="0.2">
      <c r="D6589" s="2"/>
    </row>
    <row r="6590" spans="4:4" ht="33" customHeight="1" x14ac:dyDescent="0.2">
      <c r="D6590" s="2"/>
    </row>
    <row r="6591" spans="4:4" ht="33" customHeight="1" x14ac:dyDescent="0.2">
      <c r="D6591" s="2"/>
    </row>
    <row r="6592" spans="4:4" ht="33" customHeight="1" x14ac:dyDescent="0.2">
      <c r="D6592" s="2"/>
    </row>
    <row r="6593" spans="4:4" ht="33" customHeight="1" x14ac:dyDescent="0.2">
      <c r="D6593" s="2"/>
    </row>
    <row r="6594" spans="4:4" ht="33" customHeight="1" x14ac:dyDescent="0.2">
      <c r="D6594" s="2"/>
    </row>
    <row r="6595" spans="4:4" ht="33" customHeight="1" x14ac:dyDescent="0.2">
      <c r="D6595" s="2"/>
    </row>
    <row r="6596" spans="4:4" ht="33" customHeight="1" x14ac:dyDescent="0.2">
      <c r="D6596" s="2"/>
    </row>
    <row r="6597" spans="4:4" ht="33" customHeight="1" x14ac:dyDescent="0.2">
      <c r="D6597" s="2"/>
    </row>
    <row r="6598" spans="4:4" ht="33" customHeight="1" x14ac:dyDescent="0.2">
      <c r="D6598" s="2"/>
    </row>
    <row r="6599" spans="4:4" ht="33" customHeight="1" x14ac:dyDescent="0.2">
      <c r="D6599" s="2"/>
    </row>
    <row r="6600" spans="4:4" ht="33" customHeight="1" x14ac:dyDescent="0.2">
      <c r="D6600" s="2"/>
    </row>
    <row r="6601" spans="4:4" ht="33" customHeight="1" x14ac:dyDescent="0.2">
      <c r="D6601" s="2"/>
    </row>
    <row r="6602" spans="4:4" ht="33" customHeight="1" x14ac:dyDescent="0.2">
      <c r="D6602" s="2"/>
    </row>
    <row r="6603" spans="4:4" ht="33" customHeight="1" x14ac:dyDescent="0.2">
      <c r="D6603" s="2"/>
    </row>
    <row r="6604" spans="4:4" ht="33" customHeight="1" x14ac:dyDescent="0.2">
      <c r="D6604" s="2"/>
    </row>
    <row r="6605" spans="4:4" ht="33" customHeight="1" x14ac:dyDescent="0.2">
      <c r="D6605" s="2"/>
    </row>
    <row r="6606" spans="4:4" ht="33" customHeight="1" x14ac:dyDescent="0.2">
      <c r="D6606" s="2"/>
    </row>
    <row r="6607" spans="4:4" ht="33" customHeight="1" x14ac:dyDescent="0.2">
      <c r="D6607" s="2"/>
    </row>
    <row r="6608" spans="4:4" ht="33" customHeight="1" x14ac:dyDescent="0.2">
      <c r="D6608" s="2"/>
    </row>
    <row r="6609" spans="4:4" ht="33" customHeight="1" x14ac:dyDescent="0.2">
      <c r="D6609" s="2"/>
    </row>
    <row r="6610" spans="4:4" ht="33" customHeight="1" x14ac:dyDescent="0.2">
      <c r="D6610" s="2"/>
    </row>
    <row r="6611" spans="4:4" ht="33" customHeight="1" x14ac:dyDescent="0.2">
      <c r="D6611" s="2"/>
    </row>
    <row r="6612" spans="4:4" ht="33" customHeight="1" x14ac:dyDescent="0.2">
      <c r="D6612" s="2"/>
    </row>
    <row r="6613" spans="4:4" ht="33" customHeight="1" x14ac:dyDescent="0.2">
      <c r="D6613" s="2"/>
    </row>
    <row r="6614" spans="4:4" ht="33" customHeight="1" x14ac:dyDescent="0.2">
      <c r="D6614" s="2"/>
    </row>
    <row r="6615" spans="4:4" ht="33" customHeight="1" x14ac:dyDescent="0.2">
      <c r="D6615" s="2"/>
    </row>
    <row r="6616" spans="4:4" ht="33" customHeight="1" x14ac:dyDescent="0.2">
      <c r="D6616" s="2"/>
    </row>
    <row r="6617" spans="4:4" ht="33" customHeight="1" x14ac:dyDescent="0.2">
      <c r="D6617" s="2"/>
    </row>
    <row r="6618" spans="4:4" ht="33" customHeight="1" x14ac:dyDescent="0.2">
      <c r="D6618" s="2"/>
    </row>
    <row r="6619" spans="4:4" ht="33" customHeight="1" x14ac:dyDescent="0.2">
      <c r="D6619" s="2"/>
    </row>
    <row r="6620" spans="4:4" ht="33" customHeight="1" x14ac:dyDescent="0.2">
      <c r="D6620" s="2"/>
    </row>
    <row r="6621" spans="4:4" ht="33" customHeight="1" x14ac:dyDescent="0.2">
      <c r="D6621" s="2"/>
    </row>
    <row r="6622" spans="4:4" ht="33" customHeight="1" x14ac:dyDescent="0.2">
      <c r="D6622" s="2"/>
    </row>
    <row r="6623" spans="4:4" ht="33" customHeight="1" x14ac:dyDescent="0.2">
      <c r="D6623" s="2"/>
    </row>
    <row r="6624" spans="4:4" ht="33" customHeight="1" x14ac:dyDescent="0.2">
      <c r="D6624" s="2"/>
    </row>
    <row r="6625" spans="4:4" ht="33" customHeight="1" x14ac:dyDescent="0.2">
      <c r="D6625" s="2"/>
    </row>
    <row r="6626" spans="4:4" ht="33" customHeight="1" x14ac:dyDescent="0.2">
      <c r="D6626" s="2"/>
    </row>
    <row r="6627" spans="4:4" ht="33" customHeight="1" x14ac:dyDescent="0.2">
      <c r="D6627" s="2"/>
    </row>
    <row r="6628" spans="4:4" ht="33" customHeight="1" x14ac:dyDescent="0.2">
      <c r="D6628" s="2"/>
    </row>
    <row r="6629" spans="4:4" ht="33" customHeight="1" x14ac:dyDescent="0.2">
      <c r="D6629" s="2"/>
    </row>
    <row r="6630" spans="4:4" ht="33" customHeight="1" x14ac:dyDescent="0.2">
      <c r="D6630" s="2"/>
    </row>
    <row r="6631" spans="4:4" ht="33" customHeight="1" x14ac:dyDescent="0.2">
      <c r="D6631" s="2"/>
    </row>
    <row r="6632" spans="4:4" ht="33" customHeight="1" x14ac:dyDescent="0.2">
      <c r="D6632" s="2"/>
    </row>
    <row r="6633" spans="4:4" ht="33" customHeight="1" x14ac:dyDescent="0.2">
      <c r="D6633" s="2"/>
    </row>
    <row r="6634" spans="4:4" ht="33" customHeight="1" x14ac:dyDescent="0.2">
      <c r="D6634" s="2"/>
    </row>
    <row r="6635" spans="4:4" ht="33" customHeight="1" x14ac:dyDescent="0.2">
      <c r="D6635" s="2"/>
    </row>
    <row r="6636" spans="4:4" ht="33" customHeight="1" x14ac:dyDescent="0.2">
      <c r="D6636" s="2"/>
    </row>
    <row r="6637" spans="4:4" ht="33" customHeight="1" x14ac:dyDescent="0.2">
      <c r="D6637" s="2"/>
    </row>
    <row r="6638" spans="4:4" ht="33" customHeight="1" x14ac:dyDescent="0.2">
      <c r="D6638" s="2"/>
    </row>
    <row r="6639" spans="4:4" ht="33" customHeight="1" x14ac:dyDescent="0.2">
      <c r="D6639" s="2"/>
    </row>
    <row r="6640" spans="4:4" ht="33" customHeight="1" x14ac:dyDescent="0.2">
      <c r="D6640" s="2"/>
    </row>
    <row r="6641" spans="4:4" ht="33" customHeight="1" x14ac:dyDescent="0.2">
      <c r="D6641" s="2"/>
    </row>
    <row r="6642" spans="4:4" ht="33" customHeight="1" x14ac:dyDescent="0.2">
      <c r="D6642" s="2"/>
    </row>
    <row r="6643" spans="4:4" ht="33" customHeight="1" x14ac:dyDescent="0.2">
      <c r="D6643" s="2"/>
    </row>
    <row r="6644" spans="4:4" ht="33" customHeight="1" x14ac:dyDescent="0.2">
      <c r="D6644" s="2"/>
    </row>
    <row r="6645" spans="4:4" ht="33" customHeight="1" x14ac:dyDescent="0.2">
      <c r="D6645" s="2"/>
    </row>
    <row r="6646" spans="4:4" ht="33" customHeight="1" x14ac:dyDescent="0.2">
      <c r="D6646" s="2"/>
    </row>
    <row r="6647" spans="4:4" ht="33" customHeight="1" x14ac:dyDescent="0.2">
      <c r="D6647" s="2"/>
    </row>
    <row r="6648" spans="4:4" ht="33" customHeight="1" x14ac:dyDescent="0.2">
      <c r="D6648" s="2"/>
    </row>
    <row r="6649" spans="4:4" ht="33" customHeight="1" x14ac:dyDescent="0.2">
      <c r="D6649" s="2"/>
    </row>
    <row r="6650" spans="4:4" ht="33" customHeight="1" x14ac:dyDescent="0.2">
      <c r="D6650" s="2"/>
    </row>
    <row r="6651" spans="4:4" ht="33" customHeight="1" x14ac:dyDescent="0.2">
      <c r="D6651" s="2"/>
    </row>
    <row r="6652" spans="4:4" ht="33" customHeight="1" x14ac:dyDescent="0.2">
      <c r="D6652" s="2"/>
    </row>
    <row r="6653" spans="4:4" ht="33" customHeight="1" x14ac:dyDescent="0.2">
      <c r="D6653" s="2"/>
    </row>
    <row r="6654" spans="4:4" ht="33" customHeight="1" x14ac:dyDescent="0.2">
      <c r="D6654" s="2"/>
    </row>
    <row r="6655" spans="4:4" ht="33" customHeight="1" x14ac:dyDescent="0.2">
      <c r="D6655" s="2"/>
    </row>
    <row r="6656" spans="4:4" ht="33" customHeight="1" x14ac:dyDescent="0.2">
      <c r="D6656" s="2"/>
    </row>
    <row r="6657" spans="4:4" ht="33" customHeight="1" x14ac:dyDescent="0.2">
      <c r="D6657" s="2"/>
    </row>
    <row r="6658" spans="4:4" ht="33" customHeight="1" x14ac:dyDescent="0.2">
      <c r="D6658" s="2"/>
    </row>
    <row r="6659" spans="4:4" ht="33" customHeight="1" x14ac:dyDescent="0.2">
      <c r="D6659" s="2"/>
    </row>
    <row r="6660" spans="4:4" ht="33" customHeight="1" x14ac:dyDescent="0.2">
      <c r="D6660" s="2"/>
    </row>
    <row r="6661" spans="4:4" ht="33" customHeight="1" x14ac:dyDescent="0.2">
      <c r="D6661" s="2"/>
    </row>
    <row r="6662" spans="4:4" ht="33" customHeight="1" x14ac:dyDescent="0.2">
      <c r="D6662" s="2"/>
    </row>
    <row r="6663" spans="4:4" ht="33" customHeight="1" x14ac:dyDescent="0.2">
      <c r="D6663" s="2"/>
    </row>
    <row r="6664" spans="4:4" ht="33" customHeight="1" x14ac:dyDescent="0.2">
      <c r="D6664" s="2"/>
    </row>
    <row r="6665" spans="4:4" ht="33" customHeight="1" x14ac:dyDescent="0.2">
      <c r="D6665" s="2"/>
    </row>
    <row r="6666" spans="4:4" ht="33" customHeight="1" x14ac:dyDescent="0.2">
      <c r="D6666" s="2"/>
    </row>
    <row r="6667" spans="4:4" ht="33" customHeight="1" x14ac:dyDescent="0.2">
      <c r="D6667" s="2"/>
    </row>
    <row r="6668" spans="4:4" ht="33" customHeight="1" x14ac:dyDescent="0.2">
      <c r="D6668" s="2"/>
    </row>
    <row r="6669" spans="4:4" ht="33" customHeight="1" x14ac:dyDescent="0.2">
      <c r="D6669" s="2"/>
    </row>
    <row r="6670" spans="4:4" ht="33" customHeight="1" x14ac:dyDescent="0.2">
      <c r="D6670" s="2"/>
    </row>
    <row r="6671" spans="4:4" ht="33" customHeight="1" x14ac:dyDescent="0.2">
      <c r="D6671" s="2"/>
    </row>
    <row r="6672" spans="4:4" ht="33" customHeight="1" x14ac:dyDescent="0.2">
      <c r="D6672" s="2"/>
    </row>
    <row r="6673" spans="4:4" ht="33" customHeight="1" x14ac:dyDescent="0.2">
      <c r="D6673" s="2"/>
    </row>
    <row r="6674" spans="4:4" ht="33" customHeight="1" x14ac:dyDescent="0.2">
      <c r="D6674" s="2"/>
    </row>
    <row r="6675" spans="4:4" ht="33" customHeight="1" x14ac:dyDescent="0.2">
      <c r="D6675" s="2"/>
    </row>
    <row r="6676" spans="4:4" ht="33" customHeight="1" x14ac:dyDescent="0.2">
      <c r="D6676" s="2"/>
    </row>
    <row r="6677" spans="4:4" ht="33" customHeight="1" x14ac:dyDescent="0.2">
      <c r="D6677" s="2"/>
    </row>
    <row r="6678" spans="4:4" ht="33" customHeight="1" x14ac:dyDescent="0.2">
      <c r="D6678" s="2"/>
    </row>
    <row r="6679" spans="4:4" ht="33" customHeight="1" x14ac:dyDescent="0.2">
      <c r="D6679" s="2"/>
    </row>
    <row r="6680" spans="4:4" ht="33" customHeight="1" x14ac:dyDescent="0.2">
      <c r="D6680" s="2"/>
    </row>
    <row r="6681" spans="4:4" ht="33" customHeight="1" x14ac:dyDescent="0.2">
      <c r="D6681" s="2"/>
    </row>
    <row r="6682" spans="4:4" ht="33" customHeight="1" x14ac:dyDescent="0.2">
      <c r="D6682" s="2"/>
    </row>
    <row r="6683" spans="4:4" ht="33" customHeight="1" x14ac:dyDescent="0.2">
      <c r="D6683" s="2"/>
    </row>
    <row r="6684" spans="4:4" ht="33" customHeight="1" x14ac:dyDescent="0.2">
      <c r="D6684" s="2"/>
    </row>
    <row r="6685" spans="4:4" ht="33" customHeight="1" x14ac:dyDescent="0.2">
      <c r="D6685" s="2"/>
    </row>
    <row r="6686" spans="4:4" ht="33" customHeight="1" x14ac:dyDescent="0.2">
      <c r="D6686" s="2"/>
    </row>
    <row r="6687" spans="4:4" ht="33" customHeight="1" x14ac:dyDescent="0.2">
      <c r="D6687" s="2"/>
    </row>
    <row r="6688" spans="4:4" ht="33" customHeight="1" x14ac:dyDescent="0.2">
      <c r="D6688" s="2"/>
    </row>
    <row r="6689" spans="4:4" ht="33" customHeight="1" x14ac:dyDescent="0.2">
      <c r="D6689" s="2"/>
    </row>
    <row r="6690" spans="4:4" ht="33" customHeight="1" x14ac:dyDescent="0.2">
      <c r="D6690" s="2"/>
    </row>
    <row r="6691" spans="4:4" ht="33" customHeight="1" x14ac:dyDescent="0.2">
      <c r="D6691" s="2"/>
    </row>
    <row r="6692" spans="4:4" ht="33" customHeight="1" x14ac:dyDescent="0.2">
      <c r="D6692" s="2"/>
    </row>
    <row r="6693" spans="4:4" ht="33" customHeight="1" x14ac:dyDescent="0.2">
      <c r="D6693" s="2"/>
    </row>
    <row r="6694" spans="4:4" ht="33" customHeight="1" x14ac:dyDescent="0.2">
      <c r="D6694" s="2"/>
    </row>
    <row r="6695" spans="4:4" ht="33" customHeight="1" x14ac:dyDescent="0.2">
      <c r="D6695" s="2"/>
    </row>
    <row r="6696" spans="4:4" ht="33" customHeight="1" x14ac:dyDescent="0.2">
      <c r="D6696" s="2"/>
    </row>
    <row r="6697" spans="4:4" ht="33" customHeight="1" x14ac:dyDescent="0.2">
      <c r="D6697" s="2"/>
    </row>
    <row r="6698" spans="4:4" ht="33" customHeight="1" x14ac:dyDescent="0.2">
      <c r="D6698" s="2"/>
    </row>
    <row r="6699" spans="4:4" ht="33" customHeight="1" x14ac:dyDescent="0.2">
      <c r="D6699" s="2"/>
    </row>
    <row r="6700" spans="4:4" ht="33" customHeight="1" x14ac:dyDescent="0.2">
      <c r="D6700" s="2"/>
    </row>
    <row r="6701" spans="4:4" ht="33" customHeight="1" x14ac:dyDescent="0.2">
      <c r="D6701" s="2"/>
    </row>
    <row r="6702" spans="4:4" ht="33" customHeight="1" x14ac:dyDescent="0.2">
      <c r="D6702" s="2"/>
    </row>
    <row r="6703" spans="4:4" ht="33" customHeight="1" x14ac:dyDescent="0.2">
      <c r="D6703" s="2"/>
    </row>
    <row r="6704" spans="4:4" ht="33" customHeight="1" x14ac:dyDescent="0.2">
      <c r="D6704" s="2"/>
    </row>
    <row r="6705" spans="4:4" ht="33" customHeight="1" x14ac:dyDescent="0.2">
      <c r="D6705" s="2"/>
    </row>
    <row r="6706" spans="4:4" ht="33" customHeight="1" x14ac:dyDescent="0.2">
      <c r="D6706" s="2"/>
    </row>
    <row r="6707" spans="4:4" ht="33" customHeight="1" x14ac:dyDescent="0.2">
      <c r="D6707" s="2"/>
    </row>
    <row r="6708" spans="4:4" ht="33" customHeight="1" x14ac:dyDescent="0.2">
      <c r="D6708" s="2"/>
    </row>
    <row r="6709" spans="4:4" ht="33" customHeight="1" x14ac:dyDescent="0.2">
      <c r="D6709" s="2"/>
    </row>
    <row r="6710" spans="4:4" ht="33" customHeight="1" x14ac:dyDescent="0.2">
      <c r="D6710" s="2"/>
    </row>
    <row r="6711" spans="4:4" ht="33" customHeight="1" x14ac:dyDescent="0.2">
      <c r="D6711" s="2"/>
    </row>
    <row r="6712" spans="4:4" ht="33" customHeight="1" x14ac:dyDescent="0.2">
      <c r="D6712" s="2"/>
    </row>
    <row r="6713" spans="4:4" ht="33" customHeight="1" x14ac:dyDescent="0.2">
      <c r="D6713" s="2"/>
    </row>
    <row r="6714" spans="4:4" ht="33" customHeight="1" x14ac:dyDescent="0.2">
      <c r="D6714" s="2"/>
    </row>
    <row r="6715" spans="4:4" ht="33" customHeight="1" x14ac:dyDescent="0.2">
      <c r="D6715" s="2"/>
    </row>
    <row r="6716" spans="4:4" ht="33" customHeight="1" x14ac:dyDescent="0.2">
      <c r="D6716" s="2"/>
    </row>
    <row r="6717" spans="4:4" ht="33" customHeight="1" x14ac:dyDescent="0.2">
      <c r="D6717" s="2"/>
    </row>
    <row r="6718" spans="4:4" ht="33" customHeight="1" x14ac:dyDescent="0.2">
      <c r="D6718" s="2"/>
    </row>
    <row r="6719" spans="4:4" ht="33" customHeight="1" x14ac:dyDescent="0.2">
      <c r="D6719" s="2"/>
    </row>
    <row r="6720" spans="4:4" ht="33" customHeight="1" x14ac:dyDescent="0.2">
      <c r="D6720" s="2"/>
    </row>
    <row r="6721" spans="4:4" ht="33" customHeight="1" x14ac:dyDescent="0.2">
      <c r="D6721" s="2"/>
    </row>
    <row r="6722" spans="4:4" ht="33" customHeight="1" x14ac:dyDescent="0.2">
      <c r="D6722" s="2"/>
    </row>
    <row r="6723" spans="4:4" ht="33" customHeight="1" x14ac:dyDescent="0.2">
      <c r="D6723" s="2"/>
    </row>
    <row r="6724" spans="4:4" ht="33" customHeight="1" x14ac:dyDescent="0.2">
      <c r="D6724" s="2"/>
    </row>
    <row r="6725" spans="4:4" ht="33" customHeight="1" x14ac:dyDescent="0.2">
      <c r="D6725" s="2"/>
    </row>
    <row r="6726" spans="4:4" ht="33" customHeight="1" x14ac:dyDescent="0.2">
      <c r="D6726" s="2"/>
    </row>
    <row r="6727" spans="4:4" ht="33" customHeight="1" x14ac:dyDescent="0.2">
      <c r="D6727" s="2"/>
    </row>
    <row r="6728" spans="4:4" ht="33" customHeight="1" x14ac:dyDescent="0.2">
      <c r="D6728" s="2"/>
    </row>
    <row r="6729" spans="4:4" ht="33" customHeight="1" x14ac:dyDescent="0.2">
      <c r="D6729" s="2"/>
    </row>
    <row r="6730" spans="4:4" ht="33" customHeight="1" x14ac:dyDescent="0.2">
      <c r="D6730" s="2"/>
    </row>
    <row r="6731" spans="4:4" ht="33" customHeight="1" x14ac:dyDescent="0.2">
      <c r="D6731" s="2"/>
    </row>
    <row r="6732" spans="4:4" ht="33" customHeight="1" x14ac:dyDescent="0.2">
      <c r="D6732" s="2"/>
    </row>
    <row r="6733" spans="4:4" ht="33" customHeight="1" x14ac:dyDescent="0.2">
      <c r="D6733" s="2"/>
    </row>
    <row r="6734" spans="4:4" ht="33" customHeight="1" x14ac:dyDescent="0.2">
      <c r="D6734" s="2"/>
    </row>
    <row r="6735" spans="4:4" ht="33" customHeight="1" x14ac:dyDescent="0.2">
      <c r="D6735" s="2"/>
    </row>
    <row r="6736" spans="4:4" ht="33" customHeight="1" x14ac:dyDescent="0.2">
      <c r="D6736" s="2"/>
    </row>
    <row r="6737" spans="4:4" ht="33" customHeight="1" x14ac:dyDescent="0.2">
      <c r="D6737" s="2"/>
    </row>
    <row r="6738" spans="4:4" ht="33" customHeight="1" x14ac:dyDescent="0.2">
      <c r="D6738" s="2"/>
    </row>
    <row r="6739" spans="4:4" ht="33" customHeight="1" x14ac:dyDescent="0.2">
      <c r="D6739" s="2"/>
    </row>
    <row r="6740" spans="4:4" ht="33" customHeight="1" x14ac:dyDescent="0.2">
      <c r="D6740" s="2"/>
    </row>
    <row r="6741" spans="4:4" ht="33" customHeight="1" x14ac:dyDescent="0.2">
      <c r="D6741" s="2"/>
    </row>
    <row r="6742" spans="4:4" ht="33" customHeight="1" x14ac:dyDescent="0.2">
      <c r="D6742" s="2"/>
    </row>
    <row r="6743" spans="4:4" ht="33" customHeight="1" x14ac:dyDescent="0.2">
      <c r="D6743" s="2"/>
    </row>
    <row r="6744" spans="4:4" ht="33" customHeight="1" x14ac:dyDescent="0.2">
      <c r="D6744" s="2"/>
    </row>
    <row r="6745" spans="4:4" ht="33" customHeight="1" x14ac:dyDescent="0.2">
      <c r="D6745" s="2"/>
    </row>
    <row r="6746" spans="4:4" ht="33" customHeight="1" x14ac:dyDescent="0.2">
      <c r="D6746" s="2"/>
    </row>
    <row r="6747" spans="4:4" ht="33" customHeight="1" x14ac:dyDescent="0.2">
      <c r="D6747" s="2"/>
    </row>
    <row r="6748" spans="4:4" ht="33" customHeight="1" x14ac:dyDescent="0.2">
      <c r="D6748" s="2"/>
    </row>
    <row r="6749" spans="4:4" ht="33" customHeight="1" x14ac:dyDescent="0.2">
      <c r="D6749" s="2"/>
    </row>
    <row r="6750" spans="4:4" ht="33" customHeight="1" x14ac:dyDescent="0.2">
      <c r="D6750" s="2"/>
    </row>
    <row r="6751" spans="4:4" ht="33" customHeight="1" x14ac:dyDescent="0.2">
      <c r="D6751" s="2"/>
    </row>
    <row r="6752" spans="4:4" ht="33" customHeight="1" x14ac:dyDescent="0.2">
      <c r="D6752" s="2"/>
    </row>
    <row r="6753" spans="4:4" ht="33" customHeight="1" x14ac:dyDescent="0.2">
      <c r="D6753" s="2"/>
    </row>
    <row r="6754" spans="4:4" ht="33" customHeight="1" x14ac:dyDescent="0.2">
      <c r="D6754" s="2"/>
    </row>
    <row r="6755" spans="4:4" ht="33" customHeight="1" x14ac:dyDescent="0.2">
      <c r="D6755" s="2"/>
    </row>
    <row r="6756" spans="4:4" ht="33" customHeight="1" x14ac:dyDescent="0.2">
      <c r="D6756" s="2"/>
    </row>
    <row r="6757" spans="4:4" ht="33" customHeight="1" x14ac:dyDescent="0.2">
      <c r="D6757" s="2"/>
    </row>
    <row r="6758" spans="4:4" ht="33" customHeight="1" x14ac:dyDescent="0.2">
      <c r="D6758" s="2"/>
    </row>
    <row r="6759" spans="4:4" ht="33" customHeight="1" x14ac:dyDescent="0.2">
      <c r="D6759" s="2"/>
    </row>
    <row r="6760" spans="4:4" ht="33" customHeight="1" x14ac:dyDescent="0.2">
      <c r="D6760" s="2"/>
    </row>
    <row r="6761" spans="4:4" ht="33" customHeight="1" x14ac:dyDescent="0.2">
      <c r="D6761" s="2"/>
    </row>
    <row r="6762" spans="4:4" ht="33" customHeight="1" x14ac:dyDescent="0.2">
      <c r="D6762" s="2"/>
    </row>
    <row r="6763" spans="4:4" ht="33" customHeight="1" x14ac:dyDescent="0.2">
      <c r="D6763" s="2"/>
    </row>
    <row r="6764" spans="4:4" ht="33" customHeight="1" x14ac:dyDescent="0.2">
      <c r="D6764" s="2"/>
    </row>
    <row r="6765" spans="4:4" ht="33" customHeight="1" x14ac:dyDescent="0.2">
      <c r="D6765" s="2"/>
    </row>
    <row r="6766" spans="4:4" ht="33" customHeight="1" x14ac:dyDescent="0.2">
      <c r="D6766" s="2"/>
    </row>
    <row r="6767" spans="4:4" ht="33" customHeight="1" x14ac:dyDescent="0.2">
      <c r="D6767" s="2"/>
    </row>
    <row r="6768" spans="4:4" ht="33" customHeight="1" x14ac:dyDescent="0.2">
      <c r="D6768" s="2"/>
    </row>
    <row r="6769" spans="4:4" ht="33" customHeight="1" x14ac:dyDescent="0.2">
      <c r="D6769" s="2"/>
    </row>
    <row r="6770" spans="4:4" ht="33" customHeight="1" x14ac:dyDescent="0.2">
      <c r="D6770" s="2"/>
    </row>
    <row r="6771" spans="4:4" ht="33" customHeight="1" x14ac:dyDescent="0.2">
      <c r="D6771" s="2"/>
    </row>
    <row r="6772" spans="4:4" ht="33" customHeight="1" x14ac:dyDescent="0.2">
      <c r="D6772" s="2"/>
    </row>
    <row r="6773" spans="4:4" ht="33" customHeight="1" x14ac:dyDescent="0.2">
      <c r="D6773" s="2"/>
    </row>
    <row r="6774" spans="4:4" ht="33" customHeight="1" x14ac:dyDescent="0.2">
      <c r="D6774" s="2"/>
    </row>
    <row r="6775" spans="4:4" ht="33" customHeight="1" x14ac:dyDescent="0.2">
      <c r="D6775" s="2"/>
    </row>
    <row r="6776" spans="4:4" ht="33" customHeight="1" x14ac:dyDescent="0.2">
      <c r="D6776" s="2"/>
    </row>
    <row r="6777" spans="4:4" ht="33" customHeight="1" x14ac:dyDescent="0.2">
      <c r="D6777" s="2"/>
    </row>
    <row r="6778" spans="4:4" ht="33" customHeight="1" x14ac:dyDescent="0.2">
      <c r="D6778" s="2"/>
    </row>
    <row r="6779" spans="4:4" ht="33" customHeight="1" x14ac:dyDescent="0.2">
      <c r="D6779" s="2"/>
    </row>
    <row r="6780" spans="4:4" ht="33" customHeight="1" x14ac:dyDescent="0.2">
      <c r="D6780" s="2"/>
    </row>
    <row r="6781" spans="4:4" ht="33" customHeight="1" x14ac:dyDescent="0.2">
      <c r="D6781" s="2"/>
    </row>
    <row r="6782" spans="4:4" ht="33" customHeight="1" x14ac:dyDescent="0.2">
      <c r="D6782" s="2"/>
    </row>
    <row r="6783" spans="4:4" ht="33" customHeight="1" x14ac:dyDescent="0.2">
      <c r="D6783" s="2"/>
    </row>
    <row r="6784" spans="4:4" ht="33" customHeight="1" x14ac:dyDescent="0.2">
      <c r="D6784" s="2"/>
    </row>
    <row r="6785" spans="4:4" ht="33" customHeight="1" x14ac:dyDescent="0.2">
      <c r="D6785" s="2"/>
    </row>
    <row r="6786" spans="4:4" ht="33" customHeight="1" x14ac:dyDescent="0.2">
      <c r="D6786" s="2"/>
    </row>
    <row r="6787" spans="4:4" ht="33" customHeight="1" x14ac:dyDescent="0.2">
      <c r="D6787" s="2"/>
    </row>
    <row r="6788" spans="4:4" ht="33" customHeight="1" x14ac:dyDescent="0.2">
      <c r="D6788" s="2"/>
    </row>
    <row r="6789" spans="4:4" ht="33" customHeight="1" x14ac:dyDescent="0.2">
      <c r="D6789" s="2"/>
    </row>
    <row r="6790" spans="4:4" ht="33" customHeight="1" x14ac:dyDescent="0.2">
      <c r="D6790" s="2"/>
    </row>
    <row r="6791" spans="4:4" ht="33" customHeight="1" x14ac:dyDescent="0.2">
      <c r="D6791" s="2"/>
    </row>
    <row r="6792" spans="4:4" ht="33" customHeight="1" x14ac:dyDescent="0.2">
      <c r="D6792" s="2"/>
    </row>
    <row r="6793" spans="4:4" ht="33" customHeight="1" x14ac:dyDescent="0.2">
      <c r="D6793" s="2"/>
    </row>
    <row r="6794" spans="4:4" ht="33" customHeight="1" x14ac:dyDescent="0.2">
      <c r="D6794" s="2"/>
    </row>
    <row r="6795" spans="4:4" ht="33" customHeight="1" x14ac:dyDescent="0.2">
      <c r="D6795" s="2"/>
    </row>
    <row r="6796" spans="4:4" ht="33" customHeight="1" x14ac:dyDescent="0.2">
      <c r="D6796" s="2"/>
    </row>
    <row r="6797" spans="4:4" ht="33" customHeight="1" x14ac:dyDescent="0.2">
      <c r="D6797" s="2"/>
    </row>
    <row r="6798" spans="4:4" ht="33" customHeight="1" x14ac:dyDescent="0.2">
      <c r="D6798" s="2"/>
    </row>
    <row r="6799" spans="4:4" ht="33" customHeight="1" x14ac:dyDescent="0.2">
      <c r="D6799" s="2"/>
    </row>
    <row r="6800" spans="4:4" ht="33" customHeight="1" x14ac:dyDescent="0.2">
      <c r="D6800" s="2"/>
    </row>
    <row r="6801" spans="4:4" ht="33" customHeight="1" x14ac:dyDescent="0.2">
      <c r="D6801" s="2"/>
    </row>
    <row r="6802" spans="4:4" ht="33" customHeight="1" x14ac:dyDescent="0.2">
      <c r="D6802" s="2"/>
    </row>
    <row r="6803" spans="4:4" ht="33" customHeight="1" x14ac:dyDescent="0.2">
      <c r="D6803" s="2"/>
    </row>
    <row r="6804" spans="4:4" ht="33" customHeight="1" x14ac:dyDescent="0.2">
      <c r="D6804" s="2"/>
    </row>
    <row r="6805" spans="4:4" ht="33" customHeight="1" x14ac:dyDescent="0.2">
      <c r="D6805" s="2"/>
    </row>
    <row r="6806" spans="4:4" ht="33" customHeight="1" x14ac:dyDescent="0.2">
      <c r="D6806" s="2"/>
    </row>
    <row r="6807" spans="4:4" ht="33" customHeight="1" x14ac:dyDescent="0.2">
      <c r="D6807" s="2"/>
    </row>
    <row r="6808" spans="4:4" ht="33" customHeight="1" x14ac:dyDescent="0.2">
      <c r="D6808" s="2"/>
    </row>
    <row r="6809" spans="4:4" ht="33" customHeight="1" x14ac:dyDescent="0.2">
      <c r="D6809" s="2"/>
    </row>
    <row r="6810" spans="4:4" ht="33" customHeight="1" x14ac:dyDescent="0.2">
      <c r="D6810" s="2"/>
    </row>
    <row r="6811" spans="4:4" ht="33" customHeight="1" x14ac:dyDescent="0.2">
      <c r="D6811" s="2"/>
    </row>
    <row r="6812" spans="4:4" ht="33" customHeight="1" x14ac:dyDescent="0.2">
      <c r="D6812" s="2"/>
    </row>
    <row r="6813" spans="4:4" ht="33" customHeight="1" x14ac:dyDescent="0.2">
      <c r="D6813" s="2"/>
    </row>
    <row r="6814" spans="4:4" ht="33" customHeight="1" x14ac:dyDescent="0.2">
      <c r="D6814" s="2"/>
    </row>
    <row r="6815" spans="4:4" ht="33" customHeight="1" x14ac:dyDescent="0.2">
      <c r="D6815" s="2"/>
    </row>
    <row r="6816" spans="4:4" ht="33" customHeight="1" x14ac:dyDescent="0.2">
      <c r="D6816" s="2"/>
    </row>
    <row r="6817" spans="4:4" ht="33" customHeight="1" x14ac:dyDescent="0.2">
      <c r="D6817" s="2"/>
    </row>
    <row r="6818" spans="4:4" ht="33" customHeight="1" x14ac:dyDescent="0.2">
      <c r="D6818" s="2"/>
    </row>
    <row r="6819" spans="4:4" ht="33" customHeight="1" x14ac:dyDescent="0.2">
      <c r="D6819" s="2"/>
    </row>
    <row r="6820" spans="4:4" ht="33" customHeight="1" x14ac:dyDescent="0.2">
      <c r="D6820" s="2"/>
    </row>
    <row r="6821" spans="4:4" ht="33" customHeight="1" x14ac:dyDescent="0.2">
      <c r="D6821" s="2"/>
    </row>
    <row r="6822" spans="4:4" ht="33" customHeight="1" x14ac:dyDescent="0.2">
      <c r="D6822" s="2"/>
    </row>
    <row r="6823" spans="4:4" ht="33" customHeight="1" x14ac:dyDescent="0.2">
      <c r="D6823" s="2"/>
    </row>
    <row r="6824" spans="4:4" ht="33" customHeight="1" x14ac:dyDescent="0.2">
      <c r="D6824" s="2"/>
    </row>
    <row r="6825" spans="4:4" ht="33" customHeight="1" x14ac:dyDescent="0.2">
      <c r="D6825" s="2"/>
    </row>
    <row r="6826" spans="4:4" ht="33" customHeight="1" x14ac:dyDescent="0.2">
      <c r="D6826" s="2"/>
    </row>
    <row r="6827" spans="4:4" ht="33" customHeight="1" x14ac:dyDescent="0.2">
      <c r="D6827" s="2"/>
    </row>
    <row r="6828" spans="4:4" ht="33" customHeight="1" x14ac:dyDescent="0.2">
      <c r="D6828" s="2"/>
    </row>
    <row r="6829" spans="4:4" ht="33" customHeight="1" x14ac:dyDescent="0.2">
      <c r="D6829" s="2"/>
    </row>
    <row r="6830" spans="4:4" ht="33" customHeight="1" x14ac:dyDescent="0.2">
      <c r="D6830" s="2"/>
    </row>
    <row r="6831" spans="4:4" ht="33" customHeight="1" x14ac:dyDescent="0.2">
      <c r="D6831" s="2"/>
    </row>
    <row r="6832" spans="4:4" ht="33" customHeight="1" x14ac:dyDescent="0.2">
      <c r="D6832" s="2"/>
    </row>
    <row r="6833" spans="4:4" ht="33" customHeight="1" x14ac:dyDescent="0.2">
      <c r="D6833" s="2"/>
    </row>
    <row r="6834" spans="4:4" ht="33" customHeight="1" x14ac:dyDescent="0.2">
      <c r="D6834" s="2"/>
    </row>
    <row r="6835" spans="4:4" ht="33" customHeight="1" x14ac:dyDescent="0.2">
      <c r="D6835" s="2"/>
    </row>
    <row r="6836" spans="4:4" ht="33" customHeight="1" x14ac:dyDescent="0.2">
      <c r="D6836" s="2"/>
    </row>
    <row r="6837" spans="4:4" ht="33" customHeight="1" x14ac:dyDescent="0.2">
      <c r="D6837" s="2"/>
    </row>
    <row r="6838" spans="4:4" ht="33" customHeight="1" x14ac:dyDescent="0.2">
      <c r="D6838" s="2"/>
    </row>
    <row r="6839" spans="4:4" ht="33" customHeight="1" x14ac:dyDescent="0.2">
      <c r="D6839" s="2"/>
    </row>
    <row r="6840" spans="4:4" ht="33" customHeight="1" x14ac:dyDescent="0.2">
      <c r="D6840" s="2"/>
    </row>
    <row r="6841" spans="4:4" ht="33" customHeight="1" x14ac:dyDescent="0.2">
      <c r="D6841" s="2"/>
    </row>
    <row r="6842" spans="4:4" ht="33" customHeight="1" x14ac:dyDescent="0.2">
      <c r="D6842" s="2"/>
    </row>
    <row r="6843" spans="4:4" ht="33" customHeight="1" x14ac:dyDescent="0.2">
      <c r="D6843" s="2"/>
    </row>
    <row r="6844" spans="4:4" ht="33" customHeight="1" x14ac:dyDescent="0.2">
      <c r="D6844" s="2"/>
    </row>
    <row r="6845" spans="4:4" ht="33" customHeight="1" x14ac:dyDescent="0.2">
      <c r="D6845" s="2"/>
    </row>
    <row r="6846" spans="4:4" ht="33" customHeight="1" x14ac:dyDescent="0.2">
      <c r="D6846" s="2"/>
    </row>
    <row r="6847" spans="4:4" ht="33" customHeight="1" x14ac:dyDescent="0.2">
      <c r="D6847" s="2"/>
    </row>
    <row r="6848" spans="4:4" ht="33" customHeight="1" x14ac:dyDescent="0.2">
      <c r="D6848" s="2"/>
    </row>
    <row r="6849" spans="4:4" ht="33" customHeight="1" x14ac:dyDescent="0.2">
      <c r="D6849" s="2"/>
    </row>
    <row r="6850" spans="4:4" ht="33" customHeight="1" x14ac:dyDescent="0.2">
      <c r="D6850" s="2"/>
    </row>
    <row r="6851" spans="4:4" ht="33" customHeight="1" x14ac:dyDescent="0.2">
      <c r="D6851" s="2"/>
    </row>
    <row r="6852" spans="4:4" ht="33" customHeight="1" x14ac:dyDescent="0.2">
      <c r="D6852" s="2"/>
    </row>
    <row r="6853" spans="4:4" ht="33" customHeight="1" x14ac:dyDescent="0.2">
      <c r="D6853" s="2"/>
    </row>
    <row r="6854" spans="4:4" ht="33" customHeight="1" x14ac:dyDescent="0.2">
      <c r="D6854" s="2"/>
    </row>
    <row r="6855" spans="4:4" ht="33" customHeight="1" x14ac:dyDescent="0.2">
      <c r="D6855" s="2"/>
    </row>
    <row r="6856" spans="4:4" ht="33" customHeight="1" x14ac:dyDescent="0.2">
      <c r="D6856" s="2"/>
    </row>
    <row r="6857" spans="4:4" ht="33" customHeight="1" x14ac:dyDescent="0.2">
      <c r="D6857" s="2"/>
    </row>
    <row r="6858" spans="4:4" ht="33" customHeight="1" x14ac:dyDescent="0.2">
      <c r="D6858" s="2"/>
    </row>
    <row r="6859" spans="4:4" ht="33" customHeight="1" x14ac:dyDescent="0.2">
      <c r="D6859" s="2"/>
    </row>
    <row r="6860" spans="4:4" ht="33" customHeight="1" x14ac:dyDescent="0.2">
      <c r="D6860" s="2"/>
    </row>
    <row r="6861" spans="4:4" ht="33" customHeight="1" x14ac:dyDescent="0.2">
      <c r="D6861" s="2"/>
    </row>
    <row r="6862" spans="4:4" ht="33" customHeight="1" x14ac:dyDescent="0.2">
      <c r="D6862" s="2"/>
    </row>
    <row r="6863" spans="4:4" ht="33" customHeight="1" x14ac:dyDescent="0.2">
      <c r="D6863" s="2"/>
    </row>
    <row r="6864" spans="4:4" ht="33" customHeight="1" x14ac:dyDescent="0.2">
      <c r="D6864" s="2"/>
    </row>
    <row r="6865" spans="4:4" ht="33" customHeight="1" x14ac:dyDescent="0.2">
      <c r="D6865" s="2"/>
    </row>
    <row r="6866" spans="4:4" ht="33" customHeight="1" x14ac:dyDescent="0.2">
      <c r="D6866" s="2"/>
    </row>
    <row r="6867" spans="4:4" ht="33" customHeight="1" x14ac:dyDescent="0.2">
      <c r="D6867" s="2"/>
    </row>
    <row r="6868" spans="4:4" ht="33" customHeight="1" x14ac:dyDescent="0.2">
      <c r="D6868" s="2"/>
    </row>
    <row r="6869" spans="4:4" ht="33" customHeight="1" x14ac:dyDescent="0.2">
      <c r="D6869" s="2"/>
    </row>
    <row r="6870" spans="4:4" ht="33" customHeight="1" x14ac:dyDescent="0.2">
      <c r="D6870" s="2"/>
    </row>
    <row r="6871" spans="4:4" ht="33" customHeight="1" x14ac:dyDescent="0.2">
      <c r="D6871" s="2"/>
    </row>
    <row r="6872" spans="4:4" ht="33" customHeight="1" x14ac:dyDescent="0.2">
      <c r="D6872" s="2"/>
    </row>
    <row r="6873" spans="4:4" ht="33" customHeight="1" x14ac:dyDescent="0.2">
      <c r="D6873" s="2"/>
    </row>
    <row r="6874" spans="4:4" ht="33" customHeight="1" x14ac:dyDescent="0.2">
      <c r="D6874" s="2"/>
    </row>
    <row r="6875" spans="4:4" ht="33" customHeight="1" x14ac:dyDescent="0.2">
      <c r="D6875" s="2"/>
    </row>
    <row r="6876" spans="4:4" ht="33" customHeight="1" x14ac:dyDescent="0.2">
      <c r="D6876" s="2"/>
    </row>
    <row r="6877" spans="4:4" ht="33" customHeight="1" x14ac:dyDescent="0.2">
      <c r="D6877" s="2"/>
    </row>
    <row r="6878" spans="4:4" ht="33" customHeight="1" x14ac:dyDescent="0.2">
      <c r="D6878" s="2"/>
    </row>
    <row r="6879" spans="4:4" ht="33" customHeight="1" x14ac:dyDescent="0.2">
      <c r="D6879" s="2"/>
    </row>
    <row r="6880" spans="4:4" ht="33" customHeight="1" x14ac:dyDescent="0.2">
      <c r="D6880" s="2"/>
    </row>
    <row r="6881" spans="4:4" ht="33" customHeight="1" x14ac:dyDescent="0.2">
      <c r="D6881" s="2"/>
    </row>
    <row r="6882" spans="4:4" ht="33" customHeight="1" x14ac:dyDescent="0.2">
      <c r="D6882" s="2"/>
    </row>
    <row r="6883" spans="4:4" ht="33" customHeight="1" x14ac:dyDescent="0.2">
      <c r="D6883" s="2"/>
    </row>
    <row r="6884" spans="4:4" ht="33" customHeight="1" x14ac:dyDescent="0.2">
      <c r="D6884" s="2"/>
    </row>
    <row r="6885" spans="4:4" ht="33" customHeight="1" x14ac:dyDescent="0.2">
      <c r="D6885" s="2"/>
    </row>
    <row r="6886" spans="4:4" ht="33" customHeight="1" x14ac:dyDescent="0.2">
      <c r="D6886" s="2"/>
    </row>
    <row r="6887" spans="4:4" ht="33" customHeight="1" x14ac:dyDescent="0.2">
      <c r="D6887" s="2"/>
    </row>
    <row r="6888" spans="4:4" ht="33" customHeight="1" x14ac:dyDescent="0.2">
      <c r="D6888" s="2"/>
    </row>
    <row r="6889" spans="4:4" ht="33" customHeight="1" x14ac:dyDescent="0.2">
      <c r="D6889" s="2"/>
    </row>
    <row r="6890" spans="4:4" ht="33" customHeight="1" x14ac:dyDescent="0.2">
      <c r="D6890" s="2"/>
    </row>
    <row r="6891" spans="4:4" ht="33" customHeight="1" x14ac:dyDescent="0.2">
      <c r="D6891" s="2"/>
    </row>
    <row r="6892" spans="4:4" ht="33" customHeight="1" x14ac:dyDescent="0.2">
      <c r="D6892" s="2"/>
    </row>
    <row r="6893" spans="4:4" ht="33" customHeight="1" x14ac:dyDescent="0.2">
      <c r="D6893" s="2"/>
    </row>
    <row r="6894" spans="4:4" ht="33" customHeight="1" x14ac:dyDescent="0.2">
      <c r="D6894" s="2"/>
    </row>
    <row r="6895" spans="4:4" ht="33" customHeight="1" x14ac:dyDescent="0.2">
      <c r="D6895" s="2"/>
    </row>
    <row r="6896" spans="4:4" ht="33" customHeight="1" x14ac:dyDescent="0.2">
      <c r="D6896" s="2"/>
    </row>
    <row r="6897" spans="4:4" ht="33" customHeight="1" x14ac:dyDescent="0.2">
      <c r="D6897" s="2"/>
    </row>
    <row r="6898" spans="4:4" ht="33" customHeight="1" x14ac:dyDescent="0.2">
      <c r="D6898" s="2"/>
    </row>
    <row r="6899" spans="4:4" ht="33" customHeight="1" x14ac:dyDescent="0.2">
      <c r="D6899" s="2"/>
    </row>
    <row r="6900" spans="4:4" ht="33" customHeight="1" x14ac:dyDescent="0.2">
      <c r="D6900" s="2"/>
    </row>
    <row r="6901" spans="4:4" ht="33" customHeight="1" x14ac:dyDescent="0.2">
      <c r="D6901" s="2"/>
    </row>
    <row r="6902" spans="4:4" ht="33" customHeight="1" x14ac:dyDescent="0.2">
      <c r="D6902" s="2"/>
    </row>
    <row r="6903" spans="4:4" ht="33" customHeight="1" x14ac:dyDescent="0.2">
      <c r="D6903" s="2"/>
    </row>
    <row r="6904" spans="4:4" ht="33" customHeight="1" x14ac:dyDescent="0.2">
      <c r="D6904" s="2"/>
    </row>
    <row r="6905" spans="4:4" ht="33" customHeight="1" x14ac:dyDescent="0.2">
      <c r="D6905" s="2"/>
    </row>
    <row r="6906" spans="4:4" ht="33" customHeight="1" x14ac:dyDescent="0.2">
      <c r="D6906" s="2"/>
    </row>
    <row r="6907" spans="4:4" ht="33" customHeight="1" x14ac:dyDescent="0.2">
      <c r="D6907" s="2"/>
    </row>
    <row r="6908" spans="4:4" ht="33" customHeight="1" x14ac:dyDescent="0.2">
      <c r="D6908" s="2"/>
    </row>
    <row r="6909" spans="4:4" ht="33" customHeight="1" x14ac:dyDescent="0.2">
      <c r="D6909" s="2"/>
    </row>
    <row r="6910" spans="4:4" ht="33" customHeight="1" x14ac:dyDescent="0.2">
      <c r="D6910" s="2"/>
    </row>
    <row r="6911" spans="4:4" ht="33" customHeight="1" x14ac:dyDescent="0.2">
      <c r="D6911" s="2"/>
    </row>
    <row r="6912" spans="4:4" ht="33" customHeight="1" x14ac:dyDescent="0.2">
      <c r="D6912" s="2"/>
    </row>
    <row r="6913" spans="4:4" ht="33" customHeight="1" x14ac:dyDescent="0.2">
      <c r="D6913" s="2"/>
    </row>
    <row r="6914" spans="4:4" ht="33" customHeight="1" x14ac:dyDescent="0.2">
      <c r="D6914" s="2"/>
    </row>
    <row r="6915" spans="4:4" ht="33" customHeight="1" x14ac:dyDescent="0.2">
      <c r="D6915" s="2"/>
    </row>
    <row r="6916" spans="4:4" ht="33" customHeight="1" x14ac:dyDescent="0.2">
      <c r="D6916" s="2"/>
    </row>
    <row r="6917" spans="4:4" ht="33" customHeight="1" x14ac:dyDescent="0.2">
      <c r="D6917" s="2"/>
    </row>
    <row r="6918" spans="4:4" ht="33" customHeight="1" x14ac:dyDescent="0.2">
      <c r="D6918" s="2"/>
    </row>
    <row r="6919" spans="4:4" ht="33" customHeight="1" x14ac:dyDescent="0.2">
      <c r="D6919" s="2"/>
    </row>
    <row r="6920" spans="4:4" ht="33" customHeight="1" x14ac:dyDescent="0.2">
      <c r="D6920" s="2"/>
    </row>
    <row r="6921" spans="4:4" ht="33" customHeight="1" x14ac:dyDescent="0.2">
      <c r="D6921" s="2"/>
    </row>
    <row r="6922" spans="4:4" ht="33" customHeight="1" x14ac:dyDescent="0.2">
      <c r="D6922" s="2"/>
    </row>
    <row r="6923" spans="4:4" ht="33" customHeight="1" x14ac:dyDescent="0.2">
      <c r="D6923" s="2"/>
    </row>
    <row r="6924" spans="4:4" ht="33" customHeight="1" x14ac:dyDescent="0.2">
      <c r="D6924" s="2"/>
    </row>
    <row r="6925" spans="4:4" ht="33" customHeight="1" x14ac:dyDescent="0.2">
      <c r="D6925" s="2"/>
    </row>
    <row r="6926" spans="4:4" ht="33" customHeight="1" x14ac:dyDescent="0.2">
      <c r="D6926" s="2"/>
    </row>
    <row r="6927" spans="4:4" ht="33" customHeight="1" x14ac:dyDescent="0.2">
      <c r="D6927" s="2"/>
    </row>
    <row r="6928" spans="4:4" ht="33" customHeight="1" x14ac:dyDescent="0.2">
      <c r="D6928" s="2"/>
    </row>
    <row r="6929" spans="4:4" ht="33" customHeight="1" x14ac:dyDescent="0.2">
      <c r="D6929" s="2"/>
    </row>
    <row r="6930" spans="4:4" ht="33" customHeight="1" x14ac:dyDescent="0.2">
      <c r="D6930" s="2"/>
    </row>
    <row r="6931" spans="4:4" ht="33" customHeight="1" x14ac:dyDescent="0.2">
      <c r="D6931" s="2"/>
    </row>
    <row r="6932" spans="4:4" ht="33" customHeight="1" x14ac:dyDescent="0.2">
      <c r="D6932" s="2"/>
    </row>
    <row r="6933" spans="4:4" ht="33" customHeight="1" x14ac:dyDescent="0.2">
      <c r="D6933" s="2"/>
    </row>
    <row r="6934" spans="4:4" ht="33" customHeight="1" x14ac:dyDescent="0.2">
      <c r="D6934" s="2"/>
    </row>
    <row r="6935" spans="4:4" ht="33" customHeight="1" x14ac:dyDescent="0.2">
      <c r="D6935" s="2"/>
    </row>
    <row r="6936" spans="4:4" ht="33" customHeight="1" x14ac:dyDescent="0.2">
      <c r="D6936" s="2"/>
    </row>
    <row r="6937" spans="4:4" ht="33" customHeight="1" x14ac:dyDescent="0.2">
      <c r="D6937" s="2"/>
    </row>
    <row r="6938" spans="4:4" ht="33" customHeight="1" x14ac:dyDescent="0.2">
      <c r="D6938" s="2"/>
    </row>
    <row r="6939" spans="4:4" ht="33" customHeight="1" x14ac:dyDescent="0.2">
      <c r="D6939" s="2"/>
    </row>
    <row r="6940" spans="4:4" ht="33" customHeight="1" x14ac:dyDescent="0.2">
      <c r="D6940" s="2"/>
    </row>
    <row r="6941" spans="4:4" ht="33" customHeight="1" x14ac:dyDescent="0.2">
      <c r="D6941" s="2"/>
    </row>
    <row r="6942" spans="4:4" ht="33" customHeight="1" x14ac:dyDescent="0.2">
      <c r="D6942" s="2"/>
    </row>
    <row r="6943" spans="4:4" ht="33" customHeight="1" x14ac:dyDescent="0.2">
      <c r="D6943" s="2"/>
    </row>
    <row r="6944" spans="4:4" ht="33" customHeight="1" x14ac:dyDescent="0.2">
      <c r="D6944" s="2"/>
    </row>
    <row r="6945" spans="4:4" ht="33" customHeight="1" x14ac:dyDescent="0.2">
      <c r="D6945" s="2"/>
    </row>
    <row r="6946" spans="4:4" ht="33" customHeight="1" x14ac:dyDescent="0.2">
      <c r="D6946" s="2"/>
    </row>
    <row r="6947" spans="4:4" ht="33" customHeight="1" x14ac:dyDescent="0.2">
      <c r="D6947" s="2"/>
    </row>
    <row r="6948" spans="4:4" ht="33" customHeight="1" x14ac:dyDescent="0.2">
      <c r="D6948" s="2"/>
    </row>
    <row r="6949" spans="4:4" ht="33" customHeight="1" x14ac:dyDescent="0.2">
      <c r="D6949" s="2"/>
    </row>
    <row r="6950" spans="4:4" ht="33" customHeight="1" x14ac:dyDescent="0.2">
      <c r="D6950" s="2"/>
    </row>
    <row r="6951" spans="4:4" ht="33" customHeight="1" x14ac:dyDescent="0.2">
      <c r="D6951" s="2"/>
    </row>
    <row r="6952" spans="4:4" ht="33" customHeight="1" x14ac:dyDescent="0.2">
      <c r="D6952" s="2"/>
    </row>
    <row r="6953" spans="4:4" ht="33" customHeight="1" x14ac:dyDescent="0.2">
      <c r="D6953" s="2"/>
    </row>
    <row r="6954" spans="4:4" ht="33" customHeight="1" x14ac:dyDescent="0.2">
      <c r="D6954" s="2"/>
    </row>
    <row r="6955" spans="4:4" ht="33" customHeight="1" x14ac:dyDescent="0.2">
      <c r="D6955" s="2"/>
    </row>
    <row r="6956" spans="4:4" ht="33" customHeight="1" x14ac:dyDescent="0.2">
      <c r="D6956" s="2"/>
    </row>
    <row r="6957" spans="4:4" ht="33" customHeight="1" x14ac:dyDescent="0.2">
      <c r="D6957" s="2"/>
    </row>
    <row r="6958" spans="4:4" ht="33" customHeight="1" x14ac:dyDescent="0.2">
      <c r="D6958" s="2"/>
    </row>
    <row r="6959" spans="4:4" ht="33" customHeight="1" x14ac:dyDescent="0.2">
      <c r="D6959" s="2"/>
    </row>
    <row r="6960" spans="4:4" ht="33" customHeight="1" x14ac:dyDescent="0.2">
      <c r="D6960" s="2"/>
    </row>
    <row r="6961" spans="4:4" ht="33" customHeight="1" x14ac:dyDescent="0.2">
      <c r="D6961" s="2"/>
    </row>
    <row r="6962" spans="4:4" ht="33" customHeight="1" x14ac:dyDescent="0.2">
      <c r="D6962" s="2"/>
    </row>
    <row r="6963" spans="4:4" ht="33" customHeight="1" x14ac:dyDescent="0.2">
      <c r="D6963" s="2"/>
    </row>
    <row r="6964" spans="4:4" ht="33" customHeight="1" x14ac:dyDescent="0.2">
      <c r="D6964" s="2"/>
    </row>
    <row r="6965" spans="4:4" ht="33" customHeight="1" x14ac:dyDescent="0.2">
      <c r="D6965" s="2"/>
    </row>
    <row r="6966" spans="4:4" ht="33" customHeight="1" x14ac:dyDescent="0.2">
      <c r="D6966" s="2"/>
    </row>
    <row r="6967" spans="4:4" ht="33" customHeight="1" x14ac:dyDescent="0.2">
      <c r="D6967" s="2"/>
    </row>
    <row r="6968" spans="4:4" ht="33" customHeight="1" x14ac:dyDescent="0.2">
      <c r="D6968" s="2"/>
    </row>
    <row r="6969" spans="4:4" ht="33" customHeight="1" x14ac:dyDescent="0.2">
      <c r="D6969" s="2"/>
    </row>
    <row r="6970" spans="4:4" ht="33" customHeight="1" x14ac:dyDescent="0.2">
      <c r="D6970" s="2"/>
    </row>
    <row r="6971" spans="4:4" ht="33" customHeight="1" x14ac:dyDescent="0.2">
      <c r="D6971" s="2"/>
    </row>
    <row r="6972" spans="4:4" ht="33" customHeight="1" x14ac:dyDescent="0.2">
      <c r="D6972" s="2"/>
    </row>
    <row r="6973" spans="4:4" ht="33" customHeight="1" x14ac:dyDescent="0.2">
      <c r="D6973" s="2"/>
    </row>
    <row r="6974" spans="4:4" ht="33" customHeight="1" x14ac:dyDescent="0.2">
      <c r="D6974" s="2"/>
    </row>
    <row r="6975" spans="4:4" ht="33" customHeight="1" x14ac:dyDescent="0.2">
      <c r="D6975" s="2"/>
    </row>
    <row r="6976" spans="4:4" ht="33" customHeight="1" x14ac:dyDescent="0.2">
      <c r="D6976" s="2"/>
    </row>
    <row r="6977" spans="4:4" ht="33" customHeight="1" x14ac:dyDescent="0.2">
      <c r="D6977" s="2"/>
    </row>
    <row r="6978" spans="4:4" ht="33" customHeight="1" x14ac:dyDescent="0.2">
      <c r="D6978" s="2"/>
    </row>
    <row r="6979" spans="4:4" ht="33" customHeight="1" x14ac:dyDescent="0.2">
      <c r="D6979" s="2"/>
    </row>
    <row r="6980" spans="4:4" ht="33" customHeight="1" x14ac:dyDescent="0.2">
      <c r="D6980" s="2"/>
    </row>
    <row r="6981" spans="4:4" ht="33" customHeight="1" x14ac:dyDescent="0.2">
      <c r="D6981" s="2"/>
    </row>
    <row r="6982" spans="4:4" ht="33" customHeight="1" x14ac:dyDescent="0.2">
      <c r="D6982" s="2"/>
    </row>
    <row r="6983" spans="4:4" ht="33" customHeight="1" x14ac:dyDescent="0.2">
      <c r="D6983" s="2"/>
    </row>
    <row r="6984" spans="4:4" ht="33" customHeight="1" x14ac:dyDescent="0.2">
      <c r="D6984" s="2"/>
    </row>
    <row r="6985" spans="4:4" ht="33" customHeight="1" x14ac:dyDescent="0.2">
      <c r="D6985" s="2"/>
    </row>
    <row r="6986" spans="4:4" ht="33" customHeight="1" x14ac:dyDescent="0.2">
      <c r="D6986" s="2"/>
    </row>
    <row r="6987" spans="4:4" ht="33" customHeight="1" x14ac:dyDescent="0.2">
      <c r="D6987" s="2"/>
    </row>
    <row r="6988" spans="4:4" ht="33" customHeight="1" x14ac:dyDescent="0.2">
      <c r="D6988" s="2"/>
    </row>
    <row r="6989" spans="4:4" ht="33" customHeight="1" x14ac:dyDescent="0.2">
      <c r="D6989" s="2"/>
    </row>
    <row r="6990" spans="4:4" ht="33" customHeight="1" x14ac:dyDescent="0.2">
      <c r="D6990" s="2"/>
    </row>
    <row r="6991" spans="4:4" ht="33" customHeight="1" x14ac:dyDescent="0.2">
      <c r="D6991" s="2"/>
    </row>
    <row r="6992" spans="4:4" ht="33" customHeight="1" x14ac:dyDescent="0.2">
      <c r="D6992" s="2"/>
    </row>
    <row r="6993" spans="4:4" ht="33" customHeight="1" x14ac:dyDescent="0.2">
      <c r="D6993" s="2"/>
    </row>
    <row r="6994" spans="4:4" ht="33" customHeight="1" x14ac:dyDescent="0.2">
      <c r="D6994" s="2"/>
    </row>
    <row r="6995" spans="4:4" ht="33" customHeight="1" x14ac:dyDescent="0.2">
      <c r="D6995" s="2"/>
    </row>
    <row r="6996" spans="4:4" ht="33" customHeight="1" x14ac:dyDescent="0.2">
      <c r="D6996" s="2"/>
    </row>
    <row r="6997" spans="4:4" ht="33" customHeight="1" x14ac:dyDescent="0.2">
      <c r="D6997" s="2"/>
    </row>
    <row r="6998" spans="4:4" ht="33" customHeight="1" x14ac:dyDescent="0.2">
      <c r="D6998" s="2"/>
    </row>
    <row r="6999" spans="4:4" ht="33" customHeight="1" x14ac:dyDescent="0.2">
      <c r="D6999" s="2"/>
    </row>
    <row r="7000" spans="4:4" ht="33" customHeight="1" x14ac:dyDescent="0.2">
      <c r="D7000" s="2"/>
    </row>
    <row r="7001" spans="4:4" ht="33" customHeight="1" x14ac:dyDescent="0.2">
      <c r="D7001" s="2"/>
    </row>
    <row r="7002" spans="4:4" ht="33" customHeight="1" x14ac:dyDescent="0.2">
      <c r="D7002" s="2"/>
    </row>
    <row r="7003" spans="4:4" ht="33" customHeight="1" x14ac:dyDescent="0.2">
      <c r="D7003" s="2"/>
    </row>
    <row r="7004" spans="4:4" ht="33" customHeight="1" x14ac:dyDescent="0.2">
      <c r="D7004" s="2"/>
    </row>
    <row r="7005" spans="4:4" ht="33" customHeight="1" x14ac:dyDescent="0.2">
      <c r="D7005" s="2"/>
    </row>
    <row r="7006" spans="4:4" ht="33" customHeight="1" x14ac:dyDescent="0.2">
      <c r="D7006" s="2"/>
    </row>
    <row r="7007" spans="4:4" ht="33" customHeight="1" x14ac:dyDescent="0.2">
      <c r="D7007" s="2"/>
    </row>
    <row r="7008" spans="4:4" ht="33" customHeight="1" x14ac:dyDescent="0.2">
      <c r="D7008" s="2"/>
    </row>
    <row r="7009" spans="4:4" ht="33" customHeight="1" x14ac:dyDescent="0.2">
      <c r="D7009" s="2"/>
    </row>
    <row r="7010" spans="4:4" ht="33" customHeight="1" x14ac:dyDescent="0.2">
      <c r="D7010" s="2"/>
    </row>
    <row r="7011" spans="4:4" ht="33" customHeight="1" x14ac:dyDescent="0.2">
      <c r="D7011" s="2"/>
    </row>
    <row r="7012" spans="4:4" ht="33" customHeight="1" x14ac:dyDescent="0.2">
      <c r="D7012" s="2"/>
    </row>
    <row r="7013" spans="4:4" ht="33" customHeight="1" x14ac:dyDescent="0.2">
      <c r="D7013" s="2"/>
    </row>
    <row r="7014" spans="4:4" ht="33" customHeight="1" x14ac:dyDescent="0.2">
      <c r="D7014" s="2"/>
    </row>
    <row r="7015" spans="4:4" ht="33" customHeight="1" x14ac:dyDescent="0.2">
      <c r="D7015" s="2"/>
    </row>
    <row r="7016" spans="4:4" ht="33" customHeight="1" x14ac:dyDescent="0.2">
      <c r="D7016" s="2"/>
    </row>
    <row r="7017" spans="4:4" ht="33" customHeight="1" x14ac:dyDescent="0.2">
      <c r="D7017" s="2"/>
    </row>
    <row r="7018" spans="4:4" ht="33" customHeight="1" x14ac:dyDescent="0.2">
      <c r="D7018" s="2"/>
    </row>
    <row r="7019" spans="4:4" ht="33" customHeight="1" x14ac:dyDescent="0.2">
      <c r="D7019" s="2"/>
    </row>
    <row r="7020" spans="4:4" ht="33" customHeight="1" x14ac:dyDescent="0.2">
      <c r="D7020" s="2"/>
    </row>
    <row r="7021" spans="4:4" ht="33" customHeight="1" x14ac:dyDescent="0.2">
      <c r="D7021" s="2"/>
    </row>
    <row r="7022" spans="4:4" ht="33" customHeight="1" x14ac:dyDescent="0.2">
      <c r="D7022" s="2"/>
    </row>
    <row r="7023" spans="4:4" ht="33" customHeight="1" x14ac:dyDescent="0.2">
      <c r="D7023" s="2"/>
    </row>
    <row r="7024" spans="4:4" ht="33" customHeight="1" x14ac:dyDescent="0.2">
      <c r="D7024" s="2"/>
    </row>
    <row r="7025" spans="4:4" ht="33" customHeight="1" x14ac:dyDescent="0.2">
      <c r="D7025" s="2"/>
    </row>
    <row r="7026" spans="4:4" ht="33" customHeight="1" x14ac:dyDescent="0.2">
      <c r="D7026" s="2"/>
    </row>
    <row r="7027" spans="4:4" ht="33" customHeight="1" x14ac:dyDescent="0.2">
      <c r="D7027" s="2"/>
    </row>
    <row r="7028" spans="4:4" ht="33" customHeight="1" x14ac:dyDescent="0.2">
      <c r="D7028" s="2"/>
    </row>
    <row r="7029" spans="4:4" ht="33" customHeight="1" x14ac:dyDescent="0.2">
      <c r="D7029" s="2"/>
    </row>
    <row r="7030" spans="4:4" ht="33" customHeight="1" x14ac:dyDescent="0.2">
      <c r="D7030" s="2"/>
    </row>
    <row r="7031" spans="4:4" ht="33" customHeight="1" x14ac:dyDescent="0.2">
      <c r="D7031" s="2"/>
    </row>
    <row r="7032" spans="4:4" ht="33" customHeight="1" x14ac:dyDescent="0.2">
      <c r="D7032" s="2"/>
    </row>
    <row r="7033" spans="4:4" ht="33" customHeight="1" x14ac:dyDescent="0.2">
      <c r="D7033" s="2"/>
    </row>
    <row r="7034" spans="4:4" ht="33" customHeight="1" x14ac:dyDescent="0.2">
      <c r="D7034" s="2"/>
    </row>
    <row r="7035" spans="4:4" ht="33" customHeight="1" x14ac:dyDescent="0.2">
      <c r="D7035" s="2"/>
    </row>
    <row r="7036" spans="4:4" ht="33" customHeight="1" x14ac:dyDescent="0.2">
      <c r="D7036" s="2"/>
    </row>
    <row r="7037" spans="4:4" ht="33" customHeight="1" x14ac:dyDescent="0.2">
      <c r="D7037" s="2"/>
    </row>
    <row r="7038" spans="4:4" ht="33" customHeight="1" x14ac:dyDescent="0.2">
      <c r="D7038" s="2"/>
    </row>
    <row r="7039" spans="4:4" ht="33" customHeight="1" x14ac:dyDescent="0.2">
      <c r="D7039" s="2"/>
    </row>
    <row r="7040" spans="4:4" ht="33" customHeight="1" x14ac:dyDescent="0.2">
      <c r="D7040" s="2"/>
    </row>
    <row r="7041" spans="4:4" ht="33" customHeight="1" x14ac:dyDescent="0.2">
      <c r="D7041" s="2"/>
    </row>
    <row r="7042" spans="4:4" ht="33" customHeight="1" x14ac:dyDescent="0.2">
      <c r="D7042" s="2"/>
    </row>
    <row r="7043" spans="4:4" ht="33" customHeight="1" x14ac:dyDescent="0.2">
      <c r="D7043" s="2"/>
    </row>
    <row r="7044" spans="4:4" ht="33" customHeight="1" x14ac:dyDescent="0.2">
      <c r="D7044" s="2"/>
    </row>
    <row r="7045" spans="4:4" ht="33" customHeight="1" x14ac:dyDescent="0.2">
      <c r="D7045" s="2"/>
    </row>
    <row r="7046" spans="4:4" ht="33" customHeight="1" x14ac:dyDescent="0.2">
      <c r="D7046" s="2"/>
    </row>
    <row r="7047" spans="4:4" ht="33" customHeight="1" x14ac:dyDescent="0.2">
      <c r="D7047" s="2"/>
    </row>
    <row r="7048" spans="4:4" ht="33" customHeight="1" x14ac:dyDescent="0.2">
      <c r="D7048" s="2"/>
    </row>
    <row r="7049" spans="4:4" ht="33" customHeight="1" x14ac:dyDescent="0.2">
      <c r="D7049" s="2"/>
    </row>
    <row r="7050" spans="4:4" ht="33" customHeight="1" x14ac:dyDescent="0.2">
      <c r="D7050" s="2"/>
    </row>
    <row r="7051" spans="4:4" ht="33" customHeight="1" x14ac:dyDescent="0.2">
      <c r="D7051" s="2"/>
    </row>
    <row r="7052" spans="4:4" ht="33" customHeight="1" x14ac:dyDescent="0.2">
      <c r="D7052" s="2"/>
    </row>
    <row r="7053" spans="4:4" ht="33" customHeight="1" x14ac:dyDescent="0.2">
      <c r="D7053" s="2"/>
    </row>
    <row r="7054" spans="4:4" ht="33" customHeight="1" x14ac:dyDescent="0.2">
      <c r="D7054" s="2"/>
    </row>
    <row r="7055" spans="4:4" ht="33" customHeight="1" x14ac:dyDescent="0.2">
      <c r="D7055" s="2"/>
    </row>
    <row r="7056" spans="4:4" ht="33" customHeight="1" x14ac:dyDescent="0.2">
      <c r="D7056" s="2"/>
    </row>
    <row r="7057" spans="4:4" ht="33" customHeight="1" x14ac:dyDescent="0.2">
      <c r="D7057" s="2"/>
    </row>
    <row r="7058" spans="4:4" ht="33" customHeight="1" x14ac:dyDescent="0.2">
      <c r="D7058" s="2"/>
    </row>
    <row r="7059" spans="4:4" ht="33" customHeight="1" x14ac:dyDescent="0.2">
      <c r="D7059" s="2"/>
    </row>
    <row r="7060" spans="4:4" ht="33" customHeight="1" x14ac:dyDescent="0.2">
      <c r="D7060" s="2"/>
    </row>
    <row r="7061" spans="4:4" ht="33" customHeight="1" x14ac:dyDescent="0.2">
      <c r="D7061" s="2"/>
    </row>
    <row r="7062" spans="4:4" ht="33" customHeight="1" x14ac:dyDescent="0.2">
      <c r="D7062" s="2"/>
    </row>
    <row r="7063" spans="4:4" ht="33" customHeight="1" x14ac:dyDescent="0.2">
      <c r="D7063" s="2"/>
    </row>
    <row r="7064" spans="4:4" ht="33" customHeight="1" x14ac:dyDescent="0.2">
      <c r="D7064" s="2"/>
    </row>
    <row r="7065" spans="4:4" ht="33" customHeight="1" x14ac:dyDescent="0.2">
      <c r="D7065" s="2"/>
    </row>
    <row r="7066" spans="4:4" ht="33" customHeight="1" x14ac:dyDescent="0.2">
      <c r="D7066" s="2"/>
    </row>
    <row r="7067" spans="4:4" ht="33" customHeight="1" x14ac:dyDescent="0.2">
      <c r="D7067" s="2"/>
    </row>
    <row r="7068" spans="4:4" ht="33" customHeight="1" x14ac:dyDescent="0.2">
      <c r="D7068" s="2"/>
    </row>
    <row r="7069" spans="4:4" ht="33" customHeight="1" x14ac:dyDescent="0.2">
      <c r="D7069" s="2"/>
    </row>
    <row r="7070" spans="4:4" ht="33" customHeight="1" x14ac:dyDescent="0.2">
      <c r="D7070" s="2"/>
    </row>
    <row r="7071" spans="4:4" ht="33" customHeight="1" x14ac:dyDescent="0.2">
      <c r="D7071" s="2"/>
    </row>
    <row r="7072" spans="4:4" ht="33" customHeight="1" x14ac:dyDescent="0.2">
      <c r="D7072" s="2"/>
    </row>
    <row r="7073" spans="4:4" ht="33" customHeight="1" x14ac:dyDescent="0.2">
      <c r="D7073" s="2"/>
    </row>
    <row r="7074" spans="4:4" ht="33" customHeight="1" x14ac:dyDescent="0.2">
      <c r="D7074" s="2"/>
    </row>
    <row r="7075" spans="4:4" ht="33" customHeight="1" x14ac:dyDescent="0.2">
      <c r="D7075" s="2"/>
    </row>
    <row r="7076" spans="4:4" ht="33" customHeight="1" x14ac:dyDescent="0.2">
      <c r="D7076" s="2"/>
    </row>
    <row r="7077" spans="4:4" ht="33" customHeight="1" x14ac:dyDescent="0.2">
      <c r="D7077" s="2"/>
    </row>
    <row r="7078" spans="4:4" ht="33" customHeight="1" x14ac:dyDescent="0.2">
      <c r="D7078" s="2"/>
    </row>
    <row r="7079" spans="4:4" ht="33" customHeight="1" x14ac:dyDescent="0.2">
      <c r="D7079" s="2"/>
    </row>
    <row r="7080" spans="4:4" ht="33" customHeight="1" x14ac:dyDescent="0.2">
      <c r="D7080" s="2"/>
    </row>
    <row r="7081" spans="4:4" ht="33" customHeight="1" x14ac:dyDescent="0.2">
      <c r="D7081" s="2"/>
    </row>
    <row r="7082" spans="4:4" ht="33" customHeight="1" x14ac:dyDescent="0.2">
      <c r="D7082" s="2"/>
    </row>
    <row r="7083" spans="4:4" ht="33" customHeight="1" x14ac:dyDescent="0.2">
      <c r="D7083" s="2"/>
    </row>
    <row r="7084" spans="4:4" ht="33" customHeight="1" x14ac:dyDescent="0.2">
      <c r="D7084" s="2"/>
    </row>
    <row r="7085" spans="4:4" ht="33" customHeight="1" x14ac:dyDescent="0.2">
      <c r="D7085" s="2"/>
    </row>
    <row r="7086" spans="4:4" ht="33" customHeight="1" x14ac:dyDescent="0.2">
      <c r="D7086" s="2"/>
    </row>
    <row r="7087" spans="4:4" ht="33" customHeight="1" x14ac:dyDescent="0.2">
      <c r="D7087" s="2"/>
    </row>
    <row r="7088" spans="4:4" ht="33" customHeight="1" x14ac:dyDescent="0.2">
      <c r="D7088" s="2"/>
    </row>
    <row r="7089" spans="4:4" ht="33" customHeight="1" x14ac:dyDescent="0.2">
      <c r="D7089" s="2"/>
    </row>
    <row r="7090" spans="4:4" ht="33" customHeight="1" x14ac:dyDescent="0.2">
      <c r="D7090" s="2"/>
    </row>
    <row r="7091" spans="4:4" ht="33" customHeight="1" x14ac:dyDescent="0.2">
      <c r="D7091" s="2"/>
    </row>
    <row r="7092" spans="4:4" ht="33" customHeight="1" x14ac:dyDescent="0.2">
      <c r="D7092" s="2"/>
    </row>
    <row r="7093" spans="4:4" ht="33" customHeight="1" x14ac:dyDescent="0.2">
      <c r="D7093" s="2"/>
    </row>
    <row r="7094" spans="4:4" ht="33" customHeight="1" x14ac:dyDescent="0.2">
      <c r="D7094" s="2"/>
    </row>
    <row r="7095" spans="4:4" ht="33" customHeight="1" x14ac:dyDescent="0.2">
      <c r="D7095" s="2"/>
    </row>
    <row r="7096" spans="4:4" ht="33" customHeight="1" x14ac:dyDescent="0.2">
      <c r="D7096" s="2"/>
    </row>
    <row r="7097" spans="4:4" ht="33" customHeight="1" x14ac:dyDescent="0.2">
      <c r="D7097" s="2"/>
    </row>
    <row r="7098" spans="4:4" ht="33" customHeight="1" x14ac:dyDescent="0.2">
      <c r="D7098" s="2"/>
    </row>
    <row r="7099" spans="4:4" ht="33" customHeight="1" x14ac:dyDescent="0.2">
      <c r="D7099" s="2"/>
    </row>
    <row r="7100" spans="4:4" ht="33" customHeight="1" x14ac:dyDescent="0.2">
      <c r="D7100" s="2"/>
    </row>
    <row r="7101" spans="4:4" ht="33" customHeight="1" x14ac:dyDescent="0.2">
      <c r="D7101" s="2"/>
    </row>
    <row r="7102" spans="4:4" ht="33" customHeight="1" x14ac:dyDescent="0.2">
      <c r="D7102" s="2"/>
    </row>
    <row r="7103" spans="4:4" ht="33" customHeight="1" x14ac:dyDescent="0.2">
      <c r="D7103" s="2"/>
    </row>
    <row r="7104" spans="4:4" ht="33" customHeight="1" x14ac:dyDescent="0.2">
      <c r="D7104" s="2"/>
    </row>
    <row r="7105" spans="4:4" ht="33" customHeight="1" x14ac:dyDescent="0.2">
      <c r="D7105" s="2"/>
    </row>
    <row r="7106" spans="4:4" ht="33" customHeight="1" x14ac:dyDescent="0.2">
      <c r="D7106" s="2"/>
    </row>
    <row r="7107" spans="4:4" ht="33" customHeight="1" x14ac:dyDescent="0.2">
      <c r="D7107" s="2"/>
    </row>
    <row r="7108" spans="4:4" ht="33" customHeight="1" x14ac:dyDescent="0.2">
      <c r="D7108" s="2"/>
    </row>
    <row r="7109" spans="4:4" ht="33" customHeight="1" x14ac:dyDescent="0.2">
      <c r="D7109" s="2"/>
    </row>
    <row r="7110" spans="4:4" ht="33" customHeight="1" x14ac:dyDescent="0.2">
      <c r="D7110" s="2"/>
    </row>
    <row r="7111" spans="4:4" ht="33" customHeight="1" x14ac:dyDescent="0.2">
      <c r="D7111" s="2"/>
    </row>
    <row r="7112" spans="4:4" ht="33" customHeight="1" x14ac:dyDescent="0.2">
      <c r="D7112" s="2"/>
    </row>
    <row r="7113" spans="4:4" ht="33" customHeight="1" x14ac:dyDescent="0.2">
      <c r="D7113" s="2"/>
    </row>
    <row r="7114" spans="4:4" ht="33" customHeight="1" x14ac:dyDescent="0.2">
      <c r="D7114" s="2"/>
    </row>
    <row r="7115" spans="4:4" ht="33" customHeight="1" x14ac:dyDescent="0.2">
      <c r="D7115" s="2"/>
    </row>
    <row r="7116" spans="4:4" ht="33" customHeight="1" x14ac:dyDescent="0.2">
      <c r="D7116" s="2"/>
    </row>
    <row r="7117" spans="4:4" ht="33" customHeight="1" x14ac:dyDescent="0.2">
      <c r="D7117" s="2"/>
    </row>
    <row r="7118" spans="4:4" ht="33" customHeight="1" x14ac:dyDescent="0.2">
      <c r="D7118" s="2"/>
    </row>
    <row r="7119" spans="4:4" ht="33" customHeight="1" x14ac:dyDescent="0.2">
      <c r="D7119" s="2"/>
    </row>
    <row r="7120" spans="4:4" ht="33" customHeight="1" x14ac:dyDescent="0.2">
      <c r="D7120" s="2"/>
    </row>
    <row r="7121" spans="4:4" ht="33" customHeight="1" x14ac:dyDescent="0.2">
      <c r="D7121" s="2"/>
    </row>
    <row r="7122" spans="4:4" ht="33" customHeight="1" x14ac:dyDescent="0.2">
      <c r="D7122" s="2"/>
    </row>
    <row r="7123" spans="4:4" ht="33" customHeight="1" x14ac:dyDescent="0.2">
      <c r="D7123" s="2"/>
    </row>
    <row r="7124" spans="4:4" ht="33" customHeight="1" x14ac:dyDescent="0.2">
      <c r="D7124" s="2"/>
    </row>
    <row r="7125" spans="4:4" ht="33" customHeight="1" x14ac:dyDescent="0.2">
      <c r="D7125" s="2"/>
    </row>
    <row r="7126" spans="4:4" ht="33" customHeight="1" x14ac:dyDescent="0.2">
      <c r="D7126" s="2"/>
    </row>
    <row r="7127" spans="4:4" ht="33" customHeight="1" x14ac:dyDescent="0.2">
      <c r="D7127" s="2"/>
    </row>
    <row r="7128" spans="4:4" ht="33" customHeight="1" x14ac:dyDescent="0.2">
      <c r="D7128" s="2"/>
    </row>
    <row r="7129" spans="4:4" ht="33" customHeight="1" x14ac:dyDescent="0.2">
      <c r="D7129" s="2"/>
    </row>
    <row r="7130" spans="4:4" ht="33" customHeight="1" x14ac:dyDescent="0.2">
      <c r="D7130" s="2"/>
    </row>
    <row r="7131" spans="4:4" ht="33" customHeight="1" x14ac:dyDescent="0.2">
      <c r="D7131" s="2"/>
    </row>
    <row r="7132" spans="4:4" ht="33" customHeight="1" x14ac:dyDescent="0.2">
      <c r="D7132" s="2"/>
    </row>
    <row r="7133" spans="4:4" ht="33" customHeight="1" x14ac:dyDescent="0.2">
      <c r="D7133" s="2"/>
    </row>
    <row r="7134" spans="4:4" ht="33" customHeight="1" x14ac:dyDescent="0.2">
      <c r="D7134" s="2"/>
    </row>
    <row r="7135" spans="4:4" ht="33" customHeight="1" x14ac:dyDescent="0.2">
      <c r="D7135" s="2"/>
    </row>
    <row r="7136" spans="4:4" ht="33" customHeight="1" x14ac:dyDescent="0.2">
      <c r="D7136" s="2"/>
    </row>
    <row r="7137" spans="4:4" ht="33" customHeight="1" x14ac:dyDescent="0.2">
      <c r="D7137" s="2"/>
    </row>
    <row r="7138" spans="4:4" ht="33" customHeight="1" x14ac:dyDescent="0.2">
      <c r="D7138" s="2"/>
    </row>
    <row r="7139" spans="4:4" ht="33" customHeight="1" x14ac:dyDescent="0.2">
      <c r="D7139" s="2"/>
    </row>
    <row r="7140" spans="4:4" ht="33" customHeight="1" x14ac:dyDescent="0.2">
      <c r="D7140" s="2"/>
    </row>
    <row r="7141" spans="4:4" ht="33" customHeight="1" x14ac:dyDescent="0.2">
      <c r="D7141" s="2"/>
    </row>
    <row r="7142" spans="4:4" ht="33" customHeight="1" x14ac:dyDescent="0.2">
      <c r="D7142" s="2"/>
    </row>
    <row r="7143" spans="4:4" ht="33" customHeight="1" x14ac:dyDescent="0.2">
      <c r="D7143" s="2"/>
    </row>
    <row r="7144" spans="4:4" ht="33" customHeight="1" x14ac:dyDescent="0.2">
      <c r="D7144" s="2"/>
    </row>
    <row r="7145" spans="4:4" ht="33" customHeight="1" x14ac:dyDescent="0.2">
      <c r="D7145" s="2"/>
    </row>
    <row r="7146" spans="4:4" ht="33" customHeight="1" x14ac:dyDescent="0.2">
      <c r="D7146" s="2"/>
    </row>
    <row r="7147" spans="4:4" ht="33" customHeight="1" x14ac:dyDescent="0.2">
      <c r="D7147" s="2"/>
    </row>
    <row r="7148" spans="4:4" ht="33" customHeight="1" x14ac:dyDescent="0.2">
      <c r="D7148" s="2"/>
    </row>
    <row r="7149" spans="4:4" ht="33" customHeight="1" x14ac:dyDescent="0.2">
      <c r="D7149" s="2"/>
    </row>
    <row r="7150" spans="4:4" ht="33" customHeight="1" x14ac:dyDescent="0.2">
      <c r="D7150" s="2"/>
    </row>
    <row r="7151" spans="4:4" ht="33" customHeight="1" x14ac:dyDescent="0.2">
      <c r="D7151" s="2"/>
    </row>
    <row r="7152" spans="4:4" ht="33" customHeight="1" x14ac:dyDescent="0.2">
      <c r="D7152" s="2"/>
    </row>
    <row r="7153" spans="4:4" ht="33" customHeight="1" x14ac:dyDescent="0.2">
      <c r="D7153" s="2"/>
    </row>
    <row r="7154" spans="4:4" ht="33" customHeight="1" x14ac:dyDescent="0.2">
      <c r="D7154" s="2"/>
    </row>
    <row r="7155" spans="4:4" ht="33" customHeight="1" x14ac:dyDescent="0.2">
      <c r="D7155" s="2"/>
    </row>
    <row r="7156" spans="4:4" ht="33" customHeight="1" x14ac:dyDescent="0.2">
      <c r="D7156" s="2"/>
    </row>
    <row r="7157" spans="4:4" ht="33" customHeight="1" x14ac:dyDescent="0.2">
      <c r="D7157" s="2"/>
    </row>
    <row r="7158" spans="4:4" ht="33" customHeight="1" x14ac:dyDescent="0.2">
      <c r="D7158" s="2"/>
    </row>
    <row r="7159" spans="4:4" ht="33" customHeight="1" x14ac:dyDescent="0.2">
      <c r="D7159" s="2"/>
    </row>
    <row r="7160" spans="4:4" ht="33" customHeight="1" x14ac:dyDescent="0.2">
      <c r="D7160" s="2"/>
    </row>
    <row r="7161" spans="4:4" ht="33" customHeight="1" x14ac:dyDescent="0.2">
      <c r="D7161" s="2"/>
    </row>
    <row r="7162" spans="4:4" ht="33" customHeight="1" x14ac:dyDescent="0.2">
      <c r="D7162" s="2"/>
    </row>
    <row r="7163" spans="4:4" ht="33" customHeight="1" x14ac:dyDescent="0.2">
      <c r="D7163" s="2"/>
    </row>
    <row r="7164" spans="4:4" ht="33" customHeight="1" x14ac:dyDescent="0.2">
      <c r="D7164" s="2"/>
    </row>
    <row r="7165" spans="4:4" ht="33" customHeight="1" x14ac:dyDescent="0.2">
      <c r="D7165" s="2"/>
    </row>
    <row r="7166" spans="4:4" ht="33" customHeight="1" x14ac:dyDescent="0.2">
      <c r="D7166" s="2"/>
    </row>
    <row r="7167" spans="4:4" ht="33" customHeight="1" x14ac:dyDescent="0.2">
      <c r="D7167" s="2"/>
    </row>
    <row r="7168" spans="4:4" ht="33" customHeight="1" x14ac:dyDescent="0.2">
      <c r="D7168" s="2"/>
    </row>
    <row r="7169" spans="4:4" ht="33" customHeight="1" x14ac:dyDescent="0.2">
      <c r="D7169" s="2"/>
    </row>
    <row r="7170" spans="4:4" ht="33" customHeight="1" x14ac:dyDescent="0.2">
      <c r="D7170" s="2"/>
    </row>
    <row r="7171" spans="4:4" ht="33" customHeight="1" x14ac:dyDescent="0.2">
      <c r="D7171" s="2"/>
    </row>
    <row r="7172" spans="4:4" ht="33" customHeight="1" x14ac:dyDescent="0.2">
      <c r="D7172" s="2"/>
    </row>
    <row r="7173" spans="4:4" ht="33" customHeight="1" x14ac:dyDescent="0.2">
      <c r="D7173" s="2"/>
    </row>
    <row r="7174" spans="4:4" ht="33" customHeight="1" x14ac:dyDescent="0.2">
      <c r="D7174" s="2"/>
    </row>
    <row r="7175" spans="4:4" ht="33" customHeight="1" x14ac:dyDescent="0.2">
      <c r="D7175" s="2"/>
    </row>
    <row r="7176" spans="4:4" ht="33" customHeight="1" x14ac:dyDescent="0.2">
      <c r="D7176" s="2"/>
    </row>
    <row r="7177" spans="4:4" ht="33" customHeight="1" x14ac:dyDescent="0.2">
      <c r="D7177" s="2"/>
    </row>
    <row r="7178" spans="4:4" ht="33" customHeight="1" x14ac:dyDescent="0.2">
      <c r="D7178" s="2"/>
    </row>
    <row r="7179" spans="4:4" ht="33" customHeight="1" x14ac:dyDescent="0.2">
      <c r="D7179" s="2"/>
    </row>
    <row r="7180" spans="4:4" ht="33" customHeight="1" x14ac:dyDescent="0.2">
      <c r="D7180" s="2"/>
    </row>
    <row r="7181" spans="4:4" ht="33" customHeight="1" x14ac:dyDescent="0.2">
      <c r="D7181" s="2"/>
    </row>
    <row r="7182" spans="4:4" ht="33" customHeight="1" x14ac:dyDescent="0.2">
      <c r="D7182" s="2"/>
    </row>
    <row r="7183" spans="4:4" ht="33" customHeight="1" x14ac:dyDescent="0.2">
      <c r="D7183" s="2"/>
    </row>
    <row r="7184" spans="4:4" ht="33" customHeight="1" x14ac:dyDescent="0.2">
      <c r="D7184" s="2"/>
    </row>
    <row r="7185" spans="4:4" ht="33" customHeight="1" x14ac:dyDescent="0.2">
      <c r="D7185" s="2"/>
    </row>
    <row r="7186" spans="4:4" ht="33" customHeight="1" x14ac:dyDescent="0.2">
      <c r="D7186" s="2"/>
    </row>
    <row r="7187" spans="4:4" ht="33" customHeight="1" x14ac:dyDescent="0.2">
      <c r="D7187" s="2"/>
    </row>
    <row r="7188" spans="4:4" ht="33" customHeight="1" x14ac:dyDescent="0.2">
      <c r="D7188" s="2"/>
    </row>
    <row r="7189" spans="4:4" ht="33" customHeight="1" x14ac:dyDescent="0.2">
      <c r="D7189" s="2"/>
    </row>
    <row r="7190" spans="4:4" ht="33" customHeight="1" x14ac:dyDescent="0.2">
      <c r="D7190" s="2"/>
    </row>
    <row r="7191" spans="4:4" ht="33" customHeight="1" x14ac:dyDescent="0.2">
      <c r="D7191" s="2"/>
    </row>
    <row r="7192" spans="4:4" ht="33" customHeight="1" x14ac:dyDescent="0.2">
      <c r="D7192" s="2"/>
    </row>
    <row r="7193" spans="4:4" ht="33" customHeight="1" x14ac:dyDescent="0.2">
      <c r="D7193" s="2"/>
    </row>
    <row r="7194" spans="4:4" ht="33" customHeight="1" x14ac:dyDescent="0.2">
      <c r="D7194" s="2"/>
    </row>
    <row r="7195" spans="4:4" ht="33" customHeight="1" x14ac:dyDescent="0.2">
      <c r="D7195" s="2"/>
    </row>
    <row r="7196" spans="4:4" ht="33" customHeight="1" x14ac:dyDescent="0.2">
      <c r="D7196" s="2"/>
    </row>
    <row r="7197" spans="4:4" ht="33" customHeight="1" x14ac:dyDescent="0.2">
      <c r="D7197" s="2"/>
    </row>
    <row r="7198" spans="4:4" ht="33" customHeight="1" x14ac:dyDescent="0.2">
      <c r="D7198" s="2"/>
    </row>
    <row r="7199" spans="4:4" ht="33" customHeight="1" x14ac:dyDescent="0.2">
      <c r="D7199" s="2"/>
    </row>
    <row r="7200" spans="4:4" ht="33" customHeight="1" x14ac:dyDescent="0.2">
      <c r="D7200" s="2"/>
    </row>
    <row r="7201" spans="4:4" ht="33" customHeight="1" x14ac:dyDescent="0.2">
      <c r="D7201" s="2"/>
    </row>
    <row r="7202" spans="4:4" ht="33" customHeight="1" x14ac:dyDescent="0.2">
      <c r="D7202" s="2"/>
    </row>
    <row r="7203" spans="4:4" ht="33" customHeight="1" x14ac:dyDescent="0.2">
      <c r="D7203" s="2"/>
    </row>
    <row r="7204" spans="4:4" ht="33" customHeight="1" x14ac:dyDescent="0.2">
      <c r="D7204" s="2"/>
    </row>
    <row r="7205" spans="4:4" ht="33" customHeight="1" x14ac:dyDescent="0.2">
      <c r="D7205" s="2"/>
    </row>
    <row r="7206" spans="4:4" ht="33" customHeight="1" x14ac:dyDescent="0.2">
      <c r="D7206" s="2"/>
    </row>
    <row r="7207" spans="4:4" ht="33" customHeight="1" x14ac:dyDescent="0.2">
      <c r="D7207" s="2"/>
    </row>
    <row r="7208" spans="4:4" ht="33" customHeight="1" x14ac:dyDescent="0.2">
      <c r="D7208" s="2"/>
    </row>
    <row r="7209" spans="4:4" ht="33" customHeight="1" x14ac:dyDescent="0.2">
      <c r="D7209" s="2"/>
    </row>
    <row r="7210" spans="4:4" ht="33" customHeight="1" x14ac:dyDescent="0.2">
      <c r="D7210" s="2"/>
    </row>
    <row r="7211" spans="4:4" ht="33" customHeight="1" x14ac:dyDescent="0.2">
      <c r="D7211" s="2"/>
    </row>
    <row r="7212" spans="4:4" ht="33" customHeight="1" x14ac:dyDescent="0.2">
      <c r="D7212" s="2"/>
    </row>
    <row r="7213" spans="4:4" ht="33" customHeight="1" x14ac:dyDescent="0.2">
      <c r="D7213" s="2"/>
    </row>
    <row r="7214" spans="4:4" ht="33" customHeight="1" x14ac:dyDescent="0.2">
      <c r="D7214" s="2"/>
    </row>
    <row r="7215" spans="4:4" ht="33" customHeight="1" x14ac:dyDescent="0.2">
      <c r="D7215" s="2"/>
    </row>
    <row r="7216" spans="4:4" ht="33" customHeight="1" x14ac:dyDescent="0.2">
      <c r="D7216" s="2"/>
    </row>
    <row r="7217" spans="4:4" ht="33" customHeight="1" x14ac:dyDescent="0.2">
      <c r="D7217" s="2"/>
    </row>
    <row r="7218" spans="4:4" ht="33" customHeight="1" x14ac:dyDescent="0.2">
      <c r="D7218" s="2"/>
    </row>
    <row r="7219" spans="4:4" ht="33" customHeight="1" x14ac:dyDescent="0.2">
      <c r="D7219" s="2"/>
    </row>
    <row r="7220" spans="4:4" ht="33" customHeight="1" x14ac:dyDescent="0.2">
      <c r="D7220" s="2"/>
    </row>
    <row r="7221" spans="4:4" ht="33" customHeight="1" x14ac:dyDescent="0.2">
      <c r="D7221" s="2"/>
    </row>
    <row r="7222" spans="4:4" ht="33" customHeight="1" x14ac:dyDescent="0.2">
      <c r="D7222" s="2"/>
    </row>
    <row r="7223" spans="4:4" ht="33" customHeight="1" x14ac:dyDescent="0.2">
      <c r="D7223" s="2"/>
    </row>
    <row r="7224" spans="4:4" ht="33" customHeight="1" x14ac:dyDescent="0.2">
      <c r="D7224" s="2"/>
    </row>
    <row r="7225" spans="4:4" ht="33" customHeight="1" x14ac:dyDescent="0.2">
      <c r="D7225" s="2"/>
    </row>
    <row r="7226" spans="4:4" ht="33" customHeight="1" x14ac:dyDescent="0.2">
      <c r="D7226" s="2"/>
    </row>
    <row r="7227" spans="4:4" ht="33" customHeight="1" x14ac:dyDescent="0.2">
      <c r="D7227" s="2"/>
    </row>
    <row r="7228" spans="4:4" ht="33" customHeight="1" x14ac:dyDescent="0.2">
      <c r="D7228" s="2"/>
    </row>
    <row r="7229" spans="4:4" ht="33" customHeight="1" x14ac:dyDescent="0.2">
      <c r="D7229" s="2"/>
    </row>
    <row r="7230" spans="4:4" ht="33" customHeight="1" x14ac:dyDescent="0.2">
      <c r="D7230" s="2"/>
    </row>
    <row r="7231" spans="4:4" ht="33" customHeight="1" x14ac:dyDescent="0.2">
      <c r="D7231" s="2"/>
    </row>
    <row r="7232" spans="4:4" ht="33" customHeight="1" x14ac:dyDescent="0.2">
      <c r="D7232" s="2"/>
    </row>
    <row r="7233" spans="4:4" ht="33" customHeight="1" x14ac:dyDescent="0.2">
      <c r="D7233" s="2"/>
    </row>
    <row r="7234" spans="4:4" ht="33" customHeight="1" x14ac:dyDescent="0.2">
      <c r="D7234" s="2"/>
    </row>
    <row r="7235" spans="4:4" ht="33" customHeight="1" x14ac:dyDescent="0.2">
      <c r="D7235" s="2"/>
    </row>
    <row r="7236" spans="4:4" ht="33" customHeight="1" x14ac:dyDescent="0.2">
      <c r="D7236" s="2"/>
    </row>
    <row r="7237" spans="4:4" ht="33" customHeight="1" x14ac:dyDescent="0.2">
      <c r="D7237" s="2"/>
    </row>
    <row r="7238" spans="4:4" ht="33" customHeight="1" x14ac:dyDescent="0.2">
      <c r="D7238" s="2"/>
    </row>
    <row r="7239" spans="4:4" ht="33" customHeight="1" x14ac:dyDescent="0.2">
      <c r="D7239" s="2"/>
    </row>
    <row r="7240" spans="4:4" ht="33" customHeight="1" x14ac:dyDescent="0.2">
      <c r="D7240" s="2"/>
    </row>
    <row r="7241" spans="4:4" ht="33" customHeight="1" x14ac:dyDescent="0.2">
      <c r="D7241" s="2"/>
    </row>
    <row r="7242" spans="4:4" ht="33" customHeight="1" x14ac:dyDescent="0.2">
      <c r="D7242" s="2"/>
    </row>
    <row r="7243" spans="4:4" ht="33" customHeight="1" x14ac:dyDescent="0.2">
      <c r="D7243" s="2"/>
    </row>
    <row r="7244" spans="4:4" ht="33" customHeight="1" x14ac:dyDescent="0.2">
      <c r="D7244" s="2"/>
    </row>
    <row r="7245" spans="4:4" ht="33" customHeight="1" x14ac:dyDescent="0.2">
      <c r="D7245" s="2"/>
    </row>
    <row r="7246" spans="4:4" ht="33" customHeight="1" x14ac:dyDescent="0.2">
      <c r="D7246" s="2"/>
    </row>
    <row r="7247" spans="4:4" ht="33" customHeight="1" x14ac:dyDescent="0.2">
      <c r="D7247" s="2"/>
    </row>
    <row r="7248" spans="4:4" ht="33" customHeight="1" x14ac:dyDescent="0.2">
      <c r="D7248" s="2"/>
    </row>
    <row r="7249" spans="4:4" ht="33" customHeight="1" x14ac:dyDescent="0.2">
      <c r="D7249" s="2"/>
    </row>
    <row r="7250" spans="4:4" ht="33" customHeight="1" x14ac:dyDescent="0.2">
      <c r="D7250" s="2"/>
    </row>
    <row r="7251" spans="4:4" ht="33" customHeight="1" x14ac:dyDescent="0.2">
      <c r="D7251" s="2"/>
    </row>
    <row r="7252" spans="4:4" ht="33" customHeight="1" x14ac:dyDescent="0.2">
      <c r="D7252" s="2"/>
    </row>
    <row r="7253" spans="4:4" ht="33" customHeight="1" x14ac:dyDescent="0.2">
      <c r="D7253" s="2"/>
    </row>
    <row r="7254" spans="4:4" ht="33" customHeight="1" x14ac:dyDescent="0.2">
      <c r="D7254" s="2"/>
    </row>
    <row r="7255" spans="4:4" ht="33" customHeight="1" x14ac:dyDescent="0.2">
      <c r="D7255" s="2"/>
    </row>
    <row r="7256" spans="4:4" ht="33" customHeight="1" x14ac:dyDescent="0.2">
      <c r="D7256" s="2"/>
    </row>
    <row r="7257" spans="4:4" ht="33" customHeight="1" x14ac:dyDescent="0.2">
      <c r="D7257" s="2"/>
    </row>
    <row r="7258" spans="4:4" ht="33" customHeight="1" x14ac:dyDescent="0.2">
      <c r="D7258" s="2"/>
    </row>
    <row r="7259" spans="4:4" ht="33" customHeight="1" x14ac:dyDescent="0.2">
      <c r="D7259" s="2"/>
    </row>
    <row r="7260" spans="4:4" ht="33" customHeight="1" x14ac:dyDescent="0.2">
      <c r="D7260" s="2"/>
    </row>
    <row r="7261" spans="4:4" ht="33" customHeight="1" x14ac:dyDescent="0.2">
      <c r="D7261" s="2"/>
    </row>
    <row r="7262" spans="4:4" ht="33" customHeight="1" x14ac:dyDescent="0.2">
      <c r="D7262" s="2"/>
    </row>
    <row r="7263" spans="4:4" ht="33" customHeight="1" x14ac:dyDescent="0.2">
      <c r="D7263" s="2"/>
    </row>
    <row r="7264" spans="4:4" ht="33" customHeight="1" x14ac:dyDescent="0.2">
      <c r="D7264" s="2"/>
    </row>
    <row r="7265" spans="4:4" ht="33" customHeight="1" x14ac:dyDescent="0.2">
      <c r="D7265" s="2"/>
    </row>
    <row r="7266" spans="4:4" ht="33" customHeight="1" x14ac:dyDescent="0.2">
      <c r="D7266" s="2"/>
    </row>
    <row r="7267" spans="4:4" ht="33" customHeight="1" x14ac:dyDescent="0.2">
      <c r="D7267" s="2"/>
    </row>
    <row r="7268" spans="4:4" ht="33" customHeight="1" x14ac:dyDescent="0.2">
      <c r="D7268" s="2"/>
    </row>
    <row r="7269" spans="4:4" ht="33" customHeight="1" x14ac:dyDescent="0.2">
      <c r="D7269" s="2"/>
    </row>
    <row r="7270" spans="4:4" ht="33" customHeight="1" x14ac:dyDescent="0.2">
      <c r="D7270" s="2"/>
    </row>
    <row r="7271" spans="4:4" ht="33" customHeight="1" x14ac:dyDescent="0.2">
      <c r="D7271" s="2"/>
    </row>
    <row r="7272" spans="4:4" ht="33" customHeight="1" x14ac:dyDescent="0.2">
      <c r="D7272" s="2"/>
    </row>
    <row r="7273" spans="4:4" ht="33" customHeight="1" x14ac:dyDescent="0.2">
      <c r="D7273" s="2"/>
    </row>
    <row r="7274" spans="4:4" ht="33" customHeight="1" x14ac:dyDescent="0.2">
      <c r="D7274" s="2"/>
    </row>
    <row r="7275" spans="4:4" ht="33" customHeight="1" x14ac:dyDescent="0.2">
      <c r="D7275" s="2"/>
    </row>
    <row r="7276" spans="4:4" ht="33" customHeight="1" x14ac:dyDescent="0.2">
      <c r="D7276" s="2"/>
    </row>
    <row r="7277" spans="4:4" ht="33" customHeight="1" x14ac:dyDescent="0.2">
      <c r="D7277" s="2"/>
    </row>
    <row r="7278" spans="4:4" ht="33" customHeight="1" x14ac:dyDescent="0.2">
      <c r="D7278" s="2"/>
    </row>
    <row r="7279" spans="4:4" ht="33" customHeight="1" x14ac:dyDescent="0.2">
      <c r="D7279" s="2"/>
    </row>
    <row r="7280" spans="4:4" ht="33" customHeight="1" x14ac:dyDescent="0.2">
      <c r="D7280" s="2"/>
    </row>
    <row r="7281" spans="4:4" ht="33" customHeight="1" x14ac:dyDescent="0.2">
      <c r="D7281" s="2"/>
    </row>
    <row r="7282" spans="4:4" ht="33" customHeight="1" x14ac:dyDescent="0.2">
      <c r="D7282" s="2"/>
    </row>
    <row r="7283" spans="4:4" ht="33" customHeight="1" x14ac:dyDescent="0.2">
      <c r="D7283" s="2"/>
    </row>
    <row r="7284" spans="4:4" ht="33" customHeight="1" x14ac:dyDescent="0.2">
      <c r="D7284" s="2"/>
    </row>
    <row r="7285" spans="4:4" ht="33" customHeight="1" x14ac:dyDescent="0.2">
      <c r="D7285" s="2"/>
    </row>
    <row r="7286" spans="4:4" ht="33" customHeight="1" x14ac:dyDescent="0.2">
      <c r="D7286" s="2"/>
    </row>
    <row r="7287" spans="4:4" ht="33" customHeight="1" x14ac:dyDescent="0.2">
      <c r="D7287" s="2"/>
    </row>
    <row r="7288" spans="4:4" ht="33" customHeight="1" x14ac:dyDescent="0.2">
      <c r="D7288" s="2"/>
    </row>
    <row r="7289" spans="4:4" ht="33" customHeight="1" x14ac:dyDescent="0.2">
      <c r="D7289" s="2"/>
    </row>
    <row r="7290" spans="4:4" ht="33" customHeight="1" x14ac:dyDescent="0.2">
      <c r="D7290" s="2"/>
    </row>
    <row r="7291" spans="4:4" ht="33" customHeight="1" x14ac:dyDescent="0.2">
      <c r="D7291" s="2"/>
    </row>
    <row r="7292" spans="4:4" ht="33" customHeight="1" x14ac:dyDescent="0.2">
      <c r="D7292" s="2"/>
    </row>
    <row r="7293" spans="4:4" ht="33" customHeight="1" x14ac:dyDescent="0.2">
      <c r="D7293" s="2"/>
    </row>
    <row r="7294" spans="4:4" ht="33" customHeight="1" x14ac:dyDescent="0.2">
      <c r="D7294" s="2"/>
    </row>
    <row r="7295" spans="4:4" ht="33" customHeight="1" x14ac:dyDescent="0.2">
      <c r="D7295" s="2"/>
    </row>
    <row r="7296" spans="4:4" ht="33" customHeight="1" x14ac:dyDescent="0.2">
      <c r="D7296" s="2"/>
    </row>
    <row r="7297" spans="4:4" ht="33" customHeight="1" x14ac:dyDescent="0.2">
      <c r="D7297" s="2"/>
    </row>
    <row r="7298" spans="4:4" ht="33" customHeight="1" x14ac:dyDescent="0.2">
      <c r="D7298" s="2"/>
    </row>
    <row r="7299" spans="4:4" ht="33" customHeight="1" x14ac:dyDescent="0.2">
      <c r="D7299" s="2"/>
    </row>
    <row r="7300" spans="4:4" ht="33" customHeight="1" x14ac:dyDescent="0.2">
      <c r="D7300" s="2"/>
    </row>
    <row r="7301" spans="4:4" ht="33" customHeight="1" x14ac:dyDescent="0.2">
      <c r="D7301" s="2"/>
    </row>
    <row r="7302" spans="4:4" ht="33" customHeight="1" x14ac:dyDescent="0.2">
      <c r="D7302" s="2"/>
    </row>
    <row r="7303" spans="4:4" ht="33" customHeight="1" x14ac:dyDescent="0.2">
      <c r="D7303" s="2"/>
    </row>
    <row r="7304" spans="4:4" ht="33" customHeight="1" x14ac:dyDescent="0.2">
      <c r="D7304" s="2"/>
    </row>
    <row r="7305" spans="4:4" ht="33" customHeight="1" x14ac:dyDescent="0.2">
      <c r="D7305" s="2"/>
    </row>
    <row r="7306" spans="4:4" ht="33" customHeight="1" x14ac:dyDescent="0.2">
      <c r="D7306" s="2"/>
    </row>
    <row r="7307" spans="4:4" ht="33" customHeight="1" x14ac:dyDescent="0.2">
      <c r="D7307" s="2"/>
    </row>
    <row r="7308" spans="4:4" ht="33" customHeight="1" x14ac:dyDescent="0.2">
      <c r="D7308" s="2"/>
    </row>
    <row r="7309" spans="4:4" ht="33" customHeight="1" x14ac:dyDescent="0.2">
      <c r="D7309" s="2"/>
    </row>
    <row r="7310" spans="4:4" ht="33" customHeight="1" x14ac:dyDescent="0.2">
      <c r="D7310" s="2"/>
    </row>
    <row r="7311" spans="4:4" ht="33" customHeight="1" x14ac:dyDescent="0.2">
      <c r="D7311" s="2"/>
    </row>
    <row r="7312" spans="4:4" ht="33" customHeight="1" x14ac:dyDescent="0.2">
      <c r="D7312" s="2"/>
    </row>
    <row r="7313" spans="4:4" ht="33" customHeight="1" x14ac:dyDescent="0.2">
      <c r="D7313" s="2"/>
    </row>
    <row r="7314" spans="4:4" ht="33" customHeight="1" x14ac:dyDescent="0.2">
      <c r="D7314" s="2"/>
    </row>
    <row r="7315" spans="4:4" ht="33" customHeight="1" x14ac:dyDescent="0.2">
      <c r="D7315" s="2"/>
    </row>
    <row r="7316" spans="4:4" ht="33" customHeight="1" x14ac:dyDescent="0.2">
      <c r="D7316" s="2"/>
    </row>
    <row r="7317" spans="4:4" ht="33" customHeight="1" x14ac:dyDescent="0.2">
      <c r="D7317" s="2"/>
    </row>
    <row r="7318" spans="4:4" ht="33" customHeight="1" x14ac:dyDescent="0.2">
      <c r="D7318" s="2"/>
    </row>
    <row r="7319" spans="4:4" ht="33" customHeight="1" x14ac:dyDescent="0.2">
      <c r="D7319" s="2"/>
    </row>
    <row r="7320" spans="4:4" ht="33" customHeight="1" x14ac:dyDescent="0.2">
      <c r="D7320" s="2"/>
    </row>
    <row r="7321" spans="4:4" ht="33" customHeight="1" x14ac:dyDescent="0.2">
      <c r="D7321" s="2"/>
    </row>
    <row r="7322" spans="4:4" ht="33" customHeight="1" x14ac:dyDescent="0.2">
      <c r="D7322" s="2"/>
    </row>
    <row r="7323" spans="4:4" ht="33" customHeight="1" x14ac:dyDescent="0.2">
      <c r="D7323" s="2"/>
    </row>
    <row r="7324" spans="4:4" ht="33" customHeight="1" x14ac:dyDescent="0.2">
      <c r="D7324" s="2"/>
    </row>
    <row r="7325" spans="4:4" ht="33" customHeight="1" x14ac:dyDescent="0.2">
      <c r="D7325" s="2"/>
    </row>
    <row r="7326" spans="4:4" ht="33" customHeight="1" x14ac:dyDescent="0.2">
      <c r="D7326" s="2"/>
    </row>
    <row r="7327" spans="4:4" ht="33" customHeight="1" x14ac:dyDescent="0.2">
      <c r="D7327" s="2"/>
    </row>
    <row r="7328" spans="4:4" ht="33" customHeight="1" x14ac:dyDescent="0.2">
      <c r="D7328" s="2"/>
    </row>
    <row r="7329" spans="4:4" ht="33" customHeight="1" x14ac:dyDescent="0.2">
      <c r="D7329" s="2"/>
    </row>
    <row r="7330" spans="4:4" ht="33" customHeight="1" x14ac:dyDescent="0.2">
      <c r="D7330" s="2"/>
    </row>
    <row r="7331" spans="4:4" ht="33" customHeight="1" x14ac:dyDescent="0.2">
      <c r="D7331" s="2"/>
    </row>
    <row r="7332" spans="4:4" ht="33" customHeight="1" x14ac:dyDescent="0.2">
      <c r="D7332" s="2"/>
    </row>
    <row r="7333" spans="4:4" ht="33" customHeight="1" x14ac:dyDescent="0.2">
      <c r="D7333" s="2"/>
    </row>
    <row r="7334" spans="4:4" ht="33" customHeight="1" x14ac:dyDescent="0.2">
      <c r="D7334" s="2"/>
    </row>
    <row r="7335" spans="4:4" ht="33" customHeight="1" x14ac:dyDescent="0.2">
      <c r="D7335" s="2"/>
    </row>
    <row r="7336" spans="4:4" ht="33" customHeight="1" x14ac:dyDescent="0.2">
      <c r="D7336" s="2"/>
    </row>
    <row r="7337" spans="4:4" ht="33" customHeight="1" x14ac:dyDescent="0.2">
      <c r="D7337" s="2"/>
    </row>
    <row r="7338" spans="4:4" ht="33" customHeight="1" x14ac:dyDescent="0.2">
      <c r="D7338" s="2"/>
    </row>
    <row r="7339" spans="4:4" ht="33" customHeight="1" x14ac:dyDescent="0.2">
      <c r="D7339" s="2"/>
    </row>
    <row r="7340" spans="4:4" ht="33" customHeight="1" x14ac:dyDescent="0.2">
      <c r="D7340" s="2"/>
    </row>
    <row r="7341" spans="4:4" ht="33" customHeight="1" x14ac:dyDescent="0.2">
      <c r="D7341" s="2"/>
    </row>
    <row r="7342" spans="4:4" ht="33" customHeight="1" x14ac:dyDescent="0.2">
      <c r="D7342" s="2"/>
    </row>
    <row r="7343" spans="4:4" ht="33" customHeight="1" x14ac:dyDescent="0.2">
      <c r="D7343" s="2"/>
    </row>
    <row r="7344" spans="4:4" ht="33" customHeight="1" x14ac:dyDescent="0.2">
      <c r="D7344" s="2"/>
    </row>
    <row r="7345" spans="4:4" ht="33" customHeight="1" x14ac:dyDescent="0.2">
      <c r="D7345" s="2"/>
    </row>
    <row r="7346" spans="4:4" ht="33" customHeight="1" x14ac:dyDescent="0.2">
      <c r="D7346" s="2"/>
    </row>
    <row r="7347" spans="4:4" ht="33" customHeight="1" x14ac:dyDescent="0.2">
      <c r="D7347" s="2"/>
    </row>
    <row r="7348" spans="4:4" ht="33" customHeight="1" x14ac:dyDescent="0.2">
      <c r="D7348" s="2"/>
    </row>
    <row r="7349" spans="4:4" ht="33" customHeight="1" x14ac:dyDescent="0.2">
      <c r="D7349" s="2"/>
    </row>
    <row r="7350" spans="4:4" ht="33" customHeight="1" x14ac:dyDescent="0.2">
      <c r="D7350" s="2"/>
    </row>
    <row r="7351" spans="4:4" ht="33" customHeight="1" x14ac:dyDescent="0.2">
      <c r="D7351" s="2"/>
    </row>
    <row r="7352" spans="4:4" ht="33" customHeight="1" x14ac:dyDescent="0.2">
      <c r="D7352" s="2"/>
    </row>
    <row r="7353" spans="4:4" ht="33" customHeight="1" x14ac:dyDescent="0.2">
      <c r="D7353" s="2"/>
    </row>
    <row r="7354" spans="4:4" ht="33" customHeight="1" x14ac:dyDescent="0.2">
      <c r="D7354" s="2"/>
    </row>
    <row r="7355" spans="4:4" ht="33" customHeight="1" x14ac:dyDescent="0.2">
      <c r="D7355" s="2"/>
    </row>
    <row r="7356" spans="4:4" ht="33" customHeight="1" x14ac:dyDescent="0.2">
      <c r="D7356" s="2"/>
    </row>
    <row r="7357" spans="4:4" ht="33" customHeight="1" x14ac:dyDescent="0.2">
      <c r="D7357" s="2"/>
    </row>
    <row r="7358" spans="4:4" ht="33" customHeight="1" x14ac:dyDescent="0.2">
      <c r="D7358" s="2"/>
    </row>
    <row r="7359" spans="4:4" ht="33" customHeight="1" x14ac:dyDescent="0.2">
      <c r="D7359" s="2"/>
    </row>
    <row r="7360" spans="4:4" ht="33" customHeight="1" x14ac:dyDescent="0.2">
      <c r="D7360" s="2"/>
    </row>
    <row r="7361" spans="4:4" ht="33" customHeight="1" x14ac:dyDescent="0.2">
      <c r="D7361" s="2"/>
    </row>
    <row r="7362" spans="4:4" ht="33" customHeight="1" x14ac:dyDescent="0.2">
      <c r="D7362" s="2"/>
    </row>
    <row r="7363" spans="4:4" ht="33" customHeight="1" x14ac:dyDescent="0.2">
      <c r="D7363" s="2"/>
    </row>
    <row r="7364" spans="4:4" ht="33" customHeight="1" x14ac:dyDescent="0.2">
      <c r="D7364" s="2"/>
    </row>
    <row r="7365" spans="4:4" ht="33" customHeight="1" x14ac:dyDescent="0.2">
      <c r="D7365" s="2"/>
    </row>
    <row r="7366" spans="4:4" ht="33" customHeight="1" x14ac:dyDescent="0.2">
      <c r="D7366" s="2"/>
    </row>
    <row r="7367" spans="4:4" ht="33" customHeight="1" x14ac:dyDescent="0.2">
      <c r="D7367" s="2"/>
    </row>
    <row r="7368" spans="4:4" ht="33" customHeight="1" x14ac:dyDescent="0.2">
      <c r="D7368" s="2"/>
    </row>
    <row r="7369" spans="4:4" ht="33" customHeight="1" x14ac:dyDescent="0.2">
      <c r="D7369" s="2"/>
    </row>
    <row r="7370" spans="4:4" ht="33" customHeight="1" x14ac:dyDescent="0.2">
      <c r="D7370" s="2"/>
    </row>
    <row r="7371" spans="4:4" ht="33" customHeight="1" x14ac:dyDescent="0.2">
      <c r="D7371" s="2"/>
    </row>
    <row r="7372" spans="4:4" ht="33" customHeight="1" x14ac:dyDescent="0.2">
      <c r="D7372" s="2"/>
    </row>
    <row r="7373" spans="4:4" ht="33" customHeight="1" x14ac:dyDescent="0.2">
      <c r="D7373" s="2"/>
    </row>
    <row r="7374" spans="4:4" ht="33" customHeight="1" x14ac:dyDescent="0.2">
      <c r="D7374" s="2"/>
    </row>
    <row r="7375" spans="4:4" ht="33" customHeight="1" x14ac:dyDescent="0.2">
      <c r="D7375" s="2"/>
    </row>
    <row r="7376" spans="4:4" ht="33" customHeight="1" x14ac:dyDescent="0.2">
      <c r="D7376" s="2"/>
    </row>
    <row r="7377" spans="4:4" ht="33" customHeight="1" x14ac:dyDescent="0.2">
      <c r="D7377" s="2"/>
    </row>
    <row r="7378" spans="4:4" ht="33" customHeight="1" x14ac:dyDescent="0.2">
      <c r="D7378" s="2"/>
    </row>
    <row r="7379" spans="4:4" ht="33" customHeight="1" x14ac:dyDescent="0.2">
      <c r="D7379" s="2"/>
    </row>
    <row r="7380" spans="4:4" ht="33" customHeight="1" x14ac:dyDescent="0.2">
      <c r="D7380" s="2"/>
    </row>
    <row r="7381" spans="4:4" ht="33" customHeight="1" x14ac:dyDescent="0.2">
      <c r="D7381" s="2"/>
    </row>
    <row r="7382" spans="4:4" ht="33" customHeight="1" x14ac:dyDescent="0.2">
      <c r="D7382" s="2"/>
    </row>
    <row r="7383" spans="4:4" ht="33" customHeight="1" x14ac:dyDescent="0.2">
      <c r="D7383" s="2"/>
    </row>
    <row r="7384" spans="4:4" ht="33" customHeight="1" x14ac:dyDescent="0.2">
      <c r="D7384" s="2"/>
    </row>
    <row r="7385" spans="4:4" ht="33" customHeight="1" x14ac:dyDescent="0.2">
      <c r="D7385" s="2"/>
    </row>
    <row r="7386" spans="4:4" ht="33" customHeight="1" x14ac:dyDescent="0.2">
      <c r="D7386" s="2"/>
    </row>
    <row r="7387" spans="4:4" ht="33" customHeight="1" x14ac:dyDescent="0.2">
      <c r="D7387" s="2"/>
    </row>
    <row r="7388" spans="4:4" ht="33" customHeight="1" x14ac:dyDescent="0.2">
      <c r="D7388" s="2"/>
    </row>
    <row r="7389" spans="4:4" ht="33" customHeight="1" x14ac:dyDescent="0.2">
      <c r="D7389" s="2"/>
    </row>
    <row r="7390" spans="4:4" ht="33" customHeight="1" x14ac:dyDescent="0.2">
      <c r="D7390" s="2"/>
    </row>
    <row r="7391" spans="4:4" ht="33" customHeight="1" x14ac:dyDescent="0.2">
      <c r="D7391" s="2"/>
    </row>
    <row r="7392" spans="4:4" ht="33" customHeight="1" x14ac:dyDescent="0.2">
      <c r="D7392" s="2"/>
    </row>
    <row r="7393" spans="4:4" ht="33" customHeight="1" x14ac:dyDescent="0.2">
      <c r="D7393" s="2"/>
    </row>
    <row r="7394" spans="4:4" ht="33" customHeight="1" x14ac:dyDescent="0.2">
      <c r="D7394" s="2"/>
    </row>
    <row r="7395" spans="4:4" ht="33" customHeight="1" x14ac:dyDescent="0.2">
      <c r="D7395" s="2"/>
    </row>
    <row r="7396" spans="4:4" ht="33" customHeight="1" x14ac:dyDescent="0.2">
      <c r="D7396" s="2"/>
    </row>
    <row r="7397" spans="4:4" ht="33" customHeight="1" x14ac:dyDescent="0.2">
      <c r="D7397" s="2"/>
    </row>
    <row r="7398" spans="4:4" ht="33" customHeight="1" x14ac:dyDescent="0.2">
      <c r="D7398" s="2"/>
    </row>
    <row r="7399" spans="4:4" ht="33" customHeight="1" x14ac:dyDescent="0.2">
      <c r="D7399" s="2"/>
    </row>
    <row r="7400" spans="4:4" ht="33" customHeight="1" x14ac:dyDescent="0.2">
      <c r="D7400" s="2"/>
    </row>
    <row r="7401" spans="4:4" ht="33" customHeight="1" x14ac:dyDescent="0.2">
      <c r="D7401" s="2"/>
    </row>
    <row r="7402" spans="4:4" ht="33" customHeight="1" x14ac:dyDescent="0.2">
      <c r="D7402" s="2"/>
    </row>
    <row r="7403" spans="4:4" ht="33" customHeight="1" x14ac:dyDescent="0.2">
      <c r="D7403" s="2"/>
    </row>
    <row r="7404" spans="4:4" ht="33" customHeight="1" x14ac:dyDescent="0.2">
      <c r="D7404" s="2"/>
    </row>
    <row r="7405" spans="4:4" ht="33" customHeight="1" x14ac:dyDescent="0.2">
      <c r="D7405" s="2"/>
    </row>
    <row r="7406" spans="4:4" ht="33" customHeight="1" x14ac:dyDescent="0.2">
      <c r="D7406" s="2"/>
    </row>
    <row r="7407" spans="4:4" ht="33" customHeight="1" x14ac:dyDescent="0.2">
      <c r="D7407" s="2"/>
    </row>
    <row r="7408" spans="4:4" ht="33" customHeight="1" x14ac:dyDescent="0.2">
      <c r="D7408" s="2"/>
    </row>
    <row r="7409" spans="4:4" ht="33" customHeight="1" x14ac:dyDescent="0.2">
      <c r="D7409" s="2"/>
    </row>
    <row r="7410" spans="4:4" ht="33" customHeight="1" x14ac:dyDescent="0.2">
      <c r="D7410" s="2"/>
    </row>
    <row r="7411" spans="4:4" ht="33" customHeight="1" x14ac:dyDescent="0.2">
      <c r="D7411" s="2"/>
    </row>
    <row r="7412" spans="4:4" ht="33" customHeight="1" x14ac:dyDescent="0.2">
      <c r="D7412" s="2"/>
    </row>
    <row r="7413" spans="4:4" ht="33" customHeight="1" x14ac:dyDescent="0.2">
      <c r="D7413" s="2"/>
    </row>
    <row r="7414" spans="4:4" ht="33" customHeight="1" x14ac:dyDescent="0.2">
      <c r="D7414" s="2"/>
    </row>
    <row r="7415" spans="4:4" ht="33" customHeight="1" x14ac:dyDescent="0.2">
      <c r="D7415" s="2"/>
    </row>
    <row r="7416" spans="4:4" ht="33" customHeight="1" x14ac:dyDescent="0.2">
      <c r="D7416" s="2"/>
    </row>
    <row r="7417" spans="4:4" ht="33" customHeight="1" x14ac:dyDescent="0.2">
      <c r="D7417" s="2"/>
    </row>
    <row r="7418" spans="4:4" ht="33" customHeight="1" x14ac:dyDescent="0.2">
      <c r="D7418" s="2"/>
    </row>
    <row r="7419" spans="4:4" ht="33" customHeight="1" x14ac:dyDescent="0.2">
      <c r="D7419" s="2"/>
    </row>
    <row r="7420" spans="4:4" ht="33" customHeight="1" x14ac:dyDescent="0.2">
      <c r="D7420" s="2"/>
    </row>
    <row r="7421" spans="4:4" ht="33" customHeight="1" x14ac:dyDescent="0.2">
      <c r="D7421" s="2"/>
    </row>
    <row r="7422" spans="4:4" ht="33" customHeight="1" x14ac:dyDescent="0.2">
      <c r="D7422" s="2"/>
    </row>
    <row r="7423" spans="4:4" ht="33" customHeight="1" x14ac:dyDescent="0.2">
      <c r="D7423" s="2"/>
    </row>
    <row r="7424" spans="4:4" ht="33" customHeight="1" x14ac:dyDescent="0.2">
      <c r="D7424" s="2"/>
    </row>
    <row r="7425" spans="4:4" ht="33" customHeight="1" x14ac:dyDescent="0.2">
      <c r="D7425" s="2"/>
    </row>
    <row r="7426" spans="4:4" ht="33" customHeight="1" x14ac:dyDescent="0.2">
      <c r="D7426" s="2"/>
    </row>
    <row r="7427" spans="4:4" ht="33" customHeight="1" x14ac:dyDescent="0.2">
      <c r="D7427" s="2"/>
    </row>
    <row r="7428" spans="4:4" ht="33" customHeight="1" x14ac:dyDescent="0.2">
      <c r="D7428" s="2"/>
    </row>
    <row r="7429" spans="4:4" ht="33" customHeight="1" x14ac:dyDescent="0.2">
      <c r="D7429" s="2"/>
    </row>
    <row r="7430" spans="4:4" ht="33" customHeight="1" x14ac:dyDescent="0.2">
      <c r="D7430" s="2"/>
    </row>
    <row r="7431" spans="4:4" ht="33" customHeight="1" x14ac:dyDescent="0.2">
      <c r="D7431" s="2"/>
    </row>
    <row r="7432" spans="4:4" ht="33" customHeight="1" x14ac:dyDescent="0.2">
      <c r="D7432" s="2"/>
    </row>
    <row r="7433" spans="4:4" ht="33" customHeight="1" x14ac:dyDescent="0.2">
      <c r="D7433" s="2"/>
    </row>
    <row r="7434" spans="4:4" ht="33" customHeight="1" x14ac:dyDescent="0.2">
      <c r="D7434" s="2"/>
    </row>
    <row r="7435" spans="4:4" ht="33" customHeight="1" x14ac:dyDescent="0.2">
      <c r="D7435" s="2"/>
    </row>
    <row r="7436" spans="4:4" ht="33" customHeight="1" x14ac:dyDescent="0.2">
      <c r="D7436" s="2"/>
    </row>
    <row r="7437" spans="4:4" ht="33" customHeight="1" x14ac:dyDescent="0.2">
      <c r="D7437" s="2"/>
    </row>
    <row r="7438" spans="4:4" ht="33" customHeight="1" x14ac:dyDescent="0.2">
      <c r="D7438" s="2"/>
    </row>
    <row r="7439" spans="4:4" ht="33" customHeight="1" x14ac:dyDescent="0.2">
      <c r="D7439" s="2"/>
    </row>
    <row r="7440" spans="4:4" ht="33" customHeight="1" x14ac:dyDescent="0.2">
      <c r="D7440" s="2"/>
    </row>
    <row r="7441" spans="4:4" ht="33" customHeight="1" x14ac:dyDescent="0.2">
      <c r="D7441" s="2"/>
    </row>
    <row r="7442" spans="4:4" ht="33" customHeight="1" x14ac:dyDescent="0.2">
      <c r="D7442" s="2"/>
    </row>
    <row r="7443" spans="4:4" ht="33" customHeight="1" x14ac:dyDescent="0.2">
      <c r="D7443" s="2"/>
    </row>
    <row r="7444" spans="4:4" ht="33" customHeight="1" x14ac:dyDescent="0.2">
      <c r="D7444" s="2"/>
    </row>
    <row r="7445" spans="4:4" ht="33" customHeight="1" x14ac:dyDescent="0.2">
      <c r="D7445" s="2"/>
    </row>
    <row r="7446" spans="4:4" ht="33" customHeight="1" x14ac:dyDescent="0.2">
      <c r="D7446" s="2"/>
    </row>
    <row r="7447" spans="4:4" ht="33" customHeight="1" x14ac:dyDescent="0.2">
      <c r="D7447" s="2"/>
    </row>
    <row r="7448" spans="4:4" ht="33" customHeight="1" x14ac:dyDescent="0.2">
      <c r="D7448" s="2"/>
    </row>
    <row r="7449" spans="4:4" ht="33" customHeight="1" x14ac:dyDescent="0.2">
      <c r="D7449" s="2"/>
    </row>
    <row r="7450" spans="4:4" ht="33" customHeight="1" x14ac:dyDescent="0.2">
      <c r="D7450" s="2"/>
    </row>
    <row r="7451" spans="4:4" ht="33" customHeight="1" x14ac:dyDescent="0.2">
      <c r="D7451" s="2"/>
    </row>
    <row r="7452" spans="4:4" ht="33" customHeight="1" x14ac:dyDescent="0.2">
      <c r="D7452" s="2"/>
    </row>
    <row r="7453" spans="4:4" ht="33" customHeight="1" x14ac:dyDescent="0.2">
      <c r="D7453" s="2"/>
    </row>
    <row r="7454" spans="4:4" ht="33" customHeight="1" x14ac:dyDescent="0.2">
      <c r="D7454" s="2"/>
    </row>
    <row r="7455" spans="4:4" ht="33" customHeight="1" x14ac:dyDescent="0.2">
      <c r="D7455" s="2"/>
    </row>
    <row r="7456" spans="4:4" ht="33" customHeight="1" x14ac:dyDescent="0.2">
      <c r="D7456" s="2"/>
    </row>
    <row r="7457" spans="4:4" ht="33" customHeight="1" x14ac:dyDescent="0.2">
      <c r="D7457" s="2"/>
    </row>
    <row r="7458" spans="4:4" ht="33" customHeight="1" x14ac:dyDescent="0.2">
      <c r="D7458" s="2"/>
    </row>
    <row r="7459" spans="4:4" ht="33" customHeight="1" x14ac:dyDescent="0.2">
      <c r="D7459" s="2"/>
    </row>
    <row r="7460" spans="4:4" ht="33" customHeight="1" x14ac:dyDescent="0.2">
      <c r="D7460" s="2"/>
    </row>
    <row r="7461" spans="4:4" ht="33" customHeight="1" x14ac:dyDescent="0.2">
      <c r="D7461" s="2"/>
    </row>
    <row r="7462" spans="4:4" ht="33" customHeight="1" x14ac:dyDescent="0.2">
      <c r="D7462" s="2"/>
    </row>
    <row r="7463" spans="4:4" ht="33" customHeight="1" x14ac:dyDescent="0.2">
      <c r="D7463" s="2"/>
    </row>
    <row r="7464" spans="4:4" ht="33" customHeight="1" x14ac:dyDescent="0.2">
      <c r="D7464" s="2"/>
    </row>
    <row r="7465" spans="4:4" ht="33" customHeight="1" x14ac:dyDescent="0.2">
      <c r="D7465" s="2"/>
    </row>
    <row r="7466" spans="4:4" ht="33" customHeight="1" x14ac:dyDescent="0.2">
      <c r="D7466" s="2"/>
    </row>
    <row r="7467" spans="4:4" ht="33" customHeight="1" x14ac:dyDescent="0.2">
      <c r="D7467" s="2"/>
    </row>
    <row r="7468" spans="4:4" ht="33" customHeight="1" x14ac:dyDescent="0.2">
      <c r="D7468" s="2"/>
    </row>
    <row r="7469" spans="4:4" ht="33" customHeight="1" x14ac:dyDescent="0.2">
      <c r="D7469" s="2"/>
    </row>
    <row r="7470" spans="4:4" ht="33" customHeight="1" x14ac:dyDescent="0.2">
      <c r="D7470" s="2"/>
    </row>
    <row r="7471" spans="4:4" ht="33" customHeight="1" x14ac:dyDescent="0.2">
      <c r="D7471" s="2"/>
    </row>
    <row r="7472" spans="4:4" ht="33" customHeight="1" x14ac:dyDescent="0.2">
      <c r="D7472" s="2"/>
    </row>
    <row r="7473" spans="4:4" ht="33" customHeight="1" x14ac:dyDescent="0.2">
      <c r="D7473" s="2"/>
    </row>
    <row r="7474" spans="4:4" ht="33" customHeight="1" x14ac:dyDescent="0.2">
      <c r="D7474" s="2"/>
    </row>
    <row r="7475" spans="4:4" ht="33" customHeight="1" x14ac:dyDescent="0.2">
      <c r="D7475" s="2"/>
    </row>
    <row r="7476" spans="4:4" ht="33" customHeight="1" x14ac:dyDescent="0.2">
      <c r="D7476" s="2"/>
    </row>
    <row r="7477" spans="4:4" ht="33" customHeight="1" x14ac:dyDescent="0.2">
      <c r="D7477" s="2"/>
    </row>
    <row r="7478" spans="4:4" ht="33" customHeight="1" x14ac:dyDescent="0.2">
      <c r="D7478" s="2"/>
    </row>
    <row r="7479" spans="4:4" ht="33" customHeight="1" x14ac:dyDescent="0.2">
      <c r="D7479" s="2"/>
    </row>
    <row r="7480" spans="4:4" ht="33" customHeight="1" x14ac:dyDescent="0.2">
      <c r="D7480" s="2"/>
    </row>
    <row r="7481" spans="4:4" ht="33" customHeight="1" x14ac:dyDescent="0.2">
      <c r="D7481" s="2"/>
    </row>
    <row r="7482" spans="4:4" ht="33" customHeight="1" x14ac:dyDescent="0.2">
      <c r="D7482" s="2"/>
    </row>
    <row r="7483" spans="4:4" ht="33" customHeight="1" x14ac:dyDescent="0.2">
      <c r="D7483" s="2"/>
    </row>
    <row r="7484" spans="4:4" ht="33" customHeight="1" x14ac:dyDescent="0.2">
      <c r="D7484" s="2"/>
    </row>
    <row r="7485" spans="4:4" ht="33" customHeight="1" x14ac:dyDescent="0.2">
      <c r="D7485" s="2"/>
    </row>
    <row r="7486" spans="4:4" ht="33" customHeight="1" x14ac:dyDescent="0.2">
      <c r="D7486" s="2"/>
    </row>
    <row r="7487" spans="4:4" ht="33" customHeight="1" x14ac:dyDescent="0.2">
      <c r="D7487" s="2"/>
    </row>
    <row r="7488" spans="4:4" ht="33" customHeight="1" x14ac:dyDescent="0.2">
      <c r="D7488" s="2"/>
    </row>
    <row r="7489" spans="4:4" ht="33" customHeight="1" x14ac:dyDescent="0.2">
      <c r="D7489" s="2"/>
    </row>
    <row r="7490" spans="4:4" ht="33" customHeight="1" x14ac:dyDescent="0.2">
      <c r="D7490" s="2"/>
    </row>
    <row r="7491" spans="4:4" ht="33" customHeight="1" x14ac:dyDescent="0.2">
      <c r="D7491" s="2"/>
    </row>
    <row r="7492" spans="4:4" ht="33" customHeight="1" x14ac:dyDescent="0.2">
      <c r="D7492" s="2"/>
    </row>
    <row r="7493" spans="4:4" ht="33" customHeight="1" x14ac:dyDescent="0.2">
      <c r="D7493" s="2"/>
    </row>
    <row r="7494" spans="4:4" ht="33" customHeight="1" x14ac:dyDescent="0.2">
      <c r="D7494" s="2"/>
    </row>
    <row r="7495" spans="4:4" ht="33" customHeight="1" x14ac:dyDescent="0.2">
      <c r="D7495" s="2"/>
    </row>
    <row r="7496" spans="4:4" ht="33" customHeight="1" x14ac:dyDescent="0.2">
      <c r="D7496" s="2"/>
    </row>
    <row r="7497" spans="4:4" ht="33" customHeight="1" x14ac:dyDescent="0.2">
      <c r="D7497" s="2"/>
    </row>
    <row r="7498" spans="4:4" ht="33" customHeight="1" x14ac:dyDescent="0.2">
      <c r="D7498" s="2"/>
    </row>
    <row r="7499" spans="4:4" ht="33" customHeight="1" x14ac:dyDescent="0.2">
      <c r="D7499" s="2"/>
    </row>
    <row r="7500" spans="4:4" ht="33" customHeight="1" x14ac:dyDescent="0.2">
      <c r="D7500" s="2"/>
    </row>
    <row r="7501" spans="4:4" ht="33" customHeight="1" x14ac:dyDescent="0.2">
      <c r="D7501" s="2"/>
    </row>
    <row r="7502" spans="4:4" ht="33" customHeight="1" x14ac:dyDescent="0.2">
      <c r="D7502" s="2"/>
    </row>
    <row r="7503" spans="4:4" ht="33" customHeight="1" x14ac:dyDescent="0.2">
      <c r="D7503" s="2"/>
    </row>
    <row r="7504" spans="4:4" ht="33" customHeight="1" x14ac:dyDescent="0.2">
      <c r="D7504" s="2"/>
    </row>
    <row r="7505" spans="4:4" ht="33" customHeight="1" x14ac:dyDescent="0.2">
      <c r="D7505" s="2"/>
    </row>
    <row r="7506" spans="4:4" ht="33" customHeight="1" x14ac:dyDescent="0.2">
      <c r="D7506" s="2"/>
    </row>
    <row r="7507" spans="4:4" ht="33" customHeight="1" x14ac:dyDescent="0.2">
      <c r="D7507" s="2"/>
    </row>
    <row r="7508" spans="4:4" ht="33" customHeight="1" x14ac:dyDescent="0.2">
      <c r="D7508" s="2"/>
    </row>
    <row r="7509" spans="4:4" ht="33" customHeight="1" x14ac:dyDescent="0.2">
      <c r="D7509" s="2"/>
    </row>
    <row r="7510" spans="4:4" ht="33" customHeight="1" x14ac:dyDescent="0.2">
      <c r="D7510" s="2"/>
    </row>
    <row r="7511" spans="4:4" ht="33" customHeight="1" x14ac:dyDescent="0.2">
      <c r="D7511" s="2"/>
    </row>
    <row r="7512" spans="4:4" ht="33" customHeight="1" x14ac:dyDescent="0.2">
      <c r="D7512" s="2"/>
    </row>
    <row r="7513" spans="4:4" ht="33" customHeight="1" x14ac:dyDescent="0.2">
      <c r="D7513" s="2"/>
    </row>
    <row r="7514" spans="4:4" ht="33" customHeight="1" x14ac:dyDescent="0.2">
      <c r="D7514" s="2"/>
    </row>
    <row r="7515" spans="4:4" ht="33" customHeight="1" x14ac:dyDescent="0.2">
      <c r="D7515" s="2"/>
    </row>
    <row r="7516" spans="4:4" ht="33" customHeight="1" x14ac:dyDescent="0.2">
      <c r="D7516" s="2"/>
    </row>
    <row r="7517" spans="4:4" ht="33" customHeight="1" x14ac:dyDescent="0.2">
      <c r="D7517" s="2"/>
    </row>
    <row r="7518" spans="4:4" ht="33" customHeight="1" x14ac:dyDescent="0.2">
      <c r="D7518" s="2"/>
    </row>
    <row r="7519" spans="4:4" ht="33" customHeight="1" x14ac:dyDescent="0.2">
      <c r="D7519" s="2"/>
    </row>
    <row r="7520" spans="4:4" ht="33" customHeight="1" x14ac:dyDescent="0.2">
      <c r="D7520" s="2"/>
    </row>
    <row r="7521" spans="4:4" ht="33" customHeight="1" x14ac:dyDescent="0.2">
      <c r="D7521" s="2"/>
    </row>
    <row r="7522" spans="4:4" ht="33" customHeight="1" x14ac:dyDescent="0.2">
      <c r="D7522" s="2"/>
    </row>
    <row r="7523" spans="4:4" ht="33" customHeight="1" x14ac:dyDescent="0.2">
      <c r="D7523" s="2"/>
    </row>
    <row r="7524" spans="4:4" ht="33" customHeight="1" x14ac:dyDescent="0.2">
      <c r="D7524" s="2"/>
    </row>
    <row r="7525" spans="4:4" ht="33" customHeight="1" x14ac:dyDescent="0.2">
      <c r="D7525" s="2"/>
    </row>
    <row r="7526" spans="4:4" ht="33" customHeight="1" x14ac:dyDescent="0.2">
      <c r="D7526" s="2"/>
    </row>
    <row r="7527" spans="4:4" ht="33" customHeight="1" x14ac:dyDescent="0.2">
      <c r="D7527" s="2"/>
    </row>
    <row r="7528" spans="4:4" ht="33" customHeight="1" x14ac:dyDescent="0.2">
      <c r="D7528" s="2"/>
    </row>
    <row r="7529" spans="4:4" ht="33" customHeight="1" x14ac:dyDescent="0.2">
      <c r="D7529" s="2"/>
    </row>
    <row r="7530" spans="4:4" ht="33" customHeight="1" x14ac:dyDescent="0.2">
      <c r="D7530" s="2"/>
    </row>
    <row r="7531" spans="4:4" ht="33" customHeight="1" x14ac:dyDescent="0.2">
      <c r="D7531" s="2"/>
    </row>
    <row r="7532" spans="4:4" ht="33" customHeight="1" x14ac:dyDescent="0.2">
      <c r="D7532" s="2"/>
    </row>
    <row r="7533" spans="4:4" ht="33" customHeight="1" x14ac:dyDescent="0.2">
      <c r="D7533" s="2"/>
    </row>
    <row r="7534" spans="4:4" ht="33" customHeight="1" x14ac:dyDescent="0.2">
      <c r="D7534" s="2"/>
    </row>
    <row r="7535" spans="4:4" ht="33" customHeight="1" x14ac:dyDescent="0.2">
      <c r="D7535" s="2"/>
    </row>
    <row r="7536" spans="4:4" ht="33" customHeight="1" x14ac:dyDescent="0.2">
      <c r="D7536" s="2"/>
    </row>
    <row r="7537" spans="4:4" ht="33" customHeight="1" x14ac:dyDescent="0.2">
      <c r="D7537" s="2"/>
    </row>
    <row r="7538" spans="4:4" ht="33" customHeight="1" x14ac:dyDescent="0.2">
      <c r="D7538" s="2"/>
    </row>
    <row r="7539" spans="4:4" ht="33" customHeight="1" x14ac:dyDescent="0.2">
      <c r="D7539" s="2"/>
    </row>
    <row r="7540" spans="4:4" ht="33" customHeight="1" x14ac:dyDescent="0.2">
      <c r="D7540" s="2"/>
    </row>
    <row r="7541" spans="4:4" ht="33" customHeight="1" x14ac:dyDescent="0.2">
      <c r="D7541" s="2"/>
    </row>
    <row r="7542" spans="4:4" ht="33" customHeight="1" x14ac:dyDescent="0.2">
      <c r="D7542" s="2"/>
    </row>
    <row r="7543" spans="4:4" ht="33" customHeight="1" x14ac:dyDescent="0.2">
      <c r="D7543" s="2"/>
    </row>
    <row r="7544" spans="4:4" ht="33" customHeight="1" x14ac:dyDescent="0.2">
      <c r="D7544" s="2"/>
    </row>
    <row r="7545" spans="4:4" ht="33" customHeight="1" x14ac:dyDescent="0.2">
      <c r="D7545" s="2"/>
    </row>
    <row r="7546" spans="4:4" ht="33" customHeight="1" x14ac:dyDescent="0.2">
      <c r="D7546" s="2"/>
    </row>
    <row r="7547" spans="4:4" ht="33" customHeight="1" x14ac:dyDescent="0.2">
      <c r="D7547" s="2"/>
    </row>
    <row r="7548" spans="4:4" ht="33" customHeight="1" x14ac:dyDescent="0.2">
      <c r="D7548" s="2"/>
    </row>
    <row r="7549" spans="4:4" ht="33" customHeight="1" x14ac:dyDescent="0.2">
      <c r="D7549" s="2"/>
    </row>
    <row r="7550" spans="4:4" ht="33" customHeight="1" x14ac:dyDescent="0.2">
      <c r="D7550" s="2"/>
    </row>
    <row r="7551" spans="4:4" ht="33" customHeight="1" x14ac:dyDescent="0.2">
      <c r="D7551" s="2"/>
    </row>
    <row r="7552" spans="4:4" ht="33" customHeight="1" x14ac:dyDescent="0.2">
      <c r="D7552" s="2"/>
    </row>
    <row r="7553" spans="4:4" ht="33" customHeight="1" x14ac:dyDescent="0.2">
      <c r="D7553" s="2"/>
    </row>
    <row r="7554" spans="4:4" ht="33" customHeight="1" x14ac:dyDescent="0.2">
      <c r="D7554" s="2"/>
    </row>
    <row r="7555" spans="4:4" ht="33" customHeight="1" x14ac:dyDescent="0.2">
      <c r="D7555" s="2"/>
    </row>
    <row r="7556" spans="4:4" ht="33" customHeight="1" x14ac:dyDescent="0.2">
      <c r="D7556" s="2"/>
    </row>
    <row r="7557" spans="4:4" ht="33" customHeight="1" x14ac:dyDescent="0.2">
      <c r="D7557" s="2"/>
    </row>
    <row r="7558" spans="4:4" ht="33" customHeight="1" x14ac:dyDescent="0.2">
      <c r="D7558" s="2"/>
    </row>
    <row r="7559" spans="4:4" ht="33" customHeight="1" x14ac:dyDescent="0.2">
      <c r="D7559" s="2"/>
    </row>
    <row r="7560" spans="4:4" ht="33" customHeight="1" x14ac:dyDescent="0.2">
      <c r="D7560" s="2"/>
    </row>
    <row r="7561" spans="4:4" ht="33" customHeight="1" x14ac:dyDescent="0.2">
      <c r="D7561" s="2"/>
    </row>
    <row r="7562" spans="4:4" ht="33" customHeight="1" x14ac:dyDescent="0.2">
      <c r="D7562" s="2"/>
    </row>
    <row r="7563" spans="4:4" ht="33" customHeight="1" x14ac:dyDescent="0.2">
      <c r="D7563" s="2"/>
    </row>
    <row r="7564" spans="4:4" ht="33" customHeight="1" x14ac:dyDescent="0.2">
      <c r="D7564" s="2"/>
    </row>
    <row r="7565" spans="4:4" ht="33" customHeight="1" x14ac:dyDescent="0.2">
      <c r="D7565" s="2"/>
    </row>
    <row r="7566" spans="4:4" ht="33" customHeight="1" x14ac:dyDescent="0.2">
      <c r="D7566" s="2"/>
    </row>
    <row r="7567" spans="4:4" ht="33" customHeight="1" x14ac:dyDescent="0.2">
      <c r="D7567" s="2"/>
    </row>
    <row r="7568" spans="4:4" ht="33" customHeight="1" x14ac:dyDescent="0.2">
      <c r="D7568" s="2"/>
    </row>
    <row r="7569" spans="4:4" ht="33" customHeight="1" x14ac:dyDescent="0.2">
      <c r="D7569" s="2"/>
    </row>
    <row r="7570" spans="4:4" ht="33" customHeight="1" x14ac:dyDescent="0.2">
      <c r="D7570" s="2"/>
    </row>
    <row r="7571" spans="4:4" ht="33" customHeight="1" x14ac:dyDescent="0.2">
      <c r="D7571" s="2"/>
    </row>
    <row r="7572" spans="4:4" ht="33" customHeight="1" x14ac:dyDescent="0.2">
      <c r="D7572" s="2"/>
    </row>
    <row r="7573" spans="4:4" ht="33" customHeight="1" x14ac:dyDescent="0.2">
      <c r="D7573" s="2"/>
    </row>
    <row r="7574" spans="4:4" ht="33" customHeight="1" x14ac:dyDescent="0.2">
      <c r="D7574" s="2"/>
    </row>
    <row r="7575" spans="4:4" ht="33" customHeight="1" x14ac:dyDescent="0.2">
      <c r="D7575" s="2"/>
    </row>
    <row r="7576" spans="4:4" ht="33" customHeight="1" x14ac:dyDescent="0.2">
      <c r="D7576" s="2"/>
    </row>
    <row r="7577" spans="4:4" ht="33" customHeight="1" x14ac:dyDescent="0.2">
      <c r="D7577" s="2"/>
    </row>
    <row r="7578" spans="4:4" ht="33" customHeight="1" x14ac:dyDescent="0.2">
      <c r="D7578" s="2"/>
    </row>
    <row r="7579" spans="4:4" ht="33" customHeight="1" x14ac:dyDescent="0.2">
      <c r="D7579" s="2"/>
    </row>
    <row r="7580" spans="4:4" ht="33" customHeight="1" x14ac:dyDescent="0.2">
      <c r="D7580" s="2"/>
    </row>
    <row r="7581" spans="4:4" ht="33" customHeight="1" x14ac:dyDescent="0.2">
      <c r="D7581" s="2"/>
    </row>
    <row r="7582" spans="4:4" ht="33" customHeight="1" x14ac:dyDescent="0.2">
      <c r="D7582" s="2"/>
    </row>
    <row r="7583" spans="4:4" ht="33" customHeight="1" x14ac:dyDescent="0.2">
      <c r="D7583" s="2"/>
    </row>
    <row r="7584" spans="4:4" ht="33" customHeight="1" x14ac:dyDescent="0.2">
      <c r="D7584" s="2"/>
    </row>
    <row r="7585" spans="4:4" ht="33" customHeight="1" x14ac:dyDescent="0.2">
      <c r="D7585" s="2"/>
    </row>
    <row r="7586" spans="4:4" ht="33" customHeight="1" x14ac:dyDescent="0.2">
      <c r="D7586" s="2"/>
    </row>
    <row r="7587" spans="4:4" ht="33" customHeight="1" x14ac:dyDescent="0.2">
      <c r="D7587" s="2"/>
    </row>
    <row r="7588" spans="4:4" ht="33" customHeight="1" x14ac:dyDescent="0.2">
      <c r="D7588" s="2"/>
    </row>
    <row r="7589" spans="4:4" ht="33" customHeight="1" x14ac:dyDescent="0.2">
      <c r="D7589" s="2"/>
    </row>
    <row r="7590" spans="4:4" ht="33" customHeight="1" x14ac:dyDescent="0.2">
      <c r="D7590" s="2"/>
    </row>
    <row r="7591" spans="4:4" ht="33" customHeight="1" x14ac:dyDescent="0.2">
      <c r="D7591" s="2"/>
    </row>
    <row r="7592" spans="4:4" ht="33" customHeight="1" x14ac:dyDescent="0.2">
      <c r="D7592" s="2"/>
    </row>
    <row r="7593" spans="4:4" ht="33" customHeight="1" x14ac:dyDescent="0.2">
      <c r="D7593" s="2"/>
    </row>
    <row r="7594" spans="4:4" ht="33" customHeight="1" x14ac:dyDescent="0.2">
      <c r="D7594" s="2"/>
    </row>
    <row r="7595" spans="4:4" ht="33" customHeight="1" x14ac:dyDescent="0.2">
      <c r="D7595" s="2"/>
    </row>
    <row r="7596" spans="4:4" ht="33" customHeight="1" x14ac:dyDescent="0.2">
      <c r="D7596" s="2"/>
    </row>
    <row r="7597" spans="4:4" ht="33" customHeight="1" x14ac:dyDescent="0.2">
      <c r="D7597" s="2"/>
    </row>
    <row r="7598" spans="4:4" ht="33" customHeight="1" x14ac:dyDescent="0.2">
      <c r="D7598" s="2"/>
    </row>
    <row r="7599" spans="4:4" ht="33" customHeight="1" x14ac:dyDescent="0.2">
      <c r="D7599" s="2"/>
    </row>
    <row r="7600" spans="4:4" ht="33" customHeight="1" x14ac:dyDescent="0.2">
      <c r="D7600" s="2"/>
    </row>
    <row r="7601" spans="4:4" ht="33" customHeight="1" x14ac:dyDescent="0.2">
      <c r="D7601" s="2"/>
    </row>
    <row r="7602" spans="4:4" ht="33" customHeight="1" x14ac:dyDescent="0.2">
      <c r="D7602" s="2"/>
    </row>
    <row r="7603" spans="4:4" ht="33" customHeight="1" x14ac:dyDescent="0.2">
      <c r="D7603" s="2"/>
    </row>
    <row r="7604" spans="4:4" ht="33" customHeight="1" x14ac:dyDescent="0.2">
      <c r="D7604" s="2"/>
    </row>
    <row r="7605" spans="4:4" ht="33" customHeight="1" x14ac:dyDescent="0.2">
      <c r="D7605" s="2"/>
    </row>
    <row r="7606" spans="4:4" ht="33" customHeight="1" x14ac:dyDescent="0.2">
      <c r="D7606" s="2"/>
    </row>
    <row r="7607" spans="4:4" ht="33" customHeight="1" x14ac:dyDescent="0.2">
      <c r="D7607" s="2"/>
    </row>
    <row r="7608" spans="4:4" ht="33" customHeight="1" x14ac:dyDescent="0.2">
      <c r="D7608" s="2"/>
    </row>
    <row r="7609" spans="4:4" ht="33" customHeight="1" x14ac:dyDescent="0.2">
      <c r="D7609" s="2"/>
    </row>
    <row r="7610" spans="4:4" ht="33" customHeight="1" x14ac:dyDescent="0.2">
      <c r="D7610" s="2"/>
    </row>
    <row r="7611" spans="4:4" ht="33" customHeight="1" x14ac:dyDescent="0.2">
      <c r="D7611" s="2"/>
    </row>
    <row r="7612" spans="4:4" ht="33" customHeight="1" x14ac:dyDescent="0.2">
      <c r="D7612" s="2"/>
    </row>
    <row r="7613" spans="4:4" ht="33" customHeight="1" x14ac:dyDescent="0.2">
      <c r="D7613" s="2"/>
    </row>
    <row r="7614" spans="4:4" ht="33" customHeight="1" x14ac:dyDescent="0.2">
      <c r="D7614" s="2"/>
    </row>
    <row r="7615" spans="4:4" ht="33" customHeight="1" x14ac:dyDescent="0.2">
      <c r="D7615" s="2"/>
    </row>
    <row r="7616" spans="4:4" ht="33" customHeight="1" x14ac:dyDescent="0.2">
      <c r="D7616" s="2"/>
    </row>
    <row r="7617" spans="4:4" ht="33" customHeight="1" x14ac:dyDescent="0.2">
      <c r="D7617" s="2"/>
    </row>
    <row r="7618" spans="4:4" ht="33" customHeight="1" x14ac:dyDescent="0.2">
      <c r="D7618" s="2"/>
    </row>
    <row r="7619" spans="4:4" ht="33" customHeight="1" x14ac:dyDescent="0.2">
      <c r="D7619" s="2"/>
    </row>
    <row r="7620" spans="4:4" ht="33" customHeight="1" x14ac:dyDescent="0.2">
      <c r="D7620" s="2"/>
    </row>
    <row r="7621" spans="4:4" ht="33" customHeight="1" x14ac:dyDescent="0.2">
      <c r="D7621" s="2"/>
    </row>
    <row r="7622" spans="4:4" ht="33" customHeight="1" x14ac:dyDescent="0.2">
      <c r="D7622" s="2"/>
    </row>
    <row r="7623" spans="4:4" ht="33" customHeight="1" x14ac:dyDescent="0.2">
      <c r="D7623" s="2"/>
    </row>
    <row r="7624" spans="4:4" ht="33" customHeight="1" x14ac:dyDescent="0.2">
      <c r="D7624" s="2"/>
    </row>
    <row r="7625" spans="4:4" ht="33" customHeight="1" x14ac:dyDescent="0.2">
      <c r="D7625" s="2"/>
    </row>
    <row r="7626" spans="4:4" ht="33" customHeight="1" x14ac:dyDescent="0.2">
      <c r="D7626" s="2"/>
    </row>
    <row r="7627" spans="4:4" ht="33" customHeight="1" x14ac:dyDescent="0.2">
      <c r="D7627" s="2"/>
    </row>
    <row r="7628" spans="4:4" ht="33" customHeight="1" x14ac:dyDescent="0.2">
      <c r="D7628" s="2"/>
    </row>
    <row r="7629" spans="4:4" ht="33" customHeight="1" x14ac:dyDescent="0.2">
      <c r="D7629" s="2"/>
    </row>
    <row r="7630" spans="4:4" ht="33" customHeight="1" x14ac:dyDescent="0.2">
      <c r="D7630" s="2"/>
    </row>
    <row r="7631" spans="4:4" ht="33" customHeight="1" x14ac:dyDescent="0.2">
      <c r="D7631" s="2"/>
    </row>
    <row r="7632" spans="4:4" ht="33" customHeight="1" x14ac:dyDescent="0.2">
      <c r="D7632" s="2"/>
    </row>
    <row r="7633" spans="4:4" ht="33" customHeight="1" x14ac:dyDescent="0.2">
      <c r="D7633" s="2"/>
    </row>
    <row r="7634" spans="4:4" ht="33" customHeight="1" x14ac:dyDescent="0.2">
      <c r="D7634" s="2"/>
    </row>
    <row r="7635" spans="4:4" ht="33" customHeight="1" x14ac:dyDescent="0.2">
      <c r="D7635" s="2"/>
    </row>
    <row r="7636" spans="4:4" ht="33" customHeight="1" x14ac:dyDescent="0.2">
      <c r="D7636" s="2"/>
    </row>
    <row r="7637" spans="4:4" ht="33" customHeight="1" x14ac:dyDescent="0.2">
      <c r="D7637" s="2"/>
    </row>
    <row r="7638" spans="4:4" ht="33" customHeight="1" x14ac:dyDescent="0.2">
      <c r="D7638" s="2"/>
    </row>
    <row r="7639" spans="4:4" ht="33" customHeight="1" x14ac:dyDescent="0.2">
      <c r="D7639" s="2"/>
    </row>
    <row r="7640" spans="4:4" ht="33" customHeight="1" x14ac:dyDescent="0.2">
      <c r="D7640" s="2"/>
    </row>
    <row r="7641" spans="4:4" ht="33" customHeight="1" x14ac:dyDescent="0.2">
      <c r="D7641" s="2"/>
    </row>
    <row r="7642" spans="4:4" ht="33" customHeight="1" x14ac:dyDescent="0.2">
      <c r="D7642" s="2"/>
    </row>
    <row r="7643" spans="4:4" ht="33" customHeight="1" x14ac:dyDescent="0.2">
      <c r="D7643" s="2"/>
    </row>
    <row r="7644" spans="4:4" ht="33" customHeight="1" x14ac:dyDescent="0.2">
      <c r="D7644" s="2"/>
    </row>
    <row r="7645" spans="4:4" ht="33" customHeight="1" x14ac:dyDescent="0.2">
      <c r="D7645" s="2"/>
    </row>
    <row r="7646" spans="4:4" ht="33" customHeight="1" x14ac:dyDescent="0.2">
      <c r="D7646" s="2"/>
    </row>
    <row r="7647" spans="4:4" ht="33" customHeight="1" x14ac:dyDescent="0.2">
      <c r="D7647" s="2"/>
    </row>
    <row r="7648" spans="4:4" ht="33" customHeight="1" x14ac:dyDescent="0.2">
      <c r="D7648" s="2"/>
    </row>
    <row r="7649" spans="4:4" ht="33" customHeight="1" x14ac:dyDescent="0.2">
      <c r="D7649" s="2"/>
    </row>
    <row r="7650" spans="4:4" ht="33" customHeight="1" x14ac:dyDescent="0.2">
      <c r="D7650" s="2"/>
    </row>
    <row r="7651" spans="4:4" ht="33" customHeight="1" x14ac:dyDescent="0.2">
      <c r="D7651" s="2"/>
    </row>
    <row r="7652" spans="4:4" ht="33" customHeight="1" x14ac:dyDescent="0.2">
      <c r="D7652" s="2"/>
    </row>
    <row r="7653" spans="4:4" ht="33" customHeight="1" x14ac:dyDescent="0.2">
      <c r="D7653" s="2"/>
    </row>
    <row r="7654" spans="4:4" ht="33" customHeight="1" x14ac:dyDescent="0.2">
      <c r="D7654" s="2"/>
    </row>
    <row r="7655" spans="4:4" ht="33" customHeight="1" x14ac:dyDescent="0.2">
      <c r="D7655" s="2"/>
    </row>
    <row r="7656" spans="4:4" ht="33" customHeight="1" x14ac:dyDescent="0.2">
      <c r="D7656" s="2"/>
    </row>
    <row r="7657" spans="4:4" ht="33" customHeight="1" x14ac:dyDescent="0.2">
      <c r="D7657" s="2"/>
    </row>
    <row r="7658" spans="4:4" ht="33" customHeight="1" x14ac:dyDescent="0.2">
      <c r="D7658" s="2"/>
    </row>
    <row r="7659" spans="4:4" ht="33" customHeight="1" x14ac:dyDescent="0.2">
      <c r="D7659" s="2"/>
    </row>
    <row r="7660" spans="4:4" ht="33" customHeight="1" x14ac:dyDescent="0.2">
      <c r="D7660" s="2"/>
    </row>
    <row r="7661" spans="4:4" ht="33" customHeight="1" x14ac:dyDescent="0.2">
      <c r="D7661" s="2"/>
    </row>
    <row r="7662" spans="4:4" ht="33" customHeight="1" x14ac:dyDescent="0.2">
      <c r="D7662" s="2"/>
    </row>
    <row r="7663" spans="4:4" ht="33" customHeight="1" x14ac:dyDescent="0.2">
      <c r="D7663" s="2"/>
    </row>
    <row r="7664" spans="4:4" ht="33" customHeight="1" x14ac:dyDescent="0.2">
      <c r="D7664" s="2"/>
    </row>
    <row r="7665" spans="4:4" ht="33" customHeight="1" x14ac:dyDescent="0.2">
      <c r="D7665" s="2"/>
    </row>
    <row r="7666" spans="4:4" ht="33" customHeight="1" x14ac:dyDescent="0.2">
      <c r="D7666" s="2"/>
    </row>
    <row r="7667" spans="4:4" ht="33" customHeight="1" x14ac:dyDescent="0.2">
      <c r="D7667" s="2"/>
    </row>
    <row r="7668" spans="4:4" ht="33" customHeight="1" x14ac:dyDescent="0.2">
      <c r="D7668" s="2"/>
    </row>
    <row r="7669" spans="4:4" ht="33" customHeight="1" x14ac:dyDescent="0.2">
      <c r="D7669" s="2"/>
    </row>
    <row r="7670" spans="4:4" ht="33" customHeight="1" x14ac:dyDescent="0.2">
      <c r="D7670" s="2"/>
    </row>
    <row r="7671" spans="4:4" ht="33" customHeight="1" x14ac:dyDescent="0.2">
      <c r="D7671" s="2"/>
    </row>
    <row r="7672" spans="4:4" ht="33" customHeight="1" x14ac:dyDescent="0.2">
      <c r="D7672" s="2"/>
    </row>
    <row r="7673" spans="4:4" ht="33" customHeight="1" x14ac:dyDescent="0.2">
      <c r="D7673" s="2"/>
    </row>
    <row r="7674" spans="4:4" ht="33" customHeight="1" x14ac:dyDescent="0.2">
      <c r="D7674" s="2"/>
    </row>
    <row r="7675" spans="4:4" ht="33" customHeight="1" x14ac:dyDescent="0.2">
      <c r="D7675" s="2"/>
    </row>
    <row r="7676" spans="4:4" ht="33" customHeight="1" x14ac:dyDescent="0.2">
      <c r="D7676" s="2"/>
    </row>
    <row r="7677" spans="4:4" ht="33" customHeight="1" x14ac:dyDescent="0.2">
      <c r="D7677" s="2"/>
    </row>
    <row r="7678" spans="4:4" ht="33" customHeight="1" x14ac:dyDescent="0.2">
      <c r="D7678" s="2"/>
    </row>
    <row r="7679" spans="4:4" ht="33" customHeight="1" x14ac:dyDescent="0.2">
      <c r="D7679" s="2"/>
    </row>
    <row r="7680" spans="4:4" ht="33" customHeight="1" x14ac:dyDescent="0.2">
      <c r="D7680" s="2"/>
    </row>
    <row r="7681" spans="4:4" ht="33" customHeight="1" x14ac:dyDescent="0.2">
      <c r="D7681" s="2"/>
    </row>
    <row r="7682" spans="4:4" ht="33" customHeight="1" x14ac:dyDescent="0.2">
      <c r="D7682" s="2"/>
    </row>
    <row r="7683" spans="4:4" ht="33" customHeight="1" x14ac:dyDescent="0.2">
      <c r="D7683" s="2"/>
    </row>
    <row r="7684" spans="4:4" ht="33" customHeight="1" x14ac:dyDescent="0.2">
      <c r="D7684" s="2"/>
    </row>
    <row r="7685" spans="4:4" ht="33" customHeight="1" x14ac:dyDescent="0.2">
      <c r="D7685" s="2"/>
    </row>
    <row r="7686" spans="4:4" ht="33" customHeight="1" x14ac:dyDescent="0.2">
      <c r="D7686" s="2"/>
    </row>
    <row r="7687" spans="4:4" ht="33" customHeight="1" x14ac:dyDescent="0.2">
      <c r="D7687" s="2"/>
    </row>
    <row r="7688" spans="4:4" ht="33" customHeight="1" x14ac:dyDescent="0.2">
      <c r="D7688" s="2"/>
    </row>
    <row r="7689" spans="4:4" ht="33" customHeight="1" x14ac:dyDescent="0.2">
      <c r="D7689" s="2"/>
    </row>
    <row r="7690" spans="4:4" ht="33" customHeight="1" x14ac:dyDescent="0.2">
      <c r="D7690" s="2"/>
    </row>
    <row r="7691" spans="4:4" ht="33" customHeight="1" x14ac:dyDescent="0.2">
      <c r="D7691" s="2"/>
    </row>
    <row r="7692" spans="4:4" ht="33" customHeight="1" x14ac:dyDescent="0.2">
      <c r="D7692" s="2"/>
    </row>
    <row r="7693" spans="4:4" ht="33" customHeight="1" x14ac:dyDescent="0.2">
      <c r="D7693" s="2"/>
    </row>
    <row r="7694" spans="4:4" ht="33" customHeight="1" x14ac:dyDescent="0.2">
      <c r="D7694" s="2"/>
    </row>
    <row r="7695" spans="4:4" ht="33" customHeight="1" x14ac:dyDescent="0.2">
      <c r="D7695" s="2"/>
    </row>
    <row r="7696" spans="4:4" ht="33" customHeight="1" x14ac:dyDescent="0.2">
      <c r="D7696" s="2"/>
    </row>
    <row r="7697" spans="4:4" ht="33" customHeight="1" x14ac:dyDescent="0.2">
      <c r="D7697" s="2"/>
    </row>
    <row r="7698" spans="4:4" ht="33" customHeight="1" x14ac:dyDescent="0.2">
      <c r="D7698" s="2"/>
    </row>
    <row r="7699" spans="4:4" ht="33" customHeight="1" x14ac:dyDescent="0.2">
      <c r="D7699" s="2"/>
    </row>
    <row r="7700" spans="4:4" ht="33" customHeight="1" x14ac:dyDescent="0.2">
      <c r="D7700" s="2"/>
    </row>
    <row r="7701" spans="4:4" ht="33" customHeight="1" x14ac:dyDescent="0.2">
      <c r="D7701" s="2"/>
    </row>
    <row r="7702" spans="4:4" ht="33" customHeight="1" x14ac:dyDescent="0.2">
      <c r="D7702" s="2"/>
    </row>
    <row r="7703" spans="4:4" ht="33" customHeight="1" x14ac:dyDescent="0.2">
      <c r="D7703" s="2"/>
    </row>
    <row r="7704" spans="4:4" ht="33" customHeight="1" x14ac:dyDescent="0.2">
      <c r="D7704" s="2"/>
    </row>
    <row r="7705" spans="4:4" ht="33" customHeight="1" x14ac:dyDescent="0.2">
      <c r="D7705" s="2"/>
    </row>
    <row r="7706" spans="4:4" ht="33" customHeight="1" x14ac:dyDescent="0.2">
      <c r="D7706" s="2"/>
    </row>
    <row r="7707" spans="4:4" ht="33" customHeight="1" x14ac:dyDescent="0.2">
      <c r="D7707" s="2"/>
    </row>
    <row r="7708" spans="4:4" ht="33" customHeight="1" x14ac:dyDescent="0.2">
      <c r="D7708" s="2"/>
    </row>
    <row r="7709" spans="4:4" ht="33" customHeight="1" x14ac:dyDescent="0.2">
      <c r="D7709" s="2"/>
    </row>
    <row r="7710" spans="4:4" ht="33" customHeight="1" x14ac:dyDescent="0.2">
      <c r="D7710" s="2"/>
    </row>
    <row r="7711" spans="4:4" ht="33" customHeight="1" x14ac:dyDescent="0.2">
      <c r="D7711" s="2"/>
    </row>
    <row r="7712" spans="4:4" ht="33" customHeight="1" x14ac:dyDescent="0.2">
      <c r="D7712" s="2"/>
    </row>
    <row r="7713" spans="4:4" ht="33" customHeight="1" x14ac:dyDescent="0.2">
      <c r="D7713" s="2"/>
    </row>
    <row r="7714" spans="4:4" ht="33" customHeight="1" x14ac:dyDescent="0.2">
      <c r="D7714" s="2"/>
    </row>
    <row r="7715" spans="4:4" ht="33" customHeight="1" x14ac:dyDescent="0.2">
      <c r="D7715" s="2"/>
    </row>
    <row r="7716" spans="4:4" ht="33" customHeight="1" x14ac:dyDescent="0.2">
      <c r="D7716" s="2"/>
    </row>
    <row r="7717" spans="4:4" ht="33" customHeight="1" x14ac:dyDescent="0.2">
      <c r="D7717" s="2"/>
    </row>
    <row r="7718" spans="4:4" ht="33" customHeight="1" x14ac:dyDescent="0.2">
      <c r="D7718" s="2"/>
    </row>
    <row r="7719" spans="4:4" ht="33" customHeight="1" x14ac:dyDescent="0.2">
      <c r="D7719" s="2"/>
    </row>
    <row r="7720" spans="4:4" ht="33" customHeight="1" x14ac:dyDescent="0.2">
      <c r="D7720" s="2"/>
    </row>
    <row r="7721" spans="4:4" ht="33" customHeight="1" x14ac:dyDescent="0.2">
      <c r="D7721" s="2"/>
    </row>
    <row r="7722" spans="4:4" ht="33" customHeight="1" x14ac:dyDescent="0.2">
      <c r="D7722" s="2"/>
    </row>
    <row r="7723" spans="4:4" ht="33" customHeight="1" x14ac:dyDescent="0.2">
      <c r="D7723" s="2"/>
    </row>
    <row r="7724" spans="4:4" ht="33" customHeight="1" x14ac:dyDescent="0.2">
      <c r="D7724" s="2"/>
    </row>
    <row r="7725" spans="4:4" ht="33" customHeight="1" x14ac:dyDescent="0.2">
      <c r="D7725" s="2"/>
    </row>
    <row r="7726" spans="4:4" ht="33" customHeight="1" x14ac:dyDescent="0.2">
      <c r="D7726" s="2"/>
    </row>
    <row r="7727" spans="4:4" ht="33" customHeight="1" x14ac:dyDescent="0.2">
      <c r="D7727" s="2"/>
    </row>
    <row r="7728" spans="4:4" ht="33" customHeight="1" x14ac:dyDescent="0.2">
      <c r="D7728" s="2"/>
    </row>
    <row r="7729" spans="4:4" ht="33" customHeight="1" x14ac:dyDescent="0.2">
      <c r="D7729" s="2"/>
    </row>
    <row r="7730" spans="4:4" ht="33" customHeight="1" x14ac:dyDescent="0.2">
      <c r="D7730" s="2"/>
    </row>
    <row r="7731" spans="4:4" ht="33" customHeight="1" x14ac:dyDescent="0.2">
      <c r="D7731" s="2"/>
    </row>
    <row r="7732" spans="4:4" ht="33" customHeight="1" x14ac:dyDescent="0.2">
      <c r="D7732" s="2"/>
    </row>
    <row r="7733" spans="4:4" ht="33" customHeight="1" x14ac:dyDescent="0.2">
      <c r="D7733" s="2"/>
    </row>
    <row r="7734" spans="4:4" ht="33" customHeight="1" x14ac:dyDescent="0.2">
      <c r="D7734" s="2"/>
    </row>
    <row r="7735" spans="4:4" ht="33" customHeight="1" x14ac:dyDescent="0.2">
      <c r="D7735" s="2"/>
    </row>
    <row r="7736" spans="4:4" ht="33" customHeight="1" x14ac:dyDescent="0.2">
      <c r="D7736" s="2"/>
    </row>
    <row r="7737" spans="4:4" ht="33" customHeight="1" x14ac:dyDescent="0.2">
      <c r="D7737" s="2"/>
    </row>
    <row r="7738" spans="4:4" ht="33" customHeight="1" x14ac:dyDescent="0.2">
      <c r="D7738" s="2"/>
    </row>
    <row r="7739" spans="4:4" ht="33" customHeight="1" x14ac:dyDescent="0.2">
      <c r="D7739" s="2"/>
    </row>
    <row r="7740" spans="4:4" ht="33" customHeight="1" x14ac:dyDescent="0.2">
      <c r="D7740" s="2"/>
    </row>
    <row r="7741" spans="4:4" ht="33" customHeight="1" x14ac:dyDescent="0.2">
      <c r="D7741" s="2"/>
    </row>
    <row r="7742" spans="4:4" ht="33" customHeight="1" x14ac:dyDescent="0.2">
      <c r="D7742" s="2"/>
    </row>
    <row r="7743" spans="4:4" ht="33" customHeight="1" x14ac:dyDescent="0.2">
      <c r="D7743" s="2"/>
    </row>
    <row r="7744" spans="4:4" ht="33" customHeight="1" x14ac:dyDescent="0.2">
      <c r="D7744" s="2"/>
    </row>
    <row r="7745" spans="4:4" ht="33" customHeight="1" x14ac:dyDescent="0.2">
      <c r="D7745" s="2"/>
    </row>
    <row r="7746" spans="4:4" ht="33" customHeight="1" x14ac:dyDescent="0.2">
      <c r="D7746" s="2"/>
    </row>
    <row r="7747" spans="4:4" ht="33" customHeight="1" x14ac:dyDescent="0.2">
      <c r="D7747" s="2"/>
    </row>
    <row r="7748" spans="4:4" ht="33" customHeight="1" x14ac:dyDescent="0.2">
      <c r="D7748" s="2"/>
    </row>
    <row r="7749" spans="4:4" ht="33" customHeight="1" x14ac:dyDescent="0.2">
      <c r="D7749" s="2"/>
    </row>
    <row r="7750" spans="4:4" ht="33" customHeight="1" x14ac:dyDescent="0.2">
      <c r="D7750" s="2"/>
    </row>
    <row r="7751" spans="4:4" ht="33" customHeight="1" x14ac:dyDescent="0.2">
      <c r="D7751" s="2"/>
    </row>
    <row r="7752" spans="4:4" ht="33" customHeight="1" x14ac:dyDescent="0.2">
      <c r="D7752" s="2"/>
    </row>
    <row r="7753" spans="4:4" ht="33" customHeight="1" x14ac:dyDescent="0.2">
      <c r="D7753" s="2"/>
    </row>
    <row r="7754" spans="4:4" ht="33" customHeight="1" x14ac:dyDescent="0.2">
      <c r="D7754" s="2"/>
    </row>
    <row r="7755" spans="4:4" ht="33" customHeight="1" x14ac:dyDescent="0.2">
      <c r="D7755" s="2"/>
    </row>
    <row r="7756" spans="4:4" ht="33" customHeight="1" x14ac:dyDescent="0.2">
      <c r="D7756" s="2"/>
    </row>
    <row r="7757" spans="4:4" ht="33" customHeight="1" x14ac:dyDescent="0.2">
      <c r="D7757" s="2"/>
    </row>
    <row r="7758" spans="4:4" ht="33" customHeight="1" x14ac:dyDescent="0.2">
      <c r="D7758" s="2"/>
    </row>
    <row r="7759" spans="4:4" ht="33" customHeight="1" x14ac:dyDescent="0.2">
      <c r="D7759" s="2"/>
    </row>
    <row r="7760" spans="4:4" ht="33" customHeight="1" x14ac:dyDescent="0.2">
      <c r="D7760" s="2"/>
    </row>
    <row r="7761" spans="4:4" ht="33" customHeight="1" x14ac:dyDescent="0.2">
      <c r="D7761" s="2"/>
    </row>
    <row r="7762" spans="4:4" ht="33" customHeight="1" x14ac:dyDescent="0.2">
      <c r="D7762" s="2"/>
    </row>
    <row r="7763" spans="4:4" ht="33" customHeight="1" x14ac:dyDescent="0.2">
      <c r="D7763" s="2"/>
    </row>
    <row r="7764" spans="4:4" ht="33" customHeight="1" x14ac:dyDescent="0.2">
      <c r="D7764" s="2"/>
    </row>
    <row r="7765" spans="4:4" ht="33" customHeight="1" x14ac:dyDescent="0.2">
      <c r="D7765" s="2"/>
    </row>
    <row r="7766" spans="4:4" ht="33" customHeight="1" x14ac:dyDescent="0.2">
      <c r="D7766" s="2"/>
    </row>
    <row r="7767" spans="4:4" ht="33" customHeight="1" x14ac:dyDescent="0.2">
      <c r="D7767" s="2"/>
    </row>
    <row r="7768" spans="4:4" ht="33" customHeight="1" x14ac:dyDescent="0.2">
      <c r="D7768" s="2"/>
    </row>
    <row r="7769" spans="4:4" ht="33" customHeight="1" x14ac:dyDescent="0.2">
      <c r="D7769" s="2"/>
    </row>
    <row r="7770" spans="4:4" ht="33" customHeight="1" x14ac:dyDescent="0.2">
      <c r="D7770" s="2"/>
    </row>
    <row r="7771" spans="4:4" ht="33" customHeight="1" x14ac:dyDescent="0.2">
      <c r="D7771" s="2"/>
    </row>
    <row r="7772" spans="4:4" ht="33" customHeight="1" x14ac:dyDescent="0.2">
      <c r="D7772" s="2"/>
    </row>
    <row r="7773" spans="4:4" ht="33" customHeight="1" x14ac:dyDescent="0.2">
      <c r="D7773" s="2"/>
    </row>
    <row r="7774" spans="4:4" ht="33" customHeight="1" x14ac:dyDescent="0.2">
      <c r="D7774" s="2"/>
    </row>
    <row r="7775" spans="4:4" ht="33" customHeight="1" x14ac:dyDescent="0.2">
      <c r="D7775" s="2"/>
    </row>
    <row r="7776" spans="4:4" ht="33" customHeight="1" x14ac:dyDescent="0.2">
      <c r="D7776" s="2"/>
    </row>
    <row r="7777" spans="4:4" ht="33" customHeight="1" x14ac:dyDescent="0.2">
      <c r="D7777" s="2"/>
    </row>
    <row r="7778" spans="4:4" ht="33" customHeight="1" x14ac:dyDescent="0.2">
      <c r="D7778" s="2"/>
    </row>
    <row r="7779" spans="4:4" ht="33" customHeight="1" x14ac:dyDescent="0.2">
      <c r="D7779" s="2"/>
    </row>
    <row r="7780" spans="4:4" ht="33" customHeight="1" x14ac:dyDescent="0.2">
      <c r="D7780" s="2"/>
    </row>
    <row r="7781" spans="4:4" ht="33" customHeight="1" x14ac:dyDescent="0.2">
      <c r="D7781" s="2"/>
    </row>
    <row r="7782" spans="4:4" ht="33" customHeight="1" x14ac:dyDescent="0.2">
      <c r="D7782" s="2"/>
    </row>
    <row r="7783" spans="4:4" ht="33" customHeight="1" x14ac:dyDescent="0.2">
      <c r="D7783" s="2"/>
    </row>
    <row r="7784" spans="4:4" ht="33" customHeight="1" x14ac:dyDescent="0.2">
      <c r="D7784" s="2"/>
    </row>
    <row r="7785" spans="4:4" ht="33" customHeight="1" x14ac:dyDescent="0.2">
      <c r="D7785" s="2"/>
    </row>
    <row r="7786" spans="4:4" ht="33" customHeight="1" x14ac:dyDescent="0.2">
      <c r="D7786" s="2"/>
    </row>
    <row r="7787" spans="4:4" ht="33" customHeight="1" x14ac:dyDescent="0.2">
      <c r="D7787" s="2"/>
    </row>
    <row r="7788" spans="4:4" ht="33" customHeight="1" x14ac:dyDescent="0.2">
      <c r="D7788" s="2"/>
    </row>
    <row r="7789" spans="4:4" ht="33" customHeight="1" x14ac:dyDescent="0.2">
      <c r="D7789" s="2"/>
    </row>
    <row r="7790" spans="4:4" ht="33" customHeight="1" x14ac:dyDescent="0.2">
      <c r="D7790" s="2"/>
    </row>
    <row r="7791" spans="4:4" ht="33" customHeight="1" x14ac:dyDescent="0.2">
      <c r="D7791" s="2"/>
    </row>
    <row r="7792" spans="4:4" ht="33" customHeight="1" x14ac:dyDescent="0.2">
      <c r="D7792" s="2"/>
    </row>
    <row r="7793" spans="4:4" ht="33" customHeight="1" x14ac:dyDescent="0.2">
      <c r="D7793" s="2"/>
    </row>
    <row r="7794" spans="4:4" ht="33" customHeight="1" x14ac:dyDescent="0.2">
      <c r="D7794" s="2"/>
    </row>
    <row r="7795" spans="4:4" ht="33" customHeight="1" x14ac:dyDescent="0.2">
      <c r="D7795" s="2"/>
    </row>
    <row r="7796" spans="4:4" ht="33" customHeight="1" x14ac:dyDescent="0.2">
      <c r="D7796" s="2"/>
    </row>
    <row r="7797" spans="4:4" ht="33" customHeight="1" x14ac:dyDescent="0.2">
      <c r="D7797" s="2"/>
    </row>
    <row r="7798" spans="4:4" ht="33" customHeight="1" x14ac:dyDescent="0.2">
      <c r="D7798" s="2"/>
    </row>
    <row r="7799" spans="4:4" ht="33" customHeight="1" x14ac:dyDescent="0.2">
      <c r="D7799" s="2"/>
    </row>
    <row r="7800" spans="4:4" ht="33" customHeight="1" x14ac:dyDescent="0.2">
      <c r="D7800" s="2"/>
    </row>
    <row r="7801" spans="4:4" ht="33" customHeight="1" x14ac:dyDescent="0.2">
      <c r="D7801" s="2"/>
    </row>
    <row r="7802" spans="4:4" ht="33" customHeight="1" x14ac:dyDescent="0.2">
      <c r="D7802" s="2"/>
    </row>
    <row r="7803" spans="4:4" ht="33" customHeight="1" x14ac:dyDescent="0.2">
      <c r="D7803" s="2"/>
    </row>
    <row r="7804" spans="4:4" ht="33" customHeight="1" x14ac:dyDescent="0.2">
      <c r="D7804" s="2"/>
    </row>
    <row r="7805" spans="4:4" ht="33" customHeight="1" x14ac:dyDescent="0.2">
      <c r="D7805" s="2"/>
    </row>
    <row r="7806" spans="4:4" ht="33" customHeight="1" x14ac:dyDescent="0.2">
      <c r="D7806" s="2"/>
    </row>
    <row r="7807" spans="4:4" ht="33" customHeight="1" x14ac:dyDescent="0.2">
      <c r="D7807" s="2"/>
    </row>
    <row r="7808" spans="4:4" ht="33" customHeight="1" x14ac:dyDescent="0.2">
      <c r="D7808" s="2"/>
    </row>
    <row r="7809" spans="4:4" ht="33" customHeight="1" x14ac:dyDescent="0.2">
      <c r="D7809" s="2"/>
    </row>
    <row r="7810" spans="4:4" ht="33" customHeight="1" x14ac:dyDescent="0.2">
      <c r="D7810" s="2"/>
    </row>
    <row r="7811" spans="4:4" ht="33" customHeight="1" x14ac:dyDescent="0.2">
      <c r="D7811" s="2"/>
    </row>
    <row r="7812" spans="4:4" ht="33" customHeight="1" x14ac:dyDescent="0.2">
      <c r="D7812" s="2"/>
    </row>
    <row r="7813" spans="4:4" ht="33" customHeight="1" x14ac:dyDescent="0.2">
      <c r="D7813" s="2"/>
    </row>
    <row r="7814" spans="4:4" ht="33" customHeight="1" x14ac:dyDescent="0.2">
      <c r="D7814" s="2"/>
    </row>
    <row r="7815" spans="4:4" ht="33" customHeight="1" x14ac:dyDescent="0.2">
      <c r="D7815" s="2"/>
    </row>
    <row r="7816" spans="4:4" ht="33" customHeight="1" x14ac:dyDescent="0.2">
      <c r="D7816" s="2"/>
    </row>
    <row r="7817" spans="4:4" ht="33" customHeight="1" x14ac:dyDescent="0.2">
      <c r="D7817" s="2"/>
    </row>
    <row r="7818" spans="4:4" ht="33" customHeight="1" x14ac:dyDescent="0.2">
      <c r="D7818" s="2"/>
    </row>
    <row r="7819" spans="4:4" ht="33" customHeight="1" x14ac:dyDescent="0.2">
      <c r="D7819" s="2"/>
    </row>
    <row r="7820" spans="4:4" ht="33" customHeight="1" x14ac:dyDescent="0.2">
      <c r="D7820" s="2"/>
    </row>
    <row r="7821" spans="4:4" ht="33" customHeight="1" x14ac:dyDescent="0.2">
      <c r="D7821" s="2"/>
    </row>
    <row r="7822" spans="4:4" ht="33" customHeight="1" x14ac:dyDescent="0.2">
      <c r="D7822" s="2"/>
    </row>
    <row r="7823" spans="4:4" ht="33" customHeight="1" x14ac:dyDescent="0.2">
      <c r="D7823" s="2"/>
    </row>
    <row r="7824" spans="4:4" ht="33" customHeight="1" x14ac:dyDescent="0.2">
      <c r="D7824" s="2"/>
    </row>
    <row r="7825" spans="4:4" ht="33" customHeight="1" x14ac:dyDescent="0.2">
      <c r="D7825" s="2"/>
    </row>
    <row r="7826" spans="4:4" ht="33" customHeight="1" x14ac:dyDescent="0.2">
      <c r="D7826" s="2"/>
    </row>
    <row r="7827" spans="4:4" ht="33" customHeight="1" x14ac:dyDescent="0.2">
      <c r="D7827" s="2"/>
    </row>
    <row r="7828" spans="4:4" ht="33" customHeight="1" x14ac:dyDescent="0.2">
      <c r="D7828" s="2"/>
    </row>
    <row r="7829" spans="4:4" ht="33" customHeight="1" x14ac:dyDescent="0.2">
      <c r="D7829" s="2"/>
    </row>
    <row r="7830" spans="4:4" ht="33" customHeight="1" x14ac:dyDescent="0.2">
      <c r="D7830" s="2"/>
    </row>
    <row r="7831" spans="4:4" ht="33" customHeight="1" x14ac:dyDescent="0.2">
      <c r="D7831" s="2"/>
    </row>
    <row r="7832" spans="4:4" ht="33" customHeight="1" x14ac:dyDescent="0.2">
      <c r="D7832" s="2"/>
    </row>
    <row r="7833" spans="4:4" ht="33" customHeight="1" x14ac:dyDescent="0.2">
      <c r="D7833" s="2"/>
    </row>
    <row r="7834" spans="4:4" ht="33" customHeight="1" x14ac:dyDescent="0.2">
      <c r="D7834" s="2"/>
    </row>
    <row r="7835" spans="4:4" ht="33" customHeight="1" x14ac:dyDescent="0.2">
      <c r="D7835" s="2"/>
    </row>
    <row r="7836" spans="4:4" ht="33" customHeight="1" x14ac:dyDescent="0.2">
      <c r="D7836" s="2"/>
    </row>
    <row r="7837" spans="4:4" ht="33" customHeight="1" x14ac:dyDescent="0.2">
      <c r="D7837" s="2"/>
    </row>
    <row r="7838" spans="4:4" ht="33" customHeight="1" x14ac:dyDescent="0.2">
      <c r="D7838" s="2"/>
    </row>
    <row r="7839" spans="4:4" ht="33" customHeight="1" x14ac:dyDescent="0.2">
      <c r="D7839" s="2"/>
    </row>
    <row r="7840" spans="4:4" ht="33" customHeight="1" x14ac:dyDescent="0.2">
      <c r="D7840" s="2"/>
    </row>
    <row r="7841" spans="4:4" ht="33" customHeight="1" x14ac:dyDescent="0.2">
      <c r="D7841" s="2"/>
    </row>
    <row r="7842" spans="4:4" ht="33" customHeight="1" x14ac:dyDescent="0.2">
      <c r="D7842" s="2"/>
    </row>
    <row r="7843" spans="4:4" ht="33" customHeight="1" x14ac:dyDescent="0.2">
      <c r="D7843" s="2"/>
    </row>
    <row r="7844" spans="4:4" ht="33" customHeight="1" x14ac:dyDescent="0.2">
      <c r="D7844" s="2"/>
    </row>
    <row r="7845" spans="4:4" ht="33" customHeight="1" x14ac:dyDescent="0.2">
      <c r="D7845" s="2"/>
    </row>
    <row r="7846" spans="4:4" ht="33" customHeight="1" x14ac:dyDescent="0.2">
      <c r="D7846" s="2"/>
    </row>
    <row r="7847" spans="4:4" ht="33" customHeight="1" x14ac:dyDescent="0.2">
      <c r="D7847" s="2"/>
    </row>
    <row r="7848" spans="4:4" ht="33" customHeight="1" x14ac:dyDescent="0.2">
      <c r="D7848" s="2"/>
    </row>
    <row r="7849" spans="4:4" ht="33" customHeight="1" x14ac:dyDescent="0.2">
      <c r="D7849" s="2"/>
    </row>
    <row r="7850" spans="4:4" ht="33" customHeight="1" x14ac:dyDescent="0.2">
      <c r="D7850" s="2"/>
    </row>
    <row r="7851" spans="4:4" ht="33" customHeight="1" x14ac:dyDescent="0.2">
      <c r="D7851" s="2"/>
    </row>
    <row r="7852" spans="4:4" ht="33" customHeight="1" x14ac:dyDescent="0.2">
      <c r="D7852" s="2"/>
    </row>
    <row r="7853" spans="4:4" ht="33" customHeight="1" x14ac:dyDescent="0.2">
      <c r="D7853" s="2"/>
    </row>
    <row r="7854" spans="4:4" ht="33" customHeight="1" x14ac:dyDescent="0.2">
      <c r="D7854" s="2"/>
    </row>
    <row r="7855" spans="4:4" ht="33" customHeight="1" x14ac:dyDescent="0.2">
      <c r="D7855" s="2"/>
    </row>
    <row r="7856" spans="4:4" ht="33" customHeight="1" x14ac:dyDescent="0.2">
      <c r="D7856" s="2"/>
    </row>
    <row r="7857" spans="4:4" ht="33" customHeight="1" x14ac:dyDescent="0.2">
      <c r="D7857" s="2"/>
    </row>
    <row r="7858" spans="4:4" ht="33" customHeight="1" x14ac:dyDescent="0.2">
      <c r="D7858" s="2"/>
    </row>
    <row r="7859" spans="4:4" ht="33" customHeight="1" x14ac:dyDescent="0.2">
      <c r="D7859" s="2"/>
    </row>
    <row r="7860" spans="4:4" ht="33" customHeight="1" x14ac:dyDescent="0.2">
      <c r="D7860" s="2"/>
    </row>
    <row r="7861" spans="4:4" ht="33" customHeight="1" x14ac:dyDescent="0.2">
      <c r="D7861" s="2"/>
    </row>
    <row r="7862" spans="4:4" ht="33" customHeight="1" x14ac:dyDescent="0.2">
      <c r="D7862" s="2"/>
    </row>
    <row r="7863" spans="4:4" ht="33" customHeight="1" x14ac:dyDescent="0.2">
      <c r="D7863" s="2"/>
    </row>
    <row r="7864" spans="4:4" ht="33" customHeight="1" x14ac:dyDescent="0.2">
      <c r="D7864" s="2"/>
    </row>
    <row r="7865" spans="4:4" ht="33" customHeight="1" x14ac:dyDescent="0.2">
      <c r="D7865" s="2"/>
    </row>
    <row r="7866" spans="4:4" ht="33" customHeight="1" x14ac:dyDescent="0.2">
      <c r="D7866" s="2"/>
    </row>
    <row r="7867" spans="4:4" ht="33" customHeight="1" x14ac:dyDescent="0.2">
      <c r="D7867" s="2"/>
    </row>
    <row r="7868" spans="4:4" ht="33" customHeight="1" x14ac:dyDescent="0.2">
      <c r="D7868" s="2"/>
    </row>
    <row r="7869" spans="4:4" ht="33" customHeight="1" x14ac:dyDescent="0.2">
      <c r="D7869" s="2"/>
    </row>
    <row r="7870" spans="4:4" ht="33" customHeight="1" x14ac:dyDescent="0.2">
      <c r="D7870" s="2"/>
    </row>
    <row r="7871" spans="4:4" ht="33" customHeight="1" x14ac:dyDescent="0.2">
      <c r="D7871" s="2"/>
    </row>
    <row r="7872" spans="4:4" ht="33" customHeight="1" x14ac:dyDescent="0.2">
      <c r="D7872" s="2"/>
    </row>
    <row r="7873" spans="4:4" ht="33" customHeight="1" x14ac:dyDescent="0.2">
      <c r="D7873" s="2"/>
    </row>
    <row r="7874" spans="4:4" ht="33" customHeight="1" x14ac:dyDescent="0.2">
      <c r="D7874" s="2"/>
    </row>
    <row r="7875" spans="4:4" ht="33" customHeight="1" x14ac:dyDescent="0.2">
      <c r="D7875" s="2"/>
    </row>
    <row r="7876" spans="4:4" ht="33" customHeight="1" x14ac:dyDescent="0.2">
      <c r="D7876" s="2"/>
    </row>
    <row r="7877" spans="4:4" ht="33" customHeight="1" x14ac:dyDescent="0.2">
      <c r="D7877" s="2"/>
    </row>
    <row r="7878" spans="4:4" ht="33" customHeight="1" x14ac:dyDescent="0.2">
      <c r="D7878" s="2"/>
    </row>
    <row r="7879" spans="4:4" ht="33" customHeight="1" x14ac:dyDescent="0.2">
      <c r="D7879" s="2"/>
    </row>
    <row r="7880" spans="4:4" ht="33" customHeight="1" x14ac:dyDescent="0.2">
      <c r="D7880" s="2"/>
    </row>
    <row r="7881" spans="4:4" ht="33" customHeight="1" x14ac:dyDescent="0.2">
      <c r="D7881" s="2"/>
    </row>
    <row r="7882" spans="4:4" ht="33" customHeight="1" x14ac:dyDescent="0.2">
      <c r="D7882" s="2"/>
    </row>
    <row r="7883" spans="4:4" ht="33" customHeight="1" x14ac:dyDescent="0.2">
      <c r="D7883" s="2"/>
    </row>
    <row r="7884" spans="4:4" ht="33" customHeight="1" x14ac:dyDescent="0.2">
      <c r="D7884" s="2"/>
    </row>
    <row r="7885" spans="4:4" ht="33" customHeight="1" x14ac:dyDescent="0.2">
      <c r="D7885" s="2"/>
    </row>
    <row r="7886" spans="4:4" ht="33" customHeight="1" x14ac:dyDescent="0.2">
      <c r="D7886" s="2"/>
    </row>
    <row r="7887" spans="4:4" ht="33" customHeight="1" x14ac:dyDescent="0.2">
      <c r="D7887" s="2"/>
    </row>
    <row r="7888" spans="4:4" ht="33" customHeight="1" x14ac:dyDescent="0.2">
      <c r="D7888" s="2"/>
    </row>
    <row r="7889" spans="4:4" ht="33" customHeight="1" x14ac:dyDescent="0.2">
      <c r="D7889" s="2"/>
    </row>
    <row r="7890" spans="4:4" ht="33" customHeight="1" x14ac:dyDescent="0.2">
      <c r="D7890" s="2"/>
    </row>
    <row r="7891" spans="4:4" ht="33" customHeight="1" x14ac:dyDescent="0.2">
      <c r="D7891" s="2"/>
    </row>
    <row r="7892" spans="4:4" ht="33" customHeight="1" x14ac:dyDescent="0.2">
      <c r="D7892" s="2"/>
    </row>
    <row r="7893" spans="4:4" ht="33" customHeight="1" x14ac:dyDescent="0.2">
      <c r="D7893" s="2"/>
    </row>
    <row r="7894" spans="4:4" ht="33" customHeight="1" x14ac:dyDescent="0.2">
      <c r="D7894" s="2"/>
    </row>
    <row r="7895" spans="4:4" ht="33" customHeight="1" x14ac:dyDescent="0.2">
      <c r="D7895" s="2"/>
    </row>
    <row r="7896" spans="4:4" ht="33" customHeight="1" x14ac:dyDescent="0.2">
      <c r="D7896" s="2"/>
    </row>
    <row r="7897" spans="4:4" ht="33" customHeight="1" x14ac:dyDescent="0.2">
      <c r="D7897" s="2"/>
    </row>
    <row r="7898" spans="4:4" ht="33" customHeight="1" x14ac:dyDescent="0.2">
      <c r="D7898" s="2"/>
    </row>
    <row r="7899" spans="4:4" ht="33" customHeight="1" x14ac:dyDescent="0.2">
      <c r="D7899" s="2"/>
    </row>
    <row r="7900" spans="4:4" ht="33" customHeight="1" x14ac:dyDescent="0.2">
      <c r="D7900" s="2"/>
    </row>
    <row r="7901" spans="4:4" ht="33" customHeight="1" x14ac:dyDescent="0.2">
      <c r="D7901" s="2"/>
    </row>
    <row r="7902" spans="4:4" ht="33" customHeight="1" x14ac:dyDescent="0.2">
      <c r="D7902" s="2"/>
    </row>
    <row r="7903" spans="4:4" ht="33" customHeight="1" x14ac:dyDescent="0.2">
      <c r="D7903" s="2"/>
    </row>
    <row r="7904" spans="4:4" ht="33" customHeight="1" x14ac:dyDescent="0.2">
      <c r="D7904" s="2"/>
    </row>
    <row r="7905" spans="4:4" ht="33" customHeight="1" x14ac:dyDescent="0.2">
      <c r="D7905" s="2"/>
    </row>
    <row r="7906" spans="4:4" ht="33" customHeight="1" x14ac:dyDescent="0.2">
      <c r="D7906" s="2"/>
    </row>
    <row r="7907" spans="4:4" ht="33" customHeight="1" x14ac:dyDescent="0.2">
      <c r="D7907" s="2"/>
    </row>
    <row r="7908" spans="4:4" ht="33" customHeight="1" x14ac:dyDescent="0.2">
      <c r="D7908" s="2"/>
    </row>
    <row r="7909" spans="4:4" ht="33" customHeight="1" x14ac:dyDescent="0.2">
      <c r="D7909" s="2"/>
    </row>
    <row r="7910" spans="4:4" ht="33" customHeight="1" x14ac:dyDescent="0.2">
      <c r="D7910" s="2"/>
    </row>
    <row r="7911" spans="4:4" ht="33" customHeight="1" x14ac:dyDescent="0.2">
      <c r="D7911" s="2"/>
    </row>
    <row r="7912" spans="4:4" ht="33" customHeight="1" x14ac:dyDescent="0.2">
      <c r="D7912" s="2"/>
    </row>
    <row r="7913" spans="4:4" ht="33" customHeight="1" x14ac:dyDescent="0.2">
      <c r="D7913" s="2"/>
    </row>
    <row r="7914" spans="4:4" ht="33" customHeight="1" x14ac:dyDescent="0.2">
      <c r="D7914" s="2"/>
    </row>
    <row r="7915" spans="4:4" ht="33" customHeight="1" x14ac:dyDescent="0.2">
      <c r="D7915" s="2"/>
    </row>
    <row r="7916" spans="4:4" ht="33" customHeight="1" x14ac:dyDescent="0.2">
      <c r="D7916" s="2"/>
    </row>
    <row r="7917" spans="4:4" ht="33" customHeight="1" x14ac:dyDescent="0.2">
      <c r="D7917" s="2"/>
    </row>
    <row r="7918" spans="4:4" ht="33" customHeight="1" x14ac:dyDescent="0.2">
      <c r="D7918" s="2"/>
    </row>
    <row r="7919" spans="4:4" ht="33" customHeight="1" x14ac:dyDescent="0.2">
      <c r="D7919" s="2"/>
    </row>
    <row r="7920" spans="4:4" ht="33" customHeight="1" x14ac:dyDescent="0.2">
      <c r="D7920" s="2"/>
    </row>
    <row r="7921" spans="4:4" ht="33" customHeight="1" x14ac:dyDescent="0.2">
      <c r="D7921" s="2"/>
    </row>
    <row r="7922" spans="4:4" ht="33" customHeight="1" x14ac:dyDescent="0.2">
      <c r="D7922" s="2"/>
    </row>
    <row r="7923" spans="4:4" ht="33" customHeight="1" x14ac:dyDescent="0.2">
      <c r="D7923" s="2"/>
    </row>
    <row r="7924" spans="4:4" ht="33" customHeight="1" x14ac:dyDescent="0.2">
      <c r="D7924" s="2"/>
    </row>
    <row r="7925" spans="4:4" ht="33" customHeight="1" x14ac:dyDescent="0.2">
      <c r="D7925" s="2"/>
    </row>
    <row r="7926" spans="4:4" ht="33" customHeight="1" x14ac:dyDescent="0.2">
      <c r="D7926" s="2"/>
    </row>
    <row r="7927" spans="4:4" ht="33" customHeight="1" x14ac:dyDescent="0.2">
      <c r="D7927" s="2"/>
    </row>
    <row r="7928" spans="4:4" ht="33" customHeight="1" x14ac:dyDescent="0.2">
      <c r="D7928" s="2"/>
    </row>
    <row r="7929" spans="4:4" ht="33" customHeight="1" x14ac:dyDescent="0.2">
      <c r="D7929" s="2"/>
    </row>
    <row r="7930" spans="4:4" ht="33" customHeight="1" x14ac:dyDescent="0.2">
      <c r="D7930" s="2"/>
    </row>
    <row r="7931" spans="4:4" ht="33" customHeight="1" x14ac:dyDescent="0.2">
      <c r="D7931" s="2"/>
    </row>
    <row r="7932" spans="4:4" ht="33" customHeight="1" x14ac:dyDescent="0.2">
      <c r="D7932" s="2"/>
    </row>
    <row r="7933" spans="4:4" ht="33" customHeight="1" x14ac:dyDescent="0.2">
      <c r="D7933" s="2"/>
    </row>
    <row r="7934" spans="4:4" ht="33" customHeight="1" x14ac:dyDescent="0.2">
      <c r="D7934" s="2"/>
    </row>
    <row r="7935" spans="4:4" ht="33" customHeight="1" x14ac:dyDescent="0.2">
      <c r="D7935" s="2"/>
    </row>
    <row r="7936" spans="4:4" ht="33" customHeight="1" x14ac:dyDescent="0.2">
      <c r="D7936" s="2"/>
    </row>
    <row r="7937" spans="4:4" ht="33" customHeight="1" x14ac:dyDescent="0.2">
      <c r="D7937" s="2"/>
    </row>
    <row r="7938" spans="4:4" ht="33" customHeight="1" x14ac:dyDescent="0.2">
      <c r="D7938" s="2"/>
    </row>
    <row r="7939" spans="4:4" ht="33" customHeight="1" x14ac:dyDescent="0.2">
      <c r="D7939" s="2"/>
    </row>
    <row r="7940" spans="4:4" ht="33" customHeight="1" x14ac:dyDescent="0.2">
      <c r="D7940" s="2"/>
    </row>
    <row r="7941" spans="4:4" ht="33" customHeight="1" x14ac:dyDescent="0.2">
      <c r="D7941" s="2"/>
    </row>
    <row r="7942" spans="4:4" ht="33" customHeight="1" x14ac:dyDescent="0.2">
      <c r="D7942" s="2"/>
    </row>
    <row r="7943" spans="4:4" ht="33" customHeight="1" x14ac:dyDescent="0.2">
      <c r="D7943" s="2"/>
    </row>
    <row r="7944" spans="4:4" ht="33" customHeight="1" x14ac:dyDescent="0.2">
      <c r="D7944" s="2"/>
    </row>
    <row r="7945" spans="4:4" ht="33" customHeight="1" x14ac:dyDescent="0.2">
      <c r="D7945" s="2"/>
    </row>
    <row r="7946" spans="4:4" ht="33" customHeight="1" x14ac:dyDescent="0.2">
      <c r="D7946" s="2"/>
    </row>
    <row r="7947" spans="4:4" ht="33" customHeight="1" x14ac:dyDescent="0.2">
      <c r="D7947" s="2"/>
    </row>
    <row r="7948" spans="4:4" ht="33" customHeight="1" x14ac:dyDescent="0.2">
      <c r="D7948" s="2"/>
    </row>
    <row r="7949" spans="4:4" ht="33" customHeight="1" x14ac:dyDescent="0.2">
      <c r="D7949" s="2"/>
    </row>
    <row r="7950" spans="4:4" ht="33" customHeight="1" x14ac:dyDescent="0.2">
      <c r="D7950" s="2"/>
    </row>
    <row r="7951" spans="4:4" ht="33" customHeight="1" x14ac:dyDescent="0.2">
      <c r="D7951" s="2"/>
    </row>
    <row r="7952" spans="4:4" ht="33" customHeight="1" x14ac:dyDescent="0.2">
      <c r="D7952" s="2"/>
    </row>
    <row r="7953" spans="4:4" ht="33" customHeight="1" x14ac:dyDescent="0.2">
      <c r="D7953" s="2"/>
    </row>
    <row r="7954" spans="4:4" ht="33" customHeight="1" x14ac:dyDescent="0.2">
      <c r="D7954" s="2"/>
    </row>
    <row r="7955" spans="4:4" ht="33" customHeight="1" x14ac:dyDescent="0.2">
      <c r="D7955" s="2"/>
    </row>
    <row r="7956" spans="4:4" ht="33" customHeight="1" x14ac:dyDescent="0.2">
      <c r="D7956" s="2"/>
    </row>
    <row r="7957" spans="4:4" ht="33" customHeight="1" x14ac:dyDescent="0.2">
      <c r="D7957" s="2"/>
    </row>
    <row r="7958" spans="4:4" ht="33" customHeight="1" x14ac:dyDescent="0.2">
      <c r="D7958" s="2"/>
    </row>
    <row r="7959" spans="4:4" ht="33" customHeight="1" x14ac:dyDescent="0.2">
      <c r="D7959" s="2"/>
    </row>
    <row r="7960" spans="4:4" ht="33" customHeight="1" x14ac:dyDescent="0.2">
      <c r="D7960" s="2"/>
    </row>
    <row r="7961" spans="4:4" ht="33" customHeight="1" x14ac:dyDescent="0.2">
      <c r="D7961" s="2"/>
    </row>
    <row r="7962" spans="4:4" ht="33" customHeight="1" x14ac:dyDescent="0.2">
      <c r="D7962" s="2"/>
    </row>
    <row r="7963" spans="4:4" ht="33" customHeight="1" x14ac:dyDescent="0.2">
      <c r="D7963" s="2"/>
    </row>
    <row r="7964" spans="4:4" ht="33" customHeight="1" x14ac:dyDescent="0.2">
      <c r="D7964" s="2"/>
    </row>
    <row r="7965" spans="4:4" ht="33" customHeight="1" x14ac:dyDescent="0.2">
      <c r="D7965" s="2"/>
    </row>
    <row r="7966" spans="4:4" ht="33" customHeight="1" x14ac:dyDescent="0.2">
      <c r="D7966" s="2"/>
    </row>
    <row r="7967" spans="4:4" ht="33" customHeight="1" x14ac:dyDescent="0.2">
      <c r="D7967" s="2"/>
    </row>
    <row r="7968" spans="4:4" ht="33" customHeight="1" x14ac:dyDescent="0.2">
      <c r="D7968" s="2"/>
    </row>
    <row r="7969" spans="4:4" ht="33" customHeight="1" x14ac:dyDescent="0.2">
      <c r="D7969" s="2"/>
    </row>
    <row r="7970" spans="4:4" ht="33" customHeight="1" x14ac:dyDescent="0.2">
      <c r="D7970" s="2"/>
    </row>
    <row r="7971" spans="4:4" ht="33" customHeight="1" x14ac:dyDescent="0.2">
      <c r="D7971" s="2"/>
    </row>
    <row r="7972" spans="4:4" ht="33" customHeight="1" x14ac:dyDescent="0.2">
      <c r="D7972" s="2"/>
    </row>
    <row r="7973" spans="4:4" ht="33" customHeight="1" x14ac:dyDescent="0.2">
      <c r="D7973" s="2"/>
    </row>
    <row r="7974" spans="4:4" ht="33" customHeight="1" x14ac:dyDescent="0.2">
      <c r="D7974" s="2"/>
    </row>
    <row r="7975" spans="4:4" ht="33" customHeight="1" x14ac:dyDescent="0.2">
      <c r="D7975" s="2"/>
    </row>
    <row r="7976" spans="4:4" ht="33" customHeight="1" x14ac:dyDescent="0.2">
      <c r="D7976" s="2"/>
    </row>
    <row r="7977" spans="4:4" ht="33" customHeight="1" x14ac:dyDescent="0.2">
      <c r="D7977" s="2"/>
    </row>
    <row r="7978" spans="4:4" ht="33" customHeight="1" x14ac:dyDescent="0.2">
      <c r="D7978" s="2"/>
    </row>
    <row r="7979" spans="4:4" ht="33" customHeight="1" x14ac:dyDescent="0.2">
      <c r="D7979" s="2"/>
    </row>
    <row r="7980" spans="4:4" ht="33" customHeight="1" x14ac:dyDescent="0.2">
      <c r="D7980" s="2"/>
    </row>
    <row r="7981" spans="4:4" ht="33" customHeight="1" x14ac:dyDescent="0.2">
      <c r="D7981" s="2"/>
    </row>
    <row r="7982" spans="4:4" ht="33" customHeight="1" x14ac:dyDescent="0.2">
      <c r="D7982" s="2"/>
    </row>
    <row r="7983" spans="4:4" ht="33" customHeight="1" x14ac:dyDescent="0.2">
      <c r="D7983" s="2"/>
    </row>
    <row r="7984" spans="4:4" ht="33" customHeight="1" x14ac:dyDescent="0.2">
      <c r="D7984" s="2"/>
    </row>
    <row r="7985" spans="4:4" ht="33" customHeight="1" x14ac:dyDescent="0.2">
      <c r="D7985" s="2"/>
    </row>
    <row r="7986" spans="4:4" ht="33" customHeight="1" x14ac:dyDescent="0.2">
      <c r="D7986" s="2"/>
    </row>
    <row r="7987" spans="4:4" ht="33" customHeight="1" x14ac:dyDescent="0.2">
      <c r="D7987" s="2"/>
    </row>
    <row r="7988" spans="4:4" ht="33" customHeight="1" x14ac:dyDescent="0.2">
      <c r="D7988" s="2"/>
    </row>
    <row r="7989" spans="4:4" ht="33" customHeight="1" x14ac:dyDescent="0.2">
      <c r="D7989" s="2"/>
    </row>
    <row r="7990" spans="4:4" ht="33" customHeight="1" x14ac:dyDescent="0.2">
      <c r="D7990" s="2"/>
    </row>
    <row r="7991" spans="4:4" ht="33" customHeight="1" x14ac:dyDescent="0.2">
      <c r="D7991" s="2"/>
    </row>
    <row r="7992" spans="4:4" ht="33" customHeight="1" x14ac:dyDescent="0.2">
      <c r="D7992" s="2"/>
    </row>
    <row r="7993" spans="4:4" ht="33" customHeight="1" x14ac:dyDescent="0.2">
      <c r="D7993" s="2"/>
    </row>
    <row r="7994" spans="4:4" ht="33" customHeight="1" x14ac:dyDescent="0.2">
      <c r="D7994" s="2"/>
    </row>
    <row r="7995" spans="4:4" ht="33" customHeight="1" x14ac:dyDescent="0.2">
      <c r="D7995" s="2"/>
    </row>
    <row r="7996" spans="4:4" ht="33" customHeight="1" x14ac:dyDescent="0.2">
      <c r="D7996" s="2"/>
    </row>
    <row r="7997" spans="4:4" ht="33" customHeight="1" x14ac:dyDescent="0.2">
      <c r="D7997" s="2"/>
    </row>
    <row r="7998" spans="4:4" ht="33" customHeight="1" x14ac:dyDescent="0.2">
      <c r="D7998" s="2"/>
    </row>
    <row r="7999" spans="4:4" ht="33" customHeight="1" x14ac:dyDescent="0.2">
      <c r="D7999" s="2"/>
    </row>
    <row r="8000" spans="4:4" ht="33" customHeight="1" x14ac:dyDescent="0.2">
      <c r="D8000" s="2"/>
    </row>
    <row r="8001" spans="4:4" ht="33" customHeight="1" x14ac:dyDescent="0.2">
      <c r="D8001" s="2"/>
    </row>
    <row r="8002" spans="4:4" ht="33" customHeight="1" x14ac:dyDescent="0.2">
      <c r="D8002" s="2"/>
    </row>
    <row r="8003" spans="4:4" ht="33" customHeight="1" x14ac:dyDescent="0.2">
      <c r="D8003" s="2"/>
    </row>
    <row r="8004" spans="4:4" ht="33" customHeight="1" x14ac:dyDescent="0.2">
      <c r="D8004" s="2"/>
    </row>
    <row r="8005" spans="4:4" ht="33" customHeight="1" x14ac:dyDescent="0.2">
      <c r="D8005" s="2"/>
    </row>
    <row r="8006" spans="4:4" ht="33" customHeight="1" x14ac:dyDescent="0.2">
      <c r="D8006" s="2"/>
    </row>
    <row r="8007" spans="4:4" ht="33" customHeight="1" x14ac:dyDescent="0.2">
      <c r="D8007" s="2"/>
    </row>
    <row r="8008" spans="4:4" ht="33" customHeight="1" x14ac:dyDescent="0.2">
      <c r="D8008" s="2"/>
    </row>
    <row r="8009" spans="4:4" ht="33" customHeight="1" x14ac:dyDescent="0.2">
      <c r="D8009" s="2"/>
    </row>
    <row r="8010" spans="4:4" ht="33" customHeight="1" x14ac:dyDescent="0.2">
      <c r="D8010" s="2"/>
    </row>
    <row r="8011" spans="4:4" ht="33" customHeight="1" x14ac:dyDescent="0.2">
      <c r="D8011" s="2"/>
    </row>
    <row r="8012" spans="4:4" ht="33" customHeight="1" x14ac:dyDescent="0.2">
      <c r="D8012" s="2"/>
    </row>
    <row r="8013" spans="4:4" ht="33" customHeight="1" x14ac:dyDescent="0.2">
      <c r="D8013" s="2"/>
    </row>
    <row r="8014" spans="4:4" ht="33" customHeight="1" x14ac:dyDescent="0.2">
      <c r="D8014" s="2"/>
    </row>
    <row r="8015" spans="4:4" ht="33" customHeight="1" x14ac:dyDescent="0.2">
      <c r="D8015" s="2"/>
    </row>
    <row r="8016" spans="4:4" ht="33" customHeight="1" x14ac:dyDescent="0.2">
      <c r="D8016" s="2"/>
    </row>
    <row r="8017" spans="4:4" ht="33" customHeight="1" x14ac:dyDescent="0.2">
      <c r="D8017" s="2"/>
    </row>
    <row r="8018" spans="4:4" ht="33" customHeight="1" x14ac:dyDescent="0.2">
      <c r="D8018" s="2"/>
    </row>
    <row r="8019" spans="4:4" ht="33" customHeight="1" x14ac:dyDescent="0.2">
      <c r="D8019" s="2"/>
    </row>
    <row r="8020" spans="4:4" ht="33" customHeight="1" x14ac:dyDescent="0.2">
      <c r="D8020" s="2"/>
    </row>
    <row r="8021" spans="4:4" ht="33" customHeight="1" x14ac:dyDescent="0.2">
      <c r="D8021" s="2"/>
    </row>
    <row r="8022" spans="4:4" ht="33" customHeight="1" x14ac:dyDescent="0.2">
      <c r="D8022" s="2"/>
    </row>
    <row r="8023" spans="4:4" ht="33" customHeight="1" x14ac:dyDescent="0.2">
      <c r="D8023" s="2"/>
    </row>
    <row r="8024" spans="4:4" ht="33" customHeight="1" x14ac:dyDescent="0.2">
      <c r="D8024" s="2"/>
    </row>
    <row r="8025" spans="4:4" ht="33" customHeight="1" x14ac:dyDescent="0.2">
      <c r="D8025" s="2"/>
    </row>
    <row r="8026" spans="4:4" ht="33" customHeight="1" x14ac:dyDescent="0.2">
      <c r="D8026" s="2"/>
    </row>
    <row r="8027" spans="4:4" ht="33" customHeight="1" x14ac:dyDescent="0.2">
      <c r="D8027" s="2"/>
    </row>
    <row r="8028" spans="4:4" ht="33" customHeight="1" x14ac:dyDescent="0.2">
      <c r="D8028" s="2"/>
    </row>
    <row r="8029" spans="4:4" ht="33" customHeight="1" x14ac:dyDescent="0.2">
      <c r="D8029" s="2"/>
    </row>
    <row r="8030" spans="4:4" ht="33" customHeight="1" x14ac:dyDescent="0.2">
      <c r="D8030" s="2"/>
    </row>
    <row r="8031" spans="4:4" ht="33" customHeight="1" x14ac:dyDescent="0.2">
      <c r="D8031" s="2"/>
    </row>
    <row r="8032" spans="4:4" ht="33" customHeight="1" x14ac:dyDescent="0.2">
      <c r="D8032" s="2"/>
    </row>
    <row r="8033" spans="4:4" ht="33" customHeight="1" x14ac:dyDescent="0.2">
      <c r="D8033" s="2"/>
    </row>
    <row r="8034" spans="4:4" ht="33" customHeight="1" x14ac:dyDescent="0.2">
      <c r="D8034" s="2"/>
    </row>
    <row r="8035" spans="4:4" ht="33" customHeight="1" x14ac:dyDescent="0.2">
      <c r="D8035" s="2"/>
    </row>
    <row r="8036" spans="4:4" ht="33" customHeight="1" x14ac:dyDescent="0.2">
      <c r="D8036" s="2"/>
    </row>
    <row r="8037" spans="4:4" ht="33" customHeight="1" x14ac:dyDescent="0.2">
      <c r="D8037" s="2"/>
    </row>
    <row r="8038" spans="4:4" ht="33" customHeight="1" x14ac:dyDescent="0.2">
      <c r="D8038" s="2"/>
    </row>
    <row r="8039" spans="4:4" ht="33" customHeight="1" x14ac:dyDescent="0.2">
      <c r="D8039" s="2"/>
    </row>
    <row r="8040" spans="4:4" ht="33" customHeight="1" x14ac:dyDescent="0.2">
      <c r="D8040" s="2"/>
    </row>
    <row r="8041" spans="4:4" ht="33" customHeight="1" x14ac:dyDescent="0.2">
      <c r="D8041" s="2"/>
    </row>
    <row r="8042" spans="4:4" ht="33" customHeight="1" x14ac:dyDescent="0.2">
      <c r="D8042" s="2"/>
    </row>
    <row r="8043" spans="4:4" ht="33" customHeight="1" x14ac:dyDescent="0.2">
      <c r="D8043" s="2"/>
    </row>
    <row r="8044" spans="4:4" ht="33" customHeight="1" x14ac:dyDescent="0.2">
      <c r="D8044" s="2"/>
    </row>
    <row r="8045" spans="4:4" ht="33" customHeight="1" x14ac:dyDescent="0.2">
      <c r="D8045" s="2"/>
    </row>
    <row r="8046" spans="4:4" ht="33" customHeight="1" x14ac:dyDescent="0.2">
      <c r="D8046" s="2"/>
    </row>
    <row r="8047" spans="4:4" ht="33" customHeight="1" x14ac:dyDescent="0.2">
      <c r="D8047" s="2"/>
    </row>
    <row r="8048" spans="4:4" ht="33" customHeight="1" x14ac:dyDescent="0.2">
      <c r="D8048" s="2"/>
    </row>
    <row r="8049" spans="4:4" ht="33" customHeight="1" x14ac:dyDescent="0.2">
      <c r="D8049" s="2"/>
    </row>
    <row r="8050" spans="4:4" ht="33" customHeight="1" x14ac:dyDescent="0.2">
      <c r="D8050" s="2"/>
    </row>
    <row r="8051" spans="4:4" ht="33" customHeight="1" x14ac:dyDescent="0.2">
      <c r="D8051" s="2"/>
    </row>
    <row r="8052" spans="4:4" ht="33" customHeight="1" x14ac:dyDescent="0.2">
      <c r="D8052" s="2"/>
    </row>
    <row r="8053" spans="4:4" ht="33" customHeight="1" x14ac:dyDescent="0.2">
      <c r="D8053" s="2"/>
    </row>
    <row r="8054" spans="4:4" ht="33" customHeight="1" x14ac:dyDescent="0.2">
      <c r="D8054" s="2"/>
    </row>
    <row r="8055" spans="4:4" ht="33" customHeight="1" x14ac:dyDescent="0.2">
      <c r="D8055" s="2"/>
    </row>
    <row r="8056" spans="4:4" ht="33" customHeight="1" x14ac:dyDescent="0.2">
      <c r="D8056" s="2"/>
    </row>
    <row r="8057" spans="4:4" ht="33" customHeight="1" x14ac:dyDescent="0.2">
      <c r="D8057" s="2"/>
    </row>
    <row r="8058" spans="4:4" ht="33" customHeight="1" x14ac:dyDescent="0.2">
      <c r="D8058" s="2"/>
    </row>
    <row r="8059" spans="4:4" ht="33" customHeight="1" x14ac:dyDescent="0.2">
      <c r="D8059" s="2"/>
    </row>
    <row r="8060" spans="4:4" ht="33" customHeight="1" x14ac:dyDescent="0.2">
      <c r="D8060" s="2"/>
    </row>
    <row r="8061" spans="4:4" ht="33" customHeight="1" x14ac:dyDescent="0.2">
      <c r="D8061" s="2"/>
    </row>
    <row r="8062" spans="4:4" ht="33" customHeight="1" x14ac:dyDescent="0.2">
      <c r="D8062" s="2"/>
    </row>
    <row r="8063" spans="4:4" ht="33" customHeight="1" x14ac:dyDescent="0.2">
      <c r="D8063" s="2"/>
    </row>
    <row r="8064" spans="4:4" ht="33" customHeight="1" x14ac:dyDescent="0.2">
      <c r="D8064" s="2"/>
    </row>
    <row r="8065" spans="4:4" ht="33" customHeight="1" x14ac:dyDescent="0.2">
      <c r="D8065" s="2"/>
    </row>
    <row r="8066" spans="4:4" ht="33" customHeight="1" x14ac:dyDescent="0.2">
      <c r="D8066" s="2"/>
    </row>
    <row r="8067" spans="4:4" ht="33" customHeight="1" x14ac:dyDescent="0.2">
      <c r="D8067" s="2"/>
    </row>
    <row r="8068" spans="4:4" ht="33" customHeight="1" x14ac:dyDescent="0.2">
      <c r="D8068" s="2"/>
    </row>
    <row r="8069" spans="4:4" ht="33" customHeight="1" x14ac:dyDescent="0.2">
      <c r="D8069" s="2"/>
    </row>
    <row r="8070" spans="4:4" ht="33" customHeight="1" x14ac:dyDescent="0.2">
      <c r="D8070" s="2"/>
    </row>
    <row r="8071" spans="4:4" ht="33" customHeight="1" x14ac:dyDescent="0.2">
      <c r="D8071" s="2"/>
    </row>
    <row r="8072" spans="4:4" ht="33" customHeight="1" x14ac:dyDescent="0.2">
      <c r="D8072" s="2"/>
    </row>
    <row r="8073" spans="4:4" ht="33" customHeight="1" x14ac:dyDescent="0.2">
      <c r="D8073" s="2"/>
    </row>
    <row r="8074" spans="4:4" ht="33" customHeight="1" x14ac:dyDescent="0.2">
      <c r="D8074" s="2"/>
    </row>
    <row r="8075" spans="4:4" ht="33" customHeight="1" x14ac:dyDescent="0.2">
      <c r="D8075" s="2"/>
    </row>
    <row r="8076" spans="4:4" ht="33" customHeight="1" x14ac:dyDescent="0.2">
      <c r="D8076" s="2"/>
    </row>
    <row r="8077" spans="4:4" ht="33" customHeight="1" x14ac:dyDescent="0.2">
      <c r="D8077" s="2"/>
    </row>
    <row r="8078" spans="4:4" ht="33" customHeight="1" x14ac:dyDescent="0.2">
      <c r="D8078" s="2"/>
    </row>
    <row r="8079" spans="4:4" ht="33" customHeight="1" x14ac:dyDescent="0.2">
      <c r="D8079" s="2"/>
    </row>
    <row r="8080" spans="4:4" ht="33" customHeight="1" x14ac:dyDescent="0.2">
      <c r="D8080" s="2"/>
    </row>
    <row r="8081" spans="4:4" ht="33" customHeight="1" x14ac:dyDescent="0.2">
      <c r="D8081" s="2"/>
    </row>
    <row r="8082" spans="4:4" ht="33" customHeight="1" x14ac:dyDescent="0.2">
      <c r="D8082" s="2"/>
    </row>
    <row r="8083" spans="4:4" ht="33" customHeight="1" x14ac:dyDescent="0.2">
      <c r="D8083" s="2"/>
    </row>
    <row r="8084" spans="4:4" ht="33" customHeight="1" x14ac:dyDescent="0.2">
      <c r="D8084" s="2"/>
    </row>
    <row r="8085" spans="4:4" ht="33" customHeight="1" x14ac:dyDescent="0.2">
      <c r="D8085" s="2"/>
    </row>
    <row r="8086" spans="4:4" ht="33" customHeight="1" x14ac:dyDescent="0.2">
      <c r="D8086" s="2"/>
    </row>
    <row r="8087" spans="4:4" ht="33" customHeight="1" x14ac:dyDescent="0.2">
      <c r="D8087" s="2"/>
    </row>
    <row r="8088" spans="4:4" ht="33" customHeight="1" x14ac:dyDescent="0.2">
      <c r="D8088" s="2"/>
    </row>
    <row r="8089" spans="4:4" ht="33" customHeight="1" x14ac:dyDescent="0.2">
      <c r="D8089" s="2"/>
    </row>
    <row r="8090" spans="4:4" ht="33" customHeight="1" x14ac:dyDescent="0.2">
      <c r="D8090" s="2"/>
    </row>
    <row r="8091" spans="4:4" ht="33" customHeight="1" x14ac:dyDescent="0.2">
      <c r="D8091" s="2"/>
    </row>
    <row r="8092" spans="4:4" ht="33" customHeight="1" x14ac:dyDescent="0.2">
      <c r="D8092" s="2"/>
    </row>
    <row r="8093" spans="4:4" ht="33" customHeight="1" x14ac:dyDescent="0.2">
      <c r="D8093" s="2"/>
    </row>
    <row r="8094" spans="4:4" ht="33" customHeight="1" x14ac:dyDescent="0.2">
      <c r="D8094" s="2"/>
    </row>
    <row r="8095" spans="4:4" ht="33" customHeight="1" x14ac:dyDescent="0.2">
      <c r="D8095" s="2"/>
    </row>
    <row r="8096" spans="4:4" ht="33" customHeight="1" x14ac:dyDescent="0.2">
      <c r="D8096" s="2"/>
    </row>
    <row r="8097" spans="4:4" ht="33" customHeight="1" x14ac:dyDescent="0.2">
      <c r="D8097" s="2"/>
    </row>
    <row r="8098" spans="4:4" ht="33" customHeight="1" x14ac:dyDescent="0.2">
      <c r="D8098" s="2"/>
    </row>
    <row r="8099" spans="4:4" ht="33" customHeight="1" x14ac:dyDescent="0.2">
      <c r="D8099" s="2"/>
    </row>
    <row r="8100" spans="4:4" ht="33" customHeight="1" x14ac:dyDescent="0.2">
      <c r="D8100" s="2"/>
    </row>
    <row r="8101" spans="4:4" ht="33" customHeight="1" x14ac:dyDescent="0.2">
      <c r="D8101" s="2"/>
    </row>
    <row r="8102" spans="4:4" ht="33" customHeight="1" x14ac:dyDescent="0.2">
      <c r="D8102" s="2"/>
    </row>
    <row r="8103" spans="4:4" ht="33" customHeight="1" x14ac:dyDescent="0.2">
      <c r="D8103" s="2"/>
    </row>
    <row r="8104" spans="4:4" ht="33" customHeight="1" x14ac:dyDescent="0.2">
      <c r="D8104" s="2"/>
    </row>
    <row r="8105" spans="4:4" ht="33" customHeight="1" x14ac:dyDescent="0.2">
      <c r="D8105" s="2"/>
    </row>
    <row r="8106" spans="4:4" ht="33" customHeight="1" x14ac:dyDescent="0.2">
      <c r="D8106" s="2"/>
    </row>
    <row r="8107" spans="4:4" ht="33" customHeight="1" x14ac:dyDescent="0.2">
      <c r="D8107" s="2"/>
    </row>
    <row r="8108" spans="4:4" ht="33" customHeight="1" x14ac:dyDescent="0.2">
      <c r="D8108" s="2"/>
    </row>
    <row r="8109" spans="4:4" ht="33" customHeight="1" x14ac:dyDescent="0.2">
      <c r="D8109" s="2"/>
    </row>
    <row r="8110" spans="4:4" ht="33" customHeight="1" x14ac:dyDescent="0.2">
      <c r="D8110" s="2"/>
    </row>
    <row r="8111" spans="4:4" ht="33" customHeight="1" x14ac:dyDescent="0.2">
      <c r="D8111" s="2"/>
    </row>
    <row r="8112" spans="4:4" ht="33" customHeight="1" x14ac:dyDescent="0.2">
      <c r="D8112" s="2"/>
    </row>
    <row r="8113" spans="4:4" ht="33" customHeight="1" x14ac:dyDescent="0.2">
      <c r="D8113" s="2"/>
    </row>
    <row r="8114" spans="4:4" ht="33" customHeight="1" x14ac:dyDescent="0.2">
      <c r="D8114" s="2"/>
    </row>
    <row r="8115" spans="4:4" ht="33" customHeight="1" x14ac:dyDescent="0.2">
      <c r="D8115" s="2"/>
    </row>
    <row r="8116" spans="4:4" ht="33" customHeight="1" x14ac:dyDescent="0.2">
      <c r="D8116" s="2"/>
    </row>
    <row r="8117" spans="4:4" ht="33" customHeight="1" x14ac:dyDescent="0.2">
      <c r="D8117" s="2"/>
    </row>
    <row r="8118" spans="4:4" ht="33" customHeight="1" x14ac:dyDescent="0.2">
      <c r="D8118" s="2"/>
    </row>
    <row r="8119" spans="4:4" ht="33" customHeight="1" x14ac:dyDescent="0.2">
      <c r="D8119" s="2"/>
    </row>
    <row r="8120" spans="4:4" ht="33" customHeight="1" x14ac:dyDescent="0.2">
      <c r="D8120" s="2"/>
    </row>
    <row r="8121" spans="4:4" ht="33" customHeight="1" x14ac:dyDescent="0.2">
      <c r="D8121" s="2"/>
    </row>
    <row r="8122" spans="4:4" ht="33" customHeight="1" x14ac:dyDescent="0.2">
      <c r="D8122" s="2"/>
    </row>
    <row r="8123" spans="4:4" ht="33" customHeight="1" x14ac:dyDescent="0.2">
      <c r="D8123" s="2"/>
    </row>
    <row r="8124" spans="4:4" ht="33" customHeight="1" x14ac:dyDescent="0.2">
      <c r="D8124" s="2"/>
    </row>
    <row r="8125" spans="4:4" ht="33" customHeight="1" x14ac:dyDescent="0.2">
      <c r="D8125" s="2"/>
    </row>
    <row r="8126" spans="4:4" ht="33" customHeight="1" x14ac:dyDescent="0.2">
      <c r="D8126" s="2"/>
    </row>
    <row r="8127" spans="4:4" ht="33" customHeight="1" x14ac:dyDescent="0.2">
      <c r="D8127" s="2"/>
    </row>
    <row r="8128" spans="4:4" ht="33" customHeight="1" x14ac:dyDescent="0.2">
      <c r="D8128" s="2"/>
    </row>
    <row r="8129" spans="4:4" ht="33" customHeight="1" x14ac:dyDescent="0.2">
      <c r="D8129" s="2"/>
    </row>
    <row r="8130" spans="4:4" ht="33" customHeight="1" x14ac:dyDescent="0.2">
      <c r="D8130" s="2"/>
    </row>
    <row r="8131" spans="4:4" ht="33" customHeight="1" x14ac:dyDescent="0.2">
      <c r="D8131" s="2"/>
    </row>
    <row r="8132" spans="4:4" ht="33" customHeight="1" x14ac:dyDescent="0.2">
      <c r="D8132" s="2"/>
    </row>
    <row r="8133" spans="4:4" ht="33" customHeight="1" x14ac:dyDescent="0.2">
      <c r="D8133" s="2"/>
    </row>
    <row r="8134" spans="4:4" ht="33" customHeight="1" x14ac:dyDescent="0.2">
      <c r="D8134" s="2"/>
    </row>
    <row r="8135" spans="4:4" ht="33" customHeight="1" x14ac:dyDescent="0.2">
      <c r="D8135" s="2"/>
    </row>
    <row r="8136" spans="4:4" ht="33" customHeight="1" x14ac:dyDescent="0.2">
      <c r="D8136" s="2"/>
    </row>
    <row r="8137" spans="4:4" ht="33" customHeight="1" x14ac:dyDescent="0.2">
      <c r="D8137" s="2"/>
    </row>
    <row r="8138" spans="4:4" ht="33" customHeight="1" x14ac:dyDescent="0.2">
      <c r="D8138" s="2"/>
    </row>
    <row r="8139" spans="4:4" ht="33" customHeight="1" x14ac:dyDescent="0.2">
      <c r="D8139" s="2"/>
    </row>
    <row r="8140" spans="4:4" ht="33" customHeight="1" x14ac:dyDescent="0.2">
      <c r="D8140" s="2"/>
    </row>
    <row r="8141" spans="4:4" ht="33" customHeight="1" x14ac:dyDescent="0.2">
      <c r="D8141" s="2"/>
    </row>
    <row r="8142" spans="4:4" ht="33" customHeight="1" x14ac:dyDescent="0.2">
      <c r="D8142" s="2"/>
    </row>
    <row r="8143" spans="4:4" ht="33" customHeight="1" x14ac:dyDescent="0.2">
      <c r="D8143" s="2"/>
    </row>
    <row r="8144" spans="4:4" ht="33" customHeight="1" x14ac:dyDescent="0.2">
      <c r="D8144" s="2"/>
    </row>
    <row r="8145" spans="4:4" ht="33" customHeight="1" x14ac:dyDescent="0.2">
      <c r="D8145" s="2"/>
    </row>
    <row r="8146" spans="4:4" ht="33" customHeight="1" x14ac:dyDescent="0.2">
      <c r="D8146" s="2"/>
    </row>
    <row r="8147" spans="4:4" ht="33" customHeight="1" x14ac:dyDescent="0.2">
      <c r="D8147" s="2"/>
    </row>
    <row r="8148" spans="4:4" ht="33" customHeight="1" x14ac:dyDescent="0.2">
      <c r="D8148" s="2"/>
    </row>
    <row r="8149" spans="4:4" ht="33" customHeight="1" x14ac:dyDescent="0.2">
      <c r="D8149" s="2"/>
    </row>
    <row r="8150" spans="4:4" ht="33" customHeight="1" x14ac:dyDescent="0.2">
      <c r="D8150" s="2"/>
    </row>
    <row r="8151" spans="4:4" ht="33" customHeight="1" x14ac:dyDescent="0.2">
      <c r="D8151" s="2"/>
    </row>
    <row r="8152" spans="4:4" ht="33" customHeight="1" x14ac:dyDescent="0.2">
      <c r="D8152" s="2"/>
    </row>
    <row r="8153" spans="4:4" ht="33" customHeight="1" x14ac:dyDescent="0.2">
      <c r="D8153" s="2"/>
    </row>
    <row r="8154" spans="4:4" ht="33" customHeight="1" x14ac:dyDescent="0.2">
      <c r="D8154" s="2"/>
    </row>
    <row r="8155" spans="4:4" ht="33" customHeight="1" x14ac:dyDescent="0.2">
      <c r="D8155" s="2"/>
    </row>
    <row r="8156" spans="4:4" ht="33" customHeight="1" x14ac:dyDescent="0.2">
      <c r="D8156" s="2"/>
    </row>
    <row r="8157" spans="4:4" ht="33" customHeight="1" x14ac:dyDescent="0.2">
      <c r="D8157" s="2"/>
    </row>
    <row r="8158" spans="4:4" ht="33" customHeight="1" x14ac:dyDescent="0.2">
      <c r="D8158" s="2"/>
    </row>
    <row r="8159" spans="4:4" ht="33" customHeight="1" x14ac:dyDescent="0.2">
      <c r="D8159" s="2"/>
    </row>
    <row r="8160" spans="4:4" ht="33" customHeight="1" x14ac:dyDescent="0.2">
      <c r="D8160" s="2"/>
    </row>
    <row r="8161" spans="4:4" ht="33" customHeight="1" x14ac:dyDescent="0.2">
      <c r="D8161" s="2"/>
    </row>
    <row r="8162" spans="4:4" ht="33" customHeight="1" x14ac:dyDescent="0.2">
      <c r="D8162" s="2"/>
    </row>
    <row r="8163" spans="4:4" ht="33" customHeight="1" x14ac:dyDescent="0.2">
      <c r="D8163" s="2"/>
    </row>
    <row r="8164" spans="4:4" ht="33" customHeight="1" x14ac:dyDescent="0.2">
      <c r="D8164" s="2"/>
    </row>
    <row r="8165" spans="4:4" ht="33" customHeight="1" x14ac:dyDescent="0.2">
      <c r="D8165" s="2"/>
    </row>
    <row r="8166" spans="4:4" ht="33" customHeight="1" x14ac:dyDescent="0.2">
      <c r="D8166" s="2"/>
    </row>
    <row r="8167" spans="4:4" ht="33" customHeight="1" x14ac:dyDescent="0.2">
      <c r="D8167" s="2"/>
    </row>
    <row r="8168" spans="4:4" ht="33" customHeight="1" x14ac:dyDescent="0.2">
      <c r="D8168" s="2"/>
    </row>
    <row r="8169" spans="4:4" ht="33" customHeight="1" x14ac:dyDescent="0.2">
      <c r="D8169" s="2"/>
    </row>
    <row r="8170" spans="4:4" ht="33" customHeight="1" x14ac:dyDescent="0.2">
      <c r="D8170" s="2"/>
    </row>
    <row r="8171" spans="4:4" ht="33" customHeight="1" x14ac:dyDescent="0.2">
      <c r="D8171" s="2"/>
    </row>
    <row r="8172" spans="4:4" ht="33" customHeight="1" x14ac:dyDescent="0.2">
      <c r="D8172" s="2"/>
    </row>
    <row r="8173" spans="4:4" ht="33" customHeight="1" x14ac:dyDescent="0.2">
      <c r="D8173" s="2"/>
    </row>
    <row r="8174" spans="4:4" ht="33" customHeight="1" x14ac:dyDescent="0.2">
      <c r="D8174" s="2"/>
    </row>
    <row r="8175" spans="4:4" ht="33" customHeight="1" x14ac:dyDescent="0.2">
      <c r="D8175" s="2"/>
    </row>
    <row r="8176" spans="4:4" ht="33" customHeight="1" x14ac:dyDescent="0.2">
      <c r="D8176" s="2"/>
    </row>
    <row r="8177" spans="4:4" ht="33" customHeight="1" x14ac:dyDescent="0.2">
      <c r="D8177" s="2"/>
    </row>
    <row r="8178" spans="4:4" ht="33" customHeight="1" x14ac:dyDescent="0.2">
      <c r="D8178" s="2"/>
    </row>
    <row r="8179" spans="4:4" ht="33" customHeight="1" x14ac:dyDescent="0.2">
      <c r="D8179" s="2"/>
    </row>
    <row r="8180" spans="4:4" ht="33" customHeight="1" x14ac:dyDescent="0.2">
      <c r="D8180" s="2"/>
    </row>
    <row r="8181" spans="4:4" ht="33" customHeight="1" x14ac:dyDescent="0.2">
      <c r="D8181" s="2"/>
    </row>
    <row r="8182" spans="4:4" ht="33" customHeight="1" x14ac:dyDescent="0.2">
      <c r="D8182" s="2"/>
    </row>
    <row r="8183" spans="4:4" ht="33" customHeight="1" x14ac:dyDescent="0.2">
      <c r="D8183" s="2"/>
    </row>
    <row r="8184" spans="4:4" ht="33" customHeight="1" x14ac:dyDescent="0.2">
      <c r="D8184" s="2"/>
    </row>
    <row r="8185" spans="4:4" ht="33" customHeight="1" x14ac:dyDescent="0.2">
      <c r="D8185" s="2"/>
    </row>
    <row r="8186" spans="4:4" ht="33" customHeight="1" x14ac:dyDescent="0.2">
      <c r="D8186" s="2"/>
    </row>
    <row r="8187" spans="4:4" ht="33" customHeight="1" x14ac:dyDescent="0.2">
      <c r="D8187" s="2"/>
    </row>
    <row r="8188" spans="4:4" ht="33" customHeight="1" x14ac:dyDescent="0.2">
      <c r="D8188" s="2"/>
    </row>
    <row r="8189" spans="4:4" ht="33" customHeight="1" x14ac:dyDescent="0.2">
      <c r="D8189" s="2"/>
    </row>
    <row r="8190" spans="4:4" ht="33" customHeight="1" x14ac:dyDescent="0.2">
      <c r="D8190" s="2"/>
    </row>
    <row r="8191" spans="4:4" ht="33" customHeight="1" x14ac:dyDescent="0.2">
      <c r="D8191" s="2"/>
    </row>
    <row r="8192" spans="4:4" ht="33" customHeight="1" x14ac:dyDescent="0.2">
      <c r="D8192" s="2"/>
    </row>
    <row r="8193" spans="4:4" ht="33" customHeight="1" x14ac:dyDescent="0.2">
      <c r="D8193" s="2"/>
    </row>
    <row r="8194" spans="4:4" ht="33" customHeight="1" x14ac:dyDescent="0.2">
      <c r="D8194" s="2"/>
    </row>
    <row r="8195" spans="4:4" ht="33" customHeight="1" x14ac:dyDescent="0.2">
      <c r="D8195" s="2"/>
    </row>
    <row r="8196" spans="4:4" ht="33" customHeight="1" x14ac:dyDescent="0.2">
      <c r="D8196" s="2"/>
    </row>
    <row r="8197" spans="4:4" ht="33" customHeight="1" x14ac:dyDescent="0.2">
      <c r="D8197" s="2"/>
    </row>
    <row r="8198" spans="4:4" ht="33" customHeight="1" x14ac:dyDescent="0.2">
      <c r="D8198" s="2"/>
    </row>
    <row r="8199" spans="4:4" ht="33" customHeight="1" x14ac:dyDescent="0.2">
      <c r="D8199" s="2"/>
    </row>
    <row r="8200" spans="4:4" ht="33" customHeight="1" x14ac:dyDescent="0.2">
      <c r="D8200" s="2"/>
    </row>
    <row r="8201" spans="4:4" ht="33" customHeight="1" x14ac:dyDescent="0.2">
      <c r="D8201" s="2"/>
    </row>
    <row r="8202" spans="4:4" ht="33" customHeight="1" x14ac:dyDescent="0.2">
      <c r="D8202" s="2"/>
    </row>
    <row r="8203" spans="4:4" ht="33" customHeight="1" x14ac:dyDescent="0.2">
      <c r="D8203" s="2"/>
    </row>
    <row r="8204" spans="4:4" ht="33" customHeight="1" x14ac:dyDescent="0.2">
      <c r="D8204" s="2"/>
    </row>
    <row r="8205" spans="4:4" ht="33" customHeight="1" x14ac:dyDescent="0.2">
      <c r="D8205" s="2"/>
    </row>
    <row r="8206" spans="4:4" ht="33" customHeight="1" x14ac:dyDescent="0.2">
      <c r="D8206" s="2"/>
    </row>
    <row r="8207" spans="4:4" ht="33" customHeight="1" x14ac:dyDescent="0.2">
      <c r="D8207" s="2"/>
    </row>
    <row r="8208" spans="4:4" ht="33" customHeight="1" x14ac:dyDescent="0.2">
      <c r="D8208" s="2"/>
    </row>
    <row r="8209" spans="4:4" ht="33" customHeight="1" x14ac:dyDescent="0.2">
      <c r="D8209" s="2"/>
    </row>
    <row r="8210" spans="4:4" ht="33" customHeight="1" x14ac:dyDescent="0.2">
      <c r="D8210" s="2"/>
    </row>
    <row r="8211" spans="4:4" ht="33" customHeight="1" x14ac:dyDescent="0.2">
      <c r="D8211" s="2"/>
    </row>
    <row r="8212" spans="4:4" ht="33" customHeight="1" x14ac:dyDescent="0.2">
      <c r="D8212" s="2"/>
    </row>
    <row r="8213" spans="4:4" ht="33" customHeight="1" x14ac:dyDescent="0.2">
      <c r="D8213" s="2"/>
    </row>
    <row r="8214" spans="4:4" ht="33" customHeight="1" x14ac:dyDescent="0.2">
      <c r="D8214" s="2"/>
    </row>
    <row r="8215" spans="4:4" ht="33" customHeight="1" x14ac:dyDescent="0.2">
      <c r="D8215" s="2"/>
    </row>
    <row r="8216" spans="4:4" ht="33" customHeight="1" x14ac:dyDescent="0.2">
      <c r="D8216" s="2"/>
    </row>
    <row r="8217" spans="4:4" ht="33" customHeight="1" x14ac:dyDescent="0.2">
      <c r="D8217" s="2"/>
    </row>
    <row r="8218" spans="4:4" ht="33" customHeight="1" x14ac:dyDescent="0.2">
      <c r="D8218" s="2"/>
    </row>
    <row r="8219" spans="4:4" ht="33" customHeight="1" x14ac:dyDescent="0.2">
      <c r="D8219" s="2"/>
    </row>
    <row r="8220" spans="4:4" ht="33" customHeight="1" x14ac:dyDescent="0.2">
      <c r="D8220" s="2"/>
    </row>
    <row r="8221" spans="4:4" ht="33" customHeight="1" x14ac:dyDescent="0.2">
      <c r="D8221" s="2"/>
    </row>
    <row r="8222" spans="4:4" ht="33" customHeight="1" x14ac:dyDescent="0.2">
      <c r="D8222" s="2"/>
    </row>
    <row r="8223" spans="4:4" ht="33" customHeight="1" x14ac:dyDescent="0.2">
      <c r="D8223" s="2"/>
    </row>
    <row r="8224" spans="4:4" ht="33" customHeight="1" x14ac:dyDescent="0.2">
      <c r="D8224" s="2"/>
    </row>
    <row r="8225" spans="4:4" ht="33" customHeight="1" x14ac:dyDescent="0.2">
      <c r="D8225" s="2"/>
    </row>
    <row r="8226" spans="4:4" ht="33" customHeight="1" x14ac:dyDescent="0.2">
      <c r="D8226" s="2"/>
    </row>
    <row r="8227" spans="4:4" ht="33" customHeight="1" x14ac:dyDescent="0.2">
      <c r="D8227" s="2"/>
    </row>
    <row r="8228" spans="4:4" ht="33" customHeight="1" x14ac:dyDescent="0.2">
      <c r="D8228" s="2"/>
    </row>
    <row r="8229" spans="4:4" ht="33" customHeight="1" x14ac:dyDescent="0.2">
      <c r="D8229" s="2"/>
    </row>
    <row r="8230" spans="4:4" ht="33" customHeight="1" x14ac:dyDescent="0.2">
      <c r="D8230" s="2"/>
    </row>
    <row r="8231" spans="4:4" ht="33" customHeight="1" x14ac:dyDescent="0.2">
      <c r="D8231" s="2"/>
    </row>
    <row r="8232" spans="4:4" ht="33" customHeight="1" x14ac:dyDescent="0.2">
      <c r="D8232" s="2"/>
    </row>
    <row r="8233" spans="4:4" ht="33" customHeight="1" x14ac:dyDescent="0.2">
      <c r="D8233" s="2"/>
    </row>
    <row r="8234" spans="4:4" ht="33" customHeight="1" x14ac:dyDescent="0.2">
      <c r="D8234" s="2"/>
    </row>
    <row r="8235" spans="4:4" ht="33" customHeight="1" x14ac:dyDescent="0.2">
      <c r="D8235" s="2"/>
    </row>
    <row r="8236" spans="4:4" ht="33" customHeight="1" x14ac:dyDescent="0.2">
      <c r="D8236" s="2"/>
    </row>
    <row r="8237" spans="4:4" ht="33" customHeight="1" x14ac:dyDescent="0.2">
      <c r="D8237" s="2"/>
    </row>
    <row r="8238" spans="4:4" ht="33" customHeight="1" x14ac:dyDescent="0.2">
      <c r="D8238" s="2"/>
    </row>
    <row r="8239" spans="4:4" ht="33" customHeight="1" x14ac:dyDescent="0.2">
      <c r="D8239" s="2"/>
    </row>
    <row r="8240" spans="4:4" ht="33" customHeight="1" x14ac:dyDescent="0.2">
      <c r="D8240" s="2"/>
    </row>
    <row r="8241" spans="4:4" ht="33" customHeight="1" x14ac:dyDescent="0.2">
      <c r="D8241" s="2"/>
    </row>
    <row r="8242" spans="4:4" ht="33" customHeight="1" x14ac:dyDescent="0.2">
      <c r="D8242" s="2"/>
    </row>
    <row r="8243" spans="4:4" ht="33" customHeight="1" x14ac:dyDescent="0.2">
      <c r="D8243" s="2"/>
    </row>
    <row r="8244" spans="4:4" ht="33" customHeight="1" x14ac:dyDescent="0.2">
      <c r="D8244" s="2"/>
    </row>
    <row r="8245" spans="4:4" ht="33" customHeight="1" x14ac:dyDescent="0.2">
      <c r="D8245" s="2"/>
    </row>
    <row r="8246" spans="4:4" ht="33" customHeight="1" x14ac:dyDescent="0.2">
      <c r="D8246" s="2"/>
    </row>
    <row r="8247" spans="4:4" ht="33" customHeight="1" x14ac:dyDescent="0.2">
      <c r="D8247" s="2"/>
    </row>
    <row r="8248" spans="4:4" ht="33" customHeight="1" x14ac:dyDescent="0.2">
      <c r="D8248" s="2"/>
    </row>
    <row r="8249" spans="4:4" ht="33" customHeight="1" x14ac:dyDescent="0.2">
      <c r="D8249" s="2"/>
    </row>
    <row r="8250" spans="4:4" ht="33" customHeight="1" x14ac:dyDescent="0.2">
      <c r="D8250" s="2"/>
    </row>
    <row r="8251" spans="4:4" ht="33" customHeight="1" x14ac:dyDescent="0.2">
      <c r="D8251" s="2"/>
    </row>
    <row r="8252" spans="4:4" ht="33" customHeight="1" x14ac:dyDescent="0.2">
      <c r="D8252" s="2"/>
    </row>
    <row r="8253" spans="4:4" ht="33" customHeight="1" x14ac:dyDescent="0.2">
      <c r="D8253" s="2"/>
    </row>
    <row r="8254" spans="4:4" ht="33" customHeight="1" x14ac:dyDescent="0.2">
      <c r="D8254" s="2"/>
    </row>
    <row r="8255" spans="4:4" ht="33" customHeight="1" x14ac:dyDescent="0.2">
      <c r="D8255" s="2"/>
    </row>
    <row r="8256" spans="4:4" ht="33" customHeight="1" x14ac:dyDescent="0.2">
      <c r="D8256" s="2"/>
    </row>
    <row r="8257" spans="4:4" ht="33" customHeight="1" x14ac:dyDescent="0.2">
      <c r="D8257" s="2"/>
    </row>
    <row r="8258" spans="4:4" ht="33" customHeight="1" x14ac:dyDescent="0.2">
      <c r="D8258" s="2"/>
    </row>
    <row r="8259" spans="4:4" ht="33" customHeight="1" x14ac:dyDescent="0.2">
      <c r="D8259" s="2"/>
    </row>
    <row r="8260" spans="4:4" ht="33" customHeight="1" x14ac:dyDescent="0.2">
      <c r="D8260" s="2"/>
    </row>
    <row r="8261" spans="4:4" ht="33" customHeight="1" x14ac:dyDescent="0.2">
      <c r="D8261" s="2"/>
    </row>
    <row r="8262" spans="4:4" ht="33" customHeight="1" x14ac:dyDescent="0.2">
      <c r="D8262" s="2"/>
    </row>
    <row r="8263" spans="4:4" ht="33" customHeight="1" x14ac:dyDescent="0.2">
      <c r="D8263" s="2"/>
    </row>
    <row r="8264" spans="4:4" ht="33" customHeight="1" x14ac:dyDescent="0.2">
      <c r="D8264" s="2"/>
    </row>
    <row r="8265" spans="4:4" ht="33" customHeight="1" x14ac:dyDescent="0.2">
      <c r="D8265" s="2"/>
    </row>
    <row r="8266" spans="4:4" ht="33" customHeight="1" x14ac:dyDescent="0.2">
      <c r="D8266" s="2"/>
    </row>
    <row r="8267" spans="4:4" ht="33" customHeight="1" x14ac:dyDescent="0.2">
      <c r="D8267" s="2"/>
    </row>
    <row r="8268" spans="4:4" ht="33" customHeight="1" x14ac:dyDescent="0.2">
      <c r="D8268" s="2"/>
    </row>
    <row r="8269" spans="4:4" ht="33" customHeight="1" x14ac:dyDescent="0.2">
      <c r="D8269" s="2"/>
    </row>
    <row r="8270" spans="4:4" ht="33" customHeight="1" x14ac:dyDescent="0.2">
      <c r="D8270" s="2"/>
    </row>
    <row r="8271" spans="4:4" ht="33" customHeight="1" x14ac:dyDescent="0.2">
      <c r="D8271" s="2"/>
    </row>
    <row r="8272" spans="4:4" ht="33" customHeight="1" x14ac:dyDescent="0.2">
      <c r="D8272" s="2"/>
    </row>
    <row r="8273" spans="4:4" ht="33" customHeight="1" x14ac:dyDescent="0.2">
      <c r="D8273" s="2"/>
    </row>
    <row r="8274" spans="4:4" ht="33" customHeight="1" x14ac:dyDescent="0.2">
      <c r="D8274" s="2"/>
    </row>
    <row r="8275" spans="4:4" ht="33" customHeight="1" x14ac:dyDescent="0.2">
      <c r="D8275" s="2"/>
    </row>
    <row r="8276" spans="4:4" ht="33" customHeight="1" x14ac:dyDescent="0.2">
      <c r="D8276" s="2"/>
    </row>
    <row r="8277" spans="4:4" ht="33" customHeight="1" x14ac:dyDescent="0.2">
      <c r="D8277" s="2"/>
    </row>
    <row r="8278" spans="4:4" ht="33" customHeight="1" x14ac:dyDescent="0.2">
      <c r="D8278" s="2"/>
    </row>
    <row r="8279" spans="4:4" ht="33" customHeight="1" x14ac:dyDescent="0.2">
      <c r="D8279" s="2"/>
    </row>
    <row r="8280" spans="4:4" ht="33" customHeight="1" x14ac:dyDescent="0.2">
      <c r="D8280" s="2"/>
    </row>
    <row r="8281" spans="4:4" ht="33" customHeight="1" x14ac:dyDescent="0.2">
      <c r="D8281" s="2"/>
    </row>
    <row r="8282" spans="4:4" ht="33" customHeight="1" x14ac:dyDescent="0.2">
      <c r="D8282" s="2"/>
    </row>
    <row r="8283" spans="4:4" ht="33" customHeight="1" x14ac:dyDescent="0.2">
      <c r="D8283" s="2"/>
    </row>
    <row r="8284" spans="4:4" ht="33" customHeight="1" x14ac:dyDescent="0.2">
      <c r="D8284" s="2"/>
    </row>
    <row r="8285" spans="4:4" ht="33" customHeight="1" x14ac:dyDescent="0.2">
      <c r="D8285" s="2"/>
    </row>
    <row r="8286" spans="4:4" ht="33" customHeight="1" x14ac:dyDescent="0.2">
      <c r="D8286" s="2"/>
    </row>
    <row r="8287" spans="4:4" ht="33" customHeight="1" x14ac:dyDescent="0.2">
      <c r="D8287" s="2"/>
    </row>
    <row r="8288" spans="4:4" ht="33" customHeight="1" x14ac:dyDescent="0.2">
      <c r="D8288" s="2"/>
    </row>
    <row r="8289" spans="4:4" ht="33" customHeight="1" x14ac:dyDescent="0.2">
      <c r="D8289" s="2"/>
    </row>
    <row r="8290" spans="4:4" ht="33" customHeight="1" x14ac:dyDescent="0.2">
      <c r="D8290" s="2"/>
    </row>
    <row r="8291" spans="4:4" ht="33" customHeight="1" x14ac:dyDescent="0.2">
      <c r="D8291" s="2"/>
    </row>
    <row r="8292" spans="4:4" ht="33" customHeight="1" x14ac:dyDescent="0.2">
      <c r="D8292" s="2"/>
    </row>
    <row r="8293" spans="4:4" ht="33" customHeight="1" x14ac:dyDescent="0.2">
      <c r="D8293" s="2"/>
    </row>
    <row r="8294" spans="4:4" ht="33" customHeight="1" x14ac:dyDescent="0.2">
      <c r="D8294" s="2"/>
    </row>
    <row r="8295" spans="4:4" ht="33" customHeight="1" x14ac:dyDescent="0.2">
      <c r="D8295" s="2"/>
    </row>
    <row r="8296" spans="4:4" ht="33" customHeight="1" x14ac:dyDescent="0.2">
      <c r="D8296" s="2"/>
    </row>
    <row r="8297" spans="4:4" ht="33" customHeight="1" x14ac:dyDescent="0.2">
      <c r="D8297" s="2"/>
    </row>
    <row r="8298" spans="4:4" ht="33" customHeight="1" x14ac:dyDescent="0.2">
      <c r="D8298" s="2"/>
    </row>
    <row r="8299" spans="4:4" ht="33" customHeight="1" x14ac:dyDescent="0.2">
      <c r="D8299" s="2"/>
    </row>
    <row r="8300" spans="4:4" ht="33" customHeight="1" x14ac:dyDescent="0.2">
      <c r="D8300" s="2"/>
    </row>
    <row r="8301" spans="4:4" ht="33" customHeight="1" x14ac:dyDescent="0.2">
      <c r="D8301" s="2"/>
    </row>
    <row r="8302" spans="4:4" ht="33" customHeight="1" x14ac:dyDescent="0.2">
      <c r="D8302" s="2"/>
    </row>
    <row r="8303" spans="4:4" ht="33" customHeight="1" x14ac:dyDescent="0.2">
      <c r="D8303" s="2"/>
    </row>
    <row r="8304" spans="4:4" ht="33" customHeight="1" x14ac:dyDescent="0.2">
      <c r="D8304" s="2"/>
    </row>
    <row r="8305" spans="4:4" ht="33" customHeight="1" x14ac:dyDescent="0.2">
      <c r="D8305" s="2"/>
    </row>
    <row r="8306" spans="4:4" ht="33" customHeight="1" x14ac:dyDescent="0.2">
      <c r="D8306" s="2"/>
    </row>
    <row r="8307" spans="4:4" ht="33" customHeight="1" x14ac:dyDescent="0.2">
      <c r="D8307" s="2"/>
    </row>
    <row r="8308" spans="4:4" ht="33" customHeight="1" x14ac:dyDescent="0.2">
      <c r="D8308" s="2"/>
    </row>
    <row r="8309" spans="4:4" ht="33" customHeight="1" x14ac:dyDescent="0.2">
      <c r="D8309" s="2"/>
    </row>
    <row r="8310" spans="4:4" ht="33" customHeight="1" x14ac:dyDescent="0.2">
      <c r="D8310" s="2"/>
    </row>
    <row r="8311" spans="4:4" ht="33" customHeight="1" x14ac:dyDescent="0.2">
      <c r="D8311" s="2"/>
    </row>
    <row r="8312" spans="4:4" ht="33" customHeight="1" x14ac:dyDescent="0.2">
      <c r="D8312" s="2"/>
    </row>
    <row r="8313" spans="4:4" ht="33" customHeight="1" x14ac:dyDescent="0.2">
      <c r="D8313" s="2"/>
    </row>
    <row r="8314" spans="4:4" ht="33" customHeight="1" x14ac:dyDescent="0.2">
      <c r="D8314" s="2"/>
    </row>
    <row r="8315" spans="4:4" ht="33" customHeight="1" x14ac:dyDescent="0.2">
      <c r="D8315" s="2"/>
    </row>
    <row r="8316" spans="4:4" ht="33" customHeight="1" x14ac:dyDescent="0.2">
      <c r="D8316" s="2"/>
    </row>
    <row r="8317" spans="4:4" ht="33" customHeight="1" x14ac:dyDescent="0.2">
      <c r="D8317" s="2"/>
    </row>
    <row r="8318" spans="4:4" ht="33" customHeight="1" x14ac:dyDescent="0.2">
      <c r="D8318" s="2"/>
    </row>
    <row r="8319" spans="4:4" ht="33" customHeight="1" x14ac:dyDescent="0.2">
      <c r="D8319" s="2"/>
    </row>
    <row r="8320" spans="4:4" ht="33" customHeight="1" x14ac:dyDescent="0.2">
      <c r="D8320" s="2"/>
    </row>
    <row r="8321" spans="4:4" ht="33" customHeight="1" x14ac:dyDescent="0.2">
      <c r="D8321" s="2"/>
    </row>
    <row r="8322" spans="4:4" ht="33" customHeight="1" x14ac:dyDescent="0.2">
      <c r="D8322" s="2"/>
    </row>
    <row r="8323" spans="4:4" ht="33" customHeight="1" x14ac:dyDescent="0.2">
      <c r="D8323" s="2"/>
    </row>
    <row r="8324" spans="4:4" ht="33" customHeight="1" x14ac:dyDescent="0.2">
      <c r="D8324" s="2"/>
    </row>
    <row r="8325" spans="4:4" ht="33" customHeight="1" x14ac:dyDescent="0.2">
      <c r="D8325" s="2"/>
    </row>
    <row r="8326" spans="4:4" ht="33" customHeight="1" x14ac:dyDescent="0.2">
      <c r="D8326" s="2"/>
    </row>
    <row r="8327" spans="4:4" ht="33" customHeight="1" x14ac:dyDescent="0.2">
      <c r="D8327" s="2"/>
    </row>
    <row r="8328" spans="4:4" ht="33" customHeight="1" x14ac:dyDescent="0.2">
      <c r="D8328" s="2"/>
    </row>
    <row r="8329" spans="4:4" ht="33" customHeight="1" x14ac:dyDescent="0.2">
      <c r="D8329" s="2"/>
    </row>
    <row r="8330" spans="4:4" ht="33" customHeight="1" x14ac:dyDescent="0.2">
      <c r="D8330" s="2"/>
    </row>
    <row r="8331" spans="4:4" ht="33" customHeight="1" x14ac:dyDescent="0.2">
      <c r="D8331" s="2"/>
    </row>
    <row r="8332" spans="4:4" ht="33" customHeight="1" x14ac:dyDescent="0.2">
      <c r="D8332" s="2"/>
    </row>
    <row r="8333" spans="4:4" ht="33" customHeight="1" x14ac:dyDescent="0.2">
      <c r="D8333" s="2"/>
    </row>
    <row r="8334" spans="4:4" ht="33" customHeight="1" x14ac:dyDescent="0.2">
      <c r="D8334" s="2"/>
    </row>
    <row r="8335" spans="4:4" ht="33" customHeight="1" x14ac:dyDescent="0.2">
      <c r="D8335" s="2"/>
    </row>
    <row r="8336" spans="4:4" ht="33" customHeight="1" x14ac:dyDescent="0.2">
      <c r="D8336" s="2"/>
    </row>
    <row r="8337" spans="4:4" ht="33" customHeight="1" x14ac:dyDescent="0.2">
      <c r="D8337" s="2"/>
    </row>
    <row r="8338" spans="4:4" ht="33" customHeight="1" x14ac:dyDescent="0.2">
      <c r="D8338" s="2"/>
    </row>
    <row r="8339" spans="4:4" ht="33" customHeight="1" x14ac:dyDescent="0.2">
      <c r="D8339" s="2"/>
    </row>
    <row r="8340" spans="4:4" ht="33" customHeight="1" x14ac:dyDescent="0.2">
      <c r="D8340" s="2"/>
    </row>
    <row r="8341" spans="4:4" ht="33" customHeight="1" x14ac:dyDescent="0.2">
      <c r="D8341" s="2"/>
    </row>
    <row r="8342" spans="4:4" ht="33" customHeight="1" x14ac:dyDescent="0.2">
      <c r="D8342" s="2"/>
    </row>
    <row r="8343" spans="4:4" ht="33" customHeight="1" x14ac:dyDescent="0.2">
      <c r="D8343" s="2"/>
    </row>
    <row r="8344" spans="4:4" ht="33" customHeight="1" x14ac:dyDescent="0.2">
      <c r="D8344" s="2"/>
    </row>
    <row r="8345" spans="4:4" ht="33" customHeight="1" x14ac:dyDescent="0.2">
      <c r="D8345" s="2"/>
    </row>
    <row r="8346" spans="4:4" ht="33" customHeight="1" x14ac:dyDescent="0.2">
      <c r="D8346" s="2"/>
    </row>
    <row r="8347" spans="4:4" ht="33" customHeight="1" x14ac:dyDescent="0.2">
      <c r="D8347" s="2"/>
    </row>
    <row r="8348" spans="4:4" ht="33" customHeight="1" x14ac:dyDescent="0.2">
      <c r="D8348" s="2"/>
    </row>
    <row r="8349" spans="4:4" ht="33" customHeight="1" x14ac:dyDescent="0.2">
      <c r="D8349" s="2"/>
    </row>
    <row r="8350" spans="4:4" ht="33" customHeight="1" x14ac:dyDescent="0.2">
      <c r="D8350" s="2"/>
    </row>
    <row r="8351" spans="4:4" ht="33" customHeight="1" x14ac:dyDescent="0.2">
      <c r="D8351" s="2"/>
    </row>
    <row r="8352" spans="4:4" ht="33" customHeight="1" x14ac:dyDescent="0.2">
      <c r="D8352" s="2"/>
    </row>
    <row r="8353" spans="4:4" ht="33" customHeight="1" x14ac:dyDescent="0.2">
      <c r="D8353" s="2"/>
    </row>
    <row r="8354" spans="4:4" ht="33" customHeight="1" x14ac:dyDescent="0.2">
      <c r="D8354" s="2"/>
    </row>
    <row r="8355" spans="4:4" ht="33" customHeight="1" x14ac:dyDescent="0.2">
      <c r="D8355" s="2"/>
    </row>
    <row r="8356" spans="4:4" ht="33" customHeight="1" x14ac:dyDescent="0.2">
      <c r="D8356" s="2"/>
    </row>
    <row r="8357" spans="4:4" ht="33" customHeight="1" x14ac:dyDescent="0.2">
      <c r="D8357" s="2"/>
    </row>
    <row r="8358" spans="4:4" ht="33" customHeight="1" x14ac:dyDescent="0.2">
      <c r="D8358" s="2"/>
    </row>
    <row r="8359" spans="4:4" ht="33" customHeight="1" x14ac:dyDescent="0.2">
      <c r="D8359" s="2"/>
    </row>
    <row r="8360" spans="4:4" ht="33" customHeight="1" x14ac:dyDescent="0.2">
      <c r="D8360" s="2"/>
    </row>
    <row r="8361" spans="4:4" ht="33" customHeight="1" x14ac:dyDescent="0.2">
      <c r="D8361" s="2"/>
    </row>
    <row r="8362" spans="4:4" ht="33" customHeight="1" x14ac:dyDescent="0.2">
      <c r="D8362" s="2"/>
    </row>
    <row r="8363" spans="4:4" ht="33" customHeight="1" x14ac:dyDescent="0.2">
      <c r="D8363" s="2"/>
    </row>
    <row r="8364" spans="4:4" ht="33" customHeight="1" x14ac:dyDescent="0.2">
      <c r="D8364" s="2"/>
    </row>
    <row r="8365" spans="4:4" ht="33" customHeight="1" x14ac:dyDescent="0.2">
      <c r="D8365" s="2"/>
    </row>
    <row r="8366" spans="4:4" ht="33" customHeight="1" x14ac:dyDescent="0.2">
      <c r="D8366" s="2"/>
    </row>
    <row r="8367" spans="4:4" ht="33" customHeight="1" x14ac:dyDescent="0.2">
      <c r="D8367" s="2"/>
    </row>
    <row r="8368" spans="4:4" ht="33" customHeight="1" x14ac:dyDescent="0.2">
      <c r="D8368" s="2"/>
    </row>
    <row r="8369" spans="4:4" ht="33" customHeight="1" x14ac:dyDescent="0.2">
      <c r="D8369" s="2"/>
    </row>
    <row r="8370" spans="4:4" ht="33" customHeight="1" x14ac:dyDescent="0.2">
      <c r="D8370" s="2"/>
    </row>
    <row r="8371" spans="4:4" ht="33" customHeight="1" x14ac:dyDescent="0.2">
      <c r="D8371" s="2"/>
    </row>
    <row r="8372" spans="4:4" ht="33" customHeight="1" x14ac:dyDescent="0.2">
      <c r="D8372" s="2"/>
    </row>
    <row r="8373" spans="4:4" ht="33" customHeight="1" x14ac:dyDescent="0.2">
      <c r="D8373" s="2"/>
    </row>
    <row r="8374" spans="4:4" ht="33" customHeight="1" x14ac:dyDescent="0.2">
      <c r="D8374" s="2"/>
    </row>
    <row r="8375" spans="4:4" ht="33" customHeight="1" x14ac:dyDescent="0.2">
      <c r="D8375" s="2"/>
    </row>
    <row r="8376" spans="4:4" ht="33" customHeight="1" x14ac:dyDescent="0.2">
      <c r="D8376" s="2"/>
    </row>
    <row r="8377" spans="4:4" ht="33" customHeight="1" x14ac:dyDescent="0.2">
      <c r="D8377" s="2"/>
    </row>
    <row r="8378" spans="4:4" ht="33" customHeight="1" x14ac:dyDescent="0.2">
      <c r="D8378" s="2"/>
    </row>
    <row r="8379" spans="4:4" ht="33" customHeight="1" x14ac:dyDescent="0.2">
      <c r="D8379" s="2"/>
    </row>
    <row r="8380" spans="4:4" ht="33" customHeight="1" x14ac:dyDescent="0.2">
      <c r="D8380" s="2"/>
    </row>
    <row r="8381" spans="4:4" ht="33" customHeight="1" x14ac:dyDescent="0.2">
      <c r="D8381" s="2"/>
    </row>
    <row r="8382" spans="4:4" ht="33" customHeight="1" x14ac:dyDescent="0.2">
      <c r="D8382" s="2"/>
    </row>
    <row r="8383" spans="4:4" ht="33" customHeight="1" x14ac:dyDescent="0.2">
      <c r="D8383" s="2"/>
    </row>
    <row r="8384" spans="4:4" ht="33" customHeight="1" x14ac:dyDescent="0.2">
      <c r="D8384" s="2"/>
    </row>
    <row r="8385" spans="4:4" ht="33" customHeight="1" x14ac:dyDescent="0.2">
      <c r="D8385" s="2"/>
    </row>
    <row r="8386" spans="4:4" ht="33" customHeight="1" x14ac:dyDescent="0.2">
      <c r="D8386" s="2"/>
    </row>
    <row r="8387" spans="4:4" ht="33" customHeight="1" x14ac:dyDescent="0.2">
      <c r="D8387" s="2"/>
    </row>
    <row r="8388" spans="4:4" ht="33" customHeight="1" x14ac:dyDescent="0.2">
      <c r="D8388" s="2"/>
    </row>
    <row r="8389" spans="4:4" ht="33" customHeight="1" x14ac:dyDescent="0.2">
      <c r="D8389" s="2"/>
    </row>
    <row r="8390" spans="4:4" ht="33" customHeight="1" x14ac:dyDescent="0.2">
      <c r="D8390" s="2"/>
    </row>
    <row r="8391" spans="4:4" ht="33" customHeight="1" x14ac:dyDescent="0.2">
      <c r="D8391" s="2"/>
    </row>
    <row r="8392" spans="4:4" ht="33" customHeight="1" x14ac:dyDescent="0.2">
      <c r="D8392" s="2"/>
    </row>
    <row r="8393" spans="4:4" ht="33" customHeight="1" x14ac:dyDescent="0.2">
      <c r="D8393" s="2"/>
    </row>
    <row r="8394" spans="4:4" ht="33" customHeight="1" x14ac:dyDescent="0.2">
      <c r="D8394" s="2"/>
    </row>
    <row r="8395" spans="4:4" ht="33" customHeight="1" x14ac:dyDescent="0.2">
      <c r="D8395" s="2"/>
    </row>
    <row r="8396" spans="4:4" ht="33" customHeight="1" x14ac:dyDescent="0.2">
      <c r="D8396" s="2"/>
    </row>
    <row r="8397" spans="4:4" ht="33" customHeight="1" x14ac:dyDescent="0.2">
      <c r="D8397" s="2"/>
    </row>
    <row r="8398" spans="4:4" ht="33" customHeight="1" x14ac:dyDescent="0.2">
      <c r="D8398" s="2"/>
    </row>
    <row r="8399" spans="4:4" ht="33" customHeight="1" x14ac:dyDescent="0.2">
      <c r="D8399" s="2"/>
    </row>
    <row r="8400" spans="4:4" ht="33" customHeight="1" x14ac:dyDescent="0.2">
      <c r="D8400" s="2"/>
    </row>
    <row r="8401" spans="4:4" ht="33" customHeight="1" x14ac:dyDescent="0.2">
      <c r="D8401" s="2"/>
    </row>
    <row r="8402" spans="4:4" ht="33" customHeight="1" x14ac:dyDescent="0.2">
      <c r="D8402" s="2"/>
    </row>
    <row r="8403" spans="4:4" ht="33" customHeight="1" x14ac:dyDescent="0.2">
      <c r="D8403" s="2"/>
    </row>
    <row r="8404" spans="4:4" ht="33" customHeight="1" x14ac:dyDescent="0.2">
      <c r="D8404" s="2"/>
    </row>
    <row r="8405" spans="4:4" ht="33" customHeight="1" x14ac:dyDescent="0.2">
      <c r="D8405" s="2"/>
    </row>
    <row r="8406" spans="4:4" ht="33" customHeight="1" x14ac:dyDescent="0.2">
      <c r="D8406" s="2"/>
    </row>
    <row r="8407" spans="4:4" ht="33" customHeight="1" x14ac:dyDescent="0.2">
      <c r="D8407" s="2"/>
    </row>
    <row r="8408" spans="4:4" ht="33" customHeight="1" x14ac:dyDescent="0.2">
      <c r="D8408" s="2"/>
    </row>
    <row r="8409" spans="4:4" ht="33" customHeight="1" x14ac:dyDescent="0.2">
      <c r="D8409" s="2"/>
    </row>
    <row r="8410" spans="4:4" ht="33" customHeight="1" x14ac:dyDescent="0.2">
      <c r="D8410" s="2"/>
    </row>
    <row r="8411" spans="4:4" ht="33" customHeight="1" x14ac:dyDescent="0.2">
      <c r="D8411" s="2"/>
    </row>
    <row r="8412" spans="4:4" ht="33" customHeight="1" x14ac:dyDescent="0.2">
      <c r="D8412" s="2"/>
    </row>
    <row r="8413" spans="4:4" ht="33" customHeight="1" x14ac:dyDescent="0.2">
      <c r="D8413" s="2"/>
    </row>
    <row r="8414" spans="4:4" ht="33" customHeight="1" x14ac:dyDescent="0.2">
      <c r="D8414" s="2"/>
    </row>
    <row r="8415" spans="4:4" ht="33" customHeight="1" x14ac:dyDescent="0.2">
      <c r="D8415" s="2"/>
    </row>
    <row r="8416" spans="4:4" ht="33" customHeight="1" x14ac:dyDescent="0.2">
      <c r="D8416" s="2"/>
    </row>
    <row r="8417" spans="4:4" ht="33" customHeight="1" x14ac:dyDescent="0.2">
      <c r="D8417" s="2"/>
    </row>
    <row r="8418" spans="4:4" ht="33" customHeight="1" x14ac:dyDescent="0.2">
      <c r="D8418" s="2"/>
    </row>
    <row r="8419" spans="4:4" ht="33" customHeight="1" x14ac:dyDescent="0.2">
      <c r="D8419" s="2"/>
    </row>
    <row r="8420" spans="4:4" ht="33" customHeight="1" x14ac:dyDescent="0.2">
      <c r="D8420" s="2"/>
    </row>
    <row r="8421" spans="4:4" ht="33" customHeight="1" x14ac:dyDescent="0.2">
      <c r="D8421" s="2"/>
    </row>
    <row r="8422" spans="4:4" ht="33" customHeight="1" x14ac:dyDescent="0.2">
      <c r="D8422" s="2"/>
    </row>
    <row r="8423" spans="4:4" ht="33" customHeight="1" x14ac:dyDescent="0.2">
      <c r="D8423" s="2"/>
    </row>
    <row r="8424" spans="4:4" ht="33" customHeight="1" x14ac:dyDescent="0.2">
      <c r="D8424" s="2"/>
    </row>
    <row r="8425" spans="4:4" ht="33" customHeight="1" x14ac:dyDescent="0.2">
      <c r="D8425" s="2"/>
    </row>
    <row r="8426" spans="4:4" ht="33" customHeight="1" x14ac:dyDescent="0.2">
      <c r="D8426" s="2"/>
    </row>
    <row r="8427" spans="4:4" ht="33" customHeight="1" x14ac:dyDescent="0.2">
      <c r="D8427" s="2"/>
    </row>
    <row r="8428" spans="4:4" ht="33" customHeight="1" x14ac:dyDescent="0.2">
      <c r="D8428" s="2"/>
    </row>
    <row r="8429" spans="4:4" ht="33" customHeight="1" x14ac:dyDescent="0.2">
      <c r="D8429" s="2"/>
    </row>
    <row r="8430" spans="4:4" ht="33" customHeight="1" x14ac:dyDescent="0.2">
      <c r="D8430" s="2"/>
    </row>
    <row r="8431" spans="4:4" ht="33" customHeight="1" x14ac:dyDescent="0.2">
      <c r="D8431" s="2"/>
    </row>
    <row r="8432" spans="4:4" ht="33" customHeight="1" x14ac:dyDescent="0.2">
      <c r="D8432" s="2"/>
    </row>
    <row r="8433" spans="4:4" ht="33" customHeight="1" x14ac:dyDescent="0.2">
      <c r="D8433" s="2"/>
    </row>
    <row r="8434" spans="4:4" ht="33" customHeight="1" x14ac:dyDescent="0.2">
      <c r="D8434" s="2"/>
    </row>
    <row r="8435" spans="4:4" ht="33" customHeight="1" x14ac:dyDescent="0.2">
      <c r="D8435" s="2"/>
    </row>
    <row r="8436" spans="4:4" ht="33" customHeight="1" x14ac:dyDescent="0.2">
      <c r="D8436" s="2"/>
    </row>
    <row r="8437" spans="4:4" ht="33" customHeight="1" x14ac:dyDescent="0.2">
      <c r="D8437" s="2"/>
    </row>
    <row r="8438" spans="4:4" ht="33" customHeight="1" x14ac:dyDescent="0.2">
      <c r="D8438" s="2"/>
    </row>
    <row r="8439" spans="4:4" ht="33" customHeight="1" x14ac:dyDescent="0.2">
      <c r="D8439" s="2"/>
    </row>
    <row r="8440" spans="4:4" ht="33" customHeight="1" x14ac:dyDescent="0.2">
      <c r="D8440" s="2"/>
    </row>
    <row r="8441" spans="4:4" ht="33" customHeight="1" x14ac:dyDescent="0.2">
      <c r="D8441" s="2"/>
    </row>
    <row r="8442" spans="4:4" ht="33" customHeight="1" x14ac:dyDescent="0.2">
      <c r="D8442" s="2"/>
    </row>
    <row r="8443" spans="4:4" ht="33" customHeight="1" x14ac:dyDescent="0.2">
      <c r="D8443" s="2"/>
    </row>
    <row r="8444" spans="4:4" ht="33" customHeight="1" x14ac:dyDescent="0.2">
      <c r="D8444" s="2"/>
    </row>
    <row r="8445" spans="4:4" ht="33" customHeight="1" x14ac:dyDescent="0.2">
      <c r="D8445" s="2"/>
    </row>
    <row r="8446" spans="4:4" ht="33" customHeight="1" x14ac:dyDescent="0.2">
      <c r="D8446" s="2"/>
    </row>
    <row r="8447" spans="4:4" ht="33" customHeight="1" x14ac:dyDescent="0.2">
      <c r="D8447" s="2"/>
    </row>
    <row r="8448" spans="4:4" ht="33" customHeight="1" x14ac:dyDescent="0.2">
      <c r="D8448" s="2"/>
    </row>
    <row r="8449" spans="4:4" ht="33" customHeight="1" x14ac:dyDescent="0.2">
      <c r="D8449" s="2"/>
    </row>
    <row r="8450" spans="4:4" ht="33" customHeight="1" x14ac:dyDescent="0.2">
      <c r="D8450" s="2"/>
    </row>
    <row r="8451" spans="4:4" ht="33" customHeight="1" x14ac:dyDescent="0.2">
      <c r="D8451" s="2"/>
    </row>
    <row r="8452" spans="4:4" ht="33" customHeight="1" x14ac:dyDescent="0.2">
      <c r="D8452" s="2"/>
    </row>
    <row r="8453" spans="4:4" ht="33" customHeight="1" x14ac:dyDescent="0.2">
      <c r="D8453" s="2"/>
    </row>
    <row r="8454" spans="4:4" ht="33" customHeight="1" x14ac:dyDescent="0.2">
      <c r="D8454" s="2"/>
    </row>
    <row r="8455" spans="4:4" ht="33" customHeight="1" x14ac:dyDescent="0.2">
      <c r="D8455" s="2"/>
    </row>
    <row r="8456" spans="4:4" ht="33" customHeight="1" x14ac:dyDescent="0.2">
      <c r="D8456" s="2"/>
    </row>
    <row r="8457" spans="4:4" ht="33" customHeight="1" x14ac:dyDescent="0.2">
      <c r="D8457" s="2"/>
    </row>
    <row r="8458" spans="4:4" ht="33" customHeight="1" x14ac:dyDescent="0.2">
      <c r="D8458" s="2"/>
    </row>
    <row r="8459" spans="4:4" ht="33" customHeight="1" x14ac:dyDescent="0.2">
      <c r="D8459" s="2"/>
    </row>
    <row r="8460" spans="4:4" ht="33" customHeight="1" x14ac:dyDescent="0.2">
      <c r="D8460" s="2"/>
    </row>
    <row r="8461" spans="4:4" ht="33" customHeight="1" x14ac:dyDescent="0.2">
      <c r="D8461" s="2"/>
    </row>
    <row r="8462" spans="4:4" ht="33" customHeight="1" x14ac:dyDescent="0.2">
      <c r="D8462" s="2"/>
    </row>
    <row r="8463" spans="4:4" ht="33" customHeight="1" x14ac:dyDescent="0.2">
      <c r="D8463" s="2"/>
    </row>
    <row r="8464" spans="4:4" ht="33" customHeight="1" x14ac:dyDescent="0.2">
      <c r="D8464" s="2"/>
    </row>
    <row r="8465" spans="4:4" ht="33" customHeight="1" x14ac:dyDescent="0.2">
      <c r="D8465" s="2"/>
    </row>
    <row r="8466" spans="4:4" ht="33" customHeight="1" x14ac:dyDescent="0.2">
      <c r="D8466" s="2"/>
    </row>
    <row r="8467" spans="4:4" ht="33" customHeight="1" x14ac:dyDescent="0.2">
      <c r="D8467" s="2"/>
    </row>
    <row r="8468" spans="4:4" ht="33" customHeight="1" x14ac:dyDescent="0.2">
      <c r="D8468" s="2"/>
    </row>
    <row r="8469" spans="4:4" ht="33" customHeight="1" x14ac:dyDescent="0.2">
      <c r="D8469" s="2"/>
    </row>
    <row r="8470" spans="4:4" ht="33" customHeight="1" x14ac:dyDescent="0.2">
      <c r="D8470" s="2"/>
    </row>
    <row r="8471" spans="4:4" ht="33" customHeight="1" x14ac:dyDescent="0.2">
      <c r="D8471" s="2"/>
    </row>
    <row r="8472" spans="4:4" ht="33" customHeight="1" x14ac:dyDescent="0.2">
      <c r="D8472" s="2"/>
    </row>
    <row r="8473" spans="4:4" ht="33" customHeight="1" x14ac:dyDescent="0.2">
      <c r="D8473" s="2"/>
    </row>
    <row r="8474" spans="4:4" ht="33" customHeight="1" x14ac:dyDescent="0.2">
      <c r="D8474" s="2"/>
    </row>
    <row r="8475" spans="4:4" ht="33" customHeight="1" x14ac:dyDescent="0.2">
      <c r="D8475" s="2"/>
    </row>
    <row r="8476" spans="4:4" ht="33" customHeight="1" x14ac:dyDescent="0.2">
      <c r="D8476" s="2"/>
    </row>
    <row r="8477" spans="4:4" ht="33" customHeight="1" x14ac:dyDescent="0.2">
      <c r="D8477" s="2"/>
    </row>
    <row r="8478" spans="4:4" ht="33" customHeight="1" x14ac:dyDescent="0.2">
      <c r="D8478" s="2"/>
    </row>
    <row r="8479" spans="4:4" ht="33" customHeight="1" x14ac:dyDescent="0.2">
      <c r="D8479" s="2"/>
    </row>
    <row r="8480" spans="4:4" ht="33" customHeight="1" x14ac:dyDescent="0.2">
      <c r="D8480" s="2"/>
    </row>
    <row r="8481" spans="4:4" ht="33" customHeight="1" x14ac:dyDescent="0.2">
      <c r="D8481" s="2"/>
    </row>
    <row r="8482" spans="4:4" ht="33" customHeight="1" x14ac:dyDescent="0.2">
      <c r="D8482" s="2"/>
    </row>
    <row r="8483" spans="4:4" ht="33" customHeight="1" x14ac:dyDescent="0.2">
      <c r="D8483" s="2"/>
    </row>
    <row r="8484" spans="4:4" ht="33" customHeight="1" x14ac:dyDescent="0.2">
      <c r="D8484" s="2"/>
    </row>
    <row r="8485" spans="4:4" ht="33" customHeight="1" x14ac:dyDescent="0.2">
      <c r="D8485" s="2"/>
    </row>
    <row r="8486" spans="4:4" ht="33" customHeight="1" x14ac:dyDescent="0.2">
      <c r="D8486" s="2"/>
    </row>
    <row r="8487" spans="4:4" ht="33" customHeight="1" x14ac:dyDescent="0.2">
      <c r="D8487" s="2"/>
    </row>
    <row r="8488" spans="4:4" ht="33" customHeight="1" x14ac:dyDescent="0.2">
      <c r="D8488" s="2"/>
    </row>
    <row r="8489" spans="4:4" ht="33" customHeight="1" x14ac:dyDescent="0.2">
      <c r="D8489" s="2"/>
    </row>
    <row r="8490" spans="4:4" ht="33" customHeight="1" x14ac:dyDescent="0.2">
      <c r="D8490" s="2"/>
    </row>
    <row r="8491" spans="4:4" ht="33" customHeight="1" x14ac:dyDescent="0.2">
      <c r="D8491" s="2"/>
    </row>
    <row r="8492" spans="4:4" ht="33" customHeight="1" x14ac:dyDescent="0.2">
      <c r="D8492" s="2"/>
    </row>
    <row r="8493" spans="4:4" ht="33" customHeight="1" x14ac:dyDescent="0.2">
      <c r="D8493" s="2"/>
    </row>
    <row r="8494" spans="4:4" ht="33" customHeight="1" x14ac:dyDescent="0.2">
      <c r="D8494" s="2"/>
    </row>
    <row r="8495" spans="4:4" ht="33" customHeight="1" x14ac:dyDescent="0.2">
      <c r="D8495" s="2"/>
    </row>
    <row r="8496" spans="4:4" ht="33" customHeight="1" x14ac:dyDescent="0.2">
      <c r="D8496" s="2"/>
    </row>
    <row r="8497" spans="4:4" ht="33" customHeight="1" x14ac:dyDescent="0.2">
      <c r="D8497" s="2"/>
    </row>
    <row r="8498" spans="4:4" ht="33" customHeight="1" x14ac:dyDescent="0.2">
      <c r="D8498" s="2"/>
    </row>
    <row r="8499" spans="4:4" ht="33" customHeight="1" x14ac:dyDescent="0.2">
      <c r="D8499" s="2"/>
    </row>
    <row r="8500" spans="4:4" ht="33" customHeight="1" x14ac:dyDescent="0.2">
      <c r="D8500" s="2"/>
    </row>
    <row r="8501" spans="4:4" ht="33" customHeight="1" x14ac:dyDescent="0.2">
      <c r="D8501" s="2"/>
    </row>
    <row r="8502" spans="4:4" ht="33" customHeight="1" x14ac:dyDescent="0.2">
      <c r="D8502" s="2"/>
    </row>
    <row r="8503" spans="4:4" ht="33" customHeight="1" x14ac:dyDescent="0.2">
      <c r="D8503" s="2"/>
    </row>
    <row r="8504" spans="4:4" ht="33" customHeight="1" x14ac:dyDescent="0.2">
      <c r="D8504" s="2"/>
    </row>
    <row r="8505" spans="4:4" ht="33" customHeight="1" x14ac:dyDescent="0.2">
      <c r="D8505" s="2"/>
    </row>
    <row r="8506" spans="4:4" ht="33" customHeight="1" x14ac:dyDescent="0.2">
      <c r="D8506" s="2"/>
    </row>
    <row r="8507" spans="4:4" ht="33" customHeight="1" x14ac:dyDescent="0.2">
      <c r="D8507" s="2"/>
    </row>
    <row r="8508" spans="4:4" ht="33" customHeight="1" x14ac:dyDescent="0.2">
      <c r="D8508" s="2"/>
    </row>
    <row r="8509" spans="4:4" ht="33" customHeight="1" x14ac:dyDescent="0.2">
      <c r="D8509" s="2"/>
    </row>
    <row r="8510" spans="4:4" ht="33" customHeight="1" x14ac:dyDescent="0.2">
      <c r="D8510" s="2"/>
    </row>
    <row r="8511" spans="4:4" ht="33" customHeight="1" x14ac:dyDescent="0.2">
      <c r="D8511" s="2"/>
    </row>
    <row r="8512" spans="4:4" ht="33" customHeight="1" x14ac:dyDescent="0.2">
      <c r="D8512" s="2"/>
    </row>
    <row r="8513" spans="4:4" ht="33" customHeight="1" x14ac:dyDescent="0.2">
      <c r="D8513" s="2"/>
    </row>
    <row r="8514" spans="4:4" ht="33" customHeight="1" x14ac:dyDescent="0.2">
      <c r="D8514" s="2"/>
    </row>
    <row r="8515" spans="4:4" ht="33" customHeight="1" x14ac:dyDescent="0.2">
      <c r="D8515" s="2"/>
    </row>
    <row r="8516" spans="4:4" ht="33" customHeight="1" x14ac:dyDescent="0.2">
      <c r="D8516" s="2"/>
    </row>
    <row r="8517" spans="4:4" ht="33" customHeight="1" x14ac:dyDescent="0.2">
      <c r="D8517" s="2"/>
    </row>
    <row r="8518" spans="4:4" ht="33" customHeight="1" x14ac:dyDescent="0.2">
      <c r="D8518" s="2"/>
    </row>
    <row r="8519" spans="4:4" ht="33" customHeight="1" x14ac:dyDescent="0.2">
      <c r="D8519" s="2"/>
    </row>
    <row r="8520" spans="4:4" ht="33" customHeight="1" x14ac:dyDescent="0.2">
      <c r="D8520" s="2"/>
    </row>
    <row r="8521" spans="4:4" ht="33" customHeight="1" x14ac:dyDescent="0.2">
      <c r="D8521" s="2"/>
    </row>
    <row r="8522" spans="4:4" ht="33" customHeight="1" x14ac:dyDescent="0.2">
      <c r="D8522" s="2"/>
    </row>
    <row r="8523" spans="4:4" ht="33" customHeight="1" x14ac:dyDescent="0.2">
      <c r="D8523" s="2"/>
    </row>
    <row r="8524" spans="4:4" ht="33" customHeight="1" x14ac:dyDescent="0.2">
      <c r="D8524" s="2"/>
    </row>
    <row r="8525" spans="4:4" ht="33" customHeight="1" x14ac:dyDescent="0.2">
      <c r="D8525" s="2"/>
    </row>
    <row r="8526" spans="4:4" ht="33" customHeight="1" x14ac:dyDescent="0.2">
      <c r="D8526" s="2"/>
    </row>
    <row r="8527" spans="4:4" ht="33" customHeight="1" x14ac:dyDescent="0.2">
      <c r="D8527" s="2"/>
    </row>
    <row r="8528" spans="4:4" ht="33" customHeight="1" x14ac:dyDescent="0.2">
      <c r="D8528" s="2"/>
    </row>
    <row r="8529" spans="4:4" ht="33" customHeight="1" x14ac:dyDescent="0.2">
      <c r="D8529" s="2"/>
    </row>
    <row r="8530" spans="4:4" ht="33" customHeight="1" x14ac:dyDescent="0.2">
      <c r="D8530" s="2"/>
    </row>
    <row r="8531" spans="4:4" ht="33" customHeight="1" x14ac:dyDescent="0.2">
      <c r="D8531" s="2"/>
    </row>
    <row r="8532" spans="4:4" ht="33" customHeight="1" x14ac:dyDescent="0.2">
      <c r="D8532" s="2"/>
    </row>
    <row r="8533" spans="4:4" ht="33" customHeight="1" x14ac:dyDescent="0.2">
      <c r="D8533" s="2"/>
    </row>
    <row r="8534" spans="4:4" ht="33" customHeight="1" x14ac:dyDescent="0.2">
      <c r="D8534" s="2"/>
    </row>
    <row r="8535" spans="4:4" ht="33" customHeight="1" x14ac:dyDescent="0.2">
      <c r="D8535" s="2"/>
    </row>
    <row r="8536" spans="4:4" ht="33" customHeight="1" x14ac:dyDescent="0.2">
      <c r="D8536" s="2"/>
    </row>
    <row r="8537" spans="4:4" ht="33" customHeight="1" x14ac:dyDescent="0.2">
      <c r="D8537" s="2"/>
    </row>
    <row r="8538" spans="4:4" ht="33" customHeight="1" x14ac:dyDescent="0.2">
      <c r="D8538" s="2"/>
    </row>
    <row r="8539" spans="4:4" ht="33" customHeight="1" x14ac:dyDescent="0.2">
      <c r="D8539" s="2"/>
    </row>
    <row r="8540" spans="4:4" ht="33" customHeight="1" x14ac:dyDescent="0.2">
      <c r="D8540" s="2"/>
    </row>
    <row r="8541" spans="4:4" ht="33" customHeight="1" x14ac:dyDescent="0.2">
      <c r="D8541" s="2"/>
    </row>
    <row r="8542" spans="4:4" ht="33" customHeight="1" x14ac:dyDescent="0.2">
      <c r="D8542" s="2"/>
    </row>
    <row r="8543" spans="4:4" ht="33" customHeight="1" x14ac:dyDescent="0.2">
      <c r="D8543" s="2"/>
    </row>
    <row r="8544" spans="4:4" ht="33" customHeight="1" x14ac:dyDescent="0.2">
      <c r="D8544" s="2"/>
    </row>
    <row r="8545" spans="4:4" ht="33" customHeight="1" x14ac:dyDescent="0.2">
      <c r="D8545" s="2"/>
    </row>
    <row r="8546" spans="4:4" ht="33" customHeight="1" x14ac:dyDescent="0.2">
      <c r="D8546" s="2"/>
    </row>
    <row r="8547" spans="4:4" ht="33" customHeight="1" x14ac:dyDescent="0.2">
      <c r="D8547" s="2"/>
    </row>
    <row r="8548" spans="4:4" ht="33" customHeight="1" x14ac:dyDescent="0.2">
      <c r="D8548" s="2"/>
    </row>
    <row r="8549" spans="4:4" ht="33" customHeight="1" x14ac:dyDescent="0.2">
      <c r="D8549" s="2"/>
    </row>
    <row r="8550" spans="4:4" ht="33" customHeight="1" x14ac:dyDescent="0.2">
      <c r="D8550" s="2"/>
    </row>
    <row r="8551" spans="4:4" ht="33" customHeight="1" x14ac:dyDescent="0.2">
      <c r="D8551" s="2"/>
    </row>
    <row r="8552" spans="4:4" ht="33" customHeight="1" x14ac:dyDescent="0.2">
      <c r="D8552" s="2"/>
    </row>
    <row r="8553" spans="4:4" ht="33" customHeight="1" x14ac:dyDescent="0.2">
      <c r="D8553" s="2"/>
    </row>
    <row r="8554" spans="4:4" ht="33" customHeight="1" x14ac:dyDescent="0.2">
      <c r="D8554" s="2"/>
    </row>
    <row r="8555" spans="4:4" ht="33" customHeight="1" x14ac:dyDescent="0.2">
      <c r="D8555" s="2"/>
    </row>
    <row r="8556" spans="4:4" ht="33" customHeight="1" x14ac:dyDescent="0.2">
      <c r="D8556" s="2"/>
    </row>
    <row r="8557" spans="4:4" ht="33" customHeight="1" x14ac:dyDescent="0.2">
      <c r="D8557" s="2"/>
    </row>
    <row r="8558" spans="4:4" ht="33" customHeight="1" x14ac:dyDescent="0.2">
      <c r="D8558" s="2"/>
    </row>
    <row r="8559" spans="4:4" ht="33" customHeight="1" x14ac:dyDescent="0.2">
      <c r="D8559" s="2"/>
    </row>
    <row r="8560" spans="4:4" ht="33" customHeight="1" x14ac:dyDescent="0.2">
      <c r="D8560" s="2"/>
    </row>
    <row r="8561" spans="4:4" ht="33" customHeight="1" x14ac:dyDescent="0.2">
      <c r="D8561" s="2"/>
    </row>
    <row r="8562" spans="4:4" ht="33" customHeight="1" x14ac:dyDescent="0.2">
      <c r="D8562" s="2"/>
    </row>
    <row r="8563" spans="4:4" ht="33" customHeight="1" x14ac:dyDescent="0.2">
      <c r="D8563" s="2"/>
    </row>
    <row r="8564" spans="4:4" ht="33" customHeight="1" x14ac:dyDescent="0.2">
      <c r="D8564" s="2"/>
    </row>
    <row r="8565" spans="4:4" ht="33" customHeight="1" x14ac:dyDescent="0.2">
      <c r="D8565" s="2"/>
    </row>
    <row r="8566" spans="4:4" ht="33" customHeight="1" x14ac:dyDescent="0.2">
      <c r="D8566" s="2"/>
    </row>
    <row r="8567" spans="4:4" ht="33" customHeight="1" x14ac:dyDescent="0.2">
      <c r="D8567" s="2"/>
    </row>
    <row r="8568" spans="4:4" ht="33" customHeight="1" x14ac:dyDescent="0.2">
      <c r="D8568" s="2"/>
    </row>
    <row r="8569" spans="4:4" ht="33" customHeight="1" x14ac:dyDescent="0.2">
      <c r="D8569" s="2"/>
    </row>
    <row r="8570" spans="4:4" ht="33" customHeight="1" x14ac:dyDescent="0.2">
      <c r="D8570" s="2"/>
    </row>
    <row r="8571" spans="4:4" ht="33" customHeight="1" x14ac:dyDescent="0.2">
      <c r="D8571" s="2"/>
    </row>
    <row r="8572" spans="4:4" ht="33" customHeight="1" x14ac:dyDescent="0.2">
      <c r="D8572" s="2"/>
    </row>
    <row r="8573" spans="4:4" ht="33" customHeight="1" x14ac:dyDescent="0.2">
      <c r="D8573" s="2"/>
    </row>
    <row r="8574" spans="4:4" ht="33" customHeight="1" x14ac:dyDescent="0.2">
      <c r="D8574" s="2"/>
    </row>
    <row r="8575" spans="4:4" ht="33" customHeight="1" x14ac:dyDescent="0.2">
      <c r="D8575" s="2"/>
    </row>
    <row r="8576" spans="4:4" ht="33" customHeight="1" x14ac:dyDescent="0.2">
      <c r="D8576" s="2"/>
    </row>
    <row r="8577" spans="4:4" ht="33" customHeight="1" x14ac:dyDescent="0.2">
      <c r="D8577" s="2"/>
    </row>
    <row r="8578" spans="4:4" ht="33" customHeight="1" x14ac:dyDescent="0.2">
      <c r="D8578" s="2"/>
    </row>
    <row r="8579" spans="4:4" ht="33" customHeight="1" x14ac:dyDescent="0.2">
      <c r="D8579" s="2"/>
    </row>
    <row r="8580" spans="4:4" ht="33" customHeight="1" x14ac:dyDescent="0.2">
      <c r="D8580" s="2"/>
    </row>
    <row r="8581" spans="4:4" ht="33" customHeight="1" x14ac:dyDescent="0.2">
      <c r="D8581" s="2"/>
    </row>
    <row r="8582" spans="4:4" ht="33" customHeight="1" x14ac:dyDescent="0.2">
      <c r="D8582" s="2"/>
    </row>
    <row r="8583" spans="4:4" ht="33" customHeight="1" x14ac:dyDescent="0.2">
      <c r="D8583" s="2"/>
    </row>
    <row r="8584" spans="4:4" ht="33" customHeight="1" x14ac:dyDescent="0.2">
      <c r="D8584" s="2"/>
    </row>
    <row r="8585" spans="4:4" ht="33" customHeight="1" x14ac:dyDescent="0.2">
      <c r="D8585" s="2"/>
    </row>
    <row r="8586" spans="4:4" ht="33" customHeight="1" x14ac:dyDescent="0.2">
      <c r="D8586" s="2"/>
    </row>
    <row r="8587" spans="4:4" ht="33" customHeight="1" x14ac:dyDescent="0.2">
      <c r="D8587" s="2"/>
    </row>
    <row r="8588" spans="4:4" ht="33" customHeight="1" x14ac:dyDescent="0.2">
      <c r="D8588" s="2"/>
    </row>
    <row r="8589" spans="4:4" ht="33" customHeight="1" x14ac:dyDescent="0.2">
      <c r="D8589" s="2"/>
    </row>
    <row r="8590" spans="4:4" ht="33" customHeight="1" x14ac:dyDescent="0.2">
      <c r="D8590" s="2"/>
    </row>
    <row r="8591" spans="4:4" ht="33" customHeight="1" x14ac:dyDescent="0.2">
      <c r="D8591" s="2"/>
    </row>
    <row r="8592" spans="4:4" ht="33" customHeight="1" x14ac:dyDescent="0.2">
      <c r="D8592" s="2"/>
    </row>
    <row r="8593" spans="4:4" ht="33" customHeight="1" x14ac:dyDescent="0.2">
      <c r="D8593" s="2"/>
    </row>
    <row r="8594" spans="4:4" ht="33" customHeight="1" x14ac:dyDescent="0.2">
      <c r="D8594" s="2"/>
    </row>
    <row r="8595" spans="4:4" ht="33" customHeight="1" x14ac:dyDescent="0.2">
      <c r="D8595" s="2"/>
    </row>
    <row r="8596" spans="4:4" ht="33" customHeight="1" x14ac:dyDescent="0.2">
      <c r="D8596" s="2"/>
    </row>
    <row r="8597" spans="4:4" ht="33" customHeight="1" x14ac:dyDescent="0.2">
      <c r="D8597" s="2"/>
    </row>
    <row r="8598" spans="4:4" ht="33" customHeight="1" x14ac:dyDescent="0.2">
      <c r="D8598" s="2"/>
    </row>
    <row r="8599" spans="4:4" ht="33" customHeight="1" x14ac:dyDescent="0.2">
      <c r="D8599" s="2"/>
    </row>
    <row r="8600" spans="4:4" ht="33" customHeight="1" x14ac:dyDescent="0.2">
      <c r="D8600" s="2"/>
    </row>
    <row r="8601" spans="4:4" ht="33" customHeight="1" x14ac:dyDescent="0.2">
      <c r="D8601" s="2"/>
    </row>
    <row r="8602" spans="4:4" ht="33" customHeight="1" x14ac:dyDescent="0.2">
      <c r="D8602" s="2"/>
    </row>
    <row r="8603" spans="4:4" ht="33" customHeight="1" x14ac:dyDescent="0.2">
      <c r="D8603" s="2"/>
    </row>
    <row r="8604" spans="4:4" ht="33" customHeight="1" x14ac:dyDescent="0.2">
      <c r="D8604" s="2"/>
    </row>
    <row r="8605" spans="4:4" ht="33" customHeight="1" x14ac:dyDescent="0.2">
      <c r="D8605" s="2"/>
    </row>
    <row r="8606" spans="4:4" ht="33" customHeight="1" x14ac:dyDescent="0.2">
      <c r="D8606" s="2"/>
    </row>
    <row r="8607" spans="4:4" ht="33" customHeight="1" x14ac:dyDescent="0.2">
      <c r="D8607" s="2"/>
    </row>
    <row r="8608" spans="4:4" ht="33" customHeight="1" x14ac:dyDescent="0.2">
      <c r="D8608" s="2"/>
    </row>
    <row r="8609" spans="4:4" ht="33" customHeight="1" x14ac:dyDescent="0.2">
      <c r="D8609" s="2"/>
    </row>
    <row r="8610" spans="4:4" ht="33" customHeight="1" x14ac:dyDescent="0.2">
      <c r="D8610" s="2"/>
    </row>
    <row r="8611" spans="4:4" ht="33" customHeight="1" x14ac:dyDescent="0.2">
      <c r="D8611" s="2"/>
    </row>
    <row r="8612" spans="4:4" ht="33" customHeight="1" x14ac:dyDescent="0.2">
      <c r="D8612" s="2"/>
    </row>
    <row r="8613" spans="4:4" ht="33" customHeight="1" x14ac:dyDescent="0.2">
      <c r="D8613" s="2"/>
    </row>
    <row r="8614" spans="4:4" ht="33" customHeight="1" x14ac:dyDescent="0.2">
      <c r="D8614" s="2"/>
    </row>
    <row r="8615" spans="4:4" ht="33" customHeight="1" x14ac:dyDescent="0.2">
      <c r="D8615" s="2"/>
    </row>
    <row r="8616" spans="4:4" ht="33" customHeight="1" x14ac:dyDescent="0.2">
      <c r="D8616" s="2"/>
    </row>
    <row r="8617" spans="4:4" ht="33" customHeight="1" x14ac:dyDescent="0.2">
      <c r="D8617" s="2"/>
    </row>
    <row r="8618" spans="4:4" ht="33" customHeight="1" x14ac:dyDescent="0.2">
      <c r="D8618" s="2"/>
    </row>
    <row r="8619" spans="4:4" ht="33" customHeight="1" x14ac:dyDescent="0.2">
      <c r="D8619" s="2"/>
    </row>
    <row r="8620" spans="4:4" ht="33" customHeight="1" x14ac:dyDescent="0.2">
      <c r="D8620" s="2"/>
    </row>
    <row r="8621" spans="4:4" ht="33" customHeight="1" x14ac:dyDescent="0.2">
      <c r="D8621" s="2"/>
    </row>
    <row r="8622" spans="4:4" ht="33" customHeight="1" x14ac:dyDescent="0.2">
      <c r="D8622" s="2"/>
    </row>
    <row r="8623" spans="4:4" ht="33" customHeight="1" x14ac:dyDescent="0.2">
      <c r="D8623" s="2"/>
    </row>
    <row r="8624" spans="4:4" ht="33" customHeight="1" x14ac:dyDescent="0.2">
      <c r="D8624" s="2"/>
    </row>
    <row r="8625" spans="4:4" ht="33" customHeight="1" x14ac:dyDescent="0.2">
      <c r="D8625" s="2"/>
    </row>
    <row r="8626" spans="4:4" ht="33" customHeight="1" x14ac:dyDescent="0.2">
      <c r="D8626" s="2"/>
    </row>
    <row r="8627" spans="4:4" ht="33" customHeight="1" x14ac:dyDescent="0.2">
      <c r="D8627" s="2"/>
    </row>
    <row r="8628" spans="4:4" ht="33" customHeight="1" x14ac:dyDescent="0.2">
      <c r="D8628" s="2"/>
    </row>
    <row r="8629" spans="4:4" ht="33" customHeight="1" x14ac:dyDescent="0.2">
      <c r="D8629" s="2"/>
    </row>
    <row r="8630" spans="4:4" ht="33" customHeight="1" x14ac:dyDescent="0.2">
      <c r="D8630" s="2"/>
    </row>
    <row r="8631" spans="4:4" ht="33" customHeight="1" x14ac:dyDescent="0.2">
      <c r="D8631" s="2"/>
    </row>
    <row r="8632" spans="4:4" ht="33" customHeight="1" x14ac:dyDescent="0.2">
      <c r="D8632" s="2"/>
    </row>
    <row r="8633" spans="4:4" ht="33" customHeight="1" x14ac:dyDescent="0.2">
      <c r="D8633" s="2"/>
    </row>
    <row r="8634" spans="4:4" ht="33" customHeight="1" x14ac:dyDescent="0.2">
      <c r="D8634" s="2"/>
    </row>
    <row r="8635" spans="4:4" ht="33" customHeight="1" x14ac:dyDescent="0.2">
      <c r="D8635" s="2"/>
    </row>
    <row r="8636" spans="4:4" ht="33" customHeight="1" x14ac:dyDescent="0.2">
      <c r="D8636" s="2"/>
    </row>
    <row r="8637" spans="4:4" ht="33" customHeight="1" x14ac:dyDescent="0.2">
      <c r="D8637" s="2"/>
    </row>
    <row r="8638" spans="4:4" ht="33" customHeight="1" x14ac:dyDescent="0.2">
      <c r="D8638" s="2"/>
    </row>
    <row r="8639" spans="4:4" ht="33" customHeight="1" x14ac:dyDescent="0.2">
      <c r="D8639" s="2"/>
    </row>
    <row r="8640" spans="4:4" ht="33" customHeight="1" x14ac:dyDescent="0.2">
      <c r="D8640" s="2"/>
    </row>
    <row r="8641" spans="4:4" ht="33" customHeight="1" x14ac:dyDescent="0.2">
      <c r="D8641" s="2"/>
    </row>
    <row r="8642" spans="4:4" ht="33" customHeight="1" x14ac:dyDescent="0.2">
      <c r="D8642" s="2"/>
    </row>
    <row r="8643" spans="4:4" ht="33" customHeight="1" x14ac:dyDescent="0.2">
      <c r="D8643" s="2"/>
    </row>
    <row r="8644" spans="4:4" ht="33" customHeight="1" x14ac:dyDescent="0.2">
      <c r="D8644" s="2"/>
    </row>
    <row r="8645" spans="4:4" ht="33" customHeight="1" x14ac:dyDescent="0.2">
      <c r="D8645" s="2"/>
    </row>
    <row r="8646" spans="4:4" ht="33" customHeight="1" x14ac:dyDescent="0.2">
      <c r="D8646" s="2"/>
    </row>
    <row r="8647" spans="4:4" ht="33" customHeight="1" x14ac:dyDescent="0.2">
      <c r="D8647" s="2"/>
    </row>
    <row r="8648" spans="4:4" ht="33" customHeight="1" x14ac:dyDescent="0.2">
      <c r="D8648" s="2"/>
    </row>
    <row r="8649" spans="4:4" ht="33" customHeight="1" x14ac:dyDescent="0.2">
      <c r="D8649" s="2"/>
    </row>
    <row r="8650" spans="4:4" ht="33" customHeight="1" x14ac:dyDescent="0.2">
      <c r="D8650" s="2"/>
    </row>
    <row r="8651" spans="4:4" ht="33" customHeight="1" x14ac:dyDescent="0.2">
      <c r="D8651" s="2"/>
    </row>
    <row r="8652" spans="4:4" ht="33" customHeight="1" x14ac:dyDescent="0.2">
      <c r="D8652" s="2"/>
    </row>
    <row r="8653" spans="4:4" ht="33" customHeight="1" x14ac:dyDescent="0.2">
      <c r="D8653" s="2"/>
    </row>
    <row r="8654" spans="4:4" ht="33" customHeight="1" x14ac:dyDescent="0.2">
      <c r="D8654" s="2"/>
    </row>
    <row r="8655" spans="4:4" ht="33" customHeight="1" x14ac:dyDescent="0.2">
      <c r="D8655" s="2"/>
    </row>
    <row r="8656" spans="4:4" ht="33" customHeight="1" x14ac:dyDescent="0.2">
      <c r="D8656" s="2"/>
    </row>
    <row r="8657" spans="4:4" ht="33" customHeight="1" x14ac:dyDescent="0.2">
      <c r="D8657" s="2"/>
    </row>
    <row r="8658" spans="4:4" ht="33" customHeight="1" x14ac:dyDescent="0.2">
      <c r="D8658" s="2"/>
    </row>
    <row r="8659" spans="4:4" ht="33" customHeight="1" x14ac:dyDescent="0.2">
      <c r="D8659" s="2"/>
    </row>
    <row r="8660" spans="4:4" ht="33" customHeight="1" x14ac:dyDescent="0.2">
      <c r="D8660" s="2"/>
    </row>
    <row r="8661" spans="4:4" ht="33" customHeight="1" x14ac:dyDescent="0.2">
      <c r="D8661" s="2"/>
    </row>
    <row r="8662" spans="4:4" ht="33" customHeight="1" x14ac:dyDescent="0.2">
      <c r="D8662" s="2"/>
    </row>
    <row r="8663" spans="4:4" ht="33" customHeight="1" x14ac:dyDescent="0.2">
      <c r="D8663" s="2"/>
    </row>
    <row r="8664" spans="4:4" ht="33" customHeight="1" x14ac:dyDescent="0.2">
      <c r="D8664" s="2"/>
    </row>
    <row r="8665" spans="4:4" ht="33" customHeight="1" x14ac:dyDescent="0.2">
      <c r="D8665" s="2"/>
    </row>
    <row r="8666" spans="4:4" ht="33" customHeight="1" x14ac:dyDescent="0.2">
      <c r="D8666" s="2"/>
    </row>
    <row r="8667" spans="4:4" ht="33" customHeight="1" x14ac:dyDescent="0.2">
      <c r="D8667" s="2"/>
    </row>
    <row r="8668" spans="4:4" ht="33" customHeight="1" x14ac:dyDescent="0.2">
      <c r="D8668" s="2"/>
    </row>
    <row r="8669" spans="4:4" ht="33" customHeight="1" x14ac:dyDescent="0.2">
      <c r="D8669" s="2"/>
    </row>
    <row r="8670" spans="4:4" ht="33" customHeight="1" x14ac:dyDescent="0.2">
      <c r="D8670" s="2"/>
    </row>
    <row r="8671" spans="4:4" ht="33" customHeight="1" x14ac:dyDescent="0.2">
      <c r="D8671" s="2"/>
    </row>
    <row r="8672" spans="4:4" ht="33" customHeight="1" x14ac:dyDescent="0.2">
      <c r="D8672" s="2"/>
    </row>
    <row r="8673" spans="4:4" ht="33" customHeight="1" x14ac:dyDescent="0.2">
      <c r="D8673" s="2"/>
    </row>
    <row r="8674" spans="4:4" ht="33" customHeight="1" x14ac:dyDescent="0.2">
      <c r="D8674" s="2"/>
    </row>
    <row r="8675" spans="4:4" ht="33" customHeight="1" x14ac:dyDescent="0.2">
      <c r="D8675" s="2"/>
    </row>
    <row r="8676" spans="4:4" ht="33" customHeight="1" x14ac:dyDescent="0.2">
      <c r="D8676" s="2"/>
    </row>
    <row r="8677" spans="4:4" ht="33" customHeight="1" x14ac:dyDescent="0.2">
      <c r="D8677" s="2"/>
    </row>
    <row r="8678" spans="4:4" ht="33" customHeight="1" x14ac:dyDescent="0.2">
      <c r="D8678" s="2"/>
    </row>
    <row r="8679" spans="4:4" ht="33" customHeight="1" x14ac:dyDescent="0.2">
      <c r="D8679" s="2"/>
    </row>
    <row r="8680" spans="4:4" ht="33" customHeight="1" x14ac:dyDescent="0.2">
      <c r="D8680" s="2"/>
    </row>
    <row r="8681" spans="4:4" ht="33" customHeight="1" x14ac:dyDescent="0.2">
      <c r="D8681" s="2"/>
    </row>
    <row r="8682" spans="4:4" ht="33" customHeight="1" x14ac:dyDescent="0.2">
      <c r="D8682" s="2"/>
    </row>
    <row r="8683" spans="4:4" ht="33" customHeight="1" x14ac:dyDescent="0.2">
      <c r="D8683" s="2"/>
    </row>
    <row r="8684" spans="4:4" ht="33" customHeight="1" x14ac:dyDescent="0.2">
      <c r="D8684" s="2"/>
    </row>
    <row r="8685" spans="4:4" ht="33" customHeight="1" x14ac:dyDescent="0.2">
      <c r="D8685" s="2"/>
    </row>
    <row r="8686" spans="4:4" ht="33" customHeight="1" x14ac:dyDescent="0.2">
      <c r="D8686" s="2"/>
    </row>
    <row r="8687" spans="4:4" ht="33" customHeight="1" x14ac:dyDescent="0.2">
      <c r="D8687" s="2"/>
    </row>
    <row r="8688" spans="4:4" ht="33" customHeight="1" x14ac:dyDescent="0.2">
      <c r="D8688" s="2"/>
    </row>
    <row r="8689" spans="4:4" ht="33" customHeight="1" x14ac:dyDescent="0.2">
      <c r="D8689" s="2"/>
    </row>
    <row r="8690" spans="4:4" ht="33" customHeight="1" x14ac:dyDescent="0.2">
      <c r="D8690" s="2"/>
    </row>
    <row r="8691" spans="4:4" ht="33" customHeight="1" x14ac:dyDescent="0.2">
      <c r="D8691" s="2"/>
    </row>
    <row r="8692" spans="4:4" ht="33" customHeight="1" x14ac:dyDescent="0.2">
      <c r="D8692" s="2"/>
    </row>
    <row r="8693" spans="4:4" ht="33" customHeight="1" x14ac:dyDescent="0.2">
      <c r="D8693" s="2"/>
    </row>
    <row r="8694" spans="4:4" ht="33" customHeight="1" x14ac:dyDescent="0.2">
      <c r="D8694" s="2"/>
    </row>
    <row r="8695" spans="4:4" ht="33" customHeight="1" x14ac:dyDescent="0.2">
      <c r="D8695" s="2"/>
    </row>
    <row r="8696" spans="4:4" ht="33" customHeight="1" x14ac:dyDescent="0.2">
      <c r="D8696" s="2"/>
    </row>
    <row r="8697" spans="4:4" ht="33" customHeight="1" x14ac:dyDescent="0.2">
      <c r="D8697" s="2"/>
    </row>
    <row r="8698" spans="4:4" ht="33" customHeight="1" x14ac:dyDescent="0.2">
      <c r="D8698" s="2"/>
    </row>
    <row r="8699" spans="4:4" ht="33" customHeight="1" x14ac:dyDescent="0.2">
      <c r="D8699" s="2"/>
    </row>
    <row r="8700" spans="4:4" ht="33" customHeight="1" x14ac:dyDescent="0.2">
      <c r="D8700" s="2"/>
    </row>
    <row r="8701" spans="4:4" ht="33" customHeight="1" x14ac:dyDescent="0.2">
      <c r="D8701" s="2"/>
    </row>
    <row r="8702" spans="4:4" ht="33" customHeight="1" x14ac:dyDescent="0.2">
      <c r="D8702" s="2"/>
    </row>
    <row r="8703" spans="4:4" ht="33" customHeight="1" x14ac:dyDescent="0.2">
      <c r="D8703" s="2"/>
    </row>
    <row r="8704" spans="4:4" ht="33" customHeight="1" x14ac:dyDescent="0.2">
      <c r="D8704" s="2"/>
    </row>
    <row r="8705" spans="4:4" ht="33" customHeight="1" x14ac:dyDescent="0.2">
      <c r="D8705" s="2"/>
    </row>
    <row r="8706" spans="4:4" ht="33" customHeight="1" x14ac:dyDescent="0.2">
      <c r="D8706" s="2"/>
    </row>
    <row r="8707" spans="4:4" ht="33" customHeight="1" x14ac:dyDescent="0.2">
      <c r="D8707" s="2"/>
    </row>
    <row r="8708" spans="4:4" ht="33" customHeight="1" x14ac:dyDescent="0.2">
      <c r="D8708" s="2"/>
    </row>
    <row r="8709" spans="4:4" ht="33" customHeight="1" x14ac:dyDescent="0.2">
      <c r="D8709" s="2"/>
    </row>
    <row r="8710" spans="4:4" ht="33" customHeight="1" x14ac:dyDescent="0.2">
      <c r="D8710" s="2"/>
    </row>
    <row r="8711" spans="4:4" ht="33" customHeight="1" x14ac:dyDescent="0.2">
      <c r="D8711" s="2"/>
    </row>
    <row r="8712" spans="4:4" ht="33" customHeight="1" x14ac:dyDescent="0.2">
      <c r="D8712" s="2"/>
    </row>
    <row r="8713" spans="4:4" ht="33" customHeight="1" x14ac:dyDescent="0.2">
      <c r="D8713" s="2"/>
    </row>
    <row r="8714" spans="4:4" ht="33" customHeight="1" x14ac:dyDescent="0.2">
      <c r="D8714" s="2"/>
    </row>
    <row r="8715" spans="4:4" ht="33" customHeight="1" x14ac:dyDescent="0.2">
      <c r="D8715" s="2"/>
    </row>
    <row r="8716" spans="4:4" ht="33" customHeight="1" x14ac:dyDescent="0.2">
      <c r="D8716" s="2"/>
    </row>
    <row r="8717" spans="4:4" ht="33" customHeight="1" x14ac:dyDescent="0.2">
      <c r="D8717" s="2"/>
    </row>
    <row r="8718" spans="4:4" ht="33" customHeight="1" x14ac:dyDescent="0.2">
      <c r="D8718" s="2"/>
    </row>
    <row r="8719" spans="4:4" ht="33" customHeight="1" x14ac:dyDescent="0.2">
      <c r="D8719" s="2"/>
    </row>
    <row r="8720" spans="4:4" ht="33" customHeight="1" x14ac:dyDescent="0.2">
      <c r="D8720" s="2"/>
    </row>
    <row r="8721" spans="4:4" ht="33" customHeight="1" x14ac:dyDescent="0.2">
      <c r="D8721" s="2"/>
    </row>
    <row r="8722" spans="4:4" ht="33" customHeight="1" x14ac:dyDescent="0.2">
      <c r="D8722" s="2"/>
    </row>
    <row r="8723" spans="4:4" ht="33" customHeight="1" x14ac:dyDescent="0.2">
      <c r="D8723" s="2"/>
    </row>
    <row r="8724" spans="4:4" ht="33" customHeight="1" x14ac:dyDescent="0.2">
      <c r="D8724" s="2"/>
    </row>
    <row r="8725" spans="4:4" ht="33" customHeight="1" x14ac:dyDescent="0.2">
      <c r="D8725" s="2"/>
    </row>
    <row r="8726" spans="4:4" ht="33" customHeight="1" x14ac:dyDescent="0.2">
      <c r="D8726" s="2"/>
    </row>
    <row r="8727" spans="4:4" ht="33" customHeight="1" x14ac:dyDescent="0.2">
      <c r="D8727" s="2"/>
    </row>
    <row r="8728" spans="4:4" ht="33" customHeight="1" x14ac:dyDescent="0.2">
      <c r="D8728" s="2"/>
    </row>
    <row r="8729" spans="4:4" ht="33" customHeight="1" x14ac:dyDescent="0.2">
      <c r="D8729" s="2"/>
    </row>
    <row r="8730" spans="4:4" ht="33" customHeight="1" x14ac:dyDescent="0.2">
      <c r="D8730" s="2"/>
    </row>
    <row r="8731" spans="4:4" ht="33" customHeight="1" x14ac:dyDescent="0.2">
      <c r="D8731" s="2"/>
    </row>
    <row r="8732" spans="4:4" ht="33" customHeight="1" x14ac:dyDescent="0.2">
      <c r="D8732" s="2"/>
    </row>
    <row r="8733" spans="4:4" ht="33" customHeight="1" x14ac:dyDescent="0.2">
      <c r="D8733" s="2"/>
    </row>
    <row r="8734" spans="4:4" ht="33" customHeight="1" x14ac:dyDescent="0.2">
      <c r="D8734" s="2"/>
    </row>
    <row r="8735" spans="4:4" ht="33" customHeight="1" x14ac:dyDescent="0.2">
      <c r="D8735" s="2"/>
    </row>
    <row r="8736" spans="4:4" ht="33" customHeight="1" x14ac:dyDescent="0.2">
      <c r="D8736" s="2"/>
    </row>
    <row r="8737" spans="4:4" ht="33" customHeight="1" x14ac:dyDescent="0.2">
      <c r="D8737" s="2"/>
    </row>
    <row r="8738" spans="4:4" ht="33" customHeight="1" x14ac:dyDescent="0.2">
      <c r="D8738" s="2"/>
    </row>
    <row r="8739" spans="4:4" ht="33" customHeight="1" x14ac:dyDescent="0.2">
      <c r="D8739" s="2"/>
    </row>
    <row r="8740" spans="4:4" ht="33" customHeight="1" x14ac:dyDescent="0.2">
      <c r="D8740" s="2"/>
    </row>
    <row r="8741" spans="4:4" ht="33" customHeight="1" x14ac:dyDescent="0.2">
      <c r="D8741" s="2"/>
    </row>
    <row r="8742" spans="4:4" ht="33" customHeight="1" x14ac:dyDescent="0.2">
      <c r="D8742" s="2"/>
    </row>
    <row r="8743" spans="4:4" ht="33" customHeight="1" x14ac:dyDescent="0.2">
      <c r="D8743" s="2"/>
    </row>
    <row r="8744" spans="4:4" ht="33" customHeight="1" x14ac:dyDescent="0.2">
      <c r="D8744" s="2"/>
    </row>
    <row r="8745" spans="4:4" ht="33" customHeight="1" x14ac:dyDescent="0.2">
      <c r="D8745" s="2"/>
    </row>
    <row r="8746" spans="4:4" ht="33" customHeight="1" x14ac:dyDescent="0.2">
      <c r="D8746" s="2"/>
    </row>
    <row r="8747" spans="4:4" ht="33" customHeight="1" x14ac:dyDescent="0.2">
      <c r="D8747" s="2"/>
    </row>
    <row r="8748" spans="4:4" ht="33" customHeight="1" x14ac:dyDescent="0.2">
      <c r="D8748" s="2"/>
    </row>
    <row r="8749" spans="4:4" ht="33" customHeight="1" x14ac:dyDescent="0.2">
      <c r="D8749" s="2"/>
    </row>
    <row r="8750" spans="4:4" ht="33" customHeight="1" x14ac:dyDescent="0.2">
      <c r="D8750" s="2"/>
    </row>
    <row r="8751" spans="4:4" ht="33" customHeight="1" x14ac:dyDescent="0.2">
      <c r="D8751" s="2"/>
    </row>
    <row r="8752" spans="4:4" ht="33" customHeight="1" x14ac:dyDescent="0.2">
      <c r="D8752" s="2"/>
    </row>
    <row r="8753" spans="4:4" ht="33" customHeight="1" x14ac:dyDescent="0.2">
      <c r="D8753" s="2"/>
    </row>
    <row r="8754" spans="4:4" ht="33" customHeight="1" x14ac:dyDescent="0.2">
      <c r="D8754" s="2"/>
    </row>
    <row r="8755" spans="4:4" ht="33" customHeight="1" x14ac:dyDescent="0.2">
      <c r="D8755" s="2"/>
    </row>
    <row r="8756" spans="4:4" ht="33" customHeight="1" x14ac:dyDescent="0.2">
      <c r="D8756" s="2"/>
    </row>
    <row r="8757" spans="4:4" ht="33" customHeight="1" x14ac:dyDescent="0.2">
      <c r="D8757" s="2"/>
    </row>
    <row r="8758" spans="4:4" ht="33" customHeight="1" x14ac:dyDescent="0.2">
      <c r="D8758" s="2"/>
    </row>
    <row r="8759" spans="4:4" ht="33" customHeight="1" x14ac:dyDescent="0.2">
      <c r="D8759" s="2"/>
    </row>
    <row r="8760" spans="4:4" ht="33" customHeight="1" x14ac:dyDescent="0.2">
      <c r="D8760" s="2"/>
    </row>
    <row r="8761" spans="4:4" ht="33" customHeight="1" x14ac:dyDescent="0.2">
      <c r="D8761" s="2"/>
    </row>
    <row r="8762" spans="4:4" ht="33" customHeight="1" x14ac:dyDescent="0.2">
      <c r="D8762" s="2"/>
    </row>
    <row r="8763" spans="4:4" ht="33" customHeight="1" x14ac:dyDescent="0.2">
      <c r="D8763" s="2"/>
    </row>
    <row r="8764" spans="4:4" ht="33" customHeight="1" x14ac:dyDescent="0.2">
      <c r="D8764" s="2"/>
    </row>
    <row r="8765" spans="4:4" ht="33" customHeight="1" x14ac:dyDescent="0.2">
      <c r="D8765" s="2"/>
    </row>
    <row r="8766" spans="4:4" ht="33" customHeight="1" x14ac:dyDescent="0.2">
      <c r="D8766" s="2"/>
    </row>
    <row r="8767" spans="4:4" ht="33" customHeight="1" x14ac:dyDescent="0.2">
      <c r="D8767" s="2"/>
    </row>
    <row r="8768" spans="4:4" ht="33" customHeight="1" x14ac:dyDescent="0.2">
      <c r="D8768" s="2"/>
    </row>
    <row r="8769" spans="4:4" ht="33" customHeight="1" x14ac:dyDescent="0.2">
      <c r="D8769" s="2"/>
    </row>
    <row r="8770" spans="4:4" ht="33" customHeight="1" x14ac:dyDescent="0.2">
      <c r="D8770" s="2"/>
    </row>
    <row r="8771" spans="4:4" ht="33" customHeight="1" x14ac:dyDescent="0.2">
      <c r="D8771" s="2"/>
    </row>
    <row r="8772" spans="4:4" ht="33" customHeight="1" x14ac:dyDescent="0.2">
      <c r="D8772" s="2"/>
    </row>
    <row r="8773" spans="4:4" ht="33" customHeight="1" x14ac:dyDescent="0.2">
      <c r="D8773" s="2"/>
    </row>
    <row r="8774" spans="4:4" ht="33" customHeight="1" x14ac:dyDescent="0.2">
      <c r="D8774" s="2"/>
    </row>
    <row r="8775" spans="4:4" ht="33" customHeight="1" x14ac:dyDescent="0.2">
      <c r="D8775" s="2"/>
    </row>
    <row r="8776" spans="4:4" ht="33" customHeight="1" x14ac:dyDescent="0.2">
      <c r="D8776" s="2"/>
    </row>
    <row r="8777" spans="4:4" ht="33" customHeight="1" x14ac:dyDescent="0.2">
      <c r="D8777" s="2"/>
    </row>
    <row r="8778" spans="4:4" ht="33" customHeight="1" x14ac:dyDescent="0.2">
      <c r="D8778" s="2"/>
    </row>
    <row r="8779" spans="4:4" ht="33" customHeight="1" x14ac:dyDescent="0.2">
      <c r="D8779" s="2"/>
    </row>
    <row r="8780" spans="4:4" ht="33" customHeight="1" x14ac:dyDescent="0.2">
      <c r="D8780" s="2"/>
    </row>
    <row r="8781" spans="4:4" ht="33" customHeight="1" x14ac:dyDescent="0.2">
      <c r="D8781" s="2"/>
    </row>
    <row r="8782" spans="4:4" ht="33" customHeight="1" x14ac:dyDescent="0.2">
      <c r="D8782" s="2"/>
    </row>
    <row r="8783" spans="4:4" ht="33" customHeight="1" x14ac:dyDescent="0.2">
      <c r="D8783" s="2"/>
    </row>
    <row r="8784" spans="4:4" ht="33" customHeight="1" x14ac:dyDescent="0.2">
      <c r="D8784" s="2"/>
    </row>
    <row r="8785" spans="4:4" ht="33" customHeight="1" x14ac:dyDescent="0.2">
      <c r="D8785" s="2"/>
    </row>
    <row r="8786" spans="4:4" ht="33" customHeight="1" x14ac:dyDescent="0.2">
      <c r="D8786" s="2"/>
    </row>
    <row r="8787" spans="4:4" ht="33" customHeight="1" x14ac:dyDescent="0.2">
      <c r="D8787" s="2"/>
    </row>
    <row r="8788" spans="4:4" ht="33" customHeight="1" x14ac:dyDescent="0.2">
      <c r="D8788" s="2"/>
    </row>
    <row r="8789" spans="4:4" ht="33" customHeight="1" x14ac:dyDescent="0.2">
      <c r="D8789" s="2"/>
    </row>
    <row r="8790" spans="4:4" ht="33" customHeight="1" x14ac:dyDescent="0.2">
      <c r="D8790" s="2"/>
    </row>
    <row r="8791" spans="4:4" ht="33" customHeight="1" x14ac:dyDescent="0.2">
      <c r="D8791" s="2"/>
    </row>
    <row r="8792" spans="4:4" ht="33" customHeight="1" x14ac:dyDescent="0.2">
      <c r="D8792" s="2"/>
    </row>
    <row r="8793" spans="4:4" ht="33" customHeight="1" x14ac:dyDescent="0.2">
      <c r="D8793" s="2"/>
    </row>
    <row r="8794" spans="4:4" ht="33" customHeight="1" x14ac:dyDescent="0.2">
      <c r="D8794" s="2"/>
    </row>
    <row r="8795" spans="4:4" ht="33" customHeight="1" x14ac:dyDescent="0.2">
      <c r="D8795" s="2"/>
    </row>
    <row r="8796" spans="4:4" ht="33" customHeight="1" x14ac:dyDescent="0.2">
      <c r="D8796" s="2"/>
    </row>
    <row r="8797" spans="4:4" ht="33" customHeight="1" x14ac:dyDescent="0.2">
      <c r="D8797" s="2"/>
    </row>
    <row r="8798" spans="4:4" ht="33" customHeight="1" x14ac:dyDescent="0.2">
      <c r="D8798" s="2"/>
    </row>
    <row r="8799" spans="4:4" ht="33" customHeight="1" x14ac:dyDescent="0.2">
      <c r="D8799" s="2"/>
    </row>
    <row r="8800" spans="4:4" ht="33" customHeight="1" x14ac:dyDescent="0.2">
      <c r="D8800" s="2"/>
    </row>
    <row r="8801" spans="4:4" ht="33" customHeight="1" x14ac:dyDescent="0.2">
      <c r="D8801" s="2"/>
    </row>
    <row r="8802" spans="4:4" ht="33" customHeight="1" x14ac:dyDescent="0.2">
      <c r="D8802" s="2"/>
    </row>
    <row r="8803" spans="4:4" ht="33" customHeight="1" x14ac:dyDescent="0.2">
      <c r="D8803" s="2"/>
    </row>
    <row r="8804" spans="4:4" ht="33" customHeight="1" x14ac:dyDescent="0.2">
      <c r="D8804" s="2"/>
    </row>
    <row r="8805" spans="4:4" ht="33" customHeight="1" x14ac:dyDescent="0.2">
      <c r="D8805" s="2"/>
    </row>
    <row r="8806" spans="4:4" ht="33" customHeight="1" x14ac:dyDescent="0.2">
      <c r="D8806" s="2"/>
    </row>
    <row r="8807" spans="4:4" ht="33" customHeight="1" x14ac:dyDescent="0.2">
      <c r="D8807" s="2"/>
    </row>
    <row r="8808" spans="4:4" ht="33" customHeight="1" x14ac:dyDescent="0.2">
      <c r="D8808" s="2"/>
    </row>
    <row r="8809" spans="4:4" ht="33" customHeight="1" x14ac:dyDescent="0.2">
      <c r="D8809" s="2"/>
    </row>
    <row r="8810" spans="4:4" ht="33" customHeight="1" x14ac:dyDescent="0.2">
      <c r="D8810" s="2"/>
    </row>
    <row r="8811" spans="4:4" ht="33" customHeight="1" x14ac:dyDescent="0.2">
      <c r="D8811" s="2"/>
    </row>
    <row r="8812" spans="4:4" ht="33" customHeight="1" x14ac:dyDescent="0.2">
      <c r="D8812" s="2"/>
    </row>
    <row r="8813" spans="4:4" ht="33" customHeight="1" x14ac:dyDescent="0.2">
      <c r="D8813" s="2"/>
    </row>
    <row r="8814" spans="4:4" ht="33" customHeight="1" x14ac:dyDescent="0.2">
      <c r="D8814" s="2"/>
    </row>
    <row r="8815" spans="4:4" ht="33" customHeight="1" x14ac:dyDescent="0.2">
      <c r="D8815" s="2"/>
    </row>
    <row r="8816" spans="4:4" ht="33" customHeight="1" x14ac:dyDescent="0.2">
      <c r="D8816" s="2"/>
    </row>
    <row r="8817" spans="4:4" ht="33" customHeight="1" x14ac:dyDescent="0.2">
      <c r="D8817" s="2"/>
    </row>
    <row r="8818" spans="4:4" ht="33" customHeight="1" x14ac:dyDescent="0.2">
      <c r="D8818" s="2"/>
    </row>
    <row r="8819" spans="4:4" ht="33" customHeight="1" x14ac:dyDescent="0.2">
      <c r="D8819" s="2"/>
    </row>
    <row r="8820" spans="4:4" ht="33" customHeight="1" x14ac:dyDescent="0.2">
      <c r="D8820" s="2"/>
    </row>
    <row r="8821" spans="4:4" ht="33" customHeight="1" x14ac:dyDescent="0.2">
      <c r="D8821" s="2"/>
    </row>
    <row r="8822" spans="4:4" ht="33" customHeight="1" x14ac:dyDescent="0.2">
      <c r="D8822" s="2"/>
    </row>
    <row r="8823" spans="4:4" ht="33" customHeight="1" x14ac:dyDescent="0.2">
      <c r="D8823" s="2"/>
    </row>
    <row r="8824" spans="4:4" ht="33" customHeight="1" x14ac:dyDescent="0.2">
      <c r="D8824" s="2"/>
    </row>
    <row r="8825" spans="4:4" ht="33" customHeight="1" x14ac:dyDescent="0.2">
      <c r="D8825" s="2"/>
    </row>
    <row r="8826" spans="4:4" ht="33" customHeight="1" x14ac:dyDescent="0.2">
      <c r="D8826" s="2"/>
    </row>
    <row r="8827" spans="4:4" ht="33" customHeight="1" x14ac:dyDescent="0.2">
      <c r="D8827" s="2"/>
    </row>
    <row r="8828" spans="4:4" ht="33" customHeight="1" x14ac:dyDescent="0.2">
      <c r="D8828" s="2"/>
    </row>
    <row r="8829" spans="4:4" ht="33" customHeight="1" x14ac:dyDescent="0.2">
      <c r="D8829" s="2"/>
    </row>
    <row r="8830" spans="4:4" ht="33" customHeight="1" x14ac:dyDescent="0.2">
      <c r="D8830" s="2"/>
    </row>
    <row r="8831" spans="4:4" ht="33" customHeight="1" x14ac:dyDescent="0.2">
      <c r="D8831" s="2"/>
    </row>
    <row r="8832" spans="4:4" ht="33" customHeight="1" x14ac:dyDescent="0.2">
      <c r="D8832" s="2"/>
    </row>
    <row r="8833" spans="4:4" ht="33" customHeight="1" x14ac:dyDescent="0.2">
      <c r="D8833" s="2"/>
    </row>
    <row r="8834" spans="4:4" ht="33" customHeight="1" x14ac:dyDescent="0.2">
      <c r="D8834" s="2"/>
    </row>
    <row r="8835" spans="4:4" ht="33" customHeight="1" x14ac:dyDescent="0.2">
      <c r="D8835" s="2"/>
    </row>
    <row r="8836" spans="4:4" ht="33" customHeight="1" x14ac:dyDescent="0.2">
      <c r="D8836" s="2"/>
    </row>
    <row r="8837" spans="4:4" ht="33" customHeight="1" x14ac:dyDescent="0.2">
      <c r="D8837" s="2"/>
    </row>
    <row r="8838" spans="4:4" ht="33" customHeight="1" x14ac:dyDescent="0.2">
      <c r="D8838" s="2"/>
    </row>
    <row r="8839" spans="4:4" ht="33" customHeight="1" x14ac:dyDescent="0.2">
      <c r="D8839" s="2"/>
    </row>
    <row r="8840" spans="4:4" ht="33" customHeight="1" x14ac:dyDescent="0.2">
      <c r="D8840" s="2"/>
    </row>
    <row r="8841" spans="4:4" ht="33" customHeight="1" x14ac:dyDescent="0.2">
      <c r="D8841" s="2"/>
    </row>
    <row r="8842" spans="4:4" ht="33" customHeight="1" x14ac:dyDescent="0.2">
      <c r="D8842" s="2"/>
    </row>
    <row r="8843" spans="4:4" ht="33" customHeight="1" x14ac:dyDescent="0.2">
      <c r="D8843" s="2"/>
    </row>
    <row r="8844" spans="4:4" ht="33" customHeight="1" x14ac:dyDescent="0.2">
      <c r="D8844" s="2"/>
    </row>
    <row r="8845" spans="4:4" ht="33" customHeight="1" x14ac:dyDescent="0.2">
      <c r="D8845" s="2"/>
    </row>
    <row r="8846" spans="4:4" ht="33" customHeight="1" x14ac:dyDescent="0.2">
      <c r="D8846" s="2"/>
    </row>
    <row r="8847" spans="4:4" ht="33" customHeight="1" x14ac:dyDescent="0.2">
      <c r="D8847" s="2"/>
    </row>
    <row r="8848" spans="4:4" ht="33" customHeight="1" x14ac:dyDescent="0.2">
      <c r="D8848" s="2"/>
    </row>
    <row r="8849" spans="4:4" ht="33" customHeight="1" x14ac:dyDescent="0.2">
      <c r="D8849" s="2"/>
    </row>
    <row r="8850" spans="4:4" ht="33" customHeight="1" x14ac:dyDescent="0.2">
      <c r="D8850" s="2"/>
    </row>
    <row r="8851" spans="4:4" ht="33" customHeight="1" x14ac:dyDescent="0.2">
      <c r="D8851" s="2"/>
    </row>
    <row r="8852" spans="4:4" ht="33" customHeight="1" x14ac:dyDescent="0.2">
      <c r="D8852" s="2"/>
    </row>
    <row r="8853" spans="4:4" ht="33" customHeight="1" x14ac:dyDescent="0.2">
      <c r="D8853" s="2"/>
    </row>
    <row r="8854" spans="4:4" ht="33" customHeight="1" x14ac:dyDescent="0.2">
      <c r="D8854" s="2"/>
    </row>
    <row r="8855" spans="4:4" ht="33" customHeight="1" x14ac:dyDescent="0.2">
      <c r="D8855" s="2"/>
    </row>
    <row r="8856" spans="4:4" ht="33" customHeight="1" x14ac:dyDescent="0.2">
      <c r="D8856" s="2"/>
    </row>
    <row r="8857" spans="4:4" ht="33" customHeight="1" x14ac:dyDescent="0.2">
      <c r="D8857" s="2"/>
    </row>
    <row r="8858" spans="4:4" ht="33" customHeight="1" x14ac:dyDescent="0.2">
      <c r="D8858" s="2"/>
    </row>
    <row r="8859" spans="4:4" ht="33" customHeight="1" x14ac:dyDescent="0.2">
      <c r="D8859" s="2"/>
    </row>
    <row r="8860" spans="4:4" ht="33" customHeight="1" x14ac:dyDescent="0.2">
      <c r="D8860" s="2"/>
    </row>
    <row r="8861" spans="4:4" ht="33" customHeight="1" x14ac:dyDescent="0.2">
      <c r="D8861" s="2"/>
    </row>
    <row r="8862" spans="4:4" ht="33" customHeight="1" x14ac:dyDescent="0.2">
      <c r="D8862" s="2"/>
    </row>
    <row r="8863" spans="4:4" ht="33" customHeight="1" x14ac:dyDescent="0.2">
      <c r="D8863" s="2"/>
    </row>
    <row r="8864" spans="4:4" ht="33" customHeight="1" x14ac:dyDescent="0.2">
      <c r="D8864" s="2"/>
    </row>
    <row r="8865" spans="4:4" ht="33" customHeight="1" x14ac:dyDescent="0.2">
      <c r="D8865" s="2"/>
    </row>
    <row r="8866" spans="4:4" ht="33" customHeight="1" x14ac:dyDescent="0.2">
      <c r="D8866" s="2"/>
    </row>
    <row r="8867" spans="4:4" ht="33" customHeight="1" x14ac:dyDescent="0.2">
      <c r="D8867" s="2"/>
    </row>
    <row r="8868" spans="4:4" ht="33" customHeight="1" x14ac:dyDescent="0.2">
      <c r="D8868" s="2"/>
    </row>
    <row r="8869" spans="4:4" ht="33" customHeight="1" x14ac:dyDescent="0.2">
      <c r="D8869" s="2"/>
    </row>
    <row r="8870" spans="4:4" ht="33" customHeight="1" x14ac:dyDescent="0.2">
      <c r="D8870" s="2"/>
    </row>
    <row r="8871" spans="4:4" ht="33" customHeight="1" x14ac:dyDescent="0.2">
      <c r="D8871" s="2"/>
    </row>
    <row r="8872" spans="4:4" ht="33" customHeight="1" x14ac:dyDescent="0.2">
      <c r="D8872" s="2"/>
    </row>
    <row r="8873" spans="4:4" ht="33" customHeight="1" x14ac:dyDescent="0.2">
      <c r="D8873" s="2"/>
    </row>
    <row r="8874" spans="4:4" ht="33" customHeight="1" x14ac:dyDescent="0.2">
      <c r="D8874" s="2"/>
    </row>
    <row r="8875" spans="4:4" ht="33" customHeight="1" x14ac:dyDescent="0.2">
      <c r="D8875" s="2"/>
    </row>
    <row r="8876" spans="4:4" ht="33" customHeight="1" x14ac:dyDescent="0.2">
      <c r="D8876" s="2"/>
    </row>
    <row r="8877" spans="4:4" ht="33" customHeight="1" x14ac:dyDescent="0.2">
      <c r="D8877" s="2"/>
    </row>
    <row r="8878" spans="4:4" ht="33" customHeight="1" x14ac:dyDescent="0.2">
      <c r="D8878" s="2"/>
    </row>
    <row r="8879" spans="4:4" ht="33" customHeight="1" x14ac:dyDescent="0.2">
      <c r="D8879" s="2"/>
    </row>
    <row r="8880" spans="4:4" ht="33" customHeight="1" x14ac:dyDescent="0.2">
      <c r="D8880" s="2"/>
    </row>
    <row r="8881" spans="4:4" ht="33" customHeight="1" x14ac:dyDescent="0.2">
      <c r="D8881" s="2"/>
    </row>
    <row r="8882" spans="4:4" ht="33" customHeight="1" x14ac:dyDescent="0.2">
      <c r="D8882" s="2"/>
    </row>
    <row r="8883" spans="4:4" ht="33" customHeight="1" x14ac:dyDescent="0.2">
      <c r="D8883" s="2"/>
    </row>
    <row r="8884" spans="4:4" ht="33" customHeight="1" x14ac:dyDescent="0.2">
      <c r="D8884" s="2"/>
    </row>
    <row r="8885" spans="4:4" ht="33" customHeight="1" x14ac:dyDescent="0.2">
      <c r="D8885" s="2"/>
    </row>
    <row r="8886" spans="4:4" ht="33" customHeight="1" x14ac:dyDescent="0.2">
      <c r="D8886" s="2"/>
    </row>
    <row r="8887" spans="4:4" ht="33" customHeight="1" x14ac:dyDescent="0.2">
      <c r="D8887" s="2"/>
    </row>
    <row r="8888" spans="4:4" ht="33" customHeight="1" x14ac:dyDescent="0.2">
      <c r="D8888" s="2"/>
    </row>
    <row r="8889" spans="4:4" ht="33" customHeight="1" x14ac:dyDescent="0.2">
      <c r="D8889" s="2"/>
    </row>
    <row r="8890" spans="4:4" ht="33" customHeight="1" x14ac:dyDescent="0.2">
      <c r="D8890" s="2"/>
    </row>
    <row r="8891" spans="4:4" ht="33" customHeight="1" x14ac:dyDescent="0.2">
      <c r="D8891" s="2"/>
    </row>
    <row r="8892" spans="4:4" ht="33" customHeight="1" x14ac:dyDescent="0.2">
      <c r="D8892" s="2"/>
    </row>
    <row r="8893" spans="4:4" ht="33" customHeight="1" x14ac:dyDescent="0.2">
      <c r="D8893" s="2"/>
    </row>
    <row r="8894" spans="4:4" ht="33" customHeight="1" x14ac:dyDescent="0.2">
      <c r="D8894" s="2"/>
    </row>
    <row r="8895" spans="4:4" ht="33" customHeight="1" x14ac:dyDescent="0.2">
      <c r="D8895" s="2"/>
    </row>
    <row r="8896" spans="4:4" ht="33" customHeight="1" x14ac:dyDescent="0.2">
      <c r="D8896" s="2"/>
    </row>
    <row r="8897" spans="4:4" ht="33" customHeight="1" x14ac:dyDescent="0.2">
      <c r="D8897" s="2"/>
    </row>
    <row r="8898" spans="4:4" ht="33" customHeight="1" x14ac:dyDescent="0.2">
      <c r="D8898" s="2"/>
    </row>
    <row r="8899" spans="4:4" ht="33" customHeight="1" x14ac:dyDescent="0.2">
      <c r="D8899" s="2"/>
    </row>
    <row r="8900" spans="4:4" ht="33" customHeight="1" x14ac:dyDescent="0.2">
      <c r="D8900" s="2"/>
    </row>
    <row r="8901" spans="4:4" ht="33" customHeight="1" x14ac:dyDescent="0.2">
      <c r="D8901" s="2"/>
    </row>
    <row r="8902" spans="4:4" ht="33" customHeight="1" x14ac:dyDescent="0.2">
      <c r="D8902" s="2"/>
    </row>
    <row r="8903" spans="4:4" ht="33" customHeight="1" x14ac:dyDescent="0.2">
      <c r="D8903" s="2"/>
    </row>
    <row r="8904" spans="4:4" ht="33" customHeight="1" x14ac:dyDescent="0.2">
      <c r="D8904" s="2"/>
    </row>
    <row r="8905" spans="4:4" ht="33" customHeight="1" x14ac:dyDescent="0.2">
      <c r="D8905" s="2"/>
    </row>
    <row r="8906" spans="4:4" ht="33" customHeight="1" x14ac:dyDescent="0.2">
      <c r="D8906" s="2"/>
    </row>
    <row r="8907" spans="4:4" ht="33" customHeight="1" x14ac:dyDescent="0.2">
      <c r="D8907" s="2"/>
    </row>
    <row r="8908" spans="4:4" ht="33" customHeight="1" x14ac:dyDescent="0.2">
      <c r="D8908" s="2"/>
    </row>
    <row r="8909" spans="4:4" ht="33" customHeight="1" x14ac:dyDescent="0.2">
      <c r="D8909" s="2"/>
    </row>
    <row r="8910" spans="4:4" ht="33" customHeight="1" x14ac:dyDescent="0.2">
      <c r="D8910" s="2"/>
    </row>
    <row r="8911" spans="4:4" ht="33" customHeight="1" x14ac:dyDescent="0.2">
      <c r="D8911" s="2"/>
    </row>
    <row r="8912" spans="4:4" ht="33" customHeight="1" x14ac:dyDescent="0.2">
      <c r="D8912" s="2"/>
    </row>
    <row r="8913" spans="4:4" ht="33" customHeight="1" x14ac:dyDescent="0.2">
      <c r="D8913" s="2"/>
    </row>
    <row r="8914" spans="4:4" ht="33" customHeight="1" x14ac:dyDescent="0.2">
      <c r="D8914" s="2"/>
    </row>
    <row r="8915" spans="4:4" ht="33" customHeight="1" x14ac:dyDescent="0.2">
      <c r="D8915" s="2"/>
    </row>
    <row r="8916" spans="4:4" ht="33" customHeight="1" x14ac:dyDescent="0.2">
      <c r="D8916" s="2"/>
    </row>
    <row r="8917" spans="4:4" ht="33" customHeight="1" x14ac:dyDescent="0.2">
      <c r="D8917" s="2"/>
    </row>
    <row r="8918" spans="4:4" ht="33" customHeight="1" x14ac:dyDescent="0.2">
      <c r="D8918" s="2"/>
    </row>
    <row r="8919" spans="4:4" ht="33" customHeight="1" x14ac:dyDescent="0.2">
      <c r="D8919" s="2"/>
    </row>
    <row r="8920" spans="4:4" ht="33" customHeight="1" x14ac:dyDescent="0.2">
      <c r="D8920" s="2"/>
    </row>
    <row r="8921" spans="4:4" ht="33" customHeight="1" x14ac:dyDescent="0.2">
      <c r="D8921" s="2"/>
    </row>
    <row r="8922" spans="4:4" ht="33" customHeight="1" x14ac:dyDescent="0.2">
      <c r="D8922" s="2"/>
    </row>
    <row r="8923" spans="4:4" ht="33" customHeight="1" x14ac:dyDescent="0.2">
      <c r="D8923" s="2"/>
    </row>
    <row r="8924" spans="4:4" ht="33" customHeight="1" x14ac:dyDescent="0.2">
      <c r="D8924" s="2"/>
    </row>
    <row r="8925" spans="4:4" ht="33" customHeight="1" x14ac:dyDescent="0.2">
      <c r="D8925" s="2"/>
    </row>
    <row r="8926" spans="4:4" ht="33" customHeight="1" x14ac:dyDescent="0.2">
      <c r="D8926" s="2"/>
    </row>
    <row r="8927" spans="4:4" ht="33" customHeight="1" x14ac:dyDescent="0.2">
      <c r="D8927" s="2"/>
    </row>
    <row r="8928" spans="4:4" ht="33" customHeight="1" x14ac:dyDescent="0.2">
      <c r="D8928" s="2"/>
    </row>
    <row r="8929" spans="4:4" ht="33" customHeight="1" x14ac:dyDescent="0.2">
      <c r="D8929" s="2"/>
    </row>
    <row r="8930" spans="4:4" ht="33" customHeight="1" x14ac:dyDescent="0.2">
      <c r="D8930" s="2"/>
    </row>
    <row r="8931" spans="4:4" ht="33" customHeight="1" x14ac:dyDescent="0.2">
      <c r="D8931" s="2"/>
    </row>
    <row r="8932" spans="4:4" ht="33" customHeight="1" x14ac:dyDescent="0.2">
      <c r="D8932" s="2"/>
    </row>
    <row r="8933" spans="4:4" ht="33" customHeight="1" x14ac:dyDescent="0.2">
      <c r="D8933" s="2"/>
    </row>
    <row r="8934" spans="4:4" ht="33" customHeight="1" x14ac:dyDescent="0.2">
      <c r="D8934" s="2"/>
    </row>
    <row r="8935" spans="4:4" ht="33" customHeight="1" x14ac:dyDescent="0.2">
      <c r="D8935" s="2"/>
    </row>
    <row r="8936" spans="4:4" ht="33" customHeight="1" x14ac:dyDescent="0.2">
      <c r="D8936" s="2"/>
    </row>
    <row r="8937" spans="4:4" ht="33" customHeight="1" x14ac:dyDescent="0.2">
      <c r="D8937" s="2"/>
    </row>
    <row r="8938" spans="4:4" ht="33" customHeight="1" x14ac:dyDescent="0.2">
      <c r="D8938" s="2"/>
    </row>
    <row r="8939" spans="4:4" ht="33" customHeight="1" x14ac:dyDescent="0.2">
      <c r="D8939" s="2"/>
    </row>
    <row r="8940" spans="4:4" ht="33" customHeight="1" x14ac:dyDescent="0.2">
      <c r="D8940" s="2"/>
    </row>
    <row r="8941" spans="4:4" ht="33" customHeight="1" x14ac:dyDescent="0.2">
      <c r="D8941" s="2"/>
    </row>
    <row r="8942" spans="4:4" ht="33" customHeight="1" x14ac:dyDescent="0.2">
      <c r="D8942" s="2"/>
    </row>
    <row r="8943" spans="4:4" ht="33" customHeight="1" x14ac:dyDescent="0.2">
      <c r="D8943" s="2"/>
    </row>
    <row r="8944" spans="4:4" ht="33" customHeight="1" x14ac:dyDescent="0.2">
      <c r="D8944" s="2"/>
    </row>
    <row r="8945" spans="4:4" ht="33" customHeight="1" x14ac:dyDescent="0.2">
      <c r="D8945" s="2"/>
    </row>
    <row r="8946" spans="4:4" ht="33" customHeight="1" x14ac:dyDescent="0.2">
      <c r="D8946" s="2"/>
    </row>
    <row r="8947" spans="4:4" ht="33" customHeight="1" x14ac:dyDescent="0.2">
      <c r="D8947" s="2"/>
    </row>
    <row r="8948" spans="4:4" ht="33" customHeight="1" x14ac:dyDescent="0.2">
      <c r="D8948" s="2"/>
    </row>
    <row r="8949" spans="4:4" ht="33" customHeight="1" x14ac:dyDescent="0.2">
      <c r="D8949" s="2"/>
    </row>
    <row r="8950" spans="4:4" ht="33" customHeight="1" x14ac:dyDescent="0.2">
      <c r="D8950" s="2"/>
    </row>
    <row r="8951" spans="4:4" ht="33" customHeight="1" x14ac:dyDescent="0.2">
      <c r="D8951" s="2"/>
    </row>
    <row r="8952" spans="4:4" ht="33" customHeight="1" x14ac:dyDescent="0.2">
      <c r="D8952" s="2"/>
    </row>
    <row r="8953" spans="4:4" ht="33" customHeight="1" x14ac:dyDescent="0.2">
      <c r="D8953" s="2"/>
    </row>
    <row r="8954" spans="4:4" ht="33" customHeight="1" x14ac:dyDescent="0.2">
      <c r="D8954" s="2"/>
    </row>
    <row r="8955" spans="4:4" ht="33" customHeight="1" x14ac:dyDescent="0.2">
      <c r="D8955" s="2"/>
    </row>
    <row r="8956" spans="4:4" ht="33" customHeight="1" x14ac:dyDescent="0.2">
      <c r="D8956" s="2"/>
    </row>
    <row r="8957" spans="4:4" ht="33" customHeight="1" x14ac:dyDescent="0.2">
      <c r="D8957" s="2"/>
    </row>
    <row r="8958" spans="4:4" ht="33" customHeight="1" x14ac:dyDescent="0.2">
      <c r="D8958" s="2"/>
    </row>
    <row r="8959" spans="4:4" ht="33" customHeight="1" x14ac:dyDescent="0.2">
      <c r="D8959" s="2"/>
    </row>
    <row r="8960" spans="4:4" ht="33" customHeight="1" x14ac:dyDescent="0.2">
      <c r="D8960" s="2"/>
    </row>
    <row r="8961" spans="4:4" ht="33" customHeight="1" x14ac:dyDescent="0.2">
      <c r="D8961" s="2"/>
    </row>
    <row r="8962" spans="4:4" ht="33" customHeight="1" x14ac:dyDescent="0.2">
      <c r="D8962" s="2"/>
    </row>
    <row r="8963" spans="4:4" ht="33" customHeight="1" x14ac:dyDescent="0.2">
      <c r="D8963" s="2"/>
    </row>
    <row r="8964" spans="4:4" ht="33" customHeight="1" x14ac:dyDescent="0.2">
      <c r="D8964" s="2"/>
    </row>
    <row r="8965" spans="4:4" ht="33" customHeight="1" x14ac:dyDescent="0.2">
      <c r="D8965" s="2"/>
    </row>
    <row r="8966" spans="4:4" ht="33" customHeight="1" x14ac:dyDescent="0.2">
      <c r="D8966" s="2"/>
    </row>
    <row r="8967" spans="4:4" ht="33" customHeight="1" x14ac:dyDescent="0.2">
      <c r="D8967" s="2"/>
    </row>
    <row r="8968" spans="4:4" ht="33" customHeight="1" x14ac:dyDescent="0.2">
      <c r="D8968" s="2"/>
    </row>
    <row r="8969" spans="4:4" ht="33" customHeight="1" x14ac:dyDescent="0.2">
      <c r="D8969" s="2"/>
    </row>
    <row r="8970" spans="4:4" ht="33" customHeight="1" x14ac:dyDescent="0.2">
      <c r="D8970" s="2"/>
    </row>
    <row r="8971" spans="4:4" ht="33" customHeight="1" x14ac:dyDescent="0.2">
      <c r="D8971" s="2"/>
    </row>
    <row r="8972" spans="4:4" ht="33" customHeight="1" x14ac:dyDescent="0.2">
      <c r="D8972" s="2"/>
    </row>
    <row r="8973" spans="4:4" ht="33" customHeight="1" x14ac:dyDescent="0.2">
      <c r="D8973" s="2"/>
    </row>
    <row r="8974" spans="4:4" ht="33" customHeight="1" x14ac:dyDescent="0.2">
      <c r="D8974" s="2"/>
    </row>
    <row r="8975" spans="4:4" ht="33" customHeight="1" x14ac:dyDescent="0.2">
      <c r="D8975" s="2"/>
    </row>
    <row r="8976" spans="4:4" ht="33" customHeight="1" x14ac:dyDescent="0.2">
      <c r="D8976" s="2"/>
    </row>
    <row r="8977" spans="4:4" ht="33" customHeight="1" x14ac:dyDescent="0.2">
      <c r="D8977" s="2"/>
    </row>
    <row r="8978" spans="4:4" ht="33" customHeight="1" x14ac:dyDescent="0.2">
      <c r="D8978" s="2"/>
    </row>
    <row r="8979" spans="4:4" ht="33" customHeight="1" x14ac:dyDescent="0.2">
      <c r="D8979" s="2"/>
    </row>
    <row r="8980" spans="4:4" ht="33" customHeight="1" x14ac:dyDescent="0.2">
      <c r="D8980" s="2"/>
    </row>
    <row r="8981" spans="4:4" ht="33" customHeight="1" x14ac:dyDescent="0.2">
      <c r="D8981" s="2"/>
    </row>
    <row r="8982" spans="4:4" ht="33" customHeight="1" x14ac:dyDescent="0.2">
      <c r="D8982" s="2"/>
    </row>
    <row r="8983" spans="4:4" ht="33" customHeight="1" x14ac:dyDescent="0.2">
      <c r="D8983" s="2"/>
    </row>
    <row r="8984" spans="4:4" ht="33" customHeight="1" x14ac:dyDescent="0.2">
      <c r="D8984" s="2"/>
    </row>
    <row r="8985" spans="4:4" ht="33" customHeight="1" x14ac:dyDescent="0.2">
      <c r="D8985" s="2"/>
    </row>
    <row r="8986" spans="4:4" ht="33" customHeight="1" x14ac:dyDescent="0.2">
      <c r="D8986" s="2"/>
    </row>
    <row r="8987" spans="4:4" ht="33" customHeight="1" x14ac:dyDescent="0.2">
      <c r="D8987" s="2"/>
    </row>
    <row r="8988" spans="4:4" ht="33" customHeight="1" x14ac:dyDescent="0.2">
      <c r="D8988" s="2"/>
    </row>
    <row r="8989" spans="4:4" ht="33" customHeight="1" x14ac:dyDescent="0.2">
      <c r="D8989" s="2"/>
    </row>
    <row r="8990" spans="4:4" ht="33" customHeight="1" x14ac:dyDescent="0.2">
      <c r="D8990" s="2"/>
    </row>
    <row r="8991" spans="4:4" ht="33" customHeight="1" x14ac:dyDescent="0.2">
      <c r="D8991" s="2"/>
    </row>
    <row r="8992" spans="4:4" ht="33" customHeight="1" x14ac:dyDescent="0.2">
      <c r="D8992" s="2"/>
    </row>
    <row r="8993" spans="4:4" ht="33" customHeight="1" x14ac:dyDescent="0.2">
      <c r="D8993" s="2"/>
    </row>
    <row r="8994" spans="4:4" ht="33" customHeight="1" x14ac:dyDescent="0.2">
      <c r="D8994" s="2"/>
    </row>
    <row r="8995" spans="4:4" ht="33" customHeight="1" x14ac:dyDescent="0.2">
      <c r="D8995" s="2"/>
    </row>
    <row r="8996" spans="4:4" ht="33" customHeight="1" x14ac:dyDescent="0.2">
      <c r="D8996" s="2"/>
    </row>
    <row r="8997" spans="4:4" ht="33" customHeight="1" x14ac:dyDescent="0.2">
      <c r="D8997" s="2"/>
    </row>
    <row r="8998" spans="4:4" ht="33" customHeight="1" x14ac:dyDescent="0.2">
      <c r="D8998" s="2"/>
    </row>
    <row r="8999" spans="4:4" ht="33" customHeight="1" x14ac:dyDescent="0.2">
      <c r="D8999" s="2"/>
    </row>
    <row r="9000" spans="4:4" ht="33" customHeight="1" x14ac:dyDescent="0.2">
      <c r="D9000" s="2"/>
    </row>
    <row r="9001" spans="4:4" ht="33" customHeight="1" x14ac:dyDescent="0.2">
      <c r="D9001" s="2"/>
    </row>
    <row r="9002" spans="4:4" ht="33" customHeight="1" x14ac:dyDescent="0.2">
      <c r="D9002" s="2"/>
    </row>
    <row r="9003" spans="4:4" ht="33" customHeight="1" x14ac:dyDescent="0.2">
      <c r="D9003" s="2"/>
    </row>
    <row r="9004" spans="4:4" ht="33" customHeight="1" x14ac:dyDescent="0.2">
      <c r="D9004" s="2"/>
    </row>
    <row r="9005" spans="4:4" ht="33" customHeight="1" x14ac:dyDescent="0.2">
      <c r="D9005" s="2"/>
    </row>
    <row r="9006" spans="4:4" ht="33" customHeight="1" x14ac:dyDescent="0.2">
      <c r="D9006" s="2"/>
    </row>
    <row r="9007" spans="4:4" ht="33" customHeight="1" x14ac:dyDescent="0.2">
      <c r="D9007" s="2"/>
    </row>
    <row r="9008" spans="4:4" ht="33" customHeight="1" x14ac:dyDescent="0.2">
      <c r="D9008" s="2"/>
    </row>
    <row r="9009" spans="4:4" ht="33" customHeight="1" x14ac:dyDescent="0.2">
      <c r="D9009" s="2"/>
    </row>
    <row r="9010" spans="4:4" ht="33" customHeight="1" x14ac:dyDescent="0.2">
      <c r="D9010" s="2"/>
    </row>
    <row r="9011" spans="4:4" ht="33" customHeight="1" x14ac:dyDescent="0.2">
      <c r="D9011" s="2"/>
    </row>
    <row r="9012" spans="4:4" ht="33" customHeight="1" x14ac:dyDescent="0.2">
      <c r="D9012" s="2"/>
    </row>
    <row r="9013" spans="4:4" ht="33" customHeight="1" x14ac:dyDescent="0.2">
      <c r="D9013" s="2"/>
    </row>
    <row r="9014" spans="4:4" ht="33" customHeight="1" x14ac:dyDescent="0.2">
      <c r="D9014" s="2"/>
    </row>
    <row r="9015" spans="4:4" ht="33" customHeight="1" x14ac:dyDescent="0.2">
      <c r="D9015" s="2"/>
    </row>
    <row r="9016" spans="4:4" ht="33" customHeight="1" x14ac:dyDescent="0.2">
      <c r="D9016" s="2"/>
    </row>
    <row r="9017" spans="4:4" ht="33" customHeight="1" x14ac:dyDescent="0.2">
      <c r="D9017" s="2"/>
    </row>
    <row r="9018" spans="4:4" ht="33" customHeight="1" x14ac:dyDescent="0.2">
      <c r="D9018" s="2"/>
    </row>
    <row r="9019" spans="4:4" ht="33" customHeight="1" x14ac:dyDescent="0.2">
      <c r="D9019" s="2"/>
    </row>
    <row r="9020" spans="4:4" ht="33" customHeight="1" x14ac:dyDescent="0.2">
      <c r="D9020" s="2"/>
    </row>
    <row r="9021" spans="4:4" ht="33" customHeight="1" x14ac:dyDescent="0.2">
      <c r="D9021" s="2"/>
    </row>
    <row r="9022" spans="4:4" ht="33" customHeight="1" x14ac:dyDescent="0.2">
      <c r="D9022" s="2"/>
    </row>
    <row r="9023" spans="4:4" ht="33" customHeight="1" x14ac:dyDescent="0.2">
      <c r="D9023" s="2"/>
    </row>
    <row r="9024" spans="4:4" ht="33" customHeight="1" x14ac:dyDescent="0.2">
      <c r="D9024" s="2"/>
    </row>
    <row r="9025" spans="4:4" ht="33" customHeight="1" x14ac:dyDescent="0.2">
      <c r="D9025" s="2"/>
    </row>
    <row r="9026" spans="4:4" ht="33" customHeight="1" x14ac:dyDescent="0.2">
      <c r="D9026" s="2"/>
    </row>
    <row r="9027" spans="4:4" ht="33" customHeight="1" x14ac:dyDescent="0.2">
      <c r="D9027" s="2"/>
    </row>
    <row r="9028" spans="4:4" ht="33" customHeight="1" x14ac:dyDescent="0.2">
      <c r="D9028" s="2"/>
    </row>
    <row r="9029" spans="4:4" ht="33" customHeight="1" x14ac:dyDescent="0.2">
      <c r="D9029" s="2"/>
    </row>
    <row r="9030" spans="4:4" ht="33" customHeight="1" x14ac:dyDescent="0.2">
      <c r="D9030" s="2"/>
    </row>
    <row r="9031" spans="4:4" ht="33" customHeight="1" x14ac:dyDescent="0.2">
      <c r="D9031" s="2"/>
    </row>
    <row r="9032" spans="4:4" ht="33" customHeight="1" x14ac:dyDescent="0.2">
      <c r="D9032" s="2"/>
    </row>
    <row r="9033" spans="4:4" ht="33" customHeight="1" x14ac:dyDescent="0.2">
      <c r="D9033" s="2"/>
    </row>
    <row r="9034" spans="4:4" ht="33" customHeight="1" x14ac:dyDescent="0.2">
      <c r="D9034" s="2"/>
    </row>
    <row r="9035" spans="4:4" ht="33" customHeight="1" x14ac:dyDescent="0.2">
      <c r="D9035" s="2"/>
    </row>
    <row r="9036" spans="4:4" ht="33" customHeight="1" x14ac:dyDescent="0.2">
      <c r="D9036" s="2"/>
    </row>
    <row r="9037" spans="4:4" ht="33" customHeight="1" x14ac:dyDescent="0.2">
      <c r="D9037" s="2"/>
    </row>
    <row r="9038" spans="4:4" ht="33" customHeight="1" x14ac:dyDescent="0.2">
      <c r="D9038" s="2"/>
    </row>
    <row r="9039" spans="4:4" ht="33" customHeight="1" x14ac:dyDescent="0.2">
      <c r="D9039" s="2"/>
    </row>
    <row r="9040" spans="4:4" ht="33" customHeight="1" x14ac:dyDescent="0.2">
      <c r="D9040" s="2"/>
    </row>
    <row r="9041" spans="4:4" ht="33" customHeight="1" x14ac:dyDescent="0.2">
      <c r="D9041" s="2"/>
    </row>
    <row r="9042" spans="4:4" ht="33" customHeight="1" x14ac:dyDescent="0.2">
      <c r="D9042" s="2"/>
    </row>
    <row r="9043" spans="4:4" ht="33" customHeight="1" x14ac:dyDescent="0.2">
      <c r="D9043" s="2"/>
    </row>
    <row r="9044" spans="4:4" ht="33" customHeight="1" x14ac:dyDescent="0.2">
      <c r="D9044" s="2"/>
    </row>
    <row r="9045" spans="4:4" ht="33" customHeight="1" x14ac:dyDescent="0.2">
      <c r="D9045" s="2"/>
    </row>
    <row r="9046" spans="4:4" ht="33" customHeight="1" x14ac:dyDescent="0.2">
      <c r="D9046" s="2"/>
    </row>
    <row r="9047" spans="4:4" ht="33" customHeight="1" x14ac:dyDescent="0.2">
      <c r="D9047" s="2"/>
    </row>
    <row r="9048" spans="4:4" ht="33" customHeight="1" x14ac:dyDescent="0.2">
      <c r="D9048" s="2"/>
    </row>
    <row r="9049" spans="4:4" ht="33" customHeight="1" x14ac:dyDescent="0.2">
      <c r="D9049" s="2"/>
    </row>
    <row r="9050" spans="4:4" ht="33" customHeight="1" x14ac:dyDescent="0.2">
      <c r="D9050" s="2"/>
    </row>
    <row r="9051" spans="4:4" ht="33" customHeight="1" x14ac:dyDescent="0.2">
      <c r="D9051" s="2"/>
    </row>
    <row r="9052" spans="4:4" ht="33" customHeight="1" x14ac:dyDescent="0.2">
      <c r="D9052" s="2"/>
    </row>
    <row r="9053" spans="4:4" ht="33" customHeight="1" x14ac:dyDescent="0.2">
      <c r="D9053" s="2"/>
    </row>
    <row r="9054" spans="4:4" ht="33" customHeight="1" x14ac:dyDescent="0.2">
      <c r="D9054" s="2"/>
    </row>
    <row r="9055" spans="4:4" ht="33" customHeight="1" x14ac:dyDescent="0.2">
      <c r="D9055" s="2"/>
    </row>
    <row r="9056" spans="4:4" ht="33" customHeight="1" x14ac:dyDescent="0.2">
      <c r="D9056" s="2"/>
    </row>
    <row r="9057" spans="4:4" ht="33" customHeight="1" x14ac:dyDescent="0.2">
      <c r="D9057" s="2"/>
    </row>
    <row r="9058" spans="4:4" ht="33" customHeight="1" x14ac:dyDescent="0.2">
      <c r="D9058" s="2"/>
    </row>
    <row r="9059" spans="4:4" ht="33" customHeight="1" x14ac:dyDescent="0.2">
      <c r="D9059" s="2"/>
    </row>
    <row r="9060" spans="4:4" ht="33" customHeight="1" x14ac:dyDescent="0.2">
      <c r="D9060" s="2"/>
    </row>
    <row r="9061" spans="4:4" ht="33" customHeight="1" x14ac:dyDescent="0.2">
      <c r="D9061" s="2"/>
    </row>
    <row r="9062" spans="4:4" ht="33" customHeight="1" x14ac:dyDescent="0.2">
      <c r="D9062" s="2"/>
    </row>
    <row r="9063" spans="4:4" ht="33" customHeight="1" x14ac:dyDescent="0.2">
      <c r="D9063" s="2"/>
    </row>
    <row r="9064" spans="4:4" ht="33" customHeight="1" x14ac:dyDescent="0.2">
      <c r="D9064" s="2"/>
    </row>
    <row r="9065" spans="4:4" ht="33" customHeight="1" x14ac:dyDescent="0.2">
      <c r="D9065" s="2"/>
    </row>
    <row r="9066" spans="4:4" ht="33" customHeight="1" x14ac:dyDescent="0.2">
      <c r="D9066" s="2"/>
    </row>
    <row r="9067" spans="4:4" ht="33" customHeight="1" x14ac:dyDescent="0.2">
      <c r="D9067" s="2"/>
    </row>
    <row r="9068" spans="4:4" ht="33" customHeight="1" x14ac:dyDescent="0.2">
      <c r="D9068" s="2"/>
    </row>
    <row r="9069" spans="4:4" ht="33" customHeight="1" x14ac:dyDescent="0.2">
      <c r="D9069" s="2"/>
    </row>
    <row r="9070" spans="4:4" ht="33" customHeight="1" x14ac:dyDescent="0.2">
      <c r="D9070" s="2"/>
    </row>
    <row r="9071" spans="4:4" ht="33" customHeight="1" x14ac:dyDescent="0.2">
      <c r="D9071" s="2"/>
    </row>
    <row r="9072" spans="4:4" ht="33" customHeight="1" x14ac:dyDescent="0.2">
      <c r="D9072" s="2"/>
    </row>
    <row r="9073" spans="4:4" ht="33" customHeight="1" x14ac:dyDescent="0.2">
      <c r="D9073" s="2"/>
    </row>
    <row r="9074" spans="4:4" ht="33" customHeight="1" x14ac:dyDescent="0.2">
      <c r="D9074" s="2"/>
    </row>
    <row r="9075" spans="4:4" ht="33" customHeight="1" x14ac:dyDescent="0.2">
      <c r="D9075" s="2"/>
    </row>
    <row r="9076" spans="4:4" ht="33" customHeight="1" x14ac:dyDescent="0.2">
      <c r="D9076" s="2"/>
    </row>
    <row r="9077" spans="4:4" ht="33" customHeight="1" x14ac:dyDescent="0.2">
      <c r="D9077" s="2"/>
    </row>
    <row r="9078" spans="4:4" ht="33" customHeight="1" x14ac:dyDescent="0.2">
      <c r="D9078" s="2"/>
    </row>
    <row r="9079" spans="4:4" ht="33" customHeight="1" x14ac:dyDescent="0.2">
      <c r="D9079" s="2"/>
    </row>
    <row r="9080" spans="4:4" ht="33" customHeight="1" x14ac:dyDescent="0.2">
      <c r="D9080" s="2"/>
    </row>
    <row r="9081" spans="4:4" ht="33" customHeight="1" x14ac:dyDescent="0.2">
      <c r="D9081" s="2"/>
    </row>
    <row r="9082" spans="4:4" ht="33" customHeight="1" x14ac:dyDescent="0.2">
      <c r="D9082" s="2"/>
    </row>
    <row r="9083" spans="4:4" ht="33" customHeight="1" x14ac:dyDescent="0.2">
      <c r="D9083" s="2"/>
    </row>
    <row r="9084" spans="4:4" ht="33" customHeight="1" x14ac:dyDescent="0.2">
      <c r="D9084" s="2"/>
    </row>
    <row r="9085" spans="4:4" ht="33" customHeight="1" x14ac:dyDescent="0.2">
      <c r="D9085" s="2"/>
    </row>
    <row r="9086" spans="4:4" ht="33" customHeight="1" x14ac:dyDescent="0.2">
      <c r="D9086" s="2"/>
    </row>
    <row r="9087" spans="4:4" ht="33" customHeight="1" x14ac:dyDescent="0.2">
      <c r="D9087" s="2"/>
    </row>
    <row r="9088" spans="4:4" ht="33" customHeight="1" x14ac:dyDescent="0.2">
      <c r="D9088" s="2"/>
    </row>
    <row r="9089" spans="4:4" ht="33" customHeight="1" x14ac:dyDescent="0.2">
      <c r="D9089" s="2"/>
    </row>
    <row r="9090" spans="4:4" ht="33" customHeight="1" x14ac:dyDescent="0.2">
      <c r="D9090" s="2"/>
    </row>
    <row r="9091" spans="4:4" ht="33" customHeight="1" x14ac:dyDescent="0.2">
      <c r="D9091" s="2"/>
    </row>
    <row r="9092" spans="4:4" ht="33" customHeight="1" x14ac:dyDescent="0.2">
      <c r="D9092" s="2"/>
    </row>
    <row r="9093" spans="4:4" ht="33" customHeight="1" x14ac:dyDescent="0.2">
      <c r="D9093" s="2"/>
    </row>
    <row r="9094" spans="4:4" ht="33" customHeight="1" x14ac:dyDescent="0.2">
      <c r="D9094" s="2"/>
    </row>
    <row r="9095" spans="4:4" ht="33" customHeight="1" x14ac:dyDescent="0.2">
      <c r="D9095" s="2"/>
    </row>
    <row r="9096" spans="4:4" ht="33" customHeight="1" x14ac:dyDescent="0.2">
      <c r="D9096" s="2"/>
    </row>
    <row r="9097" spans="4:4" ht="33" customHeight="1" x14ac:dyDescent="0.2">
      <c r="D9097" s="2"/>
    </row>
    <row r="9098" spans="4:4" ht="33" customHeight="1" x14ac:dyDescent="0.2">
      <c r="D9098" s="2"/>
    </row>
    <row r="9099" spans="4:4" ht="33" customHeight="1" x14ac:dyDescent="0.2">
      <c r="D9099" s="2"/>
    </row>
    <row r="9100" spans="4:4" ht="33" customHeight="1" x14ac:dyDescent="0.2">
      <c r="D9100" s="2"/>
    </row>
    <row r="9101" spans="4:4" ht="33" customHeight="1" x14ac:dyDescent="0.2">
      <c r="D9101" s="2"/>
    </row>
    <row r="9102" spans="4:4" ht="33" customHeight="1" x14ac:dyDescent="0.2">
      <c r="D9102" s="2"/>
    </row>
    <row r="9103" spans="4:4" ht="33" customHeight="1" x14ac:dyDescent="0.2">
      <c r="D9103" s="2"/>
    </row>
    <row r="9104" spans="4:4" ht="33" customHeight="1" x14ac:dyDescent="0.2">
      <c r="D9104" s="2"/>
    </row>
    <row r="9105" spans="4:4" ht="33" customHeight="1" x14ac:dyDescent="0.2">
      <c r="D9105" s="2"/>
    </row>
    <row r="9106" spans="4:4" ht="33" customHeight="1" x14ac:dyDescent="0.2">
      <c r="D9106" s="2"/>
    </row>
    <row r="9107" spans="4:4" ht="33" customHeight="1" x14ac:dyDescent="0.2">
      <c r="D9107" s="2"/>
    </row>
    <row r="9108" spans="4:4" ht="33" customHeight="1" x14ac:dyDescent="0.2">
      <c r="D9108" s="2"/>
    </row>
    <row r="9109" spans="4:4" ht="33" customHeight="1" x14ac:dyDescent="0.2">
      <c r="D9109" s="2"/>
    </row>
    <row r="9110" spans="4:4" ht="33" customHeight="1" x14ac:dyDescent="0.2">
      <c r="D9110" s="2"/>
    </row>
    <row r="9111" spans="4:4" ht="33" customHeight="1" x14ac:dyDescent="0.2">
      <c r="D9111" s="2"/>
    </row>
    <row r="9112" spans="4:4" ht="33" customHeight="1" x14ac:dyDescent="0.2">
      <c r="D9112" s="2"/>
    </row>
    <row r="9113" spans="4:4" ht="33" customHeight="1" x14ac:dyDescent="0.2">
      <c r="D9113" s="2"/>
    </row>
    <row r="9114" spans="4:4" ht="33" customHeight="1" x14ac:dyDescent="0.2">
      <c r="D9114" s="2"/>
    </row>
    <row r="9115" spans="4:4" ht="33" customHeight="1" x14ac:dyDescent="0.2">
      <c r="D9115" s="2"/>
    </row>
    <row r="9116" spans="4:4" ht="33" customHeight="1" x14ac:dyDescent="0.2">
      <c r="D9116" s="2"/>
    </row>
    <row r="9117" spans="4:4" ht="33" customHeight="1" x14ac:dyDescent="0.2">
      <c r="D9117" s="2"/>
    </row>
    <row r="9118" spans="4:4" ht="33" customHeight="1" x14ac:dyDescent="0.2">
      <c r="D9118" s="2"/>
    </row>
    <row r="9119" spans="4:4" ht="33" customHeight="1" x14ac:dyDescent="0.2">
      <c r="D9119" s="2"/>
    </row>
    <row r="9120" spans="4:4" ht="33" customHeight="1" x14ac:dyDescent="0.2">
      <c r="D9120" s="2"/>
    </row>
    <row r="9121" spans="4:4" ht="33" customHeight="1" x14ac:dyDescent="0.2">
      <c r="D9121" s="2"/>
    </row>
    <row r="9122" spans="4:4" ht="33" customHeight="1" x14ac:dyDescent="0.2">
      <c r="D9122" s="2"/>
    </row>
    <row r="9123" spans="4:4" ht="33" customHeight="1" x14ac:dyDescent="0.2">
      <c r="D9123" s="2"/>
    </row>
    <row r="9124" spans="4:4" ht="33" customHeight="1" x14ac:dyDescent="0.2">
      <c r="D9124" s="2"/>
    </row>
    <row r="9125" spans="4:4" ht="33" customHeight="1" x14ac:dyDescent="0.2">
      <c r="D9125" s="2"/>
    </row>
    <row r="9126" spans="4:4" ht="33" customHeight="1" x14ac:dyDescent="0.2">
      <c r="D9126" s="2"/>
    </row>
    <row r="9127" spans="4:4" ht="33" customHeight="1" x14ac:dyDescent="0.2">
      <c r="D9127" s="2"/>
    </row>
    <row r="9128" spans="4:4" ht="33" customHeight="1" x14ac:dyDescent="0.2">
      <c r="D9128" s="2"/>
    </row>
    <row r="9129" spans="4:4" ht="33" customHeight="1" x14ac:dyDescent="0.2">
      <c r="D9129" s="2"/>
    </row>
    <row r="9130" spans="4:4" ht="33" customHeight="1" x14ac:dyDescent="0.2">
      <c r="D9130" s="2"/>
    </row>
    <row r="9131" spans="4:4" ht="33" customHeight="1" x14ac:dyDescent="0.2">
      <c r="D9131" s="2"/>
    </row>
    <row r="9132" spans="4:4" ht="33" customHeight="1" x14ac:dyDescent="0.2">
      <c r="D9132" s="2"/>
    </row>
    <row r="9133" spans="4:4" ht="33" customHeight="1" x14ac:dyDescent="0.2">
      <c r="D9133" s="2"/>
    </row>
    <row r="9134" spans="4:4" ht="33" customHeight="1" x14ac:dyDescent="0.2">
      <c r="D9134" s="2"/>
    </row>
    <row r="9135" spans="4:4" ht="33" customHeight="1" x14ac:dyDescent="0.2">
      <c r="D9135" s="2"/>
    </row>
    <row r="9136" spans="4:4" ht="33" customHeight="1" x14ac:dyDescent="0.2">
      <c r="D9136" s="2"/>
    </row>
    <row r="9137" spans="4:4" ht="33" customHeight="1" x14ac:dyDescent="0.2">
      <c r="D9137" s="2"/>
    </row>
    <row r="9138" spans="4:4" ht="33" customHeight="1" x14ac:dyDescent="0.2">
      <c r="D9138" s="2"/>
    </row>
    <row r="9139" spans="4:4" ht="33" customHeight="1" x14ac:dyDescent="0.2">
      <c r="D9139" s="2"/>
    </row>
    <row r="9140" spans="4:4" ht="33" customHeight="1" x14ac:dyDescent="0.2">
      <c r="D9140" s="2"/>
    </row>
    <row r="9141" spans="4:4" ht="33" customHeight="1" x14ac:dyDescent="0.2">
      <c r="D9141" s="2"/>
    </row>
    <row r="9142" spans="4:4" ht="33" customHeight="1" x14ac:dyDescent="0.2">
      <c r="D9142" s="2"/>
    </row>
    <row r="9143" spans="4:4" ht="33" customHeight="1" x14ac:dyDescent="0.2">
      <c r="D9143" s="2"/>
    </row>
    <row r="9144" spans="4:4" ht="33" customHeight="1" x14ac:dyDescent="0.2">
      <c r="D9144" s="2"/>
    </row>
    <row r="9145" spans="4:4" ht="33" customHeight="1" x14ac:dyDescent="0.2">
      <c r="D9145" s="2"/>
    </row>
    <row r="9146" spans="4:4" ht="33" customHeight="1" x14ac:dyDescent="0.2">
      <c r="D9146" s="2"/>
    </row>
    <row r="9147" spans="4:4" ht="33" customHeight="1" x14ac:dyDescent="0.2">
      <c r="D9147" s="2"/>
    </row>
    <row r="9148" spans="4:4" ht="33" customHeight="1" x14ac:dyDescent="0.2">
      <c r="D9148" s="2"/>
    </row>
    <row r="9149" spans="4:4" ht="33" customHeight="1" x14ac:dyDescent="0.2">
      <c r="D9149" s="2"/>
    </row>
    <row r="9150" spans="4:4" ht="33" customHeight="1" x14ac:dyDescent="0.2">
      <c r="D9150" s="2"/>
    </row>
    <row r="9151" spans="4:4" ht="33" customHeight="1" x14ac:dyDescent="0.2">
      <c r="D9151" s="2"/>
    </row>
    <row r="9152" spans="4:4" ht="33" customHeight="1" x14ac:dyDescent="0.2">
      <c r="D9152" s="2"/>
    </row>
    <row r="9153" spans="4:4" ht="33" customHeight="1" x14ac:dyDescent="0.2">
      <c r="D9153" s="2"/>
    </row>
    <row r="9154" spans="4:4" ht="33" customHeight="1" x14ac:dyDescent="0.2">
      <c r="D9154" s="2"/>
    </row>
    <row r="9155" spans="4:4" ht="33" customHeight="1" x14ac:dyDescent="0.2">
      <c r="D9155" s="2"/>
    </row>
    <row r="9156" spans="4:4" ht="33" customHeight="1" x14ac:dyDescent="0.2">
      <c r="D9156" s="2"/>
    </row>
    <row r="9157" spans="4:4" ht="33" customHeight="1" x14ac:dyDescent="0.2">
      <c r="D9157" s="2"/>
    </row>
    <row r="9158" spans="4:4" ht="33" customHeight="1" x14ac:dyDescent="0.2">
      <c r="D9158" s="2"/>
    </row>
    <row r="9159" spans="4:4" ht="33" customHeight="1" x14ac:dyDescent="0.2">
      <c r="D9159" s="2"/>
    </row>
    <row r="9160" spans="4:4" ht="33" customHeight="1" x14ac:dyDescent="0.2">
      <c r="D9160" s="2"/>
    </row>
    <row r="9161" spans="4:4" ht="33" customHeight="1" x14ac:dyDescent="0.2">
      <c r="D9161" s="2"/>
    </row>
    <row r="9162" spans="4:4" ht="33" customHeight="1" x14ac:dyDescent="0.2">
      <c r="D9162" s="2"/>
    </row>
    <row r="9163" spans="4:4" ht="33" customHeight="1" x14ac:dyDescent="0.2">
      <c r="D9163" s="2"/>
    </row>
    <row r="9164" spans="4:4" ht="33" customHeight="1" x14ac:dyDescent="0.2">
      <c r="D9164" s="2"/>
    </row>
    <row r="9165" spans="4:4" ht="33" customHeight="1" x14ac:dyDescent="0.2">
      <c r="D9165" s="2"/>
    </row>
    <row r="9166" spans="4:4" ht="33" customHeight="1" x14ac:dyDescent="0.2">
      <c r="D9166" s="2"/>
    </row>
    <row r="9167" spans="4:4" ht="33" customHeight="1" x14ac:dyDescent="0.2">
      <c r="D9167" s="2"/>
    </row>
    <row r="9168" spans="4:4" ht="33" customHeight="1" x14ac:dyDescent="0.2">
      <c r="D9168" s="2"/>
    </row>
    <row r="9169" spans="4:4" ht="33" customHeight="1" x14ac:dyDescent="0.2">
      <c r="D9169" s="2"/>
    </row>
    <row r="9170" spans="4:4" ht="33" customHeight="1" x14ac:dyDescent="0.2">
      <c r="D9170" s="2"/>
    </row>
    <row r="9171" spans="4:4" ht="33" customHeight="1" x14ac:dyDescent="0.2">
      <c r="D9171" s="2"/>
    </row>
    <row r="9172" spans="4:4" ht="33" customHeight="1" x14ac:dyDescent="0.2">
      <c r="D9172" s="2"/>
    </row>
    <row r="9173" spans="4:4" ht="33" customHeight="1" x14ac:dyDescent="0.2">
      <c r="D9173" s="2"/>
    </row>
    <row r="9174" spans="4:4" ht="33" customHeight="1" x14ac:dyDescent="0.2">
      <c r="D9174" s="2"/>
    </row>
    <row r="9175" spans="4:4" ht="33" customHeight="1" x14ac:dyDescent="0.2">
      <c r="D9175" s="2"/>
    </row>
    <row r="9176" spans="4:4" ht="33" customHeight="1" x14ac:dyDescent="0.2">
      <c r="D9176" s="2"/>
    </row>
    <row r="9177" spans="4:4" ht="33" customHeight="1" x14ac:dyDescent="0.2">
      <c r="D9177" s="2"/>
    </row>
    <row r="9178" spans="4:4" ht="33" customHeight="1" x14ac:dyDescent="0.2">
      <c r="D9178" s="2"/>
    </row>
    <row r="9179" spans="4:4" ht="33" customHeight="1" x14ac:dyDescent="0.2">
      <c r="D9179" s="2"/>
    </row>
    <row r="9180" spans="4:4" ht="33" customHeight="1" x14ac:dyDescent="0.2">
      <c r="D9180" s="2"/>
    </row>
    <row r="9181" spans="4:4" ht="33" customHeight="1" x14ac:dyDescent="0.2">
      <c r="D9181" s="2"/>
    </row>
    <row r="9182" spans="4:4" ht="33" customHeight="1" x14ac:dyDescent="0.2">
      <c r="D9182" s="2"/>
    </row>
    <row r="9183" spans="4:4" ht="33" customHeight="1" x14ac:dyDescent="0.2">
      <c r="D9183" s="2"/>
    </row>
    <row r="9184" spans="4:4" ht="33" customHeight="1" x14ac:dyDescent="0.2">
      <c r="D9184" s="2"/>
    </row>
    <row r="9185" spans="4:4" ht="33" customHeight="1" x14ac:dyDescent="0.2">
      <c r="D9185" s="2"/>
    </row>
    <row r="9186" spans="4:4" ht="33" customHeight="1" x14ac:dyDescent="0.2">
      <c r="D9186" s="2"/>
    </row>
    <row r="9187" spans="4:4" ht="33" customHeight="1" x14ac:dyDescent="0.2">
      <c r="D9187" s="2"/>
    </row>
    <row r="9188" spans="4:4" ht="33" customHeight="1" x14ac:dyDescent="0.2">
      <c r="D9188" s="2"/>
    </row>
    <row r="9189" spans="4:4" ht="33" customHeight="1" x14ac:dyDescent="0.2">
      <c r="D9189" s="2"/>
    </row>
    <row r="9190" spans="4:4" ht="33" customHeight="1" x14ac:dyDescent="0.2">
      <c r="D9190" s="2"/>
    </row>
    <row r="9191" spans="4:4" ht="33" customHeight="1" x14ac:dyDescent="0.2">
      <c r="D9191" s="2"/>
    </row>
    <row r="9192" spans="4:4" ht="33" customHeight="1" x14ac:dyDescent="0.2">
      <c r="D9192" s="2"/>
    </row>
    <row r="9193" spans="4:4" ht="33" customHeight="1" x14ac:dyDescent="0.2">
      <c r="D9193" s="2"/>
    </row>
    <row r="9194" spans="4:4" ht="33" customHeight="1" x14ac:dyDescent="0.2">
      <c r="D9194" s="2"/>
    </row>
    <row r="9195" spans="4:4" ht="33" customHeight="1" x14ac:dyDescent="0.2">
      <c r="D9195" s="2"/>
    </row>
    <row r="9196" spans="4:4" ht="33" customHeight="1" x14ac:dyDescent="0.2">
      <c r="D9196" s="2"/>
    </row>
    <row r="9197" spans="4:4" ht="33" customHeight="1" x14ac:dyDescent="0.2">
      <c r="D9197" s="2"/>
    </row>
    <row r="9198" spans="4:4" ht="33" customHeight="1" x14ac:dyDescent="0.2">
      <c r="D9198" s="2"/>
    </row>
    <row r="9199" spans="4:4" ht="33" customHeight="1" x14ac:dyDescent="0.2">
      <c r="D9199" s="2"/>
    </row>
    <row r="9200" spans="4:4" ht="33" customHeight="1" x14ac:dyDescent="0.2">
      <c r="D9200" s="2"/>
    </row>
    <row r="9201" spans="4:4" ht="33" customHeight="1" x14ac:dyDescent="0.2">
      <c r="D9201" s="2"/>
    </row>
    <row r="9202" spans="4:4" ht="33" customHeight="1" x14ac:dyDescent="0.2">
      <c r="D9202" s="2"/>
    </row>
    <row r="9203" spans="4:4" ht="33" customHeight="1" x14ac:dyDescent="0.2">
      <c r="D9203" s="2"/>
    </row>
    <row r="9204" spans="4:4" ht="33" customHeight="1" x14ac:dyDescent="0.2">
      <c r="D9204" s="2"/>
    </row>
    <row r="9205" spans="4:4" ht="33" customHeight="1" x14ac:dyDescent="0.2">
      <c r="D9205" s="2"/>
    </row>
    <row r="9206" spans="4:4" ht="33" customHeight="1" x14ac:dyDescent="0.2">
      <c r="D9206" s="2"/>
    </row>
    <row r="9207" spans="4:4" ht="33" customHeight="1" x14ac:dyDescent="0.2">
      <c r="D9207" s="2"/>
    </row>
    <row r="9208" spans="4:4" ht="33" customHeight="1" x14ac:dyDescent="0.2">
      <c r="D9208" s="2"/>
    </row>
    <row r="9209" spans="4:4" ht="33" customHeight="1" x14ac:dyDescent="0.2">
      <c r="D9209" s="2"/>
    </row>
    <row r="9210" spans="4:4" ht="33" customHeight="1" x14ac:dyDescent="0.2">
      <c r="D9210" s="2"/>
    </row>
    <row r="9211" spans="4:4" ht="33" customHeight="1" x14ac:dyDescent="0.2">
      <c r="D9211" s="2"/>
    </row>
    <row r="9212" spans="4:4" ht="33" customHeight="1" x14ac:dyDescent="0.2">
      <c r="D9212" s="2"/>
    </row>
    <row r="9213" spans="4:4" ht="33" customHeight="1" x14ac:dyDescent="0.2">
      <c r="D9213" s="2"/>
    </row>
    <row r="9214" spans="4:4" ht="33" customHeight="1" x14ac:dyDescent="0.2">
      <c r="D9214" s="2"/>
    </row>
    <row r="9215" spans="4:4" ht="33" customHeight="1" x14ac:dyDescent="0.2">
      <c r="D9215" s="2"/>
    </row>
    <row r="9216" spans="4:4" ht="33" customHeight="1" x14ac:dyDescent="0.2">
      <c r="D9216" s="2"/>
    </row>
    <row r="9217" spans="4:4" ht="33" customHeight="1" x14ac:dyDescent="0.2">
      <c r="D9217" s="2"/>
    </row>
    <row r="9218" spans="4:4" ht="33" customHeight="1" x14ac:dyDescent="0.2">
      <c r="D9218" s="2"/>
    </row>
    <row r="9219" spans="4:4" ht="33" customHeight="1" x14ac:dyDescent="0.2">
      <c r="D9219" s="2"/>
    </row>
    <row r="9220" spans="4:4" ht="33" customHeight="1" x14ac:dyDescent="0.2">
      <c r="D9220" s="2"/>
    </row>
    <row r="9221" spans="4:4" ht="33" customHeight="1" x14ac:dyDescent="0.2">
      <c r="D9221" s="2"/>
    </row>
    <row r="9222" spans="4:4" ht="33" customHeight="1" x14ac:dyDescent="0.2">
      <c r="D9222" s="2"/>
    </row>
    <row r="9223" spans="4:4" ht="33" customHeight="1" x14ac:dyDescent="0.2">
      <c r="D9223" s="2"/>
    </row>
    <row r="9224" spans="4:4" ht="33" customHeight="1" x14ac:dyDescent="0.2">
      <c r="D9224" s="2"/>
    </row>
    <row r="9225" spans="4:4" ht="33" customHeight="1" x14ac:dyDescent="0.2">
      <c r="D9225" s="2"/>
    </row>
    <row r="9226" spans="4:4" ht="33" customHeight="1" x14ac:dyDescent="0.2">
      <c r="D9226" s="2"/>
    </row>
    <row r="9227" spans="4:4" ht="33" customHeight="1" x14ac:dyDescent="0.2">
      <c r="D9227" s="2"/>
    </row>
    <row r="9228" spans="4:4" ht="33" customHeight="1" x14ac:dyDescent="0.2">
      <c r="D9228" s="2"/>
    </row>
    <row r="9229" spans="4:4" ht="33" customHeight="1" x14ac:dyDescent="0.2">
      <c r="D9229" s="2"/>
    </row>
    <row r="9230" spans="4:4" ht="33" customHeight="1" x14ac:dyDescent="0.2">
      <c r="D9230" s="2"/>
    </row>
    <row r="9231" spans="4:4" ht="33" customHeight="1" x14ac:dyDescent="0.2">
      <c r="D9231" s="2"/>
    </row>
    <row r="9232" spans="4:4" ht="33" customHeight="1" x14ac:dyDescent="0.2">
      <c r="D9232" s="2"/>
    </row>
    <row r="9233" spans="4:4" ht="33" customHeight="1" x14ac:dyDescent="0.2">
      <c r="D9233" s="2"/>
    </row>
    <row r="9234" spans="4:4" ht="33" customHeight="1" x14ac:dyDescent="0.2">
      <c r="D9234" s="2"/>
    </row>
    <row r="9235" spans="4:4" ht="33" customHeight="1" x14ac:dyDescent="0.2">
      <c r="D9235" s="2"/>
    </row>
    <row r="9236" spans="4:4" ht="33" customHeight="1" x14ac:dyDescent="0.2">
      <c r="D9236" s="2"/>
    </row>
    <row r="9237" spans="4:4" ht="33" customHeight="1" x14ac:dyDescent="0.2">
      <c r="D9237" s="2"/>
    </row>
    <row r="9238" spans="4:4" ht="33" customHeight="1" x14ac:dyDescent="0.2">
      <c r="D9238" s="2"/>
    </row>
    <row r="9239" spans="4:4" ht="33" customHeight="1" x14ac:dyDescent="0.2">
      <c r="D9239" s="2"/>
    </row>
    <row r="9240" spans="4:4" ht="33" customHeight="1" x14ac:dyDescent="0.2">
      <c r="D9240" s="2"/>
    </row>
    <row r="9241" spans="4:4" ht="33" customHeight="1" x14ac:dyDescent="0.2">
      <c r="D9241" s="2"/>
    </row>
    <row r="9242" spans="4:4" ht="33" customHeight="1" x14ac:dyDescent="0.2">
      <c r="D9242" s="2"/>
    </row>
    <row r="9243" spans="4:4" ht="33" customHeight="1" x14ac:dyDescent="0.2">
      <c r="D9243" s="2"/>
    </row>
    <row r="9244" spans="4:4" ht="33" customHeight="1" x14ac:dyDescent="0.2">
      <c r="D9244" s="2"/>
    </row>
    <row r="9245" spans="4:4" ht="33" customHeight="1" x14ac:dyDescent="0.2">
      <c r="D9245" s="2"/>
    </row>
    <row r="9246" spans="4:4" ht="33" customHeight="1" x14ac:dyDescent="0.2">
      <c r="D9246" s="2"/>
    </row>
    <row r="9247" spans="4:4" ht="33" customHeight="1" x14ac:dyDescent="0.2">
      <c r="D9247" s="2"/>
    </row>
    <row r="9248" spans="4:4" ht="33" customHeight="1" x14ac:dyDescent="0.2">
      <c r="D9248" s="2"/>
    </row>
    <row r="9249" spans="4:4" ht="33" customHeight="1" x14ac:dyDescent="0.2">
      <c r="D9249" s="2"/>
    </row>
    <row r="9250" spans="4:4" ht="33" customHeight="1" x14ac:dyDescent="0.2">
      <c r="D9250" s="2"/>
    </row>
    <row r="9251" spans="4:4" ht="33" customHeight="1" x14ac:dyDescent="0.2">
      <c r="D9251" s="2"/>
    </row>
    <row r="9252" spans="4:4" ht="33" customHeight="1" x14ac:dyDescent="0.2">
      <c r="D9252" s="2"/>
    </row>
    <row r="9253" spans="4:4" ht="33" customHeight="1" x14ac:dyDescent="0.2">
      <c r="D9253" s="2"/>
    </row>
    <row r="9254" spans="4:4" ht="33" customHeight="1" x14ac:dyDescent="0.2">
      <c r="D9254" s="2"/>
    </row>
    <row r="9255" spans="4:4" ht="33" customHeight="1" x14ac:dyDescent="0.2">
      <c r="D9255" s="2"/>
    </row>
    <row r="9256" spans="4:4" ht="33" customHeight="1" x14ac:dyDescent="0.2">
      <c r="D9256" s="2"/>
    </row>
    <row r="9257" spans="4:4" ht="33" customHeight="1" x14ac:dyDescent="0.2">
      <c r="D9257" s="2"/>
    </row>
    <row r="9258" spans="4:4" ht="33" customHeight="1" x14ac:dyDescent="0.2">
      <c r="D9258" s="2"/>
    </row>
    <row r="9259" spans="4:4" ht="33" customHeight="1" x14ac:dyDescent="0.2">
      <c r="D9259" s="2"/>
    </row>
    <row r="9260" spans="4:4" ht="33" customHeight="1" x14ac:dyDescent="0.2">
      <c r="D9260" s="2"/>
    </row>
    <row r="9261" spans="4:4" ht="33" customHeight="1" x14ac:dyDescent="0.2">
      <c r="D9261" s="2"/>
    </row>
    <row r="9262" spans="4:4" ht="33" customHeight="1" x14ac:dyDescent="0.2">
      <c r="D9262" s="2"/>
    </row>
    <row r="9263" spans="4:4" ht="33" customHeight="1" x14ac:dyDescent="0.2">
      <c r="D9263" s="2"/>
    </row>
    <row r="9264" spans="4:4" ht="33" customHeight="1" x14ac:dyDescent="0.2">
      <c r="D9264" s="2"/>
    </row>
    <row r="9265" spans="4:4" ht="33" customHeight="1" x14ac:dyDescent="0.2">
      <c r="D9265" s="2"/>
    </row>
    <row r="9266" spans="4:4" ht="33" customHeight="1" x14ac:dyDescent="0.2">
      <c r="D9266" s="2"/>
    </row>
    <row r="9267" spans="4:4" ht="33" customHeight="1" x14ac:dyDescent="0.2">
      <c r="D9267" s="2"/>
    </row>
    <row r="9268" spans="4:4" ht="33" customHeight="1" x14ac:dyDescent="0.2">
      <c r="D9268" s="2"/>
    </row>
    <row r="9269" spans="4:4" ht="33" customHeight="1" x14ac:dyDescent="0.2">
      <c r="D9269" s="2"/>
    </row>
    <row r="9270" spans="4:4" ht="33" customHeight="1" x14ac:dyDescent="0.2">
      <c r="D9270" s="2"/>
    </row>
    <row r="9271" spans="4:4" ht="33" customHeight="1" x14ac:dyDescent="0.2">
      <c r="D9271" s="2"/>
    </row>
    <row r="9272" spans="4:4" ht="33" customHeight="1" x14ac:dyDescent="0.2">
      <c r="D9272" s="2"/>
    </row>
    <row r="9273" spans="4:4" ht="33" customHeight="1" x14ac:dyDescent="0.2">
      <c r="D9273" s="2"/>
    </row>
    <row r="9274" spans="4:4" ht="33" customHeight="1" x14ac:dyDescent="0.2">
      <c r="D9274" s="2"/>
    </row>
    <row r="9275" spans="4:4" ht="33" customHeight="1" x14ac:dyDescent="0.2">
      <c r="D9275" s="2"/>
    </row>
    <row r="9276" spans="4:4" ht="33" customHeight="1" x14ac:dyDescent="0.2">
      <c r="D9276" s="2"/>
    </row>
    <row r="9277" spans="4:4" ht="33" customHeight="1" x14ac:dyDescent="0.2">
      <c r="D9277" s="2"/>
    </row>
    <row r="9278" spans="4:4" ht="33" customHeight="1" x14ac:dyDescent="0.2">
      <c r="D9278" s="2"/>
    </row>
    <row r="9279" spans="4:4" ht="33" customHeight="1" x14ac:dyDescent="0.2">
      <c r="D9279" s="2"/>
    </row>
    <row r="9280" spans="4:4" ht="33" customHeight="1" x14ac:dyDescent="0.2">
      <c r="D9280" s="2"/>
    </row>
    <row r="9281" spans="4:4" ht="33" customHeight="1" x14ac:dyDescent="0.2">
      <c r="D9281" s="2"/>
    </row>
    <row r="9282" spans="4:4" ht="33" customHeight="1" x14ac:dyDescent="0.2">
      <c r="D9282" s="2"/>
    </row>
    <row r="9283" spans="4:4" ht="33" customHeight="1" x14ac:dyDescent="0.2">
      <c r="D9283" s="2"/>
    </row>
    <row r="9284" spans="4:4" ht="33" customHeight="1" x14ac:dyDescent="0.2">
      <c r="D9284" s="2"/>
    </row>
    <row r="9285" spans="4:4" ht="33" customHeight="1" x14ac:dyDescent="0.2">
      <c r="D9285" s="2"/>
    </row>
    <row r="9286" spans="4:4" ht="33" customHeight="1" x14ac:dyDescent="0.2">
      <c r="D9286" s="2"/>
    </row>
    <row r="9287" spans="4:4" ht="33" customHeight="1" x14ac:dyDescent="0.2">
      <c r="D9287" s="2"/>
    </row>
    <row r="9288" spans="4:4" ht="33" customHeight="1" x14ac:dyDescent="0.2">
      <c r="D9288" s="2"/>
    </row>
    <row r="9289" spans="4:4" ht="33" customHeight="1" x14ac:dyDescent="0.2">
      <c r="D9289" s="2"/>
    </row>
    <row r="9290" spans="4:4" ht="33" customHeight="1" x14ac:dyDescent="0.2">
      <c r="D9290" s="2"/>
    </row>
    <row r="9291" spans="4:4" ht="33" customHeight="1" x14ac:dyDescent="0.2">
      <c r="D9291" s="2"/>
    </row>
    <row r="9292" spans="4:4" ht="33" customHeight="1" x14ac:dyDescent="0.2">
      <c r="D9292" s="2"/>
    </row>
    <row r="9293" spans="4:4" ht="33" customHeight="1" x14ac:dyDescent="0.2">
      <c r="D9293" s="2"/>
    </row>
    <row r="9294" spans="4:4" ht="33" customHeight="1" x14ac:dyDescent="0.2">
      <c r="D9294" s="2"/>
    </row>
    <row r="9295" spans="4:4" ht="33" customHeight="1" x14ac:dyDescent="0.2">
      <c r="D9295" s="2"/>
    </row>
    <row r="9296" spans="4:4" ht="33" customHeight="1" x14ac:dyDescent="0.2">
      <c r="D9296" s="2"/>
    </row>
    <row r="9297" spans="4:4" ht="33" customHeight="1" x14ac:dyDescent="0.2">
      <c r="D9297" s="2"/>
    </row>
    <row r="9298" spans="4:4" ht="33" customHeight="1" x14ac:dyDescent="0.2">
      <c r="D9298" s="2"/>
    </row>
    <row r="9299" spans="4:4" ht="33" customHeight="1" x14ac:dyDescent="0.2">
      <c r="D9299" s="2"/>
    </row>
    <row r="9300" spans="4:4" ht="33" customHeight="1" x14ac:dyDescent="0.2">
      <c r="D9300" s="2"/>
    </row>
    <row r="9301" spans="4:4" ht="33" customHeight="1" x14ac:dyDescent="0.2">
      <c r="D9301" s="2"/>
    </row>
    <row r="9302" spans="4:4" ht="33" customHeight="1" x14ac:dyDescent="0.2">
      <c r="D9302" s="2"/>
    </row>
    <row r="9303" spans="4:4" ht="33" customHeight="1" x14ac:dyDescent="0.2">
      <c r="D9303" s="2"/>
    </row>
    <row r="9304" spans="4:4" ht="33" customHeight="1" x14ac:dyDescent="0.2">
      <c r="D9304" s="2"/>
    </row>
    <row r="9305" spans="4:4" ht="33" customHeight="1" x14ac:dyDescent="0.2">
      <c r="D9305" s="2"/>
    </row>
    <row r="9306" spans="4:4" ht="33" customHeight="1" x14ac:dyDescent="0.2">
      <c r="D9306" s="2"/>
    </row>
    <row r="9307" spans="4:4" ht="33" customHeight="1" x14ac:dyDescent="0.2">
      <c r="D9307" s="2"/>
    </row>
    <row r="9308" spans="4:4" ht="33" customHeight="1" x14ac:dyDescent="0.2">
      <c r="D9308" s="2"/>
    </row>
    <row r="9309" spans="4:4" ht="33" customHeight="1" x14ac:dyDescent="0.2">
      <c r="D9309" s="2"/>
    </row>
    <row r="9310" spans="4:4" ht="33" customHeight="1" x14ac:dyDescent="0.2">
      <c r="D9310" s="2"/>
    </row>
    <row r="9311" spans="4:4" ht="33" customHeight="1" x14ac:dyDescent="0.2">
      <c r="D9311" s="2"/>
    </row>
    <row r="9312" spans="4:4" ht="33" customHeight="1" x14ac:dyDescent="0.2">
      <c r="D9312" s="2"/>
    </row>
    <row r="9313" spans="4:4" ht="33" customHeight="1" x14ac:dyDescent="0.2">
      <c r="D9313" s="2"/>
    </row>
    <row r="9314" spans="4:4" ht="33" customHeight="1" x14ac:dyDescent="0.2">
      <c r="D9314" s="2"/>
    </row>
    <row r="9315" spans="4:4" ht="33" customHeight="1" x14ac:dyDescent="0.2">
      <c r="D9315" s="2"/>
    </row>
    <row r="9316" spans="4:4" ht="33" customHeight="1" x14ac:dyDescent="0.2">
      <c r="D9316" s="2"/>
    </row>
    <row r="9317" spans="4:4" ht="33" customHeight="1" x14ac:dyDescent="0.2">
      <c r="D9317" s="2"/>
    </row>
    <row r="9318" spans="4:4" ht="33" customHeight="1" x14ac:dyDescent="0.2">
      <c r="D9318" s="2"/>
    </row>
    <row r="9319" spans="4:4" ht="33" customHeight="1" x14ac:dyDescent="0.2">
      <c r="D9319" s="2"/>
    </row>
    <row r="9320" spans="4:4" ht="33" customHeight="1" x14ac:dyDescent="0.2">
      <c r="D9320" s="2"/>
    </row>
    <row r="9321" spans="4:4" ht="33" customHeight="1" x14ac:dyDescent="0.2">
      <c r="D9321" s="2"/>
    </row>
    <row r="9322" spans="4:4" ht="33" customHeight="1" x14ac:dyDescent="0.2">
      <c r="D9322" s="2"/>
    </row>
    <row r="9323" spans="4:4" ht="33" customHeight="1" x14ac:dyDescent="0.2">
      <c r="D9323" s="2"/>
    </row>
    <row r="9324" spans="4:4" ht="33" customHeight="1" x14ac:dyDescent="0.2">
      <c r="D9324" s="2"/>
    </row>
    <row r="9325" spans="4:4" ht="33" customHeight="1" x14ac:dyDescent="0.2">
      <c r="D9325" s="2"/>
    </row>
    <row r="9326" spans="4:4" ht="33" customHeight="1" x14ac:dyDescent="0.2">
      <c r="D9326" s="2"/>
    </row>
    <row r="9327" spans="4:4" ht="33" customHeight="1" x14ac:dyDescent="0.2">
      <c r="D9327" s="2"/>
    </row>
    <row r="9328" spans="4:4" ht="33" customHeight="1" x14ac:dyDescent="0.2">
      <c r="D9328" s="2"/>
    </row>
    <row r="9329" spans="4:4" ht="33" customHeight="1" x14ac:dyDescent="0.2">
      <c r="D9329" s="2"/>
    </row>
    <row r="9330" spans="4:4" ht="33" customHeight="1" x14ac:dyDescent="0.2">
      <c r="D9330" s="2"/>
    </row>
    <row r="9331" spans="4:4" ht="33" customHeight="1" x14ac:dyDescent="0.2">
      <c r="D9331" s="2"/>
    </row>
    <row r="9332" spans="4:4" ht="33" customHeight="1" x14ac:dyDescent="0.2">
      <c r="D9332" s="2"/>
    </row>
    <row r="9333" spans="4:4" ht="33" customHeight="1" x14ac:dyDescent="0.2">
      <c r="D9333" s="2"/>
    </row>
    <row r="9334" spans="4:4" ht="33" customHeight="1" x14ac:dyDescent="0.2">
      <c r="D9334" s="2"/>
    </row>
    <row r="9335" spans="4:4" ht="33" customHeight="1" x14ac:dyDescent="0.2">
      <c r="D9335" s="2"/>
    </row>
    <row r="9336" spans="4:4" ht="33" customHeight="1" x14ac:dyDescent="0.2">
      <c r="D9336" s="2"/>
    </row>
    <row r="9337" spans="4:4" ht="33" customHeight="1" x14ac:dyDescent="0.2">
      <c r="D9337" s="2"/>
    </row>
    <row r="9338" spans="4:4" ht="33" customHeight="1" x14ac:dyDescent="0.2">
      <c r="D9338" s="2"/>
    </row>
    <row r="9339" spans="4:4" ht="33" customHeight="1" x14ac:dyDescent="0.2">
      <c r="D9339" s="2"/>
    </row>
    <row r="9340" spans="4:4" ht="33" customHeight="1" x14ac:dyDescent="0.2">
      <c r="D9340" s="2"/>
    </row>
    <row r="9341" spans="4:4" ht="33" customHeight="1" x14ac:dyDescent="0.2">
      <c r="D9341" s="2"/>
    </row>
    <row r="9342" spans="4:4" ht="33" customHeight="1" x14ac:dyDescent="0.2">
      <c r="D9342" s="2"/>
    </row>
    <row r="9343" spans="4:4" ht="33" customHeight="1" x14ac:dyDescent="0.2">
      <c r="D9343" s="2"/>
    </row>
    <row r="9344" spans="4:4" ht="33" customHeight="1" x14ac:dyDescent="0.2">
      <c r="D9344" s="2"/>
    </row>
    <row r="9345" spans="4:4" ht="33" customHeight="1" x14ac:dyDescent="0.2">
      <c r="D9345" s="2"/>
    </row>
    <row r="9346" spans="4:4" ht="33" customHeight="1" x14ac:dyDescent="0.2">
      <c r="D9346" s="2"/>
    </row>
    <row r="9347" spans="4:4" ht="33" customHeight="1" x14ac:dyDescent="0.2">
      <c r="D9347" s="2"/>
    </row>
    <row r="9348" spans="4:4" ht="33" customHeight="1" x14ac:dyDescent="0.2">
      <c r="D9348" s="2"/>
    </row>
    <row r="9349" spans="4:4" ht="33" customHeight="1" x14ac:dyDescent="0.2">
      <c r="D9349" s="2"/>
    </row>
    <row r="9350" spans="4:4" ht="33" customHeight="1" x14ac:dyDescent="0.2">
      <c r="D9350" s="2"/>
    </row>
    <row r="9351" spans="4:4" ht="33" customHeight="1" x14ac:dyDescent="0.2">
      <c r="D9351" s="2"/>
    </row>
    <row r="9352" spans="4:4" ht="33" customHeight="1" x14ac:dyDescent="0.2">
      <c r="D9352" s="2"/>
    </row>
    <row r="9353" spans="4:4" ht="33" customHeight="1" x14ac:dyDescent="0.2">
      <c r="D9353" s="2"/>
    </row>
    <row r="9354" spans="4:4" ht="33" customHeight="1" x14ac:dyDescent="0.2">
      <c r="D9354" s="2"/>
    </row>
    <row r="9355" spans="4:4" ht="33" customHeight="1" x14ac:dyDescent="0.2">
      <c r="D9355" s="2"/>
    </row>
    <row r="9356" spans="4:4" ht="33" customHeight="1" x14ac:dyDescent="0.2">
      <c r="D9356" s="2"/>
    </row>
    <row r="9357" spans="4:4" ht="33" customHeight="1" x14ac:dyDescent="0.2">
      <c r="D9357" s="2"/>
    </row>
    <row r="9358" spans="4:4" ht="33" customHeight="1" x14ac:dyDescent="0.2">
      <c r="D9358" s="2"/>
    </row>
    <row r="9359" spans="4:4" ht="33" customHeight="1" x14ac:dyDescent="0.2">
      <c r="D9359" s="2"/>
    </row>
    <row r="9360" spans="4:4" ht="33" customHeight="1" x14ac:dyDescent="0.2">
      <c r="D9360" s="2"/>
    </row>
    <row r="9361" spans="4:4" ht="33" customHeight="1" x14ac:dyDescent="0.2">
      <c r="D9361" s="2"/>
    </row>
    <row r="9362" spans="4:4" ht="33" customHeight="1" x14ac:dyDescent="0.2">
      <c r="D9362" s="2"/>
    </row>
    <row r="9363" spans="4:4" ht="33" customHeight="1" x14ac:dyDescent="0.2">
      <c r="D9363" s="2"/>
    </row>
    <row r="9364" spans="4:4" ht="33" customHeight="1" x14ac:dyDescent="0.2">
      <c r="D9364" s="2"/>
    </row>
    <row r="9365" spans="4:4" ht="33" customHeight="1" x14ac:dyDescent="0.2">
      <c r="D9365" s="2"/>
    </row>
    <row r="9366" spans="4:4" ht="33" customHeight="1" x14ac:dyDescent="0.2">
      <c r="D9366" s="2"/>
    </row>
    <row r="9367" spans="4:4" ht="33" customHeight="1" x14ac:dyDescent="0.2">
      <c r="D9367" s="2"/>
    </row>
    <row r="9368" spans="4:4" ht="33" customHeight="1" x14ac:dyDescent="0.2">
      <c r="D9368" s="2"/>
    </row>
    <row r="9369" spans="4:4" ht="33" customHeight="1" x14ac:dyDescent="0.2">
      <c r="D9369" s="2"/>
    </row>
    <row r="9370" spans="4:4" ht="33" customHeight="1" x14ac:dyDescent="0.2">
      <c r="D9370" s="2"/>
    </row>
    <row r="9371" spans="4:4" ht="33" customHeight="1" x14ac:dyDescent="0.2">
      <c r="D9371" s="2"/>
    </row>
    <row r="9372" spans="4:4" ht="33" customHeight="1" x14ac:dyDescent="0.2">
      <c r="D9372" s="2"/>
    </row>
    <row r="9373" spans="4:4" ht="33" customHeight="1" x14ac:dyDescent="0.2">
      <c r="D9373" s="2"/>
    </row>
    <row r="9374" spans="4:4" ht="33" customHeight="1" x14ac:dyDescent="0.2">
      <c r="D9374" s="2"/>
    </row>
    <row r="9375" spans="4:4" ht="33" customHeight="1" x14ac:dyDescent="0.2">
      <c r="D9375" s="2"/>
    </row>
    <row r="9376" spans="4:4" ht="33" customHeight="1" x14ac:dyDescent="0.2">
      <c r="D9376" s="2"/>
    </row>
    <row r="9377" spans="4:4" ht="33" customHeight="1" x14ac:dyDescent="0.2">
      <c r="D9377" s="2"/>
    </row>
    <row r="9378" spans="4:4" ht="33" customHeight="1" x14ac:dyDescent="0.2">
      <c r="D9378" s="2"/>
    </row>
    <row r="9379" spans="4:4" ht="33" customHeight="1" x14ac:dyDescent="0.2">
      <c r="D9379" s="2"/>
    </row>
    <row r="9380" spans="4:4" ht="33" customHeight="1" x14ac:dyDescent="0.2">
      <c r="D9380" s="2"/>
    </row>
    <row r="9381" spans="4:4" ht="33" customHeight="1" x14ac:dyDescent="0.2">
      <c r="D9381" s="2"/>
    </row>
    <row r="9382" spans="4:4" ht="33" customHeight="1" x14ac:dyDescent="0.2">
      <c r="D9382" s="2"/>
    </row>
    <row r="9383" spans="4:4" ht="33" customHeight="1" x14ac:dyDescent="0.2">
      <c r="D9383" s="2"/>
    </row>
    <row r="9384" spans="4:4" ht="33" customHeight="1" x14ac:dyDescent="0.2">
      <c r="D9384" s="2"/>
    </row>
    <row r="9385" spans="4:4" ht="33" customHeight="1" x14ac:dyDescent="0.2">
      <c r="D9385" s="2"/>
    </row>
    <row r="9386" spans="4:4" ht="33" customHeight="1" x14ac:dyDescent="0.2">
      <c r="D9386" s="2"/>
    </row>
    <row r="9387" spans="4:4" ht="33" customHeight="1" x14ac:dyDescent="0.2">
      <c r="D9387" s="2"/>
    </row>
    <row r="9388" spans="4:4" ht="33" customHeight="1" x14ac:dyDescent="0.2">
      <c r="D9388" s="2"/>
    </row>
    <row r="9389" spans="4:4" ht="33" customHeight="1" x14ac:dyDescent="0.2">
      <c r="D9389" s="2"/>
    </row>
    <row r="9390" spans="4:4" ht="33" customHeight="1" x14ac:dyDescent="0.2">
      <c r="D9390" s="2"/>
    </row>
    <row r="9391" spans="4:4" ht="33" customHeight="1" x14ac:dyDescent="0.2">
      <c r="D9391" s="2"/>
    </row>
    <row r="9392" spans="4:4" ht="33" customHeight="1" x14ac:dyDescent="0.2">
      <c r="D9392" s="2"/>
    </row>
    <row r="9393" spans="4:4" ht="33" customHeight="1" x14ac:dyDescent="0.2">
      <c r="D9393" s="2"/>
    </row>
    <row r="9394" spans="4:4" ht="33" customHeight="1" x14ac:dyDescent="0.2">
      <c r="D9394" s="2"/>
    </row>
    <row r="9395" spans="4:4" ht="33" customHeight="1" x14ac:dyDescent="0.2">
      <c r="D9395" s="2"/>
    </row>
    <row r="9396" spans="4:4" ht="33" customHeight="1" x14ac:dyDescent="0.2">
      <c r="D9396" s="2"/>
    </row>
    <row r="9397" spans="4:4" ht="33" customHeight="1" x14ac:dyDescent="0.2">
      <c r="D9397" s="2"/>
    </row>
    <row r="9398" spans="4:4" ht="33" customHeight="1" x14ac:dyDescent="0.2">
      <c r="D9398" s="2"/>
    </row>
    <row r="9399" spans="4:4" ht="33" customHeight="1" x14ac:dyDescent="0.2">
      <c r="D9399" s="2"/>
    </row>
    <row r="9400" spans="4:4" ht="33" customHeight="1" x14ac:dyDescent="0.2">
      <c r="D9400" s="2"/>
    </row>
    <row r="9401" spans="4:4" ht="33" customHeight="1" x14ac:dyDescent="0.2">
      <c r="D9401" s="2"/>
    </row>
    <row r="9402" spans="4:4" ht="33" customHeight="1" x14ac:dyDescent="0.2">
      <c r="D9402" s="2"/>
    </row>
    <row r="9403" spans="4:4" ht="33" customHeight="1" x14ac:dyDescent="0.2">
      <c r="D9403" s="2"/>
    </row>
    <row r="9404" spans="4:4" ht="33" customHeight="1" x14ac:dyDescent="0.2">
      <c r="D9404" s="2"/>
    </row>
    <row r="9405" spans="4:4" ht="33" customHeight="1" x14ac:dyDescent="0.2">
      <c r="D9405" s="2"/>
    </row>
    <row r="9406" spans="4:4" ht="33" customHeight="1" x14ac:dyDescent="0.2">
      <c r="D9406" s="2"/>
    </row>
    <row r="9407" spans="4:4" ht="33" customHeight="1" x14ac:dyDescent="0.2">
      <c r="D9407" s="2"/>
    </row>
    <row r="9408" spans="4:4" ht="33" customHeight="1" x14ac:dyDescent="0.2">
      <c r="D9408" s="2"/>
    </row>
    <row r="9409" spans="4:4" ht="33" customHeight="1" x14ac:dyDescent="0.2">
      <c r="D9409" s="2"/>
    </row>
    <row r="9410" spans="4:4" ht="33" customHeight="1" x14ac:dyDescent="0.2">
      <c r="D9410" s="2"/>
    </row>
    <row r="9411" spans="4:4" ht="33" customHeight="1" x14ac:dyDescent="0.2">
      <c r="D9411" s="2"/>
    </row>
    <row r="9412" spans="4:4" ht="33" customHeight="1" x14ac:dyDescent="0.2">
      <c r="D9412" s="2"/>
    </row>
    <row r="9413" spans="4:4" ht="33" customHeight="1" x14ac:dyDescent="0.2">
      <c r="D9413" s="2"/>
    </row>
    <row r="9414" spans="4:4" ht="33" customHeight="1" x14ac:dyDescent="0.2">
      <c r="D9414" s="2"/>
    </row>
    <row r="9415" spans="4:4" ht="33" customHeight="1" x14ac:dyDescent="0.2">
      <c r="D9415" s="2"/>
    </row>
    <row r="9416" spans="4:4" ht="33" customHeight="1" x14ac:dyDescent="0.2">
      <c r="D9416" s="2"/>
    </row>
    <row r="9417" spans="4:4" ht="33" customHeight="1" x14ac:dyDescent="0.2">
      <c r="D9417" s="2"/>
    </row>
    <row r="9418" spans="4:4" ht="33" customHeight="1" x14ac:dyDescent="0.2">
      <c r="D9418" s="2"/>
    </row>
    <row r="9419" spans="4:4" ht="33" customHeight="1" x14ac:dyDescent="0.2">
      <c r="D9419" s="2"/>
    </row>
    <row r="9420" spans="4:4" ht="33" customHeight="1" x14ac:dyDescent="0.2">
      <c r="D9420" s="2"/>
    </row>
    <row r="9421" spans="4:4" ht="33" customHeight="1" x14ac:dyDescent="0.2">
      <c r="D9421" s="2"/>
    </row>
    <row r="9422" spans="4:4" ht="33" customHeight="1" x14ac:dyDescent="0.2">
      <c r="D9422" s="2"/>
    </row>
    <row r="9423" spans="4:4" ht="33" customHeight="1" x14ac:dyDescent="0.2">
      <c r="D9423" s="2"/>
    </row>
    <row r="9424" spans="4:4" ht="33" customHeight="1" x14ac:dyDescent="0.2">
      <c r="D9424" s="2"/>
    </row>
    <row r="9425" spans="4:4" ht="33" customHeight="1" x14ac:dyDescent="0.2">
      <c r="D9425" s="2"/>
    </row>
    <row r="9426" spans="4:4" ht="33" customHeight="1" x14ac:dyDescent="0.2">
      <c r="D9426" s="2"/>
    </row>
    <row r="9427" spans="4:4" ht="33" customHeight="1" x14ac:dyDescent="0.2">
      <c r="D9427" s="2"/>
    </row>
    <row r="9428" spans="4:4" ht="33" customHeight="1" x14ac:dyDescent="0.2">
      <c r="D9428" s="2"/>
    </row>
    <row r="9429" spans="4:4" ht="33" customHeight="1" x14ac:dyDescent="0.2">
      <c r="D9429" s="2"/>
    </row>
    <row r="9430" spans="4:4" ht="33" customHeight="1" x14ac:dyDescent="0.2">
      <c r="D9430" s="2"/>
    </row>
    <row r="9431" spans="4:4" ht="33" customHeight="1" x14ac:dyDescent="0.2">
      <c r="D9431" s="2"/>
    </row>
    <row r="9432" spans="4:4" ht="33" customHeight="1" x14ac:dyDescent="0.2">
      <c r="D9432" s="2"/>
    </row>
    <row r="9433" spans="4:4" ht="33" customHeight="1" x14ac:dyDescent="0.2">
      <c r="D9433" s="2"/>
    </row>
    <row r="9434" spans="4:4" ht="33" customHeight="1" x14ac:dyDescent="0.2">
      <c r="D9434" s="2"/>
    </row>
    <row r="9435" spans="4:4" ht="33" customHeight="1" x14ac:dyDescent="0.2">
      <c r="D9435" s="2"/>
    </row>
    <row r="9436" spans="4:4" ht="33" customHeight="1" x14ac:dyDescent="0.2">
      <c r="D9436" s="2"/>
    </row>
    <row r="9437" spans="4:4" ht="33" customHeight="1" x14ac:dyDescent="0.2">
      <c r="D9437" s="2"/>
    </row>
    <row r="9438" spans="4:4" ht="33" customHeight="1" x14ac:dyDescent="0.2">
      <c r="D9438" s="2"/>
    </row>
    <row r="9439" spans="4:4" ht="33" customHeight="1" x14ac:dyDescent="0.2">
      <c r="D9439" s="2"/>
    </row>
    <row r="9440" spans="4:4" ht="33" customHeight="1" x14ac:dyDescent="0.2">
      <c r="D9440" s="2"/>
    </row>
    <row r="9441" spans="4:4" ht="33" customHeight="1" x14ac:dyDescent="0.2">
      <c r="D9441" s="2"/>
    </row>
    <row r="9442" spans="4:4" ht="33" customHeight="1" x14ac:dyDescent="0.2">
      <c r="D9442" s="2"/>
    </row>
    <row r="9443" spans="4:4" ht="33" customHeight="1" x14ac:dyDescent="0.2">
      <c r="D9443" s="2"/>
    </row>
    <row r="9444" spans="4:4" ht="33" customHeight="1" x14ac:dyDescent="0.2">
      <c r="D9444" s="2"/>
    </row>
    <row r="9445" spans="4:4" ht="33" customHeight="1" x14ac:dyDescent="0.2">
      <c r="D9445" s="2"/>
    </row>
    <row r="9446" spans="4:4" ht="33" customHeight="1" x14ac:dyDescent="0.2">
      <c r="D9446" s="2"/>
    </row>
    <row r="9447" spans="4:4" ht="33" customHeight="1" x14ac:dyDescent="0.2">
      <c r="D9447" s="2"/>
    </row>
    <row r="9448" spans="4:4" ht="33" customHeight="1" x14ac:dyDescent="0.2">
      <c r="D9448" s="2"/>
    </row>
    <row r="9449" spans="4:4" ht="33" customHeight="1" x14ac:dyDescent="0.2">
      <c r="D9449" s="2"/>
    </row>
    <row r="9450" spans="4:4" ht="33" customHeight="1" x14ac:dyDescent="0.2">
      <c r="D9450" s="2"/>
    </row>
    <row r="9451" spans="4:4" ht="33" customHeight="1" x14ac:dyDescent="0.2">
      <c r="D9451" s="2"/>
    </row>
    <row r="9452" spans="4:4" ht="33" customHeight="1" x14ac:dyDescent="0.2">
      <c r="D9452" s="2"/>
    </row>
    <row r="9453" spans="4:4" ht="33" customHeight="1" x14ac:dyDescent="0.2">
      <c r="D9453" s="2"/>
    </row>
    <row r="9454" spans="4:4" ht="33" customHeight="1" x14ac:dyDescent="0.2">
      <c r="D9454" s="2"/>
    </row>
    <row r="9455" spans="4:4" ht="33" customHeight="1" x14ac:dyDescent="0.2">
      <c r="D9455" s="2"/>
    </row>
    <row r="9456" spans="4:4" ht="33" customHeight="1" x14ac:dyDescent="0.2">
      <c r="D9456" s="2"/>
    </row>
    <row r="9457" spans="4:4" ht="33" customHeight="1" x14ac:dyDescent="0.2">
      <c r="D9457" s="2"/>
    </row>
    <row r="9458" spans="4:4" ht="33" customHeight="1" x14ac:dyDescent="0.2">
      <c r="D9458" s="2"/>
    </row>
    <row r="9459" spans="4:4" ht="33" customHeight="1" x14ac:dyDescent="0.2">
      <c r="D9459" s="2"/>
    </row>
    <row r="9460" spans="4:4" ht="33" customHeight="1" x14ac:dyDescent="0.2">
      <c r="D9460" s="2"/>
    </row>
    <row r="9461" spans="4:4" ht="33" customHeight="1" x14ac:dyDescent="0.2">
      <c r="D9461" s="2"/>
    </row>
    <row r="9462" spans="4:4" ht="33" customHeight="1" x14ac:dyDescent="0.2">
      <c r="D9462" s="2"/>
    </row>
    <row r="9463" spans="4:4" ht="33" customHeight="1" x14ac:dyDescent="0.2">
      <c r="D9463" s="2"/>
    </row>
    <row r="9464" spans="4:4" ht="33" customHeight="1" x14ac:dyDescent="0.2">
      <c r="D9464" s="2"/>
    </row>
    <row r="9465" spans="4:4" ht="33" customHeight="1" x14ac:dyDescent="0.2">
      <c r="D9465" s="2"/>
    </row>
    <row r="9466" spans="4:4" ht="33" customHeight="1" x14ac:dyDescent="0.2">
      <c r="D9466" s="2"/>
    </row>
    <row r="9467" spans="4:4" ht="33" customHeight="1" x14ac:dyDescent="0.2">
      <c r="D9467" s="2"/>
    </row>
    <row r="9468" spans="4:4" ht="33" customHeight="1" x14ac:dyDescent="0.2">
      <c r="D9468" s="2"/>
    </row>
    <row r="9469" spans="4:4" ht="33" customHeight="1" x14ac:dyDescent="0.2">
      <c r="D9469" s="2"/>
    </row>
    <row r="9470" spans="4:4" ht="33" customHeight="1" x14ac:dyDescent="0.2">
      <c r="D9470" s="2"/>
    </row>
    <row r="9471" spans="4:4" ht="33" customHeight="1" x14ac:dyDescent="0.2">
      <c r="D9471" s="2"/>
    </row>
    <row r="9472" spans="4:4" ht="33" customHeight="1" x14ac:dyDescent="0.2">
      <c r="D9472" s="2"/>
    </row>
    <row r="9473" spans="4:4" ht="33" customHeight="1" x14ac:dyDescent="0.2">
      <c r="D9473" s="2"/>
    </row>
    <row r="9474" spans="4:4" ht="33" customHeight="1" x14ac:dyDescent="0.2">
      <c r="D9474" s="2"/>
    </row>
    <row r="9475" spans="4:4" ht="33" customHeight="1" x14ac:dyDescent="0.2">
      <c r="D9475" s="2"/>
    </row>
    <row r="9476" spans="4:4" ht="33" customHeight="1" x14ac:dyDescent="0.2">
      <c r="D9476" s="2"/>
    </row>
    <row r="9477" spans="4:4" ht="33" customHeight="1" x14ac:dyDescent="0.2">
      <c r="D9477" s="2"/>
    </row>
    <row r="9478" spans="4:4" ht="33" customHeight="1" x14ac:dyDescent="0.2">
      <c r="D9478" s="2"/>
    </row>
    <row r="9479" spans="4:4" ht="33" customHeight="1" x14ac:dyDescent="0.2">
      <c r="D9479" s="2"/>
    </row>
    <row r="9480" spans="4:4" ht="33" customHeight="1" x14ac:dyDescent="0.2">
      <c r="D9480" s="2"/>
    </row>
    <row r="9481" spans="4:4" ht="33" customHeight="1" x14ac:dyDescent="0.2">
      <c r="D9481" s="2"/>
    </row>
    <row r="9482" spans="4:4" ht="33" customHeight="1" x14ac:dyDescent="0.2">
      <c r="D9482" s="2"/>
    </row>
    <row r="9483" spans="4:4" ht="33" customHeight="1" x14ac:dyDescent="0.2">
      <c r="D9483" s="2"/>
    </row>
    <row r="9484" spans="4:4" ht="33" customHeight="1" x14ac:dyDescent="0.2">
      <c r="D9484" s="2"/>
    </row>
    <row r="9485" spans="4:4" ht="33" customHeight="1" x14ac:dyDescent="0.2">
      <c r="D9485" s="2"/>
    </row>
    <row r="9486" spans="4:4" ht="33" customHeight="1" x14ac:dyDescent="0.2">
      <c r="D9486" s="2"/>
    </row>
    <row r="9487" spans="4:4" ht="33" customHeight="1" x14ac:dyDescent="0.2">
      <c r="D9487" s="2"/>
    </row>
    <row r="9488" spans="4:4" ht="33" customHeight="1" x14ac:dyDescent="0.2">
      <c r="D9488" s="2"/>
    </row>
    <row r="9489" spans="4:4" ht="33" customHeight="1" x14ac:dyDescent="0.2">
      <c r="D9489" s="2"/>
    </row>
    <row r="9490" spans="4:4" ht="33" customHeight="1" x14ac:dyDescent="0.2">
      <c r="D9490" s="2"/>
    </row>
    <row r="9491" spans="4:4" ht="33" customHeight="1" x14ac:dyDescent="0.2">
      <c r="D9491" s="2"/>
    </row>
    <row r="9492" spans="4:4" ht="33" customHeight="1" x14ac:dyDescent="0.2">
      <c r="D9492" s="2"/>
    </row>
    <row r="9493" spans="4:4" ht="33" customHeight="1" x14ac:dyDescent="0.2">
      <c r="D9493" s="2"/>
    </row>
    <row r="9494" spans="4:4" ht="33" customHeight="1" x14ac:dyDescent="0.2">
      <c r="D9494" s="2"/>
    </row>
    <row r="9495" spans="4:4" ht="33" customHeight="1" x14ac:dyDescent="0.2">
      <c r="D9495" s="2"/>
    </row>
    <row r="9496" spans="4:4" ht="33" customHeight="1" x14ac:dyDescent="0.2">
      <c r="D9496" s="2"/>
    </row>
    <row r="9497" spans="4:4" ht="33" customHeight="1" x14ac:dyDescent="0.2">
      <c r="D9497" s="2"/>
    </row>
    <row r="9498" spans="4:4" ht="33" customHeight="1" x14ac:dyDescent="0.2">
      <c r="D9498" s="2"/>
    </row>
    <row r="9499" spans="4:4" ht="33" customHeight="1" x14ac:dyDescent="0.2">
      <c r="D9499" s="2"/>
    </row>
    <row r="9500" spans="4:4" ht="33" customHeight="1" x14ac:dyDescent="0.2">
      <c r="D9500" s="2"/>
    </row>
    <row r="9501" spans="4:4" ht="33" customHeight="1" x14ac:dyDescent="0.2">
      <c r="D9501" s="2"/>
    </row>
    <row r="9502" spans="4:4" ht="33" customHeight="1" x14ac:dyDescent="0.2">
      <c r="D9502" s="2"/>
    </row>
    <row r="9503" spans="4:4" ht="33" customHeight="1" x14ac:dyDescent="0.2">
      <c r="D9503" s="2"/>
    </row>
    <row r="9504" spans="4:4" ht="33" customHeight="1" x14ac:dyDescent="0.2">
      <c r="D9504" s="2"/>
    </row>
    <row r="9505" spans="4:4" ht="33" customHeight="1" x14ac:dyDescent="0.2">
      <c r="D9505" s="2"/>
    </row>
    <row r="9506" spans="4:4" ht="33" customHeight="1" x14ac:dyDescent="0.2">
      <c r="D9506" s="2"/>
    </row>
    <row r="9507" spans="4:4" ht="33" customHeight="1" x14ac:dyDescent="0.2">
      <c r="D9507" s="2"/>
    </row>
    <row r="9508" spans="4:4" ht="33" customHeight="1" x14ac:dyDescent="0.2">
      <c r="D9508" s="2"/>
    </row>
    <row r="9509" spans="4:4" ht="33" customHeight="1" x14ac:dyDescent="0.2">
      <c r="D9509" s="2"/>
    </row>
    <row r="9510" spans="4:4" ht="33" customHeight="1" x14ac:dyDescent="0.2">
      <c r="D9510" s="2"/>
    </row>
    <row r="9511" spans="4:4" ht="33" customHeight="1" x14ac:dyDescent="0.2">
      <c r="D9511" s="2"/>
    </row>
    <row r="9512" spans="4:4" ht="33" customHeight="1" x14ac:dyDescent="0.2">
      <c r="D9512" s="2"/>
    </row>
    <row r="9513" spans="4:4" ht="33" customHeight="1" x14ac:dyDescent="0.2">
      <c r="D9513" s="2"/>
    </row>
    <row r="9514" spans="4:4" ht="33" customHeight="1" x14ac:dyDescent="0.2">
      <c r="D9514" s="2"/>
    </row>
    <row r="9515" spans="4:4" ht="33" customHeight="1" x14ac:dyDescent="0.2">
      <c r="D9515" s="2"/>
    </row>
    <row r="9516" spans="4:4" ht="33" customHeight="1" x14ac:dyDescent="0.2">
      <c r="D9516" s="2"/>
    </row>
    <row r="9517" spans="4:4" ht="33" customHeight="1" x14ac:dyDescent="0.2">
      <c r="D9517" s="2"/>
    </row>
    <row r="9518" spans="4:4" ht="33" customHeight="1" x14ac:dyDescent="0.2">
      <c r="D9518" s="2"/>
    </row>
    <row r="9519" spans="4:4" ht="33" customHeight="1" x14ac:dyDescent="0.2">
      <c r="D9519" s="2"/>
    </row>
    <row r="9520" spans="4:4" ht="33" customHeight="1" x14ac:dyDescent="0.2">
      <c r="D9520" s="2"/>
    </row>
    <row r="9521" spans="4:4" ht="33" customHeight="1" x14ac:dyDescent="0.2">
      <c r="D9521" s="2"/>
    </row>
    <row r="9522" spans="4:4" ht="33" customHeight="1" x14ac:dyDescent="0.2">
      <c r="D9522" s="2"/>
    </row>
    <row r="9523" spans="4:4" ht="33" customHeight="1" x14ac:dyDescent="0.2">
      <c r="D9523" s="2"/>
    </row>
    <row r="9524" spans="4:4" ht="33" customHeight="1" x14ac:dyDescent="0.2">
      <c r="D9524" s="2"/>
    </row>
    <row r="9525" spans="4:4" ht="33" customHeight="1" x14ac:dyDescent="0.2">
      <c r="D9525" s="2"/>
    </row>
    <row r="9526" spans="4:4" ht="33" customHeight="1" x14ac:dyDescent="0.2">
      <c r="D9526" s="2"/>
    </row>
    <row r="9527" spans="4:4" ht="33" customHeight="1" x14ac:dyDescent="0.2">
      <c r="D9527" s="2"/>
    </row>
    <row r="9528" spans="4:4" ht="33" customHeight="1" x14ac:dyDescent="0.2">
      <c r="D9528" s="2"/>
    </row>
    <row r="9529" spans="4:4" ht="33" customHeight="1" x14ac:dyDescent="0.2">
      <c r="D9529" s="2"/>
    </row>
    <row r="9530" spans="4:4" ht="33" customHeight="1" x14ac:dyDescent="0.2">
      <c r="D9530" s="2"/>
    </row>
    <row r="9531" spans="4:4" ht="33" customHeight="1" x14ac:dyDescent="0.2">
      <c r="D9531" s="2"/>
    </row>
    <row r="9532" spans="4:4" ht="33" customHeight="1" x14ac:dyDescent="0.2">
      <c r="D9532" s="2"/>
    </row>
    <row r="9533" spans="4:4" ht="33" customHeight="1" x14ac:dyDescent="0.2">
      <c r="D9533" s="2"/>
    </row>
    <row r="9534" spans="4:4" ht="33" customHeight="1" x14ac:dyDescent="0.2">
      <c r="D9534" s="2"/>
    </row>
    <row r="9535" spans="4:4" ht="33" customHeight="1" x14ac:dyDescent="0.2">
      <c r="D9535" s="2"/>
    </row>
    <row r="9536" spans="4:4" ht="33" customHeight="1" x14ac:dyDescent="0.2">
      <c r="D9536" s="2"/>
    </row>
    <row r="9537" spans="4:4" ht="33" customHeight="1" x14ac:dyDescent="0.2">
      <c r="D9537" s="2"/>
    </row>
    <row r="9538" spans="4:4" ht="33" customHeight="1" x14ac:dyDescent="0.2">
      <c r="D9538" s="2"/>
    </row>
    <row r="9539" spans="4:4" ht="33" customHeight="1" x14ac:dyDescent="0.2">
      <c r="D9539" s="2"/>
    </row>
    <row r="9540" spans="4:4" ht="33" customHeight="1" x14ac:dyDescent="0.2">
      <c r="D9540" s="2"/>
    </row>
    <row r="9541" spans="4:4" ht="33" customHeight="1" x14ac:dyDescent="0.2">
      <c r="D9541" s="2"/>
    </row>
    <row r="9542" spans="4:4" ht="33" customHeight="1" x14ac:dyDescent="0.2">
      <c r="D9542" s="2"/>
    </row>
    <row r="9543" spans="4:4" ht="33" customHeight="1" x14ac:dyDescent="0.2">
      <c r="D9543" s="2"/>
    </row>
    <row r="9544" spans="4:4" ht="33" customHeight="1" x14ac:dyDescent="0.2">
      <c r="D9544" s="2"/>
    </row>
    <row r="9545" spans="4:4" ht="33" customHeight="1" x14ac:dyDescent="0.2">
      <c r="D9545" s="2"/>
    </row>
    <row r="9546" spans="4:4" ht="33" customHeight="1" x14ac:dyDescent="0.2">
      <c r="D9546" s="2"/>
    </row>
    <row r="9547" spans="4:4" ht="33" customHeight="1" x14ac:dyDescent="0.2">
      <c r="D9547" s="2"/>
    </row>
    <row r="9548" spans="4:4" ht="33" customHeight="1" x14ac:dyDescent="0.2">
      <c r="D9548" s="2"/>
    </row>
    <row r="9549" spans="4:4" ht="33" customHeight="1" x14ac:dyDescent="0.2">
      <c r="D9549" s="2"/>
    </row>
    <row r="9550" spans="4:4" ht="33" customHeight="1" x14ac:dyDescent="0.2">
      <c r="D9550" s="2"/>
    </row>
    <row r="9551" spans="4:4" ht="33" customHeight="1" x14ac:dyDescent="0.2">
      <c r="D9551" s="2"/>
    </row>
    <row r="9552" spans="4:4" ht="33" customHeight="1" x14ac:dyDescent="0.2">
      <c r="D9552" s="2"/>
    </row>
    <row r="9553" spans="4:4" ht="33" customHeight="1" x14ac:dyDescent="0.2">
      <c r="D9553" s="2"/>
    </row>
    <row r="9554" spans="4:4" ht="33" customHeight="1" x14ac:dyDescent="0.2">
      <c r="D9554" s="2"/>
    </row>
    <row r="9555" spans="4:4" ht="33" customHeight="1" x14ac:dyDescent="0.2">
      <c r="D9555" s="2"/>
    </row>
    <row r="9556" spans="4:4" ht="33" customHeight="1" x14ac:dyDescent="0.2">
      <c r="D9556" s="2"/>
    </row>
    <row r="9557" spans="4:4" ht="33" customHeight="1" x14ac:dyDescent="0.2">
      <c r="D9557" s="2"/>
    </row>
    <row r="9558" spans="4:4" ht="33" customHeight="1" x14ac:dyDescent="0.2">
      <c r="D9558" s="2"/>
    </row>
    <row r="9559" spans="4:4" ht="33" customHeight="1" x14ac:dyDescent="0.2">
      <c r="D9559" s="2"/>
    </row>
    <row r="9560" spans="4:4" ht="33" customHeight="1" x14ac:dyDescent="0.2">
      <c r="D9560" s="2"/>
    </row>
    <row r="9561" spans="4:4" ht="33" customHeight="1" x14ac:dyDescent="0.2">
      <c r="D9561" s="2"/>
    </row>
    <row r="9562" spans="4:4" ht="33" customHeight="1" x14ac:dyDescent="0.2">
      <c r="D9562" s="2"/>
    </row>
    <row r="9563" spans="4:4" ht="33" customHeight="1" x14ac:dyDescent="0.2">
      <c r="D9563" s="2"/>
    </row>
    <row r="9564" spans="4:4" ht="33" customHeight="1" x14ac:dyDescent="0.2">
      <c r="D9564" s="2"/>
    </row>
    <row r="9565" spans="4:4" ht="33" customHeight="1" x14ac:dyDescent="0.2">
      <c r="D9565" s="2"/>
    </row>
    <row r="9566" spans="4:4" ht="33" customHeight="1" x14ac:dyDescent="0.2">
      <c r="D9566" s="2"/>
    </row>
    <row r="9567" spans="4:4" ht="33" customHeight="1" x14ac:dyDescent="0.2">
      <c r="D9567" s="2"/>
    </row>
    <row r="9568" spans="4:4" ht="33" customHeight="1" x14ac:dyDescent="0.2">
      <c r="D9568" s="2"/>
    </row>
    <row r="9569" spans="4:4" ht="33" customHeight="1" x14ac:dyDescent="0.2">
      <c r="D9569" s="2"/>
    </row>
    <row r="9570" spans="4:4" ht="33" customHeight="1" x14ac:dyDescent="0.2">
      <c r="D9570" s="2"/>
    </row>
    <row r="9571" spans="4:4" ht="33" customHeight="1" x14ac:dyDescent="0.2">
      <c r="D9571" s="2"/>
    </row>
    <row r="9572" spans="4:4" ht="33" customHeight="1" x14ac:dyDescent="0.2">
      <c r="D9572" s="2"/>
    </row>
    <row r="9573" spans="4:4" ht="33" customHeight="1" x14ac:dyDescent="0.2">
      <c r="D9573" s="2"/>
    </row>
    <row r="9574" spans="4:4" ht="33" customHeight="1" x14ac:dyDescent="0.2">
      <c r="D9574" s="2"/>
    </row>
    <row r="9575" spans="4:4" ht="33" customHeight="1" x14ac:dyDescent="0.2">
      <c r="D9575" s="2"/>
    </row>
    <row r="9576" spans="4:4" ht="33" customHeight="1" x14ac:dyDescent="0.2">
      <c r="D9576" s="2"/>
    </row>
    <row r="9577" spans="4:4" ht="33" customHeight="1" x14ac:dyDescent="0.2">
      <c r="D9577" s="2"/>
    </row>
    <row r="9578" spans="4:4" ht="33" customHeight="1" x14ac:dyDescent="0.2">
      <c r="D9578" s="2"/>
    </row>
    <row r="9579" spans="4:4" ht="33" customHeight="1" x14ac:dyDescent="0.2">
      <c r="D9579" s="2"/>
    </row>
    <row r="9580" spans="4:4" ht="33" customHeight="1" x14ac:dyDescent="0.2">
      <c r="D9580" s="2"/>
    </row>
    <row r="9581" spans="4:4" ht="33" customHeight="1" x14ac:dyDescent="0.2">
      <c r="D9581" s="2"/>
    </row>
    <row r="9582" spans="4:4" ht="33" customHeight="1" x14ac:dyDescent="0.2">
      <c r="D9582" s="2"/>
    </row>
    <row r="9583" spans="4:4" ht="33" customHeight="1" x14ac:dyDescent="0.2">
      <c r="D9583" s="2"/>
    </row>
    <row r="9584" spans="4:4" ht="33" customHeight="1" x14ac:dyDescent="0.2">
      <c r="D9584" s="2"/>
    </row>
    <row r="9585" spans="4:4" ht="33" customHeight="1" x14ac:dyDescent="0.2">
      <c r="D9585" s="2"/>
    </row>
    <row r="9586" spans="4:4" ht="33" customHeight="1" x14ac:dyDescent="0.2">
      <c r="D9586" s="2"/>
    </row>
    <row r="9587" spans="4:4" ht="33" customHeight="1" x14ac:dyDescent="0.2">
      <c r="D9587" s="2"/>
    </row>
    <row r="9588" spans="4:4" ht="33" customHeight="1" x14ac:dyDescent="0.2">
      <c r="D9588" s="2"/>
    </row>
    <row r="9589" spans="4:4" ht="33" customHeight="1" x14ac:dyDescent="0.2">
      <c r="D9589" s="2"/>
    </row>
    <row r="9590" spans="4:4" ht="33" customHeight="1" x14ac:dyDescent="0.2">
      <c r="D9590" s="2"/>
    </row>
    <row r="9591" spans="4:4" ht="33" customHeight="1" x14ac:dyDescent="0.2">
      <c r="D9591" s="2"/>
    </row>
    <row r="9592" spans="4:4" ht="33" customHeight="1" x14ac:dyDescent="0.2">
      <c r="D9592" s="2"/>
    </row>
    <row r="9593" spans="4:4" ht="33" customHeight="1" x14ac:dyDescent="0.2">
      <c r="D9593" s="2"/>
    </row>
    <row r="9594" spans="4:4" ht="33" customHeight="1" x14ac:dyDescent="0.2">
      <c r="D9594" s="2"/>
    </row>
    <row r="9595" spans="4:4" ht="33" customHeight="1" x14ac:dyDescent="0.2">
      <c r="D9595" s="2"/>
    </row>
    <row r="9596" spans="4:4" ht="33" customHeight="1" x14ac:dyDescent="0.2">
      <c r="D9596" s="2"/>
    </row>
    <row r="9597" spans="4:4" ht="33" customHeight="1" x14ac:dyDescent="0.2">
      <c r="D9597" s="2"/>
    </row>
    <row r="9598" spans="4:4" ht="33" customHeight="1" x14ac:dyDescent="0.2">
      <c r="D9598" s="2"/>
    </row>
    <row r="9599" spans="4:4" ht="33" customHeight="1" x14ac:dyDescent="0.2">
      <c r="D9599" s="2"/>
    </row>
    <row r="9600" spans="4:4" ht="33" customHeight="1" x14ac:dyDescent="0.2">
      <c r="D9600" s="2"/>
    </row>
    <row r="9601" spans="4:4" ht="33" customHeight="1" x14ac:dyDescent="0.2">
      <c r="D9601" s="2"/>
    </row>
    <row r="9602" spans="4:4" ht="33" customHeight="1" x14ac:dyDescent="0.2">
      <c r="D9602" s="2"/>
    </row>
    <row r="9603" spans="4:4" ht="33" customHeight="1" x14ac:dyDescent="0.2">
      <c r="D9603" s="2"/>
    </row>
    <row r="9604" spans="4:4" ht="33" customHeight="1" x14ac:dyDescent="0.2">
      <c r="D9604" s="2"/>
    </row>
    <row r="9605" spans="4:4" ht="33" customHeight="1" x14ac:dyDescent="0.2">
      <c r="D9605" s="2"/>
    </row>
    <row r="9606" spans="4:4" ht="33" customHeight="1" x14ac:dyDescent="0.2">
      <c r="D9606" s="2"/>
    </row>
    <row r="9607" spans="4:4" ht="33" customHeight="1" x14ac:dyDescent="0.2">
      <c r="D9607" s="2"/>
    </row>
    <row r="9608" spans="4:4" ht="33" customHeight="1" x14ac:dyDescent="0.2">
      <c r="D9608" s="2"/>
    </row>
    <row r="9609" spans="4:4" ht="33" customHeight="1" x14ac:dyDescent="0.2">
      <c r="D9609" s="2"/>
    </row>
    <row r="9610" spans="4:4" ht="33" customHeight="1" x14ac:dyDescent="0.2">
      <c r="D9610" s="2"/>
    </row>
    <row r="9611" spans="4:4" ht="33" customHeight="1" x14ac:dyDescent="0.2">
      <c r="D9611" s="2"/>
    </row>
    <row r="9612" spans="4:4" ht="33" customHeight="1" x14ac:dyDescent="0.2">
      <c r="D9612" s="2"/>
    </row>
    <row r="9613" spans="4:4" ht="33" customHeight="1" x14ac:dyDescent="0.2">
      <c r="D9613" s="2"/>
    </row>
    <row r="9614" spans="4:4" ht="33" customHeight="1" x14ac:dyDescent="0.2">
      <c r="D9614" s="2"/>
    </row>
    <row r="9615" spans="4:4" ht="33" customHeight="1" x14ac:dyDescent="0.2">
      <c r="D9615" s="2"/>
    </row>
    <row r="9616" spans="4:4" ht="33" customHeight="1" x14ac:dyDescent="0.2">
      <c r="D9616" s="2"/>
    </row>
    <row r="9617" spans="4:4" ht="33" customHeight="1" x14ac:dyDescent="0.2">
      <c r="D9617" s="2"/>
    </row>
    <row r="9618" spans="4:4" ht="33" customHeight="1" x14ac:dyDescent="0.2">
      <c r="D9618" s="2"/>
    </row>
    <row r="9619" spans="4:4" ht="33" customHeight="1" x14ac:dyDescent="0.2">
      <c r="D9619" s="2"/>
    </row>
    <row r="9620" spans="4:4" ht="33" customHeight="1" x14ac:dyDescent="0.2">
      <c r="D9620" s="2"/>
    </row>
    <row r="9621" spans="4:4" ht="33" customHeight="1" x14ac:dyDescent="0.2">
      <c r="D9621" s="2"/>
    </row>
    <row r="9622" spans="4:4" ht="33" customHeight="1" x14ac:dyDescent="0.2">
      <c r="D9622" s="2"/>
    </row>
    <row r="9623" spans="4:4" ht="33" customHeight="1" x14ac:dyDescent="0.2">
      <c r="D9623" s="2"/>
    </row>
    <row r="9624" spans="4:4" ht="33" customHeight="1" x14ac:dyDescent="0.2">
      <c r="D9624" s="2"/>
    </row>
    <row r="9625" spans="4:4" ht="33" customHeight="1" x14ac:dyDescent="0.2">
      <c r="D9625" s="2"/>
    </row>
    <row r="9626" spans="4:4" ht="33" customHeight="1" x14ac:dyDescent="0.2">
      <c r="D9626" s="2"/>
    </row>
    <row r="9627" spans="4:4" ht="33" customHeight="1" x14ac:dyDescent="0.2">
      <c r="D9627" s="2"/>
    </row>
    <row r="9628" spans="4:4" ht="33" customHeight="1" x14ac:dyDescent="0.2">
      <c r="D9628" s="2"/>
    </row>
    <row r="9629" spans="4:4" ht="33" customHeight="1" x14ac:dyDescent="0.2">
      <c r="D9629" s="2"/>
    </row>
    <row r="9630" spans="4:4" ht="33" customHeight="1" x14ac:dyDescent="0.2">
      <c r="D9630" s="2"/>
    </row>
    <row r="9631" spans="4:4" ht="33" customHeight="1" x14ac:dyDescent="0.2">
      <c r="D9631" s="2"/>
    </row>
    <row r="9632" spans="4:4" ht="33" customHeight="1" x14ac:dyDescent="0.2">
      <c r="D9632" s="2"/>
    </row>
    <row r="9633" spans="4:4" ht="33" customHeight="1" x14ac:dyDescent="0.2">
      <c r="D9633" s="2"/>
    </row>
    <row r="9634" spans="4:4" ht="33" customHeight="1" x14ac:dyDescent="0.2">
      <c r="D9634" s="2"/>
    </row>
    <row r="9635" spans="4:4" ht="33" customHeight="1" x14ac:dyDescent="0.2">
      <c r="D9635" s="2"/>
    </row>
    <row r="9636" spans="4:4" ht="33" customHeight="1" x14ac:dyDescent="0.2">
      <c r="D9636" s="2"/>
    </row>
    <row r="9637" spans="4:4" ht="33" customHeight="1" x14ac:dyDescent="0.2">
      <c r="D9637" s="2"/>
    </row>
    <row r="9638" spans="4:4" ht="33" customHeight="1" x14ac:dyDescent="0.2">
      <c r="D9638" s="2"/>
    </row>
    <row r="9639" spans="4:4" ht="33" customHeight="1" x14ac:dyDescent="0.2">
      <c r="D9639" s="2"/>
    </row>
    <row r="9640" spans="4:4" ht="33" customHeight="1" x14ac:dyDescent="0.2">
      <c r="D9640" s="2"/>
    </row>
    <row r="9641" spans="4:4" ht="33" customHeight="1" x14ac:dyDescent="0.2">
      <c r="D9641" s="2"/>
    </row>
    <row r="9642" spans="4:4" ht="33" customHeight="1" x14ac:dyDescent="0.2">
      <c r="D9642" s="2"/>
    </row>
    <row r="9643" spans="4:4" ht="33" customHeight="1" x14ac:dyDescent="0.2">
      <c r="D9643" s="2"/>
    </row>
    <row r="9644" spans="4:4" ht="33" customHeight="1" x14ac:dyDescent="0.2">
      <c r="D9644" s="2"/>
    </row>
    <row r="9645" spans="4:4" ht="33" customHeight="1" x14ac:dyDescent="0.2">
      <c r="D9645" s="2"/>
    </row>
    <row r="9646" spans="4:4" ht="33" customHeight="1" x14ac:dyDescent="0.2">
      <c r="D9646" s="2"/>
    </row>
    <row r="9647" spans="4:4" ht="33" customHeight="1" x14ac:dyDescent="0.2">
      <c r="D9647" s="2"/>
    </row>
    <row r="9648" spans="4:4" ht="33" customHeight="1" x14ac:dyDescent="0.2">
      <c r="D9648" s="2"/>
    </row>
    <row r="9649" spans="4:4" ht="33" customHeight="1" x14ac:dyDescent="0.2">
      <c r="D9649" s="2"/>
    </row>
    <row r="9650" spans="4:4" ht="33" customHeight="1" x14ac:dyDescent="0.2">
      <c r="D9650" s="2"/>
    </row>
    <row r="9651" spans="4:4" ht="33" customHeight="1" x14ac:dyDescent="0.2">
      <c r="D9651" s="2"/>
    </row>
    <row r="9652" spans="4:4" ht="33" customHeight="1" x14ac:dyDescent="0.2">
      <c r="D9652" s="2"/>
    </row>
    <row r="9653" spans="4:4" ht="33" customHeight="1" x14ac:dyDescent="0.2">
      <c r="D9653" s="2"/>
    </row>
    <row r="9654" spans="4:4" ht="33" customHeight="1" x14ac:dyDescent="0.2">
      <c r="D9654" s="2"/>
    </row>
    <row r="9655" spans="4:4" ht="33" customHeight="1" x14ac:dyDescent="0.2">
      <c r="D9655" s="2"/>
    </row>
    <row r="9656" spans="4:4" ht="33" customHeight="1" x14ac:dyDescent="0.2">
      <c r="D9656" s="2"/>
    </row>
    <row r="9657" spans="4:4" ht="33" customHeight="1" x14ac:dyDescent="0.2">
      <c r="D9657" s="2"/>
    </row>
    <row r="9658" spans="4:4" ht="33" customHeight="1" x14ac:dyDescent="0.2">
      <c r="D9658" s="2"/>
    </row>
    <row r="9659" spans="4:4" ht="33" customHeight="1" x14ac:dyDescent="0.2">
      <c r="D9659" s="2"/>
    </row>
    <row r="9660" spans="4:4" ht="33" customHeight="1" x14ac:dyDescent="0.2">
      <c r="D9660" s="2"/>
    </row>
    <row r="9661" spans="4:4" ht="33" customHeight="1" x14ac:dyDescent="0.2">
      <c r="D9661" s="2"/>
    </row>
    <row r="9662" spans="4:4" ht="33" customHeight="1" x14ac:dyDescent="0.2">
      <c r="D9662" s="2"/>
    </row>
    <row r="9663" spans="4:4" ht="33" customHeight="1" x14ac:dyDescent="0.2">
      <c r="D9663" s="2"/>
    </row>
    <row r="9664" spans="4:4" ht="33" customHeight="1" x14ac:dyDescent="0.2">
      <c r="D9664" s="2"/>
    </row>
    <row r="9665" spans="4:4" ht="33" customHeight="1" x14ac:dyDescent="0.2">
      <c r="D9665" s="2"/>
    </row>
    <row r="9666" spans="4:4" ht="33" customHeight="1" x14ac:dyDescent="0.2">
      <c r="D9666" s="2"/>
    </row>
    <row r="9667" spans="4:4" ht="33" customHeight="1" x14ac:dyDescent="0.2">
      <c r="D9667" s="2"/>
    </row>
    <row r="9668" spans="4:4" ht="33" customHeight="1" x14ac:dyDescent="0.2">
      <c r="D9668" s="2"/>
    </row>
    <row r="9669" spans="4:4" ht="33" customHeight="1" x14ac:dyDescent="0.2">
      <c r="D9669" s="2"/>
    </row>
    <row r="9670" spans="4:4" ht="33" customHeight="1" x14ac:dyDescent="0.2">
      <c r="D9670" s="2"/>
    </row>
    <row r="9671" spans="4:4" ht="33" customHeight="1" x14ac:dyDescent="0.2">
      <c r="D9671" s="2"/>
    </row>
    <row r="9672" spans="4:4" ht="33" customHeight="1" x14ac:dyDescent="0.2">
      <c r="D9672" s="2"/>
    </row>
    <row r="9673" spans="4:4" ht="33" customHeight="1" x14ac:dyDescent="0.2">
      <c r="D9673" s="2"/>
    </row>
    <row r="9674" spans="4:4" ht="33" customHeight="1" x14ac:dyDescent="0.2">
      <c r="D9674" s="2"/>
    </row>
    <row r="9675" spans="4:4" ht="33" customHeight="1" x14ac:dyDescent="0.2">
      <c r="D9675" s="2"/>
    </row>
    <row r="9676" spans="4:4" ht="33" customHeight="1" x14ac:dyDescent="0.2">
      <c r="D9676" s="2"/>
    </row>
    <row r="9677" spans="4:4" ht="33" customHeight="1" x14ac:dyDescent="0.2">
      <c r="D9677" s="2"/>
    </row>
    <row r="9678" spans="4:4" ht="33" customHeight="1" x14ac:dyDescent="0.2">
      <c r="D9678" s="2"/>
    </row>
    <row r="9679" spans="4:4" ht="33" customHeight="1" x14ac:dyDescent="0.2">
      <c r="D9679" s="2"/>
    </row>
    <row r="9680" spans="4:4" ht="33" customHeight="1" x14ac:dyDescent="0.2">
      <c r="D9680" s="2"/>
    </row>
    <row r="9681" spans="4:4" ht="33" customHeight="1" x14ac:dyDescent="0.2">
      <c r="D9681" s="2"/>
    </row>
    <row r="9682" spans="4:4" ht="33" customHeight="1" x14ac:dyDescent="0.2">
      <c r="D9682" s="2"/>
    </row>
    <row r="9683" spans="4:4" ht="33" customHeight="1" x14ac:dyDescent="0.2">
      <c r="D9683" s="2"/>
    </row>
    <row r="9684" spans="4:4" ht="33" customHeight="1" x14ac:dyDescent="0.2">
      <c r="D9684" s="2"/>
    </row>
    <row r="9685" spans="4:4" ht="33" customHeight="1" x14ac:dyDescent="0.2">
      <c r="D9685" s="2"/>
    </row>
    <row r="9686" spans="4:4" ht="33" customHeight="1" x14ac:dyDescent="0.2">
      <c r="D9686" s="2"/>
    </row>
    <row r="9687" spans="4:4" ht="33" customHeight="1" x14ac:dyDescent="0.2">
      <c r="D9687" s="2"/>
    </row>
    <row r="9688" spans="4:4" ht="33" customHeight="1" x14ac:dyDescent="0.2">
      <c r="D9688" s="2"/>
    </row>
    <row r="9689" spans="4:4" ht="33" customHeight="1" x14ac:dyDescent="0.2">
      <c r="D9689" s="2"/>
    </row>
    <row r="9690" spans="4:4" ht="33" customHeight="1" x14ac:dyDescent="0.2">
      <c r="D9690" s="2"/>
    </row>
    <row r="9691" spans="4:4" ht="33" customHeight="1" x14ac:dyDescent="0.2">
      <c r="D9691" s="2"/>
    </row>
    <row r="9692" spans="4:4" ht="33" customHeight="1" x14ac:dyDescent="0.2">
      <c r="D9692" s="2"/>
    </row>
    <row r="9693" spans="4:4" ht="33" customHeight="1" x14ac:dyDescent="0.2">
      <c r="D9693" s="2"/>
    </row>
    <row r="9694" spans="4:4" ht="33" customHeight="1" x14ac:dyDescent="0.2">
      <c r="D9694" s="2"/>
    </row>
    <row r="9695" spans="4:4" ht="33" customHeight="1" x14ac:dyDescent="0.2">
      <c r="D9695" s="2"/>
    </row>
    <row r="9696" spans="4:4" ht="33" customHeight="1" x14ac:dyDescent="0.2">
      <c r="D9696" s="2"/>
    </row>
    <row r="9697" spans="4:4" ht="33" customHeight="1" x14ac:dyDescent="0.2">
      <c r="D9697" s="2"/>
    </row>
    <row r="9698" spans="4:4" ht="33" customHeight="1" x14ac:dyDescent="0.2">
      <c r="D9698" s="2"/>
    </row>
    <row r="9699" spans="4:4" ht="33" customHeight="1" x14ac:dyDescent="0.2">
      <c r="D9699" s="2"/>
    </row>
    <row r="9700" spans="4:4" ht="33" customHeight="1" x14ac:dyDescent="0.2">
      <c r="D9700" s="2"/>
    </row>
    <row r="9701" spans="4:4" ht="33" customHeight="1" x14ac:dyDescent="0.2">
      <c r="D9701" s="2"/>
    </row>
    <row r="9702" spans="4:4" ht="33" customHeight="1" x14ac:dyDescent="0.2">
      <c r="D9702" s="2"/>
    </row>
    <row r="9703" spans="4:4" ht="33" customHeight="1" x14ac:dyDescent="0.2">
      <c r="D9703" s="2"/>
    </row>
    <row r="9704" spans="4:4" ht="33" customHeight="1" x14ac:dyDescent="0.2">
      <c r="D9704" s="2"/>
    </row>
    <row r="9705" spans="4:4" ht="33" customHeight="1" x14ac:dyDescent="0.2">
      <c r="D9705" s="2"/>
    </row>
    <row r="9706" spans="4:4" ht="33" customHeight="1" x14ac:dyDescent="0.2">
      <c r="D9706" s="2"/>
    </row>
    <row r="9707" spans="4:4" ht="33" customHeight="1" x14ac:dyDescent="0.2">
      <c r="D9707" s="2"/>
    </row>
    <row r="9708" spans="4:4" ht="33" customHeight="1" x14ac:dyDescent="0.2">
      <c r="D9708" s="2"/>
    </row>
    <row r="9709" spans="4:4" ht="33" customHeight="1" x14ac:dyDescent="0.2">
      <c r="D9709" s="2"/>
    </row>
    <row r="9710" spans="4:4" ht="33" customHeight="1" x14ac:dyDescent="0.2">
      <c r="D9710" s="2"/>
    </row>
    <row r="9711" spans="4:4" ht="33" customHeight="1" x14ac:dyDescent="0.2">
      <c r="D9711" s="2"/>
    </row>
    <row r="9712" spans="4:4" ht="33" customHeight="1" x14ac:dyDescent="0.2">
      <c r="D9712" s="2"/>
    </row>
    <row r="9713" spans="4:4" ht="33" customHeight="1" x14ac:dyDescent="0.2">
      <c r="D9713" s="2"/>
    </row>
    <row r="9714" spans="4:4" ht="33" customHeight="1" x14ac:dyDescent="0.2">
      <c r="D9714" s="2"/>
    </row>
    <row r="9715" spans="4:4" ht="33" customHeight="1" x14ac:dyDescent="0.2">
      <c r="D9715" s="2"/>
    </row>
    <row r="9716" spans="4:4" ht="33" customHeight="1" x14ac:dyDescent="0.2">
      <c r="D9716" s="2"/>
    </row>
    <row r="9717" spans="4:4" ht="33" customHeight="1" x14ac:dyDescent="0.2">
      <c r="D9717" s="2"/>
    </row>
    <row r="9718" spans="4:4" ht="33" customHeight="1" x14ac:dyDescent="0.2">
      <c r="D9718" s="2"/>
    </row>
    <row r="9719" spans="4:4" ht="33" customHeight="1" x14ac:dyDescent="0.2">
      <c r="D9719" s="2"/>
    </row>
    <row r="9720" spans="4:4" ht="33" customHeight="1" x14ac:dyDescent="0.2">
      <c r="D9720" s="2"/>
    </row>
    <row r="9721" spans="4:4" ht="33" customHeight="1" x14ac:dyDescent="0.2">
      <c r="D9721" s="2"/>
    </row>
    <row r="9722" spans="4:4" ht="33" customHeight="1" x14ac:dyDescent="0.2">
      <c r="D9722" s="2"/>
    </row>
    <row r="9723" spans="4:4" ht="33" customHeight="1" x14ac:dyDescent="0.2">
      <c r="D9723" s="2"/>
    </row>
    <row r="9724" spans="4:4" ht="33" customHeight="1" x14ac:dyDescent="0.2">
      <c r="D9724" s="2"/>
    </row>
    <row r="9725" spans="4:4" ht="33" customHeight="1" x14ac:dyDescent="0.2">
      <c r="D9725" s="2"/>
    </row>
    <row r="9726" spans="4:4" ht="33" customHeight="1" x14ac:dyDescent="0.2">
      <c r="D9726" s="2"/>
    </row>
    <row r="9727" spans="4:4" ht="33" customHeight="1" x14ac:dyDescent="0.2">
      <c r="D9727" s="2"/>
    </row>
    <row r="9728" spans="4:4" ht="33" customHeight="1" x14ac:dyDescent="0.2">
      <c r="D9728" s="2"/>
    </row>
    <row r="9729" spans="4:4" ht="33" customHeight="1" x14ac:dyDescent="0.2">
      <c r="D9729" s="2"/>
    </row>
    <row r="9730" spans="4:4" ht="33" customHeight="1" x14ac:dyDescent="0.2">
      <c r="D9730" s="2"/>
    </row>
    <row r="9731" spans="4:4" ht="33" customHeight="1" x14ac:dyDescent="0.2">
      <c r="D9731" s="2"/>
    </row>
    <row r="9732" spans="4:4" ht="33" customHeight="1" x14ac:dyDescent="0.2">
      <c r="D9732" s="2"/>
    </row>
    <row r="9733" spans="4:4" ht="33" customHeight="1" x14ac:dyDescent="0.2">
      <c r="D9733" s="2"/>
    </row>
    <row r="9734" spans="4:4" ht="33" customHeight="1" x14ac:dyDescent="0.2">
      <c r="D9734" s="2"/>
    </row>
    <row r="9735" spans="4:4" ht="33" customHeight="1" x14ac:dyDescent="0.2">
      <c r="D9735" s="2"/>
    </row>
    <row r="9736" spans="4:4" ht="33" customHeight="1" x14ac:dyDescent="0.2">
      <c r="D9736" s="2"/>
    </row>
    <row r="9737" spans="4:4" ht="33" customHeight="1" x14ac:dyDescent="0.2">
      <c r="D9737" s="2"/>
    </row>
    <row r="9738" spans="4:4" ht="33" customHeight="1" x14ac:dyDescent="0.2">
      <c r="D9738" s="2"/>
    </row>
    <row r="9739" spans="4:4" ht="33" customHeight="1" x14ac:dyDescent="0.2">
      <c r="D9739" s="2"/>
    </row>
    <row r="9740" spans="4:4" ht="33" customHeight="1" x14ac:dyDescent="0.2">
      <c r="D9740" s="2"/>
    </row>
    <row r="9741" spans="4:4" ht="33" customHeight="1" x14ac:dyDescent="0.2">
      <c r="D9741" s="2"/>
    </row>
    <row r="9742" spans="4:4" ht="33" customHeight="1" x14ac:dyDescent="0.2">
      <c r="D9742" s="2"/>
    </row>
    <row r="9743" spans="4:4" ht="33" customHeight="1" x14ac:dyDescent="0.2">
      <c r="D9743" s="2"/>
    </row>
    <row r="9744" spans="4:4" ht="33" customHeight="1" x14ac:dyDescent="0.2">
      <c r="D9744" s="2"/>
    </row>
    <row r="9745" spans="4:4" ht="33" customHeight="1" x14ac:dyDescent="0.2">
      <c r="D9745" s="2"/>
    </row>
    <row r="9746" spans="4:4" ht="33" customHeight="1" x14ac:dyDescent="0.2">
      <c r="D9746" s="2"/>
    </row>
    <row r="9747" spans="4:4" ht="33" customHeight="1" x14ac:dyDescent="0.2">
      <c r="D9747" s="2"/>
    </row>
    <row r="9748" spans="4:4" ht="33" customHeight="1" x14ac:dyDescent="0.2">
      <c r="D9748" s="2"/>
    </row>
    <row r="9749" spans="4:4" ht="33" customHeight="1" x14ac:dyDescent="0.2">
      <c r="D9749" s="2"/>
    </row>
    <row r="9750" spans="4:4" ht="33" customHeight="1" x14ac:dyDescent="0.2">
      <c r="D9750" s="2"/>
    </row>
    <row r="9751" spans="4:4" ht="33" customHeight="1" x14ac:dyDescent="0.2">
      <c r="D9751" s="2"/>
    </row>
    <row r="9752" spans="4:4" ht="33" customHeight="1" x14ac:dyDescent="0.2">
      <c r="D9752" s="2"/>
    </row>
    <row r="9753" spans="4:4" ht="33" customHeight="1" x14ac:dyDescent="0.2">
      <c r="D9753" s="2"/>
    </row>
    <row r="9754" spans="4:4" ht="33" customHeight="1" x14ac:dyDescent="0.2">
      <c r="D9754" s="2"/>
    </row>
    <row r="9755" spans="4:4" ht="33" customHeight="1" x14ac:dyDescent="0.2">
      <c r="D9755" s="2"/>
    </row>
    <row r="9756" spans="4:4" ht="33" customHeight="1" x14ac:dyDescent="0.2">
      <c r="D9756" s="2"/>
    </row>
    <row r="9757" spans="4:4" ht="33" customHeight="1" x14ac:dyDescent="0.2">
      <c r="D9757" s="2"/>
    </row>
    <row r="9758" spans="4:4" ht="33" customHeight="1" x14ac:dyDescent="0.2">
      <c r="D9758" s="2"/>
    </row>
    <row r="9759" spans="4:4" ht="33" customHeight="1" x14ac:dyDescent="0.2">
      <c r="D9759" s="2"/>
    </row>
    <row r="9760" spans="4:4" ht="33" customHeight="1" x14ac:dyDescent="0.2">
      <c r="D9760" s="2"/>
    </row>
    <row r="9761" spans="4:4" ht="33" customHeight="1" x14ac:dyDescent="0.2">
      <c r="D9761" s="2"/>
    </row>
    <row r="9762" spans="4:4" ht="33" customHeight="1" x14ac:dyDescent="0.2">
      <c r="D9762" s="2"/>
    </row>
    <row r="9763" spans="4:4" ht="33" customHeight="1" x14ac:dyDescent="0.2">
      <c r="D9763" s="2"/>
    </row>
    <row r="9764" spans="4:4" ht="33" customHeight="1" x14ac:dyDescent="0.2">
      <c r="D9764" s="2"/>
    </row>
    <row r="9765" spans="4:4" ht="33" customHeight="1" x14ac:dyDescent="0.2">
      <c r="D9765" s="2"/>
    </row>
    <row r="9766" spans="4:4" ht="33" customHeight="1" x14ac:dyDescent="0.2">
      <c r="D9766" s="2"/>
    </row>
    <row r="9767" spans="4:4" ht="33" customHeight="1" x14ac:dyDescent="0.2">
      <c r="D9767" s="2"/>
    </row>
    <row r="9768" spans="4:4" ht="33" customHeight="1" x14ac:dyDescent="0.2">
      <c r="D9768" s="2"/>
    </row>
    <row r="9769" spans="4:4" ht="33" customHeight="1" x14ac:dyDescent="0.2">
      <c r="D9769" s="2"/>
    </row>
    <row r="9770" spans="4:4" ht="33" customHeight="1" x14ac:dyDescent="0.2">
      <c r="D9770" s="2"/>
    </row>
    <row r="9771" spans="4:4" ht="33" customHeight="1" x14ac:dyDescent="0.2">
      <c r="D9771" s="2"/>
    </row>
    <row r="9772" spans="4:4" ht="33" customHeight="1" x14ac:dyDescent="0.2">
      <c r="D9772" s="2"/>
    </row>
    <row r="9773" spans="4:4" ht="33" customHeight="1" x14ac:dyDescent="0.2">
      <c r="D9773" s="2"/>
    </row>
    <row r="9774" spans="4:4" ht="33" customHeight="1" x14ac:dyDescent="0.2">
      <c r="D9774" s="2"/>
    </row>
    <row r="9775" spans="4:4" ht="33" customHeight="1" x14ac:dyDescent="0.2">
      <c r="D9775" s="2"/>
    </row>
    <row r="9776" spans="4:4" ht="33" customHeight="1" x14ac:dyDescent="0.2">
      <c r="D9776" s="2"/>
    </row>
    <row r="9777" spans="4:4" ht="33" customHeight="1" x14ac:dyDescent="0.2">
      <c r="D9777" s="2"/>
    </row>
    <row r="9778" spans="4:4" ht="33" customHeight="1" x14ac:dyDescent="0.2">
      <c r="D9778" s="2"/>
    </row>
    <row r="9779" spans="4:4" ht="33" customHeight="1" x14ac:dyDescent="0.2">
      <c r="D9779" s="2"/>
    </row>
    <row r="9780" spans="4:4" ht="33" customHeight="1" x14ac:dyDescent="0.2">
      <c r="D9780" s="2"/>
    </row>
    <row r="9781" spans="4:4" ht="33" customHeight="1" x14ac:dyDescent="0.2">
      <c r="D9781" s="2"/>
    </row>
    <row r="9782" spans="4:4" ht="33" customHeight="1" x14ac:dyDescent="0.2">
      <c r="D9782" s="2"/>
    </row>
    <row r="9783" spans="4:4" ht="33" customHeight="1" x14ac:dyDescent="0.2">
      <c r="D9783" s="2"/>
    </row>
    <row r="9784" spans="4:4" ht="33" customHeight="1" x14ac:dyDescent="0.2">
      <c r="D9784" s="2"/>
    </row>
    <row r="9785" spans="4:4" ht="33" customHeight="1" x14ac:dyDescent="0.2">
      <c r="D9785" s="2"/>
    </row>
    <row r="9786" spans="4:4" ht="33" customHeight="1" x14ac:dyDescent="0.2">
      <c r="D9786" s="2"/>
    </row>
    <row r="9787" spans="4:4" ht="33" customHeight="1" x14ac:dyDescent="0.2">
      <c r="D9787" s="2"/>
    </row>
    <row r="9788" spans="4:4" ht="33" customHeight="1" x14ac:dyDescent="0.2">
      <c r="D9788" s="2"/>
    </row>
    <row r="9789" spans="4:4" ht="33" customHeight="1" x14ac:dyDescent="0.2">
      <c r="D9789" s="2"/>
    </row>
    <row r="9790" spans="4:4" ht="33" customHeight="1" x14ac:dyDescent="0.2">
      <c r="D9790" s="2"/>
    </row>
    <row r="9791" spans="4:4" ht="33" customHeight="1" x14ac:dyDescent="0.2">
      <c r="D9791" s="2"/>
    </row>
    <row r="9792" spans="4:4" ht="33" customHeight="1" x14ac:dyDescent="0.2">
      <c r="D9792" s="2"/>
    </row>
    <row r="9793" spans="4:4" ht="33" customHeight="1" x14ac:dyDescent="0.2">
      <c r="D9793" s="2"/>
    </row>
    <row r="9794" spans="4:4" ht="33" customHeight="1" x14ac:dyDescent="0.2">
      <c r="D9794" s="2"/>
    </row>
    <row r="9795" spans="4:4" ht="33" customHeight="1" x14ac:dyDescent="0.2">
      <c r="D9795" s="2"/>
    </row>
    <row r="9796" spans="4:4" ht="33" customHeight="1" x14ac:dyDescent="0.2">
      <c r="D9796" s="2"/>
    </row>
    <row r="9797" spans="4:4" ht="33" customHeight="1" x14ac:dyDescent="0.2">
      <c r="D9797" s="2"/>
    </row>
    <row r="9798" spans="4:4" ht="33" customHeight="1" x14ac:dyDescent="0.2">
      <c r="D9798" s="2"/>
    </row>
    <row r="9799" spans="4:4" ht="33" customHeight="1" x14ac:dyDescent="0.2">
      <c r="D9799" s="2"/>
    </row>
    <row r="9800" spans="4:4" ht="33" customHeight="1" x14ac:dyDescent="0.2">
      <c r="D9800" s="2"/>
    </row>
    <row r="9801" spans="4:4" ht="33" customHeight="1" x14ac:dyDescent="0.2">
      <c r="D9801" s="2"/>
    </row>
    <row r="9802" spans="4:4" ht="33" customHeight="1" x14ac:dyDescent="0.2">
      <c r="D9802" s="2"/>
    </row>
    <row r="9803" spans="4:4" ht="33" customHeight="1" x14ac:dyDescent="0.2">
      <c r="D9803" s="2"/>
    </row>
    <row r="9804" spans="4:4" ht="33" customHeight="1" x14ac:dyDescent="0.2">
      <c r="D9804" s="2"/>
    </row>
    <row r="9805" spans="4:4" ht="33" customHeight="1" x14ac:dyDescent="0.2">
      <c r="D9805" s="2"/>
    </row>
    <row r="9806" spans="4:4" ht="33" customHeight="1" x14ac:dyDescent="0.2">
      <c r="D9806" s="2"/>
    </row>
    <row r="9807" spans="4:4" ht="33" customHeight="1" x14ac:dyDescent="0.2">
      <c r="D9807" s="2"/>
    </row>
    <row r="9808" spans="4:4" ht="33" customHeight="1" x14ac:dyDescent="0.2">
      <c r="D9808" s="2"/>
    </row>
    <row r="9809" spans="4:4" ht="33" customHeight="1" x14ac:dyDescent="0.2">
      <c r="D9809" s="2"/>
    </row>
    <row r="9810" spans="4:4" ht="33" customHeight="1" x14ac:dyDescent="0.2">
      <c r="D9810" s="2"/>
    </row>
    <row r="9811" spans="4:4" ht="33" customHeight="1" x14ac:dyDescent="0.2">
      <c r="D9811" s="2"/>
    </row>
    <row r="9812" spans="4:4" ht="33" customHeight="1" x14ac:dyDescent="0.2">
      <c r="D9812" s="2"/>
    </row>
    <row r="9813" spans="4:4" ht="33" customHeight="1" x14ac:dyDescent="0.2">
      <c r="D9813" s="2"/>
    </row>
    <row r="9814" spans="4:4" ht="33" customHeight="1" x14ac:dyDescent="0.2">
      <c r="D9814" s="2"/>
    </row>
    <row r="9815" spans="4:4" ht="33" customHeight="1" x14ac:dyDescent="0.2">
      <c r="D9815" s="2"/>
    </row>
    <row r="9816" spans="4:4" ht="33" customHeight="1" x14ac:dyDescent="0.2">
      <c r="D9816" s="2"/>
    </row>
    <row r="9817" spans="4:4" ht="33" customHeight="1" x14ac:dyDescent="0.2">
      <c r="D9817" s="2"/>
    </row>
    <row r="9818" spans="4:4" ht="33" customHeight="1" x14ac:dyDescent="0.2">
      <c r="D9818" s="2"/>
    </row>
    <row r="9819" spans="4:4" ht="33" customHeight="1" x14ac:dyDescent="0.2">
      <c r="D9819" s="2"/>
    </row>
    <row r="9820" spans="4:4" ht="33" customHeight="1" x14ac:dyDescent="0.2">
      <c r="D9820" s="2"/>
    </row>
    <row r="9821" spans="4:4" ht="33" customHeight="1" x14ac:dyDescent="0.2">
      <c r="D9821" s="2"/>
    </row>
    <row r="9822" spans="4:4" ht="33" customHeight="1" x14ac:dyDescent="0.2">
      <c r="D9822" s="2"/>
    </row>
    <row r="9823" spans="4:4" ht="33" customHeight="1" x14ac:dyDescent="0.2">
      <c r="D9823" s="2"/>
    </row>
    <row r="9824" spans="4:4" ht="33" customHeight="1" x14ac:dyDescent="0.2">
      <c r="D9824" s="2"/>
    </row>
    <row r="9825" spans="4:4" ht="33" customHeight="1" x14ac:dyDescent="0.2">
      <c r="D9825" s="2"/>
    </row>
    <row r="9826" spans="4:4" ht="33" customHeight="1" x14ac:dyDescent="0.2">
      <c r="D9826" s="2"/>
    </row>
    <row r="9827" spans="4:4" ht="33" customHeight="1" x14ac:dyDescent="0.2">
      <c r="D9827" s="2"/>
    </row>
    <row r="9828" spans="4:4" ht="33" customHeight="1" x14ac:dyDescent="0.2">
      <c r="D9828" s="2"/>
    </row>
    <row r="9829" spans="4:4" ht="33" customHeight="1" x14ac:dyDescent="0.2">
      <c r="D9829" s="2"/>
    </row>
    <row r="9830" spans="4:4" ht="33" customHeight="1" x14ac:dyDescent="0.2">
      <c r="D9830" s="2"/>
    </row>
    <row r="9831" spans="4:4" ht="33" customHeight="1" x14ac:dyDescent="0.2">
      <c r="D9831" s="2"/>
    </row>
    <row r="9832" spans="4:4" ht="33" customHeight="1" x14ac:dyDescent="0.2">
      <c r="D9832" s="2"/>
    </row>
    <row r="9833" spans="4:4" ht="33" customHeight="1" x14ac:dyDescent="0.2">
      <c r="D9833" s="2"/>
    </row>
    <row r="9834" spans="4:4" ht="33" customHeight="1" x14ac:dyDescent="0.2">
      <c r="D9834" s="2"/>
    </row>
    <row r="9835" spans="4:4" ht="33" customHeight="1" x14ac:dyDescent="0.2">
      <c r="D9835" s="2"/>
    </row>
    <row r="9836" spans="4:4" ht="33" customHeight="1" x14ac:dyDescent="0.2">
      <c r="D9836" s="2"/>
    </row>
    <row r="9837" spans="4:4" ht="33" customHeight="1" x14ac:dyDescent="0.2">
      <c r="D9837" s="2"/>
    </row>
    <row r="9838" spans="4:4" ht="33" customHeight="1" x14ac:dyDescent="0.2">
      <c r="D9838" s="2"/>
    </row>
    <row r="9839" spans="4:4" ht="33" customHeight="1" x14ac:dyDescent="0.2">
      <c r="D9839" s="2"/>
    </row>
    <row r="9840" spans="4:4" ht="33" customHeight="1" x14ac:dyDescent="0.2">
      <c r="D9840" s="2"/>
    </row>
    <row r="9841" spans="4:4" ht="33" customHeight="1" x14ac:dyDescent="0.2">
      <c r="D9841" s="2"/>
    </row>
    <row r="9842" spans="4:4" ht="33" customHeight="1" x14ac:dyDescent="0.2">
      <c r="D9842" s="2"/>
    </row>
    <row r="9843" spans="4:4" ht="33" customHeight="1" x14ac:dyDescent="0.2">
      <c r="D9843" s="2"/>
    </row>
    <row r="9844" spans="4:4" ht="33" customHeight="1" x14ac:dyDescent="0.2">
      <c r="D9844" s="2"/>
    </row>
    <row r="9845" spans="4:4" ht="33" customHeight="1" x14ac:dyDescent="0.2">
      <c r="D9845" s="2"/>
    </row>
    <row r="9846" spans="4:4" ht="33" customHeight="1" x14ac:dyDescent="0.2">
      <c r="D9846" s="2"/>
    </row>
    <row r="9847" spans="4:4" ht="33" customHeight="1" x14ac:dyDescent="0.2">
      <c r="D9847" s="2"/>
    </row>
    <row r="9848" spans="4:4" ht="33" customHeight="1" x14ac:dyDescent="0.2">
      <c r="D9848" s="2"/>
    </row>
    <row r="9849" spans="4:4" ht="33" customHeight="1" x14ac:dyDescent="0.2">
      <c r="D9849" s="2"/>
    </row>
    <row r="9850" spans="4:4" ht="33" customHeight="1" x14ac:dyDescent="0.2">
      <c r="D9850" s="2"/>
    </row>
    <row r="9851" spans="4:4" ht="33" customHeight="1" x14ac:dyDescent="0.2">
      <c r="D9851" s="2"/>
    </row>
    <row r="9852" spans="4:4" ht="33" customHeight="1" x14ac:dyDescent="0.2">
      <c r="D9852" s="2"/>
    </row>
    <row r="9853" spans="4:4" ht="33" customHeight="1" x14ac:dyDescent="0.2">
      <c r="D9853" s="2"/>
    </row>
    <row r="9854" spans="4:4" ht="33" customHeight="1" x14ac:dyDescent="0.2">
      <c r="D9854" s="2"/>
    </row>
    <row r="9855" spans="4:4" ht="33" customHeight="1" x14ac:dyDescent="0.2">
      <c r="D9855" s="2"/>
    </row>
    <row r="9856" spans="4:4" ht="33" customHeight="1" x14ac:dyDescent="0.2">
      <c r="D9856" s="2"/>
    </row>
    <row r="9857" spans="4:4" ht="33" customHeight="1" x14ac:dyDescent="0.2">
      <c r="D9857" s="2"/>
    </row>
    <row r="9858" spans="4:4" ht="33" customHeight="1" x14ac:dyDescent="0.2">
      <c r="D9858" s="2"/>
    </row>
    <row r="9859" spans="4:4" ht="33" customHeight="1" x14ac:dyDescent="0.2">
      <c r="D9859" s="2"/>
    </row>
    <row r="9860" spans="4:4" ht="33" customHeight="1" x14ac:dyDescent="0.2">
      <c r="D9860" s="2"/>
    </row>
    <row r="9861" spans="4:4" ht="33" customHeight="1" x14ac:dyDescent="0.2">
      <c r="D9861" s="2"/>
    </row>
    <row r="9862" spans="4:4" ht="33" customHeight="1" x14ac:dyDescent="0.2">
      <c r="D9862" s="2"/>
    </row>
    <row r="9863" spans="4:4" ht="33" customHeight="1" x14ac:dyDescent="0.2">
      <c r="D9863" s="2"/>
    </row>
    <row r="9864" spans="4:4" ht="33" customHeight="1" x14ac:dyDescent="0.2">
      <c r="D9864" s="2"/>
    </row>
    <row r="9865" spans="4:4" ht="33" customHeight="1" x14ac:dyDescent="0.2">
      <c r="D9865" s="2"/>
    </row>
    <row r="9866" spans="4:4" ht="33" customHeight="1" x14ac:dyDescent="0.2">
      <c r="D9866" s="2"/>
    </row>
    <row r="9867" spans="4:4" ht="33" customHeight="1" x14ac:dyDescent="0.2">
      <c r="D9867" s="2"/>
    </row>
    <row r="9868" spans="4:4" ht="33" customHeight="1" x14ac:dyDescent="0.2">
      <c r="D9868" s="2"/>
    </row>
    <row r="9869" spans="4:4" ht="33" customHeight="1" x14ac:dyDescent="0.2">
      <c r="D9869" s="2"/>
    </row>
    <row r="9870" spans="4:4" ht="33" customHeight="1" x14ac:dyDescent="0.2">
      <c r="D9870" s="2"/>
    </row>
    <row r="9871" spans="4:4" ht="33" customHeight="1" x14ac:dyDescent="0.2">
      <c r="D9871" s="2"/>
    </row>
    <row r="9872" spans="4:4" ht="33" customHeight="1" x14ac:dyDescent="0.2">
      <c r="D9872" s="2"/>
    </row>
    <row r="9873" spans="4:4" ht="33" customHeight="1" x14ac:dyDescent="0.2">
      <c r="D9873" s="2"/>
    </row>
    <row r="9874" spans="4:4" ht="33" customHeight="1" x14ac:dyDescent="0.2">
      <c r="D9874" s="2"/>
    </row>
    <row r="9875" spans="4:4" ht="33" customHeight="1" x14ac:dyDescent="0.2">
      <c r="D9875" s="2"/>
    </row>
    <row r="9876" spans="4:4" ht="33" customHeight="1" x14ac:dyDescent="0.2">
      <c r="D9876" s="2"/>
    </row>
    <row r="9877" spans="4:4" ht="33" customHeight="1" x14ac:dyDescent="0.2">
      <c r="D9877" s="2"/>
    </row>
    <row r="9878" spans="4:4" ht="33" customHeight="1" x14ac:dyDescent="0.2">
      <c r="D9878" s="2"/>
    </row>
    <row r="9879" spans="4:4" ht="33" customHeight="1" x14ac:dyDescent="0.2">
      <c r="D9879" s="2"/>
    </row>
    <row r="9880" spans="4:4" ht="33" customHeight="1" x14ac:dyDescent="0.2">
      <c r="D9880" s="2"/>
    </row>
    <row r="9881" spans="4:4" ht="33" customHeight="1" x14ac:dyDescent="0.2">
      <c r="D9881" s="2"/>
    </row>
    <row r="9882" spans="4:4" ht="33" customHeight="1" x14ac:dyDescent="0.2">
      <c r="D9882" s="2"/>
    </row>
    <row r="9883" spans="4:4" ht="33" customHeight="1" x14ac:dyDescent="0.2">
      <c r="D9883" s="2"/>
    </row>
    <row r="9884" spans="4:4" ht="33" customHeight="1" x14ac:dyDescent="0.2">
      <c r="D9884" s="2"/>
    </row>
    <row r="9885" spans="4:4" ht="33" customHeight="1" x14ac:dyDescent="0.2">
      <c r="D9885" s="2"/>
    </row>
    <row r="9886" spans="4:4" ht="33" customHeight="1" x14ac:dyDescent="0.2">
      <c r="D9886" s="2"/>
    </row>
    <row r="9887" spans="4:4" ht="33" customHeight="1" x14ac:dyDescent="0.2">
      <c r="D9887" s="2"/>
    </row>
    <row r="9888" spans="4:4" ht="33" customHeight="1" x14ac:dyDescent="0.2">
      <c r="D9888" s="2"/>
    </row>
    <row r="9889" spans="4:4" ht="33" customHeight="1" x14ac:dyDescent="0.2">
      <c r="D9889" s="2"/>
    </row>
    <row r="9890" spans="4:4" ht="33" customHeight="1" x14ac:dyDescent="0.2">
      <c r="D9890" s="2"/>
    </row>
    <row r="9891" spans="4:4" ht="33" customHeight="1" x14ac:dyDescent="0.2">
      <c r="D9891" s="2"/>
    </row>
    <row r="9892" spans="4:4" ht="33" customHeight="1" x14ac:dyDescent="0.2">
      <c r="D9892" s="2"/>
    </row>
    <row r="9893" spans="4:4" ht="33" customHeight="1" x14ac:dyDescent="0.2">
      <c r="D9893" s="2"/>
    </row>
    <row r="9894" spans="4:4" ht="33" customHeight="1" x14ac:dyDescent="0.2">
      <c r="D9894" s="2"/>
    </row>
    <row r="9895" spans="4:4" ht="33" customHeight="1" x14ac:dyDescent="0.2">
      <c r="D9895" s="2"/>
    </row>
    <row r="9896" spans="4:4" ht="33" customHeight="1" x14ac:dyDescent="0.2">
      <c r="D9896" s="2"/>
    </row>
    <row r="9897" spans="4:4" ht="33" customHeight="1" x14ac:dyDescent="0.2">
      <c r="D9897" s="2"/>
    </row>
    <row r="9898" spans="4:4" ht="33" customHeight="1" x14ac:dyDescent="0.2">
      <c r="D9898" s="2"/>
    </row>
    <row r="9899" spans="4:4" ht="33" customHeight="1" x14ac:dyDescent="0.2">
      <c r="D9899" s="2"/>
    </row>
    <row r="9900" spans="4:4" ht="33" customHeight="1" x14ac:dyDescent="0.2">
      <c r="D9900" s="2"/>
    </row>
    <row r="9901" spans="4:4" ht="33" customHeight="1" x14ac:dyDescent="0.2">
      <c r="D9901" s="2"/>
    </row>
    <row r="9902" spans="4:4" ht="33" customHeight="1" x14ac:dyDescent="0.2">
      <c r="D9902" s="2"/>
    </row>
    <row r="9903" spans="4:4" ht="33" customHeight="1" x14ac:dyDescent="0.2">
      <c r="D9903" s="2"/>
    </row>
    <row r="9904" spans="4:4" ht="33" customHeight="1" x14ac:dyDescent="0.2">
      <c r="D9904" s="2"/>
    </row>
    <row r="9905" spans="4:4" ht="33" customHeight="1" x14ac:dyDescent="0.2">
      <c r="D9905" s="2"/>
    </row>
    <row r="9906" spans="4:4" ht="33" customHeight="1" x14ac:dyDescent="0.2">
      <c r="D9906" s="2"/>
    </row>
    <row r="9907" spans="4:4" ht="33" customHeight="1" x14ac:dyDescent="0.2">
      <c r="D9907" s="2"/>
    </row>
    <row r="9908" spans="4:4" ht="33" customHeight="1" x14ac:dyDescent="0.2">
      <c r="D9908" s="2"/>
    </row>
    <row r="9909" spans="4:4" ht="33" customHeight="1" x14ac:dyDescent="0.2">
      <c r="D9909" s="2"/>
    </row>
    <row r="9910" spans="4:4" ht="33" customHeight="1" x14ac:dyDescent="0.2">
      <c r="D9910" s="2"/>
    </row>
    <row r="9911" spans="4:4" ht="33" customHeight="1" x14ac:dyDescent="0.2">
      <c r="D9911" s="2"/>
    </row>
    <row r="9912" spans="4:4" ht="33" customHeight="1" x14ac:dyDescent="0.2">
      <c r="D9912" s="2"/>
    </row>
    <row r="9913" spans="4:4" ht="33" customHeight="1" x14ac:dyDescent="0.2">
      <c r="D9913" s="2"/>
    </row>
    <row r="9914" spans="4:4" ht="33" customHeight="1" x14ac:dyDescent="0.2">
      <c r="D9914" s="2"/>
    </row>
    <row r="9915" spans="4:4" ht="33" customHeight="1" x14ac:dyDescent="0.2">
      <c r="D9915" s="2"/>
    </row>
    <row r="9916" spans="4:4" ht="33" customHeight="1" x14ac:dyDescent="0.2">
      <c r="D9916" s="2"/>
    </row>
    <row r="9917" spans="4:4" ht="33" customHeight="1" x14ac:dyDescent="0.2">
      <c r="D9917" s="2"/>
    </row>
    <row r="9918" spans="4:4" ht="33" customHeight="1" x14ac:dyDescent="0.2">
      <c r="D9918" s="2"/>
    </row>
    <row r="9919" spans="4:4" ht="33" customHeight="1" x14ac:dyDescent="0.2">
      <c r="D9919" s="2"/>
    </row>
    <row r="9920" spans="4:4" ht="33" customHeight="1" x14ac:dyDescent="0.2">
      <c r="D9920" s="2"/>
    </row>
    <row r="9921" spans="4:4" ht="33" customHeight="1" x14ac:dyDescent="0.2">
      <c r="D9921" s="2"/>
    </row>
    <row r="9922" spans="4:4" ht="33" customHeight="1" x14ac:dyDescent="0.2">
      <c r="D9922" s="2"/>
    </row>
    <row r="9923" spans="4:4" ht="33" customHeight="1" x14ac:dyDescent="0.2">
      <c r="D9923" s="2"/>
    </row>
    <row r="9924" spans="4:4" ht="33" customHeight="1" x14ac:dyDescent="0.2">
      <c r="D9924" s="2"/>
    </row>
    <row r="9925" spans="4:4" ht="33" customHeight="1" x14ac:dyDescent="0.2">
      <c r="D9925" s="2"/>
    </row>
    <row r="9926" spans="4:4" ht="33" customHeight="1" x14ac:dyDescent="0.2">
      <c r="D9926" s="2"/>
    </row>
    <row r="9927" spans="4:4" ht="33" customHeight="1" x14ac:dyDescent="0.2">
      <c r="D9927" s="2"/>
    </row>
    <row r="9928" spans="4:4" ht="33" customHeight="1" x14ac:dyDescent="0.2">
      <c r="D9928" s="2"/>
    </row>
    <row r="9929" spans="4:4" ht="33" customHeight="1" x14ac:dyDescent="0.2">
      <c r="D9929" s="2"/>
    </row>
    <row r="9930" spans="4:4" ht="33" customHeight="1" x14ac:dyDescent="0.2">
      <c r="D9930" s="2"/>
    </row>
    <row r="9931" spans="4:4" ht="33" customHeight="1" x14ac:dyDescent="0.2">
      <c r="D9931" s="2"/>
    </row>
    <row r="9932" spans="4:4" ht="33" customHeight="1" x14ac:dyDescent="0.2">
      <c r="D9932" s="2"/>
    </row>
    <row r="9933" spans="4:4" ht="33" customHeight="1" x14ac:dyDescent="0.2">
      <c r="D9933" s="2"/>
    </row>
    <row r="9934" spans="4:4" ht="33" customHeight="1" x14ac:dyDescent="0.2">
      <c r="D9934" s="2"/>
    </row>
    <row r="9935" spans="4:4" ht="33" customHeight="1" x14ac:dyDescent="0.2">
      <c r="D9935" s="2"/>
    </row>
    <row r="9936" spans="4:4" ht="33" customHeight="1" x14ac:dyDescent="0.2">
      <c r="D9936" s="2"/>
    </row>
    <row r="9937" spans="4:4" ht="33" customHeight="1" x14ac:dyDescent="0.2">
      <c r="D9937" s="2"/>
    </row>
    <row r="9938" spans="4:4" ht="33" customHeight="1" x14ac:dyDescent="0.2">
      <c r="D9938" s="2"/>
    </row>
    <row r="9939" spans="4:4" ht="33" customHeight="1" x14ac:dyDescent="0.2">
      <c r="D9939" s="2"/>
    </row>
    <row r="9940" spans="4:4" ht="33" customHeight="1" x14ac:dyDescent="0.2">
      <c r="D9940" s="2"/>
    </row>
    <row r="9941" spans="4:4" ht="33" customHeight="1" x14ac:dyDescent="0.2">
      <c r="D9941" s="2"/>
    </row>
    <row r="9942" spans="4:4" ht="33" customHeight="1" x14ac:dyDescent="0.2">
      <c r="D9942" s="2"/>
    </row>
    <row r="9943" spans="4:4" ht="33" customHeight="1" x14ac:dyDescent="0.2">
      <c r="D9943" s="2"/>
    </row>
    <row r="9944" spans="4:4" ht="33" customHeight="1" x14ac:dyDescent="0.2">
      <c r="D9944" s="2"/>
    </row>
    <row r="9945" spans="4:4" ht="33" customHeight="1" x14ac:dyDescent="0.2">
      <c r="D9945" s="2"/>
    </row>
    <row r="9946" spans="4:4" ht="33" customHeight="1" x14ac:dyDescent="0.2">
      <c r="D9946" s="2"/>
    </row>
    <row r="9947" spans="4:4" ht="33" customHeight="1" x14ac:dyDescent="0.2">
      <c r="D9947" s="2"/>
    </row>
    <row r="9948" spans="4:4" ht="33" customHeight="1" x14ac:dyDescent="0.2">
      <c r="D9948" s="2"/>
    </row>
    <row r="9949" spans="4:4" ht="33" customHeight="1" x14ac:dyDescent="0.2">
      <c r="D9949" s="2"/>
    </row>
    <row r="9950" spans="4:4" ht="33" customHeight="1" x14ac:dyDescent="0.2">
      <c r="D9950" s="2"/>
    </row>
    <row r="9951" spans="4:4" ht="33" customHeight="1" x14ac:dyDescent="0.2">
      <c r="D9951" s="2"/>
    </row>
    <row r="9952" spans="4:4" ht="33" customHeight="1" x14ac:dyDescent="0.2">
      <c r="D9952" s="2"/>
    </row>
    <row r="9953" spans="4:4" ht="33" customHeight="1" x14ac:dyDescent="0.2">
      <c r="D9953" s="2"/>
    </row>
    <row r="9954" spans="4:4" ht="33" customHeight="1" x14ac:dyDescent="0.2">
      <c r="D9954" s="2"/>
    </row>
    <row r="9955" spans="4:4" ht="33" customHeight="1" x14ac:dyDescent="0.2">
      <c r="D9955" s="2"/>
    </row>
    <row r="9956" spans="4:4" ht="33" customHeight="1" x14ac:dyDescent="0.2">
      <c r="D9956" s="2"/>
    </row>
    <row r="9957" spans="4:4" ht="33" customHeight="1" x14ac:dyDescent="0.2">
      <c r="D9957" s="2"/>
    </row>
    <row r="9958" spans="4:4" ht="33" customHeight="1" x14ac:dyDescent="0.2">
      <c r="D9958" s="2"/>
    </row>
    <row r="9959" spans="4:4" ht="33" customHeight="1" x14ac:dyDescent="0.2">
      <c r="D9959" s="2"/>
    </row>
    <row r="9960" spans="4:4" ht="33" customHeight="1" x14ac:dyDescent="0.2">
      <c r="D9960" s="2"/>
    </row>
    <row r="9961" spans="4:4" ht="33" customHeight="1" x14ac:dyDescent="0.2">
      <c r="D9961" s="2"/>
    </row>
    <row r="9962" spans="4:4" ht="33" customHeight="1" x14ac:dyDescent="0.2">
      <c r="D9962" s="2"/>
    </row>
    <row r="9963" spans="4:4" ht="33" customHeight="1" x14ac:dyDescent="0.2">
      <c r="D9963" s="2"/>
    </row>
    <row r="9964" spans="4:4" ht="33" customHeight="1" x14ac:dyDescent="0.2">
      <c r="D9964" s="2"/>
    </row>
    <row r="9965" spans="4:4" ht="33" customHeight="1" x14ac:dyDescent="0.2">
      <c r="D9965" s="2"/>
    </row>
    <row r="9966" spans="4:4" ht="33" customHeight="1" x14ac:dyDescent="0.2">
      <c r="D9966" s="2"/>
    </row>
    <row r="9967" spans="4:4" ht="33" customHeight="1" x14ac:dyDescent="0.2">
      <c r="D9967" s="2"/>
    </row>
    <row r="9968" spans="4:4" ht="33" customHeight="1" x14ac:dyDescent="0.2">
      <c r="D9968" s="2"/>
    </row>
    <row r="9969" spans="4:4" ht="33" customHeight="1" x14ac:dyDescent="0.2">
      <c r="D9969" s="2"/>
    </row>
    <row r="9970" spans="4:4" ht="33" customHeight="1" x14ac:dyDescent="0.2">
      <c r="D9970" s="2"/>
    </row>
    <row r="9971" spans="4:4" ht="33" customHeight="1" x14ac:dyDescent="0.2">
      <c r="D9971" s="2"/>
    </row>
    <row r="9972" spans="4:4" ht="33" customHeight="1" x14ac:dyDescent="0.2">
      <c r="D9972" s="2"/>
    </row>
    <row r="9973" spans="4:4" ht="33" customHeight="1" x14ac:dyDescent="0.2">
      <c r="D9973" s="2"/>
    </row>
    <row r="9974" spans="4:4" ht="33" customHeight="1" x14ac:dyDescent="0.2">
      <c r="D9974" s="2"/>
    </row>
    <row r="9975" spans="4:4" ht="33" customHeight="1" x14ac:dyDescent="0.2">
      <c r="D9975" s="2"/>
    </row>
    <row r="9976" spans="4:4" ht="33" customHeight="1" x14ac:dyDescent="0.2">
      <c r="D9976" s="2"/>
    </row>
    <row r="9977" spans="4:4" ht="33" customHeight="1" x14ac:dyDescent="0.2">
      <c r="D9977" s="2"/>
    </row>
    <row r="9978" spans="4:4" ht="33" customHeight="1" x14ac:dyDescent="0.2">
      <c r="D9978" s="2"/>
    </row>
    <row r="9979" spans="4:4" ht="33" customHeight="1" x14ac:dyDescent="0.2">
      <c r="D9979" s="2"/>
    </row>
    <row r="9980" spans="4:4" ht="33" customHeight="1" x14ac:dyDescent="0.2">
      <c r="D9980" s="2"/>
    </row>
    <row r="9981" spans="4:4" ht="33" customHeight="1" x14ac:dyDescent="0.2">
      <c r="D9981" s="2"/>
    </row>
    <row r="9982" spans="4:4" ht="33" customHeight="1" x14ac:dyDescent="0.2">
      <c r="D9982" s="2"/>
    </row>
    <row r="9983" spans="4:4" ht="33" customHeight="1" x14ac:dyDescent="0.2">
      <c r="D9983" s="2"/>
    </row>
    <row r="9984" spans="4:4" ht="33" customHeight="1" x14ac:dyDescent="0.2">
      <c r="D9984" s="2"/>
    </row>
    <row r="9985" spans="4:4" ht="33" customHeight="1" x14ac:dyDescent="0.2">
      <c r="D9985" s="2"/>
    </row>
    <row r="9986" spans="4:4" ht="33" customHeight="1" x14ac:dyDescent="0.2">
      <c r="D9986" s="2"/>
    </row>
    <row r="9987" spans="4:4" ht="33" customHeight="1" x14ac:dyDescent="0.2">
      <c r="D9987" s="2"/>
    </row>
    <row r="9988" spans="4:4" ht="33" customHeight="1" x14ac:dyDescent="0.2">
      <c r="D9988" s="2"/>
    </row>
    <row r="9989" spans="4:4" ht="33" customHeight="1" x14ac:dyDescent="0.2">
      <c r="D9989" s="2"/>
    </row>
    <row r="9990" spans="4:4" ht="33" customHeight="1" x14ac:dyDescent="0.2">
      <c r="D9990" s="2"/>
    </row>
    <row r="9991" spans="4:4" ht="33" customHeight="1" x14ac:dyDescent="0.2">
      <c r="D9991" s="2"/>
    </row>
    <row r="9992" spans="4:4" ht="33" customHeight="1" x14ac:dyDescent="0.2">
      <c r="D9992" s="2"/>
    </row>
    <row r="9993" spans="4:4" ht="33" customHeight="1" x14ac:dyDescent="0.2">
      <c r="D9993" s="2"/>
    </row>
    <row r="9994" spans="4:4" ht="33" customHeight="1" x14ac:dyDescent="0.2">
      <c r="D9994" s="2"/>
    </row>
    <row r="9995" spans="4:4" ht="33" customHeight="1" x14ac:dyDescent="0.2">
      <c r="D9995" s="2"/>
    </row>
    <row r="9996" spans="4:4" ht="33" customHeight="1" x14ac:dyDescent="0.2">
      <c r="D9996" s="2"/>
    </row>
    <row r="9997" spans="4:4" ht="33" customHeight="1" x14ac:dyDescent="0.2">
      <c r="D9997" s="2"/>
    </row>
    <row r="9998" spans="4:4" ht="33" customHeight="1" x14ac:dyDescent="0.2">
      <c r="D9998" s="2"/>
    </row>
    <row r="9999" spans="4:4" ht="33" customHeight="1" x14ac:dyDescent="0.2">
      <c r="D9999" s="2"/>
    </row>
    <row r="10000" spans="4:4" ht="33" customHeight="1" x14ac:dyDescent="0.2">
      <c r="D10000" s="2"/>
    </row>
    <row r="10001" spans="4:4" ht="33" customHeight="1" x14ac:dyDescent="0.2">
      <c r="D10001" s="2"/>
    </row>
    <row r="10002" spans="4:4" ht="33" customHeight="1" x14ac:dyDescent="0.2">
      <c r="D10002" s="2"/>
    </row>
    <row r="10003" spans="4:4" ht="33" customHeight="1" x14ac:dyDescent="0.2">
      <c r="D10003" s="2"/>
    </row>
    <row r="10004" spans="4:4" ht="33" customHeight="1" x14ac:dyDescent="0.2">
      <c r="D10004" s="2"/>
    </row>
    <row r="10005" spans="4:4" ht="33" customHeight="1" x14ac:dyDescent="0.2">
      <c r="D10005" s="2"/>
    </row>
    <row r="10006" spans="4:4" ht="33" customHeight="1" x14ac:dyDescent="0.2">
      <c r="D10006" s="2"/>
    </row>
    <row r="10007" spans="4:4" ht="33" customHeight="1" x14ac:dyDescent="0.2">
      <c r="D10007" s="2"/>
    </row>
    <row r="10008" spans="4:4" ht="33" customHeight="1" x14ac:dyDescent="0.2">
      <c r="D10008" s="2"/>
    </row>
    <row r="10009" spans="4:4" ht="33" customHeight="1" x14ac:dyDescent="0.2">
      <c r="D10009" s="2"/>
    </row>
    <row r="10010" spans="4:4" ht="33" customHeight="1" x14ac:dyDescent="0.2">
      <c r="D10010" s="2"/>
    </row>
    <row r="10011" spans="4:4" ht="33" customHeight="1" x14ac:dyDescent="0.2">
      <c r="D10011" s="2"/>
    </row>
    <row r="10012" spans="4:4" ht="33" customHeight="1" x14ac:dyDescent="0.2">
      <c r="D10012" s="2"/>
    </row>
    <row r="10013" spans="4:4" ht="33" customHeight="1" x14ac:dyDescent="0.2">
      <c r="D10013" s="2"/>
    </row>
    <row r="10014" spans="4:4" ht="33" customHeight="1" x14ac:dyDescent="0.2">
      <c r="D10014" s="2"/>
    </row>
    <row r="10015" spans="4:4" ht="33" customHeight="1" x14ac:dyDescent="0.2">
      <c r="D10015" s="2"/>
    </row>
    <row r="10016" spans="4:4" ht="33" customHeight="1" x14ac:dyDescent="0.2">
      <c r="D10016" s="2"/>
    </row>
    <row r="10017" spans="4:4" ht="33" customHeight="1" x14ac:dyDescent="0.2">
      <c r="D10017" s="2"/>
    </row>
    <row r="10018" spans="4:4" ht="33" customHeight="1" x14ac:dyDescent="0.2">
      <c r="D10018" s="2"/>
    </row>
    <row r="10019" spans="4:4" ht="33" customHeight="1" x14ac:dyDescent="0.2">
      <c r="D10019" s="2"/>
    </row>
    <row r="10020" spans="4:4" ht="33" customHeight="1" x14ac:dyDescent="0.2">
      <c r="D10020" s="2"/>
    </row>
    <row r="10021" spans="4:4" ht="33" customHeight="1" x14ac:dyDescent="0.2">
      <c r="D10021" s="2"/>
    </row>
    <row r="10022" spans="4:4" ht="33" customHeight="1" x14ac:dyDescent="0.2">
      <c r="D10022" s="2"/>
    </row>
    <row r="10023" spans="4:4" ht="33" customHeight="1" x14ac:dyDescent="0.2">
      <c r="D10023" s="2"/>
    </row>
    <row r="10024" spans="4:4" ht="33" customHeight="1" x14ac:dyDescent="0.2">
      <c r="D10024" s="2"/>
    </row>
    <row r="10025" spans="4:4" ht="33" customHeight="1" x14ac:dyDescent="0.2">
      <c r="D10025" s="2"/>
    </row>
    <row r="10026" spans="4:4" ht="33" customHeight="1" x14ac:dyDescent="0.2">
      <c r="D10026" s="2"/>
    </row>
    <row r="10027" spans="4:4" ht="33" customHeight="1" x14ac:dyDescent="0.2">
      <c r="D10027" s="2"/>
    </row>
    <row r="10028" spans="4:4" ht="33" customHeight="1" x14ac:dyDescent="0.2">
      <c r="D10028" s="2"/>
    </row>
    <row r="10029" spans="4:4" ht="33" customHeight="1" x14ac:dyDescent="0.2">
      <c r="D10029" s="2"/>
    </row>
    <row r="10030" spans="4:4" ht="33" customHeight="1" x14ac:dyDescent="0.2">
      <c r="D10030" s="2"/>
    </row>
    <row r="10031" spans="4:4" ht="33" customHeight="1" x14ac:dyDescent="0.2">
      <c r="D10031" s="2"/>
    </row>
    <row r="10032" spans="4:4" ht="33" customHeight="1" x14ac:dyDescent="0.2">
      <c r="D10032" s="2"/>
    </row>
    <row r="10033" spans="4:4" ht="33" customHeight="1" x14ac:dyDescent="0.2">
      <c r="D10033" s="2"/>
    </row>
    <row r="10034" spans="4:4" ht="33" customHeight="1" x14ac:dyDescent="0.2">
      <c r="D10034" s="2"/>
    </row>
    <row r="10035" spans="4:4" ht="33" customHeight="1" x14ac:dyDescent="0.2">
      <c r="D10035" s="2"/>
    </row>
    <row r="10036" spans="4:4" ht="33" customHeight="1" x14ac:dyDescent="0.2">
      <c r="D10036" s="2"/>
    </row>
    <row r="10037" spans="4:4" ht="33" customHeight="1" x14ac:dyDescent="0.2">
      <c r="D10037" s="2"/>
    </row>
    <row r="10038" spans="4:4" ht="33" customHeight="1" x14ac:dyDescent="0.2">
      <c r="D10038" s="2"/>
    </row>
    <row r="10039" spans="4:4" ht="33" customHeight="1" x14ac:dyDescent="0.2">
      <c r="D10039" s="2"/>
    </row>
    <row r="10040" spans="4:4" ht="33" customHeight="1" x14ac:dyDescent="0.2">
      <c r="D10040" s="2"/>
    </row>
    <row r="10041" spans="4:4" ht="33" customHeight="1" x14ac:dyDescent="0.2">
      <c r="D10041" s="2"/>
    </row>
    <row r="10042" spans="4:4" ht="33" customHeight="1" x14ac:dyDescent="0.2">
      <c r="D10042" s="2"/>
    </row>
    <row r="10043" spans="4:4" ht="33" customHeight="1" x14ac:dyDescent="0.2">
      <c r="D10043" s="2"/>
    </row>
    <row r="10044" spans="4:4" ht="33" customHeight="1" x14ac:dyDescent="0.2">
      <c r="D10044" s="2"/>
    </row>
    <row r="10045" spans="4:4" ht="33" customHeight="1" x14ac:dyDescent="0.2">
      <c r="D10045" s="2"/>
    </row>
    <row r="10046" spans="4:4" ht="33" customHeight="1" x14ac:dyDescent="0.2">
      <c r="D10046" s="2"/>
    </row>
    <row r="10047" spans="4:4" ht="33" customHeight="1" x14ac:dyDescent="0.2">
      <c r="D10047" s="2"/>
    </row>
    <row r="10048" spans="4:4" ht="33" customHeight="1" x14ac:dyDescent="0.2">
      <c r="D10048" s="2"/>
    </row>
    <row r="10049" spans="4:4" ht="33" customHeight="1" x14ac:dyDescent="0.2">
      <c r="D10049" s="2"/>
    </row>
    <row r="10050" spans="4:4" ht="33" customHeight="1" x14ac:dyDescent="0.2">
      <c r="D10050" s="2"/>
    </row>
    <row r="10051" spans="4:4" ht="33" customHeight="1" x14ac:dyDescent="0.2">
      <c r="D10051" s="2"/>
    </row>
    <row r="10052" spans="4:4" ht="33" customHeight="1" x14ac:dyDescent="0.2">
      <c r="D10052" s="2"/>
    </row>
    <row r="10053" spans="4:4" ht="33" customHeight="1" x14ac:dyDescent="0.2">
      <c r="D10053" s="2"/>
    </row>
    <row r="10054" spans="4:4" ht="33" customHeight="1" x14ac:dyDescent="0.2">
      <c r="D10054" s="2"/>
    </row>
    <row r="10055" spans="4:4" ht="33" customHeight="1" x14ac:dyDescent="0.2">
      <c r="D10055" s="2"/>
    </row>
    <row r="10056" spans="4:4" ht="33" customHeight="1" x14ac:dyDescent="0.2">
      <c r="D10056" s="2"/>
    </row>
    <row r="10057" spans="4:4" ht="33" customHeight="1" x14ac:dyDescent="0.2">
      <c r="D10057" s="2"/>
    </row>
    <row r="10058" spans="4:4" ht="33" customHeight="1" x14ac:dyDescent="0.2">
      <c r="D10058" s="2"/>
    </row>
    <row r="10059" spans="4:4" ht="33" customHeight="1" x14ac:dyDescent="0.2">
      <c r="D10059" s="2"/>
    </row>
    <row r="10060" spans="4:4" ht="33" customHeight="1" x14ac:dyDescent="0.2">
      <c r="D10060" s="2"/>
    </row>
    <row r="10061" spans="4:4" ht="33" customHeight="1" x14ac:dyDescent="0.2">
      <c r="D10061" s="2"/>
    </row>
    <row r="10062" spans="4:4" ht="33" customHeight="1" x14ac:dyDescent="0.2">
      <c r="D10062" s="2"/>
    </row>
    <row r="10063" spans="4:4" ht="33" customHeight="1" x14ac:dyDescent="0.2">
      <c r="D10063" s="2"/>
    </row>
    <row r="10064" spans="4:4" ht="33" customHeight="1" x14ac:dyDescent="0.2">
      <c r="D10064" s="2"/>
    </row>
    <row r="10065" spans="4:4" ht="33" customHeight="1" x14ac:dyDescent="0.2">
      <c r="D10065" s="2"/>
    </row>
    <row r="10066" spans="4:4" ht="33" customHeight="1" x14ac:dyDescent="0.2">
      <c r="D10066" s="2"/>
    </row>
    <row r="10067" spans="4:4" ht="33" customHeight="1" x14ac:dyDescent="0.2">
      <c r="D10067" s="2"/>
    </row>
    <row r="10068" spans="4:4" ht="33" customHeight="1" x14ac:dyDescent="0.2">
      <c r="D10068" s="2"/>
    </row>
    <row r="10069" spans="4:4" ht="33" customHeight="1" x14ac:dyDescent="0.2">
      <c r="D10069" s="2"/>
    </row>
    <row r="10070" spans="4:4" ht="33" customHeight="1" x14ac:dyDescent="0.2">
      <c r="D10070" s="2"/>
    </row>
    <row r="10071" spans="4:4" ht="33" customHeight="1" x14ac:dyDescent="0.2">
      <c r="D10071" s="2"/>
    </row>
    <row r="10072" spans="4:4" ht="33" customHeight="1" x14ac:dyDescent="0.2">
      <c r="D10072" s="2"/>
    </row>
    <row r="10073" spans="4:4" ht="33" customHeight="1" x14ac:dyDescent="0.2">
      <c r="D10073" s="2"/>
    </row>
    <row r="10074" spans="4:4" ht="33" customHeight="1" x14ac:dyDescent="0.2">
      <c r="D10074" s="2"/>
    </row>
    <row r="10075" spans="4:4" ht="33" customHeight="1" x14ac:dyDescent="0.2">
      <c r="D10075" s="2"/>
    </row>
    <row r="10076" spans="4:4" ht="33" customHeight="1" x14ac:dyDescent="0.2">
      <c r="D10076" s="2"/>
    </row>
    <row r="10077" spans="4:4" ht="33" customHeight="1" x14ac:dyDescent="0.2">
      <c r="D10077" s="2"/>
    </row>
    <row r="10078" spans="4:4" ht="33" customHeight="1" x14ac:dyDescent="0.2">
      <c r="D10078" s="2"/>
    </row>
    <row r="10079" spans="4:4" ht="33" customHeight="1" x14ac:dyDescent="0.2">
      <c r="D10079" s="2"/>
    </row>
    <row r="10080" spans="4:4" ht="33" customHeight="1" x14ac:dyDescent="0.2">
      <c r="D10080" s="2"/>
    </row>
    <row r="10081" spans="4:4" ht="33" customHeight="1" x14ac:dyDescent="0.2">
      <c r="D10081" s="2"/>
    </row>
    <row r="10082" spans="4:4" ht="33" customHeight="1" x14ac:dyDescent="0.2">
      <c r="D10082" s="2"/>
    </row>
    <row r="10083" spans="4:4" ht="33" customHeight="1" x14ac:dyDescent="0.2">
      <c r="D10083" s="2"/>
    </row>
    <row r="10084" spans="4:4" ht="33" customHeight="1" x14ac:dyDescent="0.2">
      <c r="D10084" s="2"/>
    </row>
    <row r="10085" spans="4:4" ht="33" customHeight="1" x14ac:dyDescent="0.2">
      <c r="D10085" s="2"/>
    </row>
    <row r="10086" spans="4:4" ht="33" customHeight="1" x14ac:dyDescent="0.2">
      <c r="D10086" s="2"/>
    </row>
    <row r="10087" spans="4:4" ht="33" customHeight="1" x14ac:dyDescent="0.2">
      <c r="D10087" s="2"/>
    </row>
    <row r="10088" spans="4:4" ht="33" customHeight="1" x14ac:dyDescent="0.2">
      <c r="D10088" s="2"/>
    </row>
    <row r="10089" spans="4:4" ht="33" customHeight="1" x14ac:dyDescent="0.2">
      <c r="D10089" s="2"/>
    </row>
    <row r="10090" spans="4:4" ht="33" customHeight="1" x14ac:dyDescent="0.2">
      <c r="D10090" s="2"/>
    </row>
    <row r="10091" spans="4:4" ht="33" customHeight="1" x14ac:dyDescent="0.2">
      <c r="D10091" s="2"/>
    </row>
    <row r="10092" spans="4:4" ht="33" customHeight="1" x14ac:dyDescent="0.2">
      <c r="D10092" s="2"/>
    </row>
    <row r="10093" spans="4:4" ht="33" customHeight="1" x14ac:dyDescent="0.2">
      <c r="D10093" s="2"/>
    </row>
    <row r="10094" spans="4:4" ht="33" customHeight="1" x14ac:dyDescent="0.2">
      <c r="D10094" s="2"/>
    </row>
    <row r="10095" spans="4:4" ht="33" customHeight="1" x14ac:dyDescent="0.2">
      <c r="D10095" s="2"/>
    </row>
    <row r="10096" spans="4:4" ht="33" customHeight="1" x14ac:dyDescent="0.2">
      <c r="D10096" s="2"/>
    </row>
    <row r="10097" spans="4:4" ht="33" customHeight="1" x14ac:dyDescent="0.2">
      <c r="D10097" s="2"/>
    </row>
    <row r="10098" spans="4:4" ht="33" customHeight="1" x14ac:dyDescent="0.2">
      <c r="D10098" s="2"/>
    </row>
    <row r="10099" spans="4:4" ht="33" customHeight="1" x14ac:dyDescent="0.2">
      <c r="D10099" s="2"/>
    </row>
    <row r="10100" spans="4:4" ht="33" customHeight="1" x14ac:dyDescent="0.2">
      <c r="D10100" s="2"/>
    </row>
    <row r="10101" spans="4:4" ht="33" customHeight="1" x14ac:dyDescent="0.2">
      <c r="D10101" s="2"/>
    </row>
    <row r="10102" spans="4:4" ht="33" customHeight="1" x14ac:dyDescent="0.2">
      <c r="D10102" s="2"/>
    </row>
    <row r="10103" spans="4:4" ht="33" customHeight="1" x14ac:dyDescent="0.2">
      <c r="D10103" s="2"/>
    </row>
    <row r="10104" spans="4:4" ht="33" customHeight="1" x14ac:dyDescent="0.2">
      <c r="D10104" s="2"/>
    </row>
    <row r="10105" spans="4:4" ht="33" customHeight="1" x14ac:dyDescent="0.2">
      <c r="D10105" s="2"/>
    </row>
    <row r="10106" spans="4:4" ht="33" customHeight="1" x14ac:dyDescent="0.2">
      <c r="D10106" s="2"/>
    </row>
    <row r="10107" spans="4:4" ht="33" customHeight="1" x14ac:dyDescent="0.2">
      <c r="D10107" s="2"/>
    </row>
    <row r="10108" spans="4:4" ht="33" customHeight="1" x14ac:dyDescent="0.2">
      <c r="D10108" s="2"/>
    </row>
    <row r="10109" spans="4:4" ht="33" customHeight="1" x14ac:dyDescent="0.2">
      <c r="D10109" s="2"/>
    </row>
    <row r="10110" spans="4:4" ht="33" customHeight="1" x14ac:dyDescent="0.2">
      <c r="D10110" s="2"/>
    </row>
    <row r="10111" spans="4:4" ht="33" customHeight="1" x14ac:dyDescent="0.2">
      <c r="D10111" s="2"/>
    </row>
    <row r="10112" spans="4:4" ht="33" customHeight="1" x14ac:dyDescent="0.2">
      <c r="D10112" s="2"/>
    </row>
    <row r="10113" spans="4:4" ht="33" customHeight="1" x14ac:dyDescent="0.2">
      <c r="D10113" s="2"/>
    </row>
    <row r="10114" spans="4:4" ht="33" customHeight="1" x14ac:dyDescent="0.2">
      <c r="D10114" s="2"/>
    </row>
    <row r="10115" spans="4:4" ht="33" customHeight="1" x14ac:dyDescent="0.2">
      <c r="D10115" s="2"/>
    </row>
    <row r="10116" spans="4:4" ht="33" customHeight="1" x14ac:dyDescent="0.2">
      <c r="D10116" s="2"/>
    </row>
    <row r="10117" spans="4:4" ht="33" customHeight="1" x14ac:dyDescent="0.2">
      <c r="D10117" s="2"/>
    </row>
    <row r="10118" spans="4:4" ht="33" customHeight="1" x14ac:dyDescent="0.2">
      <c r="D10118" s="2"/>
    </row>
    <row r="10119" spans="4:4" ht="33" customHeight="1" x14ac:dyDescent="0.2">
      <c r="D10119" s="2"/>
    </row>
    <row r="10120" spans="4:4" ht="33" customHeight="1" x14ac:dyDescent="0.2">
      <c r="D10120" s="2"/>
    </row>
    <row r="10121" spans="4:4" ht="33" customHeight="1" x14ac:dyDescent="0.2">
      <c r="D10121" s="2"/>
    </row>
    <row r="10122" spans="4:4" ht="33" customHeight="1" x14ac:dyDescent="0.2">
      <c r="D10122" s="2"/>
    </row>
    <row r="10123" spans="4:4" ht="33" customHeight="1" x14ac:dyDescent="0.2">
      <c r="D10123" s="2"/>
    </row>
    <row r="10124" spans="4:4" ht="33" customHeight="1" x14ac:dyDescent="0.2">
      <c r="D10124" s="2"/>
    </row>
    <row r="10125" spans="4:4" ht="33" customHeight="1" x14ac:dyDescent="0.2">
      <c r="D10125" s="2"/>
    </row>
    <row r="10126" spans="4:4" ht="33" customHeight="1" x14ac:dyDescent="0.2">
      <c r="D10126" s="2"/>
    </row>
    <row r="10127" spans="4:4" ht="33" customHeight="1" x14ac:dyDescent="0.2">
      <c r="D10127" s="2"/>
    </row>
    <row r="10128" spans="4:4" ht="33" customHeight="1" x14ac:dyDescent="0.2">
      <c r="D10128" s="2"/>
    </row>
    <row r="10129" spans="4:4" ht="33" customHeight="1" x14ac:dyDescent="0.2">
      <c r="D10129" s="2"/>
    </row>
    <row r="10130" spans="4:4" ht="33" customHeight="1" x14ac:dyDescent="0.2">
      <c r="D10130" s="2"/>
    </row>
    <row r="10131" spans="4:4" ht="33" customHeight="1" x14ac:dyDescent="0.2">
      <c r="D10131" s="2"/>
    </row>
    <row r="10132" spans="4:4" ht="33" customHeight="1" x14ac:dyDescent="0.2">
      <c r="D10132" s="2"/>
    </row>
    <row r="10133" spans="4:4" ht="33" customHeight="1" x14ac:dyDescent="0.2">
      <c r="D10133" s="2"/>
    </row>
    <row r="10134" spans="4:4" ht="33" customHeight="1" x14ac:dyDescent="0.2">
      <c r="D10134" s="2"/>
    </row>
    <row r="10135" spans="4:4" ht="33" customHeight="1" x14ac:dyDescent="0.2">
      <c r="D10135" s="2"/>
    </row>
    <row r="10136" spans="4:4" ht="33" customHeight="1" x14ac:dyDescent="0.2">
      <c r="D10136" s="2"/>
    </row>
    <row r="10137" spans="4:4" ht="33" customHeight="1" x14ac:dyDescent="0.2">
      <c r="D10137" s="2"/>
    </row>
    <row r="10138" spans="4:4" ht="33" customHeight="1" x14ac:dyDescent="0.2">
      <c r="D10138" s="2"/>
    </row>
    <row r="10139" spans="4:4" ht="33" customHeight="1" x14ac:dyDescent="0.2">
      <c r="D10139" s="2"/>
    </row>
    <row r="10140" spans="4:4" ht="33" customHeight="1" x14ac:dyDescent="0.2">
      <c r="D10140" s="2"/>
    </row>
    <row r="10141" spans="4:4" ht="33" customHeight="1" x14ac:dyDescent="0.2">
      <c r="D10141" s="2"/>
    </row>
    <row r="10142" spans="4:4" ht="33" customHeight="1" x14ac:dyDescent="0.2">
      <c r="D10142" s="2"/>
    </row>
    <row r="10143" spans="4:4" ht="33" customHeight="1" x14ac:dyDescent="0.2">
      <c r="D10143" s="2"/>
    </row>
    <row r="10144" spans="4:4" ht="33" customHeight="1" x14ac:dyDescent="0.2">
      <c r="D10144" s="2"/>
    </row>
    <row r="10145" spans="4:4" ht="33" customHeight="1" x14ac:dyDescent="0.2">
      <c r="D10145" s="2"/>
    </row>
    <row r="10146" spans="4:4" ht="33" customHeight="1" x14ac:dyDescent="0.2">
      <c r="D10146" s="2"/>
    </row>
    <row r="10147" spans="4:4" ht="33" customHeight="1" x14ac:dyDescent="0.2">
      <c r="D10147" s="2"/>
    </row>
    <row r="10148" spans="4:4" ht="33" customHeight="1" x14ac:dyDescent="0.2">
      <c r="D10148" s="2"/>
    </row>
    <row r="10149" spans="4:4" ht="33" customHeight="1" x14ac:dyDescent="0.2">
      <c r="D10149" s="2"/>
    </row>
    <row r="10150" spans="4:4" ht="33" customHeight="1" x14ac:dyDescent="0.2">
      <c r="D10150" s="2"/>
    </row>
    <row r="10151" spans="4:4" ht="33" customHeight="1" x14ac:dyDescent="0.2">
      <c r="D10151" s="2"/>
    </row>
    <row r="10152" spans="4:4" ht="33" customHeight="1" x14ac:dyDescent="0.2">
      <c r="D10152" s="2"/>
    </row>
    <row r="10153" spans="4:4" ht="33" customHeight="1" x14ac:dyDescent="0.2">
      <c r="D10153" s="2"/>
    </row>
    <row r="10154" spans="4:4" ht="33" customHeight="1" x14ac:dyDescent="0.2">
      <c r="D10154" s="2"/>
    </row>
    <row r="10155" spans="4:4" ht="33" customHeight="1" x14ac:dyDescent="0.2">
      <c r="D10155" s="2"/>
    </row>
    <row r="10156" spans="4:4" ht="33" customHeight="1" x14ac:dyDescent="0.2">
      <c r="D10156" s="2"/>
    </row>
    <row r="10157" spans="4:4" ht="33" customHeight="1" x14ac:dyDescent="0.2">
      <c r="D10157" s="2"/>
    </row>
    <row r="10158" spans="4:4" ht="33" customHeight="1" x14ac:dyDescent="0.2">
      <c r="D10158" s="2"/>
    </row>
    <row r="10159" spans="4:4" ht="33" customHeight="1" x14ac:dyDescent="0.2">
      <c r="D10159" s="2"/>
    </row>
    <row r="10160" spans="4:4" ht="33" customHeight="1" x14ac:dyDescent="0.2">
      <c r="D10160" s="2"/>
    </row>
    <row r="10161" spans="4:4" ht="33" customHeight="1" x14ac:dyDescent="0.2">
      <c r="D10161" s="2"/>
    </row>
    <row r="10162" spans="4:4" ht="33" customHeight="1" x14ac:dyDescent="0.2">
      <c r="D10162" s="2"/>
    </row>
    <row r="10163" spans="4:4" ht="33" customHeight="1" x14ac:dyDescent="0.2">
      <c r="D10163" s="2"/>
    </row>
    <row r="10164" spans="4:4" ht="33" customHeight="1" x14ac:dyDescent="0.2">
      <c r="D10164" s="2"/>
    </row>
    <row r="10165" spans="4:4" ht="33" customHeight="1" x14ac:dyDescent="0.2">
      <c r="D10165" s="2"/>
    </row>
    <row r="10166" spans="4:4" ht="33" customHeight="1" x14ac:dyDescent="0.2">
      <c r="D10166" s="2"/>
    </row>
    <row r="10167" spans="4:4" ht="33" customHeight="1" x14ac:dyDescent="0.2">
      <c r="D10167" s="2"/>
    </row>
    <row r="10168" spans="4:4" ht="33" customHeight="1" x14ac:dyDescent="0.2">
      <c r="D10168" s="2"/>
    </row>
    <row r="10169" spans="4:4" ht="33" customHeight="1" x14ac:dyDescent="0.2">
      <c r="D10169" s="2"/>
    </row>
    <row r="10170" spans="4:4" ht="33" customHeight="1" x14ac:dyDescent="0.2">
      <c r="D10170" s="2"/>
    </row>
    <row r="10171" spans="4:4" ht="33" customHeight="1" x14ac:dyDescent="0.2">
      <c r="D10171" s="2"/>
    </row>
    <row r="10172" spans="4:4" ht="33" customHeight="1" x14ac:dyDescent="0.2">
      <c r="D10172" s="2"/>
    </row>
    <row r="10173" spans="4:4" ht="33" customHeight="1" x14ac:dyDescent="0.2">
      <c r="D10173" s="2"/>
    </row>
    <row r="10174" spans="4:4" ht="33" customHeight="1" x14ac:dyDescent="0.2">
      <c r="D10174" s="2"/>
    </row>
    <row r="10175" spans="4:4" ht="33" customHeight="1" x14ac:dyDescent="0.2">
      <c r="D10175" s="2"/>
    </row>
    <row r="10176" spans="4:4" ht="33" customHeight="1" x14ac:dyDescent="0.2">
      <c r="D10176" s="2"/>
    </row>
    <row r="10177" spans="4:4" ht="33" customHeight="1" x14ac:dyDescent="0.2">
      <c r="D10177" s="2"/>
    </row>
    <row r="10178" spans="4:4" ht="33" customHeight="1" x14ac:dyDescent="0.2">
      <c r="D10178" s="2"/>
    </row>
    <row r="10179" spans="4:4" ht="33" customHeight="1" x14ac:dyDescent="0.2">
      <c r="D10179" s="2"/>
    </row>
    <row r="10180" spans="4:4" ht="33" customHeight="1" x14ac:dyDescent="0.2">
      <c r="D10180" s="2"/>
    </row>
    <row r="10181" spans="4:4" ht="33" customHeight="1" x14ac:dyDescent="0.2">
      <c r="D10181" s="2"/>
    </row>
    <row r="10182" spans="4:4" ht="33" customHeight="1" x14ac:dyDescent="0.2">
      <c r="D10182" s="2"/>
    </row>
    <row r="10183" spans="4:4" ht="33" customHeight="1" x14ac:dyDescent="0.2">
      <c r="D10183" s="2"/>
    </row>
    <row r="10184" spans="4:4" ht="33" customHeight="1" x14ac:dyDescent="0.2">
      <c r="D10184" s="2"/>
    </row>
    <row r="10185" spans="4:4" ht="33" customHeight="1" x14ac:dyDescent="0.2">
      <c r="D10185" s="2"/>
    </row>
    <row r="10186" spans="4:4" ht="33" customHeight="1" x14ac:dyDescent="0.2">
      <c r="D10186" s="2"/>
    </row>
    <row r="10187" spans="4:4" ht="33" customHeight="1" x14ac:dyDescent="0.2">
      <c r="D10187" s="2"/>
    </row>
    <row r="10188" spans="4:4" ht="33" customHeight="1" x14ac:dyDescent="0.2">
      <c r="D10188" s="2"/>
    </row>
    <row r="10189" spans="4:4" ht="33" customHeight="1" x14ac:dyDescent="0.2">
      <c r="D10189" s="2"/>
    </row>
    <row r="10190" spans="4:4" ht="33" customHeight="1" x14ac:dyDescent="0.2">
      <c r="D10190" s="2"/>
    </row>
    <row r="10191" spans="4:4" ht="33" customHeight="1" x14ac:dyDescent="0.2">
      <c r="D10191" s="2"/>
    </row>
    <row r="10192" spans="4:4" ht="33" customHeight="1" x14ac:dyDescent="0.2">
      <c r="D10192" s="2"/>
    </row>
    <row r="10193" spans="4:4" ht="33" customHeight="1" x14ac:dyDescent="0.2">
      <c r="D10193" s="2"/>
    </row>
    <row r="10194" spans="4:4" ht="33" customHeight="1" x14ac:dyDescent="0.2">
      <c r="D10194" s="2"/>
    </row>
    <row r="10195" spans="4:4" ht="33" customHeight="1" x14ac:dyDescent="0.2">
      <c r="D10195" s="2"/>
    </row>
    <row r="10196" spans="4:4" ht="33" customHeight="1" x14ac:dyDescent="0.2">
      <c r="D10196" s="2"/>
    </row>
    <row r="10197" spans="4:4" ht="33" customHeight="1" x14ac:dyDescent="0.2">
      <c r="D10197" s="2"/>
    </row>
    <row r="10198" spans="4:4" ht="33" customHeight="1" x14ac:dyDescent="0.2">
      <c r="D10198" s="2"/>
    </row>
    <row r="10199" spans="4:4" ht="33" customHeight="1" x14ac:dyDescent="0.2">
      <c r="D10199" s="2"/>
    </row>
    <row r="10200" spans="4:4" ht="33" customHeight="1" x14ac:dyDescent="0.2">
      <c r="D10200" s="2"/>
    </row>
    <row r="10201" spans="4:4" ht="33" customHeight="1" x14ac:dyDescent="0.2">
      <c r="D10201" s="2"/>
    </row>
    <row r="10202" spans="4:4" ht="33" customHeight="1" x14ac:dyDescent="0.2">
      <c r="D10202" s="2"/>
    </row>
    <row r="10203" spans="4:4" ht="33" customHeight="1" x14ac:dyDescent="0.2">
      <c r="D10203" s="2"/>
    </row>
    <row r="10204" spans="4:4" ht="33" customHeight="1" x14ac:dyDescent="0.2">
      <c r="D10204" s="2"/>
    </row>
    <row r="10205" spans="4:4" ht="33" customHeight="1" x14ac:dyDescent="0.2">
      <c r="D10205" s="2"/>
    </row>
    <row r="10206" spans="4:4" ht="33" customHeight="1" x14ac:dyDescent="0.2">
      <c r="D10206" s="2"/>
    </row>
    <row r="10207" spans="4:4" ht="33" customHeight="1" x14ac:dyDescent="0.2">
      <c r="D10207" s="2"/>
    </row>
    <row r="10208" spans="4:4" ht="33" customHeight="1" x14ac:dyDescent="0.2">
      <c r="D10208" s="2"/>
    </row>
    <row r="10209" spans="4:4" ht="33" customHeight="1" x14ac:dyDescent="0.2">
      <c r="D10209" s="2"/>
    </row>
    <row r="10210" spans="4:4" ht="33" customHeight="1" x14ac:dyDescent="0.2">
      <c r="D10210" s="2"/>
    </row>
    <row r="10211" spans="4:4" ht="33" customHeight="1" x14ac:dyDescent="0.2">
      <c r="D10211" s="2"/>
    </row>
    <row r="10212" spans="4:4" ht="33" customHeight="1" x14ac:dyDescent="0.2">
      <c r="D10212" s="2"/>
    </row>
    <row r="10213" spans="4:4" ht="33" customHeight="1" x14ac:dyDescent="0.2">
      <c r="D10213" s="2"/>
    </row>
    <row r="10214" spans="4:4" ht="33" customHeight="1" x14ac:dyDescent="0.2">
      <c r="D10214" s="2"/>
    </row>
    <row r="10215" spans="4:4" ht="33" customHeight="1" x14ac:dyDescent="0.2">
      <c r="D10215" s="2"/>
    </row>
    <row r="10216" spans="4:4" ht="33" customHeight="1" x14ac:dyDescent="0.2">
      <c r="D10216" s="2"/>
    </row>
    <row r="10217" spans="4:4" ht="33" customHeight="1" x14ac:dyDescent="0.2">
      <c r="D10217" s="2"/>
    </row>
    <row r="10218" spans="4:4" ht="33" customHeight="1" x14ac:dyDescent="0.2">
      <c r="D10218" s="2"/>
    </row>
    <row r="10219" spans="4:4" ht="33" customHeight="1" x14ac:dyDescent="0.2">
      <c r="D10219" s="2"/>
    </row>
    <row r="10220" spans="4:4" ht="33" customHeight="1" x14ac:dyDescent="0.2">
      <c r="D10220" s="2"/>
    </row>
    <row r="10221" spans="4:4" ht="33" customHeight="1" x14ac:dyDescent="0.2">
      <c r="D10221" s="2"/>
    </row>
    <row r="10222" spans="4:4" ht="33" customHeight="1" x14ac:dyDescent="0.2">
      <c r="D10222" s="2"/>
    </row>
    <row r="10223" spans="4:4" ht="33" customHeight="1" x14ac:dyDescent="0.2">
      <c r="D10223" s="2"/>
    </row>
    <row r="10224" spans="4:4" ht="33" customHeight="1" x14ac:dyDescent="0.2">
      <c r="D10224" s="2"/>
    </row>
    <row r="10225" spans="4:4" ht="33" customHeight="1" x14ac:dyDescent="0.2">
      <c r="D10225" s="2"/>
    </row>
    <row r="10226" spans="4:4" ht="33" customHeight="1" x14ac:dyDescent="0.2">
      <c r="D10226" s="2"/>
    </row>
    <row r="10227" spans="4:4" ht="33" customHeight="1" x14ac:dyDescent="0.2">
      <c r="D10227" s="2"/>
    </row>
    <row r="10228" spans="4:4" ht="33" customHeight="1" x14ac:dyDescent="0.2">
      <c r="D10228" s="2"/>
    </row>
    <row r="10229" spans="4:4" ht="33" customHeight="1" x14ac:dyDescent="0.2">
      <c r="D10229" s="2"/>
    </row>
    <row r="10230" spans="4:4" ht="33" customHeight="1" x14ac:dyDescent="0.2">
      <c r="D10230" s="2"/>
    </row>
    <row r="10231" spans="4:4" ht="33" customHeight="1" x14ac:dyDescent="0.2">
      <c r="D10231" s="2"/>
    </row>
    <row r="10232" spans="4:4" ht="33" customHeight="1" x14ac:dyDescent="0.2">
      <c r="D10232" s="2"/>
    </row>
    <row r="10233" spans="4:4" ht="33" customHeight="1" x14ac:dyDescent="0.2">
      <c r="D10233" s="2"/>
    </row>
    <row r="10234" spans="4:4" ht="33" customHeight="1" x14ac:dyDescent="0.2">
      <c r="D10234" s="2"/>
    </row>
    <row r="10235" spans="4:4" ht="33" customHeight="1" x14ac:dyDescent="0.2">
      <c r="D10235" s="2"/>
    </row>
    <row r="10236" spans="4:4" ht="33" customHeight="1" x14ac:dyDescent="0.2">
      <c r="D10236" s="2"/>
    </row>
    <row r="10237" spans="4:4" ht="33" customHeight="1" x14ac:dyDescent="0.2">
      <c r="D10237" s="2"/>
    </row>
    <row r="10238" spans="4:4" ht="33" customHeight="1" x14ac:dyDescent="0.2">
      <c r="D10238" s="2"/>
    </row>
    <row r="10239" spans="4:4" ht="33" customHeight="1" x14ac:dyDescent="0.2">
      <c r="D10239" s="2"/>
    </row>
    <row r="10240" spans="4:4" ht="33" customHeight="1" x14ac:dyDescent="0.2">
      <c r="D10240" s="2"/>
    </row>
    <row r="10241" spans="4:4" ht="33" customHeight="1" x14ac:dyDescent="0.2">
      <c r="D10241" s="2"/>
    </row>
    <row r="10242" spans="4:4" ht="33" customHeight="1" x14ac:dyDescent="0.2">
      <c r="D10242" s="2"/>
    </row>
    <row r="10243" spans="4:4" ht="33" customHeight="1" x14ac:dyDescent="0.2">
      <c r="D10243" s="2"/>
    </row>
    <row r="10244" spans="4:4" ht="33" customHeight="1" x14ac:dyDescent="0.2">
      <c r="D10244" s="2"/>
    </row>
    <row r="10245" spans="4:4" ht="33" customHeight="1" x14ac:dyDescent="0.2">
      <c r="D10245" s="2"/>
    </row>
    <row r="10246" spans="4:4" ht="33" customHeight="1" x14ac:dyDescent="0.2">
      <c r="D10246" s="2"/>
    </row>
    <row r="10247" spans="4:4" ht="33" customHeight="1" x14ac:dyDescent="0.2">
      <c r="D10247" s="2"/>
    </row>
    <row r="10248" spans="4:4" ht="33" customHeight="1" x14ac:dyDescent="0.2">
      <c r="D10248" s="2"/>
    </row>
    <row r="10249" spans="4:4" ht="33" customHeight="1" x14ac:dyDescent="0.2">
      <c r="D10249" s="2"/>
    </row>
    <row r="10250" spans="4:4" ht="33" customHeight="1" x14ac:dyDescent="0.2">
      <c r="D10250" s="2"/>
    </row>
    <row r="10251" spans="4:4" ht="33" customHeight="1" x14ac:dyDescent="0.2">
      <c r="D10251" s="2"/>
    </row>
    <row r="10252" spans="4:4" ht="33" customHeight="1" x14ac:dyDescent="0.2">
      <c r="D10252" s="2"/>
    </row>
    <row r="10253" spans="4:4" ht="33" customHeight="1" x14ac:dyDescent="0.2">
      <c r="D10253" s="2"/>
    </row>
    <row r="10254" spans="4:4" ht="33" customHeight="1" x14ac:dyDescent="0.2">
      <c r="D10254" s="2"/>
    </row>
    <row r="10255" spans="4:4" ht="33" customHeight="1" x14ac:dyDescent="0.2">
      <c r="D10255" s="2"/>
    </row>
    <row r="10256" spans="4:4" ht="33" customHeight="1" x14ac:dyDescent="0.2">
      <c r="D10256" s="2"/>
    </row>
    <row r="10257" spans="4:4" ht="33" customHeight="1" x14ac:dyDescent="0.2">
      <c r="D10257" s="2"/>
    </row>
    <row r="10258" spans="4:4" ht="33" customHeight="1" x14ac:dyDescent="0.2">
      <c r="D10258" s="2"/>
    </row>
    <row r="10259" spans="4:4" ht="33" customHeight="1" x14ac:dyDescent="0.2">
      <c r="D10259" s="2"/>
    </row>
    <row r="10260" spans="4:4" ht="33" customHeight="1" x14ac:dyDescent="0.2">
      <c r="D10260" s="2"/>
    </row>
    <row r="10261" spans="4:4" ht="33" customHeight="1" x14ac:dyDescent="0.2">
      <c r="D10261" s="2"/>
    </row>
    <row r="10262" spans="4:4" ht="33" customHeight="1" x14ac:dyDescent="0.2">
      <c r="D10262" s="2"/>
    </row>
    <row r="10263" spans="4:4" ht="33" customHeight="1" x14ac:dyDescent="0.2">
      <c r="D10263" s="2"/>
    </row>
    <row r="10264" spans="4:4" ht="33" customHeight="1" x14ac:dyDescent="0.2">
      <c r="D10264" s="2"/>
    </row>
    <row r="10265" spans="4:4" ht="33" customHeight="1" x14ac:dyDescent="0.2">
      <c r="D10265" s="2"/>
    </row>
    <row r="10266" spans="4:4" ht="33" customHeight="1" x14ac:dyDescent="0.2">
      <c r="D10266" s="2"/>
    </row>
    <row r="10267" spans="4:4" ht="33" customHeight="1" x14ac:dyDescent="0.2">
      <c r="D10267" s="2"/>
    </row>
    <row r="10268" spans="4:4" ht="33" customHeight="1" x14ac:dyDescent="0.2">
      <c r="D10268" s="2"/>
    </row>
    <row r="10269" spans="4:4" ht="33" customHeight="1" x14ac:dyDescent="0.2">
      <c r="D10269" s="2"/>
    </row>
    <row r="10270" spans="4:4" ht="33" customHeight="1" x14ac:dyDescent="0.2">
      <c r="D10270" s="2"/>
    </row>
    <row r="10271" spans="4:4" ht="33" customHeight="1" x14ac:dyDescent="0.2">
      <c r="D10271" s="2"/>
    </row>
    <row r="10272" spans="4:4" ht="33" customHeight="1" x14ac:dyDescent="0.2">
      <c r="D10272" s="2"/>
    </row>
    <row r="10273" spans="4:4" ht="33" customHeight="1" x14ac:dyDescent="0.2">
      <c r="D10273" s="2"/>
    </row>
    <row r="10274" spans="4:4" ht="33" customHeight="1" x14ac:dyDescent="0.2">
      <c r="D10274" s="2"/>
    </row>
    <row r="10275" spans="4:4" ht="33" customHeight="1" x14ac:dyDescent="0.2">
      <c r="D10275" s="2"/>
    </row>
    <row r="10276" spans="4:4" ht="33" customHeight="1" x14ac:dyDescent="0.2">
      <c r="D10276" s="2"/>
    </row>
    <row r="10277" spans="4:4" ht="33" customHeight="1" x14ac:dyDescent="0.2">
      <c r="D10277" s="2"/>
    </row>
    <row r="10278" spans="4:4" ht="33" customHeight="1" x14ac:dyDescent="0.2">
      <c r="D10278" s="2"/>
    </row>
    <row r="10279" spans="4:4" ht="33" customHeight="1" x14ac:dyDescent="0.2">
      <c r="D10279" s="2"/>
    </row>
    <row r="10280" spans="4:4" ht="33" customHeight="1" x14ac:dyDescent="0.2">
      <c r="D10280" s="2"/>
    </row>
    <row r="10281" spans="4:4" ht="33" customHeight="1" x14ac:dyDescent="0.2">
      <c r="D10281" s="2"/>
    </row>
    <row r="10282" spans="4:4" ht="33" customHeight="1" x14ac:dyDescent="0.2">
      <c r="D10282" s="2"/>
    </row>
    <row r="10283" spans="4:4" ht="33" customHeight="1" x14ac:dyDescent="0.2">
      <c r="D10283" s="2"/>
    </row>
    <row r="10284" spans="4:4" ht="33" customHeight="1" x14ac:dyDescent="0.2">
      <c r="D10284" s="2"/>
    </row>
    <row r="10285" spans="4:4" ht="33" customHeight="1" x14ac:dyDescent="0.2">
      <c r="D10285" s="2"/>
    </row>
    <row r="10286" spans="4:4" ht="33" customHeight="1" x14ac:dyDescent="0.2">
      <c r="D10286" s="2"/>
    </row>
    <row r="10287" spans="4:4" ht="33" customHeight="1" x14ac:dyDescent="0.2">
      <c r="D10287" s="2"/>
    </row>
    <row r="10288" spans="4:4" ht="33" customHeight="1" x14ac:dyDescent="0.2">
      <c r="D10288" s="2"/>
    </row>
    <row r="10289" spans="4:4" ht="33" customHeight="1" x14ac:dyDescent="0.2">
      <c r="D10289" s="2"/>
    </row>
    <row r="10290" spans="4:4" ht="33" customHeight="1" x14ac:dyDescent="0.2">
      <c r="D10290" s="2"/>
    </row>
    <row r="10291" spans="4:4" ht="33" customHeight="1" x14ac:dyDescent="0.2">
      <c r="D10291" s="2"/>
    </row>
    <row r="10292" spans="4:4" ht="33" customHeight="1" x14ac:dyDescent="0.2">
      <c r="D10292" s="2"/>
    </row>
    <row r="10293" spans="4:4" ht="33" customHeight="1" x14ac:dyDescent="0.2">
      <c r="D10293" s="2"/>
    </row>
    <row r="10294" spans="4:4" ht="33" customHeight="1" x14ac:dyDescent="0.2">
      <c r="D10294" s="2"/>
    </row>
    <row r="10295" spans="4:4" ht="33" customHeight="1" x14ac:dyDescent="0.2">
      <c r="D10295" s="2"/>
    </row>
    <row r="10296" spans="4:4" ht="33" customHeight="1" x14ac:dyDescent="0.2">
      <c r="D10296" s="2"/>
    </row>
    <row r="10297" spans="4:4" ht="33" customHeight="1" x14ac:dyDescent="0.2">
      <c r="D10297" s="2"/>
    </row>
    <row r="10298" spans="4:4" ht="33" customHeight="1" x14ac:dyDescent="0.2">
      <c r="D10298" s="2"/>
    </row>
    <row r="10299" spans="4:4" ht="33" customHeight="1" x14ac:dyDescent="0.2">
      <c r="D10299" s="2"/>
    </row>
    <row r="10300" spans="4:4" ht="33" customHeight="1" x14ac:dyDescent="0.2">
      <c r="D10300" s="2"/>
    </row>
    <row r="10301" spans="4:4" ht="33" customHeight="1" x14ac:dyDescent="0.2">
      <c r="D10301" s="2"/>
    </row>
    <row r="10302" spans="4:4" ht="33" customHeight="1" x14ac:dyDescent="0.2">
      <c r="D10302" s="2"/>
    </row>
    <row r="10303" spans="4:4" ht="33" customHeight="1" x14ac:dyDescent="0.2">
      <c r="D10303" s="2"/>
    </row>
    <row r="10304" spans="4:4" ht="33" customHeight="1" x14ac:dyDescent="0.2">
      <c r="D10304" s="2"/>
    </row>
    <row r="10305" spans="4:4" ht="33" customHeight="1" x14ac:dyDescent="0.2">
      <c r="D10305" s="2"/>
    </row>
    <row r="10306" spans="4:4" ht="33" customHeight="1" x14ac:dyDescent="0.2">
      <c r="D10306" s="2"/>
    </row>
    <row r="10307" spans="4:4" ht="33" customHeight="1" x14ac:dyDescent="0.2">
      <c r="D10307" s="2"/>
    </row>
    <row r="10308" spans="4:4" ht="33" customHeight="1" x14ac:dyDescent="0.2">
      <c r="D10308" s="2"/>
    </row>
    <row r="10309" spans="4:4" ht="33" customHeight="1" x14ac:dyDescent="0.2">
      <c r="D10309" s="2"/>
    </row>
    <row r="10310" spans="4:4" ht="33" customHeight="1" x14ac:dyDescent="0.2">
      <c r="D10310" s="2"/>
    </row>
    <row r="10311" spans="4:4" ht="33" customHeight="1" x14ac:dyDescent="0.2">
      <c r="D10311" s="2"/>
    </row>
    <row r="10312" spans="4:4" ht="33" customHeight="1" x14ac:dyDescent="0.2">
      <c r="D10312" s="2"/>
    </row>
    <row r="10313" spans="4:4" ht="33" customHeight="1" x14ac:dyDescent="0.2">
      <c r="D10313" s="2"/>
    </row>
    <row r="10314" spans="4:4" ht="33" customHeight="1" x14ac:dyDescent="0.2">
      <c r="D10314" s="2"/>
    </row>
    <row r="10315" spans="4:4" ht="33" customHeight="1" x14ac:dyDescent="0.2">
      <c r="D10315" s="2"/>
    </row>
    <row r="10316" spans="4:4" ht="33" customHeight="1" x14ac:dyDescent="0.2">
      <c r="D10316" s="2"/>
    </row>
    <row r="10317" spans="4:4" ht="33" customHeight="1" x14ac:dyDescent="0.2">
      <c r="D10317" s="2"/>
    </row>
    <row r="10318" spans="4:4" ht="33" customHeight="1" x14ac:dyDescent="0.2">
      <c r="D10318" s="2"/>
    </row>
    <row r="10319" spans="4:4" ht="33" customHeight="1" x14ac:dyDescent="0.2">
      <c r="D10319" s="2"/>
    </row>
    <row r="10320" spans="4:4" ht="33" customHeight="1" x14ac:dyDescent="0.2">
      <c r="D10320" s="2"/>
    </row>
    <row r="10321" spans="4:4" ht="33" customHeight="1" x14ac:dyDescent="0.2">
      <c r="D10321" s="2"/>
    </row>
    <row r="10322" spans="4:4" ht="33" customHeight="1" x14ac:dyDescent="0.2">
      <c r="D10322" s="2"/>
    </row>
    <row r="10323" spans="4:4" ht="33" customHeight="1" x14ac:dyDescent="0.2">
      <c r="D10323" s="2"/>
    </row>
    <row r="10324" spans="4:4" ht="33" customHeight="1" x14ac:dyDescent="0.2">
      <c r="D10324" s="2"/>
    </row>
    <row r="10325" spans="4:4" ht="33" customHeight="1" x14ac:dyDescent="0.2">
      <c r="D10325" s="2"/>
    </row>
    <row r="10326" spans="4:4" ht="33" customHeight="1" x14ac:dyDescent="0.2">
      <c r="D10326" s="2"/>
    </row>
    <row r="10327" spans="4:4" ht="33" customHeight="1" x14ac:dyDescent="0.2">
      <c r="D10327" s="2"/>
    </row>
    <row r="10328" spans="4:4" ht="33" customHeight="1" x14ac:dyDescent="0.2">
      <c r="D10328" s="2"/>
    </row>
    <row r="10329" spans="4:4" ht="33" customHeight="1" x14ac:dyDescent="0.2">
      <c r="D10329" s="2"/>
    </row>
    <row r="10330" spans="4:4" ht="33" customHeight="1" x14ac:dyDescent="0.2">
      <c r="D10330" s="2"/>
    </row>
    <row r="10331" spans="4:4" ht="33" customHeight="1" x14ac:dyDescent="0.2">
      <c r="D10331" s="2"/>
    </row>
    <row r="10332" spans="4:4" ht="33" customHeight="1" x14ac:dyDescent="0.2">
      <c r="D10332" s="2"/>
    </row>
    <row r="10333" spans="4:4" ht="33" customHeight="1" x14ac:dyDescent="0.2">
      <c r="D10333" s="2"/>
    </row>
    <row r="10334" spans="4:4" ht="33" customHeight="1" x14ac:dyDescent="0.2">
      <c r="D10334" s="2"/>
    </row>
    <row r="10335" spans="4:4" ht="33" customHeight="1" x14ac:dyDescent="0.2">
      <c r="D10335" s="2"/>
    </row>
    <row r="10336" spans="4:4" ht="33" customHeight="1" x14ac:dyDescent="0.2">
      <c r="D10336" s="2"/>
    </row>
    <row r="10337" spans="4:4" ht="33" customHeight="1" x14ac:dyDescent="0.2">
      <c r="D10337" s="2"/>
    </row>
    <row r="10338" spans="4:4" ht="33" customHeight="1" x14ac:dyDescent="0.2">
      <c r="D10338" s="2"/>
    </row>
    <row r="10339" spans="4:4" ht="33" customHeight="1" x14ac:dyDescent="0.2">
      <c r="D10339" s="2"/>
    </row>
    <row r="10340" spans="4:4" ht="33" customHeight="1" x14ac:dyDescent="0.2">
      <c r="D10340" s="2"/>
    </row>
    <row r="10341" spans="4:4" ht="33" customHeight="1" x14ac:dyDescent="0.2">
      <c r="D10341" s="2"/>
    </row>
    <row r="10342" spans="4:4" ht="33" customHeight="1" x14ac:dyDescent="0.2">
      <c r="D10342" s="2"/>
    </row>
    <row r="10343" spans="4:4" ht="33" customHeight="1" x14ac:dyDescent="0.2">
      <c r="D10343" s="2"/>
    </row>
    <row r="10344" spans="4:4" ht="33" customHeight="1" x14ac:dyDescent="0.2">
      <c r="D10344" s="2"/>
    </row>
    <row r="10345" spans="4:4" ht="33" customHeight="1" x14ac:dyDescent="0.2">
      <c r="D10345" s="2"/>
    </row>
    <row r="10346" spans="4:4" ht="33" customHeight="1" x14ac:dyDescent="0.2">
      <c r="D10346" s="2"/>
    </row>
    <row r="10347" spans="4:4" ht="33" customHeight="1" x14ac:dyDescent="0.2">
      <c r="D10347" s="2"/>
    </row>
    <row r="10348" spans="4:4" ht="33" customHeight="1" x14ac:dyDescent="0.2">
      <c r="D10348" s="2"/>
    </row>
    <row r="10349" spans="4:4" ht="33" customHeight="1" x14ac:dyDescent="0.2">
      <c r="D10349" s="2"/>
    </row>
    <row r="10350" spans="4:4" ht="33" customHeight="1" x14ac:dyDescent="0.2">
      <c r="D10350" s="2"/>
    </row>
    <row r="10351" spans="4:4" ht="33" customHeight="1" x14ac:dyDescent="0.2">
      <c r="D10351" s="2"/>
    </row>
    <row r="10352" spans="4:4" ht="33" customHeight="1" x14ac:dyDescent="0.2">
      <c r="D10352" s="2"/>
    </row>
    <row r="10353" spans="4:4" ht="33" customHeight="1" x14ac:dyDescent="0.2">
      <c r="D10353" s="2"/>
    </row>
    <row r="10354" spans="4:4" ht="33" customHeight="1" x14ac:dyDescent="0.2">
      <c r="D10354" s="2"/>
    </row>
    <row r="10355" spans="4:4" ht="33" customHeight="1" x14ac:dyDescent="0.2">
      <c r="D10355" s="2"/>
    </row>
    <row r="10356" spans="4:4" ht="33" customHeight="1" x14ac:dyDescent="0.2">
      <c r="D10356" s="2"/>
    </row>
    <row r="10357" spans="4:4" ht="33" customHeight="1" x14ac:dyDescent="0.2">
      <c r="D10357" s="2"/>
    </row>
    <row r="10358" spans="4:4" ht="33" customHeight="1" x14ac:dyDescent="0.2">
      <c r="D10358" s="2"/>
    </row>
    <row r="10359" spans="4:4" ht="33" customHeight="1" x14ac:dyDescent="0.2">
      <c r="D10359" s="2"/>
    </row>
    <row r="10360" spans="4:4" ht="33" customHeight="1" x14ac:dyDescent="0.2">
      <c r="D10360" s="2"/>
    </row>
    <row r="10361" spans="4:4" ht="33" customHeight="1" x14ac:dyDescent="0.2">
      <c r="D10361" s="2"/>
    </row>
    <row r="10362" spans="4:4" ht="33" customHeight="1" x14ac:dyDescent="0.2">
      <c r="D10362" s="2"/>
    </row>
    <row r="10363" spans="4:4" ht="33" customHeight="1" x14ac:dyDescent="0.2">
      <c r="D10363" s="2"/>
    </row>
    <row r="10364" spans="4:4" ht="33" customHeight="1" x14ac:dyDescent="0.2">
      <c r="D10364" s="2"/>
    </row>
    <row r="10365" spans="4:4" ht="33" customHeight="1" x14ac:dyDescent="0.2">
      <c r="D10365" s="2"/>
    </row>
    <row r="10366" spans="4:4" ht="33" customHeight="1" x14ac:dyDescent="0.2">
      <c r="D10366" s="2"/>
    </row>
    <row r="10367" spans="4:4" ht="33" customHeight="1" x14ac:dyDescent="0.2">
      <c r="D10367" s="2"/>
    </row>
    <row r="10368" spans="4:4" ht="33" customHeight="1" x14ac:dyDescent="0.2">
      <c r="D10368" s="2"/>
    </row>
    <row r="10369" spans="4:4" ht="33" customHeight="1" x14ac:dyDescent="0.2">
      <c r="D10369" s="2"/>
    </row>
    <row r="10370" spans="4:4" ht="33" customHeight="1" x14ac:dyDescent="0.2">
      <c r="D10370" s="2"/>
    </row>
    <row r="10371" spans="4:4" ht="33" customHeight="1" x14ac:dyDescent="0.2">
      <c r="D10371" s="2"/>
    </row>
    <row r="10372" spans="4:4" ht="33" customHeight="1" x14ac:dyDescent="0.2">
      <c r="D10372" s="2"/>
    </row>
    <row r="10373" spans="4:4" ht="33" customHeight="1" x14ac:dyDescent="0.2">
      <c r="D10373" s="2"/>
    </row>
    <row r="10374" spans="4:4" ht="33" customHeight="1" x14ac:dyDescent="0.2">
      <c r="D10374" s="2"/>
    </row>
    <row r="10375" spans="4:4" ht="33" customHeight="1" x14ac:dyDescent="0.2">
      <c r="D10375" s="2"/>
    </row>
    <row r="10376" spans="4:4" ht="33" customHeight="1" x14ac:dyDescent="0.2">
      <c r="D10376" s="2"/>
    </row>
    <row r="10377" spans="4:4" ht="33" customHeight="1" x14ac:dyDescent="0.2">
      <c r="D10377" s="2"/>
    </row>
    <row r="10378" spans="4:4" ht="33" customHeight="1" x14ac:dyDescent="0.2">
      <c r="D10378" s="2"/>
    </row>
    <row r="10379" spans="4:4" ht="33" customHeight="1" x14ac:dyDescent="0.2">
      <c r="D10379" s="2"/>
    </row>
    <row r="10380" spans="4:4" ht="33" customHeight="1" x14ac:dyDescent="0.2">
      <c r="D10380" s="2"/>
    </row>
    <row r="10381" spans="4:4" ht="33" customHeight="1" x14ac:dyDescent="0.2">
      <c r="D10381" s="2"/>
    </row>
    <row r="10382" spans="4:4" ht="33" customHeight="1" x14ac:dyDescent="0.2">
      <c r="D10382" s="2"/>
    </row>
    <row r="10383" spans="4:4" ht="33" customHeight="1" x14ac:dyDescent="0.2">
      <c r="D10383" s="2"/>
    </row>
    <row r="10384" spans="4:4" ht="33" customHeight="1" x14ac:dyDescent="0.2">
      <c r="D10384" s="2"/>
    </row>
    <row r="10385" spans="4:4" ht="33" customHeight="1" x14ac:dyDescent="0.2">
      <c r="D10385" s="2"/>
    </row>
    <row r="10386" spans="4:4" ht="33" customHeight="1" x14ac:dyDescent="0.2">
      <c r="D10386" s="2"/>
    </row>
    <row r="10387" spans="4:4" ht="33" customHeight="1" x14ac:dyDescent="0.2">
      <c r="D10387" s="2"/>
    </row>
    <row r="10388" spans="4:4" ht="33" customHeight="1" x14ac:dyDescent="0.2">
      <c r="D10388" s="2"/>
    </row>
    <row r="10389" spans="4:4" ht="33" customHeight="1" x14ac:dyDescent="0.2">
      <c r="D10389" s="2"/>
    </row>
    <row r="10390" spans="4:4" ht="33" customHeight="1" x14ac:dyDescent="0.2">
      <c r="D10390" s="2"/>
    </row>
    <row r="10391" spans="4:4" ht="33" customHeight="1" x14ac:dyDescent="0.2">
      <c r="D10391" s="2"/>
    </row>
    <row r="10392" spans="4:4" ht="33" customHeight="1" x14ac:dyDescent="0.2">
      <c r="D10392" s="2"/>
    </row>
    <row r="10393" spans="4:4" ht="33" customHeight="1" x14ac:dyDescent="0.2">
      <c r="D10393" s="2"/>
    </row>
    <row r="10394" spans="4:4" ht="33" customHeight="1" x14ac:dyDescent="0.2">
      <c r="D10394" s="2"/>
    </row>
    <row r="10395" spans="4:4" ht="33" customHeight="1" x14ac:dyDescent="0.2">
      <c r="D10395" s="2"/>
    </row>
    <row r="10396" spans="4:4" ht="33" customHeight="1" x14ac:dyDescent="0.2">
      <c r="D10396" s="2"/>
    </row>
    <row r="10397" spans="4:4" ht="33" customHeight="1" x14ac:dyDescent="0.2">
      <c r="D10397" s="2"/>
    </row>
    <row r="10398" spans="4:4" ht="33" customHeight="1" x14ac:dyDescent="0.2">
      <c r="D10398" s="2"/>
    </row>
    <row r="10399" spans="4:4" ht="33" customHeight="1" x14ac:dyDescent="0.2">
      <c r="D10399" s="2"/>
    </row>
    <row r="10400" spans="4:4" ht="33" customHeight="1" x14ac:dyDescent="0.2">
      <c r="D10400" s="2"/>
    </row>
    <row r="10401" spans="4:4" ht="33" customHeight="1" x14ac:dyDescent="0.2">
      <c r="D10401" s="2"/>
    </row>
    <row r="10402" spans="4:4" ht="33" customHeight="1" x14ac:dyDescent="0.2">
      <c r="D10402" s="2"/>
    </row>
    <row r="10403" spans="4:4" ht="33" customHeight="1" x14ac:dyDescent="0.2">
      <c r="D10403" s="2"/>
    </row>
    <row r="10404" spans="4:4" ht="33" customHeight="1" x14ac:dyDescent="0.2">
      <c r="D10404" s="2"/>
    </row>
    <row r="10405" spans="4:4" ht="33" customHeight="1" x14ac:dyDescent="0.2">
      <c r="D10405" s="2"/>
    </row>
    <row r="10406" spans="4:4" ht="33" customHeight="1" x14ac:dyDescent="0.2">
      <c r="D10406" s="2"/>
    </row>
    <row r="10407" spans="4:4" ht="33" customHeight="1" x14ac:dyDescent="0.2">
      <c r="D10407" s="2"/>
    </row>
    <row r="10408" spans="4:4" ht="33" customHeight="1" x14ac:dyDescent="0.2">
      <c r="D10408" s="2"/>
    </row>
    <row r="10409" spans="4:4" ht="33" customHeight="1" x14ac:dyDescent="0.2">
      <c r="D10409" s="2"/>
    </row>
    <row r="10410" spans="4:4" ht="33" customHeight="1" x14ac:dyDescent="0.2">
      <c r="D10410" s="2"/>
    </row>
    <row r="10411" spans="4:4" ht="33" customHeight="1" x14ac:dyDescent="0.2">
      <c r="D10411" s="2"/>
    </row>
    <row r="10412" spans="4:4" ht="33" customHeight="1" x14ac:dyDescent="0.2">
      <c r="D10412" s="2"/>
    </row>
    <row r="10413" spans="4:4" ht="33" customHeight="1" x14ac:dyDescent="0.2">
      <c r="D10413" s="2"/>
    </row>
    <row r="10414" spans="4:4" ht="33" customHeight="1" x14ac:dyDescent="0.2">
      <c r="D10414" s="2"/>
    </row>
    <row r="10415" spans="4:4" ht="33" customHeight="1" x14ac:dyDescent="0.2">
      <c r="D10415" s="2"/>
    </row>
    <row r="10416" spans="4:4" ht="33" customHeight="1" x14ac:dyDescent="0.2">
      <c r="D10416" s="2"/>
    </row>
    <row r="10417" spans="4:4" ht="33" customHeight="1" x14ac:dyDescent="0.2">
      <c r="D10417" s="2"/>
    </row>
    <row r="10418" spans="4:4" ht="33" customHeight="1" x14ac:dyDescent="0.2">
      <c r="D10418" s="2"/>
    </row>
    <row r="10419" spans="4:4" ht="33" customHeight="1" x14ac:dyDescent="0.2">
      <c r="D10419" s="2"/>
    </row>
    <row r="10420" spans="4:4" ht="33" customHeight="1" x14ac:dyDescent="0.2">
      <c r="D10420" s="2"/>
    </row>
    <row r="10421" spans="4:4" ht="33" customHeight="1" x14ac:dyDescent="0.2">
      <c r="D10421" s="2"/>
    </row>
    <row r="10422" spans="4:4" ht="33" customHeight="1" x14ac:dyDescent="0.2">
      <c r="D10422" s="2"/>
    </row>
    <row r="10423" spans="4:4" ht="33" customHeight="1" x14ac:dyDescent="0.2">
      <c r="D10423" s="2"/>
    </row>
    <row r="10424" spans="4:4" ht="33" customHeight="1" x14ac:dyDescent="0.2">
      <c r="D10424" s="2"/>
    </row>
    <row r="10425" spans="4:4" ht="33" customHeight="1" x14ac:dyDescent="0.2">
      <c r="D10425" s="2"/>
    </row>
    <row r="10426" spans="4:4" ht="33" customHeight="1" x14ac:dyDescent="0.2">
      <c r="D10426" s="2"/>
    </row>
    <row r="10427" spans="4:4" ht="33" customHeight="1" x14ac:dyDescent="0.2">
      <c r="D10427" s="2"/>
    </row>
    <row r="10428" spans="4:4" ht="33" customHeight="1" x14ac:dyDescent="0.2">
      <c r="D10428" s="2"/>
    </row>
    <row r="10429" spans="4:4" ht="33" customHeight="1" x14ac:dyDescent="0.2">
      <c r="D10429" s="2"/>
    </row>
    <row r="10430" spans="4:4" ht="33" customHeight="1" x14ac:dyDescent="0.2">
      <c r="D10430" s="2"/>
    </row>
    <row r="10431" spans="4:4" ht="33" customHeight="1" x14ac:dyDescent="0.2">
      <c r="D10431" s="2"/>
    </row>
    <row r="10432" spans="4:4" ht="33" customHeight="1" x14ac:dyDescent="0.2">
      <c r="D10432" s="2"/>
    </row>
    <row r="10433" spans="4:4" ht="33" customHeight="1" x14ac:dyDescent="0.2">
      <c r="D10433" s="2"/>
    </row>
    <row r="10434" spans="4:4" ht="33" customHeight="1" x14ac:dyDescent="0.2">
      <c r="D10434" s="2"/>
    </row>
    <row r="10435" spans="4:4" ht="33" customHeight="1" x14ac:dyDescent="0.2">
      <c r="D10435" s="2"/>
    </row>
    <row r="10436" spans="4:4" ht="33" customHeight="1" x14ac:dyDescent="0.2">
      <c r="D10436" s="2"/>
    </row>
    <row r="10437" spans="4:4" ht="33" customHeight="1" x14ac:dyDescent="0.2">
      <c r="D10437" s="2"/>
    </row>
    <row r="10438" spans="4:4" ht="33" customHeight="1" x14ac:dyDescent="0.2">
      <c r="D10438" s="2"/>
    </row>
    <row r="10439" spans="4:4" ht="33" customHeight="1" x14ac:dyDescent="0.2">
      <c r="D10439" s="2"/>
    </row>
    <row r="10440" spans="4:4" ht="33" customHeight="1" x14ac:dyDescent="0.2">
      <c r="D10440" s="2"/>
    </row>
    <row r="10441" spans="4:4" ht="33" customHeight="1" x14ac:dyDescent="0.2">
      <c r="D10441" s="2"/>
    </row>
    <row r="10442" spans="4:4" ht="33" customHeight="1" x14ac:dyDescent="0.2">
      <c r="D10442" s="2"/>
    </row>
    <row r="10443" spans="4:4" ht="33" customHeight="1" x14ac:dyDescent="0.2">
      <c r="D10443" s="2"/>
    </row>
    <row r="10444" spans="4:4" ht="33" customHeight="1" x14ac:dyDescent="0.2">
      <c r="D10444" s="2"/>
    </row>
    <row r="10445" spans="4:4" ht="33" customHeight="1" x14ac:dyDescent="0.2">
      <c r="D10445" s="2"/>
    </row>
    <row r="10446" spans="4:4" ht="33" customHeight="1" x14ac:dyDescent="0.2">
      <c r="D10446" s="2"/>
    </row>
    <row r="10447" spans="4:4" ht="33" customHeight="1" x14ac:dyDescent="0.2">
      <c r="D10447" s="2"/>
    </row>
    <row r="10448" spans="4:4" ht="33" customHeight="1" x14ac:dyDescent="0.2">
      <c r="D10448" s="2"/>
    </row>
    <row r="10449" spans="4:4" ht="33" customHeight="1" x14ac:dyDescent="0.2">
      <c r="D10449" s="2"/>
    </row>
    <row r="10450" spans="4:4" ht="33" customHeight="1" x14ac:dyDescent="0.2">
      <c r="D10450" s="2"/>
    </row>
    <row r="10451" spans="4:4" ht="33" customHeight="1" x14ac:dyDescent="0.2">
      <c r="D10451" s="2"/>
    </row>
    <row r="10452" spans="4:4" ht="33" customHeight="1" x14ac:dyDescent="0.2">
      <c r="D10452" s="2"/>
    </row>
    <row r="10453" spans="4:4" ht="33" customHeight="1" x14ac:dyDescent="0.2">
      <c r="D10453" s="2"/>
    </row>
    <row r="10454" spans="4:4" ht="33" customHeight="1" x14ac:dyDescent="0.2">
      <c r="D10454" s="2"/>
    </row>
    <row r="10455" spans="4:4" ht="33" customHeight="1" x14ac:dyDescent="0.2">
      <c r="D10455" s="2"/>
    </row>
    <row r="10456" spans="4:4" ht="33" customHeight="1" x14ac:dyDescent="0.2">
      <c r="D10456" s="2"/>
    </row>
    <row r="10457" spans="4:4" ht="33" customHeight="1" x14ac:dyDescent="0.2">
      <c r="D10457" s="2"/>
    </row>
    <row r="10458" spans="4:4" ht="33" customHeight="1" x14ac:dyDescent="0.2">
      <c r="D10458" s="2"/>
    </row>
    <row r="10459" spans="4:4" ht="33" customHeight="1" x14ac:dyDescent="0.2">
      <c r="D10459" s="2"/>
    </row>
    <row r="10460" spans="4:4" ht="33" customHeight="1" x14ac:dyDescent="0.2">
      <c r="D10460" s="2"/>
    </row>
    <row r="10461" spans="4:4" ht="33" customHeight="1" x14ac:dyDescent="0.2">
      <c r="D10461" s="2"/>
    </row>
    <row r="10462" spans="4:4" ht="33" customHeight="1" x14ac:dyDescent="0.2">
      <c r="D10462" s="2"/>
    </row>
    <row r="10463" spans="4:4" ht="33" customHeight="1" x14ac:dyDescent="0.2">
      <c r="D10463" s="2"/>
    </row>
    <row r="10464" spans="4:4" ht="33" customHeight="1" x14ac:dyDescent="0.2">
      <c r="D10464" s="2"/>
    </row>
    <row r="10465" spans="4:4" ht="33" customHeight="1" x14ac:dyDescent="0.2">
      <c r="D10465" s="2"/>
    </row>
    <row r="10466" spans="4:4" ht="33" customHeight="1" x14ac:dyDescent="0.2">
      <c r="D10466" s="2"/>
    </row>
    <row r="10467" spans="4:4" ht="33" customHeight="1" x14ac:dyDescent="0.2">
      <c r="D10467" s="2"/>
    </row>
    <row r="10468" spans="4:4" ht="33" customHeight="1" x14ac:dyDescent="0.2">
      <c r="D10468" s="2"/>
    </row>
    <row r="10469" spans="4:4" ht="33" customHeight="1" x14ac:dyDescent="0.2">
      <c r="D10469" s="2"/>
    </row>
    <row r="10470" spans="4:4" ht="33" customHeight="1" x14ac:dyDescent="0.2">
      <c r="D10470" s="2"/>
    </row>
    <row r="10471" spans="4:4" ht="33" customHeight="1" x14ac:dyDescent="0.2">
      <c r="D10471" s="2"/>
    </row>
    <row r="10472" spans="4:4" ht="33" customHeight="1" x14ac:dyDescent="0.2">
      <c r="D10472" s="2"/>
    </row>
    <row r="10473" spans="4:4" ht="33" customHeight="1" x14ac:dyDescent="0.2">
      <c r="D10473" s="2"/>
    </row>
    <row r="10474" spans="4:4" ht="33" customHeight="1" x14ac:dyDescent="0.2">
      <c r="D10474" s="2"/>
    </row>
    <row r="10475" spans="4:4" ht="33" customHeight="1" x14ac:dyDescent="0.2">
      <c r="D10475" s="2"/>
    </row>
    <row r="10476" spans="4:4" ht="33" customHeight="1" x14ac:dyDescent="0.2">
      <c r="D10476" s="2"/>
    </row>
    <row r="10477" spans="4:4" ht="33" customHeight="1" x14ac:dyDescent="0.2">
      <c r="D10477" s="2"/>
    </row>
    <row r="10478" spans="4:4" ht="33" customHeight="1" x14ac:dyDescent="0.2">
      <c r="D10478" s="2"/>
    </row>
    <row r="10479" spans="4:4" ht="33" customHeight="1" x14ac:dyDescent="0.2">
      <c r="D10479" s="2"/>
    </row>
    <row r="10480" spans="4:4" ht="33" customHeight="1" x14ac:dyDescent="0.2">
      <c r="D10480" s="2"/>
    </row>
    <row r="10481" spans="4:4" ht="33" customHeight="1" x14ac:dyDescent="0.2">
      <c r="D10481" s="2"/>
    </row>
    <row r="10482" spans="4:4" ht="33" customHeight="1" x14ac:dyDescent="0.2">
      <c r="D10482" s="2"/>
    </row>
    <row r="10483" spans="4:4" ht="33" customHeight="1" x14ac:dyDescent="0.2">
      <c r="D10483" s="2"/>
    </row>
    <row r="10484" spans="4:4" ht="33" customHeight="1" x14ac:dyDescent="0.2">
      <c r="D10484" s="2"/>
    </row>
    <row r="10485" spans="4:4" ht="33" customHeight="1" x14ac:dyDescent="0.2">
      <c r="D10485" s="2"/>
    </row>
    <row r="10486" spans="4:4" ht="33" customHeight="1" x14ac:dyDescent="0.2">
      <c r="D10486" s="2"/>
    </row>
    <row r="10487" spans="4:4" ht="33" customHeight="1" x14ac:dyDescent="0.2">
      <c r="D10487" s="2"/>
    </row>
    <row r="10488" spans="4:4" ht="33" customHeight="1" x14ac:dyDescent="0.2">
      <c r="D10488" s="2"/>
    </row>
    <row r="10489" spans="4:4" ht="33" customHeight="1" x14ac:dyDescent="0.2">
      <c r="D10489" s="2"/>
    </row>
    <row r="10490" spans="4:4" ht="33" customHeight="1" x14ac:dyDescent="0.2">
      <c r="D10490" s="2"/>
    </row>
    <row r="10491" spans="4:4" ht="33" customHeight="1" x14ac:dyDescent="0.2">
      <c r="D10491" s="2"/>
    </row>
    <row r="10492" spans="4:4" ht="33" customHeight="1" x14ac:dyDescent="0.2">
      <c r="D10492" s="2"/>
    </row>
    <row r="10493" spans="4:4" ht="33" customHeight="1" x14ac:dyDescent="0.2">
      <c r="D10493" s="2"/>
    </row>
    <row r="10494" spans="4:4" ht="33" customHeight="1" x14ac:dyDescent="0.2">
      <c r="D10494" s="2"/>
    </row>
    <row r="10495" spans="4:4" ht="33" customHeight="1" x14ac:dyDescent="0.2">
      <c r="D10495" s="2"/>
    </row>
    <row r="10496" spans="4:4" ht="33" customHeight="1" x14ac:dyDescent="0.2">
      <c r="D10496" s="2"/>
    </row>
    <row r="10497" spans="4:4" ht="33" customHeight="1" x14ac:dyDescent="0.2">
      <c r="D10497" s="2"/>
    </row>
    <row r="10498" spans="4:4" ht="33" customHeight="1" x14ac:dyDescent="0.2">
      <c r="D10498" s="2"/>
    </row>
    <row r="10499" spans="4:4" ht="33" customHeight="1" x14ac:dyDescent="0.2">
      <c r="D10499" s="2"/>
    </row>
    <row r="10500" spans="4:4" ht="33" customHeight="1" x14ac:dyDescent="0.2">
      <c r="D10500" s="2"/>
    </row>
    <row r="10501" spans="4:4" ht="33" customHeight="1" x14ac:dyDescent="0.2">
      <c r="D10501" s="2"/>
    </row>
    <row r="10502" spans="4:4" ht="33" customHeight="1" x14ac:dyDescent="0.2">
      <c r="D10502" s="2"/>
    </row>
    <row r="10503" spans="4:4" ht="33" customHeight="1" x14ac:dyDescent="0.2">
      <c r="D10503" s="2"/>
    </row>
    <row r="10504" spans="4:4" ht="33" customHeight="1" x14ac:dyDescent="0.2">
      <c r="D10504" s="2"/>
    </row>
    <row r="10505" spans="4:4" ht="33" customHeight="1" x14ac:dyDescent="0.2">
      <c r="D10505" s="2"/>
    </row>
    <row r="10506" spans="4:4" ht="33" customHeight="1" x14ac:dyDescent="0.2">
      <c r="D10506" s="2"/>
    </row>
    <row r="10507" spans="4:4" ht="33" customHeight="1" x14ac:dyDescent="0.2">
      <c r="D10507" s="2"/>
    </row>
    <row r="10508" spans="4:4" ht="33" customHeight="1" x14ac:dyDescent="0.2">
      <c r="D10508" s="2"/>
    </row>
    <row r="10509" spans="4:4" ht="33" customHeight="1" x14ac:dyDescent="0.2">
      <c r="D10509" s="2"/>
    </row>
    <row r="10510" spans="4:4" ht="33" customHeight="1" x14ac:dyDescent="0.2">
      <c r="D10510" s="2"/>
    </row>
    <row r="10511" spans="4:4" ht="33" customHeight="1" x14ac:dyDescent="0.2">
      <c r="D10511" s="2"/>
    </row>
    <row r="10512" spans="4:4" ht="33" customHeight="1" x14ac:dyDescent="0.2">
      <c r="D10512" s="2"/>
    </row>
    <row r="10513" spans="4:4" ht="33" customHeight="1" x14ac:dyDescent="0.2">
      <c r="D10513" s="2"/>
    </row>
    <row r="10514" spans="4:4" ht="33" customHeight="1" x14ac:dyDescent="0.2">
      <c r="D10514" s="2"/>
    </row>
    <row r="10515" spans="4:4" ht="33" customHeight="1" x14ac:dyDescent="0.2">
      <c r="D10515" s="2"/>
    </row>
    <row r="10516" spans="4:4" ht="33" customHeight="1" x14ac:dyDescent="0.2">
      <c r="D10516" s="2"/>
    </row>
    <row r="10517" spans="4:4" ht="33" customHeight="1" x14ac:dyDescent="0.2">
      <c r="D10517" s="2"/>
    </row>
    <row r="10518" spans="4:4" ht="33" customHeight="1" x14ac:dyDescent="0.2">
      <c r="D10518" s="2"/>
    </row>
    <row r="10519" spans="4:4" ht="33" customHeight="1" x14ac:dyDescent="0.2">
      <c r="D10519" s="2"/>
    </row>
    <row r="10520" spans="4:4" ht="33" customHeight="1" x14ac:dyDescent="0.2">
      <c r="D10520" s="2"/>
    </row>
    <row r="10521" spans="4:4" ht="33" customHeight="1" x14ac:dyDescent="0.2">
      <c r="D10521" s="2"/>
    </row>
    <row r="10522" spans="4:4" ht="33" customHeight="1" x14ac:dyDescent="0.2">
      <c r="D10522" s="2"/>
    </row>
    <row r="10523" spans="4:4" ht="33" customHeight="1" x14ac:dyDescent="0.2">
      <c r="D10523" s="2"/>
    </row>
    <row r="10524" spans="4:4" ht="33" customHeight="1" x14ac:dyDescent="0.2">
      <c r="D10524" s="2"/>
    </row>
    <row r="10525" spans="4:4" ht="33" customHeight="1" x14ac:dyDescent="0.2">
      <c r="D10525" s="2"/>
    </row>
    <row r="10526" spans="4:4" ht="33" customHeight="1" x14ac:dyDescent="0.2">
      <c r="D10526" s="2"/>
    </row>
    <row r="10527" spans="4:4" ht="33" customHeight="1" x14ac:dyDescent="0.2">
      <c r="D10527" s="2"/>
    </row>
    <row r="10528" spans="4:4" ht="33" customHeight="1" x14ac:dyDescent="0.2">
      <c r="D10528" s="2"/>
    </row>
    <row r="10529" spans="4:4" ht="33" customHeight="1" x14ac:dyDescent="0.2">
      <c r="D10529" s="2"/>
    </row>
    <row r="10530" spans="4:4" ht="33" customHeight="1" x14ac:dyDescent="0.2">
      <c r="D10530" s="2"/>
    </row>
    <row r="10531" spans="4:4" ht="33" customHeight="1" x14ac:dyDescent="0.2">
      <c r="D10531" s="2"/>
    </row>
    <row r="10532" spans="4:4" ht="33" customHeight="1" x14ac:dyDescent="0.2">
      <c r="D10532" s="2"/>
    </row>
    <row r="10533" spans="4:4" ht="33" customHeight="1" x14ac:dyDescent="0.2">
      <c r="D10533" s="2"/>
    </row>
    <row r="10534" spans="4:4" ht="33" customHeight="1" x14ac:dyDescent="0.2">
      <c r="D10534" s="2"/>
    </row>
    <row r="10535" spans="4:4" ht="33" customHeight="1" x14ac:dyDescent="0.2">
      <c r="D10535" s="2"/>
    </row>
    <row r="10536" spans="4:4" ht="33" customHeight="1" x14ac:dyDescent="0.2">
      <c r="D10536" s="2"/>
    </row>
    <row r="10537" spans="4:4" ht="33" customHeight="1" x14ac:dyDescent="0.2">
      <c r="D10537" s="2"/>
    </row>
    <row r="10538" spans="4:4" ht="33" customHeight="1" x14ac:dyDescent="0.2">
      <c r="D10538" s="2"/>
    </row>
    <row r="10539" spans="4:4" ht="33" customHeight="1" x14ac:dyDescent="0.2">
      <c r="D10539" s="2"/>
    </row>
    <row r="10540" spans="4:4" ht="33" customHeight="1" x14ac:dyDescent="0.2">
      <c r="D10540" s="2"/>
    </row>
    <row r="10541" spans="4:4" ht="33" customHeight="1" x14ac:dyDescent="0.2">
      <c r="D10541" s="2"/>
    </row>
    <row r="10542" spans="4:4" ht="33" customHeight="1" x14ac:dyDescent="0.2">
      <c r="D10542" s="2"/>
    </row>
    <row r="10543" spans="4:4" ht="33" customHeight="1" x14ac:dyDescent="0.2">
      <c r="D10543" s="2"/>
    </row>
    <row r="10544" spans="4:4" ht="33" customHeight="1" x14ac:dyDescent="0.2">
      <c r="D10544" s="2"/>
    </row>
    <row r="10545" spans="4:4" ht="33" customHeight="1" x14ac:dyDescent="0.2">
      <c r="D10545" s="2"/>
    </row>
    <row r="10546" spans="4:4" ht="33" customHeight="1" x14ac:dyDescent="0.2">
      <c r="D10546" s="2"/>
    </row>
    <row r="10547" spans="4:4" ht="33" customHeight="1" x14ac:dyDescent="0.2">
      <c r="D10547" s="2"/>
    </row>
    <row r="10548" spans="4:4" ht="33" customHeight="1" x14ac:dyDescent="0.2">
      <c r="D10548" s="2"/>
    </row>
    <row r="10549" spans="4:4" ht="33" customHeight="1" x14ac:dyDescent="0.2">
      <c r="D10549" s="2"/>
    </row>
    <row r="10550" spans="4:4" ht="33" customHeight="1" x14ac:dyDescent="0.2">
      <c r="D10550" s="2"/>
    </row>
    <row r="10551" spans="4:4" ht="33" customHeight="1" x14ac:dyDescent="0.2">
      <c r="D10551" s="2"/>
    </row>
    <row r="10552" spans="4:4" ht="33" customHeight="1" x14ac:dyDescent="0.2">
      <c r="D10552" s="2"/>
    </row>
    <row r="10553" spans="4:4" ht="33" customHeight="1" x14ac:dyDescent="0.2">
      <c r="D10553" s="2"/>
    </row>
    <row r="10554" spans="4:4" ht="33" customHeight="1" x14ac:dyDescent="0.2">
      <c r="D10554" s="2"/>
    </row>
    <row r="10555" spans="4:4" ht="33" customHeight="1" x14ac:dyDescent="0.2">
      <c r="D10555" s="2"/>
    </row>
    <row r="10556" spans="4:4" ht="33" customHeight="1" x14ac:dyDescent="0.2">
      <c r="D10556" s="2"/>
    </row>
    <row r="10557" spans="4:4" ht="33" customHeight="1" x14ac:dyDescent="0.2">
      <c r="D10557" s="2"/>
    </row>
    <row r="10558" spans="4:4" ht="33" customHeight="1" x14ac:dyDescent="0.2">
      <c r="D10558" s="2"/>
    </row>
    <row r="10559" spans="4:4" ht="33" customHeight="1" x14ac:dyDescent="0.2">
      <c r="D10559" s="2"/>
    </row>
    <row r="10560" spans="4:4" ht="33" customHeight="1" x14ac:dyDescent="0.2">
      <c r="D10560" s="2"/>
    </row>
    <row r="10561" spans="4:4" ht="33" customHeight="1" x14ac:dyDescent="0.2">
      <c r="D10561" s="2"/>
    </row>
    <row r="10562" spans="4:4" ht="33" customHeight="1" x14ac:dyDescent="0.2">
      <c r="D10562" s="2"/>
    </row>
    <row r="10563" spans="4:4" ht="33" customHeight="1" x14ac:dyDescent="0.2">
      <c r="D10563" s="2"/>
    </row>
    <row r="10564" spans="4:4" ht="33" customHeight="1" x14ac:dyDescent="0.2">
      <c r="D10564" s="2"/>
    </row>
    <row r="10565" spans="4:4" ht="33" customHeight="1" x14ac:dyDescent="0.2">
      <c r="D10565" s="2"/>
    </row>
    <row r="10566" spans="4:4" ht="33" customHeight="1" x14ac:dyDescent="0.2">
      <c r="D10566" s="2"/>
    </row>
    <row r="10567" spans="4:4" ht="33" customHeight="1" x14ac:dyDescent="0.2">
      <c r="D10567" s="2"/>
    </row>
    <row r="10568" spans="4:4" ht="33" customHeight="1" x14ac:dyDescent="0.2">
      <c r="D10568" s="2"/>
    </row>
    <row r="10569" spans="4:4" ht="33" customHeight="1" x14ac:dyDescent="0.2">
      <c r="D10569" s="2"/>
    </row>
    <row r="10570" spans="4:4" ht="33" customHeight="1" x14ac:dyDescent="0.2">
      <c r="D10570" s="2"/>
    </row>
    <row r="10571" spans="4:4" ht="33" customHeight="1" x14ac:dyDescent="0.2">
      <c r="D10571" s="2"/>
    </row>
    <row r="10572" spans="4:4" ht="33" customHeight="1" x14ac:dyDescent="0.2">
      <c r="D10572" s="2"/>
    </row>
    <row r="10573" spans="4:4" ht="33" customHeight="1" x14ac:dyDescent="0.2">
      <c r="D10573" s="2"/>
    </row>
    <row r="10574" spans="4:4" ht="33" customHeight="1" x14ac:dyDescent="0.2">
      <c r="D10574" s="2"/>
    </row>
    <row r="10575" spans="4:4" ht="33" customHeight="1" x14ac:dyDescent="0.2">
      <c r="D10575" s="2"/>
    </row>
    <row r="10576" spans="4:4" ht="33" customHeight="1" x14ac:dyDescent="0.2">
      <c r="D10576" s="2"/>
    </row>
    <row r="10577" spans="4:4" ht="33" customHeight="1" x14ac:dyDescent="0.2">
      <c r="D10577" s="2"/>
    </row>
    <row r="10578" spans="4:4" ht="33" customHeight="1" x14ac:dyDescent="0.2">
      <c r="D10578" s="2"/>
    </row>
    <row r="10579" spans="4:4" ht="33" customHeight="1" x14ac:dyDescent="0.2">
      <c r="D10579" s="2"/>
    </row>
    <row r="10580" spans="4:4" ht="33" customHeight="1" x14ac:dyDescent="0.2">
      <c r="D10580" s="2"/>
    </row>
    <row r="10581" spans="4:4" ht="33" customHeight="1" x14ac:dyDescent="0.2">
      <c r="D10581" s="2"/>
    </row>
    <row r="10582" spans="4:4" ht="33" customHeight="1" x14ac:dyDescent="0.2">
      <c r="D10582" s="2"/>
    </row>
    <row r="10583" spans="4:4" ht="33" customHeight="1" x14ac:dyDescent="0.2">
      <c r="D10583" s="2"/>
    </row>
    <row r="10584" spans="4:4" ht="33" customHeight="1" x14ac:dyDescent="0.2">
      <c r="D10584" s="2"/>
    </row>
    <row r="10585" spans="4:4" ht="33" customHeight="1" x14ac:dyDescent="0.2">
      <c r="D10585" s="2"/>
    </row>
    <row r="10586" spans="4:4" ht="33" customHeight="1" x14ac:dyDescent="0.2">
      <c r="D10586" s="2"/>
    </row>
    <row r="10587" spans="4:4" ht="33" customHeight="1" x14ac:dyDescent="0.2">
      <c r="D10587" s="2"/>
    </row>
    <row r="10588" spans="4:4" ht="33" customHeight="1" x14ac:dyDescent="0.2">
      <c r="D10588" s="2"/>
    </row>
    <row r="10589" spans="4:4" ht="33" customHeight="1" x14ac:dyDescent="0.2">
      <c r="D10589" s="2"/>
    </row>
    <row r="10590" spans="4:4" ht="33" customHeight="1" x14ac:dyDescent="0.2">
      <c r="D10590" s="2"/>
    </row>
    <row r="10591" spans="4:4" ht="33" customHeight="1" x14ac:dyDescent="0.2">
      <c r="D10591" s="2"/>
    </row>
    <row r="10592" spans="4:4" ht="33" customHeight="1" x14ac:dyDescent="0.2">
      <c r="D10592" s="2"/>
    </row>
    <row r="10593" spans="4:4" ht="33" customHeight="1" x14ac:dyDescent="0.2">
      <c r="D10593" s="2"/>
    </row>
    <row r="10594" spans="4:4" ht="33" customHeight="1" x14ac:dyDescent="0.2">
      <c r="D10594" s="2"/>
    </row>
    <row r="10595" spans="4:4" ht="33" customHeight="1" x14ac:dyDescent="0.2">
      <c r="D10595" s="2"/>
    </row>
    <row r="10596" spans="4:4" ht="33" customHeight="1" x14ac:dyDescent="0.2">
      <c r="D10596" s="2"/>
    </row>
    <row r="10597" spans="4:4" ht="33" customHeight="1" x14ac:dyDescent="0.2">
      <c r="D10597" s="2"/>
    </row>
    <row r="10598" spans="4:4" ht="33" customHeight="1" x14ac:dyDescent="0.2">
      <c r="D10598" s="2"/>
    </row>
    <row r="10599" spans="4:4" ht="33" customHeight="1" x14ac:dyDescent="0.2">
      <c r="D10599" s="2"/>
    </row>
    <row r="10600" spans="4:4" ht="33" customHeight="1" x14ac:dyDescent="0.2">
      <c r="D10600" s="2"/>
    </row>
    <row r="10601" spans="4:4" ht="33" customHeight="1" x14ac:dyDescent="0.2">
      <c r="D10601" s="2"/>
    </row>
    <row r="10602" spans="4:4" ht="33" customHeight="1" x14ac:dyDescent="0.2">
      <c r="D10602" s="2"/>
    </row>
    <row r="10603" spans="4:4" ht="33" customHeight="1" x14ac:dyDescent="0.2">
      <c r="D10603" s="2"/>
    </row>
    <row r="10604" spans="4:4" ht="33" customHeight="1" x14ac:dyDescent="0.2">
      <c r="D10604" s="2"/>
    </row>
    <row r="10605" spans="4:4" ht="33" customHeight="1" x14ac:dyDescent="0.2">
      <c r="D10605" s="2"/>
    </row>
    <row r="10606" spans="4:4" ht="33" customHeight="1" x14ac:dyDescent="0.2">
      <c r="D10606" s="2"/>
    </row>
    <row r="10607" spans="4:4" ht="33" customHeight="1" x14ac:dyDescent="0.2">
      <c r="D10607" s="2"/>
    </row>
    <row r="10608" spans="4:4" ht="33" customHeight="1" x14ac:dyDescent="0.2">
      <c r="D10608" s="2"/>
    </row>
    <row r="10609" spans="4:4" ht="33" customHeight="1" x14ac:dyDescent="0.2">
      <c r="D10609" s="2"/>
    </row>
    <row r="10610" spans="4:4" ht="33" customHeight="1" x14ac:dyDescent="0.2">
      <c r="D10610" s="2"/>
    </row>
    <row r="10611" spans="4:4" ht="33" customHeight="1" x14ac:dyDescent="0.2">
      <c r="D10611" s="2"/>
    </row>
    <row r="10612" spans="4:4" ht="33" customHeight="1" x14ac:dyDescent="0.2">
      <c r="D10612" s="2"/>
    </row>
    <row r="10613" spans="4:4" ht="33" customHeight="1" x14ac:dyDescent="0.2">
      <c r="D10613" s="2"/>
    </row>
    <row r="10614" spans="4:4" ht="33" customHeight="1" x14ac:dyDescent="0.2">
      <c r="D10614" s="2"/>
    </row>
    <row r="10615" spans="4:4" ht="33" customHeight="1" x14ac:dyDescent="0.2">
      <c r="D10615" s="2"/>
    </row>
    <row r="10616" spans="4:4" ht="33" customHeight="1" x14ac:dyDescent="0.2">
      <c r="D10616" s="2"/>
    </row>
    <row r="10617" spans="4:4" ht="33" customHeight="1" x14ac:dyDescent="0.2">
      <c r="D10617" s="2"/>
    </row>
    <row r="10618" spans="4:4" ht="33" customHeight="1" x14ac:dyDescent="0.2">
      <c r="D10618" s="2"/>
    </row>
    <row r="10619" spans="4:4" ht="33" customHeight="1" x14ac:dyDescent="0.2">
      <c r="D10619" s="2"/>
    </row>
    <row r="10620" spans="4:4" ht="33" customHeight="1" x14ac:dyDescent="0.2">
      <c r="D10620" s="2"/>
    </row>
    <row r="10621" spans="4:4" ht="33" customHeight="1" x14ac:dyDescent="0.2">
      <c r="D10621" s="2"/>
    </row>
    <row r="10622" spans="4:4" ht="33" customHeight="1" x14ac:dyDescent="0.2">
      <c r="D10622" s="2"/>
    </row>
    <row r="10623" spans="4:4" ht="33" customHeight="1" x14ac:dyDescent="0.2">
      <c r="D10623" s="2"/>
    </row>
    <row r="10624" spans="4:4" ht="33" customHeight="1" x14ac:dyDescent="0.2">
      <c r="D10624" s="2"/>
    </row>
    <row r="10625" spans="4:4" ht="33" customHeight="1" x14ac:dyDescent="0.2">
      <c r="D10625" s="2"/>
    </row>
    <row r="10626" spans="4:4" ht="33" customHeight="1" x14ac:dyDescent="0.2">
      <c r="D10626" s="2"/>
    </row>
    <row r="10627" spans="4:4" ht="33" customHeight="1" x14ac:dyDescent="0.2">
      <c r="D10627" s="2"/>
    </row>
    <row r="10628" spans="4:4" ht="33" customHeight="1" x14ac:dyDescent="0.2">
      <c r="D10628" s="2"/>
    </row>
    <row r="10629" spans="4:4" ht="33" customHeight="1" x14ac:dyDescent="0.2">
      <c r="D10629" s="2"/>
    </row>
    <row r="10630" spans="4:4" ht="33" customHeight="1" x14ac:dyDescent="0.2">
      <c r="D10630" s="2"/>
    </row>
    <row r="10631" spans="4:4" ht="33" customHeight="1" x14ac:dyDescent="0.2">
      <c r="D10631" s="2"/>
    </row>
    <row r="10632" spans="4:4" ht="33" customHeight="1" x14ac:dyDescent="0.2">
      <c r="D10632" s="2"/>
    </row>
    <row r="10633" spans="4:4" ht="33" customHeight="1" x14ac:dyDescent="0.2">
      <c r="D10633" s="2"/>
    </row>
    <row r="10634" spans="4:4" ht="33" customHeight="1" x14ac:dyDescent="0.2">
      <c r="D10634" s="2"/>
    </row>
    <row r="10635" spans="4:4" ht="33" customHeight="1" x14ac:dyDescent="0.2">
      <c r="D10635" s="2"/>
    </row>
    <row r="10636" spans="4:4" ht="33" customHeight="1" x14ac:dyDescent="0.2">
      <c r="D10636" s="2"/>
    </row>
    <row r="10637" spans="4:4" ht="33" customHeight="1" x14ac:dyDescent="0.2">
      <c r="D10637" s="2"/>
    </row>
    <row r="10638" spans="4:4" ht="33" customHeight="1" x14ac:dyDescent="0.2">
      <c r="D10638" s="2"/>
    </row>
    <row r="10639" spans="4:4" ht="33" customHeight="1" x14ac:dyDescent="0.2">
      <c r="D10639" s="2"/>
    </row>
    <row r="10640" spans="4:4" ht="33" customHeight="1" x14ac:dyDescent="0.2">
      <c r="D10640" s="2"/>
    </row>
    <row r="10641" spans="4:4" ht="33" customHeight="1" x14ac:dyDescent="0.2">
      <c r="D10641" s="2"/>
    </row>
    <row r="10642" spans="4:4" ht="33" customHeight="1" x14ac:dyDescent="0.2">
      <c r="D10642" s="2"/>
    </row>
    <row r="10643" spans="4:4" ht="33" customHeight="1" x14ac:dyDescent="0.2">
      <c r="D10643" s="2"/>
    </row>
    <row r="10644" spans="4:4" ht="33" customHeight="1" x14ac:dyDescent="0.2">
      <c r="D10644" s="2"/>
    </row>
    <row r="10645" spans="4:4" ht="33" customHeight="1" x14ac:dyDescent="0.2">
      <c r="D10645" s="2"/>
    </row>
    <row r="10646" spans="4:4" ht="33" customHeight="1" x14ac:dyDescent="0.2">
      <c r="D10646" s="2"/>
    </row>
    <row r="10647" spans="4:4" ht="33" customHeight="1" x14ac:dyDescent="0.2">
      <c r="D10647" s="2"/>
    </row>
    <row r="10648" spans="4:4" ht="33" customHeight="1" x14ac:dyDescent="0.2">
      <c r="D10648" s="2"/>
    </row>
    <row r="10649" spans="4:4" ht="33" customHeight="1" x14ac:dyDescent="0.2">
      <c r="D10649" s="2"/>
    </row>
    <row r="10650" spans="4:4" ht="33" customHeight="1" x14ac:dyDescent="0.2">
      <c r="D10650" s="2"/>
    </row>
    <row r="10651" spans="4:4" ht="33" customHeight="1" x14ac:dyDescent="0.2">
      <c r="D10651" s="2"/>
    </row>
    <row r="10652" spans="4:4" ht="33" customHeight="1" x14ac:dyDescent="0.2">
      <c r="D10652" s="2"/>
    </row>
    <row r="10653" spans="4:4" ht="33" customHeight="1" x14ac:dyDescent="0.2">
      <c r="D10653" s="2"/>
    </row>
    <row r="10654" spans="4:4" ht="33" customHeight="1" x14ac:dyDescent="0.2">
      <c r="D10654" s="2"/>
    </row>
    <row r="10655" spans="4:4" ht="33" customHeight="1" x14ac:dyDescent="0.2">
      <c r="D10655" s="2"/>
    </row>
    <row r="10656" spans="4:4" ht="33" customHeight="1" x14ac:dyDescent="0.2">
      <c r="D10656" s="2"/>
    </row>
    <row r="10657" spans="4:4" ht="33" customHeight="1" x14ac:dyDescent="0.2">
      <c r="D10657" s="2"/>
    </row>
    <row r="10658" spans="4:4" ht="33" customHeight="1" x14ac:dyDescent="0.2">
      <c r="D10658" s="2"/>
    </row>
    <row r="10659" spans="4:4" ht="33" customHeight="1" x14ac:dyDescent="0.2">
      <c r="D10659" s="2"/>
    </row>
    <row r="10660" spans="4:4" ht="33" customHeight="1" x14ac:dyDescent="0.2">
      <c r="D10660" s="2"/>
    </row>
    <row r="10661" spans="4:4" ht="33" customHeight="1" x14ac:dyDescent="0.2">
      <c r="D10661" s="2"/>
    </row>
    <row r="10662" spans="4:4" ht="33" customHeight="1" x14ac:dyDescent="0.2">
      <c r="D10662" s="2"/>
    </row>
    <row r="10663" spans="4:4" ht="33" customHeight="1" x14ac:dyDescent="0.2">
      <c r="D10663" s="2"/>
    </row>
    <row r="10664" spans="4:4" ht="33" customHeight="1" x14ac:dyDescent="0.2">
      <c r="D10664" s="2"/>
    </row>
    <row r="10665" spans="4:4" ht="33" customHeight="1" x14ac:dyDescent="0.2">
      <c r="D10665" s="2"/>
    </row>
    <row r="10666" spans="4:4" ht="33" customHeight="1" x14ac:dyDescent="0.2">
      <c r="D10666" s="2"/>
    </row>
    <row r="10667" spans="4:4" ht="33" customHeight="1" x14ac:dyDescent="0.2">
      <c r="D10667" s="2"/>
    </row>
    <row r="10668" spans="4:4" ht="33" customHeight="1" x14ac:dyDescent="0.2">
      <c r="D10668" s="2"/>
    </row>
    <row r="10669" spans="4:4" ht="33" customHeight="1" x14ac:dyDescent="0.2">
      <c r="D10669" s="2"/>
    </row>
    <row r="10670" spans="4:4" ht="33" customHeight="1" x14ac:dyDescent="0.2">
      <c r="D10670" s="2"/>
    </row>
    <row r="10671" spans="4:4" ht="33" customHeight="1" x14ac:dyDescent="0.2">
      <c r="D10671" s="2"/>
    </row>
    <row r="10672" spans="4:4" ht="33" customHeight="1" x14ac:dyDescent="0.2">
      <c r="D10672" s="2"/>
    </row>
    <row r="10673" spans="4:4" ht="33" customHeight="1" x14ac:dyDescent="0.2">
      <c r="D10673" s="2"/>
    </row>
    <row r="10674" spans="4:4" ht="33" customHeight="1" x14ac:dyDescent="0.2">
      <c r="D10674" s="2"/>
    </row>
    <row r="10675" spans="4:4" ht="33" customHeight="1" x14ac:dyDescent="0.2">
      <c r="D10675" s="2"/>
    </row>
    <row r="10676" spans="4:4" ht="33" customHeight="1" x14ac:dyDescent="0.2">
      <c r="D10676" s="2"/>
    </row>
    <row r="10677" spans="4:4" ht="33" customHeight="1" x14ac:dyDescent="0.2">
      <c r="D10677" s="2"/>
    </row>
    <row r="10678" spans="4:4" ht="33" customHeight="1" x14ac:dyDescent="0.2">
      <c r="D10678" s="2"/>
    </row>
    <row r="10679" spans="4:4" ht="33" customHeight="1" x14ac:dyDescent="0.2">
      <c r="D10679" s="2"/>
    </row>
    <row r="10680" spans="4:4" ht="33" customHeight="1" x14ac:dyDescent="0.2">
      <c r="D10680" s="2"/>
    </row>
    <row r="10681" spans="4:4" ht="33" customHeight="1" x14ac:dyDescent="0.2">
      <c r="D10681" s="2"/>
    </row>
    <row r="10682" spans="4:4" ht="33" customHeight="1" x14ac:dyDescent="0.2">
      <c r="D10682" s="2"/>
    </row>
    <row r="10683" spans="4:4" ht="33" customHeight="1" x14ac:dyDescent="0.2">
      <c r="D10683" s="2"/>
    </row>
    <row r="10684" spans="4:4" ht="33" customHeight="1" x14ac:dyDescent="0.2">
      <c r="D10684" s="2"/>
    </row>
    <row r="10685" spans="4:4" ht="33" customHeight="1" x14ac:dyDescent="0.2">
      <c r="D10685" s="2"/>
    </row>
    <row r="10686" spans="4:4" ht="33" customHeight="1" x14ac:dyDescent="0.2">
      <c r="D10686" s="2"/>
    </row>
    <row r="10687" spans="4:4" ht="33" customHeight="1" x14ac:dyDescent="0.2">
      <c r="D10687" s="2"/>
    </row>
    <row r="10688" spans="4:4" ht="33" customHeight="1" x14ac:dyDescent="0.2">
      <c r="D10688" s="2"/>
    </row>
    <row r="10689" spans="4:4" ht="33" customHeight="1" x14ac:dyDescent="0.2">
      <c r="D10689" s="2"/>
    </row>
    <row r="10690" spans="4:4" ht="33" customHeight="1" x14ac:dyDescent="0.2">
      <c r="D10690" s="2"/>
    </row>
    <row r="10691" spans="4:4" ht="33" customHeight="1" x14ac:dyDescent="0.2">
      <c r="D10691" s="2"/>
    </row>
    <row r="10692" spans="4:4" ht="33" customHeight="1" x14ac:dyDescent="0.2">
      <c r="D10692" s="2"/>
    </row>
    <row r="10693" spans="4:4" ht="33" customHeight="1" x14ac:dyDescent="0.2">
      <c r="D10693" s="2"/>
    </row>
    <row r="10694" spans="4:4" ht="33" customHeight="1" x14ac:dyDescent="0.2">
      <c r="D10694" s="2"/>
    </row>
    <row r="10695" spans="4:4" ht="33" customHeight="1" x14ac:dyDescent="0.2">
      <c r="D10695" s="2"/>
    </row>
    <row r="10696" spans="4:4" ht="33" customHeight="1" x14ac:dyDescent="0.2">
      <c r="D10696" s="2"/>
    </row>
    <row r="10697" spans="4:4" ht="33" customHeight="1" x14ac:dyDescent="0.2">
      <c r="D10697" s="2"/>
    </row>
    <row r="10698" spans="4:4" ht="33" customHeight="1" x14ac:dyDescent="0.2">
      <c r="D10698" s="2"/>
    </row>
    <row r="10699" spans="4:4" ht="33" customHeight="1" x14ac:dyDescent="0.2">
      <c r="D10699" s="2"/>
    </row>
    <row r="10700" spans="4:4" ht="33" customHeight="1" x14ac:dyDescent="0.2">
      <c r="D10700" s="2"/>
    </row>
    <row r="10701" spans="4:4" ht="33" customHeight="1" x14ac:dyDescent="0.2">
      <c r="D10701" s="2"/>
    </row>
    <row r="10702" spans="4:4" ht="33" customHeight="1" x14ac:dyDescent="0.2">
      <c r="D10702" s="2"/>
    </row>
    <row r="10703" spans="4:4" ht="33" customHeight="1" x14ac:dyDescent="0.2">
      <c r="D10703" s="2"/>
    </row>
    <row r="10704" spans="4:4" ht="33" customHeight="1" x14ac:dyDescent="0.2">
      <c r="D10704" s="2"/>
    </row>
    <row r="10705" spans="4:4" ht="33" customHeight="1" x14ac:dyDescent="0.2">
      <c r="D10705" s="2"/>
    </row>
    <row r="10706" spans="4:4" ht="33" customHeight="1" x14ac:dyDescent="0.2">
      <c r="D10706" s="2"/>
    </row>
    <row r="10707" spans="4:4" ht="33" customHeight="1" x14ac:dyDescent="0.2">
      <c r="D10707" s="2"/>
    </row>
    <row r="10708" spans="4:4" ht="33" customHeight="1" x14ac:dyDescent="0.2">
      <c r="D10708" s="2"/>
    </row>
    <row r="10709" spans="4:4" ht="33" customHeight="1" x14ac:dyDescent="0.2">
      <c r="D10709" s="2"/>
    </row>
    <row r="10710" spans="4:4" ht="33" customHeight="1" x14ac:dyDescent="0.2">
      <c r="D10710" s="2"/>
    </row>
    <row r="10711" spans="4:4" ht="33" customHeight="1" x14ac:dyDescent="0.2">
      <c r="D10711" s="2"/>
    </row>
    <row r="10712" spans="4:4" ht="33" customHeight="1" x14ac:dyDescent="0.2">
      <c r="D10712" s="2"/>
    </row>
    <row r="10713" spans="4:4" ht="33" customHeight="1" x14ac:dyDescent="0.2">
      <c r="D10713" s="2"/>
    </row>
    <row r="10714" spans="4:4" ht="33" customHeight="1" x14ac:dyDescent="0.2">
      <c r="D10714" s="2"/>
    </row>
    <row r="10715" spans="4:4" ht="33" customHeight="1" x14ac:dyDescent="0.2">
      <c r="D10715" s="2"/>
    </row>
    <row r="10716" spans="4:4" ht="33" customHeight="1" x14ac:dyDescent="0.2">
      <c r="D10716" s="2"/>
    </row>
    <row r="10717" spans="4:4" ht="33" customHeight="1" x14ac:dyDescent="0.2">
      <c r="D10717" s="2"/>
    </row>
    <row r="10718" spans="4:4" ht="33" customHeight="1" x14ac:dyDescent="0.2">
      <c r="D10718" s="2"/>
    </row>
    <row r="10719" spans="4:4" ht="33" customHeight="1" x14ac:dyDescent="0.2">
      <c r="D10719" s="2"/>
    </row>
    <row r="10720" spans="4:4" ht="33" customHeight="1" x14ac:dyDescent="0.2">
      <c r="D10720" s="2"/>
    </row>
    <row r="10721" spans="4:4" ht="33" customHeight="1" x14ac:dyDescent="0.2">
      <c r="D10721" s="2"/>
    </row>
    <row r="10722" spans="4:4" ht="33" customHeight="1" x14ac:dyDescent="0.2">
      <c r="D10722" s="2"/>
    </row>
    <row r="10723" spans="4:4" ht="33" customHeight="1" x14ac:dyDescent="0.2">
      <c r="D10723" s="2"/>
    </row>
    <row r="10724" spans="4:4" ht="33" customHeight="1" x14ac:dyDescent="0.2">
      <c r="D10724" s="2"/>
    </row>
    <row r="10725" spans="4:4" ht="33" customHeight="1" x14ac:dyDescent="0.2">
      <c r="D10725" s="2"/>
    </row>
    <row r="10726" spans="4:4" ht="33" customHeight="1" x14ac:dyDescent="0.2">
      <c r="D10726" s="2"/>
    </row>
    <row r="10727" spans="4:4" ht="33" customHeight="1" x14ac:dyDescent="0.2">
      <c r="D10727" s="2"/>
    </row>
    <row r="10728" spans="4:4" ht="33" customHeight="1" x14ac:dyDescent="0.2">
      <c r="D10728" s="2"/>
    </row>
    <row r="10729" spans="4:4" ht="33" customHeight="1" x14ac:dyDescent="0.2">
      <c r="D10729" s="2"/>
    </row>
    <row r="10730" spans="4:4" ht="33" customHeight="1" x14ac:dyDescent="0.2">
      <c r="D10730" s="2"/>
    </row>
    <row r="10731" spans="4:4" ht="33" customHeight="1" x14ac:dyDescent="0.2">
      <c r="D10731" s="2"/>
    </row>
    <row r="10732" spans="4:4" ht="33" customHeight="1" x14ac:dyDescent="0.2">
      <c r="D10732" s="2"/>
    </row>
    <row r="10733" spans="4:4" ht="33" customHeight="1" x14ac:dyDescent="0.2">
      <c r="D10733" s="2"/>
    </row>
    <row r="10734" spans="4:4" ht="33" customHeight="1" x14ac:dyDescent="0.2">
      <c r="D10734" s="2"/>
    </row>
    <row r="10735" spans="4:4" ht="33" customHeight="1" x14ac:dyDescent="0.2">
      <c r="D10735" s="2"/>
    </row>
    <row r="10736" spans="4:4" ht="33" customHeight="1" x14ac:dyDescent="0.2">
      <c r="D10736" s="2"/>
    </row>
    <row r="10737" spans="4:4" ht="33" customHeight="1" x14ac:dyDescent="0.2">
      <c r="D10737" s="2"/>
    </row>
    <row r="10738" spans="4:4" ht="33" customHeight="1" x14ac:dyDescent="0.2">
      <c r="D10738" s="2"/>
    </row>
    <row r="10739" spans="4:4" ht="33" customHeight="1" x14ac:dyDescent="0.2">
      <c r="D10739" s="2"/>
    </row>
    <row r="10740" spans="4:4" ht="33" customHeight="1" x14ac:dyDescent="0.2">
      <c r="D10740" s="2"/>
    </row>
    <row r="10741" spans="4:4" ht="33" customHeight="1" x14ac:dyDescent="0.2">
      <c r="D10741" s="2"/>
    </row>
    <row r="10742" spans="4:4" ht="33" customHeight="1" x14ac:dyDescent="0.2">
      <c r="D10742" s="2"/>
    </row>
    <row r="10743" spans="4:4" ht="33" customHeight="1" x14ac:dyDescent="0.2">
      <c r="D10743" s="2"/>
    </row>
    <row r="10744" spans="4:4" ht="33" customHeight="1" x14ac:dyDescent="0.2">
      <c r="D10744" s="2"/>
    </row>
    <row r="10745" spans="4:4" ht="33" customHeight="1" x14ac:dyDescent="0.2">
      <c r="D10745" s="2"/>
    </row>
    <row r="10746" spans="4:4" ht="33" customHeight="1" x14ac:dyDescent="0.2">
      <c r="D10746" s="2"/>
    </row>
    <row r="10747" spans="4:4" ht="33" customHeight="1" x14ac:dyDescent="0.2">
      <c r="D10747" s="2"/>
    </row>
    <row r="10748" spans="4:4" ht="33" customHeight="1" x14ac:dyDescent="0.2">
      <c r="D10748" s="2"/>
    </row>
    <row r="10749" spans="4:4" ht="33" customHeight="1" x14ac:dyDescent="0.2">
      <c r="D10749" s="2"/>
    </row>
    <row r="10750" spans="4:4" ht="33" customHeight="1" x14ac:dyDescent="0.2">
      <c r="D10750" s="2"/>
    </row>
    <row r="10751" spans="4:4" ht="33" customHeight="1" x14ac:dyDescent="0.2">
      <c r="D10751" s="2"/>
    </row>
    <row r="10752" spans="4:4" ht="33" customHeight="1" x14ac:dyDescent="0.2">
      <c r="D10752" s="2"/>
    </row>
    <row r="10753" spans="4:4" ht="33" customHeight="1" x14ac:dyDescent="0.2">
      <c r="D10753" s="2"/>
    </row>
    <row r="10754" spans="4:4" ht="33" customHeight="1" x14ac:dyDescent="0.2">
      <c r="D10754" s="2"/>
    </row>
    <row r="10755" spans="4:4" ht="33" customHeight="1" x14ac:dyDescent="0.2">
      <c r="D10755" s="2"/>
    </row>
    <row r="10756" spans="4:4" ht="33" customHeight="1" x14ac:dyDescent="0.2">
      <c r="D10756" s="2"/>
    </row>
    <row r="10757" spans="4:4" ht="33" customHeight="1" x14ac:dyDescent="0.2">
      <c r="D10757" s="2"/>
    </row>
    <row r="10758" spans="4:4" ht="33" customHeight="1" x14ac:dyDescent="0.2">
      <c r="D10758" s="2"/>
    </row>
    <row r="10759" spans="4:4" ht="33" customHeight="1" x14ac:dyDescent="0.2">
      <c r="D10759" s="2"/>
    </row>
    <row r="10760" spans="4:4" ht="33" customHeight="1" x14ac:dyDescent="0.2">
      <c r="D10760" s="2"/>
    </row>
    <row r="10761" spans="4:4" ht="33" customHeight="1" x14ac:dyDescent="0.2">
      <c r="D10761" s="2"/>
    </row>
    <row r="10762" spans="4:4" ht="33" customHeight="1" x14ac:dyDescent="0.2">
      <c r="D10762" s="2"/>
    </row>
    <row r="10763" spans="4:4" ht="33" customHeight="1" x14ac:dyDescent="0.2">
      <c r="D10763" s="2"/>
    </row>
    <row r="10764" spans="4:4" ht="33" customHeight="1" x14ac:dyDescent="0.2">
      <c r="D10764" s="2"/>
    </row>
    <row r="10765" spans="4:4" ht="33" customHeight="1" x14ac:dyDescent="0.2">
      <c r="D10765" s="2"/>
    </row>
    <row r="10766" spans="4:4" ht="33" customHeight="1" x14ac:dyDescent="0.2">
      <c r="D10766" s="2"/>
    </row>
    <row r="10767" spans="4:4" ht="33" customHeight="1" x14ac:dyDescent="0.2">
      <c r="D10767" s="2"/>
    </row>
    <row r="10768" spans="4:4" ht="33" customHeight="1" x14ac:dyDescent="0.2">
      <c r="D10768" s="2"/>
    </row>
    <row r="10769" spans="4:4" ht="33" customHeight="1" x14ac:dyDescent="0.2">
      <c r="D10769" s="2"/>
    </row>
    <row r="10770" spans="4:4" ht="33" customHeight="1" x14ac:dyDescent="0.2">
      <c r="D10770" s="2"/>
    </row>
    <row r="10771" spans="4:4" ht="33" customHeight="1" x14ac:dyDescent="0.2">
      <c r="D10771" s="2"/>
    </row>
    <row r="10772" spans="4:4" ht="33" customHeight="1" x14ac:dyDescent="0.2">
      <c r="D10772" s="2"/>
    </row>
    <row r="10773" spans="4:4" ht="33" customHeight="1" x14ac:dyDescent="0.2">
      <c r="D10773" s="2"/>
    </row>
    <row r="10774" spans="4:4" ht="33" customHeight="1" x14ac:dyDescent="0.2">
      <c r="D10774" s="2"/>
    </row>
    <row r="10775" spans="4:4" ht="33" customHeight="1" x14ac:dyDescent="0.2">
      <c r="D10775" s="2"/>
    </row>
    <row r="10776" spans="4:4" ht="33" customHeight="1" x14ac:dyDescent="0.2">
      <c r="D10776" s="2"/>
    </row>
    <row r="10777" spans="4:4" ht="33" customHeight="1" x14ac:dyDescent="0.2">
      <c r="D10777" s="2"/>
    </row>
    <row r="10778" spans="4:4" ht="33" customHeight="1" x14ac:dyDescent="0.2">
      <c r="D10778" s="2"/>
    </row>
    <row r="10779" spans="4:4" ht="33" customHeight="1" x14ac:dyDescent="0.2">
      <c r="D10779" s="2"/>
    </row>
    <row r="10780" spans="4:4" ht="33" customHeight="1" x14ac:dyDescent="0.2">
      <c r="D10780" s="2"/>
    </row>
    <row r="10781" spans="4:4" ht="33" customHeight="1" x14ac:dyDescent="0.2">
      <c r="D10781" s="2"/>
    </row>
    <row r="10782" spans="4:4" ht="33" customHeight="1" x14ac:dyDescent="0.2">
      <c r="D10782" s="2"/>
    </row>
    <row r="10783" spans="4:4" ht="33" customHeight="1" x14ac:dyDescent="0.2">
      <c r="D10783" s="2"/>
    </row>
    <row r="10784" spans="4:4" ht="33" customHeight="1" x14ac:dyDescent="0.2">
      <c r="D10784" s="2"/>
    </row>
    <row r="10785" spans="4:4" ht="33" customHeight="1" x14ac:dyDescent="0.2">
      <c r="D10785" s="2"/>
    </row>
    <row r="10786" spans="4:4" ht="33" customHeight="1" x14ac:dyDescent="0.2">
      <c r="D10786" s="2"/>
    </row>
    <row r="10787" spans="4:4" ht="33" customHeight="1" x14ac:dyDescent="0.2">
      <c r="D10787" s="2"/>
    </row>
    <row r="10788" spans="4:4" ht="33" customHeight="1" x14ac:dyDescent="0.2">
      <c r="D10788" s="2"/>
    </row>
    <row r="10789" spans="4:4" ht="33" customHeight="1" x14ac:dyDescent="0.2">
      <c r="D10789" s="2"/>
    </row>
    <row r="10790" spans="4:4" ht="33" customHeight="1" x14ac:dyDescent="0.2">
      <c r="D10790" s="2"/>
    </row>
    <row r="10791" spans="4:4" ht="33" customHeight="1" x14ac:dyDescent="0.2">
      <c r="D10791" s="2"/>
    </row>
    <row r="10792" spans="4:4" ht="33" customHeight="1" x14ac:dyDescent="0.2">
      <c r="D10792" s="2"/>
    </row>
    <row r="10793" spans="4:4" ht="33" customHeight="1" x14ac:dyDescent="0.2">
      <c r="D10793" s="2"/>
    </row>
    <row r="10794" spans="4:4" ht="33" customHeight="1" x14ac:dyDescent="0.2">
      <c r="D10794" s="2"/>
    </row>
    <row r="10795" spans="4:4" ht="33" customHeight="1" x14ac:dyDescent="0.2">
      <c r="D10795" s="2"/>
    </row>
    <row r="10796" spans="4:4" ht="33" customHeight="1" x14ac:dyDescent="0.2">
      <c r="D10796" s="2"/>
    </row>
    <row r="10797" spans="4:4" ht="33" customHeight="1" x14ac:dyDescent="0.2">
      <c r="D10797" s="2"/>
    </row>
    <row r="10798" spans="4:4" ht="33" customHeight="1" x14ac:dyDescent="0.2">
      <c r="D10798" s="2"/>
    </row>
    <row r="10799" spans="4:4" ht="33" customHeight="1" x14ac:dyDescent="0.2">
      <c r="D10799" s="2"/>
    </row>
    <row r="10800" spans="4:4" ht="33" customHeight="1" x14ac:dyDescent="0.2">
      <c r="D10800" s="2"/>
    </row>
    <row r="10801" spans="4:4" ht="33" customHeight="1" x14ac:dyDescent="0.2">
      <c r="D10801" s="2"/>
    </row>
    <row r="10802" spans="4:4" ht="33" customHeight="1" x14ac:dyDescent="0.2">
      <c r="D10802" s="2"/>
    </row>
    <row r="10803" spans="4:4" ht="33" customHeight="1" x14ac:dyDescent="0.2">
      <c r="D10803" s="2"/>
    </row>
    <row r="10804" spans="4:4" ht="33" customHeight="1" x14ac:dyDescent="0.2">
      <c r="D10804" s="2"/>
    </row>
    <row r="10805" spans="4:4" ht="33" customHeight="1" x14ac:dyDescent="0.2">
      <c r="D10805" s="2"/>
    </row>
    <row r="10806" spans="4:4" ht="33" customHeight="1" x14ac:dyDescent="0.2">
      <c r="D10806" s="2"/>
    </row>
    <row r="10807" spans="4:4" ht="33" customHeight="1" x14ac:dyDescent="0.2">
      <c r="D10807" s="2"/>
    </row>
    <row r="10808" spans="4:4" ht="33" customHeight="1" x14ac:dyDescent="0.2">
      <c r="D10808" s="2"/>
    </row>
    <row r="10809" spans="4:4" ht="33" customHeight="1" x14ac:dyDescent="0.2">
      <c r="D10809" s="2"/>
    </row>
    <row r="10810" spans="4:4" ht="33" customHeight="1" x14ac:dyDescent="0.2">
      <c r="D10810" s="2"/>
    </row>
    <row r="10811" spans="4:4" ht="33" customHeight="1" x14ac:dyDescent="0.2">
      <c r="D10811" s="2"/>
    </row>
    <row r="10812" spans="4:4" ht="33" customHeight="1" x14ac:dyDescent="0.2">
      <c r="D10812" s="2"/>
    </row>
    <row r="10813" spans="4:4" ht="33" customHeight="1" x14ac:dyDescent="0.2">
      <c r="D10813" s="2"/>
    </row>
    <row r="10814" spans="4:4" ht="33" customHeight="1" x14ac:dyDescent="0.2">
      <c r="D10814" s="2"/>
    </row>
    <row r="10815" spans="4:4" ht="33" customHeight="1" x14ac:dyDescent="0.2">
      <c r="D10815" s="2"/>
    </row>
    <row r="10816" spans="4:4" ht="33" customHeight="1" x14ac:dyDescent="0.2">
      <c r="D10816" s="2"/>
    </row>
    <row r="10817" spans="4:4" ht="33" customHeight="1" x14ac:dyDescent="0.2">
      <c r="D10817" s="2"/>
    </row>
    <row r="10818" spans="4:4" ht="33" customHeight="1" x14ac:dyDescent="0.2">
      <c r="D10818" s="2"/>
    </row>
    <row r="10819" spans="4:4" ht="33" customHeight="1" x14ac:dyDescent="0.2">
      <c r="D10819" s="2"/>
    </row>
    <row r="10820" spans="4:4" ht="33" customHeight="1" x14ac:dyDescent="0.2">
      <c r="D10820" s="2"/>
    </row>
    <row r="10821" spans="4:4" ht="33" customHeight="1" x14ac:dyDescent="0.2">
      <c r="D10821" s="2"/>
    </row>
    <row r="10822" spans="4:4" ht="33" customHeight="1" x14ac:dyDescent="0.2">
      <c r="D10822" s="2"/>
    </row>
    <row r="10823" spans="4:4" ht="33" customHeight="1" x14ac:dyDescent="0.2">
      <c r="D10823" s="2"/>
    </row>
    <row r="10824" spans="4:4" ht="33" customHeight="1" x14ac:dyDescent="0.2">
      <c r="D10824" s="2"/>
    </row>
    <row r="10825" spans="4:4" ht="33" customHeight="1" x14ac:dyDescent="0.2">
      <c r="D10825" s="2"/>
    </row>
    <row r="10826" spans="4:4" ht="33" customHeight="1" x14ac:dyDescent="0.2">
      <c r="D10826" s="2"/>
    </row>
    <row r="10827" spans="4:4" ht="33" customHeight="1" x14ac:dyDescent="0.2">
      <c r="D10827" s="2"/>
    </row>
    <row r="10828" spans="4:4" ht="33" customHeight="1" x14ac:dyDescent="0.2">
      <c r="D10828" s="2"/>
    </row>
    <row r="10829" spans="4:4" ht="33" customHeight="1" x14ac:dyDescent="0.2">
      <c r="D10829" s="2"/>
    </row>
    <row r="10830" spans="4:4" ht="33" customHeight="1" x14ac:dyDescent="0.2">
      <c r="D10830" s="2"/>
    </row>
    <row r="10831" spans="4:4" ht="33" customHeight="1" x14ac:dyDescent="0.2">
      <c r="D10831" s="2"/>
    </row>
    <row r="10832" spans="4:4" ht="33" customHeight="1" x14ac:dyDescent="0.2">
      <c r="D10832" s="2"/>
    </row>
    <row r="10833" spans="4:4" ht="33" customHeight="1" x14ac:dyDescent="0.2">
      <c r="D10833" s="2"/>
    </row>
    <row r="10834" spans="4:4" ht="33" customHeight="1" x14ac:dyDescent="0.2">
      <c r="D10834" s="2"/>
    </row>
    <row r="10835" spans="4:4" ht="33" customHeight="1" x14ac:dyDescent="0.2">
      <c r="D10835" s="2"/>
    </row>
    <row r="10836" spans="4:4" ht="33" customHeight="1" x14ac:dyDescent="0.2">
      <c r="D10836" s="2"/>
    </row>
    <row r="10837" spans="4:4" ht="33" customHeight="1" x14ac:dyDescent="0.2">
      <c r="D10837" s="2"/>
    </row>
    <row r="10838" spans="4:4" ht="33" customHeight="1" x14ac:dyDescent="0.2">
      <c r="D10838" s="2"/>
    </row>
    <row r="10839" spans="4:4" ht="33" customHeight="1" x14ac:dyDescent="0.2">
      <c r="D10839" s="2"/>
    </row>
    <row r="10840" spans="4:4" ht="33" customHeight="1" x14ac:dyDescent="0.2">
      <c r="D10840" s="2"/>
    </row>
    <row r="10841" spans="4:4" ht="33" customHeight="1" x14ac:dyDescent="0.2">
      <c r="D10841" s="2"/>
    </row>
    <row r="10842" spans="4:4" ht="33" customHeight="1" x14ac:dyDescent="0.2">
      <c r="D10842" s="2"/>
    </row>
    <row r="10843" spans="4:4" ht="33" customHeight="1" x14ac:dyDescent="0.2">
      <c r="D10843" s="2"/>
    </row>
    <row r="10844" spans="4:4" ht="33" customHeight="1" x14ac:dyDescent="0.2">
      <c r="D10844" s="2"/>
    </row>
    <row r="10845" spans="4:4" ht="33" customHeight="1" x14ac:dyDescent="0.2">
      <c r="D10845" s="2"/>
    </row>
    <row r="10846" spans="4:4" ht="33" customHeight="1" x14ac:dyDescent="0.2">
      <c r="D10846" s="2"/>
    </row>
    <row r="10847" spans="4:4" ht="33" customHeight="1" x14ac:dyDescent="0.2">
      <c r="D10847" s="2"/>
    </row>
    <row r="10848" spans="4:4" ht="33" customHeight="1" x14ac:dyDescent="0.2">
      <c r="D10848" s="2"/>
    </row>
    <row r="10849" spans="4:4" ht="33" customHeight="1" x14ac:dyDescent="0.2">
      <c r="D10849" s="2"/>
    </row>
    <row r="10850" spans="4:4" ht="33" customHeight="1" x14ac:dyDescent="0.2">
      <c r="D10850" s="2"/>
    </row>
    <row r="10851" spans="4:4" ht="33" customHeight="1" x14ac:dyDescent="0.2">
      <c r="D10851" s="2"/>
    </row>
    <row r="10852" spans="4:4" ht="33" customHeight="1" x14ac:dyDescent="0.2">
      <c r="D10852" s="2"/>
    </row>
    <row r="10853" spans="4:4" ht="33" customHeight="1" x14ac:dyDescent="0.2">
      <c r="D10853" s="2"/>
    </row>
    <row r="10854" spans="4:4" ht="33" customHeight="1" x14ac:dyDescent="0.2">
      <c r="D10854" s="2"/>
    </row>
    <row r="10855" spans="4:4" ht="33" customHeight="1" x14ac:dyDescent="0.2">
      <c r="D10855" s="2"/>
    </row>
    <row r="10856" spans="4:4" ht="33" customHeight="1" x14ac:dyDescent="0.2">
      <c r="D10856" s="2"/>
    </row>
    <row r="10857" spans="4:4" ht="33" customHeight="1" x14ac:dyDescent="0.2">
      <c r="D10857" s="2"/>
    </row>
    <row r="10858" spans="4:4" ht="33" customHeight="1" x14ac:dyDescent="0.2">
      <c r="D10858" s="2"/>
    </row>
    <row r="10859" spans="4:4" ht="33" customHeight="1" x14ac:dyDescent="0.2">
      <c r="D10859" s="2"/>
    </row>
    <row r="10860" spans="4:4" ht="33" customHeight="1" x14ac:dyDescent="0.2">
      <c r="D10860" s="2"/>
    </row>
    <row r="10861" spans="4:4" ht="33" customHeight="1" x14ac:dyDescent="0.2">
      <c r="D10861" s="2"/>
    </row>
    <row r="10862" spans="4:4" ht="33" customHeight="1" x14ac:dyDescent="0.2">
      <c r="D10862" s="2"/>
    </row>
    <row r="10863" spans="4:4" ht="33" customHeight="1" x14ac:dyDescent="0.2">
      <c r="D10863" s="2"/>
    </row>
    <row r="10864" spans="4:4" ht="33" customHeight="1" x14ac:dyDescent="0.2">
      <c r="D10864" s="2"/>
    </row>
    <row r="10865" spans="4:4" ht="33" customHeight="1" x14ac:dyDescent="0.2">
      <c r="D10865" s="2"/>
    </row>
    <row r="10866" spans="4:4" ht="33" customHeight="1" x14ac:dyDescent="0.2">
      <c r="D10866" s="2"/>
    </row>
    <row r="10867" spans="4:4" ht="33" customHeight="1" x14ac:dyDescent="0.2">
      <c r="D10867" s="2"/>
    </row>
    <row r="10868" spans="4:4" ht="33" customHeight="1" x14ac:dyDescent="0.2">
      <c r="D10868" s="2"/>
    </row>
    <row r="10869" spans="4:4" ht="33" customHeight="1" x14ac:dyDescent="0.2">
      <c r="D10869" s="2"/>
    </row>
    <row r="10870" spans="4:4" ht="33" customHeight="1" x14ac:dyDescent="0.2">
      <c r="D10870" s="2"/>
    </row>
    <row r="10871" spans="4:4" ht="33" customHeight="1" x14ac:dyDescent="0.2">
      <c r="D10871" s="2"/>
    </row>
    <row r="10872" spans="4:4" ht="33" customHeight="1" x14ac:dyDescent="0.2">
      <c r="D10872" s="2"/>
    </row>
    <row r="10873" spans="4:4" ht="33" customHeight="1" x14ac:dyDescent="0.2">
      <c r="D10873" s="2"/>
    </row>
    <row r="10874" spans="4:4" ht="33" customHeight="1" x14ac:dyDescent="0.2">
      <c r="D10874" s="2"/>
    </row>
    <row r="10875" spans="4:4" ht="33" customHeight="1" x14ac:dyDescent="0.2">
      <c r="D10875" s="2"/>
    </row>
    <row r="10876" spans="4:4" ht="33" customHeight="1" x14ac:dyDescent="0.2">
      <c r="D10876" s="2"/>
    </row>
    <row r="10877" spans="4:4" ht="33" customHeight="1" x14ac:dyDescent="0.2">
      <c r="D10877" s="2"/>
    </row>
    <row r="10878" spans="4:4" ht="33" customHeight="1" x14ac:dyDescent="0.2">
      <c r="D10878" s="2"/>
    </row>
    <row r="10879" spans="4:4" ht="33" customHeight="1" x14ac:dyDescent="0.2">
      <c r="D10879" s="2"/>
    </row>
    <row r="10880" spans="4:4" ht="33" customHeight="1" x14ac:dyDescent="0.2">
      <c r="D10880" s="2"/>
    </row>
    <row r="10881" spans="4:4" ht="33" customHeight="1" x14ac:dyDescent="0.2">
      <c r="D10881" s="2"/>
    </row>
    <row r="10882" spans="4:4" ht="33" customHeight="1" x14ac:dyDescent="0.2">
      <c r="D10882" s="2"/>
    </row>
    <row r="10883" spans="4:4" ht="33" customHeight="1" x14ac:dyDescent="0.2">
      <c r="D10883" s="2"/>
    </row>
    <row r="10884" spans="4:4" ht="33" customHeight="1" x14ac:dyDescent="0.2">
      <c r="D10884" s="2"/>
    </row>
    <row r="10885" spans="4:4" ht="33" customHeight="1" x14ac:dyDescent="0.2">
      <c r="D10885" s="2"/>
    </row>
    <row r="10886" spans="4:4" ht="33" customHeight="1" x14ac:dyDescent="0.2">
      <c r="D10886" s="2"/>
    </row>
    <row r="10887" spans="4:4" ht="33" customHeight="1" x14ac:dyDescent="0.2">
      <c r="D10887" s="2"/>
    </row>
    <row r="10888" spans="4:4" ht="33" customHeight="1" x14ac:dyDescent="0.2">
      <c r="D10888" s="2"/>
    </row>
    <row r="10889" spans="4:4" ht="33" customHeight="1" x14ac:dyDescent="0.2">
      <c r="D10889" s="2"/>
    </row>
    <row r="10890" spans="4:4" ht="33" customHeight="1" x14ac:dyDescent="0.2">
      <c r="D10890" s="2"/>
    </row>
    <row r="10891" spans="4:4" ht="33" customHeight="1" x14ac:dyDescent="0.2">
      <c r="D10891" s="2"/>
    </row>
    <row r="10892" spans="4:4" ht="33" customHeight="1" x14ac:dyDescent="0.2">
      <c r="D10892" s="2"/>
    </row>
    <row r="10893" spans="4:4" ht="33" customHeight="1" x14ac:dyDescent="0.2">
      <c r="D10893" s="2"/>
    </row>
    <row r="10894" spans="4:4" ht="33" customHeight="1" x14ac:dyDescent="0.2">
      <c r="D10894" s="2"/>
    </row>
    <row r="10895" spans="4:4" ht="33" customHeight="1" x14ac:dyDescent="0.2">
      <c r="D10895" s="2"/>
    </row>
    <row r="10896" spans="4:4" ht="33" customHeight="1" x14ac:dyDescent="0.2">
      <c r="D10896" s="2"/>
    </row>
    <row r="10897" spans="4:4" ht="33" customHeight="1" x14ac:dyDescent="0.2">
      <c r="D10897" s="2"/>
    </row>
    <row r="10898" spans="4:4" ht="33" customHeight="1" x14ac:dyDescent="0.2">
      <c r="D10898" s="2"/>
    </row>
    <row r="10899" spans="4:4" ht="33" customHeight="1" x14ac:dyDescent="0.2">
      <c r="D10899" s="2"/>
    </row>
    <row r="10900" spans="4:4" ht="33" customHeight="1" x14ac:dyDescent="0.2">
      <c r="D10900" s="2"/>
    </row>
    <row r="10901" spans="4:4" ht="33" customHeight="1" x14ac:dyDescent="0.2">
      <c r="D10901" s="2"/>
    </row>
    <row r="10902" spans="4:4" ht="33" customHeight="1" x14ac:dyDescent="0.2">
      <c r="D10902" s="2"/>
    </row>
    <row r="10903" spans="4:4" ht="33" customHeight="1" x14ac:dyDescent="0.2">
      <c r="D10903" s="2"/>
    </row>
    <row r="10904" spans="4:4" ht="33" customHeight="1" x14ac:dyDescent="0.2">
      <c r="D10904" s="2"/>
    </row>
    <row r="10905" spans="4:4" ht="33" customHeight="1" x14ac:dyDescent="0.2">
      <c r="D10905" s="2"/>
    </row>
    <row r="10906" spans="4:4" ht="33" customHeight="1" x14ac:dyDescent="0.2">
      <c r="D10906" s="2"/>
    </row>
    <row r="10907" spans="4:4" ht="33" customHeight="1" x14ac:dyDescent="0.2">
      <c r="D10907" s="2"/>
    </row>
    <row r="10908" spans="4:4" ht="33" customHeight="1" x14ac:dyDescent="0.2">
      <c r="D10908" s="2"/>
    </row>
    <row r="10909" spans="4:4" ht="33" customHeight="1" x14ac:dyDescent="0.2">
      <c r="D10909" s="2"/>
    </row>
    <row r="10910" spans="4:4" ht="33" customHeight="1" x14ac:dyDescent="0.2">
      <c r="D10910" s="2"/>
    </row>
    <row r="10911" spans="4:4" ht="33" customHeight="1" x14ac:dyDescent="0.2">
      <c r="D10911" s="2"/>
    </row>
    <row r="10912" spans="4:4" ht="33" customHeight="1" x14ac:dyDescent="0.2">
      <c r="D10912" s="2"/>
    </row>
    <row r="10913" spans="4:4" ht="33" customHeight="1" x14ac:dyDescent="0.2">
      <c r="D10913" s="2"/>
    </row>
    <row r="10914" spans="4:4" ht="33" customHeight="1" x14ac:dyDescent="0.2">
      <c r="D10914" s="2"/>
    </row>
    <row r="10915" spans="4:4" ht="33" customHeight="1" x14ac:dyDescent="0.2">
      <c r="D10915" s="2"/>
    </row>
    <row r="10916" spans="4:4" ht="33" customHeight="1" x14ac:dyDescent="0.2">
      <c r="D10916" s="2"/>
    </row>
    <row r="10917" spans="4:4" ht="33" customHeight="1" x14ac:dyDescent="0.2">
      <c r="D10917" s="2"/>
    </row>
    <row r="10918" spans="4:4" ht="33" customHeight="1" x14ac:dyDescent="0.2">
      <c r="D10918" s="2"/>
    </row>
    <row r="10919" spans="4:4" ht="33" customHeight="1" x14ac:dyDescent="0.2">
      <c r="D10919" s="2"/>
    </row>
    <row r="10920" spans="4:4" ht="33" customHeight="1" x14ac:dyDescent="0.2">
      <c r="D10920" s="2"/>
    </row>
    <row r="10921" spans="4:4" ht="33" customHeight="1" x14ac:dyDescent="0.2">
      <c r="D10921" s="2"/>
    </row>
    <row r="10922" spans="4:4" ht="33" customHeight="1" x14ac:dyDescent="0.2">
      <c r="D10922" s="2"/>
    </row>
    <row r="10923" spans="4:4" ht="33" customHeight="1" x14ac:dyDescent="0.2">
      <c r="D10923" s="2"/>
    </row>
    <row r="10924" spans="4:4" ht="33" customHeight="1" x14ac:dyDescent="0.2">
      <c r="D10924" s="2"/>
    </row>
    <row r="10925" spans="4:4" ht="33" customHeight="1" x14ac:dyDescent="0.2">
      <c r="D10925" s="2"/>
    </row>
    <row r="10926" spans="4:4" ht="33" customHeight="1" x14ac:dyDescent="0.2">
      <c r="D10926" s="2"/>
    </row>
    <row r="10927" spans="4:4" ht="33" customHeight="1" x14ac:dyDescent="0.2">
      <c r="D10927" s="2"/>
    </row>
    <row r="10928" spans="4:4" ht="33" customHeight="1" x14ac:dyDescent="0.2">
      <c r="D10928" s="2"/>
    </row>
    <row r="10929" spans="4:4" ht="33" customHeight="1" x14ac:dyDescent="0.2">
      <c r="D10929" s="2"/>
    </row>
    <row r="10930" spans="4:4" ht="33" customHeight="1" x14ac:dyDescent="0.2">
      <c r="D10930" s="2"/>
    </row>
    <row r="10931" spans="4:4" ht="33" customHeight="1" x14ac:dyDescent="0.2">
      <c r="D10931" s="2"/>
    </row>
    <row r="10932" spans="4:4" ht="33" customHeight="1" x14ac:dyDescent="0.2">
      <c r="D10932" s="2"/>
    </row>
    <row r="10933" spans="4:4" ht="33" customHeight="1" x14ac:dyDescent="0.2">
      <c r="D10933" s="2"/>
    </row>
    <row r="10934" spans="4:4" ht="33" customHeight="1" x14ac:dyDescent="0.2">
      <c r="D10934" s="2"/>
    </row>
    <row r="10935" spans="4:4" ht="33" customHeight="1" x14ac:dyDescent="0.2">
      <c r="D10935" s="2"/>
    </row>
    <row r="10936" spans="4:4" ht="33" customHeight="1" x14ac:dyDescent="0.2">
      <c r="D10936" s="2"/>
    </row>
    <row r="10937" spans="4:4" ht="33" customHeight="1" x14ac:dyDescent="0.2">
      <c r="D10937" s="2"/>
    </row>
    <row r="10938" spans="4:4" ht="33" customHeight="1" x14ac:dyDescent="0.2">
      <c r="D10938" s="2"/>
    </row>
    <row r="10939" spans="4:4" ht="33" customHeight="1" x14ac:dyDescent="0.2">
      <c r="D10939" s="2"/>
    </row>
    <row r="10940" spans="4:4" ht="33" customHeight="1" x14ac:dyDescent="0.2">
      <c r="D10940" s="2"/>
    </row>
    <row r="10941" spans="4:4" ht="33" customHeight="1" x14ac:dyDescent="0.2">
      <c r="D10941" s="2"/>
    </row>
    <row r="10942" spans="4:4" ht="33" customHeight="1" x14ac:dyDescent="0.2">
      <c r="D10942" s="2"/>
    </row>
    <row r="10943" spans="4:4" ht="33" customHeight="1" x14ac:dyDescent="0.2">
      <c r="D10943" s="2"/>
    </row>
    <row r="10944" spans="4:4" ht="33" customHeight="1" x14ac:dyDescent="0.2">
      <c r="D10944" s="2"/>
    </row>
    <row r="10945" spans="4:4" ht="33" customHeight="1" x14ac:dyDescent="0.2">
      <c r="D10945" s="2"/>
    </row>
    <row r="10946" spans="4:4" ht="33" customHeight="1" x14ac:dyDescent="0.2">
      <c r="D10946" s="2"/>
    </row>
    <row r="10947" spans="4:4" ht="33" customHeight="1" x14ac:dyDescent="0.2">
      <c r="D10947" s="2"/>
    </row>
    <row r="10948" spans="4:4" ht="33" customHeight="1" x14ac:dyDescent="0.2">
      <c r="D10948" s="2"/>
    </row>
    <row r="10949" spans="4:4" ht="33" customHeight="1" x14ac:dyDescent="0.2">
      <c r="D10949" s="2"/>
    </row>
    <row r="10950" spans="4:4" ht="33" customHeight="1" x14ac:dyDescent="0.2">
      <c r="D10950" s="2"/>
    </row>
    <row r="10951" spans="4:4" ht="33" customHeight="1" x14ac:dyDescent="0.2">
      <c r="D10951" s="2"/>
    </row>
    <row r="10952" spans="4:4" ht="33" customHeight="1" x14ac:dyDescent="0.2">
      <c r="D10952" s="2"/>
    </row>
    <row r="10953" spans="4:4" ht="33" customHeight="1" x14ac:dyDescent="0.2">
      <c r="D10953" s="2"/>
    </row>
    <row r="10954" spans="4:4" ht="33" customHeight="1" x14ac:dyDescent="0.2">
      <c r="D10954" s="2"/>
    </row>
    <row r="10955" spans="4:4" ht="33" customHeight="1" x14ac:dyDescent="0.2">
      <c r="D10955" s="2"/>
    </row>
    <row r="10956" spans="4:4" ht="33" customHeight="1" x14ac:dyDescent="0.2">
      <c r="D10956" s="2"/>
    </row>
    <row r="10957" spans="4:4" ht="33" customHeight="1" x14ac:dyDescent="0.2">
      <c r="D10957" s="2"/>
    </row>
    <row r="10958" spans="4:4" ht="33" customHeight="1" x14ac:dyDescent="0.2">
      <c r="D10958" s="2"/>
    </row>
    <row r="10959" spans="4:4" ht="33" customHeight="1" x14ac:dyDescent="0.2">
      <c r="D10959" s="2"/>
    </row>
    <row r="10960" spans="4:4" ht="33" customHeight="1" x14ac:dyDescent="0.2">
      <c r="D10960" s="2"/>
    </row>
    <row r="10961" spans="4:4" ht="33" customHeight="1" x14ac:dyDescent="0.2">
      <c r="D10961" s="2"/>
    </row>
    <row r="10962" spans="4:4" ht="33" customHeight="1" x14ac:dyDescent="0.2">
      <c r="D10962" s="2"/>
    </row>
    <row r="10963" spans="4:4" ht="33" customHeight="1" x14ac:dyDescent="0.2">
      <c r="D10963" s="2"/>
    </row>
    <row r="10964" spans="4:4" ht="33" customHeight="1" x14ac:dyDescent="0.2">
      <c r="D10964" s="2"/>
    </row>
    <row r="10965" spans="4:4" ht="33" customHeight="1" x14ac:dyDescent="0.2">
      <c r="D10965" s="2"/>
    </row>
    <row r="10966" spans="4:4" ht="33" customHeight="1" x14ac:dyDescent="0.2">
      <c r="D10966" s="2"/>
    </row>
    <row r="10967" spans="4:4" ht="33" customHeight="1" x14ac:dyDescent="0.2">
      <c r="D10967" s="2"/>
    </row>
    <row r="10968" spans="4:4" ht="33" customHeight="1" x14ac:dyDescent="0.2">
      <c r="D10968" s="2"/>
    </row>
    <row r="10969" spans="4:4" ht="33" customHeight="1" x14ac:dyDescent="0.2">
      <c r="D10969" s="2"/>
    </row>
    <row r="10970" spans="4:4" ht="33" customHeight="1" x14ac:dyDescent="0.2">
      <c r="D10970" s="2"/>
    </row>
    <row r="10971" spans="4:4" ht="33" customHeight="1" x14ac:dyDescent="0.2">
      <c r="D10971" s="2"/>
    </row>
    <row r="10972" spans="4:4" ht="33" customHeight="1" x14ac:dyDescent="0.2">
      <c r="D10972" s="2"/>
    </row>
    <row r="10973" spans="4:4" ht="33" customHeight="1" x14ac:dyDescent="0.2">
      <c r="D10973" s="2"/>
    </row>
    <row r="10974" spans="4:4" ht="33" customHeight="1" x14ac:dyDescent="0.2">
      <c r="D10974" s="2"/>
    </row>
    <row r="10975" spans="4:4" ht="33" customHeight="1" x14ac:dyDescent="0.2">
      <c r="D10975" s="2"/>
    </row>
    <row r="10976" spans="4:4" ht="33" customHeight="1" x14ac:dyDescent="0.2">
      <c r="D10976" s="2"/>
    </row>
    <row r="10977" spans="4:4" ht="33" customHeight="1" x14ac:dyDescent="0.2">
      <c r="D10977" s="2"/>
    </row>
    <row r="10978" spans="4:4" ht="33" customHeight="1" x14ac:dyDescent="0.2">
      <c r="D10978" s="2"/>
    </row>
    <row r="10979" spans="4:4" ht="33" customHeight="1" x14ac:dyDescent="0.2">
      <c r="D10979" s="2"/>
    </row>
    <row r="10980" spans="4:4" ht="33" customHeight="1" x14ac:dyDescent="0.2">
      <c r="D10980" s="2"/>
    </row>
    <row r="10981" spans="4:4" ht="33" customHeight="1" x14ac:dyDescent="0.2">
      <c r="D10981" s="2"/>
    </row>
    <row r="10982" spans="4:4" ht="33" customHeight="1" x14ac:dyDescent="0.2">
      <c r="D10982" s="2"/>
    </row>
    <row r="10983" spans="4:4" ht="33" customHeight="1" x14ac:dyDescent="0.2">
      <c r="D10983" s="2"/>
    </row>
    <row r="10984" spans="4:4" ht="33" customHeight="1" x14ac:dyDescent="0.2">
      <c r="D10984" s="2"/>
    </row>
    <row r="10985" spans="4:4" ht="33" customHeight="1" x14ac:dyDescent="0.2">
      <c r="D10985" s="2"/>
    </row>
    <row r="10986" spans="4:4" ht="33" customHeight="1" x14ac:dyDescent="0.2">
      <c r="D10986" s="2"/>
    </row>
    <row r="10987" spans="4:4" ht="33" customHeight="1" x14ac:dyDescent="0.2">
      <c r="D10987" s="2"/>
    </row>
    <row r="10988" spans="4:4" ht="33" customHeight="1" x14ac:dyDescent="0.2">
      <c r="D10988" s="2"/>
    </row>
    <row r="10989" spans="4:4" ht="33" customHeight="1" x14ac:dyDescent="0.2">
      <c r="D10989" s="2"/>
    </row>
    <row r="10990" spans="4:4" ht="33" customHeight="1" x14ac:dyDescent="0.2">
      <c r="D10990" s="2"/>
    </row>
    <row r="10991" spans="4:4" ht="33" customHeight="1" x14ac:dyDescent="0.2">
      <c r="D10991" s="2"/>
    </row>
    <row r="10992" spans="4:4" ht="33" customHeight="1" x14ac:dyDescent="0.2">
      <c r="D10992" s="2"/>
    </row>
    <row r="10993" spans="4:4" ht="33" customHeight="1" x14ac:dyDescent="0.2">
      <c r="D10993" s="2"/>
    </row>
    <row r="10994" spans="4:4" ht="33" customHeight="1" x14ac:dyDescent="0.2">
      <c r="D10994" s="2"/>
    </row>
    <row r="10995" spans="4:4" ht="33" customHeight="1" x14ac:dyDescent="0.2">
      <c r="D10995" s="2"/>
    </row>
    <row r="10996" spans="4:4" ht="33" customHeight="1" x14ac:dyDescent="0.2">
      <c r="D10996" s="2"/>
    </row>
    <row r="10997" spans="4:4" ht="33" customHeight="1" x14ac:dyDescent="0.2">
      <c r="D10997" s="2"/>
    </row>
    <row r="10998" spans="4:4" ht="33" customHeight="1" x14ac:dyDescent="0.2">
      <c r="D10998" s="2"/>
    </row>
    <row r="10999" spans="4:4" ht="33" customHeight="1" x14ac:dyDescent="0.2">
      <c r="D10999" s="2"/>
    </row>
    <row r="11000" spans="4:4" ht="33" customHeight="1" x14ac:dyDescent="0.2">
      <c r="D11000" s="2"/>
    </row>
    <row r="11001" spans="4:4" ht="33" customHeight="1" x14ac:dyDescent="0.2">
      <c r="D11001" s="2"/>
    </row>
    <row r="11002" spans="4:4" ht="33" customHeight="1" x14ac:dyDescent="0.2">
      <c r="D11002" s="2"/>
    </row>
    <row r="11003" spans="4:4" ht="33" customHeight="1" x14ac:dyDescent="0.2">
      <c r="D11003" s="2"/>
    </row>
    <row r="11004" spans="4:4" ht="33" customHeight="1" x14ac:dyDescent="0.2">
      <c r="D11004" s="2"/>
    </row>
    <row r="11005" spans="4:4" ht="33" customHeight="1" x14ac:dyDescent="0.2">
      <c r="D11005" s="2"/>
    </row>
    <row r="11006" spans="4:4" ht="33" customHeight="1" x14ac:dyDescent="0.2">
      <c r="D11006" s="2"/>
    </row>
    <row r="11007" spans="4:4" ht="33" customHeight="1" x14ac:dyDescent="0.2">
      <c r="D11007" s="2"/>
    </row>
    <row r="11008" spans="4:4" ht="33" customHeight="1" x14ac:dyDescent="0.2">
      <c r="D11008" s="2"/>
    </row>
    <row r="11009" spans="4:4" ht="33" customHeight="1" x14ac:dyDescent="0.2">
      <c r="D11009" s="2"/>
    </row>
    <row r="11010" spans="4:4" ht="33" customHeight="1" x14ac:dyDescent="0.2">
      <c r="D11010" s="2"/>
    </row>
    <row r="11011" spans="4:4" ht="33" customHeight="1" x14ac:dyDescent="0.2">
      <c r="D11011" s="2"/>
    </row>
    <row r="11012" spans="4:4" ht="33" customHeight="1" x14ac:dyDescent="0.2">
      <c r="D11012" s="2"/>
    </row>
    <row r="11013" spans="4:4" ht="33" customHeight="1" x14ac:dyDescent="0.2">
      <c r="D11013" s="2"/>
    </row>
    <row r="11014" spans="4:4" ht="33" customHeight="1" x14ac:dyDescent="0.2">
      <c r="D11014" s="2"/>
    </row>
    <row r="11015" spans="4:4" ht="33" customHeight="1" x14ac:dyDescent="0.2">
      <c r="D11015" s="2"/>
    </row>
    <row r="11016" spans="4:4" ht="33" customHeight="1" x14ac:dyDescent="0.2">
      <c r="D11016" s="2"/>
    </row>
    <row r="11017" spans="4:4" ht="33" customHeight="1" x14ac:dyDescent="0.2">
      <c r="D11017" s="2"/>
    </row>
    <row r="11018" spans="4:4" ht="33" customHeight="1" x14ac:dyDescent="0.2">
      <c r="D11018" s="2"/>
    </row>
    <row r="11019" spans="4:4" ht="33" customHeight="1" x14ac:dyDescent="0.2">
      <c r="D11019" s="2"/>
    </row>
    <row r="11020" spans="4:4" ht="33" customHeight="1" x14ac:dyDescent="0.2">
      <c r="D11020" s="2"/>
    </row>
    <row r="11021" spans="4:4" ht="33" customHeight="1" x14ac:dyDescent="0.2">
      <c r="D11021" s="2"/>
    </row>
    <row r="11022" spans="4:4" ht="33" customHeight="1" x14ac:dyDescent="0.2">
      <c r="D11022" s="2"/>
    </row>
    <row r="11023" spans="4:4" ht="33" customHeight="1" x14ac:dyDescent="0.2">
      <c r="D11023" s="2"/>
    </row>
    <row r="11024" spans="4:4" ht="33" customHeight="1" x14ac:dyDescent="0.2">
      <c r="D11024" s="2"/>
    </row>
    <row r="11025" spans="4:4" ht="33" customHeight="1" x14ac:dyDescent="0.2">
      <c r="D11025" s="2"/>
    </row>
    <row r="11026" spans="4:4" ht="33" customHeight="1" x14ac:dyDescent="0.2">
      <c r="D11026" s="2"/>
    </row>
    <row r="11027" spans="4:4" ht="33" customHeight="1" x14ac:dyDescent="0.2">
      <c r="D11027" s="2"/>
    </row>
    <row r="11028" spans="4:4" ht="33" customHeight="1" x14ac:dyDescent="0.2">
      <c r="D11028" s="2"/>
    </row>
    <row r="11029" spans="4:4" ht="33" customHeight="1" x14ac:dyDescent="0.2">
      <c r="D11029" s="2"/>
    </row>
    <row r="11030" spans="4:4" ht="33" customHeight="1" x14ac:dyDescent="0.2">
      <c r="D11030" s="2"/>
    </row>
    <row r="11031" spans="4:4" ht="33" customHeight="1" x14ac:dyDescent="0.2">
      <c r="D11031" s="2"/>
    </row>
    <row r="11032" spans="4:4" ht="33" customHeight="1" x14ac:dyDescent="0.2">
      <c r="D11032" s="2"/>
    </row>
    <row r="11033" spans="4:4" ht="33" customHeight="1" x14ac:dyDescent="0.2">
      <c r="D11033" s="2"/>
    </row>
    <row r="11034" spans="4:4" ht="33" customHeight="1" x14ac:dyDescent="0.2">
      <c r="D11034" s="2"/>
    </row>
    <row r="11035" spans="4:4" ht="33" customHeight="1" x14ac:dyDescent="0.2">
      <c r="D11035" s="2"/>
    </row>
    <row r="11036" spans="4:4" ht="33" customHeight="1" x14ac:dyDescent="0.2">
      <c r="D11036" s="2"/>
    </row>
    <row r="11037" spans="4:4" ht="33" customHeight="1" x14ac:dyDescent="0.2">
      <c r="D11037" s="2"/>
    </row>
    <row r="11038" spans="4:4" ht="33" customHeight="1" x14ac:dyDescent="0.2">
      <c r="D11038" s="2"/>
    </row>
    <row r="11039" spans="4:4" ht="33" customHeight="1" x14ac:dyDescent="0.2">
      <c r="D11039" s="2"/>
    </row>
    <row r="11040" spans="4:4" ht="33" customHeight="1" x14ac:dyDescent="0.2">
      <c r="D11040" s="2"/>
    </row>
    <row r="11041" spans="4:4" ht="33" customHeight="1" x14ac:dyDescent="0.2">
      <c r="D11041" s="2"/>
    </row>
    <row r="11042" spans="4:4" ht="33" customHeight="1" x14ac:dyDescent="0.2">
      <c r="D11042" s="2"/>
    </row>
    <row r="11043" spans="4:4" ht="33" customHeight="1" x14ac:dyDescent="0.2">
      <c r="D11043" s="2"/>
    </row>
    <row r="11044" spans="4:4" ht="33" customHeight="1" x14ac:dyDescent="0.2">
      <c r="D11044" s="2"/>
    </row>
    <row r="11045" spans="4:4" ht="33" customHeight="1" x14ac:dyDescent="0.2">
      <c r="D11045" s="2"/>
    </row>
    <row r="11046" spans="4:4" ht="33" customHeight="1" x14ac:dyDescent="0.2">
      <c r="D11046" s="2"/>
    </row>
    <row r="11047" spans="4:4" ht="33" customHeight="1" x14ac:dyDescent="0.2">
      <c r="D11047" s="2"/>
    </row>
    <row r="11048" spans="4:4" ht="33" customHeight="1" x14ac:dyDescent="0.2">
      <c r="D11048" s="2"/>
    </row>
    <row r="11049" spans="4:4" ht="33" customHeight="1" x14ac:dyDescent="0.2">
      <c r="D11049" s="2"/>
    </row>
    <row r="11050" spans="4:4" ht="33" customHeight="1" x14ac:dyDescent="0.2">
      <c r="D11050" s="2"/>
    </row>
    <row r="11051" spans="4:4" ht="33" customHeight="1" x14ac:dyDescent="0.2">
      <c r="D11051" s="2"/>
    </row>
    <row r="11052" spans="4:4" ht="33" customHeight="1" x14ac:dyDescent="0.2">
      <c r="D11052" s="2"/>
    </row>
    <row r="11053" spans="4:4" ht="33" customHeight="1" x14ac:dyDescent="0.2">
      <c r="D11053" s="2"/>
    </row>
    <row r="11054" spans="4:4" ht="33" customHeight="1" x14ac:dyDescent="0.2">
      <c r="D11054" s="2"/>
    </row>
    <row r="11055" spans="4:4" ht="33" customHeight="1" x14ac:dyDescent="0.2">
      <c r="D11055" s="2"/>
    </row>
    <row r="11056" spans="4:4" ht="33" customHeight="1" x14ac:dyDescent="0.2">
      <c r="D11056" s="2"/>
    </row>
    <row r="11057" spans="4:4" ht="33" customHeight="1" x14ac:dyDescent="0.2">
      <c r="D11057" s="2"/>
    </row>
    <row r="11058" spans="4:4" ht="33" customHeight="1" x14ac:dyDescent="0.2">
      <c r="D11058" s="2"/>
    </row>
    <row r="11059" spans="4:4" ht="33" customHeight="1" x14ac:dyDescent="0.2">
      <c r="D11059" s="2"/>
    </row>
    <row r="11060" spans="4:4" ht="33" customHeight="1" x14ac:dyDescent="0.2">
      <c r="D11060" s="2"/>
    </row>
    <row r="11061" spans="4:4" ht="33" customHeight="1" x14ac:dyDescent="0.2">
      <c r="D11061" s="2"/>
    </row>
    <row r="11062" spans="4:4" ht="33" customHeight="1" x14ac:dyDescent="0.2">
      <c r="D11062" s="2"/>
    </row>
    <row r="11063" spans="4:4" ht="33" customHeight="1" x14ac:dyDescent="0.2">
      <c r="D11063" s="2"/>
    </row>
    <row r="11064" spans="4:4" ht="33" customHeight="1" x14ac:dyDescent="0.2">
      <c r="D11064" s="2"/>
    </row>
    <row r="11065" spans="4:4" ht="33" customHeight="1" x14ac:dyDescent="0.2">
      <c r="D11065" s="2"/>
    </row>
    <row r="11066" spans="4:4" ht="33" customHeight="1" x14ac:dyDescent="0.2">
      <c r="D11066" s="2"/>
    </row>
    <row r="11067" spans="4:4" ht="33" customHeight="1" x14ac:dyDescent="0.2">
      <c r="D11067" s="2"/>
    </row>
    <row r="11068" spans="4:4" ht="33" customHeight="1" x14ac:dyDescent="0.2">
      <c r="D11068" s="2"/>
    </row>
    <row r="11069" spans="4:4" ht="33" customHeight="1" x14ac:dyDescent="0.2">
      <c r="D11069" s="2"/>
    </row>
    <row r="11070" spans="4:4" ht="33" customHeight="1" x14ac:dyDescent="0.2">
      <c r="D11070" s="2"/>
    </row>
    <row r="11071" spans="4:4" ht="33" customHeight="1" x14ac:dyDescent="0.2">
      <c r="D11071" s="2"/>
    </row>
    <row r="11072" spans="4:4" ht="33" customHeight="1" x14ac:dyDescent="0.2">
      <c r="D11072" s="2"/>
    </row>
    <row r="11073" spans="4:4" ht="33" customHeight="1" x14ac:dyDescent="0.2">
      <c r="D11073" s="2"/>
    </row>
    <row r="11074" spans="4:4" ht="33" customHeight="1" x14ac:dyDescent="0.2">
      <c r="D11074" s="2"/>
    </row>
    <row r="11075" spans="4:4" ht="33" customHeight="1" x14ac:dyDescent="0.2">
      <c r="D11075" s="2"/>
    </row>
    <row r="11076" spans="4:4" ht="33" customHeight="1" x14ac:dyDescent="0.2">
      <c r="D11076" s="2"/>
    </row>
    <row r="11077" spans="4:4" ht="33" customHeight="1" x14ac:dyDescent="0.2">
      <c r="D11077" s="2"/>
    </row>
    <row r="11078" spans="4:4" ht="33" customHeight="1" x14ac:dyDescent="0.2">
      <c r="D11078" s="2"/>
    </row>
    <row r="11079" spans="4:4" ht="33" customHeight="1" x14ac:dyDescent="0.2">
      <c r="D11079" s="2"/>
    </row>
    <row r="11080" spans="4:4" ht="33" customHeight="1" x14ac:dyDescent="0.2">
      <c r="D11080" s="2"/>
    </row>
    <row r="11081" spans="4:4" ht="33" customHeight="1" x14ac:dyDescent="0.2">
      <c r="D11081" s="2"/>
    </row>
    <row r="11082" spans="4:4" ht="33" customHeight="1" x14ac:dyDescent="0.2">
      <c r="D11082" s="2"/>
    </row>
    <row r="11083" spans="4:4" ht="33" customHeight="1" x14ac:dyDescent="0.2">
      <c r="D11083" s="2"/>
    </row>
    <row r="11084" spans="4:4" ht="33" customHeight="1" x14ac:dyDescent="0.2">
      <c r="D11084" s="2"/>
    </row>
    <row r="11085" spans="4:4" ht="33" customHeight="1" x14ac:dyDescent="0.2">
      <c r="D11085" s="2"/>
    </row>
    <row r="11086" spans="4:4" ht="33" customHeight="1" x14ac:dyDescent="0.2">
      <c r="D11086" s="2"/>
    </row>
    <row r="11087" spans="4:4" ht="33" customHeight="1" x14ac:dyDescent="0.2">
      <c r="D11087" s="2"/>
    </row>
    <row r="11088" spans="4:4" ht="33" customHeight="1" x14ac:dyDescent="0.2">
      <c r="D11088" s="2"/>
    </row>
    <row r="11089" spans="4:4" ht="33" customHeight="1" x14ac:dyDescent="0.2">
      <c r="D11089" s="2"/>
    </row>
    <row r="11090" spans="4:4" ht="33" customHeight="1" x14ac:dyDescent="0.2">
      <c r="D11090" s="2"/>
    </row>
    <row r="11091" spans="4:4" ht="33" customHeight="1" x14ac:dyDescent="0.2">
      <c r="D11091" s="2"/>
    </row>
    <row r="11092" spans="4:4" ht="33" customHeight="1" x14ac:dyDescent="0.2">
      <c r="D11092" s="2"/>
    </row>
    <row r="11093" spans="4:4" ht="33" customHeight="1" x14ac:dyDescent="0.2">
      <c r="D11093" s="2"/>
    </row>
    <row r="11094" spans="4:4" ht="33" customHeight="1" x14ac:dyDescent="0.2">
      <c r="D11094" s="2"/>
    </row>
    <row r="11095" spans="4:4" ht="33" customHeight="1" x14ac:dyDescent="0.2">
      <c r="D11095" s="2"/>
    </row>
    <row r="11096" spans="4:4" ht="33" customHeight="1" x14ac:dyDescent="0.2">
      <c r="D11096" s="2"/>
    </row>
    <row r="11097" spans="4:4" ht="33" customHeight="1" x14ac:dyDescent="0.2">
      <c r="D11097" s="2"/>
    </row>
    <row r="11098" spans="4:4" ht="33" customHeight="1" x14ac:dyDescent="0.2">
      <c r="D11098" s="2"/>
    </row>
    <row r="11099" spans="4:4" ht="33" customHeight="1" x14ac:dyDescent="0.2">
      <c r="D11099" s="2"/>
    </row>
    <row r="11100" spans="4:4" ht="33" customHeight="1" x14ac:dyDescent="0.2">
      <c r="D11100" s="2"/>
    </row>
    <row r="11101" spans="4:4" ht="33" customHeight="1" x14ac:dyDescent="0.2">
      <c r="D11101" s="2"/>
    </row>
    <row r="11102" spans="4:4" ht="33" customHeight="1" x14ac:dyDescent="0.2">
      <c r="D11102" s="2"/>
    </row>
    <row r="11103" spans="4:4" ht="33" customHeight="1" x14ac:dyDescent="0.2">
      <c r="D11103" s="2"/>
    </row>
    <row r="11104" spans="4:4" ht="33" customHeight="1" x14ac:dyDescent="0.2">
      <c r="D11104" s="2"/>
    </row>
    <row r="11105" spans="4:4" ht="33" customHeight="1" x14ac:dyDescent="0.2">
      <c r="D11105" s="2"/>
    </row>
    <row r="11106" spans="4:4" ht="33" customHeight="1" x14ac:dyDescent="0.2">
      <c r="D11106" s="2"/>
    </row>
    <row r="11107" spans="4:4" ht="33" customHeight="1" x14ac:dyDescent="0.2">
      <c r="D11107" s="2"/>
    </row>
    <row r="11108" spans="4:4" ht="33" customHeight="1" x14ac:dyDescent="0.2">
      <c r="D11108" s="2"/>
    </row>
    <row r="11109" spans="4:4" ht="33" customHeight="1" x14ac:dyDescent="0.2">
      <c r="D11109" s="2"/>
    </row>
    <row r="11110" spans="4:4" ht="33" customHeight="1" x14ac:dyDescent="0.2">
      <c r="D11110" s="2"/>
    </row>
    <row r="11111" spans="4:4" ht="33" customHeight="1" x14ac:dyDescent="0.2">
      <c r="D11111" s="2"/>
    </row>
    <row r="11112" spans="4:4" ht="33" customHeight="1" x14ac:dyDescent="0.2">
      <c r="D11112" s="2"/>
    </row>
    <row r="11113" spans="4:4" ht="33" customHeight="1" x14ac:dyDescent="0.2">
      <c r="D11113" s="2"/>
    </row>
    <row r="11114" spans="4:4" ht="33" customHeight="1" x14ac:dyDescent="0.2">
      <c r="D11114" s="2"/>
    </row>
    <row r="11115" spans="4:4" ht="33" customHeight="1" x14ac:dyDescent="0.2">
      <c r="D11115" s="2"/>
    </row>
    <row r="11116" spans="4:4" ht="33" customHeight="1" x14ac:dyDescent="0.2">
      <c r="D11116" s="2"/>
    </row>
    <row r="11117" spans="4:4" ht="33" customHeight="1" x14ac:dyDescent="0.2">
      <c r="D11117" s="2"/>
    </row>
    <row r="11118" spans="4:4" ht="33" customHeight="1" x14ac:dyDescent="0.2">
      <c r="D11118" s="2"/>
    </row>
    <row r="11119" spans="4:4" ht="33" customHeight="1" x14ac:dyDescent="0.2">
      <c r="D11119" s="2"/>
    </row>
    <row r="11120" spans="4:4" ht="33" customHeight="1" x14ac:dyDescent="0.2">
      <c r="D11120" s="2"/>
    </row>
    <row r="11121" spans="4:4" ht="33" customHeight="1" x14ac:dyDescent="0.2">
      <c r="D11121" s="2"/>
    </row>
    <row r="11122" spans="4:4" ht="33" customHeight="1" x14ac:dyDescent="0.2">
      <c r="D11122" s="2"/>
    </row>
    <row r="11123" spans="4:4" ht="33" customHeight="1" x14ac:dyDescent="0.2">
      <c r="D11123" s="2"/>
    </row>
    <row r="11124" spans="4:4" ht="33" customHeight="1" x14ac:dyDescent="0.2">
      <c r="D11124" s="2"/>
    </row>
    <row r="11125" spans="4:4" ht="33" customHeight="1" x14ac:dyDescent="0.2">
      <c r="D11125" s="2"/>
    </row>
    <row r="11126" spans="4:4" ht="33" customHeight="1" x14ac:dyDescent="0.2">
      <c r="D11126" s="2"/>
    </row>
    <row r="11127" spans="4:4" ht="33" customHeight="1" x14ac:dyDescent="0.2">
      <c r="D11127" s="2"/>
    </row>
    <row r="11128" spans="4:4" ht="33" customHeight="1" x14ac:dyDescent="0.2">
      <c r="D11128" s="2"/>
    </row>
    <row r="11129" spans="4:4" ht="33" customHeight="1" x14ac:dyDescent="0.2">
      <c r="D11129" s="2"/>
    </row>
    <row r="11130" spans="4:4" ht="33" customHeight="1" x14ac:dyDescent="0.2">
      <c r="D11130" s="2"/>
    </row>
    <row r="11131" spans="4:4" ht="33" customHeight="1" x14ac:dyDescent="0.2">
      <c r="D11131" s="2"/>
    </row>
    <row r="11132" spans="4:4" ht="33" customHeight="1" x14ac:dyDescent="0.2">
      <c r="D11132" s="2"/>
    </row>
    <row r="11133" spans="4:4" ht="33" customHeight="1" x14ac:dyDescent="0.2">
      <c r="D11133" s="2"/>
    </row>
    <row r="11134" spans="4:4" ht="33" customHeight="1" x14ac:dyDescent="0.2">
      <c r="D11134" s="2"/>
    </row>
    <row r="11135" spans="4:4" ht="33" customHeight="1" x14ac:dyDescent="0.2">
      <c r="D11135" s="2"/>
    </row>
    <row r="11136" spans="4:4" ht="33" customHeight="1" x14ac:dyDescent="0.2">
      <c r="D11136" s="2"/>
    </row>
    <row r="11137" spans="4:4" ht="33" customHeight="1" x14ac:dyDescent="0.2">
      <c r="D11137" s="2"/>
    </row>
    <row r="11138" spans="4:4" ht="33" customHeight="1" x14ac:dyDescent="0.2">
      <c r="D11138" s="2"/>
    </row>
    <row r="11139" spans="4:4" ht="33" customHeight="1" x14ac:dyDescent="0.2">
      <c r="D11139" s="2"/>
    </row>
    <row r="11140" spans="4:4" ht="33" customHeight="1" x14ac:dyDescent="0.2">
      <c r="D11140" s="2"/>
    </row>
    <row r="11141" spans="4:4" ht="33" customHeight="1" x14ac:dyDescent="0.2">
      <c r="D11141" s="2"/>
    </row>
    <row r="11142" spans="4:4" ht="33" customHeight="1" x14ac:dyDescent="0.2">
      <c r="D11142" s="2"/>
    </row>
    <row r="11143" spans="4:4" ht="33" customHeight="1" x14ac:dyDescent="0.2">
      <c r="D11143" s="2"/>
    </row>
    <row r="11144" spans="4:4" ht="33" customHeight="1" x14ac:dyDescent="0.2">
      <c r="D11144" s="2"/>
    </row>
    <row r="11145" spans="4:4" ht="33" customHeight="1" x14ac:dyDescent="0.2">
      <c r="D11145" s="2"/>
    </row>
    <row r="11146" spans="4:4" ht="33" customHeight="1" x14ac:dyDescent="0.2">
      <c r="D11146" s="2"/>
    </row>
    <row r="11147" spans="4:4" ht="33" customHeight="1" x14ac:dyDescent="0.2">
      <c r="D11147" s="2"/>
    </row>
    <row r="11148" spans="4:4" ht="33" customHeight="1" x14ac:dyDescent="0.2">
      <c r="D11148" s="2"/>
    </row>
    <row r="11149" spans="4:4" ht="33" customHeight="1" x14ac:dyDescent="0.2">
      <c r="D11149" s="2"/>
    </row>
    <row r="11150" spans="4:4" ht="33" customHeight="1" x14ac:dyDescent="0.2">
      <c r="D11150" s="2"/>
    </row>
    <row r="11151" spans="4:4" ht="33" customHeight="1" x14ac:dyDescent="0.2">
      <c r="D11151" s="2"/>
    </row>
    <row r="11152" spans="4:4" ht="33" customHeight="1" x14ac:dyDescent="0.2">
      <c r="D11152" s="2"/>
    </row>
    <row r="11153" spans="4:4" ht="33" customHeight="1" x14ac:dyDescent="0.2">
      <c r="D11153" s="2"/>
    </row>
    <row r="11154" spans="4:4" ht="33" customHeight="1" x14ac:dyDescent="0.2">
      <c r="D11154" s="2"/>
    </row>
    <row r="11155" spans="4:4" ht="33" customHeight="1" x14ac:dyDescent="0.2">
      <c r="D11155" s="2"/>
    </row>
    <row r="11156" spans="4:4" ht="33" customHeight="1" x14ac:dyDescent="0.2">
      <c r="D11156" s="2"/>
    </row>
    <row r="11157" spans="4:4" ht="33" customHeight="1" x14ac:dyDescent="0.2">
      <c r="D11157" s="2"/>
    </row>
    <row r="11158" spans="4:4" ht="33" customHeight="1" x14ac:dyDescent="0.2">
      <c r="D11158" s="2"/>
    </row>
    <row r="11159" spans="4:4" ht="33" customHeight="1" x14ac:dyDescent="0.2">
      <c r="D11159" s="2"/>
    </row>
    <row r="11160" spans="4:4" ht="33" customHeight="1" x14ac:dyDescent="0.2">
      <c r="D11160" s="2"/>
    </row>
    <row r="11161" spans="4:4" ht="33" customHeight="1" x14ac:dyDescent="0.2">
      <c r="D11161" s="2"/>
    </row>
    <row r="11162" spans="4:4" ht="33" customHeight="1" x14ac:dyDescent="0.2">
      <c r="D11162" s="2"/>
    </row>
    <row r="11163" spans="4:4" ht="33" customHeight="1" x14ac:dyDescent="0.2">
      <c r="D11163" s="2"/>
    </row>
    <row r="11164" spans="4:4" ht="33" customHeight="1" x14ac:dyDescent="0.2">
      <c r="D11164" s="2"/>
    </row>
    <row r="11165" spans="4:4" ht="33" customHeight="1" x14ac:dyDescent="0.2">
      <c r="D11165" s="2"/>
    </row>
    <row r="11166" spans="4:4" ht="33" customHeight="1" x14ac:dyDescent="0.2">
      <c r="D11166" s="2"/>
    </row>
    <row r="11167" spans="4:4" ht="33" customHeight="1" x14ac:dyDescent="0.2">
      <c r="D11167" s="2"/>
    </row>
    <row r="11168" spans="4:4" ht="33" customHeight="1" x14ac:dyDescent="0.2">
      <c r="D11168" s="2"/>
    </row>
    <row r="11169" spans="4:4" ht="33" customHeight="1" x14ac:dyDescent="0.2">
      <c r="D11169" s="2"/>
    </row>
    <row r="11170" spans="4:4" ht="33" customHeight="1" x14ac:dyDescent="0.2">
      <c r="D11170" s="2"/>
    </row>
    <row r="11171" spans="4:4" ht="33" customHeight="1" x14ac:dyDescent="0.2">
      <c r="D11171" s="2"/>
    </row>
    <row r="11172" spans="4:4" ht="33" customHeight="1" x14ac:dyDescent="0.2">
      <c r="D11172" s="2"/>
    </row>
    <row r="11173" spans="4:4" ht="33" customHeight="1" x14ac:dyDescent="0.2">
      <c r="D11173" s="2"/>
    </row>
    <row r="11174" spans="4:4" ht="33" customHeight="1" x14ac:dyDescent="0.2">
      <c r="D11174" s="2"/>
    </row>
    <row r="11175" spans="4:4" ht="33" customHeight="1" x14ac:dyDescent="0.2">
      <c r="D11175" s="2"/>
    </row>
    <row r="11176" spans="4:4" ht="33" customHeight="1" x14ac:dyDescent="0.2">
      <c r="D11176" s="2"/>
    </row>
    <row r="11177" spans="4:4" ht="33" customHeight="1" x14ac:dyDescent="0.2">
      <c r="D11177" s="2"/>
    </row>
    <row r="11178" spans="4:4" ht="33" customHeight="1" x14ac:dyDescent="0.2">
      <c r="D11178" s="2"/>
    </row>
    <row r="11179" spans="4:4" ht="33" customHeight="1" x14ac:dyDescent="0.2">
      <c r="D11179" s="2"/>
    </row>
    <row r="11180" spans="4:4" ht="33" customHeight="1" x14ac:dyDescent="0.2">
      <c r="D11180" s="2"/>
    </row>
    <row r="11181" spans="4:4" ht="33" customHeight="1" x14ac:dyDescent="0.2">
      <c r="D11181" s="2"/>
    </row>
    <row r="11182" spans="4:4" ht="33" customHeight="1" x14ac:dyDescent="0.2">
      <c r="D11182" s="2"/>
    </row>
    <row r="11183" spans="4:4" ht="33" customHeight="1" x14ac:dyDescent="0.2">
      <c r="D11183" s="2"/>
    </row>
    <row r="11184" spans="4:4" ht="33" customHeight="1" x14ac:dyDescent="0.2">
      <c r="D11184" s="2"/>
    </row>
    <row r="11185" spans="4:4" ht="33" customHeight="1" x14ac:dyDescent="0.2">
      <c r="D11185" s="2"/>
    </row>
    <row r="11186" spans="4:4" ht="33" customHeight="1" x14ac:dyDescent="0.2">
      <c r="D11186" s="2"/>
    </row>
    <row r="11187" spans="4:4" ht="33" customHeight="1" x14ac:dyDescent="0.2">
      <c r="D11187" s="2"/>
    </row>
    <row r="11188" spans="4:4" ht="33" customHeight="1" x14ac:dyDescent="0.2">
      <c r="D11188" s="2"/>
    </row>
    <row r="11189" spans="4:4" ht="33" customHeight="1" x14ac:dyDescent="0.2">
      <c r="D11189" s="2"/>
    </row>
    <row r="11190" spans="4:4" ht="33" customHeight="1" x14ac:dyDescent="0.2">
      <c r="D11190" s="2"/>
    </row>
    <row r="11191" spans="4:4" ht="33" customHeight="1" x14ac:dyDescent="0.2">
      <c r="D11191" s="2"/>
    </row>
    <row r="11192" spans="4:4" ht="33" customHeight="1" x14ac:dyDescent="0.2">
      <c r="D11192" s="2"/>
    </row>
    <row r="11193" spans="4:4" ht="33" customHeight="1" x14ac:dyDescent="0.2">
      <c r="D11193" s="2"/>
    </row>
    <row r="11194" spans="4:4" ht="33" customHeight="1" x14ac:dyDescent="0.2">
      <c r="D11194" s="2"/>
    </row>
    <row r="11195" spans="4:4" ht="33" customHeight="1" x14ac:dyDescent="0.2">
      <c r="D11195" s="2"/>
    </row>
    <row r="11196" spans="4:4" ht="33" customHeight="1" x14ac:dyDescent="0.2">
      <c r="D11196" s="2"/>
    </row>
    <row r="11197" spans="4:4" ht="33" customHeight="1" x14ac:dyDescent="0.2">
      <c r="D11197" s="2"/>
    </row>
    <row r="11198" spans="4:4" ht="33" customHeight="1" x14ac:dyDescent="0.2">
      <c r="D11198" s="2"/>
    </row>
    <row r="11199" spans="4:4" ht="33" customHeight="1" x14ac:dyDescent="0.2">
      <c r="D11199" s="2"/>
    </row>
    <row r="11200" spans="4:4" ht="33" customHeight="1" x14ac:dyDescent="0.2">
      <c r="D11200" s="2"/>
    </row>
    <row r="11201" spans="4:4" ht="33" customHeight="1" x14ac:dyDescent="0.2">
      <c r="D11201" s="2"/>
    </row>
    <row r="11202" spans="4:4" ht="33" customHeight="1" x14ac:dyDescent="0.2">
      <c r="D11202" s="2"/>
    </row>
    <row r="11203" spans="4:4" ht="33" customHeight="1" x14ac:dyDescent="0.2">
      <c r="D11203" s="2"/>
    </row>
    <row r="11204" spans="4:4" ht="33" customHeight="1" x14ac:dyDescent="0.2">
      <c r="D11204" s="2"/>
    </row>
    <row r="11205" spans="4:4" ht="33" customHeight="1" x14ac:dyDescent="0.2">
      <c r="D11205" s="2"/>
    </row>
    <row r="11206" spans="4:4" ht="33" customHeight="1" x14ac:dyDescent="0.2">
      <c r="D11206" s="2"/>
    </row>
    <row r="11207" spans="4:4" ht="33" customHeight="1" x14ac:dyDescent="0.2">
      <c r="D11207" s="2"/>
    </row>
    <row r="11208" spans="4:4" ht="33" customHeight="1" x14ac:dyDescent="0.2">
      <c r="D11208" s="2"/>
    </row>
    <row r="11209" spans="4:4" ht="33" customHeight="1" x14ac:dyDescent="0.2">
      <c r="D11209" s="2"/>
    </row>
    <row r="11210" spans="4:4" ht="33" customHeight="1" x14ac:dyDescent="0.2">
      <c r="D11210" s="2"/>
    </row>
    <row r="11211" spans="4:4" ht="33" customHeight="1" x14ac:dyDescent="0.2">
      <c r="D11211" s="2"/>
    </row>
    <row r="11212" spans="4:4" ht="33" customHeight="1" x14ac:dyDescent="0.2">
      <c r="D11212" s="2"/>
    </row>
    <row r="11213" spans="4:4" ht="33" customHeight="1" x14ac:dyDescent="0.2">
      <c r="D11213" s="2"/>
    </row>
    <row r="11214" spans="4:4" ht="33" customHeight="1" x14ac:dyDescent="0.2">
      <c r="D11214" s="2"/>
    </row>
    <row r="11215" spans="4:4" ht="33" customHeight="1" x14ac:dyDescent="0.2">
      <c r="D11215" s="2"/>
    </row>
    <row r="11216" spans="4:4" ht="33" customHeight="1" x14ac:dyDescent="0.2">
      <c r="D11216" s="2"/>
    </row>
    <row r="11217" spans="4:4" ht="33" customHeight="1" x14ac:dyDescent="0.2">
      <c r="D11217" s="2"/>
    </row>
    <row r="11218" spans="4:4" ht="33" customHeight="1" x14ac:dyDescent="0.2">
      <c r="D11218" s="2"/>
    </row>
    <row r="11219" spans="4:4" ht="33" customHeight="1" x14ac:dyDescent="0.2">
      <c r="D11219" s="2"/>
    </row>
    <row r="11220" spans="4:4" ht="33" customHeight="1" x14ac:dyDescent="0.2">
      <c r="D11220" s="2"/>
    </row>
    <row r="11221" spans="4:4" ht="33" customHeight="1" x14ac:dyDescent="0.2">
      <c r="D11221" s="2"/>
    </row>
    <row r="11222" spans="4:4" ht="33" customHeight="1" x14ac:dyDescent="0.2">
      <c r="D11222" s="2"/>
    </row>
    <row r="11223" spans="4:4" ht="33" customHeight="1" x14ac:dyDescent="0.2">
      <c r="D11223" s="2"/>
    </row>
    <row r="11224" spans="4:4" ht="33" customHeight="1" x14ac:dyDescent="0.2">
      <c r="D11224" s="2"/>
    </row>
    <row r="11225" spans="4:4" ht="33" customHeight="1" x14ac:dyDescent="0.2">
      <c r="D11225" s="2"/>
    </row>
    <row r="11226" spans="4:4" ht="33" customHeight="1" x14ac:dyDescent="0.2">
      <c r="D11226" s="2"/>
    </row>
    <row r="11227" spans="4:4" ht="33" customHeight="1" x14ac:dyDescent="0.2">
      <c r="D11227" s="2"/>
    </row>
    <row r="11228" spans="4:4" ht="33" customHeight="1" x14ac:dyDescent="0.2">
      <c r="D11228" s="2"/>
    </row>
    <row r="11229" spans="4:4" ht="33" customHeight="1" x14ac:dyDescent="0.2">
      <c r="D11229" s="2"/>
    </row>
    <row r="11230" spans="4:4" ht="33" customHeight="1" x14ac:dyDescent="0.2">
      <c r="D11230" s="2"/>
    </row>
    <row r="11231" spans="4:4" ht="33" customHeight="1" x14ac:dyDescent="0.2">
      <c r="D11231" s="2"/>
    </row>
    <row r="11232" spans="4:4" ht="33" customHeight="1" x14ac:dyDescent="0.2">
      <c r="D11232" s="2"/>
    </row>
    <row r="11233" spans="4:4" ht="33" customHeight="1" x14ac:dyDescent="0.2">
      <c r="D11233" s="2"/>
    </row>
    <row r="11234" spans="4:4" ht="33" customHeight="1" x14ac:dyDescent="0.2">
      <c r="D11234" s="2"/>
    </row>
    <row r="11235" spans="4:4" ht="33" customHeight="1" x14ac:dyDescent="0.2">
      <c r="D11235" s="2"/>
    </row>
    <row r="11236" spans="4:4" ht="33" customHeight="1" x14ac:dyDescent="0.2">
      <c r="D11236" s="2"/>
    </row>
    <row r="11237" spans="4:4" ht="33" customHeight="1" x14ac:dyDescent="0.2">
      <c r="D11237" s="2"/>
    </row>
    <row r="11238" spans="4:4" ht="33" customHeight="1" x14ac:dyDescent="0.2">
      <c r="D11238" s="2"/>
    </row>
    <row r="11239" spans="4:4" ht="33" customHeight="1" x14ac:dyDescent="0.2">
      <c r="D11239" s="2"/>
    </row>
    <row r="11240" spans="4:4" ht="33" customHeight="1" x14ac:dyDescent="0.2">
      <c r="D11240" s="2"/>
    </row>
    <row r="11241" spans="4:4" ht="33" customHeight="1" x14ac:dyDescent="0.2">
      <c r="D11241" s="2"/>
    </row>
    <row r="11242" spans="4:4" ht="33" customHeight="1" x14ac:dyDescent="0.2">
      <c r="D11242" s="2"/>
    </row>
    <row r="11243" spans="4:4" ht="33" customHeight="1" x14ac:dyDescent="0.2">
      <c r="D11243" s="2"/>
    </row>
    <row r="11244" spans="4:4" ht="33" customHeight="1" x14ac:dyDescent="0.2">
      <c r="D11244" s="2"/>
    </row>
    <row r="11245" spans="4:4" ht="33" customHeight="1" x14ac:dyDescent="0.2">
      <c r="D11245" s="2"/>
    </row>
    <row r="11246" spans="4:4" ht="33" customHeight="1" x14ac:dyDescent="0.2">
      <c r="D11246" s="2"/>
    </row>
    <row r="11247" spans="4:4" ht="33" customHeight="1" x14ac:dyDescent="0.2">
      <c r="D11247" s="2"/>
    </row>
    <row r="11248" spans="4:4" ht="33" customHeight="1" x14ac:dyDescent="0.2">
      <c r="D11248" s="2"/>
    </row>
    <row r="11249" spans="4:4" ht="33" customHeight="1" x14ac:dyDescent="0.2">
      <c r="D11249" s="2"/>
    </row>
    <row r="11250" spans="4:4" ht="33" customHeight="1" x14ac:dyDescent="0.2">
      <c r="D11250" s="2"/>
    </row>
    <row r="11251" spans="4:4" ht="33" customHeight="1" x14ac:dyDescent="0.2">
      <c r="D11251" s="2"/>
    </row>
    <row r="11252" spans="4:4" ht="33" customHeight="1" x14ac:dyDescent="0.2">
      <c r="D11252" s="2"/>
    </row>
    <row r="11253" spans="4:4" ht="33" customHeight="1" x14ac:dyDescent="0.2">
      <c r="D11253" s="2"/>
    </row>
    <row r="11254" spans="4:4" ht="33" customHeight="1" x14ac:dyDescent="0.2">
      <c r="D11254" s="2"/>
    </row>
    <row r="11255" spans="4:4" ht="33" customHeight="1" x14ac:dyDescent="0.2">
      <c r="D11255" s="2"/>
    </row>
    <row r="11256" spans="4:4" ht="33" customHeight="1" x14ac:dyDescent="0.2">
      <c r="D11256" s="2"/>
    </row>
    <row r="11257" spans="4:4" ht="33" customHeight="1" x14ac:dyDescent="0.2">
      <c r="D11257" s="2"/>
    </row>
    <row r="11258" spans="4:4" ht="33" customHeight="1" x14ac:dyDescent="0.2">
      <c r="D11258" s="2"/>
    </row>
    <row r="11259" spans="4:4" ht="33" customHeight="1" x14ac:dyDescent="0.2">
      <c r="D11259" s="2"/>
    </row>
    <row r="11260" spans="4:4" ht="33" customHeight="1" x14ac:dyDescent="0.2">
      <c r="D11260" s="2"/>
    </row>
    <row r="11261" spans="4:4" ht="33" customHeight="1" x14ac:dyDescent="0.2">
      <c r="D11261" s="2"/>
    </row>
    <row r="11262" spans="4:4" ht="33" customHeight="1" x14ac:dyDescent="0.2">
      <c r="D11262" s="2"/>
    </row>
    <row r="11263" spans="4:4" ht="33" customHeight="1" x14ac:dyDescent="0.2">
      <c r="D11263" s="2"/>
    </row>
    <row r="11264" spans="4:4" ht="33" customHeight="1" x14ac:dyDescent="0.2">
      <c r="D11264" s="2"/>
    </row>
    <row r="11265" spans="4:4" ht="33" customHeight="1" x14ac:dyDescent="0.2">
      <c r="D11265" s="2"/>
    </row>
    <row r="11266" spans="4:4" ht="33" customHeight="1" x14ac:dyDescent="0.2">
      <c r="D11266" s="2"/>
    </row>
    <row r="11267" spans="4:4" ht="33" customHeight="1" x14ac:dyDescent="0.2">
      <c r="D11267" s="2"/>
    </row>
    <row r="11268" spans="4:4" ht="33" customHeight="1" x14ac:dyDescent="0.2">
      <c r="D11268" s="2"/>
    </row>
    <row r="11269" spans="4:4" ht="33" customHeight="1" x14ac:dyDescent="0.2">
      <c r="D11269" s="2"/>
    </row>
    <row r="11270" spans="4:4" ht="33" customHeight="1" x14ac:dyDescent="0.2">
      <c r="D11270" s="2"/>
    </row>
    <row r="11271" spans="4:4" ht="33" customHeight="1" x14ac:dyDescent="0.2">
      <c r="D11271" s="2"/>
    </row>
    <row r="11272" spans="4:4" ht="33" customHeight="1" x14ac:dyDescent="0.2">
      <c r="D11272" s="2"/>
    </row>
    <row r="11273" spans="4:4" ht="33" customHeight="1" x14ac:dyDescent="0.2">
      <c r="D11273" s="2"/>
    </row>
    <row r="11274" spans="4:4" ht="33" customHeight="1" x14ac:dyDescent="0.2">
      <c r="D11274" s="2"/>
    </row>
    <row r="11275" spans="4:4" ht="33" customHeight="1" x14ac:dyDescent="0.2">
      <c r="D11275" s="2"/>
    </row>
    <row r="11276" spans="4:4" ht="33" customHeight="1" x14ac:dyDescent="0.2">
      <c r="D11276" s="2"/>
    </row>
    <row r="11277" spans="4:4" ht="33" customHeight="1" x14ac:dyDescent="0.2">
      <c r="D11277" s="2"/>
    </row>
    <row r="11278" spans="4:4" ht="33" customHeight="1" x14ac:dyDescent="0.2">
      <c r="D11278" s="2"/>
    </row>
    <row r="11279" spans="4:4" ht="33" customHeight="1" x14ac:dyDescent="0.2">
      <c r="D11279" s="2"/>
    </row>
    <row r="11280" spans="4:4" ht="33" customHeight="1" x14ac:dyDescent="0.2">
      <c r="D11280" s="2"/>
    </row>
    <row r="11281" spans="4:4" ht="33" customHeight="1" x14ac:dyDescent="0.2">
      <c r="D11281" s="2"/>
    </row>
    <row r="11282" spans="4:4" ht="33" customHeight="1" x14ac:dyDescent="0.2">
      <c r="D11282" s="2"/>
    </row>
    <row r="11283" spans="4:4" ht="33" customHeight="1" x14ac:dyDescent="0.2">
      <c r="D11283" s="2"/>
    </row>
    <row r="11284" spans="4:4" ht="33" customHeight="1" x14ac:dyDescent="0.2">
      <c r="D11284" s="2"/>
    </row>
    <row r="11285" spans="4:4" ht="33" customHeight="1" x14ac:dyDescent="0.2">
      <c r="D11285" s="2"/>
    </row>
    <row r="11286" spans="4:4" ht="33" customHeight="1" x14ac:dyDescent="0.2">
      <c r="D11286" s="2"/>
    </row>
    <row r="11287" spans="4:4" ht="33" customHeight="1" x14ac:dyDescent="0.2">
      <c r="D11287" s="2"/>
    </row>
    <row r="11288" spans="4:4" ht="33" customHeight="1" x14ac:dyDescent="0.2">
      <c r="D11288" s="2"/>
    </row>
    <row r="11289" spans="4:4" ht="33" customHeight="1" x14ac:dyDescent="0.2">
      <c r="D11289" s="2"/>
    </row>
    <row r="11290" spans="4:4" ht="33" customHeight="1" x14ac:dyDescent="0.2">
      <c r="D11290" s="2"/>
    </row>
    <row r="11291" spans="4:4" ht="33" customHeight="1" x14ac:dyDescent="0.2">
      <c r="D11291" s="2"/>
    </row>
    <row r="11292" spans="4:4" ht="33" customHeight="1" x14ac:dyDescent="0.2">
      <c r="D11292" s="2"/>
    </row>
    <row r="11293" spans="4:4" ht="33" customHeight="1" x14ac:dyDescent="0.2">
      <c r="D11293" s="2"/>
    </row>
    <row r="11294" spans="4:4" ht="33" customHeight="1" x14ac:dyDescent="0.2">
      <c r="D11294" s="2"/>
    </row>
    <row r="11295" spans="4:4" ht="33" customHeight="1" x14ac:dyDescent="0.2">
      <c r="D11295" s="2"/>
    </row>
    <row r="11296" spans="4:4" ht="33" customHeight="1" x14ac:dyDescent="0.2">
      <c r="D11296" s="2"/>
    </row>
    <row r="11297" spans="4:4" ht="33" customHeight="1" x14ac:dyDescent="0.2">
      <c r="D11297" s="2"/>
    </row>
    <row r="11298" spans="4:4" ht="33" customHeight="1" x14ac:dyDescent="0.2">
      <c r="D11298" s="2"/>
    </row>
    <row r="11299" spans="4:4" ht="33" customHeight="1" x14ac:dyDescent="0.2">
      <c r="D11299" s="2"/>
    </row>
    <row r="11300" spans="4:4" ht="33" customHeight="1" x14ac:dyDescent="0.2">
      <c r="D11300" s="2"/>
    </row>
    <row r="11301" spans="4:4" ht="33" customHeight="1" x14ac:dyDescent="0.2">
      <c r="D11301" s="2"/>
    </row>
    <row r="11302" spans="4:4" ht="33" customHeight="1" x14ac:dyDescent="0.2">
      <c r="D11302" s="2"/>
    </row>
    <row r="11303" spans="4:4" ht="33" customHeight="1" x14ac:dyDescent="0.2">
      <c r="D11303" s="2"/>
    </row>
    <row r="11304" spans="4:4" ht="33" customHeight="1" x14ac:dyDescent="0.2">
      <c r="D11304" s="2"/>
    </row>
    <row r="11305" spans="4:4" ht="33" customHeight="1" x14ac:dyDescent="0.2">
      <c r="D11305" s="2"/>
    </row>
    <row r="11306" spans="4:4" ht="33" customHeight="1" x14ac:dyDescent="0.2">
      <c r="D11306" s="2"/>
    </row>
    <row r="11307" spans="4:4" ht="33" customHeight="1" x14ac:dyDescent="0.2">
      <c r="D11307" s="2"/>
    </row>
    <row r="11308" spans="4:4" ht="33" customHeight="1" x14ac:dyDescent="0.2">
      <c r="D11308" s="2"/>
    </row>
    <row r="11309" spans="4:4" ht="33" customHeight="1" x14ac:dyDescent="0.2">
      <c r="D11309" s="2"/>
    </row>
    <row r="11310" spans="4:4" ht="33" customHeight="1" x14ac:dyDescent="0.2">
      <c r="D11310" s="2"/>
    </row>
    <row r="11311" spans="4:4" ht="33" customHeight="1" x14ac:dyDescent="0.2">
      <c r="D11311" s="2"/>
    </row>
    <row r="11312" spans="4:4" ht="33" customHeight="1" x14ac:dyDescent="0.2">
      <c r="D11312" s="2"/>
    </row>
    <row r="11313" spans="4:4" ht="33" customHeight="1" x14ac:dyDescent="0.2">
      <c r="D11313" s="2"/>
    </row>
    <row r="11314" spans="4:4" ht="33" customHeight="1" x14ac:dyDescent="0.2">
      <c r="D11314" s="2"/>
    </row>
    <row r="11315" spans="4:4" ht="33" customHeight="1" x14ac:dyDescent="0.2">
      <c r="D11315" s="2"/>
    </row>
    <row r="11316" spans="4:4" ht="33" customHeight="1" x14ac:dyDescent="0.2">
      <c r="D11316" s="2"/>
    </row>
    <row r="11317" spans="4:4" ht="33" customHeight="1" x14ac:dyDescent="0.2">
      <c r="D11317" s="2"/>
    </row>
    <row r="11318" spans="4:4" ht="33" customHeight="1" x14ac:dyDescent="0.2">
      <c r="D11318" s="2"/>
    </row>
    <row r="11319" spans="4:4" ht="33" customHeight="1" x14ac:dyDescent="0.2">
      <c r="D11319" s="2"/>
    </row>
    <row r="11320" spans="4:4" ht="33" customHeight="1" x14ac:dyDescent="0.2">
      <c r="D11320" s="2"/>
    </row>
    <row r="11321" spans="4:4" ht="33" customHeight="1" x14ac:dyDescent="0.2">
      <c r="D11321" s="2"/>
    </row>
    <row r="11322" spans="4:4" ht="33" customHeight="1" x14ac:dyDescent="0.2">
      <c r="D11322" s="2"/>
    </row>
    <row r="11323" spans="4:4" ht="33" customHeight="1" x14ac:dyDescent="0.2">
      <c r="D11323" s="2"/>
    </row>
    <row r="11324" spans="4:4" ht="33" customHeight="1" x14ac:dyDescent="0.2">
      <c r="D11324" s="2"/>
    </row>
    <row r="11325" spans="4:4" ht="33" customHeight="1" x14ac:dyDescent="0.2">
      <c r="D11325" s="2"/>
    </row>
    <row r="11326" spans="4:4" ht="33" customHeight="1" x14ac:dyDescent="0.2">
      <c r="D11326" s="2"/>
    </row>
    <row r="11327" spans="4:4" ht="33" customHeight="1" x14ac:dyDescent="0.2">
      <c r="D11327" s="2"/>
    </row>
    <row r="11328" spans="4:4" ht="33" customHeight="1" x14ac:dyDescent="0.2">
      <c r="D11328" s="2"/>
    </row>
    <row r="11329" spans="4:4" ht="33" customHeight="1" x14ac:dyDescent="0.2">
      <c r="D11329" s="2"/>
    </row>
    <row r="11330" spans="4:4" ht="33" customHeight="1" x14ac:dyDescent="0.2">
      <c r="D11330" s="2"/>
    </row>
    <row r="11331" spans="4:4" ht="33" customHeight="1" x14ac:dyDescent="0.2">
      <c r="D11331" s="2"/>
    </row>
    <row r="11332" spans="4:4" ht="33" customHeight="1" x14ac:dyDescent="0.2">
      <c r="D11332" s="2"/>
    </row>
    <row r="11333" spans="4:4" ht="33" customHeight="1" x14ac:dyDescent="0.2">
      <c r="D11333" s="2"/>
    </row>
    <row r="11334" spans="4:4" ht="33" customHeight="1" x14ac:dyDescent="0.2">
      <c r="D11334" s="2"/>
    </row>
    <row r="11335" spans="4:4" ht="33" customHeight="1" x14ac:dyDescent="0.2">
      <c r="D11335" s="2"/>
    </row>
    <row r="11336" spans="4:4" ht="33" customHeight="1" x14ac:dyDescent="0.2">
      <c r="D11336" s="2"/>
    </row>
    <row r="11337" spans="4:4" ht="33" customHeight="1" x14ac:dyDescent="0.2">
      <c r="D11337" s="2"/>
    </row>
    <row r="11338" spans="4:4" ht="33" customHeight="1" x14ac:dyDescent="0.2">
      <c r="D11338" s="2"/>
    </row>
    <row r="11339" spans="4:4" ht="33" customHeight="1" x14ac:dyDescent="0.2">
      <c r="D11339" s="2"/>
    </row>
    <row r="11340" spans="4:4" ht="33" customHeight="1" x14ac:dyDescent="0.2">
      <c r="D11340" s="2"/>
    </row>
    <row r="11341" spans="4:4" ht="33" customHeight="1" x14ac:dyDescent="0.2">
      <c r="D11341" s="2"/>
    </row>
    <row r="11342" spans="4:4" ht="33" customHeight="1" x14ac:dyDescent="0.2">
      <c r="D11342" s="2"/>
    </row>
    <row r="11343" spans="4:4" ht="33" customHeight="1" x14ac:dyDescent="0.2">
      <c r="D11343" s="2"/>
    </row>
    <row r="11344" spans="4:4" ht="33" customHeight="1" x14ac:dyDescent="0.2">
      <c r="D11344" s="2"/>
    </row>
    <row r="11345" spans="4:4" ht="33" customHeight="1" x14ac:dyDescent="0.2">
      <c r="D11345" s="2"/>
    </row>
    <row r="11346" spans="4:4" ht="33" customHeight="1" x14ac:dyDescent="0.2">
      <c r="D11346" s="2"/>
    </row>
    <row r="11347" spans="4:4" ht="33" customHeight="1" x14ac:dyDescent="0.2">
      <c r="D11347" s="2"/>
    </row>
    <row r="11348" spans="4:4" ht="33" customHeight="1" x14ac:dyDescent="0.2">
      <c r="D11348" s="2"/>
    </row>
    <row r="11349" spans="4:4" ht="33" customHeight="1" x14ac:dyDescent="0.2">
      <c r="D11349" s="2"/>
    </row>
    <row r="11350" spans="4:4" ht="33" customHeight="1" x14ac:dyDescent="0.2">
      <c r="D11350" s="2"/>
    </row>
    <row r="11351" spans="4:4" ht="33" customHeight="1" x14ac:dyDescent="0.2">
      <c r="D11351" s="2"/>
    </row>
    <row r="11352" spans="4:4" ht="33" customHeight="1" x14ac:dyDescent="0.2">
      <c r="D11352" s="2"/>
    </row>
    <row r="11353" spans="4:4" ht="33" customHeight="1" x14ac:dyDescent="0.2">
      <c r="D11353" s="2"/>
    </row>
    <row r="11354" spans="4:4" ht="33" customHeight="1" x14ac:dyDescent="0.2">
      <c r="D11354" s="2"/>
    </row>
    <row r="11355" spans="4:4" ht="33" customHeight="1" x14ac:dyDescent="0.2">
      <c r="D11355" s="2"/>
    </row>
    <row r="11356" spans="4:4" ht="33" customHeight="1" x14ac:dyDescent="0.2">
      <c r="D11356" s="2"/>
    </row>
    <row r="11357" spans="4:4" ht="33" customHeight="1" x14ac:dyDescent="0.2">
      <c r="D11357" s="2"/>
    </row>
    <row r="11358" spans="4:4" ht="33" customHeight="1" x14ac:dyDescent="0.2">
      <c r="D11358" s="2"/>
    </row>
    <row r="11359" spans="4:4" ht="33" customHeight="1" x14ac:dyDescent="0.2">
      <c r="D11359" s="2"/>
    </row>
    <row r="11360" spans="4:4" ht="33" customHeight="1" x14ac:dyDescent="0.2">
      <c r="D11360" s="2"/>
    </row>
    <row r="11361" spans="4:4" ht="33" customHeight="1" x14ac:dyDescent="0.2">
      <c r="D11361" s="2"/>
    </row>
    <row r="11362" spans="4:4" ht="33" customHeight="1" x14ac:dyDescent="0.2">
      <c r="D11362" s="2"/>
    </row>
    <row r="11363" spans="4:4" ht="33" customHeight="1" x14ac:dyDescent="0.2">
      <c r="D11363" s="2"/>
    </row>
    <row r="11364" spans="4:4" ht="33" customHeight="1" x14ac:dyDescent="0.2">
      <c r="D11364" s="2"/>
    </row>
    <row r="11365" spans="4:4" ht="33" customHeight="1" x14ac:dyDescent="0.2">
      <c r="D11365" s="2"/>
    </row>
    <row r="11366" spans="4:4" ht="33" customHeight="1" x14ac:dyDescent="0.2">
      <c r="D11366" s="2"/>
    </row>
    <row r="11367" spans="4:4" ht="33" customHeight="1" x14ac:dyDescent="0.2">
      <c r="D11367" s="2"/>
    </row>
    <row r="11368" spans="4:4" ht="33" customHeight="1" x14ac:dyDescent="0.2">
      <c r="D11368" s="2"/>
    </row>
    <row r="11369" spans="4:4" ht="33" customHeight="1" x14ac:dyDescent="0.2">
      <c r="D11369" s="2"/>
    </row>
    <row r="11370" spans="4:4" ht="33" customHeight="1" x14ac:dyDescent="0.2">
      <c r="D11370" s="2"/>
    </row>
    <row r="11371" spans="4:4" ht="33" customHeight="1" x14ac:dyDescent="0.2">
      <c r="D11371" s="2"/>
    </row>
    <row r="11372" spans="4:4" ht="33" customHeight="1" x14ac:dyDescent="0.2">
      <c r="D11372" s="2"/>
    </row>
    <row r="11373" spans="4:4" ht="33" customHeight="1" x14ac:dyDescent="0.2">
      <c r="D11373" s="2"/>
    </row>
    <row r="11374" spans="4:4" ht="33" customHeight="1" x14ac:dyDescent="0.2">
      <c r="D11374" s="2"/>
    </row>
    <row r="11375" spans="4:4" ht="33" customHeight="1" x14ac:dyDescent="0.2">
      <c r="D11375" s="2"/>
    </row>
    <row r="11376" spans="4:4" ht="33" customHeight="1" x14ac:dyDescent="0.2">
      <c r="D11376" s="2"/>
    </row>
    <row r="11377" spans="4:4" ht="33" customHeight="1" x14ac:dyDescent="0.2">
      <c r="D11377" s="2"/>
    </row>
    <row r="11378" spans="4:4" ht="33" customHeight="1" x14ac:dyDescent="0.2">
      <c r="D11378" s="2"/>
    </row>
    <row r="11379" spans="4:4" ht="33" customHeight="1" x14ac:dyDescent="0.2">
      <c r="D11379" s="2"/>
    </row>
    <row r="11380" spans="4:4" ht="33" customHeight="1" x14ac:dyDescent="0.2">
      <c r="D11380" s="2"/>
    </row>
    <row r="11381" spans="4:4" ht="33" customHeight="1" x14ac:dyDescent="0.2">
      <c r="D11381" s="2"/>
    </row>
    <row r="11382" spans="4:4" ht="33" customHeight="1" x14ac:dyDescent="0.2">
      <c r="D11382" s="2"/>
    </row>
    <row r="11383" spans="4:4" ht="33" customHeight="1" x14ac:dyDescent="0.2">
      <c r="D11383" s="2"/>
    </row>
    <row r="11384" spans="4:4" ht="33" customHeight="1" x14ac:dyDescent="0.2">
      <c r="D11384" s="2"/>
    </row>
    <row r="11385" spans="4:4" ht="33" customHeight="1" x14ac:dyDescent="0.2">
      <c r="D11385" s="2"/>
    </row>
    <row r="11386" spans="4:4" ht="33" customHeight="1" x14ac:dyDescent="0.2">
      <c r="D11386" s="2"/>
    </row>
    <row r="11387" spans="4:4" ht="33" customHeight="1" x14ac:dyDescent="0.2">
      <c r="D11387" s="2"/>
    </row>
    <row r="11388" spans="4:4" ht="33" customHeight="1" x14ac:dyDescent="0.2">
      <c r="D11388" s="2"/>
    </row>
    <row r="11389" spans="4:4" ht="33" customHeight="1" x14ac:dyDescent="0.2">
      <c r="D11389" s="2"/>
    </row>
    <row r="11390" spans="4:4" ht="33" customHeight="1" x14ac:dyDescent="0.2">
      <c r="D11390" s="2"/>
    </row>
    <row r="11391" spans="4:4" ht="33" customHeight="1" x14ac:dyDescent="0.2">
      <c r="D11391" s="2"/>
    </row>
    <row r="11392" spans="4:4" ht="33" customHeight="1" x14ac:dyDescent="0.2">
      <c r="D11392" s="2"/>
    </row>
    <row r="11393" spans="4:4" ht="33" customHeight="1" x14ac:dyDescent="0.2">
      <c r="D11393" s="2"/>
    </row>
    <row r="11394" spans="4:4" ht="33" customHeight="1" x14ac:dyDescent="0.2">
      <c r="D11394" s="2"/>
    </row>
    <row r="11395" spans="4:4" ht="33" customHeight="1" x14ac:dyDescent="0.2">
      <c r="D11395" s="2"/>
    </row>
    <row r="11396" spans="4:4" ht="33" customHeight="1" x14ac:dyDescent="0.2">
      <c r="D11396" s="2"/>
    </row>
    <row r="11397" spans="4:4" ht="33" customHeight="1" x14ac:dyDescent="0.2">
      <c r="D11397" s="2"/>
    </row>
    <row r="11398" spans="4:4" ht="33" customHeight="1" x14ac:dyDescent="0.2">
      <c r="D11398" s="2"/>
    </row>
    <row r="11399" spans="4:4" ht="33" customHeight="1" x14ac:dyDescent="0.2">
      <c r="D11399" s="2"/>
    </row>
    <row r="11400" spans="4:4" ht="33" customHeight="1" x14ac:dyDescent="0.2">
      <c r="D11400" s="2"/>
    </row>
    <row r="11401" spans="4:4" ht="33" customHeight="1" x14ac:dyDescent="0.2">
      <c r="D11401" s="2"/>
    </row>
    <row r="11402" spans="4:4" ht="33" customHeight="1" x14ac:dyDescent="0.2">
      <c r="D11402" s="2"/>
    </row>
    <row r="11403" spans="4:4" ht="33" customHeight="1" x14ac:dyDescent="0.2">
      <c r="D11403" s="2"/>
    </row>
    <row r="11404" spans="4:4" ht="33" customHeight="1" x14ac:dyDescent="0.2">
      <c r="D11404" s="2"/>
    </row>
    <row r="11405" spans="4:4" ht="33" customHeight="1" x14ac:dyDescent="0.2">
      <c r="D11405" s="2"/>
    </row>
    <row r="11406" spans="4:4" ht="33" customHeight="1" x14ac:dyDescent="0.2">
      <c r="D11406" s="2"/>
    </row>
    <row r="11407" spans="4:4" ht="33" customHeight="1" x14ac:dyDescent="0.2">
      <c r="D11407" s="2"/>
    </row>
    <row r="11408" spans="4:4" ht="33" customHeight="1" x14ac:dyDescent="0.2">
      <c r="D11408" s="2"/>
    </row>
    <row r="11409" spans="4:4" ht="33" customHeight="1" x14ac:dyDescent="0.2">
      <c r="D11409" s="2"/>
    </row>
    <row r="11410" spans="4:4" ht="33" customHeight="1" x14ac:dyDescent="0.2">
      <c r="D11410" s="2"/>
    </row>
    <row r="11411" spans="4:4" ht="33" customHeight="1" x14ac:dyDescent="0.2">
      <c r="D11411" s="2"/>
    </row>
    <row r="11412" spans="4:4" ht="33" customHeight="1" x14ac:dyDescent="0.2">
      <c r="D11412" s="2"/>
    </row>
    <row r="11413" spans="4:4" ht="33" customHeight="1" x14ac:dyDescent="0.2">
      <c r="D11413" s="2"/>
    </row>
    <row r="11414" spans="4:4" ht="33" customHeight="1" x14ac:dyDescent="0.2">
      <c r="D11414" s="2"/>
    </row>
    <row r="11415" spans="4:4" ht="33" customHeight="1" x14ac:dyDescent="0.2">
      <c r="D11415" s="2"/>
    </row>
    <row r="11416" spans="4:4" ht="33" customHeight="1" x14ac:dyDescent="0.2">
      <c r="D11416" s="2"/>
    </row>
    <row r="11417" spans="4:4" ht="33" customHeight="1" x14ac:dyDescent="0.2">
      <c r="D11417" s="2"/>
    </row>
    <row r="11418" spans="4:4" ht="33" customHeight="1" x14ac:dyDescent="0.2">
      <c r="D11418" s="2"/>
    </row>
    <row r="11419" spans="4:4" ht="33" customHeight="1" x14ac:dyDescent="0.2">
      <c r="D11419" s="2"/>
    </row>
    <row r="11420" spans="4:4" ht="33" customHeight="1" x14ac:dyDescent="0.2">
      <c r="D11420" s="2"/>
    </row>
    <row r="11421" spans="4:4" ht="33" customHeight="1" x14ac:dyDescent="0.2">
      <c r="D11421" s="2"/>
    </row>
    <row r="11422" spans="4:4" ht="33" customHeight="1" x14ac:dyDescent="0.2">
      <c r="D11422" s="2"/>
    </row>
    <row r="11423" spans="4:4" ht="33" customHeight="1" x14ac:dyDescent="0.2">
      <c r="D11423" s="2"/>
    </row>
    <row r="11424" spans="4:4" ht="33" customHeight="1" x14ac:dyDescent="0.2">
      <c r="D11424" s="2"/>
    </row>
    <row r="11425" spans="4:4" ht="33" customHeight="1" x14ac:dyDescent="0.2">
      <c r="D11425" s="2"/>
    </row>
    <row r="11426" spans="4:4" ht="33" customHeight="1" x14ac:dyDescent="0.2">
      <c r="D11426" s="2"/>
    </row>
    <row r="11427" spans="4:4" ht="33" customHeight="1" x14ac:dyDescent="0.2">
      <c r="D11427" s="2"/>
    </row>
    <row r="11428" spans="4:4" ht="33" customHeight="1" x14ac:dyDescent="0.2">
      <c r="D11428" s="2"/>
    </row>
    <row r="11429" spans="4:4" ht="33" customHeight="1" x14ac:dyDescent="0.2">
      <c r="D11429" s="2"/>
    </row>
    <row r="11430" spans="4:4" ht="33" customHeight="1" x14ac:dyDescent="0.2">
      <c r="D11430" s="2"/>
    </row>
    <row r="11431" spans="4:4" ht="33" customHeight="1" x14ac:dyDescent="0.2">
      <c r="D11431" s="2"/>
    </row>
    <row r="11432" spans="4:4" ht="33" customHeight="1" x14ac:dyDescent="0.2">
      <c r="D11432" s="2"/>
    </row>
    <row r="11433" spans="4:4" ht="33" customHeight="1" x14ac:dyDescent="0.2">
      <c r="D11433" s="2"/>
    </row>
    <row r="11434" spans="4:4" ht="33" customHeight="1" x14ac:dyDescent="0.2">
      <c r="D11434" s="2"/>
    </row>
    <row r="11435" spans="4:4" ht="33" customHeight="1" x14ac:dyDescent="0.2">
      <c r="D11435" s="2"/>
    </row>
    <row r="11436" spans="4:4" ht="33" customHeight="1" x14ac:dyDescent="0.2">
      <c r="D11436" s="2"/>
    </row>
    <row r="11437" spans="4:4" ht="33" customHeight="1" x14ac:dyDescent="0.2">
      <c r="D11437" s="2"/>
    </row>
    <row r="11438" spans="4:4" ht="33" customHeight="1" x14ac:dyDescent="0.2">
      <c r="D11438" s="2"/>
    </row>
    <row r="11439" spans="4:4" ht="33" customHeight="1" x14ac:dyDescent="0.2">
      <c r="D11439" s="2"/>
    </row>
    <row r="11440" spans="4:4" ht="33" customHeight="1" x14ac:dyDescent="0.2">
      <c r="D11440" s="2"/>
    </row>
    <row r="11441" spans="4:4" ht="33" customHeight="1" x14ac:dyDescent="0.2">
      <c r="D11441" s="2"/>
    </row>
    <row r="11442" spans="4:4" ht="33" customHeight="1" x14ac:dyDescent="0.2">
      <c r="D11442" s="2"/>
    </row>
    <row r="11443" spans="4:4" ht="33" customHeight="1" x14ac:dyDescent="0.2">
      <c r="D11443" s="2"/>
    </row>
    <row r="11444" spans="4:4" ht="33" customHeight="1" x14ac:dyDescent="0.2">
      <c r="D11444" s="2"/>
    </row>
    <row r="11445" spans="4:4" ht="33" customHeight="1" x14ac:dyDescent="0.2">
      <c r="D11445" s="2"/>
    </row>
    <row r="11446" spans="4:4" ht="33" customHeight="1" x14ac:dyDescent="0.2">
      <c r="D11446" s="2"/>
    </row>
    <row r="11447" spans="4:4" ht="33" customHeight="1" x14ac:dyDescent="0.2">
      <c r="D11447" s="2"/>
    </row>
    <row r="11448" spans="4:4" ht="33" customHeight="1" x14ac:dyDescent="0.2">
      <c r="D11448" s="2"/>
    </row>
    <row r="11449" spans="4:4" ht="33" customHeight="1" x14ac:dyDescent="0.2">
      <c r="D11449" s="2"/>
    </row>
    <row r="11450" spans="4:4" ht="33" customHeight="1" x14ac:dyDescent="0.2">
      <c r="D11450" s="2"/>
    </row>
    <row r="11451" spans="4:4" ht="33" customHeight="1" x14ac:dyDescent="0.2">
      <c r="D11451" s="2"/>
    </row>
    <row r="11452" spans="4:4" ht="33" customHeight="1" x14ac:dyDescent="0.2">
      <c r="D11452" s="2"/>
    </row>
    <row r="11453" spans="4:4" ht="33" customHeight="1" x14ac:dyDescent="0.2">
      <c r="D11453" s="2"/>
    </row>
    <row r="11454" spans="4:4" ht="33" customHeight="1" x14ac:dyDescent="0.2">
      <c r="D11454" s="2"/>
    </row>
    <row r="11455" spans="4:4" ht="33" customHeight="1" x14ac:dyDescent="0.2">
      <c r="D11455" s="2"/>
    </row>
    <row r="11456" spans="4:4" ht="33" customHeight="1" x14ac:dyDescent="0.2">
      <c r="D11456" s="2"/>
    </row>
    <row r="11457" spans="4:4" ht="33" customHeight="1" x14ac:dyDescent="0.2">
      <c r="D11457" s="2"/>
    </row>
    <row r="11458" spans="4:4" ht="33" customHeight="1" x14ac:dyDescent="0.2">
      <c r="D11458" s="2"/>
    </row>
    <row r="11459" spans="4:4" ht="33" customHeight="1" x14ac:dyDescent="0.2">
      <c r="D11459" s="2"/>
    </row>
    <row r="11460" spans="4:4" ht="33" customHeight="1" x14ac:dyDescent="0.2">
      <c r="D11460" s="2"/>
    </row>
    <row r="11461" spans="4:4" ht="33" customHeight="1" x14ac:dyDescent="0.2">
      <c r="D11461" s="2"/>
    </row>
    <row r="11462" spans="4:4" ht="33" customHeight="1" x14ac:dyDescent="0.2">
      <c r="D11462" s="2"/>
    </row>
    <row r="11463" spans="4:4" ht="33" customHeight="1" x14ac:dyDescent="0.2">
      <c r="D11463" s="2"/>
    </row>
    <row r="11464" spans="4:4" ht="33" customHeight="1" x14ac:dyDescent="0.2">
      <c r="D11464" s="2"/>
    </row>
    <row r="11465" spans="4:4" ht="33" customHeight="1" x14ac:dyDescent="0.2">
      <c r="D11465" s="2"/>
    </row>
    <row r="11466" spans="4:4" ht="33" customHeight="1" x14ac:dyDescent="0.2">
      <c r="D11466" s="2"/>
    </row>
    <row r="11467" spans="4:4" ht="33" customHeight="1" x14ac:dyDescent="0.2">
      <c r="D11467" s="2"/>
    </row>
    <row r="11468" spans="4:4" ht="33" customHeight="1" x14ac:dyDescent="0.2">
      <c r="D11468" s="2"/>
    </row>
    <row r="11469" spans="4:4" ht="33" customHeight="1" x14ac:dyDescent="0.2">
      <c r="D11469" s="2"/>
    </row>
    <row r="11470" spans="4:4" ht="33" customHeight="1" x14ac:dyDescent="0.2">
      <c r="D11470" s="2"/>
    </row>
    <row r="11471" spans="4:4" ht="33" customHeight="1" x14ac:dyDescent="0.2">
      <c r="D11471" s="2"/>
    </row>
    <row r="11472" spans="4:4" ht="33" customHeight="1" x14ac:dyDescent="0.2">
      <c r="D11472" s="2"/>
    </row>
    <row r="11473" spans="4:4" ht="33" customHeight="1" x14ac:dyDescent="0.2">
      <c r="D11473" s="2"/>
    </row>
    <row r="11474" spans="4:4" ht="33" customHeight="1" x14ac:dyDescent="0.2">
      <c r="D11474" s="2"/>
    </row>
    <row r="11475" spans="4:4" ht="33" customHeight="1" x14ac:dyDescent="0.2">
      <c r="D11475" s="2"/>
    </row>
    <row r="11476" spans="4:4" ht="33" customHeight="1" x14ac:dyDescent="0.2">
      <c r="D11476" s="2"/>
    </row>
    <row r="11477" spans="4:4" ht="33" customHeight="1" x14ac:dyDescent="0.2">
      <c r="D11477" s="2"/>
    </row>
    <row r="11478" spans="4:4" ht="33" customHeight="1" x14ac:dyDescent="0.2">
      <c r="D11478" s="2"/>
    </row>
    <row r="11479" spans="4:4" ht="33" customHeight="1" x14ac:dyDescent="0.2">
      <c r="D11479" s="2"/>
    </row>
    <row r="11480" spans="4:4" ht="33" customHeight="1" x14ac:dyDescent="0.2">
      <c r="D11480" s="2"/>
    </row>
    <row r="11481" spans="4:4" ht="33" customHeight="1" x14ac:dyDescent="0.2">
      <c r="D11481" s="2"/>
    </row>
    <row r="11482" spans="4:4" ht="33" customHeight="1" x14ac:dyDescent="0.2">
      <c r="D11482" s="2"/>
    </row>
    <row r="11483" spans="4:4" ht="33" customHeight="1" x14ac:dyDescent="0.2">
      <c r="D11483" s="2"/>
    </row>
    <row r="11484" spans="4:4" ht="33" customHeight="1" x14ac:dyDescent="0.2">
      <c r="D11484" s="2"/>
    </row>
    <row r="11485" spans="4:4" ht="33" customHeight="1" x14ac:dyDescent="0.2">
      <c r="D11485" s="2"/>
    </row>
    <row r="11486" spans="4:4" ht="33" customHeight="1" x14ac:dyDescent="0.2">
      <c r="D11486" s="2"/>
    </row>
    <row r="11487" spans="4:4" ht="33" customHeight="1" x14ac:dyDescent="0.2">
      <c r="D11487" s="2"/>
    </row>
    <row r="11488" spans="4:4" ht="33" customHeight="1" x14ac:dyDescent="0.2">
      <c r="D11488" s="2"/>
    </row>
    <row r="11489" spans="4:4" ht="33" customHeight="1" x14ac:dyDescent="0.2">
      <c r="D11489" s="2"/>
    </row>
    <row r="11490" spans="4:4" ht="33" customHeight="1" x14ac:dyDescent="0.2">
      <c r="D11490" s="2"/>
    </row>
    <row r="11491" spans="4:4" ht="33" customHeight="1" x14ac:dyDescent="0.2">
      <c r="D11491" s="2"/>
    </row>
    <row r="11492" spans="4:4" ht="33" customHeight="1" x14ac:dyDescent="0.2">
      <c r="D11492" s="2"/>
    </row>
    <row r="11493" spans="4:4" ht="33" customHeight="1" x14ac:dyDescent="0.2">
      <c r="D11493" s="2"/>
    </row>
    <row r="11494" spans="4:4" ht="33" customHeight="1" x14ac:dyDescent="0.2">
      <c r="D11494" s="2"/>
    </row>
    <row r="11495" spans="4:4" ht="33" customHeight="1" x14ac:dyDescent="0.2">
      <c r="D11495" s="2"/>
    </row>
    <row r="11496" spans="4:4" ht="33" customHeight="1" x14ac:dyDescent="0.2">
      <c r="D11496" s="2"/>
    </row>
    <row r="11497" spans="4:4" ht="33" customHeight="1" x14ac:dyDescent="0.2">
      <c r="D11497" s="2"/>
    </row>
    <row r="11498" spans="4:4" ht="33" customHeight="1" x14ac:dyDescent="0.2">
      <c r="D11498" s="2"/>
    </row>
    <row r="11499" spans="4:4" ht="33" customHeight="1" x14ac:dyDescent="0.2">
      <c r="D11499" s="2"/>
    </row>
    <row r="11500" spans="4:4" ht="33" customHeight="1" x14ac:dyDescent="0.2">
      <c r="D11500" s="2"/>
    </row>
    <row r="11501" spans="4:4" ht="33" customHeight="1" x14ac:dyDescent="0.2">
      <c r="D11501" s="2"/>
    </row>
    <row r="11502" spans="4:4" ht="33" customHeight="1" x14ac:dyDescent="0.2">
      <c r="D11502" s="2"/>
    </row>
    <row r="11503" spans="4:4" ht="33" customHeight="1" x14ac:dyDescent="0.2">
      <c r="D11503" s="2"/>
    </row>
    <row r="11504" spans="4:4" ht="33" customHeight="1" x14ac:dyDescent="0.2">
      <c r="D11504" s="2"/>
    </row>
    <row r="11505" spans="4:4" ht="33" customHeight="1" x14ac:dyDescent="0.2">
      <c r="D11505" s="2"/>
    </row>
    <row r="11506" spans="4:4" ht="33" customHeight="1" x14ac:dyDescent="0.2">
      <c r="D11506" s="2"/>
    </row>
    <row r="11507" spans="4:4" ht="33" customHeight="1" x14ac:dyDescent="0.2">
      <c r="D11507" s="2"/>
    </row>
    <row r="11508" spans="4:4" ht="33" customHeight="1" x14ac:dyDescent="0.2">
      <c r="D11508" s="2"/>
    </row>
    <row r="11509" spans="4:4" ht="33" customHeight="1" x14ac:dyDescent="0.2">
      <c r="D11509" s="2"/>
    </row>
    <row r="11510" spans="4:4" ht="33" customHeight="1" x14ac:dyDescent="0.2">
      <c r="D11510" s="2"/>
    </row>
    <row r="11511" spans="4:4" ht="33" customHeight="1" x14ac:dyDescent="0.2">
      <c r="D11511" s="2"/>
    </row>
    <row r="11512" spans="4:4" ht="33" customHeight="1" x14ac:dyDescent="0.2">
      <c r="D11512" s="2"/>
    </row>
    <row r="11513" spans="4:4" ht="33" customHeight="1" x14ac:dyDescent="0.2">
      <c r="D11513" s="2"/>
    </row>
    <row r="11514" spans="4:4" ht="33" customHeight="1" x14ac:dyDescent="0.2">
      <c r="D11514" s="2"/>
    </row>
    <row r="11515" spans="4:4" ht="33" customHeight="1" x14ac:dyDescent="0.2">
      <c r="D11515" s="2"/>
    </row>
    <row r="11516" spans="4:4" ht="33" customHeight="1" x14ac:dyDescent="0.2">
      <c r="D11516" s="2"/>
    </row>
    <row r="11517" spans="4:4" ht="33" customHeight="1" x14ac:dyDescent="0.2">
      <c r="D11517" s="2"/>
    </row>
    <row r="11518" spans="4:4" ht="33" customHeight="1" x14ac:dyDescent="0.2">
      <c r="D11518" s="2"/>
    </row>
    <row r="11519" spans="4:4" ht="33" customHeight="1" x14ac:dyDescent="0.2">
      <c r="D11519" s="2"/>
    </row>
    <row r="11520" spans="4:4" ht="33" customHeight="1" x14ac:dyDescent="0.2">
      <c r="D11520" s="2"/>
    </row>
    <row r="11521" spans="4:4" ht="33" customHeight="1" x14ac:dyDescent="0.2">
      <c r="D11521" s="2"/>
    </row>
    <row r="11522" spans="4:4" ht="33" customHeight="1" x14ac:dyDescent="0.2">
      <c r="D11522" s="2"/>
    </row>
    <row r="11523" spans="4:4" ht="33" customHeight="1" x14ac:dyDescent="0.2">
      <c r="D11523" s="2"/>
    </row>
    <row r="11524" spans="4:4" ht="33" customHeight="1" x14ac:dyDescent="0.2">
      <c r="D11524" s="2"/>
    </row>
    <row r="11525" spans="4:4" ht="33" customHeight="1" x14ac:dyDescent="0.2">
      <c r="D11525" s="2"/>
    </row>
    <row r="11526" spans="4:4" ht="33" customHeight="1" x14ac:dyDescent="0.2">
      <c r="D11526" s="2"/>
    </row>
    <row r="11527" spans="4:4" ht="33" customHeight="1" x14ac:dyDescent="0.2">
      <c r="D11527" s="2"/>
    </row>
    <row r="11528" spans="4:4" ht="33" customHeight="1" x14ac:dyDescent="0.2">
      <c r="D11528" s="2"/>
    </row>
    <row r="11529" spans="4:4" ht="33" customHeight="1" x14ac:dyDescent="0.2">
      <c r="D11529" s="2"/>
    </row>
    <row r="11530" spans="4:4" ht="33" customHeight="1" x14ac:dyDescent="0.2">
      <c r="D11530" s="2"/>
    </row>
    <row r="11531" spans="4:4" ht="33" customHeight="1" x14ac:dyDescent="0.2">
      <c r="D11531" s="2"/>
    </row>
    <row r="11532" spans="4:4" ht="33" customHeight="1" x14ac:dyDescent="0.2">
      <c r="D11532" s="2"/>
    </row>
    <row r="11533" spans="4:4" ht="33" customHeight="1" x14ac:dyDescent="0.2">
      <c r="D11533" s="2"/>
    </row>
    <row r="11534" spans="4:4" ht="33" customHeight="1" x14ac:dyDescent="0.2">
      <c r="D11534" s="2"/>
    </row>
    <row r="11535" spans="4:4" ht="33" customHeight="1" x14ac:dyDescent="0.2">
      <c r="D11535" s="2"/>
    </row>
    <row r="11536" spans="4:4" ht="33" customHeight="1" x14ac:dyDescent="0.2">
      <c r="D11536" s="2"/>
    </row>
    <row r="11537" spans="4:4" ht="33" customHeight="1" x14ac:dyDescent="0.2">
      <c r="D11537" s="2"/>
    </row>
    <row r="11538" spans="4:4" ht="33" customHeight="1" x14ac:dyDescent="0.2">
      <c r="D11538" s="2"/>
    </row>
    <row r="11539" spans="4:4" ht="33" customHeight="1" x14ac:dyDescent="0.2">
      <c r="D11539" s="2"/>
    </row>
    <row r="11540" spans="4:4" ht="33" customHeight="1" x14ac:dyDescent="0.2">
      <c r="D11540" s="2"/>
    </row>
    <row r="11541" spans="4:4" ht="33" customHeight="1" x14ac:dyDescent="0.2">
      <c r="D11541" s="2"/>
    </row>
    <row r="11542" spans="4:4" ht="33" customHeight="1" x14ac:dyDescent="0.2">
      <c r="D11542" s="2"/>
    </row>
    <row r="11543" spans="4:4" ht="33" customHeight="1" x14ac:dyDescent="0.2">
      <c r="D11543" s="2"/>
    </row>
    <row r="11544" spans="4:4" ht="33" customHeight="1" x14ac:dyDescent="0.2">
      <c r="D11544" s="2"/>
    </row>
    <row r="11545" spans="4:4" ht="33" customHeight="1" x14ac:dyDescent="0.2">
      <c r="D11545" s="2"/>
    </row>
    <row r="11546" spans="4:4" ht="33" customHeight="1" x14ac:dyDescent="0.2">
      <c r="D11546" s="2"/>
    </row>
    <row r="11547" spans="4:4" ht="33" customHeight="1" x14ac:dyDescent="0.2">
      <c r="D11547" s="2"/>
    </row>
    <row r="11548" spans="4:4" ht="33" customHeight="1" x14ac:dyDescent="0.2">
      <c r="D11548" s="2"/>
    </row>
    <row r="11549" spans="4:4" ht="33" customHeight="1" x14ac:dyDescent="0.2">
      <c r="D11549" s="2"/>
    </row>
    <row r="11550" spans="4:4" ht="33" customHeight="1" x14ac:dyDescent="0.2">
      <c r="D11550" s="2"/>
    </row>
    <row r="11551" spans="4:4" ht="33" customHeight="1" x14ac:dyDescent="0.2">
      <c r="D11551" s="2"/>
    </row>
    <row r="11552" spans="4:4" ht="33" customHeight="1" x14ac:dyDescent="0.2">
      <c r="D11552" s="2"/>
    </row>
    <row r="11553" spans="4:4" ht="33" customHeight="1" x14ac:dyDescent="0.2">
      <c r="D11553" s="2"/>
    </row>
    <row r="11554" spans="4:4" ht="33" customHeight="1" x14ac:dyDescent="0.2">
      <c r="D11554" s="2"/>
    </row>
    <row r="11555" spans="4:4" ht="33" customHeight="1" x14ac:dyDescent="0.2">
      <c r="D11555" s="2"/>
    </row>
    <row r="11556" spans="4:4" ht="33" customHeight="1" x14ac:dyDescent="0.2">
      <c r="D11556" s="2"/>
    </row>
    <row r="11557" spans="4:4" ht="33" customHeight="1" x14ac:dyDescent="0.2">
      <c r="D11557" s="2"/>
    </row>
    <row r="11558" spans="4:4" ht="33" customHeight="1" x14ac:dyDescent="0.2">
      <c r="D11558" s="2"/>
    </row>
    <row r="11559" spans="4:4" ht="33" customHeight="1" x14ac:dyDescent="0.2">
      <c r="D11559" s="2"/>
    </row>
    <row r="11560" spans="4:4" ht="33" customHeight="1" x14ac:dyDescent="0.2">
      <c r="D11560" s="2"/>
    </row>
    <row r="11561" spans="4:4" ht="33" customHeight="1" x14ac:dyDescent="0.2">
      <c r="D11561" s="2"/>
    </row>
    <row r="11562" spans="4:4" ht="33" customHeight="1" x14ac:dyDescent="0.2">
      <c r="D11562" s="2"/>
    </row>
    <row r="11563" spans="4:4" ht="33" customHeight="1" x14ac:dyDescent="0.2">
      <c r="D11563" s="2"/>
    </row>
    <row r="11564" spans="4:4" ht="33" customHeight="1" x14ac:dyDescent="0.2">
      <c r="D11564" s="2"/>
    </row>
    <row r="11565" spans="4:4" ht="33" customHeight="1" x14ac:dyDescent="0.2">
      <c r="D11565" s="2"/>
    </row>
    <row r="11566" spans="4:4" ht="33" customHeight="1" x14ac:dyDescent="0.2">
      <c r="D11566" s="2"/>
    </row>
    <row r="11567" spans="4:4" ht="33" customHeight="1" x14ac:dyDescent="0.2">
      <c r="D11567" s="2"/>
    </row>
    <row r="11568" spans="4:4" ht="33" customHeight="1" x14ac:dyDescent="0.2">
      <c r="D11568" s="2"/>
    </row>
    <row r="11569" spans="4:4" ht="33" customHeight="1" x14ac:dyDescent="0.2">
      <c r="D11569" s="2"/>
    </row>
    <row r="11570" spans="4:4" ht="33" customHeight="1" x14ac:dyDescent="0.2">
      <c r="D11570" s="2"/>
    </row>
    <row r="11571" spans="4:4" ht="33" customHeight="1" x14ac:dyDescent="0.2">
      <c r="D11571" s="2"/>
    </row>
    <row r="11572" spans="4:4" ht="33" customHeight="1" x14ac:dyDescent="0.2">
      <c r="D11572" s="2"/>
    </row>
    <row r="11573" spans="4:4" ht="33" customHeight="1" x14ac:dyDescent="0.2">
      <c r="D11573" s="2"/>
    </row>
    <row r="11574" spans="4:4" ht="33" customHeight="1" x14ac:dyDescent="0.2">
      <c r="D11574" s="2"/>
    </row>
    <row r="11575" spans="4:4" ht="33" customHeight="1" x14ac:dyDescent="0.2">
      <c r="D11575" s="2"/>
    </row>
    <row r="11576" spans="4:4" ht="33" customHeight="1" x14ac:dyDescent="0.2">
      <c r="D11576" s="2"/>
    </row>
    <row r="11577" spans="4:4" ht="33" customHeight="1" x14ac:dyDescent="0.2">
      <c r="D11577" s="2"/>
    </row>
    <row r="11578" spans="4:4" ht="33" customHeight="1" x14ac:dyDescent="0.2">
      <c r="D11578" s="2"/>
    </row>
    <row r="11579" spans="4:4" ht="33" customHeight="1" x14ac:dyDescent="0.2">
      <c r="D11579" s="2"/>
    </row>
    <row r="11580" spans="4:4" ht="33" customHeight="1" x14ac:dyDescent="0.2">
      <c r="D11580" s="2"/>
    </row>
    <row r="11581" spans="4:4" ht="33" customHeight="1" x14ac:dyDescent="0.2">
      <c r="D11581" s="2"/>
    </row>
    <row r="11582" spans="4:4" ht="33" customHeight="1" x14ac:dyDescent="0.2">
      <c r="D11582" s="2"/>
    </row>
    <row r="11583" spans="4:4" ht="33" customHeight="1" x14ac:dyDescent="0.2">
      <c r="D11583" s="2"/>
    </row>
    <row r="11584" spans="4:4" ht="33" customHeight="1" x14ac:dyDescent="0.2">
      <c r="D11584" s="2"/>
    </row>
    <row r="11585" spans="4:4" ht="33" customHeight="1" x14ac:dyDescent="0.2">
      <c r="D11585" s="2"/>
    </row>
    <row r="11586" spans="4:4" ht="33" customHeight="1" x14ac:dyDescent="0.2">
      <c r="D11586" s="2"/>
    </row>
    <row r="11587" spans="4:4" ht="33" customHeight="1" x14ac:dyDescent="0.2">
      <c r="D11587" s="2"/>
    </row>
    <row r="11588" spans="4:4" ht="33" customHeight="1" x14ac:dyDescent="0.2">
      <c r="D11588" s="2"/>
    </row>
    <row r="11589" spans="4:4" ht="33" customHeight="1" x14ac:dyDescent="0.2">
      <c r="D11589" s="2"/>
    </row>
    <row r="11590" spans="4:4" ht="33" customHeight="1" x14ac:dyDescent="0.2">
      <c r="D11590" s="2"/>
    </row>
    <row r="11591" spans="4:4" ht="33" customHeight="1" x14ac:dyDescent="0.2">
      <c r="D11591" s="2"/>
    </row>
    <row r="11592" spans="4:4" ht="33" customHeight="1" x14ac:dyDescent="0.2">
      <c r="D11592" s="2"/>
    </row>
    <row r="11593" spans="4:4" ht="33" customHeight="1" x14ac:dyDescent="0.2">
      <c r="D11593" s="2"/>
    </row>
    <row r="11594" spans="4:4" ht="33" customHeight="1" x14ac:dyDescent="0.2">
      <c r="D11594" s="2"/>
    </row>
    <row r="11595" spans="4:4" ht="33" customHeight="1" x14ac:dyDescent="0.2">
      <c r="D11595" s="2"/>
    </row>
    <row r="11596" spans="4:4" ht="33" customHeight="1" x14ac:dyDescent="0.2">
      <c r="D11596" s="2"/>
    </row>
    <row r="11597" spans="4:4" ht="33" customHeight="1" x14ac:dyDescent="0.2">
      <c r="D11597" s="2"/>
    </row>
    <row r="11598" spans="4:4" ht="33" customHeight="1" x14ac:dyDescent="0.2">
      <c r="D11598" s="2"/>
    </row>
    <row r="11599" spans="4:4" ht="33" customHeight="1" x14ac:dyDescent="0.2">
      <c r="D11599" s="2"/>
    </row>
    <row r="11600" spans="4:4" ht="33" customHeight="1" x14ac:dyDescent="0.2">
      <c r="D11600" s="2"/>
    </row>
    <row r="11601" spans="4:4" ht="33" customHeight="1" x14ac:dyDescent="0.2">
      <c r="D11601" s="2"/>
    </row>
    <row r="11602" spans="4:4" ht="33" customHeight="1" x14ac:dyDescent="0.2">
      <c r="D11602" s="2"/>
    </row>
    <row r="11603" spans="4:4" ht="33" customHeight="1" x14ac:dyDescent="0.2">
      <c r="D11603" s="2"/>
    </row>
    <row r="11604" spans="4:4" ht="33" customHeight="1" x14ac:dyDescent="0.2">
      <c r="D11604" s="2"/>
    </row>
    <row r="11605" spans="4:4" ht="33" customHeight="1" x14ac:dyDescent="0.2">
      <c r="D11605" s="2"/>
    </row>
    <row r="11606" spans="4:4" ht="33" customHeight="1" x14ac:dyDescent="0.2">
      <c r="D11606" s="2"/>
    </row>
    <row r="11607" spans="4:4" ht="33" customHeight="1" x14ac:dyDescent="0.2">
      <c r="D11607" s="2"/>
    </row>
    <row r="11608" spans="4:4" ht="33" customHeight="1" x14ac:dyDescent="0.2">
      <c r="D11608" s="2"/>
    </row>
    <row r="11609" spans="4:4" ht="33" customHeight="1" x14ac:dyDescent="0.2">
      <c r="D11609" s="2"/>
    </row>
    <row r="11610" spans="4:4" ht="33" customHeight="1" x14ac:dyDescent="0.2">
      <c r="D11610" s="2"/>
    </row>
    <row r="11611" spans="4:4" ht="33" customHeight="1" x14ac:dyDescent="0.2">
      <c r="D11611" s="2"/>
    </row>
    <row r="11612" spans="4:4" ht="33" customHeight="1" x14ac:dyDescent="0.2">
      <c r="D11612" s="2"/>
    </row>
    <row r="11613" spans="4:4" ht="33" customHeight="1" x14ac:dyDescent="0.2">
      <c r="D11613" s="2"/>
    </row>
    <row r="11614" spans="4:4" ht="33" customHeight="1" x14ac:dyDescent="0.2">
      <c r="D11614" s="2"/>
    </row>
    <row r="11615" spans="4:4" ht="33" customHeight="1" x14ac:dyDescent="0.2">
      <c r="D11615" s="2"/>
    </row>
    <row r="11616" spans="4:4" ht="33" customHeight="1" x14ac:dyDescent="0.2">
      <c r="D11616" s="2"/>
    </row>
    <row r="11617" spans="4:4" ht="33" customHeight="1" x14ac:dyDescent="0.2">
      <c r="D11617" s="2"/>
    </row>
    <row r="11618" spans="4:4" ht="33" customHeight="1" x14ac:dyDescent="0.2">
      <c r="D11618" s="2"/>
    </row>
    <row r="11619" spans="4:4" ht="33" customHeight="1" x14ac:dyDescent="0.2">
      <c r="D11619" s="2"/>
    </row>
    <row r="11620" spans="4:4" ht="33" customHeight="1" x14ac:dyDescent="0.2">
      <c r="D11620" s="2"/>
    </row>
    <row r="11621" spans="4:4" ht="33" customHeight="1" x14ac:dyDescent="0.2">
      <c r="D11621" s="2"/>
    </row>
    <row r="11622" spans="4:4" ht="33" customHeight="1" x14ac:dyDescent="0.2">
      <c r="D11622" s="2"/>
    </row>
    <row r="11623" spans="4:4" ht="33" customHeight="1" x14ac:dyDescent="0.2">
      <c r="D11623" s="2"/>
    </row>
    <row r="11624" spans="4:4" ht="33" customHeight="1" x14ac:dyDescent="0.2">
      <c r="D11624" s="2"/>
    </row>
    <row r="11625" spans="4:4" ht="33" customHeight="1" x14ac:dyDescent="0.2">
      <c r="D11625" s="2"/>
    </row>
    <row r="11626" spans="4:4" ht="33" customHeight="1" x14ac:dyDescent="0.2">
      <c r="D11626" s="2"/>
    </row>
    <row r="11627" spans="4:4" ht="33" customHeight="1" x14ac:dyDescent="0.2">
      <c r="D11627" s="2"/>
    </row>
    <row r="11628" spans="4:4" ht="33" customHeight="1" x14ac:dyDescent="0.2">
      <c r="D11628" s="2"/>
    </row>
    <row r="11629" spans="4:4" ht="33" customHeight="1" x14ac:dyDescent="0.2">
      <c r="D11629" s="2"/>
    </row>
    <row r="11630" spans="4:4" ht="33" customHeight="1" x14ac:dyDescent="0.2">
      <c r="D11630" s="2"/>
    </row>
    <row r="11631" spans="4:4" ht="33" customHeight="1" x14ac:dyDescent="0.2">
      <c r="D11631" s="2"/>
    </row>
    <row r="11632" spans="4:4" ht="33" customHeight="1" x14ac:dyDescent="0.2">
      <c r="D11632" s="2"/>
    </row>
    <row r="11633" spans="4:4" ht="33" customHeight="1" x14ac:dyDescent="0.2">
      <c r="D11633" s="2"/>
    </row>
    <row r="11634" spans="4:4" ht="33" customHeight="1" x14ac:dyDescent="0.2">
      <c r="D11634" s="2"/>
    </row>
    <row r="11635" spans="4:4" ht="33" customHeight="1" x14ac:dyDescent="0.2">
      <c r="D11635" s="2"/>
    </row>
    <row r="11636" spans="4:4" ht="33" customHeight="1" x14ac:dyDescent="0.2">
      <c r="D11636" s="2"/>
    </row>
    <row r="11637" spans="4:4" ht="33" customHeight="1" x14ac:dyDescent="0.2">
      <c r="D11637" s="2"/>
    </row>
    <row r="11638" spans="4:4" ht="33" customHeight="1" x14ac:dyDescent="0.2">
      <c r="D11638" s="2"/>
    </row>
    <row r="11639" spans="4:4" ht="33" customHeight="1" x14ac:dyDescent="0.2">
      <c r="D11639" s="2"/>
    </row>
    <row r="11640" spans="4:4" ht="33" customHeight="1" x14ac:dyDescent="0.2">
      <c r="D11640" s="2"/>
    </row>
    <row r="11641" spans="4:4" ht="33" customHeight="1" x14ac:dyDescent="0.2">
      <c r="D11641" s="2"/>
    </row>
    <row r="11642" spans="4:4" ht="33" customHeight="1" x14ac:dyDescent="0.2">
      <c r="D11642" s="2"/>
    </row>
    <row r="11643" spans="4:4" ht="33" customHeight="1" x14ac:dyDescent="0.2">
      <c r="D11643" s="2"/>
    </row>
    <row r="11644" spans="4:4" ht="33" customHeight="1" x14ac:dyDescent="0.2">
      <c r="D11644" s="2"/>
    </row>
    <row r="11645" spans="4:4" ht="33" customHeight="1" x14ac:dyDescent="0.2">
      <c r="D11645" s="2"/>
    </row>
    <row r="11646" spans="4:4" ht="33" customHeight="1" x14ac:dyDescent="0.2">
      <c r="D11646" s="2"/>
    </row>
    <row r="11647" spans="4:4" ht="33" customHeight="1" x14ac:dyDescent="0.2">
      <c r="D11647" s="2"/>
    </row>
    <row r="11648" spans="4:4" ht="33" customHeight="1" x14ac:dyDescent="0.2">
      <c r="D11648" s="2"/>
    </row>
    <row r="11649" spans="4:4" ht="33" customHeight="1" x14ac:dyDescent="0.2">
      <c r="D11649" s="2"/>
    </row>
    <row r="11650" spans="4:4" ht="33" customHeight="1" x14ac:dyDescent="0.2">
      <c r="D11650" s="2"/>
    </row>
    <row r="11651" spans="4:4" ht="33" customHeight="1" x14ac:dyDescent="0.2">
      <c r="D11651" s="2"/>
    </row>
    <row r="11652" spans="4:4" ht="33" customHeight="1" x14ac:dyDescent="0.2">
      <c r="D11652" s="2"/>
    </row>
    <row r="11653" spans="4:4" ht="33" customHeight="1" x14ac:dyDescent="0.2">
      <c r="D11653" s="2"/>
    </row>
    <row r="11654" spans="4:4" ht="33" customHeight="1" x14ac:dyDescent="0.2">
      <c r="D11654" s="2"/>
    </row>
    <row r="11655" spans="4:4" ht="33" customHeight="1" x14ac:dyDescent="0.2">
      <c r="D11655" s="2"/>
    </row>
    <row r="11656" spans="4:4" ht="33" customHeight="1" x14ac:dyDescent="0.2">
      <c r="D11656" s="2"/>
    </row>
    <row r="11657" spans="4:4" ht="33" customHeight="1" x14ac:dyDescent="0.2">
      <c r="D11657" s="2"/>
    </row>
    <row r="11658" spans="4:4" ht="33" customHeight="1" x14ac:dyDescent="0.2">
      <c r="D11658" s="2"/>
    </row>
    <row r="11659" spans="4:4" ht="33" customHeight="1" x14ac:dyDescent="0.2">
      <c r="D11659" s="2"/>
    </row>
    <row r="11660" spans="4:4" ht="33" customHeight="1" x14ac:dyDescent="0.2">
      <c r="D11660" s="2"/>
    </row>
    <row r="11661" spans="4:4" ht="33" customHeight="1" x14ac:dyDescent="0.2">
      <c r="D11661" s="2"/>
    </row>
    <row r="11662" spans="4:4" ht="33" customHeight="1" x14ac:dyDescent="0.2">
      <c r="D11662" s="2"/>
    </row>
    <row r="11663" spans="4:4" ht="33" customHeight="1" x14ac:dyDescent="0.2">
      <c r="D11663" s="2"/>
    </row>
    <row r="11664" spans="4:4" ht="33" customHeight="1" x14ac:dyDescent="0.2">
      <c r="D11664" s="2"/>
    </row>
    <row r="11665" spans="4:4" ht="33" customHeight="1" x14ac:dyDescent="0.2">
      <c r="D11665" s="2"/>
    </row>
    <row r="11666" spans="4:4" ht="33" customHeight="1" x14ac:dyDescent="0.2">
      <c r="D11666" s="2"/>
    </row>
    <row r="11667" spans="4:4" ht="33" customHeight="1" x14ac:dyDescent="0.2">
      <c r="D11667" s="2"/>
    </row>
    <row r="11668" spans="4:4" ht="33" customHeight="1" x14ac:dyDescent="0.2">
      <c r="D11668" s="2"/>
    </row>
    <row r="11669" spans="4:4" ht="33" customHeight="1" x14ac:dyDescent="0.2">
      <c r="D11669" s="2"/>
    </row>
    <row r="11670" spans="4:4" ht="33" customHeight="1" x14ac:dyDescent="0.2">
      <c r="D11670" s="2"/>
    </row>
    <row r="11671" spans="4:4" ht="33" customHeight="1" x14ac:dyDescent="0.2">
      <c r="D11671" s="2"/>
    </row>
    <row r="11672" spans="4:4" ht="33" customHeight="1" x14ac:dyDescent="0.2">
      <c r="D11672" s="2"/>
    </row>
    <row r="11673" spans="4:4" ht="33" customHeight="1" x14ac:dyDescent="0.2">
      <c r="D11673" s="2"/>
    </row>
    <row r="11674" spans="4:4" ht="33" customHeight="1" x14ac:dyDescent="0.2">
      <c r="D11674" s="2"/>
    </row>
    <row r="11675" spans="4:4" ht="33" customHeight="1" x14ac:dyDescent="0.2">
      <c r="D11675" s="2"/>
    </row>
    <row r="11676" spans="4:4" ht="33" customHeight="1" x14ac:dyDescent="0.2">
      <c r="D11676" s="2"/>
    </row>
    <row r="11677" spans="4:4" ht="33" customHeight="1" x14ac:dyDescent="0.2">
      <c r="D11677" s="2"/>
    </row>
    <row r="11678" spans="4:4" ht="33" customHeight="1" x14ac:dyDescent="0.2">
      <c r="D11678" s="2"/>
    </row>
    <row r="11679" spans="4:4" ht="33" customHeight="1" x14ac:dyDescent="0.2">
      <c r="D11679" s="2"/>
    </row>
    <row r="11680" spans="4:4" ht="33" customHeight="1" x14ac:dyDescent="0.2">
      <c r="D11680" s="2"/>
    </row>
    <row r="11681" spans="4:4" ht="33" customHeight="1" x14ac:dyDescent="0.2">
      <c r="D11681" s="2"/>
    </row>
    <row r="11682" spans="4:4" ht="33" customHeight="1" x14ac:dyDescent="0.2">
      <c r="D11682" s="2"/>
    </row>
    <row r="11683" spans="4:4" ht="33" customHeight="1" x14ac:dyDescent="0.2">
      <c r="D11683" s="2"/>
    </row>
    <row r="11684" spans="4:4" ht="33" customHeight="1" x14ac:dyDescent="0.2">
      <c r="D11684" s="2"/>
    </row>
    <row r="11685" spans="4:4" ht="33" customHeight="1" x14ac:dyDescent="0.2">
      <c r="D11685" s="2"/>
    </row>
    <row r="11686" spans="4:4" ht="33" customHeight="1" x14ac:dyDescent="0.2">
      <c r="D11686" s="2"/>
    </row>
    <row r="11687" spans="4:4" ht="33" customHeight="1" x14ac:dyDescent="0.2">
      <c r="D11687" s="2"/>
    </row>
    <row r="11688" spans="4:4" ht="33" customHeight="1" x14ac:dyDescent="0.2">
      <c r="D11688" s="2"/>
    </row>
    <row r="11689" spans="4:4" ht="33" customHeight="1" x14ac:dyDescent="0.2">
      <c r="D11689" s="2"/>
    </row>
    <row r="11690" spans="4:4" ht="33" customHeight="1" x14ac:dyDescent="0.2">
      <c r="D11690" s="2"/>
    </row>
    <row r="11691" spans="4:4" ht="33" customHeight="1" x14ac:dyDescent="0.2">
      <c r="D11691" s="2"/>
    </row>
    <row r="11692" spans="4:4" ht="33" customHeight="1" x14ac:dyDescent="0.2">
      <c r="D11692" s="2"/>
    </row>
    <row r="11693" spans="4:4" ht="33" customHeight="1" x14ac:dyDescent="0.2">
      <c r="D11693" s="2"/>
    </row>
    <row r="11694" spans="4:4" ht="33" customHeight="1" x14ac:dyDescent="0.2">
      <c r="D11694" s="2"/>
    </row>
    <row r="11695" spans="4:4" ht="33" customHeight="1" x14ac:dyDescent="0.2">
      <c r="D11695" s="2"/>
    </row>
    <row r="11696" spans="4:4" ht="33" customHeight="1" x14ac:dyDescent="0.2">
      <c r="D11696" s="2"/>
    </row>
    <row r="11697" spans="4:4" ht="33" customHeight="1" x14ac:dyDescent="0.2">
      <c r="D11697" s="2"/>
    </row>
    <row r="11698" spans="4:4" ht="33" customHeight="1" x14ac:dyDescent="0.2">
      <c r="D11698" s="2"/>
    </row>
    <row r="11699" spans="4:4" ht="33" customHeight="1" x14ac:dyDescent="0.2">
      <c r="D11699" s="2"/>
    </row>
    <row r="11700" spans="4:4" ht="33" customHeight="1" x14ac:dyDescent="0.2">
      <c r="D11700" s="2"/>
    </row>
    <row r="11701" spans="4:4" ht="33" customHeight="1" x14ac:dyDescent="0.2">
      <c r="D11701" s="2"/>
    </row>
    <row r="11702" spans="4:4" ht="33" customHeight="1" x14ac:dyDescent="0.2">
      <c r="D11702" s="2"/>
    </row>
    <row r="11703" spans="4:4" ht="33" customHeight="1" x14ac:dyDescent="0.2">
      <c r="D11703" s="2"/>
    </row>
    <row r="11704" spans="4:4" ht="33" customHeight="1" x14ac:dyDescent="0.2">
      <c r="D11704" s="2"/>
    </row>
    <row r="11705" spans="4:4" ht="33" customHeight="1" x14ac:dyDescent="0.2">
      <c r="D11705" s="2"/>
    </row>
    <row r="11706" spans="4:4" ht="33" customHeight="1" x14ac:dyDescent="0.2">
      <c r="D11706" s="2"/>
    </row>
    <row r="11707" spans="4:4" ht="33" customHeight="1" x14ac:dyDescent="0.2">
      <c r="D11707" s="2"/>
    </row>
    <row r="11708" spans="4:4" ht="33" customHeight="1" x14ac:dyDescent="0.2">
      <c r="D11708" s="2"/>
    </row>
    <row r="11709" spans="4:4" ht="33" customHeight="1" x14ac:dyDescent="0.2">
      <c r="D11709" s="2"/>
    </row>
    <row r="11710" spans="4:4" ht="33" customHeight="1" x14ac:dyDescent="0.2">
      <c r="D11710" s="2"/>
    </row>
    <row r="11711" spans="4:4" ht="33" customHeight="1" x14ac:dyDescent="0.2">
      <c r="D11711" s="2"/>
    </row>
    <row r="11712" spans="4:4" ht="33" customHeight="1" x14ac:dyDescent="0.2">
      <c r="D11712" s="2"/>
    </row>
    <row r="11713" spans="4:4" ht="33" customHeight="1" x14ac:dyDescent="0.2">
      <c r="D11713" s="2"/>
    </row>
    <row r="11714" spans="4:4" ht="33" customHeight="1" x14ac:dyDescent="0.2">
      <c r="D11714" s="2"/>
    </row>
    <row r="11715" spans="4:4" ht="33" customHeight="1" x14ac:dyDescent="0.2">
      <c r="D11715" s="2"/>
    </row>
    <row r="11716" spans="4:4" ht="33" customHeight="1" x14ac:dyDescent="0.2">
      <c r="D11716" s="2"/>
    </row>
    <row r="11717" spans="4:4" ht="33" customHeight="1" x14ac:dyDescent="0.2">
      <c r="D11717" s="2"/>
    </row>
    <row r="11718" spans="4:4" ht="33" customHeight="1" x14ac:dyDescent="0.2">
      <c r="D11718" s="2"/>
    </row>
    <row r="11719" spans="4:4" ht="33" customHeight="1" x14ac:dyDescent="0.2">
      <c r="D11719" s="2"/>
    </row>
    <row r="11720" spans="4:4" ht="33" customHeight="1" x14ac:dyDescent="0.2">
      <c r="D11720" s="2"/>
    </row>
    <row r="11721" spans="4:4" ht="33" customHeight="1" x14ac:dyDescent="0.2">
      <c r="D11721" s="2"/>
    </row>
    <row r="11722" spans="4:4" ht="33" customHeight="1" x14ac:dyDescent="0.2">
      <c r="D11722" s="2"/>
    </row>
    <row r="11723" spans="4:4" ht="33" customHeight="1" x14ac:dyDescent="0.2">
      <c r="D11723" s="2"/>
    </row>
    <row r="11724" spans="4:4" ht="33" customHeight="1" x14ac:dyDescent="0.2">
      <c r="D11724" s="2"/>
    </row>
    <row r="11725" spans="4:4" ht="33" customHeight="1" x14ac:dyDescent="0.2">
      <c r="D11725" s="2"/>
    </row>
    <row r="11726" spans="4:4" ht="33" customHeight="1" x14ac:dyDescent="0.2">
      <c r="D11726" s="2"/>
    </row>
    <row r="11727" spans="4:4" ht="33" customHeight="1" x14ac:dyDescent="0.2">
      <c r="D11727" s="2"/>
    </row>
    <row r="11728" spans="4:4" ht="33" customHeight="1" x14ac:dyDescent="0.2">
      <c r="D11728" s="2"/>
    </row>
    <row r="11729" spans="4:4" ht="33" customHeight="1" x14ac:dyDescent="0.2">
      <c r="D11729" s="2"/>
    </row>
    <row r="11730" spans="4:4" ht="33" customHeight="1" x14ac:dyDescent="0.2">
      <c r="D11730" s="2"/>
    </row>
    <row r="11731" spans="4:4" ht="33" customHeight="1" x14ac:dyDescent="0.2">
      <c r="D11731" s="2"/>
    </row>
    <row r="11732" spans="4:4" ht="33" customHeight="1" x14ac:dyDescent="0.2">
      <c r="D11732" s="2"/>
    </row>
    <row r="11733" spans="4:4" ht="33" customHeight="1" x14ac:dyDescent="0.2">
      <c r="D11733" s="2"/>
    </row>
    <row r="11734" spans="4:4" ht="33" customHeight="1" x14ac:dyDescent="0.2">
      <c r="D11734" s="2"/>
    </row>
    <row r="11735" spans="4:4" ht="33" customHeight="1" x14ac:dyDescent="0.2">
      <c r="D11735" s="2"/>
    </row>
    <row r="11736" spans="4:4" ht="33" customHeight="1" x14ac:dyDescent="0.2">
      <c r="D11736" s="2"/>
    </row>
    <row r="11737" spans="4:4" ht="33" customHeight="1" x14ac:dyDescent="0.2">
      <c r="D11737" s="2"/>
    </row>
    <row r="11738" spans="4:4" ht="33" customHeight="1" x14ac:dyDescent="0.2">
      <c r="D11738" s="2"/>
    </row>
    <row r="11739" spans="4:4" ht="33" customHeight="1" x14ac:dyDescent="0.2">
      <c r="D11739" s="2"/>
    </row>
    <row r="11740" spans="4:4" ht="33" customHeight="1" x14ac:dyDescent="0.2">
      <c r="D11740" s="2"/>
    </row>
    <row r="11741" spans="4:4" ht="33" customHeight="1" x14ac:dyDescent="0.2">
      <c r="D11741" s="2"/>
    </row>
    <row r="11742" spans="4:4" ht="33" customHeight="1" x14ac:dyDescent="0.2">
      <c r="D11742" s="2"/>
    </row>
    <row r="11743" spans="4:4" ht="33" customHeight="1" x14ac:dyDescent="0.2">
      <c r="D11743" s="2"/>
    </row>
    <row r="11744" spans="4:4" ht="33" customHeight="1" x14ac:dyDescent="0.2">
      <c r="D11744" s="2"/>
    </row>
    <row r="11745" spans="4:4" ht="33" customHeight="1" x14ac:dyDescent="0.2">
      <c r="D11745" s="2"/>
    </row>
    <row r="11746" spans="4:4" ht="33" customHeight="1" x14ac:dyDescent="0.2">
      <c r="D11746" s="2"/>
    </row>
    <row r="11747" spans="4:4" ht="33" customHeight="1" x14ac:dyDescent="0.2">
      <c r="D11747" s="2"/>
    </row>
    <row r="11748" spans="4:4" ht="33" customHeight="1" x14ac:dyDescent="0.2">
      <c r="D11748" s="2"/>
    </row>
    <row r="11749" spans="4:4" ht="33" customHeight="1" x14ac:dyDescent="0.2">
      <c r="D11749" s="2"/>
    </row>
    <row r="11750" spans="4:4" ht="33" customHeight="1" x14ac:dyDescent="0.2">
      <c r="D11750" s="2"/>
    </row>
    <row r="11751" spans="4:4" ht="33" customHeight="1" x14ac:dyDescent="0.2">
      <c r="D11751" s="2"/>
    </row>
    <row r="11752" spans="4:4" ht="33" customHeight="1" x14ac:dyDescent="0.2">
      <c r="D11752" s="2"/>
    </row>
    <row r="11753" spans="4:4" ht="33" customHeight="1" x14ac:dyDescent="0.2">
      <c r="D11753" s="2"/>
    </row>
    <row r="11754" spans="4:4" ht="33" customHeight="1" x14ac:dyDescent="0.2">
      <c r="D11754" s="2"/>
    </row>
    <row r="11755" spans="4:4" ht="33" customHeight="1" x14ac:dyDescent="0.2">
      <c r="D11755" s="2"/>
    </row>
    <row r="11756" spans="4:4" ht="33" customHeight="1" x14ac:dyDescent="0.2">
      <c r="D11756" s="2"/>
    </row>
    <row r="11757" spans="4:4" ht="33" customHeight="1" x14ac:dyDescent="0.2">
      <c r="D11757" s="2"/>
    </row>
    <row r="11758" spans="4:4" ht="33" customHeight="1" x14ac:dyDescent="0.2">
      <c r="D11758" s="2"/>
    </row>
    <row r="11759" spans="4:4" ht="33" customHeight="1" x14ac:dyDescent="0.2">
      <c r="D11759" s="2"/>
    </row>
    <row r="11760" spans="4:4" ht="33" customHeight="1" x14ac:dyDescent="0.2">
      <c r="D11760" s="2"/>
    </row>
    <row r="11761" spans="4:4" ht="33" customHeight="1" x14ac:dyDescent="0.2">
      <c r="D11761" s="2"/>
    </row>
    <row r="11762" spans="4:4" ht="33" customHeight="1" x14ac:dyDescent="0.2">
      <c r="D11762" s="2"/>
    </row>
    <row r="11763" spans="4:4" ht="33" customHeight="1" x14ac:dyDescent="0.2">
      <c r="D11763" s="2"/>
    </row>
    <row r="11764" spans="4:4" ht="33" customHeight="1" x14ac:dyDescent="0.2">
      <c r="D11764" s="2"/>
    </row>
    <row r="11765" spans="4:4" ht="33" customHeight="1" x14ac:dyDescent="0.2">
      <c r="D11765" s="2"/>
    </row>
    <row r="11766" spans="4:4" ht="33" customHeight="1" x14ac:dyDescent="0.2">
      <c r="D11766" s="2"/>
    </row>
    <row r="11767" spans="4:4" ht="33" customHeight="1" x14ac:dyDescent="0.2">
      <c r="D11767" s="2"/>
    </row>
    <row r="11768" spans="4:4" ht="33" customHeight="1" x14ac:dyDescent="0.2">
      <c r="D11768" s="2"/>
    </row>
    <row r="11769" spans="4:4" ht="33" customHeight="1" x14ac:dyDescent="0.2">
      <c r="D11769" s="2"/>
    </row>
    <row r="11770" spans="4:4" ht="33" customHeight="1" x14ac:dyDescent="0.2">
      <c r="D11770" s="2"/>
    </row>
    <row r="11771" spans="4:4" ht="33" customHeight="1" x14ac:dyDescent="0.2">
      <c r="D11771" s="2"/>
    </row>
    <row r="11772" spans="4:4" ht="33" customHeight="1" x14ac:dyDescent="0.2">
      <c r="D11772" s="2"/>
    </row>
    <row r="11773" spans="4:4" ht="33" customHeight="1" x14ac:dyDescent="0.2">
      <c r="D11773" s="2"/>
    </row>
    <row r="11774" spans="4:4" ht="33" customHeight="1" x14ac:dyDescent="0.2">
      <c r="D11774" s="2"/>
    </row>
    <row r="11775" spans="4:4" ht="33" customHeight="1" x14ac:dyDescent="0.2">
      <c r="D11775" s="2"/>
    </row>
    <row r="11776" spans="4:4" ht="33" customHeight="1" x14ac:dyDescent="0.2">
      <c r="D11776" s="2"/>
    </row>
    <row r="11777" spans="4:4" ht="33" customHeight="1" x14ac:dyDescent="0.2">
      <c r="D11777" s="2"/>
    </row>
    <row r="11778" spans="4:4" ht="33" customHeight="1" x14ac:dyDescent="0.2">
      <c r="D11778" s="2"/>
    </row>
    <row r="11779" spans="4:4" ht="33" customHeight="1" x14ac:dyDescent="0.2">
      <c r="D11779" s="2"/>
    </row>
    <row r="11780" spans="4:4" ht="33" customHeight="1" x14ac:dyDescent="0.2">
      <c r="D11780" s="2"/>
    </row>
    <row r="11781" spans="4:4" ht="33" customHeight="1" x14ac:dyDescent="0.2">
      <c r="D11781" s="2"/>
    </row>
    <row r="11782" spans="4:4" ht="33" customHeight="1" x14ac:dyDescent="0.2">
      <c r="D11782" s="2"/>
    </row>
    <row r="11783" spans="4:4" ht="33" customHeight="1" x14ac:dyDescent="0.2">
      <c r="D11783" s="2"/>
    </row>
    <row r="11784" spans="4:4" ht="33" customHeight="1" x14ac:dyDescent="0.2">
      <c r="D11784" s="2"/>
    </row>
    <row r="11785" spans="4:4" ht="33" customHeight="1" x14ac:dyDescent="0.2">
      <c r="D11785" s="2"/>
    </row>
    <row r="11786" spans="4:4" ht="33" customHeight="1" x14ac:dyDescent="0.2">
      <c r="D11786" s="2"/>
    </row>
    <row r="11787" spans="4:4" ht="33" customHeight="1" x14ac:dyDescent="0.2">
      <c r="D11787" s="2"/>
    </row>
    <row r="11788" spans="4:4" ht="33" customHeight="1" x14ac:dyDescent="0.2">
      <c r="D11788" s="2"/>
    </row>
    <row r="11789" spans="4:4" ht="33" customHeight="1" x14ac:dyDescent="0.2">
      <c r="D11789" s="2"/>
    </row>
    <row r="11790" spans="4:4" ht="33" customHeight="1" x14ac:dyDescent="0.2">
      <c r="D11790" s="2"/>
    </row>
    <row r="11791" spans="4:4" ht="33" customHeight="1" x14ac:dyDescent="0.2">
      <c r="D11791" s="2"/>
    </row>
    <row r="11792" spans="4:4" ht="33" customHeight="1" x14ac:dyDescent="0.2">
      <c r="D11792" s="2"/>
    </row>
    <row r="11793" spans="4:4" ht="33" customHeight="1" x14ac:dyDescent="0.2">
      <c r="D11793" s="2"/>
    </row>
    <row r="11794" spans="4:4" ht="33" customHeight="1" x14ac:dyDescent="0.2">
      <c r="D11794" s="2"/>
    </row>
    <row r="11795" spans="4:4" ht="33" customHeight="1" x14ac:dyDescent="0.2">
      <c r="D11795" s="2"/>
    </row>
    <row r="11796" spans="4:4" ht="33" customHeight="1" x14ac:dyDescent="0.2">
      <c r="D11796" s="2"/>
    </row>
    <row r="11797" spans="4:4" ht="33" customHeight="1" x14ac:dyDescent="0.2">
      <c r="D11797" s="2"/>
    </row>
    <row r="11798" spans="4:4" ht="33" customHeight="1" x14ac:dyDescent="0.2">
      <c r="D11798" s="2"/>
    </row>
    <row r="11799" spans="4:4" ht="33" customHeight="1" x14ac:dyDescent="0.2">
      <c r="D11799" s="2"/>
    </row>
    <row r="11800" spans="4:4" ht="33" customHeight="1" x14ac:dyDescent="0.2">
      <c r="D11800" s="2"/>
    </row>
    <row r="11801" spans="4:4" ht="33" customHeight="1" x14ac:dyDescent="0.2">
      <c r="D11801" s="2"/>
    </row>
    <row r="11802" spans="4:4" ht="33" customHeight="1" x14ac:dyDescent="0.2">
      <c r="D11802" s="2"/>
    </row>
    <row r="11803" spans="4:4" ht="33" customHeight="1" x14ac:dyDescent="0.2">
      <c r="D11803" s="2"/>
    </row>
    <row r="11804" spans="4:4" ht="33" customHeight="1" x14ac:dyDescent="0.2">
      <c r="D11804" s="2"/>
    </row>
    <row r="11805" spans="4:4" ht="33" customHeight="1" x14ac:dyDescent="0.2">
      <c r="D11805" s="2"/>
    </row>
    <row r="11806" spans="4:4" ht="33" customHeight="1" x14ac:dyDescent="0.2">
      <c r="D11806" s="2"/>
    </row>
    <row r="11807" spans="4:4" ht="33" customHeight="1" x14ac:dyDescent="0.2">
      <c r="D11807" s="2"/>
    </row>
    <row r="11808" spans="4:4" ht="33" customHeight="1" x14ac:dyDescent="0.2">
      <c r="D11808" s="2"/>
    </row>
    <row r="11809" spans="4:4" ht="33" customHeight="1" x14ac:dyDescent="0.2">
      <c r="D11809" s="2"/>
    </row>
    <row r="11810" spans="4:4" ht="33" customHeight="1" x14ac:dyDescent="0.2">
      <c r="D11810" s="2"/>
    </row>
    <row r="11811" spans="4:4" ht="33" customHeight="1" x14ac:dyDescent="0.2">
      <c r="D11811" s="2"/>
    </row>
    <row r="11812" spans="4:4" ht="33" customHeight="1" x14ac:dyDescent="0.2">
      <c r="D11812" s="2"/>
    </row>
    <row r="11813" spans="4:4" ht="33" customHeight="1" x14ac:dyDescent="0.2">
      <c r="D11813" s="2"/>
    </row>
    <row r="11814" spans="4:4" ht="33" customHeight="1" x14ac:dyDescent="0.2">
      <c r="D11814" s="2"/>
    </row>
    <row r="11815" spans="4:4" ht="33" customHeight="1" x14ac:dyDescent="0.2">
      <c r="D11815" s="2"/>
    </row>
    <row r="11816" spans="4:4" ht="33" customHeight="1" x14ac:dyDescent="0.2">
      <c r="D11816" s="2"/>
    </row>
    <row r="11817" spans="4:4" ht="33" customHeight="1" x14ac:dyDescent="0.2">
      <c r="D11817" s="2"/>
    </row>
    <row r="11818" spans="4:4" ht="33" customHeight="1" x14ac:dyDescent="0.2">
      <c r="D11818" s="2"/>
    </row>
    <row r="11819" spans="4:4" ht="33" customHeight="1" x14ac:dyDescent="0.2">
      <c r="D11819" s="2"/>
    </row>
    <row r="11820" spans="4:4" ht="33" customHeight="1" x14ac:dyDescent="0.2">
      <c r="D11820" s="2"/>
    </row>
    <row r="11821" spans="4:4" ht="33" customHeight="1" x14ac:dyDescent="0.2">
      <c r="D11821" s="2"/>
    </row>
    <row r="11822" spans="4:4" ht="33" customHeight="1" x14ac:dyDescent="0.2">
      <c r="D11822" s="2"/>
    </row>
    <row r="11823" spans="4:4" ht="33" customHeight="1" x14ac:dyDescent="0.2">
      <c r="D11823" s="2"/>
    </row>
    <row r="11824" spans="4:4" ht="33" customHeight="1" x14ac:dyDescent="0.2">
      <c r="D11824" s="2"/>
    </row>
    <row r="11825" spans="4:4" ht="33" customHeight="1" x14ac:dyDescent="0.2">
      <c r="D11825" s="2"/>
    </row>
    <row r="11826" spans="4:4" ht="33" customHeight="1" x14ac:dyDescent="0.2">
      <c r="D11826" s="2"/>
    </row>
    <row r="11827" spans="4:4" ht="33" customHeight="1" x14ac:dyDescent="0.2">
      <c r="D11827" s="2"/>
    </row>
    <row r="11828" spans="4:4" ht="33" customHeight="1" x14ac:dyDescent="0.2">
      <c r="D11828" s="2"/>
    </row>
    <row r="11829" spans="4:4" ht="33" customHeight="1" x14ac:dyDescent="0.2">
      <c r="D11829" s="2"/>
    </row>
    <row r="11830" spans="4:4" ht="33" customHeight="1" x14ac:dyDescent="0.2">
      <c r="D11830" s="2"/>
    </row>
    <row r="11831" spans="4:4" ht="33" customHeight="1" x14ac:dyDescent="0.2">
      <c r="D11831" s="2"/>
    </row>
    <row r="11832" spans="4:4" ht="33" customHeight="1" x14ac:dyDescent="0.2">
      <c r="D11832" s="2"/>
    </row>
    <row r="11833" spans="4:4" ht="33" customHeight="1" x14ac:dyDescent="0.2">
      <c r="D11833" s="2"/>
    </row>
    <row r="11834" spans="4:4" ht="33" customHeight="1" x14ac:dyDescent="0.2">
      <c r="D11834" s="2"/>
    </row>
    <row r="11835" spans="4:4" ht="33" customHeight="1" x14ac:dyDescent="0.2">
      <c r="D11835" s="2"/>
    </row>
    <row r="11836" spans="4:4" ht="33" customHeight="1" x14ac:dyDescent="0.2">
      <c r="D11836" s="2"/>
    </row>
    <row r="11837" spans="4:4" ht="33" customHeight="1" x14ac:dyDescent="0.2">
      <c r="D11837" s="2"/>
    </row>
    <row r="11838" spans="4:4" ht="33" customHeight="1" x14ac:dyDescent="0.2">
      <c r="D11838" s="2"/>
    </row>
    <row r="11839" spans="4:4" ht="33" customHeight="1" x14ac:dyDescent="0.2">
      <c r="D11839" s="2"/>
    </row>
    <row r="11840" spans="4:4" ht="33" customHeight="1" x14ac:dyDescent="0.2">
      <c r="D11840" s="2"/>
    </row>
    <row r="11841" spans="4:4" ht="33" customHeight="1" x14ac:dyDescent="0.2">
      <c r="D11841" s="2"/>
    </row>
    <row r="11842" spans="4:4" ht="33" customHeight="1" x14ac:dyDescent="0.2">
      <c r="D11842" s="2"/>
    </row>
    <row r="11843" spans="4:4" ht="33" customHeight="1" x14ac:dyDescent="0.2">
      <c r="D11843" s="2"/>
    </row>
    <row r="11844" spans="4:4" ht="33" customHeight="1" x14ac:dyDescent="0.2">
      <c r="D11844" s="2"/>
    </row>
    <row r="11845" spans="4:4" ht="33" customHeight="1" x14ac:dyDescent="0.2">
      <c r="D11845" s="2"/>
    </row>
    <row r="11846" spans="4:4" ht="33" customHeight="1" x14ac:dyDescent="0.2">
      <c r="D11846" s="2"/>
    </row>
    <row r="11847" spans="4:4" ht="33" customHeight="1" x14ac:dyDescent="0.2">
      <c r="D11847" s="2"/>
    </row>
    <row r="11848" spans="4:4" ht="33" customHeight="1" x14ac:dyDescent="0.2">
      <c r="D11848" s="2"/>
    </row>
    <row r="11849" spans="4:4" ht="33" customHeight="1" x14ac:dyDescent="0.2">
      <c r="D11849" s="2"/>
    </row>
    <row r="11850" spans="4:4" ht="33" customHeight="1" x14ac:dyDescent="0.2">
      <c r="D11850" s="2"/>
    </row>
    <row r="11851" spans="4:4" ht="33" customHeight="1" x14ac:dyDescent="0.2">
      <c r="D11851" s="2"/>
    </row>
    <row r="11852" spans="4:4" ht="33" customHeight="1" x14ac:dyDescent="0.2">
      <c r="D11852" s="2"/>
    </row>
    <row r="11853" spans="4:4" ht="33" customHeight="1" x14ac:dyDescent="0.2">
      <c r="D11853" s="2"/>
    </row>
    <row r="11854" spans="4:4" ht="33" customHeight="1" x14ac:dyDescent="0.2">
      <c r="D11854" s="2"/>
    </row>
    <row r="11855" spans="4:4" ht="33" customHeight="1" x14ac:dyDescent="0.2">
      <c r="D11855" s="2"/>
    </row>
    <row r="11856" spans="4:4" ht="33" customHeight="1" x14ac:dyDescent="0.2">
      <c r="D11856" s="2"/>
    </row>
    <row r="11857" spans="4:4" ht="33" customHeight="1" x14ac:dyDescent="0.2">
      <c r="D11857" s="2"/>
    </row>
    <row r="11858" spans="4:4" ht="33" customHeight="1" x14ac:dyDescent="0.2">
      <c r="D11858" s="2"/>
    </row>
    <row r="11859" spans="4:4" ht="33" customHeight="1" x14ac:dyDescent="0.2">
      <c r="D11859" s="2"/>
    </row>
    <row r="11860" spans="4:4" ht="33" customHeight="1" x14ac:dyDescent="0.2">
      <c r="D11860" s="2"/>
    </row>
    <row r="11861" spans="4:4" ht="33" customHeight="1" x14ac:dyDescent="0.2">
      <c r="D11861" s="2"/>
    </row>
    <row r="11862" spans="4:4" ht="33" customHeight="1" x14ac:dyDescent="0.2">
      <c r="D11862" s="2"/>
    </row>
    <row r="11863" spans="4:4" ht="33" customHeight="1" x14ac:dyDescent="0.2">
      <c r="D11863" s="2"/>
    </row>
    <row r="11864" spans="4:4" ht="33" customHeight="1" x14ac:dyDescent="0.2">
      <c r="D11864" s="2"/>
    </row>
    <row r="11865" spans="4:4" ht="33" customHeight="1" x14ac:dyDescent="0.2">
      <c r="D11865" s="2"/>
    </row>
    <row r="11866" spans="4:4" ht="33" customHeight="1" x14ac:dyDescent="0.2">
      <c r="D11866" s="2"/>
    </row>
    <row r="11867" spans="4:4" ht="33" customHeight="1" x14ac:dyDescent="0.2">
      <c r="D11867" s="2"/>
    </row>
    <row r="11868" spans="4:4" ht="33" customHeight="1" x14ac:dyDescent="0.2">
      <c r="D11868" s="2"/>
    </row>
    <row r="11869" spans="4:4" ht="33" customHeight="1" x14ac:dyDescent="0.2">
      <c r="D11869" s="2"/>
    </row>
    <row r="11870" spans="4:4" ht="33" customHeight="1" x14ac:dyDescent="0.2">
      <c r="D11870" s="2"/>
    </row>
    <row r="11871" spans="4:4" ht="33" customHeight="1" x14ac:dyDescent="0.2">
      <c r="D11871" s="2"/>
    </row>
    <row r="11872" spans="4:4" ht="33" customHeight="1" x14ac:dyDescent="0.2">
      <c r="D11872" s="2"/>
    </row>
    <row r="11873" spans="4:4" ht="33" customHeight="1" x14ac:dyDescent="0.2">
      <c r="D11873" s="2"/>
    </row>
    <row r="11874" spans="4:4" ht="33" customHeight="1" x14ac:dyDescent="0.2">
      <c r="D11874" s="2"/>
    </row>
    <row r="11875" spans="4:4" ht="33" customHeight="1" x14ac:dyDescent="0.2">
      <c r="D11875" s="2"/>
    </row>
    <row r="11876" spans="4:4" ht="33" customHeight="1" x14ac:dyDescent="0.2">
      <c r="D11876" s="2"/>
    </row>
    <row r="11877" spans="4:4" ht="33" customHeight="1" x14ac:dyDescent="0.2">
      <c r="D11877" s="2"/>
    </row>
    <row r="11878" spans="4:4" ht="33" customHeight="1" x14ac:dyDescent="0.2">
      <c r="D11878" s="2"/>
    </row>
    <row r="11879" spans="4:4" ht="33" customHeight="1" x14ac:dyDescent="0.2">
      <c r="D11879" s="2"/>
    </row>
    <row r="11880" spans="4:4" ht="33" customHeight="1" x14ac:dyDescent="0.2">
      <c r="D11880" s="2"/>
    </row>
    <row r="11881" spans="4:4" ht="33" customHeight="1" x14ac:dyDescent="0.2">
      <c r="D11881" s="2"/>
    </row>
    <row r="11882" spans="4:4" ht="33" customHeight="1" x14ac:dyDescent="0.2">
      <c r="D11882" s="2"/>
    </row>
    <row r="11883" spans="4:4" ht="33" customHeight="1" x14ac:dyDescent="0.2">
      <c r="D11883" s="2"/>
    </row>
    <row r="11884" spans="4:4" ht="33" customHeight="1" x14ac:dyDescent="0.2">
      <c r="D11884" s="2"/>
    </row>
    <row r="11885" spans="4:4" ht="33" customHeight="1" x14ac:dyDescent="0.2">
      <c r="D11885" s="2"/>
    </row>
    <row r="11886" spans="4:4" ht="33" customHeight="1" x14ac:dyDescent="0.2">
      <c r="D11886" s="2"/>
    </row>
    <row r="11887" spans="4:4" ht="33" customHeight="1" x14ac:dyDescent="0.2">
      <c r="D11887" s="2"/>
    </row>
    <row r="11888" spans="4:4" ht="33" customHeight="1" x14ac:dyDescent="0.2">
      <c r="D11888" s="2"/>
    </row>
    <row r="11889" spans="4:4" ht="33" customHeight="1" x14ac:dyDescent="0.2">
      <c r="D11889" s="2"/>
    </row>
    <row r="11890" spans="4:4" ht="33" customHeight="1" x14ac:dyDescent="0.2">
      <c r="D11890" s="2"/>
    </row>
    <row r="11891" spans="4:4" ht="33" customHeight="1" x14ac:dyDescent="0.2">
      <c r="D11891" s="2"/>
    </row>
    <row r="11892" spans="4:4" ht="33" customHeight="1" x14ac:dyDescent="0.2">
      <c r="D11892" s="2"/>
    </row>
    <row r="11893" spans="4:4" ht="33" customHeight="1" x14ac:dyDescent="0.2">
      <c r="D11893" s="2"/>
    </row>
    <row r="11894" spans="4:4" ht="33" customHeight="1" x14ac:dyDescent="0.2">
      <c r="D11894" s="2"/>
    </row>
    <row r="11895" spans="4:4" ht="33" customHeight="1" x14ac:dyDescent="0.2">
      <c r="D11895" s="2"/>
    </row>
    <row r="11896" spans="4:4" ht="33" customHeight="1" x14ac:dyDescent="0.2">
      <c r="D11896" s="2"/>
    </row>
    <row r="11897" spans="4:4" ht="33" customHeight="1" x14ac:dyDescent="0.2">
      <c r="D11897" s="2"/>
    </row>
    <row r="11898" spans="4:4" ht="33" customHeight="1" x14ac:dyDescent="0.2">
      <c r="D11898" s="2"/>
    </row>
    <row r="11899" spans="4:4" ht="33" customHeight="1" x14ac:dyDescent="0.2">
      <c r="D11899" s="2"/>
    </row>
    <row r="11900" spans="4:4" ht="33" customHeight="1" x14ac:dyDescent="0.2">
      <c r="D11900" s="2"/>
    </row>
    <row r="11901" spans="4:4" ht="33" customHeight="1" x14ac:dyDescent="0.2">
      <c r="D11901" s="2"/>
    </row>
    <row r="11902" spans="4:4" ht="33" customHeight="1" x14ac:dyDescent="0.2">
      <c r="D11902" s="2"/>
    </row>
    <row r="11903" spans="4:4" ht="33" customHeight="1" x14ac:dyDescent="0.2">
      <c r="D11903" s="2"/>
    </row>
    <row r="11904" spans="4:4" ht="33" customHeight="1" x14ac:dyDescent="0.2">
      <c r="D11904" s="2"/>
    </row>
    <row r="11905" spans="4:4" ht="33" customHeight="1" x14ac:dyDescent="0.2">
      <c r="D11905" s="2"/>
    </row>
    <row r="11906" spans="4:4" ht="33" customHeight="1" x14ac:dyDescent="0.2">
      <c r="D11906" s="2"/>
    </row>
    <row r="11907" spans="4:4" ht="33" customHeight="1" x14ac:dyDescent="0.2">
      <c r="D11907" s="2"/>
    </row>
    <row r="11908" spans="4:4" ht="33" customHeight="1" x14ac:dyDescent="0.2">
      <c r="D11908" s="2"/>
    </row>
    <row r="11909" spans="4:4" ht="33" customHeight="1" x14ac:dyDescent="0.2">
      <c r="D11909" s="2"/>
    </row>
    <row r="11910" spans="4:4" ht="33" customHeight="1" x14ac:dyDescent="0.2">
      <c r="D11910" s="2"/>
    </row>
    <row r="11911" spans="4:4" ht="33" customHeight="1" x14ac:dyDescent="0.2">
      <c r="D11911" s="2"/>
    </row>
    <row r="11912" spans="4:4" ht="33" customHeight="1" x14ac:dyDescent="0.2">
      <c r="D11912" s="2"/>
    </row>
    <row r="11913" spans="4:4" ht="33" customHeight="1" x14ac:dyDescent="0.2">
      <c r="D11913" s="2"/>
    </row>
    <row r="11914" spans="4:4" ht="33" customHeight="1" x14ac:dyDescent="0.2">
      <c r="D11914" s="2"/>
    </row>
    <row r="11915" spans="4:4" ht="33" customHeight="1" x14ac:dyDescent="0.2">
      <c r="D11915" s="2"/>
    </row>
    <row r="11916" spans="4:4" ht="33" customHeight="1" x14ac:dyDescent="0.2">
      <c r="D11916" s="2"/>
    </row>
    <row r="11917" spans="4:4" ht="33" customHeight="1" x14ac:dyDescent="0.2">
      <c r="D11917" s="2"/>
    </row>
    <row r="11918" spans="4:4" ht="33" customHeight="1" x14ac:dyDescent="0.2">
      <c r="D11918" s="2"/>
    </row>
    <row r="11919" spans="4:4" ht="33" customHeight="1" x14ac:dyDescent="0.2">
      <c r="D11919" s="2"/>
    </row>
    <row r="11920" spans="4:4" ht="33" customHeight="1" x14ac:dyDescent="0.2">
      <c r="D11920" s="2"/>
    </row>
    <row r="11921" spans="4:4" ht="33" customHeight="1" x14ac:dyDescent="0.2">
      <c r="D11921" s="2"/>
    </row>
    <row r="11922" spans="4:4" ht="33" customHeight="1" x14ac:dyDescent="0.2">
      <c r="D11922" s="2"/>
    </row>
    <row r="11923" spans="4:4" ht="33" customHeight="1" x14ac:dyDescent="0.2">
      <c r="D11923" s="2"/>
    </row>
    <row r="11924" spans="4:4" ht="33" customHeight="1" x14ac:dyDescent="0.2">
      <c r="D11924" s="2"/>
    </row>
    <row r="11925" spans="4:4" ht="33" customHeight="1" x14ac:dyDescent="0.2">
      <c r="D11925" s="2"/>
    </row>
    <row r="11926" spans="4:4" ht="33" customHeight="1" x14ac:dyDescent="0.2">
      <c r="D11926" s="2"/>
    </row>
    <row r="11927" spans="4:4" ht="33" customHeight="1" x14ac:dyDescent="0.2">
      <c r="D11927" s="2"/>
    </row>
    <row r="11928" spans="4:4" ht="33" customHeight="1" x14ac:dyDescent="0.2">
      <c r="D11928" s="2"/>
    </row>
    <row r="11929" spans="4:4" ht="33" customHeight="1" x14ac:dyDescent="0.2">
      <c r="D11929" s="2"/>
    </row>
    <row r="11930" spans="4:4" ht="33" customHeight="1" x14ac:dyDescent="0.2">
      <c r="D11930" s="2"/>
    </row>
    <row r="11931" spans="4:4" ht="33" customHeight="1" x14ac:dyDescent="0.2">
      <c r="D11931" s="2"/>
    </row>
    <row r="11932" spans="4:4" ht="33" customHeight="1" x14ac:dyDescent="0.2">
      <c r="D11932" s="2"/>
    </row>
    <row r="11933" spans="4:4" ht="33" customHeight="1" x14ac:dyDescent="0.2">
      <c r="D11933" s="2"/>
    </row>
    <row r="11934" spans="4:4" ht="33" customHeight="1" x14ac:dyDescent="0.2">
      <c r="D11934" s="2"/>
    </row>
    <row r="11935" spans="4:4" ht="33" customHeight="1" x14ac:dyDescent="0.2">
      <c r="D11935" s="2"/>
    </row>
    <row r="11936" spans="4:4" ht="33" customHeight="1" x14ac:dyDescent="0.2">
      <c r="D11936" s="2"/>
    </row>
    <row r="11937" spans="4:4" ht="33" customHeight="1" x14ac:dyDescent="0.2">
      <c r="D11937" s="2"/>
    </row>
    <row r="11938" spans="4:4" ht="33" customHeight="1" x14ac:dyDescent="0.2">
      <c r="D11938" s="2"/>
    </row>
    <row r="11939" spans="4:4" ht="33" customHeight="1" x14ac:dyDescent="0.2">
      <c r="D11939" s="2"/>
    </row>
    <row r="11940" spans="4:4" ht="33" customHeight="1" x14ac:dyDescent="0.2">
      <c r="D11940" s="2"/>
    </row>
    <row r="11941" spans="4:4" ht="33" customHeight="1" x14ac:dyDescent="0.2">
      <c r="D11941" s="2"/>
    </row>
    <row r="11942" spans="4:4" ht="33" customHeight="1" x14ac:dyDescent="0.2">
      <c r="D11942" s="2"/>
    </row>
    <row r="11943" spans="4:4" ht="33" customHeight="1" x14ac:dyDescent="0.2">
      <c r="D11943" s="2"/>
    </row>
    <row r="11944" spans="4:4" ht="33" customHeight="1" x14ac:dyDescent="0.2">
      <c r="D11944" s="2"/>
    </row>
    <row r="11945" spans="4:4" ht="33" customHeight="1" x14ac:dyDescent="0.2">
      <c r="D11945" s="2"/>
    </row>
    <row r="11946" spans="4:4" ht="33" customHeight="1" x14ac:dyDescent="0.2">
      <c r="D11946" s="2"/>
    </row>
    <row r="11947" spans="4:4" ht="33" customHeight="1" x14ac:dyDescent="0.2">
      <c r="D11947" s="2"/>
    </row>
    <row r="11948" spans="4:4" ht="33" customHeight="1" x14ac:dyDescent="0.2">
      <c r="D11948" s="2"/>
    </row>
    <row r="11949" spans="4:4" ht="33" customHeight="1" x14ac:dyDescent="0.2">
      <c r="D11949" s="2"/>
    </row>
    <row r="11950" spans="4:4" ht="33" customHeight="1" x14ac:dyDescent="0.2">
      <c r="D11950" s="2"/>
    </row>
    <row r="11951" spans="4:4" ht="33" customHeight="1" x14ac:dyDescent="0.2">
      <c r="D11951" s="2"/>
    </row>
    <row r="11952" spans="4:4" ht="33" customHeight="1" x14ac:dyDescent="0.2">
      <c r="D11952" s="2"/>
    </row>
    <row r="11953" spans="4:4" ht="33" customHeight="1" x14ac:dyDescent="0.2">
      <c r="D11953" s="2"/>
    </row>
    <row r="11954" spans="4:4" ht="33" customHeight="1" x14ac:dyDescent="0.2">
      <c r="D11954" s="2"/>
    </row>
    <row r="11955" spans="4:4" ht="33" customHeight="1" x14ac:dyDescent="0.2">
      <c r="D11955" s="2"/>
    </row>
    <row r="11956" spans="4:4" ht="33" customHeight="1" x14ac:dyDescent="0.2">
      <c r="D11956" s="2"/>
    </row>
    <row r="11957" spans="4:4" ht="33" customHeight="1" x14ac:dyDescent="0.2">
      <c r="D11957" s="2"/>
    </row>
    <row r="11958" spans="4:4" ht="33" customHeight="1" x14ac:dyDescent="0.2">
      <c r="D11958" s="2"/>
    </row>
    <row r="11959" spans="4:4" ht="33" customHeight="1" x14ac:dyDescent="0.2">
      <c r="D11959" s="2"/>
    </row>
    <row r="11960" spans="4:4" ht="33" customHeight="1" x14ac:dyDescent="0.2">
      <c r="D11960" s="2"/>
    </row>
    <row r="11961" spans="4:4" ht="33" customHeight="1" x14ac:dyDescent="0.2">
      <c r="D11961" s="2"/>
    </row>
    <row r="11962" spans="4:4" ht="33" customHeight="1" x14ac:dyDescent="0.2">
      <c r="D11962" s="2"/>
    </row>
    <row r="11963" spans="4:4" ht="33" customHeight="1" x14ac:dyDescent="0.2">
      <c r="D11963" s="2"/>
    </row>
    <row r="11964" spans="4:4" ht="33" customHeight="1" x14ac:dyDescent="0.2">
      <c r="D11964" s="2"/>
    </row>
    <row r="11965" spans="4:4" ht="33" customHeight="1" x14ac:dyDescent="0.2">
      <c r="D11965" s="2"/>
    </row>
    <row r="11966" spans="4:4" ht="33" customHeight="1" x14ac:dyDescent="0.2">
      <c r="D11966" s="2"/>
    </row>
    <row r="11967" spans="4:4" ht="33" customHeight="1" x14ac:dyDescent="0.2">
      <c r="D11967" s="2"/>
    </row>
    <row r="11968" spans="4:4" ht="33" customHeight="1" x14ac:dyDescent="0.2">
      <c r="D11968" s="2"/>
    </row>
    <row r="11969" spans="4:4" ht="33" customHeight="1" x14ac:dyDescent="0.2">
      <c r="D11969" s="2"/>
    </row>
    <row r="11970" spans="4:4" ht="33" customHeight="1" x14ac:dyDescent="0.2">
      <c r="D11970" s="2"/>
    </row>
    <row r="11971" spans="4:4" ht="33" customHeight="1" x14ac:dyDescent="0.2">
      <c r="D11971" s="2"/>
    </row>
    <row r="11972" spans="4:4" ht="33" customHeight="1" x14ac:dyDescent="0.2">
      <c r="D11972" s="2"/>
    </row>
    <row r="11973" spans="4:4" ht="33" customHeight="1" x14ac:dyDescent="0.2">
      <c r="D11973" s="2"/>
    </row>
    <row r="11974" spans="4:4" ht="33" customHeight="1" x14ac:dyDescent="0.2">
      <c r="D11974" s="2"/>
    </row>
    <row r="11975" spans="4:4" ht="33" customHeight="1" x14ac:dyDescent="0.2">
      <c r="D11975" s="2"/>
    </row>
    <row r="11976" spans="4:4" ht="33" customHeight="1" x14ac:dyDescent="0.2">
      <c r="D11976" s="2"/>
    </row>
    <row r="11977" spans="4:4" ht="33" customHeight="1" x14ac:dyDescent="0.2">
      <c r="D11977" s="2"/>
    </row>
    <row r="11978" spans="4:4" ht="33" customHeight="1" x14ac:dyDescent="0.2">
      <c r="D11978" s="2"/>
    </row>
    <row r="11979" spans="4:4" ht="33" customHeight="1" x14ac:dyDescent="0.2">
      <c r="D11979" s="2"/>
    </row>
    <row r="11980" spans="4:4" ht="33" customHeight="1" x14ac:dyDescent="0.2">
      <c r="D11980" s="2"/>
    </row>
    <row r="11981" spans="4:4" ht="33" customHeight="1" x14ac:dyDescent="0.2">
      <c r="D11981" s="2"/>
    </row>
    <row r="11982" spans="4:4" ht="33" customHeight="1" x14ac:dyDescent="0.2">
      <c r="D11982" s="2"/>
    </row>
    <row r="11983" spans="4:4" ht="33" customHeight="1" x14ac:dyDescent="0.2">
      <c r="D11983" s="2"/>
    </row>
    <row r="11984" spans="4:4" ht="33" customHeight="1" x14ac:dyDescent="0.2">
      <c r="D11984" s="2"/>
    </row>
    <row r="11985" spans="4:4" ht="33" customHeight="1" x14ac:dyDescent="0.2">
      <c r="D11985" s="2"/>
    </row>
    <row r="11986" spans="4:4" ht="33" customHeight="1" x14ac:dyDescent="0.2">
      <c r="D11986" s="2"/>
    </row>
    <row r="11987" spans="4:4" ht="33" customHeight="1" x14ac:dyDescent="0.2">
      <c r="D11987" s="2"/>
    </row>
    <row r="11988" spans="4:4" ht="33" customHeight="1" x14ac:dyDescent="0.2">
      <c r="D11988" s="2"/>
    </row>
    <row r="11989" spans="4:4" ht="33" customHeight="1" x14ac:dyDescent="0.2">
      <c r="D11989" s="2"/>
    </row>
    <row r="11990" spans="4:4" ht="33" customHeight="1" x14ac:dyDescent="0.2">
      <c r="D11990" s="2"/>
    </row>
    <row r="11991" spans="4:4" ht="33" customHeight="1" x14ac:dyDescent="0.2">
      <c r="D11991" s="2"/>
    </row>
    <row r="11992" spans="4:4" ht="33" customHeight="1" x14ac:dyDescent="0.2">
      <c r="D11992" s="2"/>
    </row>
    <row r="11993" spans="4:4" ht="33" customHeight="1" x14ac:dyDescent="0.2">
      <c r="D11993" s="2"/>
    </row>
    <row r="11994" spans="4:4" ht="33" customHeight="1" x14ac:dyDescent="0.2">
      <c r="D11994" s="2"/>
    </row>
    <row r="11995" spans="4:4" ht="33" customHeight="1" x14ac:dyDescent="0.2">
      <c r="D11995" s="2"/>
    </row>
    <row r="11996" spans="4:4" ht="33" customHeight="1" x14ac:dyDescent="0.2">
      <c r="D11996" s="2"/>
    </row>
    <row r="11997" spans="4:4" ht="33" customHeight="1" x14ac:dyDescent="0.2">
      <c r="D11997" s="2"/>
    </row>
    <row r="11998" spans="4:4" ht="33" customHeight="1" x14ac:dyDescent="0.2">
      <c r="D11998" s="2"/>
    </row>
    <row r="11999" spans="4:4" ht="33" customHeight="1" x14ac:dyDescent="0.2">
      <c r="D11999" s="2"/>
    </row>
    <row r="12000" spans="4:4" ht="33" customHeight="1" x14ac:dyDescent="0.2">
      <c r="D12000" s="2"/>
    </row>
    <row r="12001" spans="4:4" ht="33" customHeight="1" x14ac:dyDescent="0.2">
      <c r="D12001" s="2"/>
    </row>
    <row r="12002" spans="4:4" ht="33" customHeight="1" x14ac:dyDescent="0.2">
      <c r="D12002" s="2"/>
    </row>
    <row r="12003" spans="4:4" ht="33" customHeight="1" x14ac:dyDescent="0.2">
      <c r="D12003" s="2"/>
    </row>
    <row r="12004" spans="4:4" ht="33" customHeight="1" x14ac:dyDescent="0.2">
      <c r="D12004" s="2"/>
    </row>
    <row r="12005" spans="4:4" ht="33" customHeight="1" x14ac:dyDescent="0.2">
      <c r="D12005" s="2"/>
    </row>
    <row r="12006" spans="4:4" ht="33" customHeight="1" x14ac:dyDescent="0.2">
      <c r="D12006" s="2"/>
    </row>
    <row r="12007" spans="4:4" ht="33" customHeight="1" x14ac:dyDescent="0.2">
      <c r="D12007" s="2"/>
    </row>
    <row r="12008" spans="4:4" ht="33" customHeight="1" x14ac:dyDescent="0.2">
      <c r="D12008" s="2"/>
    </row>
    <row r="12009" spans="4:4" ht="33" customHeight="1" x14ac:dyDescent="0.2">
      <c r="D12009" s="2"/>
    </row>
    <row r="12010" spans="4:4" ht="33" customHeight="1" x14ac:dyDescent="0.2">
      <c r="D12010" s="2"/>
    </row>
    <row r="12011" spans="4:4" ht="33" customHeight="1" x14ac:dyDescent="0.2">
      <c r="D12011" s="2"/>
    </row>
    <row r="12012" spans="4:4" ht="33" customHeight="1" x14ac:dyDescent="0.2">
      <c r="D12012" s="2"/>
    </row>
    <row r="12013" spans="4:4" ht="33" customHeight="1" x14ac:dyDescent="0.2">
      <c r="D12013" s="2"/>
    </row>
    <row r="12014" spans="4:4" ht="33" customHeight="1" x14ac:dyDescent="0.2">
      <c r="D12014" s="2"/>
    </row>
    <row r="12015" spans="4:4" ht="33" customHeight="1" x14ac:dyDescent="0.2">
      <c r="D12015" s="2"/>
    </row>
    <row r="12016" spans="4:4" ht="33" customHeight="1" x14ac:dyDescent="0.2">
      <c r="D12016" s="2"/>
    </row>
    <row r="12017" spans="4:4" ht="33" customHeight="1" x14ac:dyDescent="0.2">
      <c r="D12017" s="2"/>
    </row>
    <row r="12018" spans="4:4" ht="33" customHeight="1" x14ac:dyDescent="0.2">
      <c r="D12018" s="2"/>
    </row>
    <row r="12019" spans="4:4" ht="33" customHeight="1" x14ac:dyDescent="0.2">
      <c r="D12019" s="2"/>
    </row>
    <row r="12020" spans="4:4" ht="33" customHeight="1" x14ac:dyDescent="0.2">
      <c r="D12020" s="2"/>
    </row>
    <row r="12021" spans="4:4" ht="33" customHeight="1" x14ac:dyDescent="0.2">
      <c r="D12021" s="2"/>
    </row>
    <row r="12022" spans="4:4" ht="33" customHeight="1" x14ac:dyDescent="0.2">
      <c r="D12022" s="2"/>
    </row>
    <row r="12023" spans="4:4" ht="33" customHeight="1" x14ac:dyDescent="0.2">
      <c r="D12023" s="2"/>
    </row>
    <row r="12024" spans="4:4" ht="33" customHeight="1" x14ac:dyDescent="0.2">
      <c r="D12024" s="2"/>
    </row>
    <row r="12025" spans="4:4" ht="33" customHeight="1" x14ac:dyDescent="0.2">
      <c r="D12025" s="2"/>
    </row>
    <row r="12026" spans="4:4" ht="33" customHeight="1" x14ac:dyDescent="0.2">
      <c r="D12026" s="2"/>
    </row>
    <row r="12027" spans="4:4" ht="33" customHeight="1" x14ac:dyDescent="0.2">
      <c r="D12027" s="2"/>
    </row>
    <row r="12028" spans="4:4" ht="33" customHeight="1" x14ac:dyDescent="0.2">
      <c r="D12028" s="2"/>
    </row>
    <row r="12029" spans="4:4" ht="33" customHeight="1" x14ac:dyDescent="0.2">
      <c r="D12029" s="2"/>
    </row>
    <row r="12030" spans="4:4" ht="33" customHeight="1" x14ac:dyDescent="0.2">
      <c r="D12030" s="2"/>
    </row>
    <row r="12031" spans="4:4" ht="33" customHeight="1" x14ac:dyDescent="0.2">
      <c r="D12031" s="2"/>
    </row>
    <row r="12032" spans="4:4" ht="33" customHeight="1" x14ac:dyDescent="0.2">
      <c r="D12032" s="2"/>
    </row>
    <row r="12033" spans="4:4" ht="33" customHeight="1" x14ac:dyDescent="0.2">
      <c r="D12033" s="2"/>
    </row>
    <row r="12034" spans="4:4" ht="33" customHeight="1" x14ac:dyDescent="0.2">
      <c r="D12034" s="2"/>
    </row>
    <row r="12035" spans="4:4" ht="33" customHeight="1" x14ac:dyDescent="0.2">
      <c r="D12035" s="2"/>
    </row>
    <row r="12036" spans="4:4" ht="33" customHeight="1" x14ac:dyDescent="0.2">
      <c r="D12036" s="2"/>
    </row>
    <row r="12037" spans="4:4" ht="33" customHeight="1" x14ac:dyDescent="0.2">
      <c r="D12037" s="2"/>
    </row>
    <row r="12038" spans="4:4" ht="33" customHeight="1" x14ac:dyDescent="0.2">
      <c r="D12038" s="2"/>
    </row>
    <row r="12039" spans="4:4" ht="33" customHeight="1" x14ac:dyDescent="0.2">
      <c r="D12039" s="2"/>
    </row>
    <row r="12040" spans="4:4" ht="33" customHeight="1" x14ac:dyDescent="0.2">
      <c r="D12040" s="2"/>
    </row>
    <row r="12041" spans="4:4" ht="33" customHeight="1" x14ac:dyDescent="0.2">
      <c r="D12041" s="2"/>
    </row>
    <row r="12042" spans="4:4" ht="33" customHeight="1" x14ac:dyDescent="0.2">
      <c r="D12042" s="2"/>
    </row>
    <row r="12043" spans="4:4" ht="33" customHeight="1" x14ac:dyDescent="0.2">
      <c r="D12043" s="2"/>
    </row>
    <row r="12044" spans="4:4" ht="33" customHeight="1" x14ac:dyDescent="0.2">
      <c r="D12044" s="2"/>
    </row>
    <row r="12045" spans="4:4" ht="33" customHeight="1" x14ac:dyDescent="0.2">
      <c r="D12045" s="2"/>
    </row>
    <row r="12046" spans="4:4" ht="33" customHeight="1" x14ac:dyDescent="0.2">
      <c r="D12046" s="2"/>
    </row>
    <row r="12047" spans="4:4" ht="33" customHeight="1" x14ac:dyDescent="0.2">
      <c r="D12047" s="2"/>
    </row>
    <row r="12048" spans="4:4" ht="33" customHeight="1" x14ac:dyDescent="0.2">
      <c r="D12048" s="2"/>
    </row>
    <row r="12049" spans="4:4" ht="33" customHeight="1" x14ac:dyDescent="0.2">
      <c r="D12049" s="2"/>
    </row>
    <row r="12050" spans="4:4" ht="33" customHeight="1" x14ac:dyDescent="0.2">
      <c r="D12050" s="2"/>
    </row>
    <row r="12051" spans="4:4" ht="33" customHeight="1" x14ac:dyDescent="0.2">
      <c r="D12051" s="2"/>
    </row>
    <row r="12052" spans="4:4" ht="33" customHeight="1" x14ac:dyDescent="0.2">
      <c r="D12052" s="2"/>
    </row>
    <row r="12053" spans="4:4" ht="33" customHeight="1" x14ac:dyDescent="0.2">
      <c r="D12053" s="2"/>
    </row>
    <row r="12054" spans="4:4" ht="33" customHeight="1" x14ac:dyDescent="0.2">
      <c r="D12054" s="2"/>
    </row>
    <row r="12055" spans="4:4" ht="33" customHeight="1" x14ac:dyDescent="0.2">
      <c r="D12055" s="2"/>
    </row>
    <row r="12056" spans="4:4" ht="33" customHeight="1" x14ac:dyDescent="0.2">
      <c r="D12056" s="2"/>
    </row>
    <row r="12057" spans="4:4" ht="33" customHeight="1" x14ac:dyDescent="0.2">
      <c r="D12057" s="2"/>
    </row>
    <row r="12058" spans="4:4" ht="33" customHeight="1" x14ac:dyDescent="0.2">
      <c r="D12058" s="2"/>
    </row>
    <row r="12059" spans="4:4" ht="33" customHeight="1" x14ac:dyDescent="0.2">
      <c r="D12059" s="2"/>
    </row>
    <row r="12060" spans="4:4" ht="33" customHeight="1" x14ac:dyDescent="0.2">
      <c r="D12060" s="2"/>
    </row>
    <row r="12061" spans="4:4" ht="33" customHeight="1" x14ac:dyDescent="0.2">
      <c r="D12061" s="2"/>
    </row>
    <row r="12062" spans="4:4" ht="33" customHeight="1" x14ac:dyDescent="0.2">
      <c r="D12062" s="2"/>
    </row>
    <row r="12063" spans="4:4" ht="33" customHeight="1" x14ac:dyDescent="0.2">
      <c r="D12063" s="2"/>
    </row>
    <row r="12064" spans="4:4" ht="33" customHeight="1" x14ac:dyDescent="0.2">
      <c r="D12064" s="2"/>
    </row>
    <row r="12065" spans="4:4" ht="33" customHeight="1" x14ac:dyDescent="0.2">
      <c r="D12065" s="2"/>
    </row>
    <row r="12066" spans="4:4" ht="33" customHeight="1" x14ac:dyDescent="0.2">
      <c r="D12066" s="2"/>
    </row>
    <row r="12067" spans="4:4" ht="33" customHeight="1" x14ac:dyDescent="0.2">
      <c r="D12067" s="2"/>
    </row>
    <row r="12068" spans="4:4" ht="33" customHeight="1" x14ac:dyDescent="0.2">
      <c r="D12068" s="2"/>
    </row>
    <row r="12069" spans="4:4" ht="33" customHeight="1" x14ac:dyDescent="0.2">
      <c r="D12069" s="2"/>
    </row>
    <row r="12070" spans="4:4" ht="33" customHeight="1" x14ac:dyDescent="0.2">
      <c r="D12070" s="2"/>
    </row>
    <row r="12071" spans="4:4" ht="33" customHeight="1" x14ac:dyDescent="0.2">
      <c r="D12071" s="2"/>
    </row>
    <row r="12072" spans="4:4" ht="33" customHeight="1" x14ac:dyDescent="0.2">
      <c r="D12072" s="2"/>
    </row>
    <row r="12073" spans="4:4" ht="33" customHeight="1" x14ac:dyDescent="0.2">
      <c r="D12073" s="2"/>
    </row>
    <row r="12074" spans="4:4" ht="33" customHeight="1" x14ac:dyDescent="0.2">
      <c r="D12074" s="2"/>
    </row>
    <row r="12075" spans="4:4" ht="33" customHeight="1" x14ac:dyDescent="0.2">
      <c r="D12075" s="2"/>
    </row>
    <row r="12076" spans="4:4" ht="33" customHeight="1" x14ac:dyDescent="0.2">
      <c r="D12076" s="2"/>
    </row>
    <row r="12077" spans="4:4" ht="33" customHeight="1" x14ac:dyDescent="0.2">
      <c r="D12077" s="2"/>
    </row>
    <row r="12078" spans="4:4" ht="33" customHeight="1" x14ac:dyDescent="0.2">
      <c r="D12078" s="2"/>
    </row>
    <row r="12079" spans="4:4" ht="33" customHeight="1" x14ac:dyDescent="0.2">
      <c r="D12079" s="2"/>
    </row>
    <row r="12080" spans="4:4" ht="33" customHeight="1" x14ac:dyDescent="0.2">
      <c r="D12080" s="2"/>
    </row>
    <row r="12081" spans="4:4" ht="33" customHeight="1" x14ac:dyDescent="0.2">
      <c r="D12081" s="2"/>
    </row>
    <row r="12082" spans="4:4" ht="33" customHeight="1" x14ac:dyDescent="0.2">
      <c r="D12082" s="2"/>
    </row>
    <row r="12083" spans="4:4" ht="33" customHeight="1" x14ac:dyDescent="0.2">
      <c r="D12083" s="2"/>
    </row>
    <row r="12084" spans="4:4" ht="33" customHeight="1" x14ac:dyDescent="0.2">
      <c r="D12084" s="2"/>
    </row>
    <row r="12085" spans="4:4" ht="33" customHeight="1" x14ac:dyDescent="0.2">
      <c r="D12085" s="2"/>
    </row>
    <row r="12086" spans="4:4" ht="33" customHeight="1" x14ac:dyDescent="0.2">
      <c r="D12086" s="2"/>
    </row>
    <row r="12087" spans="4:4" ht="33" customHeight="1" x14ac:dyDescent="0.2">
      <c r="D12087" s="2"/>
    </row>
    <row r="12088" spans="4:4" ht="33" customHeight="1" x14ac:dyDescent="0.2">
      <c r="D12088" s="2"/>
    </row>
    <row r="12089" spans="4:4" ht="33" customHeight="1" x14ac:dyDescent="0.2">
      <c r="D12089" s="2"/>
    </row>
    <row r="12090" spans="4:4" ht="33" customHeight="1" x14ac:dyDescent="0.2">
      <c r="D12090" s="2"/>
    </row>
    <row r="12091" spans="4:4" ht="33" customHeight="1" x14ac:dyDescent="0.2">
      <c r="D12091" s="2"/>
    </row>
    <row r="12092" spans="4:4" ht="33" customHeight="1" x14ac:dyDescent="0.2">
      <c r="D12092" s="2"/>
    </row>
    <row r="12093" spans="4:4" ht="33" customHeight="1" x14ac:dyDescent="0.2">
      <c r="D12093" s="2"/>
    </row>
    <row r="12094" spans="4:4" ht="33" customHeight="1" x14ac:dyDescent="0.2">
      <c r="D12094" s="2"/>
    </row>
    <row r="12095" spans="4:4" ht="33" customHeight="1" x14ac:dyDescent="0.2">
      <c r="D12095" s="2"/>
    </row>
    <row r="12096" spans="4:4" ht="33" customHeight="1" x14ac:dyDescent="0.2">
      <c r="D12096" s="2"/>
    </row>
    <row r="12097" spans="4:4" ht="33" customHeight="1" x14ac:dyDescent="0.2">
      <c r="D12097" s="2"/>
    </row>
    <row r="12098" spans="4:4" ht="33" customHeight="1" x14ac:dyDescent="0.2">
      <c r="D12098" s="2"/>
    </row>
    <row r="12099" spans="4:4" ht="33" customHeight="1" x14ac:dyDescent="0.2">
      <c r="D12099" s="2"/>
    </row>
    <row r="12100" spans="4:4" ht="33" customHeight="1" x14ac:dyDescent="0.2">
      <c r="D12100" s="2"/>
    </row>
    <row r="12101" spans="4:4" ht="33" customHeight="1" x14ac:dyDescent="0.2">
      <c r="D12101" s="2"/>
    </row>
    <row r="12102" spans="4:4" ht="33" customHeight="1" x14ac:dyDescent="0.2">
      <c r="D12102" s="2"/>
    </row>
    <row r="12103" spans="4:4" ht="33" customHeight="1" x14ac:dyDescent="0.2">
      <c r="D12103" s="2"/>
    </row>
    <row r="12104" spans="4:4" ht="33" customHeight="1" x14ac:dyDescent="0.2">
      <c r="D12104" s="2"/>
    </row>
    <row r="12105" spans="4:4" ht="33" customHeight="1" x14ac:dyDescent="0.2">
      <c r="D12105" s="2"/>
    </row>
    <row r="12106" spans="4:4" ht="33" customHeight="1" x14ac:dyDescent="0.2">
      <c r="D12106" s="2"/>
    </row>
    <row r="12107" spans="4:4" ht="33" customHeight="1" x14ac:dyDescent="0.2">
      <c r="D12107" s="2"/>
    </row>
    <row r="12108" spans="4:4" ht="33" customHeight="1" x14ac:dyDescent="0.2">
      <c r="D12108" s="2"/>
    </row>
    <row r="12109" spans="4:4" ht="33" customHeight="1" x14ac:dyDescent="0.2">
      <c r="D12109" s="2"/>
    </row>
    <row r="12110" spans="4:4" ht="33" customHeight="1" x14ac:dyDescent="0.2">
      <c r="D12110" s="2"/>
    </row>
    <row r="12111" spans="4:4" ht="33" customHeight="1" x14ac:dyDescent="0.2">
      <c r="D12111" s="2"/>
    </row>
    <row r="12112" spans="4:4" ht="33" customHeight="1" x14ac:dyDescent="0.2">
      <c r="D12112" s="2"/>
    </row>
    <row r="12113" spans="4:4" ht="33" customHeight="1" x14ac:dyDescent="0.2">
      <c r="D12113" s="2"/>
    </row>
    <row r="12114" spans="4:4" ht="33" customHeight="1" x14ac:dyDescent="0.2">
      <c r="D12114" s="2"/>
    </row>
    <row r="12115" spans="4:4" ht="33" customHeight="1" x14ac:dyDescent="0.2">
      <c r="D12115" s="2"/>
    </row>
    <row r="12116" spans="4:4" ht="33" customHeight="1" x14ac:dyDescent="0.2">
      <c r="D12116" s="2"/>
    </row>
    <row r="12117" spans="4:4" ht="33" customHeight="1" x14ac:dyDescent="0.2">
      <c r="D12117" s="2"/>
    </row>
    <row r="12118" spans="4:4" ht="33" customHeight="1" x14ac:dyDescent="0.2">
      <c r="D12118" s="2"/>
    </row>
    <row r="12119" spans="4:4" ht="33" customHeight="1" x14ac:dyDescent="0.2">
      <c r="D12119" s="2"/>
    </row>
    <row r="12120" spans="4:4" ht="33" customHeight="1" x14ac:dyDescent="0.2">
      <c r="D12120" s="2"/>
    </row>
    <row r="12121" spans="4:4" ht="33" customHeight="1" x14ac:dyDescent="0.2">
      <c r="D12121" s="2"/>
    </row>
    <row r="12122" spans="4:4" ht="33" customHeight="1" x14ac:dyDescent="0.2">
      <c r="D12122" s="2"/>
    </row>
    <row r="12123" spans="4:4" ht="33" customHeight="1" x14ac:dyDescent="0.2">
      <c r="D12123" s="2"/>
    </row>
    <row r="12124" spans="4:4" ht="33" customHeight="1" x14ac:dyDescent="0.2">
      <c r="D12124" s="2"/>
    </row>
    <row r="12125" spans="4:4" ht="33" customHeight="1" x14ac:dyDescent="0.2">
      <c r="D12125" s="2"/>
    </row>
    <row r="12126" spans="4:4" ht="33" customHeight="1" x14ac:dyDescent="0.2">
      <c r="D12126" s="2"/>
    </row>
    <row r="12127" spans="4:4" ht="33" customHeight="1" x14ac:dyDescent="0.2">
      <c r="D12127" s="2"/>
    </row>
    <row r="12128" spans="4:4" ht="33" customHeight="1" x14ac:dyDescent="0.2">
      <c r="D12128" s="2"/>
    </row>
    <row r="12129" spans="4:4" ht="33" customHeight="1" x14ac:dyDescent="0.2">
      <c r="D12129" s="2"/>
    </row>
    <row r="12130" spans="4:4" ht="33" customHeight="1" x14ac:dyDescent="0.2">
      <c r="D12130" s="2"/>
    </row>
    <row r="12131" spans="4:4" ht="33" customHeight="1" x14ac:dyDescent="0.2">
      <c r="D12131" s="2"/>
    </row>
    <row r="12132" spans="4:4" ht="33" customHeight="1" x14ac:dyDescent="0.2">
      <c r="D12132" s="2"/>
    </row>
    <row r="12133" spans="4:4" ht="33" customHeight="1" x14ac:dyDescent="0.2">
      <c r="D12133" s="2"/>
    </row>
    <row r="12134" spans="4:4" ht="33" customHeight="1" x14ac:dyDescent="0.2">
      <c r="D12134" s="2"/>
    </row>
    <row r="12135" spans="4:4" ht="33" customHeight="1" x14ac:dyDescent="0.2">
      <c r="D12135" s="2"/>
    </row>
    <row r="12136" spans="4:4" ht="33" customHeight="1" x14ac:dyDescent="0.2">
      <c r="D12136" s="2"/>
    </row>
    <row r="12137" spans="4:4" ht="33" customHeight="1" x14ac:dyDescent="0.2">
      <c r="D12137" s="2"/>
    </row>
    <row r="12138" spans="4:4" ht="33" customHeight="1" x14ac:dyDescent="0.2">
      <c r="D12138" s="2"/>
    </row>
    <row r="12139" spans="4:4" ht="33" customHeight="1" x14ac:dyDescent="0.2">
      <c r="D12139" s="2"/>
    </row>
    <row r="12140" spans="4:4" ht="33" customHeight="1" x14ac:dyDescent="0.2">
      <c r="D12140" s="2"/>
    </row>
    <row r="12141" spans="4:4" ht="33" customHeight="1" x14ac:dyDescent="0.2">
      <c r="D12141" s="2"/>
    </row>
    <row r="12142" spans="4:4" ht="33" customHeight="1" x14ac:dyDescent="0.2">
      <c r="D12142" s="2"/>
    </row>
    <row r="12143" spans="4:4" ht="33" customHeight="1" x14ac:dyDescent="0.2">
      <c r="D12143" s="2"/>
    </row>
    <row r="12144" spans="4:4" ht="33" customHeight="1" x14ac:dyDescent="0.2">
      <c r="D12144" s="2"/>
    </row>
    <row r="12145" spans="4:4" ht="33" customHeight="1" x14ac:dyDescent="0.2">
      <c r="D12145" s="2"/>
    </row>
    <row r="12146" spans="4:4" ht="33" customHeight="1" x14ac:dyDescent="0.2">
      <c r="D12146" s="2"/>
    </row>
    <row r="12147" spans="4:4" ht="33" customHeight="1" x14ac:dyDescent="0.2">
      <c r="D12147" s="2"/>
    </row>
    <row r="12148" spans="4:4" ht="33" customHeight="1" x14ac:dyDescent="0.2">
      <c r="D12148" s="2"/>
    </row>
    <row r="12149" spans="4:4" ht="33" customHeight="1" x14ac:dyDescent="0.2">
      <c r="D12149" s="2"/>
    </row>
    <row r="12150" spans="4:4" ht="33" customHeight="1" x14ac:dyDescent="0.2">
      <c r="D12150" s="2"/>
    </row>
    <row r="12151" spans="4:4" ht="33" customHeight="1" x14ac:dyDescent="0.2">
      <c r="D12151" s="2"/>
    </row>
    <row r="12152" spans="4:4" ht="33" customHeight="1" x14ac:dyDescent="0.2">
      <c r="D12152" s="2"/>
    </row>
    <row r="12153" spans="4:4" ht="33" customHeight="1" x14ac:dyDescent="0.2">
      <c r="D12153" s="2"/>
    </row>
    <row r="12154" spans="4:4" ht="33" customHeight="1" x14ac:dyDescent="0.2">
      <c r="D12154" s="2"/>
    </row>
    <row r="12155" spans="4:4" ht="33" customHeight="1" x14ac:dyDescent="0.2">
      <c r="D12155" s="2"/>
    </row>
    <row r="12156" spans="4:4" ht="33" customHeight="1" x14ac:dyDescent="0.2">
      <c r="D12156" s="2"/>
    </row>
    <row r="12157" spans="4:4" ht="33" customHeight="1" x14ac:dyDescent="0.2">
      <c r="D12157" s="2"/>
    </row>
    <row r="12158" spans="4:4" ht="33" customHeight="1" x14ac:dyDescent="0.2">
      <c r="D12158" s="2"/>
    </row>
    <row r="12159" spans="4:4" ht="33" customHeight="1" x14ac:dyDescent="0.2">
      <c r="D12159" s="2"/>
    </row>
    <row r="12160" spans="4:4" ht="33" customHeight="1" x14ac:dyDescent="0.2">
      <c r="D12160" s="2"/>
    </row>
    <row r="12161" spans="4:4" ht="33" customHeight="1" x14ac:dyDescent="0.2">
      <c r="D12161" s="2"/>
    </row>
    <row r="12162" spans="4:4" ht="33" customHeight="1" x14ac:dyDescent="0.2">
      <c r="D12162" s="2"/>
    </row>
    <row r="12163" spans="4:4" ht="33" customHeight="1" x14ac:dyDescent="0.2">
      <c r="D12163" s="2"/>
    </row>
    <row r="12164" spans="4:4" ht="33" customHeight="1" x14ac:dyDescent="0.2">
      <c r="D12164" s="2"/>
    </row>
    <row r="12165" spans="4:4" ht="33" customHeight="1" x14ac:dyDescent="0.2">
      <c r="D12165" s="2"/>
    </row>
    <row r="12166" spans="4:4" ht="33" customHeight="1" x14ac:dyDescent="0.2">
      <c r="D12166" s="2"/>
    </row>
    <row r="12167" spans="4:4" ht="33" customHeight="1" x14ac:dyDescent="0.2">
      <c r="D12167" s="2"/>
    </row>
    <row r="12168" spans="4:4" ht="33" customHeight="1" x14ac:dyDescent="0.2">
      <c r="D12168" s="2"/>
    </row>
    <row r="12169" spans="4:4" ht="33" customHeight="1" x14ac:dyDescent="0.2">
      <c r="D12169" s="2"/>
    </row>
    <row r="12170" spans="4:4" ht="33" customHeight="1" x14ac:dyDescent="0.2">
      <c r="D12170" s="2"/>
    </row>
    <row r="12171" spans="4:4" ht="33" customHeight="1" x14ac:dyDescent="0.2">
      <c r="D12171" s="2"/>
    </row>
    <row r="12172" spans="4:4" ht="33" customHeight="1" x14ac:dyDescent="0.2">
      <c r="D12172" s="2"/>
    </row>
    <row r="12173" spans="4:4" ht="33" customHeight="1" x14ac:dyDescent="0.2">
      <c r="D12173" s="2"/>
    </row>
    <row r="12174" spans="4:4" ht="33" customHeight="1" x14ac:dyDescent="0.2">
      <c r="D12174" s="2"/>
    </row>
    <row r="12175" spans="4:4" ht="33" customHeight="1" x14ac:dyDescent="0.2">
      <c r="D12175" s="2"/>
    </row>
    <row r="12176" spans="4:4" ht="33" customHeight="1" x14ac:dyDescent="0.2">
      <c r="D12176" s="2"/>
    </row>
    <row r="12177" spans="4:4" ht="33" customHeight="1" x14ac:dyDescent="0.2">
      <c r="D12177" s="2"/>
    </row>
    <row r="12178" spans="4:4" ht="33" customHeight="1" x14ac:dyDescent="0.2">
      <c r="D12178" s="2"/>
    </row>
    <row r="12179" spans="4:4" ht="33" customHeight="1" x14ac:dyDescent="0.2">
      <c r="D12179" s="2"/>
    </row>
    <row r="12180" spans="4:4" ht="33" customHeight="1" x14ac:dyDescent="0.2">
      <c r="D12180" s="2"/>
    </row>
    <row r="12181" spans="4:4" ht="33" customHeight="1" x14ac:dyDescent="0.2">
      <c r="D12181" s="2"/>
    </row>
    <row r="12182" spans="4:4" ht="33" customHeight="1" x14ac:dyDescent="0.2">
      <c r="D12182" s="2"/>
    </row>
    <row r="12183" spans="4:4" ht="33" customHeight="1" x14ac:dyDescent="0.2">
      <c r="D12183" s="2"/>
    </row>
    <row r="12184" spans="4:4" ht="33" customHeight="1" x14ac:dyDescent="0.2">
      <c r="D12184" s="2"/>
    </row>
    <row r="12185" spans="4:4" ht="33" customHeight="1" x14ac:dyDescent="0.2">
      <c r="D12185" s="2"/>
    </row>
    <row r="12186" spans="4:4" ht="33" customHeight="1" x14ac:dyDescent="0.2">
      <c r="D12186" s="2"/>
    </row>
    <row r="12187" spans="4:4" ht="33" customHeight="1" x14ac:dyDescent="0.2">
      <c r="D12187" s="2"/>
    </row>
    <row r="12188" spans="4:4" ht="33" customHeight="1" x14ac:dyDescent="0.2">
      <c r="D12188" s="2"/>
    </row>
    <row r="12189" spans="4:4" ht="33" customHeight="1" x14ac:dyDescent="0.2">
      <c r="D12189" s="2"/>
    </row>
    <row r="12190" spans="4:4" ht="33" customHeight="1" x14ac:dyDescent="0.2">
      <c r="D12190" s="2"/>
    </row>
    <row r="12191" spans="4:4" ht="33" customHeight="1" x14ac:dyDescent="0.2">
      <c r="D12191" s="2"/>
    </row>
    <row r="12192" spans="4:4" ht="33" customHeight="1" x14ac:dyDescent="0.2">
      <c r="D12192" s="2"/>
    </row>
    <row r="12193" spans="4:4" ht="33" customHeight="1" x14ac:dyDescent="0.2">
      <c r="D12193" s="2"/>
    </row>
    <row r="12194" spans="4:4" ht="33" customHeight="1" x14ac:dyDescent="0.2">
      <c r="D12194" s="2"/>
    </row>
    <row r="12195" spans="4:4" ht="33" customHeight="1" x14ac:dyDescent="0.2">
      <c r="D12195" s="2"/>
    </row>
    <row r="12196" spans="4:4" ht="33" customHeight="1" x14ac:dyDescent="0.2">
      <c r="D12196" s="2"/>
    </row>
    <row r="12197" spans="4:4" ht="33" customHeight="1" x14ac:dyDescent="0.2">
      <c r="D12197" s="2"/>
    </row>
    <row r="12198" spans="4:4" ht="33" customHeight="1" x14ac:dyDescent="0.2">
      <c r="D12198" s="2"/>
    </row>
    <row r="12199" spans="4:4" ht="33" customHeight="1" x14ac:dyDescent="0.2">
      <c r="D12199" s="2"/>
    </row>
    <row r="12200" spans="4:4" ht="33" customHeight="1" x14ac:dyDescent="0.2">
      <c r="D12200" s="2"/>
    </row>
    <row r="12201" spans="4:4" ht="33" customHeight="1" x14ac:dyDescent="0.2">
      <c r="D12201" s="2"/>
    </row>
    <row r="12202" spans="4:4" ht="33" customHeight="1" x14ac:dyDescent="0.2">
      <c r="D12202" s="2"/>
    </row>
    <row r="12203" spans="4:4" ht="33" customHeight="1" x14ac:dyDescent="0.2">
      <c r="D12203" s="2"/>
    </row>
    <row r="12204" spans="4:4" ht="33" customHeight="1" x14ac:dyDescent="0.2">
      <c r="D12204" s="2"/>
    </row>
    <row r="12205" spans="4:4" ht="33" customHeight="1" x14ac:dyDescent="0.2">
      <c r="D12205" s="2"/>
    </row>
    <row r="12206" spans="4:4" ht="33" customHeight="1" x14ac:dyDescent="0.2">
      <c r="D12206" s="2"/>
    </row>
    <row r="12207" spans="4:4" ht="33" customHeight="1" x14ac:dyDescent="0.2">
      <c r="D12207" s="2"/>
    </row>
    <row r="12208" spans="4:4" ht="33" customHeight="1" x14ac:dyDescent="0.2">
      <c r="D12208" s="2"/>
    </row>
    <row r="12209" spans="4:4" ht="33" customHeight="1" x14ac:dyDescent="0.2">
      <c r="D12209" s="2"/>
    </row>
    <row r="12210" spans="4:4" ht="33" customHeight="1" x14ac:dyDescent="0.2">
      <c r="D12210" s="2"/>
    </row>
    <row r="12211" spans="4:4" ht="33" customHeight="1" x14ac:dyDescent="0.2">
      <c r="D12211" s="2"/>
    </row>
    <row r="12212" spans="4:4" ht="33" customHeight="1" x14ac:dyDescent="0.2">
      <c r="D12212" s="2"/>
    </row>
    <row r="12213" spans="4:4" ht="33" customHeight="1" x14ac:dyDescent="0.2">
      <c r="D12213" s="2"/>
    </row>
    <row r="12214" spans="4:4" ht="33" customHeight="1" x14ac:dyDescent="0.2">
      <c r="D12214" s="2"/>
    </row>
    <row r="12215" spans="4:4" ht="33" customHeight="1" x14ac:dyDescent="0.2">
      <c r="D12215" s="2"/>
    </row>
    <row r="12216" spans="4:4" ht="33" customHeight="1" x14ac:dyDescent="0.2">
      <c r="D12216" s="2"/>
    </row>
    <row r="12217" spans="4:4" ht="33" customHeight="1" x14ac:dyDescent="0.2">
      <c r="D12217" s="2"/>
    </row>
    <row r="12218" spans="4:4" ht="33" customHeight="1" x14ac:dyDescent="0.2">
      <c r="D12218" s="2"/>
    </row>
    <row r="12219" spans="4:4" ht="33" customHeight="1" x14ac:dyDescent="0.2">
      <c r="D12219" s="2"/>
    </row>
    <row r="12220" spans="4:4" ht="33" customHeight="1" x14ac:dyDescent="0.2">
      <c r="D12220" s="2"/>
    </row>
    <row r="12221" spans="4:4" ht="33" customHeight="1" x14ac:dyDescent="0.2">
      <c r="D12221" s="2"/>
    </row>
    <row r="12222" spans="4:4" ht="33" customHeight="1" x14ac:dyDescent="0.2">
      <c r="D12222" s="2"/>
    </row>
    <row r="12223" spans="4:4" ht="33" customHeight="1" x14ac:dyDescent="0.2">
      <c r="D12223" s="2"/>
    </row>
    <row r="12224" spans="4:4" ht="33" customHeight="1" x14ac:dyDescent="0.2">
      <c r="D12224" s="2"/>
    </row>
    <row r="12225" spans="4:4" ht="33" customHeight="1" x14ac:dyDescent="0.2">
      <c r="D12225" s="2"/>
    </row>
    <row r="12226" spans="4:4" ht="33" customHeight="1" x14ac:dyDescent="0.2">
      <c r="D12226" s="2"/>
    </row>
    <row r="12227" spans="4:4" ht="33" customHeight="1" x14ac:dyDescent="0.2">
      <c r="D12227" s="2"/>
    </row>
    <row r="12228" spans="4:4" ht="33" customHeight="1" x14ac:dyDescent="0.2">
      <c r="D12228" s="2"/>
    </row>
    <row r="12229" spans="4:4" ht="33" customHeight="1" x14ac:dyDescent="0.2">
      <c r="D12229" s="2"/>
    </row>
    <row r="12230" spans="4:4" ht="33" customHeight="1" x14ac:dyDescent="0.2">
      <c r="D12230" s="2"/>
    </row>
    <row r="12231" spans="4:4" ht="33" customHeight="1" x14ac:dyDescent="0.2">
      <c r="D12231" s="2"/>
    </row>
    <row r="12232" spans="4:4" ht="33" customHeight="1" x14ac:dyDescent="0.2">
      <c r="D12232" s="2"/>
    </row>
    <row r="12233" spans="4:4" ht="33" customHeight="1" x14ac:dyDescent="0.2">
      <c r="D12233" s="2"/>
    </row>
    <row r="12234" spans="4:4" ht="33" customHeight="1" x14ac:dyDescent="0.2">
      <c r="D12234" s="2"/>
    </row>
    <row r="12235" spans="4:4" ht="33" customHeight="1" x14ac:dyDescent="0.2">
      <c r="D12235" s="2"/>
    </row>
    <row r="12236" spans="4:4" ht="33" customHeight="1" x14ac:dyDescent="0.2">
      <c r="D12236" s="2"/>
    </row>
    <row r="12237" spans="4:4" ht="33" customHeight="1" x14ac:dyDescent="0.2">
      <c r="D12237" s="2"/>
    </row>
    <row r="12238" spans="4:4" ht="33" customHeight="1" x14ac:dyDescent="0.2">
      <c r="D12238" s="2"/>
    </row>
    <row r="12239" spans="4:4" ht="33" customHeight="1" x14ac:dyDescent="0.2">
      <c r="D12239" s="2"/>
    </row>
    <row r="12240" spans="4:4" ht="33" customHeight="1" x14ac:dyDescent="0.2">
      <c r="D12240" s="2"/>
    </row>
    <row r="12241" spans="4:4" ht="33" customHeight="1" x14ac:dyDescent="0.2">
      <c r="D12241" s="2"/>
    </row>
    <row r="12242" spans="4:4" ht="33" customHeight="1" x14ac:dyDescent="0.2">
      <c r="D12242" s="2"/>
    </row>
    <row r="12243" spans="4:4" ht="33" customHeight="1" x14ac:dyDescent="0.2">
      <c r="D12243" s="2"/>
    </row>
    <row r="12244" spans="4:4" ht="33" customHeight="1" x14ac:dyDescent="0.2">
      <c r="D12244" s="2"/>
    </row>
    <row r="12245" spans="4:4" ht="33" customHeight="1" x14ac:dyDescent="0.2">
      <c r="D12245" s="2"/>
    </row>
    <row r="12246" spans="4:4" ht="33" customHeight="1" x14ac:dyDescent="0.2">
      <c r="D12246" s="2"/>
    </row>
    <row r="12247" spans="4:4" ht="33" customHeight="1" x14ac:dyDescent="0.2">
      <c r="D12247" s="2"/>
    </row>
    <row r="12248" spans="4:4" ht="33" customHeight="1" x14ac:dyDescent="0.2">
      <c r="D12248" s="2"/>
    </row>
    <row r="12249" spans="4:4" ht="33" customHeight="1" x14ac:dyDescent="0.2">
      <c r="D12249" s="2"/>
    </row>
    <row r="12250" spans="4:4" ht="33" customHeight="1" x14ac:dyDescent="0.2">
      <c r="D12250" s="2"/>
    </row>
    <row r="12251" spans="4:4" ht="33" customHeight="1" x14ac:dyDescent="0.2">
      <c r="D12251" s="2"/>
    </row>
    <row r="12252" spans="4:4" ht="33" customHeight="1" x14ac:dyDescent="0.2">
      <c r="D12252" s="2"/>
    </row>
    <row r="12253" spans="4:4" ht="33" customHeight="1" x14ac:dyDescent="0.2">
      <c r="D12253" s="2"/>
    </row>
    <row r="12254" spans="4:4" ht="33" customHeight="1" x14ac:dyDescent="0.2">
      <c r="D12254" s="2"/>
    </row>
    <row r="12255" spans="4:4" ht="33" customHeight="1" x14ac:dyDescent="0.2">
      <c r="D12255" s="2"/>
    </row>
    <row r="12256" spans="4:4" ht="33" customHeight="1" x14ac:dyDescent="0.2">
      <c r="D12256" s="2"/>
    </row>
    <row r="12257" spans="4:4" ht="33" customHeight="1" x14ac:dyDescent="0.2">
      <c r="D12257" s="2"/>
    </row>
    <row r="12258" spans="4:4" ht="33" customHeight="1" x14ac:dyDescent="0.2">
      <c r="D12258" s="2"/>
    </row>
    <row r="12259" spans="4:4" ht="33" customHeight="1" x14ac:dyDescent="0.2">
      <c r="D12259" s="2"/>
    </row>
    <row r="12260" spans="4:4" ht="33" customHeight="1" x14ac:dyDescent="0.2">
      <c r="D12260" s="2"/>
    </row>
    <row r="12261" spans="4:4" ht="33" customHeight="1" x14ac:dyDescent="0.2">
      <c r="D12261" s="2"/>
    </row>
    <row r="12262" spans="4:4" ht="33" customHeight="1" x14ac:dyDescent="0.2">
      <c r="D12262" s="2"/>
    </row>
    <row r="12263" spans="4:4" ht="33" customHeight="1" x14ac:dyDescent="0.2">
      <c r="D12263" s="2"/>
    </row>
    <row r="12264" spans="4:4" ht="33" customHeight="1" x14ac:dyDescent="0.2">
      <c r="D12264" s="2"/>
    </row>
    <row r="12265" spans="4:4" ht="33" customHeight="1" x14ac:dyDescent="0.2">
      <c r="D12265" s="2"/>
    </row>
    <row r="12266" spans="4:4" ht="33" customHeight="1" x14ac:dyDescent="0.2">
      <c r="D12266" s="2"/>
    </row>
    <row r="12267" spans="4:4" ht="33" customHeight="1" x14ac:dyDescent="0.2">
      <c r="D12267" s="2"/>
    </row>
    <row r="12268" spans="4:4" ht="33" customHeight="1" x14ac:dyDescent="0.2">
      <c r="D12268" s="2"/>
    </row>
    <row r="12269" spans="4:4" ht="33" customHeight="1" x14ac:dyDescent="0.2">
      <c r="D12269" s="2"/>
    </row>
    <row r="12270" spans="4:4" ht="33" customHeight="1" x14ac:dyDescent="0.2">
      <c r="D12270" s="2"/>
    </row>
    <row r="12271" spans="4:4" ht="33" customHeight="1" x14ac:dyDescent="0.2">
      <c r="D12271" s="2"/>
    </row>
    <row r="12272" spans="4:4" ht="33" customHeight="1" x14ac:dyDescent="0.2">
      <c r="D12272" s="2"/>
    </row>
    <row r="12273" spans="4:4" ht="33" customHeight="1" x14ac:dyDescent="0.2">
      <c r="D12273" s="2"/>
    </row>
    <row r="12274" spans="4:4" ht="33" customHeight="1" x14ac:dyDescent="0.2">
      <c r="D12274" s="2"/>
    </row>
    <row r="12275" spans="4:4" ht="33" customHeight="1" x14ac:dyDescent="0.2">
      <c r="D12275" s="2"/>
    </row>
    <row r="12276" spans="4:4" ht="33" customHeight="1" x14ac:dyDescent="0.2">
      <c r="D12276" s="2"/>
    </row>
    <row r="12277" spans="4:4" ht="33" customHeight="1" x14ac:dyDescent="0.2">
      <c r="D12277" s="2"/>
    </row>
    <row r="12278" spans="4:4" ht="33" customHeight="1" x14ac:dyDescent="0.2">
      <c r="D12278" s="2"/>
    </row>
    <row r="12279" spans="4:4" ht="33" customHeight="1" x14ac:dyDescent="0.2">
      <c r="D12279" s="2"/>
    </row>
    <row r="12280" spans="4:4" ht="33" customHeight="1" x14ac:dyDescent="0.2">
      <c r="D12280" s="2"/>
    </row>
    <row r="12281" spans="4:4" ht="33" customHeight="1" x14ac:dyDescent="0.2">
      <c r="D12281" s="2"/>
    </row>
    <row r="12282" spans="4:4" ht="33" customHeight="1" x14ac:dyDescent="0.2">
      <c r="D12282" s="2"/>
    </row>
    <row r="12283" spans="4:4" ht="33" customHeight="1" x14ac:dyDescent="0.2">
      <c r="D12283" s="2"/>
    </row>
    <row r="12284" spans="4:4" ht="33" customHeight="1" x14ac:dyDescent="0.2">
      <c r="D12284" s="2"/>
    </row>
    <row r="12285" spans="4:4" ht="33" customHeight="1" x14ac:dyDescent="0.2">
      <c r="D12285" s="2"/>
    </row>
    <row r="12286" spans="4:4" ht="33" customHeight="1" x14ac:dyDescent="0.2">
      <c r="D12286" s="2"/>
    </row>
    <row r="12287" spans="4:4" ht="33" customHeight="1" x14ac:dyDescent="0.2">
      <c r="D12287" s="2"/>
    </row>
    <row r="12288" spans="4:4" ht="33" customHeight="1" x14ac:dyDescent="0.2">
      <c r="D12288" s="2"/>
    </row>
    <row r="12289" spans="4:4" ht="33" customHeight="1" x14ac:dyDescent="0.2">
      <c r="D12289" s="2"/>
    </row>
    <row r="12290" spans="4:4" ht="33" customHeight="1" x14ac:dyDescent="0.2">
      <c r="D12290" s="2"/>
    </row>
    <row r="12291" spans="4:4" ht="33" customHeight="1" x14ac:dyDescent="0.2">
      <c r="D12291" s="2"/>
    </row>
    <row r="12292" spans="4:4" ht="33" customHeight="1" x14ac:dyDescent="0.2">
      <c r="D12292" s="2"/>
    </row>
    <row r="12293" spans="4:4" ht="33" customHeight="1" x14ac:dyDescent="0.2">
      <c r="D12293" s="2"/>
    </row>
    <row r="12294" spans="4:4" ht="33" customHeight="1" x14ac:dyDescent="0.2">
      <c r="D12294" s="2"/>
    </row>
    <row r="12295" spans="4:4" ht="33" customHeight="1" x14ac:dyDescent="0.2">
      <c r="D12295" s="2"/>
    </row>
    <row r="12296" spans="4:4" ht="33" customHeight="1" x14ac:dyDescent="0.2">
      <c r="D12296" s="2"/>
    </row>
    <row r="12297" spans="4:4" ht="33" customHeight="1" x14ac:dyDescent="0.2">
      <c r="D12297" s="2"/>
    </row>
    <row r="12298" spans="4:4" ht="33" customHeight="1" x14ac:dyDescent="0.2">
      <c r="D12298" s="2"/>
    </row>
    <row r="12299" spans="4:4" ht="33" customHeight="1" x14ac:dyDescent="0.2">
      <c r="D12299" s="2"/>
    </row>
    <row r="12300" spans="4:4" ht="33" customHeight="1" x14ac:dyDescent="0.2">
      <c r="D12300" s="2"/>
    </row>
    <row r="12301" spans="4:4" ht="33" customHeight="1" x14ac:dyDescent="0.2">
      <c r="D12301" s="2"/>
    </row>
    <row r="12302" spans="4:4" ht="33" customHeight="1" x14ac:dyDescent="0.2">
      <c r="D12302" s="2"/>
    </row>
    <row r="12303" spans="4:4" ht="33" customHeight="1" x14ac:dyDescent="0.2">
      <c r="D12303" s="2"/>
    </row>
    <row r="12304" spans="4:4" ht="33" customHeight="1" x14ac:dyDescent="0.2">
      <c r="D12304" s="2"/>
    </row>
    <row r="12305" spans="4:4" ht="33" customHeight="1" x14ac:dyDescent="0.2">
      <c r="D12305" s="2"/>
    </row>
    <row r="12306" spans="4:4" ht="33" customHeight="1" x14ac:dyDescent="0.2">
      <c r="D12306" s="2"/>
    </row>
    <row r="12307" spans="4:4" ht="33" customHeight="1" x14ac:dyDescent="0.2">
      <c r="D12307" s="2"/>
    </row>
    <row r="12308" spans="4:4" ht="33" customHeight="1" x14ac:dyDescent="0.2">
      <c r="D12308" s="2"/>
    </row>
    <row r="12309" spans="4:4" ht="33" customHeight="1" x14ac:dyDescent="0.2">
      <c r="D12309" s="2"/>
    </row>
    <row r="12310" spans="4:4" ht="33" customHeight="1" x14ac:dyDescent="0.2">
      <c r="D12310" s="2"/>
    </row>
    <row r="12311" spans="4:4" ht="33" customHeight="1" x14ac:dyDescent="0.2">
      <c r="D12311" s="2"/>
    </row>
    <row r="12312" spans="4:4" ht="33" customHeight="1" x14ac:dyDescent="0.2">
      <c r="D12312" s="2"/>
    </row>
    <row r="12313" spans="4:4" ht="33" customHeight="1" x14ac:dyDescent="0.2">
      <c r="D12313" s="2"/>
    </row>
    <row r="12314" spans="4:4" ht="33" customHeight="1" x14ac:dyDescent="0.2">
      <c r="D12314" s="2"/>
    </row>
    <row r="12315" spans="4:4" ht="33" customHeight="1" x14ac:dyDescent="0.2">
      <c r="D12315" s="2"/>
    </row>
    <row r="12316" spans="4:4" ht="33" customHeight="1" x14ac:dyDescent="0.2">
      <c r="D12316" s="2"/>
    </row>
    <row r="12317" spans="4:4" ht="33" customHeight="1" x14ac:dyDescent="0.2">
      <c r="D12317" s="2"/>
    </row>
    <row r="12318" spans="4:4" ht="33" customHeight="1" x14ac:dyDescent="0.2">
      <c r="D12318" s="2"/>
    </row>
    <row r="12319" spans="4:4" ht="33" customHeight="1" x14ac:dyDescent="0.2">
      <c r="D12319" s="2"/>
    </row>
    <row r="12320" spans="4:4" ht="33" customHeight="1" x14ac:dyDescent="0.2">
      <c r="D12320" s="2"/>
    </row>
    <row r="12321" spans="4:4" ht="33" customHeight="1" x14ac:dyDescent="0.2">
      <c r="D12321" s="2"/>
    </row>
    <row r="12322" spans="4:4" ht="33" customHeight="1" x14ac:dyDescent="0.2">
      <c r="D12322" s="2"/>
    </row>
    <row r="12323" spans="4:4" ht="33" customHeight="1" x14ac:dyDescent="0.2">
      <c r="D12323" s="2"/>
    </row>
    <row r="12324" spans="4:4" ht="33" customHeight="1" x14ac:dyDescent="0.2">
      <c r="D12324" s="2"/>
    </row>
    <row r="12325" spans="4:4" ht="33" customHeight="1" x14ac:dyDescent="0.2">
      <c r="D12325" s="2"/>
    </row>
    <row r="12326" spans="4:4" ht="33" customHeight="1" x14ac:dyDescent="0.2">
      <c r="D12326" s="2"/>
    </row>
    <row r="12327" spans="4:4" ht="33" customHeight="1" x14ac:dyDescent="0.2">
      <c r="D12327" s="2"/>
    </row>
    <row r="12328" spans="4:4" ht="33" customHeight="1" x14ac:dyDescent="0.2">
      <c r="D12328" s="2"/>
    </row>
    <row r="12329" spans="4:4" ht="33" customHeight="1" x14ac:dyDescent="0.2">
      <c r="D12329" s="2"/>
    </row>
    <row r="12330" spans="4:4" ht="33" customHeight="1" x14ac:dyDescent="0.2">
      <c r="D12330" s="2"/>
    </row>
    <row r="12331" spans="4:4" ht="33" customHeight="1" x14ac:dyDescent="0.2">
      <c r="D12331" s="2"/>
    </row>
    <row r="12332" spans="4:4" ht="33" customHeight="1" x14ac:dyDescent="0.2">
      <c r="D12332" s="2"/>
    </row>
    <row r="12333" spans="4:4" ht="33" customHeight="1" x14ac:dyDescent="0.2">
      <c r="D12333" s="2"/>
    </row>
    <row r="12334" spans="4:4" ht="33" customHeight="1" x14ac:dyDescent="0.2">
      <c r="D12334" s="2"/>
    </row>
    <row r="12335" spans="4:4" ht="33" customHeight="1" x14ac:dyDescent="0.2">
      <c r="D12335" s="2"/>
    </row>
    <row r="12336" spans="4:4" ht="33" customHeight="1" x14ac:dyDescent="0.2">
      <c r="D12336" s="2"/>
    </row>
    <row r="12337" spans="4:4" ht="33" customHeight="1" x14ac:dyDescent="0.2">
      <c r="D12337" s="2"/>
    </row>
    <row r="12338" spans="4:4" ht="33" customHeight="1" x14ac:dyDescent="0.2">
      <c r="D12338" s="2"/>
    </row>
    <row r="12339" spans="4:4" ht="33" customHeight="1" x14ac:dyDescent="0.2">
      <c r="D12339" s="2"/>
    </row>
    <row r="12340" spans="4:4" ht="33" customHeight="1" x14ac:dyDescent="0.2">
      <c r="D12340" s="2"/>
    </row>
    <row r="12341" spans="4:4" ht="33" customHeight="1" x14ac:dyDescent="0.2">
      <c r="D12341" s="2"/>
    </row>
    <row r="12342" spans="4:4" ht="33" customHeight="1" x14ac:dyDescent="0.2">
      <c r="D12342" s="2"/>
    </row>
    <row r="12343" spans="4:4" ht="33" customHeight="1" x14ac:dyDescent="0.2">
      <c r="D12343" s="2"/>
    </row>
    <row r="12344" spans="4:4" ht="33" customHeight="1" x14ac:dyDescent="0.2">
      <c r="D12344" s="2"/>
    </row>
    <row r="12345" spans="4:4" ht="33" customHeight="1" x14ac:dyDescent="0.2">
      <c r="D12345" s="2"/>
    </row>
    <row r="12346" spans="4:4" ht="33" customHeight="1" x14ac:dyDescent="0.2">
      <c r="D12346" s="2"/>
    </row>
    <row r="12347" spans="4:4" ht="33" customHeight="1" x14ac:dyDescent="0.2">
      <c r="D12347" s="2"/>
    </row>
    <row r="12348" spans="4:4" ht="33" customHeight="1" x14ac:dyDescent="0.2">
      <c r="D12348" s="2"/>
    </row>
    <row r="12349" spans="4:4" ht="33" customHeight="1" x14ac:dyDescent="0.2">
      <c r="D12349" s="2"/>
    </row>
    <row r="12350" spans="4:4" ht="33" customHeight="1" x14ac:dyDescent="0.2">
      <c r="D12350" s="2"/>
    </row>
    <row r="12351" spans="4:4" ht="33" customHeight="1" x14ac:dyDescent="0.2">
      <c r="D12351" s="2"/>
    </row>
    <row r="12352" spans="4:4" ht="33" customHeight="1" x14ac:dyDescent="0.2">
      <c r="D12352" s="2"/>
    </row>
    <row r="12353" spans="4:4" ht="33" customHeight="1" x14ac:dyDescent="0.2">
      <c r="D12353" s="2"/>
    </row>
    <row r="12354" spans="4:4" ht="33" customHeight="1" x14ac:dyDescent="0.2">
      <c r="D12354" s="2"/>
    </row>
    <row r="12355" spans="4:4" ht="33" customHeight="1" x14ac:dyDescent="0.2">
      <c r="D12355" s="2"/>
    </row>
    <row r="12356" spans="4:4" ht="33" customHeight="1" x14ac:dyDescent="0.2">
      <c r="D12356" s="2"/>
    </row>
    <row r="12357" spans="4:4" ht="33" customHeight="1" x14ac:dyDescent="0.2">
      <c r="D12357" s="2"/>
    </row>
    <row r="12358" spans="4:4" ht="33" customHeight="1" x14ac:dyDescent="0.2">
      <c r="D12358" s="2"/>
    </row>
    <row r="12359" spans="4:4" ht="33" customHeight="1" x14ac:dyDescent="0.2">
      <c r="D12359" s="2"/>
    </row>
    <row r="12360" spans="4:4" ht="33" customHeight="1" x14ac:dyDescent="0.2">
      <c r="D12360" s="2"/>
    </row>
    <row r="12361" spans="4:4" ht="33" customHeight="1" x14ac:dyDescent="0.2">
      <c r="D12361" s="2"/>
    </row>
    <row r="12362" spans="4:4" ht="33" customHeight="1" x14ac:dyDescent="0.2">
      <c r="D12362" s="2"/>
    </row>
    <row r="12363" spans="4:4" ht="33" customHeight="1" x14ac:dyDescent="0.2">
      <c r="D12363" s="2"/>
    </row>
    <row r="12364" spans="4:4" ht="33" customHeight="1" x14ac:dyDescent="0.2">
      <c r="D12364" s="2"/>
    </row>
    <row r="12365" spans="4:4" ht="33" customHeight="1" x14ac:dyDescent="0.2">
      <c r="D12365" s="2"/>
    </row>
    <row r="12366" spans="4:4" ht="33" customHeight="1" x14ac:dyDescent="0.2">
      <c r="D12366" s="2"/>
    </row>
    <row r="12367" spans="4:4" ht="33" customHeight="1" x14ac:dyDescent="0.2">
      <c r="D12367" s="2"/>
    </row>
    <row r="12368" spans="4:4" ht="33" customHeight="1" x14ac:dyDescent="0.2">
      <c r="D12368" s="2"/>
    </row>
    <row r="12369" spans="4:4" ht="33" customHeight="1" x14ac:dyDescent="0.2">
      <c r="D12369" s="2"/>
    </row>
    <row r="12370" spans="4:4" ht="33" customHeight="1" x14ac:dyDescent="0.2">
      <c r="D12370" s="2"/>
    </row>
    <row r="12371" spans="4:4" ht="33" customHeight="1" x14ac:dyDescent="0.2">
      <c r="D12371" s="2"/>
    </row>
    <row r="12372" spans="4:4" ht="33" customHeight="1" x14ac:dyDescent="0.2">
      <c r="D12372" s="2"/>
    </row>
    <row r="12373" spans="4:4" ht="33" customHeight="1" x14ac:dyDescent="0.2">
      <c r="D12373" s="2"/>
    </row>
    <row r="12374" spans="4:4" ht="33" customHeight="1" x14ac:dyDescent="0.2">
      <c r="D12374" s="2"/>
    </row>
    <row r="12375" spans="4:4" ht="33" customHeight="1" x14ac:dyDescent="0.2">
      <c r="D12375" s="2"/>
    </row>
    <row r="12376" spans="4:4" ht="33" customHeight="1" x14ac:dyDescent="0.2">
      <c r="D12376" s="2"/>
    </row>
    <row r="12377" spans="4:4" ht="33" customHeight="1" x14ac:dyDescent="0.2">
      <c r="D12377" s="2"/>
    </row>
    <row r="12378" spans="4:4" ht="33" customHeight="1" x14ac:dyDescent="0.2">
      <c r="D12378" s="2"/>
    </row>
    <row r="12379" spans="4:4" ht="33" customHeight="1" x14ac:dyDescent="0.2">
      <c r="D12379" s="2"/>
    </row>
    <row r="12380" spans="4:4" ht="33" customHeight="1" x14ac:dyDescent="0.2">
      <c r="D12380" s="2"/>
    </row>
    <row r="12381" spans="4:4" ht="33" customHeight="1" x14ac:dyDescent="0.2">
      <c r="D12381" s="2"/>
    </row>
    <row r="12382" spans="4:4" ht="33" customHeight="1" x14ac:dyDescent="0.2">
      <c r="D12382" s="2"/>
    </row>
    <row r="12383" spans="4:4" ht="33" customHeight="1" x14ac:dyDescent="0.2">
      <c r="D12383" s="2"/>
    </row>
    <row r="12384" spans="4:4" ht="33" customHeight="1" x14ac:dyDescent="0.2">
      <c r="D12384" s="2"/>
    </row>
    <row r="12385" spans="4:4" ht="33" customHeight="1" x14ac:dyDescent="0.2">
      <c r="D12385" s="2"/>
    </row>
    <row r="12386" spans="4:4" ht="33" customHeight="1" x14ac:dyDescent="0.2">
      <c r="D12386" s="2"/>
    </row>
    <row r="12387" spans="4:4" ht="33" customHeight="1" x14ac:dyDescent="0.2">
      <c r="D12387" s="2"/>
    </row>
    <row r="12388" spans="4:4" ht="33" customHeight="1" x14ac:dyDescent="0.2">
      <c r="D12388" s="2"/>
    </row>
    <row r="12389" spans="4:4" ht="33" customHeight="1" x14ac:dyDescent="0.2">
      <c r="D12389" s="2"/>
    </row>
    <row r="12390" spans="4:4" ht="33" customHeight="1" x14ac:dyDescent="0.2">
      <c r="D12390" s="2"/>
    </row>
    <row r="12391" spans="4:4" ht="33" customHeight="1" x14ac:dyDescent="0.2">
      <c r="D12391" s="2"/>
    </row>
    <row r="12392" spans="4:4" ht="33" customHeight="1" x14ac:dyDescent="0.2">
      <c r="D12392" s="2"/>
    </row>
    <row r="12393" spans="4:4" ht="33" customHeight="1" x14ac:dyDescent="0.2">
      <c r="D12393" s="2"/>
    </row>
    <row r="12394" spans="4:4" ht="33" customHeight="1" x14ac:dyDescent="0.2">
      <c r="D12394" s="2"/>
    </row>
    <row r="12395" spans="4:4" ht="33" customHeight="1" x14ac:dyDescent="0.2">
      <c r="D12395" s="2"/>
    </row>
    <row r="12396" spans="4:4" ht="33" customHeight="1" x14ac:dyDescent="0.2">
      <c r="D12396" s="2"/>
    </row>
    <row r="12397" spans="4:4" ht="33" customHeight="1" x14ac:dyDescent="0.2">
      <c r="D12397" s="2"/>
    </row>
    <row r="12398" spans="4:4" ht="33" customHeight="1" x14ac:dyDescent="0.2">
      <c r="D12398" s="2"/>
    </row>
    <row r="12399" spans="4:4" ht="33" customHeight="1" x14ac:dyDescent="0.2">
      <c r="D12399" s="2"/>
    </row>
    <row r="12400" spans="4:4" ht="33" customHeight="1" x14ac:dyDescent="0.2">
      <c r="D12400" s="2"/>
    </row>
    <row r="12401" spans="4:4" ht="33" customHeight="1" x14ac:dyDescent="0.2">
      <c r="D12401" s="2"/>
    </row>
    <row r="12402" spans="4:4" ht="33" customHeight="1" x14ac:dyDescent="0.2">
      <c r="D12402" s="2"/>
    </row>
    <row r="12403" spans="4:4" ht="33" customHeight="1" x14ac:dyDescent="0.2">
      <c r="D12403" s="2"/>
    </row>
    <row r="12404" spans="4:4" ht="33" customHeight="1" x14ac:dyDescent="0.2">
      <c r="D12404" s="2"/>
    </row>
    <row r="12405" spans="4:4" ht="33" customHeight="1" x14ac:dyDescent="0.2">
      <c r="D12405" s="2"/>
    </row>
    <row r="12406" spans="4:4" ht="33" customHeight="1" x14ac:dyDescent="0.2">
      <c r="D12406" s="2"/>
    </row>
    <row r="12407" spans="4:4" ht="33" customHeight="1" x14ac:dyDescent="0.2">
      <c r="D12407" s="2"/>
    </row>
    <row r="12408" spans="4:4" ht="33" customHeight="1" x14ac:dyDescent="0.2">
      <c r="D12408" s="2"/>
    </row>
    <row r="12409" spans="4:4" ht="33" customHeight="1" x14ac:dyDescent="0.2">
      <c r="D12409" s="2"/>
    </row>
    <row r="12410" spans="4:4" ht="33" customHeight="1" x14ac:dyDescent="0.2">
      <c r="D12410" s="2"/>
    </row>
    <row r="12411" spans="4:4" ht="33" customHeight="1" x14ac:dyDescent="0.2">
      <c r="D12411" s="2"/>
    </row>
    <row r="12412" spans="4:4" ht="33" customHeight="1" x14ac:dyDescent="0.2">
      <c r="D12412" s="2"/>
    </row>
    <row r="12413" spans="4:4" ht="33" customHeight="1" x14ac:dyDescent="0.2">
      <c r="D12413" s="2"/>
    </row>
    <row r="12414" spans="4:4" ht="33" customHeight="1" x14ac:dyDescent="0.2">
      <c r="D12414" s="2"/>
    </row>
    <row r="12415" spans="4:4" ht="33" customHeight="1" x14ac:dyDescent="0.2">
      <c r="D12415" s="2"/>
    </row>
    <row r="12416" spans="4:4" ht="33" customHeight="1" x14ac:dyDescent="0.2">
      <c r="D12416" s="2"/>
    </row>
    <row r="12417" spans="4:4" ht="33" customHeight="1" x14ac:dyDescent="0.2">
      <c r="D12417" s="2"/>
    </row>
    <row r="12418" spans="4:4" ht="33" customHeight="1" x14ac:dyDescent="0.2">
      <c r="D12418" s="2"/>
    </row>
    <row r="12419" spans="4:4" ht="33" customHeight="1" x14ac:dyDescent="0.2">
      <c r="D12419" s="2"/>
    </row>
    <row r="12420" spans="4:4" ht="33" customHeight="1" x14ac:dyDescent="0.2">
      <c r="D12420" s="2"/>
    </row>
    <row r="12421" spans="4:4" ht="33" customHeight="1" x14ac:dyDescent="0.2">
      <c r="D12421" s="2"/>
    </row>
    <row r="12422" spans="4:4" ht="33" customHeight="1" x14ac:dyDescent="0.2">
      <c r="D12422" s="2"/>
    </row>
    <row r="12423" spans="4:4" ht="33" customHeight="1" x14ac:dyDescent="0.2">
      <c r="D12423" s="2"/>
    </row>
    <row r="12424" spans="4:4" ht="33" customHeight="1" x14ac:dyDescent="0.2">
      <c r="D12424" s="2"/>
    </row>
    <row r="12425" spans="4:4" ht="33" customHeight="1" x14ac:dyDescent="0.2">
      <c r="D12425" s="2"/>
    </row>
    <row r="12426" spans="4:4" ht="33" customHeight="1" x14ac:dyDescent="0.2">
      <c r="D12426" s="2"/>
    </row>
    <row r="12427" spans="4:4" ht="33" customHeight="1" x14ac:dyDescent="0.2">
      <c r="D12427" s="2"/>
    </row>
    <row r="12428" spans="4:4" ht="33" customHeight="1" x14ac:dyDescent="0.2">
      <c r="D12428" s="2"/>
    </row>
    <row r="12429" spans="4:4" ht="33" customHeight="1" x14ac:dyDescent="0.2">
      <c r="D12429" s="2"/>
    </row>
    <row r="12430" spans="4:4" ht="33" customHeight="1" x14ac:dyDescent="0.2">
      <c r="D12430" s="2"/>
    </row>
    <row r="12431" spans="4:4" ht="33" customHeight="1" x14ac:dyDescent="0.2">
      <c r="D12431" s="2"/>
    </row>
    <row r="12432" spans="4:4" ht="33" customHeight="1" x14ac:dyDescent="0.2">
      <c r="D12432" s="2"/>
    </row>
    <row r="12433" spans="4:4" ht="33" customHeight="1" x14ac:dyDescent="0.2">
      <c r="D12433" s="2"/>
    </row>
    <row r="12434" spans="4:4" ht="33" customHeight="1" x14ac:dyDescent="0.2">
      <c r="D12434" s="2"/>
    </row>
    <row r="12435" spans="4:4" ht="33" customHeight="1" x14ac:dyDescent="0.2">
      <c r="D12435" s="2"/>
    </row>
    <row r="12436" spans="4:4" ht="33" customHeight="1" x14ac:dyDescent="0.2">
      <c r="D12436" s="2"/>
    </row>
    <row r="12437" spans="4:4" ht="33" customHeight="1" x14ac:dyDescent="0.2">
      <c r="D12437" s="2"/>
    </row>
    <row r="12438" spans="4:4" ht="33" customHeight="1" x14ac:dyDescent="0.2">
      <c r="D12438" s="2"/>
    </row>
    <row r="12439" spans="4:4" ht="33" customHeight="1" x14ac:dyDescent="0.2">
      <c r="D12439" s="2"/>
    </row>
    <row r="12440" spans="4:4" ht="33" customHeight="1" x14ac:dyDescent="0.2">
      <c r="D12440" s="2"/>
    </row>
    <row r="12441" spans="4:4" ht="33" customHeight="1" x14ac:dyDescent="0.2">
      <c r="D12441" s="2"/>
    </row>
    <row r="12442" spans="4:4" ht="33" customHeight="1" x14ac:dyDescent="0.2">
      <c r="D12442" s="2"/>
    </row>
    <row r="12443" spans="4:4" ht="33" customHeight="1" x14ac:dyDescent="0.2">
      <c r="D12443" s="2"/>
    </row>
    <row r="12444" spans="4:4" ht="33" customHeight="1" x14ac:dyDescent="0.2">
      <c r="D12444" s="2"/>
    </row>
    <row r="12445" spans="4:4" ht="33" customHeight="1" x14ac:dyDescent="0.2">
      <c r="D12445" s="2"/>
    </row>
    <row r="12446" spans="4:4" ht="33" customHeight="1" x14ac:dyDescent="0.2">
      <c r="D12446" s="2"/>
    </row>
    <row r="12447" spans="4:4" ht="33" customHeight="1" x14ac:dyDescent="0.2">
      <c r="D12447" s="2"/>
    </row>
    <row r="12448" spans="4:4" ht="33" customHeight="1" x14ac:dyDescent="0.2">
      <c r="D12448" s="2"/>
    </row>
    <row r="12449" spans="4:4" ht="33" customHeight="1" x14ac:dyDescent="0.2">
      <c r="D12449" s="2"/>
    </row>
    <row r="12450" spans="4:4" ht="33" customHeight="1" x14ac:dyDescent="0.2">
      <c r="D12450" s="2"/>
    </row>
    <row r="12451" spans="4:4" ht="33" customHeight="1" x14ac:dyDescent="0.2">
      <c r="D12451" s="2"/>
    </row>
    <row r="12452" spans="4:4" ht="33" customHeight="1" x14ac:dyDescent="0.2">
      <c r="D12452" s="2"/>
    </row>
    <row r="12453" spans="4:4" ht="33" customHeight="1" x14ac:dyDescent="0.2">
      <c r="D12453" s="2"/>
    </row>
    <row r="12454" spans="4:4" ht="33" customHeight="1" x14ac:dyDescent="0.2">
      <c r="D12454" s="2"/>
    </row>
    <row r="12455" spans="4:4" ht="33" customHeight="1" x14ac:dyDescent="0.2">
      <c r="D12455" s="2"/>
    </row>
    <row r="12456" spans="4:4" ht="33" customHeight="1" x14ac:dyDescent="0.2">
      <c r="D12456" s="2"/>
    </row>
    <row r="12457" spans="4:4" ht="33" customHeight="1" x14ac:dyDescent="0.2">
      <c r="D12457" s="2"/>
    </row>
    <row r="12458" spans="4:4" ht="33" customHeight="1" x14ac:dyDescent="0.2">
      <c r="D12458" s="2"/>
    </row>
    <row r="12459" spans="4:4" ht="33" customHeight="1" x14ac:dyDescent="0.2">
      <c r="D12459" s="2"/>
    </row>
    <row r="12460" spans="4:4" ht="33" customHeight="1" x14ac:dyDescent="0.2">
      <c r="D12460" s="2"/>
    </row>
    <row r="12461" spans="4:4" ht="33" customHeight="1" x14ac:dyDescent="0.2">
      <c r="D12461" s="2"/>
    </row>
    <row r="12462" spans="4:4" ht="33" customHeight="1" x14ac:dyDescent="0.2">
      <c r="D12462" s="2"/>
    </row>
    <row r="12463" spans="4:4" ht="33" customHeight="1" x14ac:dyDescent="0.2">
      <c r="D12463" s="2"/>
    </row>
    <row r="12464" spans="4:4" ht="33" customHeight="1" x14ac:dyDescent="0.2">
      <c r="D12464" s="2"/>
    </row>
    <row r="12465" spans="4:4" ht="33" customHeight="1" x14ac:dyDescent="0.2">
      <c r="D12465" s="2"/>
    </row>
    <row r="12466" spans="4:4" ht="33" customHeight="1" x14ac:dyDescent="0.2">
      <c r="D12466" s="2"/>
    </row>
    <row r="12467" spans="4:4" ht="33" customHeight="1" x14ac:dyDescent="0.2">
      <c r="D12467" s="2"/>
    </row>
    <row r="12468" spans="4:4" ht="33" customHeight="1" x14ac:dyDescent="0.2">
      <c r="D12468" s="2"/>
    </row>
    <row r="12469" spans="4:4" ht="33" customHeight="1" x14ac:dyDescent="0.2">
      <c r="D12469" s="2"/>
    </row>
    <row r="12470" spans="4:4" ht="33" customHeight="1" x14ac:dyDescent="0.2">
      <c r="D12470" s="2"/>
    </row>
    <row r="12471" spans="4:4" ht="33" customHeight="1" x14ac:dyDescent="0.2">
      <c r="D12471" s="2"/>
    </row>
    <row r="12472" spans="4:4" ht="33" customHeight="1" x14ac:dyDescent="0.2">
      <c r="D12472" s="2"/>
    </row>
    <row r="12473" spans="4:4" ht="33" customHeight="1" x14ac:dyDescent="0.2">
      <c r="D12473" s="2"/>
    </row>
    <row r="12474" spans="4:4" ht="33" customHeight="1" x14ac:dyDescent="0.2">
      <c r="D12474" s="2"/>
    </row>
    <row r="12475" spans="4:4" ht="33" customHeight="1" x14ac:dyDescent="0.2">
      <c r="D12475" s="2"/>
    </row>
    <row r="12476" spans="4:4" ht="33" customHeight="1" x14ac:dyDescent="0.2">
      <c r="D12476" s="2"/>
    </row>
    <row r="12477" spans="4:4" ht="33" customHeight="1" x14ac:dyDescent="0.2">
      <c r="D12477" s="2"/>
    </row>
    <row r="12478" spans="4:4" ht="33" customHeight="1" x14ac:dyDescent="0.2">
      <c r="D12478" s="2"/>
    </row>
    <row r="12479" spans="4:4" ht="33" customHeight="1" x14ac:dyDescent="0.2">
      <c r="D12479" s="2"/>
    </row>
    <row r="12480" spans="4:4" ht="33" customHeight="1" x14ac:dyDescent="0.2">
      <c r="D12480" s="2"/>
    </row>
    <row r="12481" spans="4:4" ht="33" customHeight="1" x14ac:dyDescent="0.2">
      <c r="D12481" s="2"/>
    </row>
    <row r="12482" spans="4:4" ht="33" customHeight="1" x14ac:dyDescent="0.2">
      <c r="D12482" s="2"/>
    </row>
    <row r="12483" spans="4:4" ht="33" customHeight="1" x14ac:dyDescent="0.2">
      <c r="D12483" s="2"/>
    </row>
    <row r="12484" spans="4:4" ht="33" customHeight="1" x14ac:dyDescent="0.2">
      <c r="D12484" s="2"/>
    </row>
    <row r="12485" spans="4:4" ht="33" customHeight="1" x14ac:dyDescent="0.2">
      <c r="D12485" s="2"/>
    </row>
    <row r="12486" spans="4:4" ht="33" customHeight="1" x14ac:dyDescent="0.2">
      <c r="D12486" s="2"/>
    </row>
    <row r="12487" spans="4:4" ht="33" customHeight="1" x14ac:dyDescent="0.2">
      <c r="D12487" s="2"/>
    </row>
    <row r="12488" spans="4:4" ht="33" customHeight="1" x14ac:dyDescent="0.2">
      <c r="D12488" s="2"/>
    </row>
    <row r="12489" spans="4:4" ht="33" customHeight="1" x14ac:dyDescent="0.2">
      <c r="D12489" s="2"/>
    </row>
    <row r="12490" spans="4:4" ht="33" customHeight="1" x14ac:dyDescent="0.2">
      <c r="D12490" s="2"/>
    </row>
    <row r="12491" spans="4:4" ht="33" customHeight="1" x14ac:dyDescent="0.2">
      <c r="D12491" s="2"/>
    </row>
    <row r="12492" spans="4:4" ht="33" customHeight="1" x14ac:dyDescent="0.2">
      <c r="D12492" s="2"/>
    </row>
    <row r="12493" spans="4:4" ht="33" customHeight="1" x14ac:dyDescent="0.2">
      <c r="D12493" s="2"/>
    </row>
    <row r="12494" spans="4:4" ht="33" customHeight="1" x14ac:dyDescent="0.2">
      <c r="D12494" s="2"/>
    </row>
    <row r="12495" spans="4:4" ht="33" customHeight="1" x14ac:dyDescent="0.2">
      <c r="D12495" s="2"/>
    </row>
    <row r="12496" spans="4:4" ht="33" customHeight="1" x14ac:dyDescent="0.2">
      <c r="D12496" s="2"/>
    </row>
    <row r="12497" spans="4:4" ht="33" customHeight="1" x14ac:dyDescent="0.2">
      <c r="D12497" s="2"/>
    </row>
    <row r="12498" spans="4:4" ht="33" customHeight="1" x14ac:dyDescent="0.2">
      <c r="D12498" s="2"/>
    </row>
    <row r="12499" spans="4:4" ht="33" customHeight="1" x14ac:dyDescent="0.2">
      <c r="D12499" s="2"/>
    </row>
    <row r="12500" spans="4:4" ht="33" customHeight="1" x14ac:dyDescent="0.2">
      <c r="D12500" s="2"/>
    </row>
    <row r="12501" spans="4:4" ht="33" customHeight="1" x14ac:dyDescent="0.2">
      <c r="D12501" s="2"/>
    </row>
    <row r="12502" spans="4:4" ht="33" customHeight="1" x14ac:dyDescent="0.2">
      <c r="D12502" s="2"/>
    </row>
    <row r="12503" spans="4:4" ht="33" customHeight="1" x14ac:dyDescent="0.2">
      <c r="D12503" s="2"/>
    </row>
    <row r="12504" spans="4:4" ht="33" customHeight="1" x14ac:dyDescent="0.2">
      <c r="D12504" s="2"/>
    </row>
    <row r="12505" spans="4:4" ht="33" customHeight="1" x14ac:dyDescent="0.2">
      <c r="D12505" s="2"/>
    </row>
    <row r="12506" spans="4:4" ht="33" customHeight="1" x14ac:dyDescent="0.2">
      <c r="D12506" s="2"/>
    </row>
    <row r="12507" spans="4:4" ht="33" customHeight="1" x14ac:dyDescent="0.2">
      <c r="D12507" s="2"/>
    </row>
    <row r="12508" spans="4:4" ht="33" customHeight="1" x14ac:dyDescent="0.2">
      <c r="D12508" s="2"/>
    </row>
    <row r="12509" spans="4:4" ht="33" customHeight="1" x14ac:dyDescent="0.2">
      <c r="D12509" s="2"/>
    </row>
    <row r="12510" spans="4:4" ht="33" customHeight="1" x14ac:dyDescent="0.2">
      <c r="D12510" s="2"/>
    </row>
    <row r="12511" spans="4:4" ht="33" customHeight="1" x14ac:dyDescent="0.2">
      <c r="D12511" s="2"/>
    </row>
    <row r="12512" spans="4:4" ht="33" customHeight="1" x14ac:dyDescent="0.2">
      <c r="D12512" s="2"/>
    </row>
    <row r="12513" spans="4:4" ht="33" customHeight="1" x14ac:dyDescent="0.2">
      <c r="D12513" s="2"/>
    </row>
    <row r="12514" spans="4:4" ht="33" customHeight="1" x14ac:dyDescent="0.2">
      <c r="D12514" s="2"/>
    </row>
    <row r="12515" spans="4:4" ht="33" customHeight="1" x14ac:dyDescent="0.2">
      <c r="D12515" s="2"/>
    </row>
    <row r="12516" spans="4:4" ht="33" customHeight="1" x14ac:dyDescent="0.2">
      <c r="D12516" s="2"/>
    </row>
    <row r="12517" spans="4:4" ht="33" customHeight="1" x14ac:dyDescent="0.2">
      <c r="D12517" s="2"/>
    </row>
    <row r="12518" spans="4:4" ht="33" customHeight="1" x14ac:dyDescent="0.2">
      <c r="D12518" s="2"/>
    </row>
    <row r="12519" spans="4:4" ht="33" customHeight="1" x14ac:dyDescent="0.2">
      <c r="D12519" s="2"/>
    </row>
    <row r="12520" spans="4:4" ht="33" customHeight="1" x14ac:dyDescent="0.2">
      <c r="D12520" s="2"/>
    </row>
    <row r="12521" spans="4:4" ht="33" customHeight="1" x14ac:dyDescent="0.2">
      <c r="D12521" s="2"/>
    </row>
    <row r="12522" spans="4:4" ht="33" customHeight="1" x14ac:dyDescent="0.2">
      <c r="D12522" s="2"/>
    </row>
    <row r="12523" spans="4:4" ht="33" customHeight="1" x14ac:dyDescent="0.2">
      <c r="D12523" s="2"/>
    </row>
    <row r="12524" spans="4:4" ht="33" customHeight="1" x14ac:dyDescent="0.2">
      <c r="D12524" s="2"/>
    </row>
    <row r="12525" spans="4:4" ht="33" customHeight="1" x14ac:dyDescent="0.2">
      <c r="D12525" s="2"/>
    </row>
    <row r="12526" spans="4:4" ht="33" customHeight="1" x14ac:dyDescent="0.2">
      <c r="D12526" s="2"/>
    </row>
    <row r="12527" spans="4:4" ht="33" customHeight="1" x14ac:dyDescent="0.2">
      <c r="D12527" s="2"/>
    </row>
    <row r="12528" spans="4:4" ht="33" customHeight="1" x14ac:dyDescent="0.2">
      <c r="D12528" s="2"/>
    </row>
    <row r="12529" spans="4:4" ht="33" customHeight="1" x14ac:dyDescent="0.2">
      <c r="D12529" s="2"/>
    </row>
    <row r="12530" spans="4:4" ht="33" customHeight="1" x14ac:dyDescent="0.2">
      <c r="D12530" s="2"/>
    </row>
    <row r="12531" spans="4:4" ht="33" customHeight="1" x14ac:dyDescent="0.2">
      <c r="D12531" s="2"/>
    </row>
    <row r="12532" spans="4:4" ht="33" customHeight="1" x14ac:dyDescent="0.2">
      <c r="D12532" s="2"/>
    </row>
    <row r="12533" spans="4:4" ht="33" customHeight="1" x14ac:dyDescent="0.2">
      <c r="D12533" s="2"/>
    </row>
    <row r="12534" spans="4:4" ht="33" customHeight="1" x14ac:dyDescent="0.2">
      <c r="D12534" s="2"/>
    </row>
    <row r="12535" spans="4:4" ht="33" customHeight="1" x14ac:dyDescent="0.2">
      <c r="D12535" s="2"/>
    </row>
    <row r="12536" spans="4:4" ht="33" customHeight="1" x14ac:dyDescent="0.2">
      <c r="D12536" s="2"/>
    </row>
    <row r="12537" spans="4:4" ht="33" customHeight="1" x14ac:dyDescent="0.2">
      <c r="D12537" s="2"/>
    </row>
    <row r="12538" spans="4:4" ht="33" customHeight="1" x14ac:dyDescent="0.2">
      <c r="D12538" s="2"/>
    </row>
    <row r="12539" spans="4:4" ht="33" customHeight="1" x14ac:dyDescent="0.2">
      <c r="D12539" s="2"/>
    </row>
    <row r="12540" spans="4:4" ht="33" customHeight="1" x14ac:dyDescent="0.2">
      <c r="D12540" s="2"/>
    </row>
    <row r="12541" spans="4:4" ht="33" customHeight="1" x14ac:dyDescent="0.2">
      <c r="D12541" s="2"/>
    </row>
    <row r="12542" spans="4:4" ht="33" customHeight="1" x14ac:dyDescent="0.2">
      <c r="D12542" s="2"/>
    </row>
    <row r="12543" spans="4:4" ht="33" customHeight="1" x14ac:dyDescent="0.2">
      <c r="D12543" s="2"/>
    </row>
    <row r="12544" spans="4:4" ht="33" customHeight="1" x14ac:dyDescent="0.2">
      <c r="D12544" s="2"/>
    </row>
    <row r="12545" spans="4:4" ht="33" customHeight="1" x14ac:dyDescent="0.2">
      <c r="D12545" s="2"/>
    </row>
    <row r="12546" spans="4:4" ht="33" customHeight="1" x14ac:dyDescent="0.2">
      <c r="D12546" s="2"/>
    </row>
    <row r="12547" spans="4:4" ht="33" customHeight="1" x14ac:dyDescent="0.2">
      <c r="D12547" s="2"/>
    </row>
    <row r="12548" spans="4:4" ht="33" customHeight="1" x14ac:dyDescent="0.2">
      <c r="D12548" s="2"/>
    </row>
    <row r="12549" spans="4:4" ht="33" customHeight="1" x14ac:dyDescent="0.2">
      <c r="D12549" s="2"/>
    </row>
    <row r="12550" spans="4:4" ht="33" customHeight="1" x14ac:dyDescent="0.2">
      <c r="D12550" s="2"/>
    </row>
    <row r="12551" spans="4:4" ht="33" customHeight="1" x14ac:dyDescent="0.2">
      <c r="D12551" s="2"/>
    </row>
    <row r="12552" spans="4:4" ht="33" customHeight="1" x14ac:dyDescent="0.2">
      <c r="D12552" s="2"/>
    </row>
    <row r="12553" spans="4:4" ht="33" customHeight="1" x14ac:dyDescent="0.2">
      <c r="D12553" s="2"/>
    </row>
    <row r="12554" spans="4:4" ht="33" customHeight="1" x14ac:dyDescent="0.2">
      <c r="D12554" s="2"/>
    </row>
    <row r="12555" spans="4:4" ht="33" customHeight="1" x14ac:dyDescent="0.2">
      <c r="D12555" s="2"/>
    </row>
    <row r="12556" spans="4:4" ht="33" customHeight="1" x14ac:dyDescent="0.2">
      <c r="D12556" s="2"/>
    </row>
    <row r="12557" spans="4:4" ht="33" customHeight="1" x14ac:dyDescent="0.2">
      <c r="D12557" s="2"/>
    </row>
    <row r="12558" spans="4:4" ht="33" customHeight="1" x14ac:dyDescent="0.2">
      <c r="D12558" s="2"/>
    </row>
    <row r="12559" spans="4:4" ht="33" customHeight="1" x14ac:dyDescent="0.2">
      <c r="D12559" s="2"/>
    </row>
    <row r="12560" spans="4:4" ht="33" customHeight="1" x14ac:dyDescent="0.2">
      <c r="D12560" s="2"/>
    </row>
    <row r="12561" spans="4:4" ht="33" customHeight="1" x14ac:dyDescent="0.2">
      <c r="D12561" s="2"/>
    </row>
    <row r="12562" spans="4:4" ht="33" customHeight="1" x14ac:dyDescent="0.2">
      <c r="D12562" s="2"/>
    </row>
    <row r="12563" spans="4:4" ht="33" customHeight="1" x14ac:dyDescent="0.2">
      <c r="D12563" s="2"/>
    </row>
    <row r="12564" spans="4:4" ht="33" customHeight="1" x14ac:dyDescent="0.2">
      <c r="D12564" s="2"/>
    </row>
    <row r="12565" spans="4:4" ht="33" customHeight="1" x14ac:dyDescent="0.2">
      <c r="D12565" s="2"/>
    </row>
    <row r="12566" spans="4:4" ht="33" customHeight="1" x14ac:dyDescent="0.2">
      <c r="D12566" s="2"/>
    </row>
    <row r="12567" spans="4:4" ht="33" customHeight="1" x14ac:dyDescent="0.2">
      <c r="D12567" s="2"/>
    </row>
    <row r="12568" spans="4:4" ht="33" customHeight="1" x14ac:dyDescent="0.2">
      <c r="D12568" s="2"/>
    </row>
    <row r="12569" spans="4:4" ht="33" customHeight="1" x14ac:dyDescent="0.2">
      <c r="D12569" s="2"/>
    </row>
    <row r="12570" spans="4:4" ht="33" customHeight="1" x14ac:dyDescent="0.2">
      <c r="D12570" s="2"/>
    </row>
    <row r="12571" spans="4:4" ht="33" customHeight="1" x14ac:dyDescent="0.2">
      <c r="D12571" s="2"/>
    </row>
    <row r="12572" spans="4:4" ht="33" customHeight="1" x14ac:dyDescent="0.2">
      <c r="D12572" s="2"/>
    </row>
    <row r="12573" spans="4:4" ht="33" customHeight="1" x14ac:dyDescent="0.2">
      <c r="D12573" s="2"/>
    </row>
    <row r="12574" spans="4:4" ht="33" customHeight="1" x14ac:dyDescent="0.2">
      <c r="D12574" s="2"/>
    </row>
    <row r="12575" spans="4:4" ht="33" customHeight="1" x14ac:dyDescent="0.2">
      <c r="D12575" s="2"/>
    </row>
    <row r="12576" spans="4:4" ht="33" customHeight="1" x14ac:dyDescent="0.2">
      <c r="D12576" s="2"/>
    </row>
    <row r="12577" spans="4:4" ht="33" customHeight="1" x14ac:dyDescent="0.2">
      <c r="D12577" s="2"/>
    </row>
    <row r="12578" spans="4:4" ht="33" customHeight="1" x14ac:dyDescent="0.2">
      <c r="D12578" s="2"/>
    </row>
    <row r="12579" spans="4:4" ht="33" customHeight="1" x14ac:dyDescent="0.2">
      <c r="D12579" s="2"/>
    </row>
    <row r="12580" spans="4:4" ht="33" customHeight="1" x14ac:dyDescent="0.2">
      <c r="D12580" s="2"/>
    </row>
    <row r="12581" spans="4:4" ht="33" customHeight="1" x14ac:dyDescent="0.2">
      <c r="D12581" s="2"/>
    </row>
    <row r="12582" spans="4:4" ht="33" customHeight="1" x14ac:dyDescent="0.2">
      <c r="D12582" s="2"/>
    </row>
    <row r="12583" spans="4:4" ht="33" customHeight="1" x14ac:dyDescent="0.2">
      <c r="D12583" s="2"/>
    </row>
    <row r="12584" spans="4:4" ht="33" customHeight="1" x14ac:dyDescent="0.2">
      <c r="D12584" s="2"/>
    </row>
    <row r="12585" spans="4:4" ht="33" customHeight="1" x14ac:dyDescent="0.2">
      <c r="D12585" s="2"/>
    </row>
    <row r="12586" spans="4:4" ht="33" customHeight="1" x14ac:dyDescent="0.2">
      <c r="D12586" s="2"/>
    </row>
    <row r="12587" spans="4:4" ht="33" customHeight="1" x14ac:dyDescent="0.2">
      <c r="D12587" s="2"/>
    </row>
    <row r="12588" spans="4:4" ht="33" customHeight="1" x14ac:dyDescent="0.2">
      <c r="D12588" s="2"/>
    </row>
    <row r="12589" spans="4:4" ht="33" customHeight="1" x14ac:dyDescent="0.2">
      <c r="D12589" s="2"/>
    </row>
    <row r="12590" spans="4:4" ht="33" customHeight="1" x14ac:dyDescent="0.2">
      <c r="D12590" s="2"/>
    </row>
    <row r="12591" spans="4:4" ht="33" customHeight="1" x14ac:dyDescent="0.2">
      <c r="D12591" s="2"/>
    </row>
    <row r="12592" spans="4:4" ht="33" customHeight="1" x14ac:dyDescent="0.2">
      <c r="D12592" s="2"/>
    </row>
    <row r="12593" spans="4:4" ht="33" customHeight="1" x14ac:dyDescent="0.2">
      <c r="D12593" s="2"/>
    </row>
    <row r="12594" spans="4:4" ht="33" customHeight="1" x14ac:dyDescent="0.2">
      <c r="D12594" s="2"/>
    </row>
    <row r="12595" spans="4:4" ht="33" customHeight="1" x14ac:dyDescent="0.2">
      <c r="D12595" s="2"/>
    </row>
    <row r="12596" spans="4:4" ht="33" customHeight="1" x14ac:dyDescent="0.2">
      <c r="D12596" s="2"/>
    </row>
    <row r="12597" spans="4:4" ht="33" customHeight="1" x14ac:dyDescent="0.2">
      <c r="D12597" s="2"/>
    </row>
    <row r="12598" spans="4:4" ht="33" customHeight="1" x14ac:dyDescent="0.2">
      <c r="D12598" s="2"/>
    </row>
    <row r="12599" spans="4:4" ht="33" customHeight="1" x14ac:dyDescent="0.2">
      <c r="D12599" s="2"/>
    </row>
    <row r="12600" spans="4:4" ht="33" customHeight="1" x14ac:dyDescent="0.2">
      <c r="D12600" s="2"/>
    </row>
    <row r="12601" spans="4:4" ht="33" customHeight="1" x14ac:dyDescent="0.2">
      <c r="D12601" s="2"/>
    </row>
    <row r="12602" spans="4:4" ht="33" customHeight="1" x14ac:dyDescent="0.2">
      <c r="D12602" s="2"/>
    </row>
    <row r="12603" spans="4:4" ht="33" customHeight="1" x14ac:dyDescent="0.2">
      <c r="D12603" s="2"/>
    </row>
    <row r="12604" spans="4:4" ht="33" customHeight="1" x14ac:dyDescent="0.2">
      <c r="D12604" s="2"/>
    </row>
    <row r="12605" spans="4:4" ht="33" customHeight="1" x14ac:dyDescent="0.2">
      <c r="D12605" s="2"/>
    </row>
    <row r="12606" spans="4:4" ht="33" customHeight="1" x14ac:dyDescent="0.2">
      <c r="D12606" s="2"/>
    </row>
    <row r="12607" spans="4:4" ht="33" customHeight="1" x14ac:dyDescent="0.2">
      <c r="D12607" s="2"/>
    </row>
    <row r="12608" spans="4:4" ht="33" customHeight="1" x14ac:dyDescent="0.2">
      <c r="D12608" s="2"/>
    </row>
    <row r="12609" spans="4:4" ht="33" customHeight="1" x14ac:dyDescent="0.2">
      <c r="D12609" s="2"/>
    </row>
    <row r="12610" spans="4:4" ht="33" customHeight="1" x14ac:dyDescent="0.2">
      <c r="D12610" s="2"/>
    </row>
    <row r="12611" spans="4:4" ht="33" customHeight="1" x14ac:dyDescent="0.2">
      <c r="D12611" s="2"/>
    </row>
    <row r="12612" spans="4:4" ht="33" customHeight="1" x14ac:dyDescent="0.2">
      <c r="D12612" s="2"/>
    </row>
    <row r="12613" spans="4:4" ht="33" customHeight="1" x14ac:dyDescent="0.2">
      <c r="D12613" s="2"/>
    </row>
    <row r="12614" spans="4:4" ht="33" customHeight="1" x14ac:dyDescent="0.2">
      <c r="D12614" s="2"/>
    </row>
    <row r="12615" spans="4:4" ht="33" customHeight="1" x14ac:dyDescent="0.2">
      <c r="D12615" s="2"/>
    </row>
    <row r="12616" spans="4:4" ht="33" customHeight="1" x14ac:dyDescent="0.2">
      <c r="D12616" s="2"/>
    </row>
    <row r="12617" spans="4:4" ht="33" customHeight="1" x14ac:dyDescent="0.2">
      <c r="D12617" s="2"/>
    </row>
    <row r="12618" spans="4:4" ht="33" customHeight="1" x14ac:dyDescent="0.2">
      <c r="D12618" s="2"/>
    </row>
    <row r="12619" spans="4:4" ht="33" customHeight="1" x14ac:dyDescent="0.2">
      <c r="D12619" s="2"/>
    </row>
    <row r="12620" spans="4:4" ht="33" customHeight="1" x14ac:dyDescent="0.2">
      <c r="D12620" s="2"/>
    </row>
    <row r="12621" spans="4:4" ht="33" customHeight="1" x14ac:dyDescent="0.2">
      <c r="D12621" s="2"/>
    </row>
    <row r="12622" spans="4:4" ht="33" customHeight="1" x14ac:dyDescent="0.2">
      <c r="D12622" s="2"/>
    </row>
    <row r="12623" spans="4:4" ht="33" customHeight="1" x14ac:dyDescent="0.2">
      <c r="D12623" s="2"/>
    </row>
    <row r="12624" spans="4:4" ht="33" customHeight="1" x14ac:dyDescent="0.2">
      <c r="D12624" s="2"/>
    </row>
    <row r="12625" spans="4:4" ht="33" customHeight="1" x14ac:dyDescent="0.2">
      <c r="D12625" s="2"/>
    </row>
    <row r="12626" spans="4:4" ht="33" customHeight="1" x14ac:dyDescent="0.2">
      <c r="D12626" s="2"/>
    </row>
    <row r="12627" spans="4:4" ht="33" customHeight="1" x14ac:dyDescent="0.2">
      <c r="D12627" s="2"/>
    </row>
    <row r="12628" spans="4:4" ht="33" customHeight="1" x14ac:dyDescent="0.2">
      <c r="D12628" s="2"/>
    </row>
    <row r="12629" spans="4:4" ht="33" customHeight="1" x14ac:dyDescent="0.2">
      <c r="D12629" s="2"/>
    </row>
    <row r="12630" spans="4:4" ht="33" customHeight="1" x14ac:dyDescent="0.2">
      <c r="D12630" s="2"/>
    </row>
    <row r="12631" spans="4:4" ht="33" customHeight="1" x14ac:dyDescent="0.2">
      <c r="D12631" s="2"/>
    </row>
    <row r="12632" spans="4:4" ht="33" customHeight="1" x14ac:dyDescent="0.2">
      <c r="D12632" s="2"/>
    </row>
    <row r="12633" spans="4:4" ht="33" customHeight="1" x14ac:dyDescent="0.2">
      <c r="D12633" s="2"/>
    </row>
    <row r="12634" spans="4:4" ht="33" customHeight="1" x14ac:dyDescent="0.2">
      <c r="D12634" s="2"/>
    </row>
    <row r="12635" spans="4:4" ht="33" customHeight="1" x14ac:dyDescent="0.2">
      <c r="D12635" s="2"/>
    </row>
    <row r="12636" spans="4:4" ht="33" customHeight="1" x14ac:dyDescent="0.2">
      <c r="D12636" s="2"/>
    </row>
    <row r="12637" spans="4:4" ht="33" customHeight="1" x14ac:dyDescent="0.2">
      <c r="D12637" s="2"/>
    </row>
    <row r="12638" spans="4:4" ht="33" customHeight="1" x14ac:dyDescent="0.2">
      <c r="D12638" s="2"/>
    </row>
    <row r="12639" spans="4:4" ht="33" customHeight="1" x14ac:dyDescent="0.2">
      <c r="D12639" s="2"/>
    </row>
    <row r="12640" spans="4:4" ht="33" customHeight="1" x14ac:dyDescent="0.2">
      <c r="D12640" s="2"/>
    </row>
    <row r="12641" spans="4:4" ht="33" customHeight="1" x14ac:dyDescent="0.2">
      <c r="D12641" s="2"/>
    </row>
    <row r="12642" spans="4:4" ht="33" customHeight="1" x14ac:dyDescent="0.2">
      <c r="D12642" s="2"/>
    </row>
    <row r="12643" spans="4:4" ht="33" customHeight="1" x14ac:dyDescent="0.2">
      <c r="D12643" s="2"/>
    </row>
    <row r="12644" spans="4:4" ht="33" customHeight="1" x14ac:dyDescent="0.2">
      <c r="D12644" s="2"/>
    </row>
    <row r="12645" spans="4:4" ht="33" customHeight="1" x14ac:dyDescent="0.2">
      <c r="D12645" s="2"/>
    </row>
    <row r="12646" spans="4:4" ht="33" customHeight="1" x14ac:dyDescent="0.2">
      <c r="D12646" s="2"/>
    </row>
    <row r="12647" spans="4:4" ht="33" customHeight="1" x14ac:dyDescent="0.2">
      <c r="D12647" s="2"/>
    </row>
    <row r="12648" spans="4:4" ht="33" customHeight="1" x14ac:dyDescent="0.2">
      <c r="D12648" s="2"/>
    </row>
    <row r="12649" spans="4:4" ht="33" customHeight="1" x14ac:dyDescent="0.2">
      <c r="D12649" s="2"/>
    </row>
    <row r="12650" spans="4:4" ht="33" customHeight="1" x14ac:dyDescent="0.2">
      <c r="D12650" s="2"/>
    </row>
    <row r="12651" spans="4:4" ht="33" customHeight="1" x14ac:dyDescent="0.2">
      <c r="D12651" s="2"/>
    </row>
    <row r="12652" spans="4:4" ht="33" customHeight="1" x14ac:dyDescent="0.2">
      <c r="D12652" s="2"/>
    </row>
    <row r="12653" spans="4:4" ht="33" customHeight="1" x14ac:dyDescent="0.2">
      <c r="D12653" s="2"/>
    </row>
    <row r="12654" spans="4:4" ht="33" customHeight="1" x14ac:dyDescent="0.2">
      <c r="D12654" s="2"/>
    </row>
    <row r="12655" spans="4:4" ht="33" customHeight="1" x14ac:dyDescent="0.2">
      <c r="D12655" s="2"/>
    </row>
    <row r="12656" spans="4:4" ht="33" customHeight="1" x14ac:dyDescent="0.2">
      <c r="D12656" s="2"/>
    </row>
    <row r="12657" spans="4:4" ht="33" customHeight="1" x14ac:dyDescent="0.2">
      <c r="D12657" s="2"/>
    </row>
    <row r="12658" spans="4:4" ht="33" customHeight="1" x14ac:dyDescent="0.2">
      <c r="D12658" s="2"/>
    </row>
    <row r="12659" spans="4:4" ht="33" customHeight="1" x14ac:dyDescent="0.2">
      <c r="D12659" s="2"/>
    </row>
    <row r="12660" spans="4:4" ht="33" customHeight="1" x14ac:dyDescent="0.2">
      <c r="D12660" s="2"/>
    </row>
    <row r="12661" spans="4:4" ht="33" customHeight="1" x14ac:dyDescent="0.2">
      <c r="D12661" s="2"/>
    </row>
    <row r="12662" spans="4:4" ht="33" customHeight="1" x14ac:dyDescent="0.2">
      <c r="D12662" s="2"/>
    </row>
    <row r="12663" spans="4:4" ht="33" customHeight="1" x14ac:dyDescent="0.2">
      <c r="D12663" s="2"/>
    </row>
    <row r="12664" spans="4:4" ht="33" customHeight="1" x14ac:dyDescent="0.2">
      <c r="D12664" s="2"/>
    </row>
    <row r="12665" spans="4:4" ht="33" customHeight="1" x14ac:dyDescent="0.2">
      <c r="D12665" s="2"/>
    </row>
    <row r="12666" spans="4:4" ht="33" customHeight="1" x14ac:dyDescent="0.2">
      <c r="D12666" s="2"/>
    </row>
    <row r="12667" spans="4:4" ht="33" customHeight="1" x14ac:dyDescent="0.2">
      <c r="D12667" s="2"/>
    </row>
    <row r="12668" spans="4:4" ht="33" customHeight="1" x14ac:dyDescent="0.2">
      <c r="D12668" s="2"/>
    </row>
    <row r="12669" spans="4:4" ht="33" customHeight="1" x14ac:dyDescent="0.2">
      <c r="D12669" s="2"/>
    </row>
    <row r="12670" spans="4:4" ht="33" customHeight="1" x14ac:dyDescent="0.2">
      <c r="D12670" s="2"/>
    </row>
    <row r="12671" spans="4:4" ht="33" customHeight="1" x14ac:dyDescent="0.2">
      <c r="D12671" s="2"/>
    </row>
    <row r="12672" spans="4:4" ht="33" customHeight="1" x14ac:dyDescent="0.2">
      <c r="D12672" s="2"/>
    </row>
    <row r="12673" spans="4:4" ht="33" customHeight="1" x14ac:dyDescent="0.2">
      <c r="D12673" s="2"/>
    </row>
    <row r="12674" spans="4:4" ht="33" customHeight="1" x14ac:dyDescent="0.2">
      <c r="D12674" s="2"/>
    </row>
    <row r="12675" spans="4:4" ht="33" customHeight="1" x14ac:dyDescent="0.2">
      <c r="D12675" s="2"/>
    </row>
    <row r="12676" spans="4:4" ht="33" customHeight="1" x14ac:dyDescent="0.2">
      <c r="D12676" s="2"/>
    </row>
    <row r="12677" spans="4:4" ht="33" customHeight="1" x14ac:dyDescent="0.2">
      <c r="D12677" s="2"/>
    </row>
    <row r="12678" spans="4:4" ht="33" customHeight="1" x14ac:dyDescent="0.2">
      <c r="D12678" s="2"/>
    </row>
    <row r="12679" spans="4:4" ht="33" customHeight="1" x14ac:dyDescent="0.2">
      <c r="D12679" s="2"/>
    </row>
    <row r="12680" spans="4:4" ht="33" customHeight="1" x14ac:dyDescent="0.2">
      <c r="D12680" s="2"/>
    </row>
    <row r="12681" spans="4:4" ht="33" customHeight="1" x14ac:dyDescent="0.2">
      <c r="D12681" s="2"/>
    </row>
    <row r="12682" spans="4:4" ht="33" customHeight="1" x14ac:dyDescent="0.2">
      <c r="D12682" s="2"/>
    </row>
    <row r="12683" spans="4:4" ht="33" customHeight="1" x14ac:dyDescent="0.2">
      <c r="D12683" s="2"/>
    </row>
    <row r="12684" spans="4:4" ht="33" customHeight="1" x14ac:dyDescent="0.2">
      <c r="D12684" s="2"/>
    </row>
    <row r="12685" spans="4:4" ht="33" customHeight="1" x14ac:dyDescent="0.2">
      <c r="D12685" s="2"/>
    </row>
    <row r="12686" spans="4:4" ht="33" customHeight="1" x14ac:dyDescent="0.2">
      <c r="D12686" s="2"/>
    </row>
    <row r="12687" spans="4:4" ht="33" customHeight="1" x14ac:dyDescent="0.2">
      <c r="D12687" s="2"/>
    </row>
    <row r="12688" spans="4:4" ht="33" customHeight="1" x14ac:dyDescent="0.2">
      <c r="D12688" s="2"/>
    </row>
    <row r="12689" spans="4:4" ht="33" customHeight="1" x14ac:dyDescent="0.2">
      <c r="D12689" s="2"/>
    </row>
    <row r="12690" spans="4:4" ht="33" customHeight="1" x14ac:dyDescent="0.2">
      <c r="D12690" s="2"/>
    </row>
    <row r="12691" spans="4:4" ht="33" customHeight="1" x14ac:dyDescent="0.2">
      <c r="D12691" s="2"/>
    </row>
    <row r="12692" spans="4:4" ht="33" customHeight="1" x14ac:dyDescent="0.2">
      <c r="D12692" s="2"/>
    </row>
    <row r="12693" spans="4:4" ht="33" customHeight="1" x14ac:dyDescent="0.2">
      <c r="D12693" s="2"/>
    </row>
    <row r="12694" spans="4:4" ht="33" customHeight="1" x14ac:dyDescent="0.2">
      <c r="D12694" s="2"/>
    </row>
    <row r="12695" spans="4:4" ht="33" customHeight="1" x14ac:dyDescent="0.2">
      <c r="D12695" s="2"/>
    </row>
    <row r="12696" spans="4:4" ht="33" customHeight="1" x14ac:dyDescent="0.2">
      <c r="D12696" s="2"/>
    </row>
    <row r="12697" spans="4:4" ht="33" customHeight="1" x14ac:dyDescent="0.2">
      <c r="D12697" s="2"/>
    </row>
    <row r="12698" spans="4:4" ht="33" customHeight="1" x14ac:dyDescent="0.2">
      <c r="D12698" s="2"/>
    </row>
    <row r="12699" spans="4:4" ht="33" customHeight="1" x14ac:dyDescent="0.2">
      <c r="D12699" s="2"/>
    </row>
    <row r="12700" spans="4:4" ht="33" customHeight="1" x14ac:dyDescent="0.2">
      <c r="D12700" s="2"/>
    </row>
    <row r="12701" spans="4:4" ht="33" customHeight="1" x14ac:dyDescent="0.2">
      <c r="D12701" s="2"/>
    </row>
    <row r="12702" spans="4:4" ht="33" customHeight="1" x14ac:dyDescent="0.2">
      <c r="D12702" s="2"/>
    </row>
    <row r="12703" spans="4:4" ht="33" customHeight="1" x14ac:dyDescent="0.2">
      <c r="D12703" s="2"/>
    </row>
    <row r="12704" spans="4:4" ht="33" customHeight="1" x14ac:dyDescent="0.2">
      <c r="D12704" s="2"/>
    </row>
    <row r="12705" spans="4:4" ht="33" customHeight="1" x14ac:dyDescent="0.2">
      <c r="D12705" s="2"/>
    </row>
    <row r="12706" spans="4:4" ht="33" customHeight="1" x14ac:dyDescent="0.2">
      <c r="D12706" s="2"/>
    </row>
    <row r="12707" spans="4:4" ht="33" customHeight="1" x14ac:dyDescent="0.2">
      <c r="D12707" s="2"/>
    </row>
    <row r="12708" spans="4:4" ht="33" customHeight="1" x14ac:dyDescent="0.2">
      <c r="D12708" s="2"/>
    </row>
    <row r="12709" spans="4:4" ht="33" customHeight="1" x14ac:dyDescent="0.2">
      <c r="D12709" s="2"/>
    </row>
    <row r="12710" spans="4:4" ht="33" customHeight="1" x14ac:dyDescent="0.2">
      <c r="D12710" s="2"/>
    </row>
    <row r="12711" spans="4:4" ht="33" customHeight="1" x14ac:dyDescent="0.2">
      <c r="D12711" s="2"/>
    </row>
    <row r="12712" spans="4:4" ht="33" customHeight="1" x14ac:dyDescent="0.2">
      <c r="D12712" s="2"/>
    </row>
    <row r="12713" spans="4:4" ht="33" customHeight="1" x14ac:dyDescent="0.2">
      <c r="D12713" s="2"/>
    </row>
    <row r="12714" spans="4:4" ht="33" customHeight="1" x14ac:dyDescent="0.2">
      <c r="D12714" s="2"/>
    </row>
    <row r="12715" spans="4:4" ht="33" customHeight="1" x14ac:dyDescent="0.2">
      <c r="D12715" s="2"/>
    </row>
    <row r="12716" spans="4:4" ht="33" customHeight="1" x14ac:dyDescent="0.2">
      <c r="D12716" s="2"/>
    </row>
    <row r="12717" spans="4:4" ht="33" customHeight="1" x14ac:dyDescent="0.2">
      <c r="D12717" s="2"/>
    </row>
    <row r="12718" spans="4:4" ht="33" customHeight="1" x14ac:dyDescent="0.2">
      <c r="D12718" s="2"/>
    </row>
    <row r="12719" spans="4:4" ht="33" customHeight="1" x14ac:dyDescent="0.2">
      <c r="D12719" s="2"/>
    </row>
    <row r="12720" spans="4:4" ht="33" customHeight="1" x14ac:dyDescent="0.2">
      <c r="D12720" s="2"/>
    </row>
    <row r="12721" spans="4:4" ht="33" customHeight="1" x14ac:dyDescent="0.2">
      <c r="D12721" s="2"/>
    </row>
    <row r="12722" spans="4:4" ht="33" customHeight="1" x14ac:dyDescent="0.2">
      <c r="D12722" s="2"/>
    </row>
    <row r="12723" spans="4:4" ht="33" customHeight="1" x14ac:dyDescent="0.2">
      <c r="D12723" s="2"/>
    </row>
    <row r="12724" spans="4:4" ht="33" customHeight="1" x14ac:dyDescent="0.2">
      <c r="D12724" s="2"/>
    </row>
    <row r="12725" spans="4:4" ht="33" customHeight="1" x14ac:dyDescent="0.2">
      <c r="D12725" s="2"/>
    </row>
    <row r="12726" spans="4:4" ht="33" customHeight="1" x14ac:dyDescent="0.2">
      <c r="D12726" s="2"/>
    </row>
    <row r="12727" spans="4:4" ht="33" customHeight="1" x14ac:dyDescent="0.2">
      <c r="D12727" s="2"/>
    </row>
    <row r="12728" spans="4:4" ht="33" customHeight="1" x14ac:dyDescent="0.2">
      <c r="D12728" s="2"/>
    </row>
    <row r="12729" spans="4:4" ht="33" customHeight="1" x14ac:dyDescent="0.2">
      <c r="D12729" s="2"/>
    </row>
    <row r="12730" spans="4:4" ht="33" customHeight="1" x14ac:dyDescent="0.2">
      <c r="D12730" s="2"/>
    </row>
    <row r="12731" spans="4:4" ht="33" customHeight="1" x14ac:dyDescent="0.2">
      <c r="D12731" s="2"/>
    </row>
    <row r="12732" spans="4:4" ht="33" customHeight="1" x14ac:dyDescent="0.2">
      <c r="D12732" s="2"/>
    </row>
    <row r="12733" spans="4:4" ht="33" customHeight="1" x14ac:dyDescent="0.2">
      <c r="D12733" s="2"/>
    </row>
    <row r="12734" spans="4:4" ht="33" customHeight="1" x14ac:dyDescent="0.2">
      <c r="D12734" s="2"/>
    </row>
    <row r="12735" spans="4:4" ht="33" customHeight="1" x14ac:dyDescent="0.2">
      <c r="D12735" s="2"/>
    </row>
    <row r="12736" spans="4:4" ht="33" customHeight="1" x14ac:dyDescent="0.2">
      <c r="D12736" s="2"/>
    </row>
    <row r="12737" spans="4:4" ht="33" customHeight="1" x14ac:dyDescent="0.2">
      <c r="D12737" s="2"/>
    </row>
    <row r="12738" spans="4:4" ht="33" customHeight="1" x14ac:dyDescent="0.2">
      <c r="D12738" s="2"/>
    </row>
    <row r="12739" spans="4:4" ht="33" customHeight="1" x14ac:dyDescent="0.2">
      <c r="D12739" s="2"/>
    </row>
    <row r="12740" spans="4:4" ht="33" customHeight="1" x14ac:dyDescent="0.2">
      <c r="D12740" s="2"/>
    </row>
    <row r="12741" spans="4:4" ht="33" customHeight="1" x14ac:dyDescent="0.2">
      <c r="D12741" s="2"/>
    </row>
    <row r="12742" spans="4:4" ht="33" customHeight="1" x14ac:dyDescent="0.2">
      <c r="D12742" s="2"/>
    </row>
    <row r="12743" spans="4:4" ht="33" customHeight="1" x14ac:dyDescent="0.2">
      <c r="D12743" s="2"/>
    </row>
    <row r="12744" spans="4:4" ht="33" customHeight="1" x14ac:dyDescent="0.2">
      <c r="D12744" s="2"/>
    </row>
    <row r="12745" spans="4:4" ht="33" customHeight="1" x14ac:dyDescent="0.2">
      <c r="D12745" s="2"/>
    </row>
    <row r="12746" spans="4:4" ht="33" customHeight="1" x14ac:dyDescent="0.2">
      <c r="D12746" s="2"/>
    </row>
    <row r="12747" spans="4:4" ht="33" customHeight="1" x14ac:dyDescent="0.2">
      <c r="D12747" s="2"/>
    </row>
    <row r="12748" spans="4:4" ht="33" customHeight="1" x14ac:dyDescent="0.2">
      <c r="D12748" s="2"/>
    </row>
    <row r="12749" spans="4:4" ht="33" customHeight="1" x14ac:dyDescent="0.2">
      <c r="D12749" s="2"/>
    </row>
    <row r="12750" spans="4:4" ht="33" customHeight="1" x14ac:dyDescent="0.2">
      <c r="D12750" s="2"/>
    </row>
    <row r="12751" spans="4:4" ht="33" customHeight="1" x14ac:dyDescent="0.2">
      <c r="D12751" s="2"/>
    </row>
    <row r="12752" spans="4:4" ht="33" customHeight="1" x14ac:dyDescent="0.2">
      <c r="D12752" s="2"/>
    </row>
    <row r="12753" spans="4:4" ht="33" customHeight="1" x14ac:dyDescent="0.2">
      <c r="D12753" s="2"/>
    </row>
    <row r="12754" spans="4:4" ht="33" customHeight="1" x14ac:dyDescent="0.2">
      <c r="D12754" s="2"/>
    </row>
    <row r="12755" spans="4:4" ht="33" customHeight="1" x14ac:dyDescent="0.2">
      <c r="D12755" s="2"/>
    </row>
    <row r="12756" spans="4:4" ht="33" customHeight="1" x14ac:dyDescent="0.2">
      <c r="D12756" s="2"/>
    </row>
    <row r="12757" spans="4:4" ht="33" customHeight="1" x14ac:dyDescent="0.2">
      <c r="D12757" s="2"/>
    </row>
    <row r="12758" spans="4:4" ht="33" customHeight="1" x14ac:dyDescent="0.2">
      <c r="D12758" s="2"/>
    </row>
    <row r="12759" spans="4:4" ht="33" customHeight="1" x14ac:dyDescent="0.2">
      <c r="D12759" s="2"/>
    </row>
    <row r="12760" spans="4:4" ht="33" customHeight="1" x14ac:dyDescent="0.2">
      <c r="D12760" s="2"/>
    </row>
    <row r="12761" spans="4:4" ht="33" customHeight="1" x14ac:dyDescent="0.2">
      <c r="D12761" s="2"/>
    </row>
    <row r="12762" spans="4:4" ht="33" customHeight="1" x14ac:dyDescent="0.2">
      <c r="D12762" s="2"/>
    </row>
    <row r="12763" spans="4:4" ht="33" customHeight="1" x14ac:dyDescent="0.2">
      <c r="D12763" s="2"/>
    </row>
    <row r="12764" spans="4:4" ht="33" customHeight="1" x14ac:dyDescent="0.2">
      <c r="D12764" s="2"/>
    </row>
    <row r="12765" spans="4:4" ht="33" customHeight="1" x14ac:dyDescent="0.2">
      <c r="D12765" s="2"/>
    </row>
    <row r="12766" spans="4:4" ht="33" customHeight="1" x14ac:dyDescent="0.2">
      <c r="D12766" s="2"/>
    </row>
    <row r="12767" spans="4:4" ht="33" customHeight="1" x14ac:dyDescent="0.2">
      <c r="D12767" s="2"/>
    </row>
    <row r="12768" spans="4:4" ht="33" customHeight="1" x14ac:dyDescent="0.2">
      <c r="D12768" s="2"/>
    </row>
    <row r="12769" spans="4:4" ht="33" customHeight="1" x14ac:dyDescent="0.2">
      <c r="D12769" s="2"/>
    </row>
    <row r="12770" spans="4:4" ht="33" customHeight="1" x14ac:dyDescent="0.2">
      <c r="D12770" s="2"/>
    </row>
    <row r="12771" spans="4:4" ht="33" customHeight="1" x14ac:dyDescent="0.2">
      <c r="D12771" s="2"/>
    </row>
    <row r="12772" spans="4:4" ht="33" customHeight="1" x14ac:dyDescent="0.2">
      <c r="D12772" s="2"/>
    </row>
    <row r="12773" spans="4:4" ht="33" customHeight="1" x14ac:dyDescent="0.2">
      <c r="D12773" s="2"/>
    </row>
    <row r="12774" spans="4:4" ht="33" customHeight="1" x14ac:dyDescent="0.2">
      <c r="D12774" s="2"/>
    </row>
    <row r="12775" spans="4:4" ht="33" customHeight="1" x14ac:dyDescent="0.2">
      <c r="D12775" s="2"/>
    </row>
    <row r="12776" spans="4:4" ht="33" customHeight="1" x14ac:dyDescent="0.2">
      <c r="D12776" s="2"/>
    </row>
    <row r="12777" spans="4:4" ht="33" customHeight="1" x14ac:dyDescent="0.2">
      <c r="D12777" s="2"/>
    </row>
    <row r="12778" spans="4:4" ht="33" customHeight="1" x14ac:dyDescent="0.2">
      <c r="D12778" s="2"/>
    </row>
    <row r="12779" spans="4:4" ht="33" customHeight="1" x14ac:dyDescent="0.2">
      <c r="D12779" s="2"/>
    </row>
    <row r="12780" spans="4:4" ht="33" customHeight="1" x14ac:dyDescent="0.2">
      <c r="D12780" s="2"/>
    </row>
    <row r="12781" spans="4:4" ht="33" customHeight="1" x14ac:dyDescent="0.2">
      <c r="D12781" s="2"/>
    </row>
    <row r="12782" spans="4:4" ht="33" customHeight="1" x14ac:dyDescent="0.2">
      <c r="D12782" s="2"/>
    </row>
    <row r="12783" spans="4:4" ht="33" customHeight="1" x14ac:dyDescent="0.2">
      <c r="D12783" s="2"/>
    </row>
    <row r="12784" spans="4:4" ht="33" customHeight="1" x14ac:dyDescent="0.2">
      <c r="D12784" s="2"/>
    </row>
    <row r="12785" spans="4:4" ht="33" customHeight="1" x14ac:dyDescent="0.2">
      <c r="D12785" s="2"/>
    </row>
    <row r="12786" spans="4:4" ht="33" customHeight="1" x14ac:dyDescent="0.2">
      <c r="D12786" s="2"/>
    </row>
    <row r="12787" spans="4:4" ht="33" customHeight="1" x14ac:dyDescent="0.2">
      <c r="D12787" s="2"/>
    </row>
    <row r="12788" spans="4:4" ht="33" customHeight="1" x14ac:dyDescent="0.2">
      <c r="D12788" s="2"/>
    </row>
    <row r="12789" spans="4:4" ht="33" customHeight="1" x14ac:dyDescent="0.2">
      <c r="D12789" s="2"/>
    </row>
    <row r="12790" spans="4:4" ht="33" customHeight="1" x14ac:dyDescent="0.2">
      <c r="D12790" s="2"/>
    </row>
    <row r="12791" spans="4:4" ht="33" customHeight="1" x14ac:dyDescent="0.2">
      <c r="D12791" s="2"/>
    </row>
    <row r="12792" spans="4:4" ht="33" customHeight="1" x14ac:dyDescent="0.2">
      <c r="D12792" s="2"/>
    </row>
    <row r="12793" spans="4:4" ht="33" customHeight="1" x14ac:dyDescent="0.2">
      <c r="D12793" s="2"/>
    </row>
    <row r="12794" spans="4:4" ht="33" customHeight="1" x14ac:dyDescent="0.2">
      <c r="D12794" s="2"/>
    </row>
    <row r="12795" spans="4:4" ht="33" customHeight="1" x14ac:dyDescent="0.2">
      <c r="D12795" s="2"/>
    </row>
    <row r="12796" spans="4:4" ht="33" customHeight="1" x14ac:dyDescent="0.2">
      <c r="D12796" s="2"/>
    </row>
    <row r="12797" spans="4:4" ht="33" customHeight="1" x14ac:dyDescent="0.2">
      <c r="D12797" s="2"/>
    </row>
    <row r="12798" spans="4:4" ht="33" customHeight="1" x14ac:dyDescent="0.2">
      <c r="D12798" s="2"/>
    </row>
    <row r="12799" spans="4:4" ht="33" customHeight="1" x14ac:dyDescent="0.2">
      <c r="D12799" s="2"/>
    </row>
    <row r="12800" spans="4:4" ht="33" customHeight="1" x14ac:dyDescent="0.2">
      <c r="D12800" s="2"/>
    </row>
    <row r="12801" spans="4:4" ht="33" customHeight="1" x14ac:dyDescent="0.2">
      <c r="D12801" s="2"/>
    </row>
    <row r="12802" spans="4:4" ht="33" customHeight="1" x14ac:dyDescent="0.2">
      <c r="D12802" s="2"/>
    </row>
    <row r="12803" spans="4:4" ht="33" customHeight="1" x14ac:dyDescent="0.2">
      <c r="D12803" s="2"/>
    </row>
    <row r="12804" spans="4:4" ht="33" customHeight="1" x14ac:dyDescent="0.2">
      <c r="D12804" s="2"/>
    </row>
    <row r="12805" spans="4:4" ht="33" customHeight="1" x14ac:dyDescent="0.2">
      <c r="D12805" s="2"/>
    </row>
    <row r="12806" spans="4:4" ht="33" customHeight="1" x14ac:dyDescent="0.2">
      <c r="D12806" s="2"/>
    </row>
    <row r="12807" spans="4:4" ht="33" customHeight="1" x14ac:dyDescent="0.2">
      <c r="D12807" s="2"/>
    </row>
    <row r="12808" spans="4:4" ht="33" customHeight="1" x14ac:dyDescent="0.2">
      <c r="D12808" s="2"/>
    </row>
    <row r="12809" spans="4:4" ht="33" customHeight="1" x14ac:dyDescent="0.2">
      <c r="D12809" s="2"/>
    </row>
    <row r="12810" spans="4:4" ht="33" customHeight="1" x14ac:dyDescent="0.2">
      <c r="D12810" s="2"/>
    </row>
    <row r="12811" spans="4:4" ht="33" customHeight="1" x14ac:dyDescent="0.2">
      <c r="D12811" s="2"/>
    </row>
    <row r="12812" spans="4:4" ht="33" customHeight="1" x14ac:dyDescent="0.2">
      <c r="D12812" s="2"/>
    </row>
    <row r="12813" spans="4:4" ht="33" customHeight="1" x14ac:dyDescent="0.2">
      <c r="D12813" s="2"/>
    </row>
    <row r="12814" spans="4:4" ht="33" customHeight="1" x14ac:dyDescent="0.2">
      <c r="D12814" s="2"/>
    </row>
    <row r="12815" spans="4:4" ht="33" customHeight="1" x14ac:dyDescent="0.2">
      <c r="D12815" s="2"/>
    </row>
    <row r="12816" spans="4:4" ht="33" customHeight="1" x14ac:dyDescent="0.2">
      <c r="D12816" s="2"/>
    </row>
    <row r="12817" spans="4:4" ht="33" customHeight="1" x14ac:dyDescent="0.2">
      <c r="D12817" s="2"/>
    </row>
    <row r="12818" spans="4:4" ht="33" customHeight="1" x14ac:dyDescent="0.2">
      <c r="D12818" s="2"/>
    </row>
    <row r="12819" spans="4:4" ht="33" customHeight="1" x14ac:dyDescent="0.2">
      <c r="D12819" s="2"/>
    </row>
    <row r="12820" spans="4:4" ht="33" customHeight="1" x14ac:dyDescent="0.2">
      <c r="D12820" s="2"/>
    </row>
    <row r="12821" spans="4:4" ht="33" customHeight="1" x14ac:dyDescent="0.2">
      <c r="D12821" s="2"/>
    </row>
    <row r="12822" spans="4:4" ht="33" customHeight="1" x14ac:dyDescent="0.2">
      <c r="D12822" s="2"/>
    </row>
    <row r="12823" spans="4:4" ht="33" customHeight="1" x14ac:dyDescent="0.2">
      <c r="D12823" s="2"/>
    </row>
    <row r="12824" spans="4:4" ht="33" customHeight="1" x14ac:dyDescent="0.2">
      <c r="D12824" s="2"/>
    </row>
    <row r="12825" spans="4:4" ht="33" customHeight="1" x14ac:dyDescent="0.2">
      <c r="D12825" s="2"/>
    </row>
    <row r="12826" spans="4:4" ht="33" customHeight="1" x14ac:dyDescent="0.2">
      <c r="D12826" s="2"/>
    </row>
    <row r="12827" spans="4:4" ht="33" customHeight="1" x14ac:dyDescent="0.2">
      <c r="D12827" s="2"/>
    </row>
    <row r="12828" spans="4:4" ht="33" customHeight="1" x14ac:dyDescent="0.2">
      <c r="D12828" s="2"/>
    </row>
    <row r="12829" spans="4:4" ht="33" customHeight="1" x14ac:dyDescent="0.2">
      <c r="D12829" s="2"/>
    </row>
    <row r="12830" spans="4:4" ht="33" customHeight="1" x14ac:dyDescent="0.2">
      <c r="D12830" s="2"/>
    </row>
    <row r="12831" spans="4:4" ht="33" customHeight="1" x14ac:dyDescent="0.2">
      <c r="D12831" s="2"/>
    </row>
    <row r="12832" spans="4:4" ht="33" customHeight="1" x14ac:dyDescent="0.2">
      <c r="D12832" s="2"/>
    </row>
    <row r="12833" spans="4:4" ht="33" customHeight="1" x14ac:dyDescent="0.2">
      <c r="D12833" s="2"/>
    </row>
    <row r="12834" spans="4:4" ht="33" customHeight="1" x14ac:dyDescent="0.2">
      <c r="D12834" s="2"/>
    </row>
    <row r="12835" spans="4:4" ht="33" customHeight="1" x14ac:dyDescent="0.2">
      <c r="D12835" s="2"/>
    </row>
    <row r="12836" spans="4:4" ht="33" customHeight="1" x14ac:dyDescent="0.2">
      <c r="D12836" s="2"/>
    </row>
    <row r="12837" spans="4:4" ht="33" customHeight="1" x14ac:dyDescent="0.2">
      <c r="D12837" s="2"/>
    </row>
    <row r="12838" spans="4:4" ht="33" customHeight="1" x14ac:dyDescent="0.2">
      <c r="D12838" s="2"/>
    </row>
    <row r="12839" spans="4:4" ht="33" customHeight="1" x14ac:dyDescent="0.2">
      <c r="D12839" s="2"/>
    </row>
    <row r="12840" spans="4:4" ht="33" customHeight="1" x14ac:dyDescent="0.2">
      <c r="D12840" s="2"/>
    </row>
    <row r="12841" spans="4:4" ht="33" customHeight="1" x14ac:dyDescent="0.2">
      <c r="D12841" s="2"/>
    </row>
    <row r="12842" spans="4:4" ht="33" customHeight="1" x14ac:dyDescent="0.2">
      <c r="D12842" s="2"/>
    </row>
    <row r="12843" spans="4:4" ht="33" customHeight="1" x14ac:dyDescent="0.2">
      <c r="D12843" s="2"/>
    </row>
    <row r="12844" spans="4:4" ht="33" customHeight="1" x14ac:dyDescent="0.2">
      <c r="D12844" s="2"/>
    </row>
    <row r="12845" spans="4:4" ht="33" customHeight="1" x14ac:dyDescent="0.2">
      <c r="D12845" s="2"/>
    </row>
    <row r="12846" spans="4:4" ht="33" customHeight="1" x14ac:dyDescent="0.2">
      <c r="D12846" s="2"/>
    </row>
    <row r="12847" spans="4:4" ht="33" customHeight="1" x14ac:dyDescent="0.2">
      <c r="D12847" s="2"/>
    </row>
    <row r="12848" spans="4:4" ht="33" customHeight="1" x14ac:dyDescent="0.2">
      <c r="D12848" s="2"/>
    </row>
    <row r="12849" spans="4:4" ht="33" customHeight="1" x14ac:dyDescent="0.2">
      <c r="D12849" s="2"/>
    </row>
    <row r="12850" spans="4:4" ht="33" customHeight="1" x14ac:dyDescent="0.2">
      <c r="D12850" s="2"/>
    </row>
    <row r="12851" spans="4:4" ht="33" customHeight="1" x14ac:dyDescent="0.2">
      <c r="D12851" s="2"/>
    </row>
    <row r="12852" spans="4:4" ht="33" customHeight="1" x14ac:dyDescent="0.2">
      <c r="D12852" s="2"/>
    </row>
    <row r="12853" spans="4:4" ht="33" customHeight="1" x14ac:dyDescent="0.2">
      <c r="D12853" s="2"/>
    </row>
    <row r="12854" spans="4:4" ht="33" customHeight="1" x14ac:dyDescent="0.2">
      <c r="D12854" s="2"/>
    </row>
    <row r="12855" spans="4:4" ht="33" customHeight="1" x14ac:dyDescent="0.2">
      <c r="D12855" s="2"/>
    </row>
    <row r="12856" spans="4:4" ht="33" customHeight="1" x14ac:dyDescent="0.2">
      <c r="D12856" s="2"/>
    </row>
    <row r="12857" spans="4:4" ht="33" customHeight="1" x14ac:dyDescent="0.2">
      <c r="D12857" s="2"/>
    </row>
    <row r="12858" spans="4:4" ht="33" customHeight="1" x14ac:dyDescent="0.2">
      <c r="D12858" s="2"/>
    </row>
    <row r="12859" spans="4:4" ht="33" customHeight="1" x14ac:dyDescent="0.2">
      <c r="D12859" s="2"/>
    </row>
    <row r="12860" spans="4:4" ht="33" customHeight="1" x14ac:dyDescent="0.2">
      <c r="D12860" s="2"/>
    </row>
    <row r="12861" spans="4:4" ht="33" customHeight="1" x14ac:dyDescent="0.2">
      <c r="D12861" s="2"/>
    </row>
    <row r="12862" spans="4:4" ht="33" customHeight="1" x14ac:dyDescent="0.2">
      <c r="D12862" s="2"/>
    </row>
    <row r="12863" spans="4:4" ht="33" customHeight="1" x14ac:dyDescent="0.2">
      <c r="D12863" s="2"/>
    </row>
    <row r="12864" spans="4:4" ht="33" customHeight="1" x14ac:dyDescent="0.2">
      <c r="D12864" s="2"/>
    </row>
    <row r="12865" spans="4:4" ht="33" customHeight="1" x14ac:dyDescent="0.2">
      <c r="D12865" s="2"/>
    </row>
    <row r="12866" spans="4:4" ht="33" customHeight="1" x14ac:dyDescent="0.2">
      <c r="D12866" s="2"/>
    </row>
    <row r="12867" spans="4:4" ht="33" customHeight="1" x14ac:dyDescent="0.2">
      <c r="D12867" s="2"/>
    </row>
    <row r="12868" spans="4:4" ht="33" customHeight="1" x14ac:dyDescent="0.2">
      <c r="D12868" s="2"/>
    </row>
    <row r="12869" spans="4:4" ht="33" customHeight="1" x14ac:dyDescent="0.2">
      <c r="D12869" s="2"/>
    </row>
    <row r="12870" spans="4:4" ht="33" customHeight="1" x14ac:dyDescent="0.2">
      <c r="D12870" s="2"/>
    </row>
    <row r="12871" spans="4:4" ht="33" customHeight="1" x14ac:dyDescent="0.2">
      <c r="D12871" s="2"/>
    </row>
    <row r="12872" spans="4:4" ht="33" customHeight="1" x14ac:dyDescent="0.2">
      <c r="D12872" s="2"/>
    </row>
    <row r="12873" spans="4:4" ht="33" customHeight="1" x14ac:dyDescent="0.2">
      <c r="D12873" s="2"/>
    </row>
    <row r="12874" spans="4:4" ht="33" customHeight="1" x14ac:dyDescent="0.2">
      <c r="D12874" s="2"/>
    </row>
    <row r="12875" spans="4:4" ht="33" customHeight="1" x14ac:dyDescent="0.2">
      <c r="D12875" s="2"/>
    </row>
    <row r="12876" spans="4:4" ht="33" customHeight="1" x14ac:dyDescent="0.2">
      <c r="D12876" s="2"/>
    </row>
    <row r="12877" spans="4:4" ht="33" customHeight="1" x14ac:dyDescent="0.2">
      <c r="D12877" s="2"/>
    </row>
    <row r="12878" spans="4:4" ht="33" customHeight="1" x14ac:dyDescent="0.2">
      <c r="D12878" s="2"/>
    </row>
    <row r="12879" spans="4:4" ht="33" customHeight="1" x14ac:dyDescent="0.2">
      <c r="D12879" s="2"/>
    </row>
    <row r="12880" spans="4:4" ht="33" customHeight="1" x14ac:dyDescent="0.2">
      <c r="D12880" s="2"/>
    </row>
    <row r="12881" spans="4:4" ht="33" customHeight="1" x14ac:dyDescent="0.2">
      <c r="D12881" s="2"/>
    </row>
    <row r="12882" spans="4:4" ht="33" customHeight="1" x14ac:dyDescent="0.2">
      <c r="D12882" s="2"/>
    </row>
    <row r="12883" spans="4:4" ht="33" customHeight="1" x14ac:dyDescent="0.2">
      <c r="D12883" s="2"/>
    </row>
    <row r="12884" spans="4:4" ht="33" customHeight="1" x14ac:dyDescent="0.2">
      <c r="D12884" s="2"/>
    </row>
    <row r="12885" spans="4:4" ht="33" customHeight="1" x14ac:dyDescent="0.2">
      <c r="D12885" s="2"/>
    </row>
    <row r="12886" spans="4:4" ht="33" customHeight="1" x14ac:dyDescent="0.2">
      <c r="D12886" s="2"/>
    </row>
    <row r="12887" spans="4:4" ht="33" customHeight="1" x14ac:dyDescent="0.2">
      <c r="D12887" s="2"/>
    </row>
    <row r="12888" spans="4:4" ht="33" customHeight="1" x14ac:dyDescent="0.2">
      <c r="D12888" s="2"/>
    </row>
    <row r="12889" spans="4:4" ht="33" customHeight="1" x14ac:dyDescent="0.2">
      <c r="D12889" s="2"/>
    </row>
    <row r="12890" spans="4:4" ht="33" customHeight="1" x14ac:dyDescent="0.2">
      <c r="D12890" s="2"/>
    </row>
    <row r="12891" spans="4:4" ht="33" customHeight="1" x14ac:dyDescent="0.2">
      <c r="D12891" s="2"/>
    </row>
    <row r="12892" spans="4:4" ht="33" customHeight="1" x14ac:dyDescent="0.2">
      <c r="D12892" s="2"/>
    </row>
    <row r="12893" spans="4:4" ht="33" customHeight="1" x14ac:dyDescent="0.2">
      <c r="D12893" s="2"/>
    </row>
    <row r="12894" spans="4:4" ht="33" customHeight="1" x14ac:dyDescent="0.2">
      <c r="D12894" s="2"/>
    </row>
    <row r="12895" spans="4:4" ht="33" customHeight="1" x14ac:dyDescent="0.2">
      <c r="D12895" s="2"/>
    </row>
    <row r="12896" spans="4:4" ht="33" customHeight="1" x14ac:dyDescent="0.2">
      <c r="D12896" s="2"/>
    </row>
    <row r="12897" spans="4:4" ht="33" customHeight="1" x14ac:dyDescent="0.2">
      <c r="D12897" s="2"/>
    </row>
    <row r="12898" spans="4:4" ht="33" customHeight="1" x14ac:dyDescent="0.2">
      <c r="D12898" s="2"/>
    </row>
    <row r="12899" spans="4:4" ht="33" customHeight="1" x14ac:dyDescent="0.2">
      <c r="D12899" s="2"/>
    </row>
    <row r="12900" spans="4:4" ht="33" customHeight="1" x14ac:dyDescent="0.2">
      <c r="D12900" s="2"/>
    </row>
    <row r="12901" spans="4:4" ht="33" customHeight="1" x14ac:dyDescent="0.2">
      <c r="D12901" s="2"/>
    </row>
    <row r="12902" spans="4:4" ht="33" customHeight="1" x14ac:dyDescent="0.2">
      <c r="D12902" s="2"/>
    </row>
    <row r="12903" spans="4:4" ht="33" customHeight="1" x14ac:dyDescent="0.2">
      <c r="D12903" s="2"/>
    </row>
    <row r="12904" spans="4:4" ht="33" customHeight="1" x14ac:dyDescent="0.2">
      <c r="D12904" s="2"/>
    </row>
    <row r="12905" spans="4:4" ht="33" customHeight="1" x14ac:dyDescent="0.2">
      <c r="D12905" s="2"/>
    </row>
    <row r="12906" spans="4:4" ht="33" customHeight="1" x14ac:dyDescent="0.2">
      <c r="D12906" s="2"/>
    </row>
    <row r="12907" spans="4:4" ht="33" customHeight="1" x14ac:dyDescent="0.2">
      <c r="D12907" s="2"/>
    </row>
    <row r="12908" spans="4:4" ht="33" customHeight="1" x14ac:dyDescent="0.2">
      <c r="D12908" s="2"/>
    </row>
    <row r="12909" spans="4:4" ht="33" customHeight="1" x14ac:dyDescent="0.2">
      <c r="D12909" s="2"/>
    </row>
    <row r="12910" spans="4:4" ht="33" customHeight="1" x14ac:dyDescent="0.2">
      <c r="D12910" s="2"/>
    </row>
    <row r="12911" spans="4:4" ht="33" customHeight="1" x14ac:dyDescent="0.2">
      <c r="D12911" s="2"/>
    </row>
    <row r="12912" spans="4:4" ht="33" customHeight="1" x14ac:dyDescent="0.2">
      <c r="D12912" s="2"/>
    </row>
    <row r="12913" spans="4:4" ht="33" customHeight="1" x14ac:dyDescent="0.2">
      <c r="D12913" s="2"/>
    </row>
    <row r="12914" spans="4:4" ht="33" customHeight="1" x14ac:dyDescent="0.2">
      <c r="D12914" s="2"/>
    </row>
    <row r="12915" spans="4:4" ht="33" customHeight="1" x14ac:dyDescent="0.2">
      <c r="D12915" s="2"/>
    </row>
    <row r="12916" spans="4:4" ht="33" customHeight="1" x14ac:dyDescent="0.2">
      <c r="D12916" s="2"/>
    </row>
    <row r="12917" spans="4:4" ht="33" customHeight="1" x14ac:dyDescent="0.2">
      <c r="D12917" s="2"/>
    </row>
    <row r="12918" spans="4:4" ht="33" customHeight="1" x14ac:dyDescent="0.2">
      <c r="D12918" s="2"/>
    </row>
    <row r="12919" spans="4:4" ht="33" customHeight="1" x14ac:dyDescent="0.2">
      <c r="D12919" s="2"/>
    </row>
    <row r="12920" spans="4:4" ht="33" customHeight="1" x14ac:dyDescent="0.2">
      <c r="D12920" s="2"/>
    </row>
    <row r="12921" spans="4:4" ht="33" customHeight="1" x14ac:dyDescent="0.2">
      <c r="D12921" s="2"/>
    </row>
    <row r="12922" spans="4:4" ht="33" customHeight="1" x14ac:dyDescent="0.2">
      <c r="D12922" s="2"/>
    </row>
    <row r="12923" spans="4:4" ht="33" customHeight="1" x14ac:dyDescent="0.2">
      <c r="D12923" s="2"/>
    </row>
    <row r="12924" spans="4:4" ht="33" customHeight="1" x14ac:dyDescent="0.2">
      <c r="D12924" s="2"/>
    </row>
    <row r="12925" spans="4:4" ht="33" customHeight="1" x14ac:dyDescent="0.2">
      <c r="D12925" s="2"/>
    </row>
    <row r="12926" spans="4:4" ht="33" customHeight="1" x14ac:dyDescent="0.2">
      <c r="D12926" s="2"/>
    </row>
    <row r="12927" spans="4:4" ht="33" customHeight="1" x14ac:dyDescent="0.2">
      <c r="D12927" s="2"/>
    </row>
    <row r="12928" spans="4:4" ht="33" customHeight="1" x14ac:dyDescent="0.2">
      <c r="D12928" s="2"/>
    </row>
    <row r="12929" spans="4:4" ht="33" customHeight="1" x14ac:dyDescent="0.2">
      <c r="D12929" s="2"/>
    </row>
    <row r="12930" spans="4:4" ht="33" customHeight="1" x14ac:dyDescent="0.2">
      <c r="D12930" s="2"/>
    </row>
    <row r="12931" spans="4:4" ht="33" customHeight="1" x14ac:dyDescent="0.2">
      <c r="D12931" s="2"/>
    </row>
    <row r="12932" spans="4:4" ht="33" customHeight="1" x14ac:dyDescent="0.2">
      <c r="D12932" s="2"/>
    </row>
    <row r="12933" spans="4:4" ht="33" customHeight="1" x14ac:dyDescent="0.2">
      <c r="D12933" s="2"/>
    </row>
    <row r="12934" spans="4:4" ht="33" customHeight="1" x14ac:dyDescent="0.2">
      <c r="D12934" s="2"/>
    </row>
    <row r="12935" spans="4:4" ht="33" customHeight="1" x14ac:dyDescent="0.2">
      <c r="D12935" s="2"/>
    </row>
    <row r="12936" spans="4:4" ht="33" customHeight="1" x14ac:dyDescent="0.2">
      <c r="D12936" s="2"/>
    </row>
    <row r="12937" spans="4:4" ht="33" customHeight="1" x14ac:dyDescent="0.2">
      <c r="D12937" s="2"/>
    </row>
    <row r="12938" spans="4:4" ht="33" customHeight="1" x14ac:dyDescent="0.2">
      <c r="D12938" s="2"/>
    </row>
    <row r="12939" spans="4:4" ht="33" customHeight="1" x14ac:dyDescent="0.2">
      <c r="D12939" s="2"/>
    </row>
    <row r="12940" spans="4:4" ht="33" customHeight="1" x14ac:dyDescent="0.2">
      <c r="D12940" s="2"/>
    </row>
    <row r="12941" spans="4:4" ht="33" customHeight="1" x14ac:dyDescent="0.2">
      <c r="D12941" s="2"/>
    </row>
    <row r="12942" spans="4:4" ht="33" customHeight="1" x14ac:dyDescent="0.2">
      <c r="D12942" s="2"/>
    </row>
    <row r="12943" spans="4:4" ht="33" customHeight="1" x14ac:dyDescent="0.2">
      <c r="D12943" s="2"/>
    </row>
    <row r="12944" spans="4:4" ht="33" customHeight="1" x14ac:dyDescent="0.2">
      <c r="D12944" s="2"/>
    </row>
    <row r="12945" spans="4:4" ht="33" customHeight="1" x14ac:dyDescent="0.2">
      <c r="D12945" s="2"/>
    </row>
    <row r="12946" spans="4:4" ht="33" customHeight="1" x14ac:dyDescent="0.2">
      <c r="D12946" s="2"/>
    </row>
    <row r="12947" spans="4:4" ht="33" customHeight="1" x14ac:dyDescent="0.2">
      <c r="D12947" s="2"/>
    </row>
    <row r="12948" spans="4:4" ht="33" customHeight="1" x14ac:dyDescent="0.2">
      <c r="D12948" s="2"/>
    </row>
    <row r="12949" spans="4:4" ht="33" customHeight="1" x14ac:dyDescent="0.2">
      <c r="D12949" s="2"/>
    </row>
    <row r="12950" spans="4:4" ht="33" customHeight="1" x14ac:dyDescent="0.2">
      <c r="D12950" s="2"/>
    </row>
    <row r="12951" spans="4:4" ht="33" customHeight="1" x14ac:dyDescent="0.2">
      <c r="D12951" s="2"/>
    </row>
    <row r="12952" spans="4:4" ht="33" customHeight="1" x14ac:dyDescent="0.2">
      <c r="D12952" s="2"/>
    </row>
    <row r="12953" spans="4:4" ht="33" customHeight="1" x14ac:dyDescent="0.2">
      <c r="D12953" s="2"/>
    </row>
    <row r="12954" spans="4:4" ht="33" customHeight="1" x14ac:dyDescent="0.2">
      <c r="D12954" s="2"/>
    </row>
    <row r="12955" spans="4:4" ht="33" customHeight="1" x14ac:dyDescent="0.2">
      <c r="D12955" s="2"/>
    </row>
    <row r="12956" spans="4:4" ht="33" customHeight="1" x14ac:dyDescent="0.2">
      <c r="D12956" s="2"/>
    </row>
    <row r="12957" spans="4:4" ht="33" customHeight="1" x14ac:dyDescent="0.2">
      <c r="D12957" s="2"/>
    </row>
    <row r="12958" spans="4:4" ht="33" customHeight="1" x14ac:dyDescent="0.2">
      <c r="D12958" s="2"/>
    </row>
    <row r="12959" spans="4:4" ht="33" customHeight="1" x14ac:dyDescent="0.2">
      <c r="D12959" s="2"/>
    </row>
    <row r="12960" spans="4:4" ht="33" customHeight="1" x14ac:dyDescent="0.2">
      <c r="D12960" s="2"/>
    </row>
    <row r="12961" spans="4:4" ht="33" customHeight="1" x14ac:dyDescent="0.2">
      <c r="D12961" s="2"/>
    </row>
    <row r="12962" spans="4:4" ht="33" customHeight="1" x14ac:dyDescent="0.2">
      <c r="D12962" s="2"/>
    </row>
    <row r="12963" spans="4:4" ht="33" customHeight="1" x14ac:dyDescent="0.2">
      <c r="D12963" s="2"/>
    </row>
    <row r="12964" spans="4:4" ht="33" customHeight="1" x14ac:dyDescent="0.2">
      <c r="D12964" s="2"/>
    </row>
    <row r="12965" spans="4:4" ht="33" customHeight="1" x14ac:dyDescent="0.2">
      <c r="D12965" s="2"/>
    </row>
    <row r="12966" spans="4:4" ht="33" customHeight="1" x14ac:dyDescent="0.2">
      <c r="D12966" s="2"/>
    </row>
    <row r="12967" spans="4:4" ht="33" customHeight="1" x14ac:dyDescent="0.2">
      <c r="D12967" s="2"/>
    </row>
    <row r="12968" spans="4:4" ht="33" customHeight="1" x14ac:dyDescent="0.2">
      <c r="D12968" s="2"/>
    </row>
    <row r="12969" spans="4:4" ht="33" customHeight="1" x14ac:dyDescent="0.2">
      <c r="D12969" s="2"/>
    </row>
    <row r="12970" spans="4:4" ht="33" customHeight="1" x14ac:dyDescent="0.2">
      <c r="D12970" s="2"/>
    </row>
    <row r="12971" spans="4:4" ht="33" customHeight="1" x14ac:dyDescent="0.2">
      <c r="D12971" s="2"/>
    </row>
    <row r="12972" spans="4:4" ht="33" customHeight="1" x14ac:dyDescent="0.2">
      <c r="D12972" s="2"/>
    </row>
    <row r="12973" spans="4:4" ht="33" customHeight="1" x14ac:dyDescent="0.2">
      <c r="D12973" s="2"/>
    </row>
    <row r="12974" spans="4:4" ht="33" customHeight="1" x14ac:dyDescent="0.2">
      <c r="D12974" s="2"/>
    </row>
    <row r="12975" spans="4:4" ht="33" customHeight="1" x14ac:dyDescent="0.2">
      <c r="D12975" s="2"/>
    </row>
    <row r="12976" spans="4:4" ht="33" customHeight="1" x14ac:dyDescent="0.2">
      <c r="D12976" s="2"/>
    </row>
    <row r="12977" spans="4:4" ht="33" customHeight="1" x14ac:dyDescent="0.2">
      <c r="D12977" s="2"/>
    </row>
    <row r="12978" spans="4:4" ht="33" customHeight="1" x14ac:dyDescent="0.2">
      <c r="D12978" s="2"/>
    </row>
    <row r="12979" spans="4:4" ht="33" customHeight="1" x14ac:dyDescent="0.2">
      <c r="D12979" s="2"/>
    </row>
    <row r="12980" spans="4:4" ht="33" customHeight="1" x14ac:dyDescent="0.2">
      <c r="D12980" s="2"/>
    </row>
    <row r="12981" spans="4:4" ht="33" customHeight="1" x14ac:dyDescent="0.2">
      <c r="D12981" s="2"/>
    </row>
    <row r="12982" spans="4:4" ht="33" customHeight="1" x14ac:dyDescent="0.2">
      <c r="D12982" s="2"/>
    </row>
    <row r="12983" spans="4:4" ht="33" customHeight="1" x14ac:dyDescent="0.2">
      <c r="D12983" s="2"/>
    </row>
    <row r="12984" spans="4:4" ht="33" customHeight="1" x14ac:dyDescent="0.2">
      <c r="D12984" s="2"/>
    </row>
    <row r="12985" spans="4:4" ht="33" customHeight="1" x14ac:dyDescent="0.2">
      <c r="D12985" s="2"/>
    </row>
    <row r="12986" spans="4:4" ht="33" customHeight="1" x14ac:dyDescent="0.2">
      <c r="D12986" s="2"/>
    </row>
    <row r="12987" spans="4:4" ht="33" customHeight="1" x14ac:dyDescent="0.2">
      <c r="D12987" s="2"/>
    </row>
    <row r="12988" spans="4:4" ht="33" customHeight="1" x14ac:dyDescent="0.2">
      <c r="D12988" s="2"/>
    </row>
    <row r="12989" spans="4:4" ht="33" customHeight="1" x14ac:dyDescent="0.2">
      <c r="D12989" s="2"/>
    </row>
    <row r="12990" spans="4:4" ht="33" customHeight="1" x14ac:dyDescent="0.2">
      <c r="D12990" s="2"/>
    </row>
    <row r="12991" spans="4:4" ht="33" customHeight="1" x14ac:dyDescent="0.2">
      <c r="D12991" s="2"/>
    </row>
    <row r="12992" spans="4:4" ht="33" customHeight="1" x14ac:dyDescent="0.2">
      <c r="D12992" s="2"/>
    </row>
    <row r="12993" spans="4:4" ht="33" customHeight="1" x14ac:dyDescent="0.2">
      <c r="D12993" s="2"/>
    </row>
    <row r="12994" spans="4:4" ht="33" customHeight="1" x14ac:dyDescent="0.2">
      <c r="D12994" s="2"/>
    </row>
    <row r="12995" spans="4:4" ht="33" customHeight="1" x14ac:dyDescent="0.2">
      <c r="D12995" s="2"/>
    </row>
    <row r="12996" spans="4:4" ht="33" customHeight="1" x14ac:dyDescent="0.2">
      <c r="D12996" s="2"/>
    </row>
    <row r="12997" spans="4:4" ht="33" customHeight="1" x14ac:dyDescent="0.2">
      <c r="D12997" s="2"/>
    </row>
    <row r="12998" spans="4:4" ht="33" customHeight="1" x14ac:dyDescent="0.2">
      <c r="D12998" s="2"/>
    </row>
    <row r="12999" spans="4:4" ht="33" customHeight="1" x14ac:dyDescent="0.2">
      <c r="D12999" s="2"/>
    </row>
    <row r="13000" spans="4:4" ht="33" customHeight="1" x14ac:dyDescent="0.2">
      <c r="D13000" s="2"/>
    </row>
    <row r="13001" spans="4:4" ht="33" customHeight="1" x14ac:dyDescent="0.2">
      <c r="D13001" s="2"/>
    </row>
    <row r="13002" spans="4:4" ht="33" customHeight="1" x14ac:dyDescent="0.2">
      <c r="D13002" s="2"/>
    </row>
    <row r="13003" spans="4:4" ht="33" customHeight="1" x14ac:dyDescent="0.2">
      <c r="D13003" s="2"/>
    </row>
    <row r="13004" spans="4:4" ht="33" customHeight="1" x14ac:dyDescent="0.2">
      <c r="D13004" s="2"/>
    </row>
    <row r="13005" spans="4:4" ht="33" customHeight="1" x14ac:dyDescent="0.2">
      <c r="D13005" s="2"/>
    </row>
    <row r="13006" spans="4:4" ht="33" customHeight="1" x14ac:dyDescent="0.2">
      <c r="D13006" s="2"/>
    </row>
    <row r="13007" spans="4:4" ht="33" customHeight="1" x14ac:dyDescent="0.2">
      <c r="D13007" s="2"/>
    </row>
    <row r="13008" spans="4:4" ht="33" customHeight="1" x14ac:dyDescent="0.2">
      <c r="D13008" s="2"/>
    </row>
    <row r="13009" spans="4:4" ht="33" customHeight="1" x14ac:dyDescent="0.2">
      <c r="D13009" s="2"/>
    </row>
    <row r="13010" spans="4:4" ht="33" customHeight="1" x14ac:dyDescent="0.2">
      <c r="D13010" s="2"/>
    </row>
    <row r="13011" spans="4:4" ht="33" customHeight="1" x14ac:dyDescent="0.2">
      <c r="D13011" s="2"/>
    </row>
    <row r="13012" spans="4:4" ht="33" customHeight="1" x14ac:dyDescent="0.2">
      <c r="D13012" s="2"/>
    </row>
    <row r="13013" spans="4:4" ht="33" customHeight="1" x14ac:dyDescent="0.2">
      <c r="D13013" s="2"/>
    </row>
    <row r="13014" spans="4:4" ht="33" customHeight="1" x14ac:dyDescent="0.2">
      <c r="D13014" s="2"/>
    </row>
    <row r="13015" spans="4:4" ht="33" customHeight="1" x14ac:dyDescent="0.2">
      <c r="D13015" s="2"/>
    </row>
    <row r="13016" spans="4:4" ht="33" customHeight="1" x14ac:dyDescent="0.2">
      <c r="D13016" s="2"/>
    </row>
    <row r="13017" spans="4:4" ht="33" customHeight="1" x14ac:dyDescent="0.2">
      <c r="D13017" s="2"/>
    </row>
    <row r="13018" spans="4:4" ht="33" customHeight="1" x14ac:dyDescent="0.2">
      <c r="D13018" s="2"/>
    </row>
    <row r="13019" spans="4:4" ht="33" customHeight="1" x14ac:dyDescent="0.2">
      <c r="D13019" s="2"/>
    </row>
    <row r="13020" spans="4:4" ht="33" customHeight="1" x14ac:dyDescent="0.2">
      <c r="D13020" s="2"/>
    </row>
    <row r="13021" spans="4:4" ht="33" customHeight="1" x14ac:dyDescent="0.2">
      <c r="D13021" s="2"/>
    </row>
    <row r="13022" spans="4:4" ht="33" customHeight="1" x14ac:dyDescent="0.2">
      <c r="D13022" s="2"/>
    </row>
    <row r="13023" spans="4:4" ht="33" customHeight="1" x14ac:dyDescent="0.2">
      <c r="D13023" s="2"/>
    </row>
    <row r="13024" spans="4:4" ht="33" customHeight="1" x14ac:dyDescent="0.2">
      <c r="D13024" s="2"/>
    </row>
    <row r="13025" spans="4:4" ht="33" customHeight="1" x14ac:dyDescent="0.2">
      <c r="D13025" s="2"/>
    </row>
    <row r="13026" spans="4:4" ht="33" customHeight="1" x14ac:dyDescent="0.2">
      <c r="D13026" s="2"/>
    </row>
    <row r="13027" spans="4:4" ht="33" customHeight="1" x14ac:dyDescent="0.2">
      <c r="D13027" s="2"/>
    </row>
    <row r="13028" spans="4:4" ht="33" customHeight="1" x14ac:dyDescent="0.2">
      <c r="D13028" s="2"/>
    </row>
    <row r="13029" spans="4:4" ht="33" customHeight="1" x14ac:dyDescent="0.2">
      <c r="D13029" s="2"/>
    </row>
    <row r="13030" spans="4:4" ht="33" customHeight="1" x14ac:dyDescent="0.2">
      <c r="D13030" s="2"/>
    </row>
    <row r="13031" spans="4:4" ht="33" customHeight="1" x14ac:dyDescent="0.2">
      <c r="D13031" s="2"/>
    </row>
    <row r="13032" spans="4:4" ht="33" customHeight="1" x14ac:dyDescent="0.2">
      <c r="D13032" s="2"/>
    </row>
    <row r="13033" spans="4:4" ht="33" customHeight="1" x14ac:dyDescent="0.2">
      <c r="D13033" s="2"/>
    </row>
    <row r="13034" spans="4:4" ht="33" customHeight="1" x14ac:dyDescent="0.2">
      <c r="D13034" s="2"/>
    </row>
    <row r="13035" spans="4:4" ht="33" customHeight="1" x14ac:dyDescent="0.2">
      <c r="D13035" s="2"/>
    </row>
    <row r="13036" spans="4:4" ht="33" customHeight="1" x14ac:dyDescent="0.2">
      <c r="D13036" s="2"/>
    </row>
    <row r="13037" spans="4:4" ht="33" customHeight="1" x14ac:dyDescent="0.2">
      <c r="D13037" s="2"/>
    </row>
    <row r="13038" spans="4:4" ht="33" customHeight="1" x14ac:dyDescent="0.2">
      <c r="D13038" s="2"/>
    </row>
    <row r="13039" spans="4:4" ht="33" customHeight="1" x14ac:dyDescent="0.2">
      <c r="D13039" s="2"/>
    </row>
    <row r="13040" spans="4:4" ht="33" customHeight="1" x14ac:dyDescent="0.2">
      <c r="D13040" s="2"/>
    </row>
    <row r="13041" spans="4:4" ht="33" customHeight="1" x14ac:dyDescent="0.2">
      <c r="D13041" s="2"/>
    </row>
    <row r="13042" spans="4:4" ht="33" customHeight="1" x14ac:dyDescent="0.2">
      <c r="D13042" s="2"/>
    </row>
    <row r="13043" spans="4:4" ht="33" customHeight="1" x14ac:dyDescent="0.2">
      <c r="D13043" s="2"/>
    </row>
    <row r="13044" spans="4:4" ht="33" customHeight="1" x14ac:dyDescent="0.2">
      <c r="D13044" s="2"/>
    </row>
    <row r="13045" spans="4:4" ht="33" customHeight="1" x14ac:dyDescent="0.2">
      <c r="D13045" s="2"/>
    </row>
    <row r="13046" spans="4:4" ht="33" customHeight="1" x14ac:dyDescent="0.2">
      <c r="D13046" s="2"/>
    </row>
    <row r="13047" spans="4:4" ht="33" customHeight="1" x14ac:dyDescent="0.2">
      <c r="D13047" s="2"/>
    </row>
    <row r="13048" spans="4:4" ht="33" customHeight="1" x14ac:dyDescent="0.2">
      <c r="D13048" s="2"/>
    </row>
    <row r="13049" spans="4:4" ht="33" customHeight="1" x14ac:dyDescent="0.2">
      <c r="D13049" s="2"/>
    </row>
    <row r="13050" spans="4:4" ht="33" customHeight="1" x14ac:dyDescent="0.2">
      <c r="D13050" s="2"/>
    </row>
    <row r="13051" spans="4:4" ht="33" customHeight="1" x14ac:dyDescent="0.2">
      <c r="D13051" s="2"/>
    </row>
    <row r="13052" spans="4:4" ht="33" customHeight="1" x14ac:dyDescent="0.2">
      <c r="D13052" s="2"/>
    </row>
    <row r="13053" spans="4:4" ht="33" customHeight="1" x14ac:dyDescent="0.2">
      <c r="D13053" s="2"/>
    </row>
    <row r="13054" spans="4:4" ht="33" customHeight="1" x14ac:dyDescent="0.2">
      <c r="D13054" s="2"/>
    </row>
    <row r="13055" spans="4:4" ht="33" customHeight="1" x14ac:dyDescent="0.2">
      <c r="D13055" s="2"/>
    </row>
    <row r="13056" spans="4:4" ht="33" customHeight="1" x14ac:dyDescent="0.2">
      <c r="D13056" s="2"/>
    </row>
    <row r="13057" spans="4:4" ht="33" customHeight="1" x14ac:dyDescent="0.2">
      <c r="D13057" s="2"/>
    </row>
    <row r="13058" spans="4:4" ht="33" customHeight="1" x14ac:dyDescent="0.2">
      <c r="D13058" s="2"/>
    </row>
    <row r="13059" spans="4:4" ht="33" customHeight="1" x14ac:dyDescent="0.2">
      <c r="D13059" s="2"/>
    </row>
    <row r="13060" spans="4:4" ht="33" customHeight="1" x14ac:dyDescent="0.2">
      <c r="D13060" s="2"/>
    </row>
    <row r="13061" spans="4:4" ht="33" customHeight="1" x14ac:dyDescent="0.2">
      <c r="D13061" s="2"/>
    </row>
    <row r="13062" spans="4:4" ht="33" customHeight="1" x14ac:dyDescent="0.2">
      <c r="D13062" s="2"/>
    </row>
    <row r="13063" spans="4:4" ht="33" customHeight="1" x14ac:dyDescent="0.2">
      <c r="D13063" s="2"/>
    </row>
    <row r="13064" spans="4:4" ht="33" customHeight="1" x14ac:dyDescent="0.2">
      <c r="D13064" s="2"/>
    </row>
    <row r="13065" spans="4:4" ht="33" customHeight="1" x14ac:dyDescent="0.2">
      <c r="D13065" s="2"/>
    </row>
    <row r="13066" spans="4:4" ht="33" customHeight="1" x14ac:dyDescent="0.2">
      <c r="D13066" s="2"/>
    </row>
    <row r="13067" spans="4:4" ht="33" customHeight="1" x14ac:dyDescent="0.2">
      <c r="D13067" s="2"/>
    </row>
    <row r="13068" spans="4:4" ht="33" customHeight="1" x14ac:dyDescent="0.2">
      <c r="D13068" s="2"/>
    </row>
    <row r="13069" spans="4:4" ht="33" customHeight="1" x14ac:dyDescent="0.2">
      <c r="D13069" s="2"/>
    </row>
    <row r="13070" spans="4:4" ht="33" customHeight="1" x14ac:dyDescent="0.2">
      <c r="D13070" s="2"/>
    </row>
    <row r="13071" spans="4:4" ht="33" customHeight="1" x14ac:dyDescent="0.2">
      <c r="D13071" s="2"/>
    </row>
    <row r="13072" spans="4:4" ht="33" customHeight="1" x14ac:dyDescent="0.2">
      <c r="D13072" s="2"/>
    </row>
    <row r="13073" spans="4:4" ht="33" customHeight="1" x14ac:dyDescent="0.2">
      <c r="D13073" s="2"/>
    </row>
    <row r="13074" spans="4:4" ht="33" customHeight="1" x14ac:dyDescent="0.2">
      <c r="D13074" s="2"/>
    </row>
    <row r="13075" spans="4:4" ht="33" customHeight="1" x14ac:dyDescent="0.2">
      <c r="D13075" s="2"/>
    </row>
    <row r="13076" spans="4:4" ht="33" customHeight="1" x14ac:dyDescent="0.2">
      <c r="D13076" s="2"/>
    </row>
    <row r="13077" spans="4:4" ht="33" customHeight="1" x14ac:dyDescent="0.2">
      <c r="D13077" s="2"/>
    </row>
    <row r="13078" spans="4:4" ht="33" customHeight="1" x14ac:dyDescent="0.2">
      <c r="D13078" s="2"/>
    </row>
    <row r="13079" spans="4:4" ht="33" customHeight="1" x14ac:dyDescent="0.2">
      <c r="D13079" s="2"/>
    </row>
    <row r="13080" spans="4:4" ht="33" customHeight="1" x14ac:dyDescent="0.2">
      <c r="D13080" s="2"/>
    </row>
    <row r="13081" spans="4:4" ht="33" customHeight="1" x14ac:dyDescent="0.2">
      <c r="D13081" s="2"/>
    </row>
    <row r="13082" spans="4:4" ht="33" customHeight="1" x14ac:dyDescent="0.2">
      <c r="D13082" s="2"/>
    </row>
    <row r="13083" spans="4:4" ht="33" customHeight="1" x14ac:dyDescent="0.2">
      <c r="D13083" s="2"/>
    </row>
    <row r="13084" spans="4:4" ht="33" customHeight="1" x14ac:dyDescent="0.2">
      <c r="D13084" s="2"/>
    </row>
    <row r="13085" spans="4:4" ht="33" customHeight="1" x14ac:dyDescent="0.2">
      <c r="D13085" s="2"/>
    </row>
    <row r="13086" spans="4:4" ht="33" customHeight="1" x14ac:dyDescent="0.2">
      <c r="D13086" s="2"/>
    </row>
    <row r="13087" spans="4:4" ht="33" customHeight="1" x14ac:dyDescent="0.2">
      <c r="D13087" s="2"/>
    </row>
    <row r="13088" spans="4:4" ht="33" customHeight="1" x14ac:dyDescent="0.2">
      <c r="D13088" s="2"/>
    </row>
    <row r="13089" spans="4:4" ht="33" customHeight="1" x14ac:dyDescent="0.2">
      <c r="D13089" s="2"/>
    </row>
    <row r="13090" spans="4:4" ht="33" customHeight="1" x14ac:dyDescent="0.2">
      <c r="D13090" s="2"/>
    </row>
    <row r="13091" spans="4:4" ht="33" customHeight="1" x14ac:dyDescent="0.2">
      <c r="D13091" s="2"/>
    </row>
    <row r="13092" spans="4:4" ht="33" customHeight="1" x14ac:dyDescent="0.2">
      <c r="D13092" s="2"/>
    </row>
    <row r="13093" spans="4:4" ht="33" customHeight="1" x14ac:dyDescent="0.2">
      <c r="D13093" s="2"/>
    </row>
    <row r="13094" spans="4:4" ht="33" customHeight="1" x14ac:dyDescent="0.2">
      <c r="D13094" s="2"/>
    </row>
    <row r="13095" spans="4:4" ht="33" customHeight="1" x14ac:dyDescent="0.2">
      <c r="D13095" s="2"/>
    </row>
    <row r="13096" spans="4:4" ht="33" customHeight="1" x14ac:dyDescent="0.2">
      <c r="D13096" s="2"/>
    </row>
    <row r="13097" spans="4:4" ht="33" customHeight="1" x14ac:dyDescent="0.2">
      <c r="D13097" s="2"/>
    </row>
    <row r="13098" spans="4:4" ht="33" customHeight="1" x14ac:dyDescent="0.2">
      <c r="D13098" s="2"/>
    </row>
    <row r="13099" spans="4:4" ht="33" customHeight="1" x14ac:dyDescent="0.2">
      <c r="D13099" s="2"/>
    </row>
    <row r="13100" spans="4:4" ht="33" customHeight="1" x14ac:dyDescent="0.2">
      <c r="D13100" s="2"/>
    </row>
    <row r="13101" spans="4:4" ht="33" customHeight="1" x14ac:dyDescent="0.2">
      <c r="D13101" s="2"/>
    </row>
    <row r="13102" spans="4:4" ht="33" customHeight="1" x14ac:dyDescent="0.2">
      <c r="D13102" s="2"/>
    </row>
    <row r="13103" spans="4:4" ht="33" customHeight="1" x14ac:dyDescent="0.2">
      <c r="D13103" s="2"/>
    </row>
    <row r="13104" spans="4:4" ht="33" customHeight="1" x14ac:dyDescent="0.2">
      <c r="D13104" s="2"/>
    </row>
    <row r="13105" spans="4:4" ht="33" customHeight="1" x14ac:dyDescent="0.2">
      <c r="D13105" s="2"/>
    </row>
    <row r="13106" spans="4:4" ht="33" customHeight="1" x14ac:dyDescent="0.2">
      <c r="D13106" s="2"/>
    </row>
    <row r="13107" spans="4:4" ht="33" customHeight="1" x14ac:dyDescent="0.2">
      <c r="D13107" s="2"/>
    </row>
    <row r="13108" spans="4:4" ht="33" customHeight="1" x14ac:dyDescent="0.2">
      <c r="D13108" s="2"/>
    </row>
    <row r="13109" spans="4:4" ht="33" customHeight="1" x14ac:dyDescent="0.2">
      <c r="D13109" s="2"/>
    </row>
    <row r="13110" spans="4:4" ht="33" customHeight="1" x14ac:dyDescent="0.2">
      <c r="D13110" s="2"/>
    </row>
    <row r="13111" spans="4:4" ht="33" customHeight="1" x14ac:dyDescent="0.2">
      <c r="D13111" s="2"/>
    </row>
    <row r="13112" spans="4:4" ht="33" customHeight="1" x14ac:dyDescent="0.2">
      <c r="D13112" s="2"/>
    </row>
    <row r="13113" spans="4:4" ht="33" customHeight="1" x14ac:dyDescent="0.2">
      <c r="D13113" s="2"/>
    </row>
    <row r="13114" spans="4:4" ht="33" customHeight="1" x14ac:dyDescent="0.2">
      <c r="D13114" s="2"/>
    </row>
    <row r="13115" spans="4:4" ht="33" customHeight="1" x14ac:dyDescent="0.2">
      <c r="D13115" s="2"/>
    </row>
    <row r="13116" spans="4:4" ht="33" customHeight="1" x14ac:dyDescent="0.2">
      <c r="D13116" s="2"/>
    </row>
    <row r="13117" spans="4:4" ht="33" customHeight="1" x14ac:dyDescent="0.2">
      <c r="D13117" s="2"/>
    </row>
    <row r="13118" spans="4:4" ht="33" customHeight="1" x14ac:dyDescent="0.2">
      <c r="D13118" s="2"/>
    </row>
    <row r="13119" spans="4:4" ht="33" customHeight="1" x14ac:dyDescent="0.2">
      <c r="D13119" s="2"/>
    </row>
    <row r="13120" spans="4:4" ht="33" customHeight="1" x14ac:dyDescent="0.2">
      <c r="D13120" s="2"/>
    </row>
    <row r="13121" spans="4:4" ht="33" customHeight="1" x14ac:dyDescent="0.2">
      <c r="D13121" s="2"/>
    </row>
    <row r="13122" spans="4:4" ht="33" customHeight="1" x14ac:dyDescent="0.2">
      <c r="D13122" s="2"/>
    </row>
    <row r="13123" spans="4:4" ht="33" customHeight="1" x14ac:dyDescent="0.2">
      <c r="D13123" s="2"/>
    </row>
    <row r="13124" spans="4:4" ht="33" customHeight="1" x14ac:dyDescent="0.2">
      <c r="D13124" s="2"/>
    </row>
    <row r="13125" spans="4:4" ht="33" customHeight="1" x14ac:dyDescent="0.2">
      <c r="D13125" s="2"/>
    </row>
    <row r="13126" spans="4:4" ht="33" customHeight="1" x14ac:dyDescent="0.2">
      <c r="D13126" s="2"/>
    </row>
    <row r="13127" spans="4:4" ht="33" customHeight="1" x14ac:dyDescent="0.2">
      <c r="D13127" s="2"/>
    </row>
    <row r="13128" spans="4:4" ht="33" customHeight="1" x14ac:dyDescent="0.2">
      <c r="D13128" s="2"/>
    </row>
    <row r="13129" spans="4:4" ht="33" customHeight="1" x14ac:dyDescent="0.2">
      <c r="D13129" s="2"/>
    </row>
    <row r="13130" spans="4:4" ht="33" customHeight="1" x14ac:dyDescent="0.2">
      <c r="D13130" s="2"/>
    </row>
    <row r="13131" spans="4:4" ht="33" customHeight="1" x14ac:dyDescent="0.2">
      <c r="D13131" s="2"/>
    </row>
    <row r="13132" spans="4:4" ht="33" customHeight="1" x14ac:dyDescent="0.2">
      <c r="D13132" s="2"/>
    </row>
    <row r="13133" spans="4:4" ht="33" customHeight="1" x14ac:dyDescent="0.2">
      <c r="D13133" s="2"/>
    </row>
    <row r="13134" spans="4:4" ht="33" customHeight="1" x14ac:dyDescent="0.2">
      <c r="D13134" s="2"/>
    </row>
    <row r="13135" spans="4:4" ht="33" customHeight="1" x14ac:dyDescent="0.2">
      <c r="D13135" s="2"/>
    </row>
    <row r="13136" spans="4:4" ht="33" customHeight="1" x14ac:dyDescent="0.2">
      <c r="D13136" s="2"/>
    </row>
    <row r="13137" spans="4:4" ht="33" customHeight="1" x14ac:dyDescent="0.2">
      <c r="D13137" s="2"/>
    </row>
    <row r="13138" spans="4:4" ht="33" customHeight="1" x14ac:dyDescent="0.2">
      <c r="D13138" s="2"/>
    </row>
    <row r="13139" spans="4:4" ht="33" customHeight="1" x14ac:dyDescent="0.2">
      <c r="D13139" s="2"/>
    </row>
    <row r="13140" spans="4:4" ht="33" customHeight="1" x14ac:dyDescent="0.2">
      <c r="D13140" s="2"/>
    </row>
    <row r="13141" spans="4:4" ht="33" customHeight="1" x14ac:dyDescent="0.2">
      <c r="D13141" s="2"/>
    </row>
    <row r="13142" spans="4:4" ht="33" customHeight="1" x14ac:dyDescent="0.2">
      <c r="D13142" s="2"/>
    </row>
    <row r="13143" spans="4:4" ht="33" customHeight="1" x14ac:dyDescent="0.2">
      <c r="D13143" s="2"/>
    </row>
    <row r="13144" spans="4:4" ht="33" customHeight="1" x14ac:dyDescent="0.2">
      <c r="D13144" s="2"/>
    </row>
    <row r="13145" spans="4:4" ht="33" customHeight="1" x14ac:dyDescent="0.2">
      <c r="D13145" s="2"/>
    </row>
    <row r="13146" spans="4:4" ht="33" customHeight="1" x14ac:dyDescent="0.2">
      <c r="D13146" s="2"/>
    </row>
    <row r="13147" spans="4:4" ht="33" customHeight="1" x14ac:dyDescent="0.2">
      <c r="D13147" s="2"/>
    </row>
    <row r="13148" spans="4:4" ht="33" customHeight="1" x14ac:dyDescent="0.2">
      <c r="D13148" s="2"/>
    </row>
    <row r="13149" spans="4:4" ht="33" customHeight="1" x14ac:dyDescent="0.2">
      <c r="D13149" s="2"/>
    </row>
    <row r="13150" spans="4:4" ht="33" customHeight="1" x14ac:dyDescent="0.2">
      <c r="D13150" s="2"/>
    </row>
    <row r="13151" spans="4:4" ht="33" customHeight="1" x14ac:dyDescent="0.2">
      <c r="D13151" s="2"/>
    </row>
    <row r="13152" spans="4:4" ht="33" customHeight="1" x14ac:dyDescent="0.2">
      <c r="D13152" s="2"/>
    </row>
    <row r="13153" spans="4:4" ht="33" customHeight="1" x14ac:dyDescent="0.2">
      <c r="D13153" s="2"/>
    </row>
    <row r="13154" spans="4:4" ht="33" customHeight="1" x14ac:dyDescent="0.2">
      <c r="D13154" s="2"/>
    </row>
    <row r="13155" spans="4:4" ht="33" customHeight="1" x14ac:dyDescent="0.2">
      <c r="D13155" s="2"/>
    </row>
    <row r="13156" spans="4:4" ht="33" customHeight="1" x14ac:dyDescent="0.2">
      <c r="D13156" s="2"/>
    </row>
    <row r="13157" spans="4:4" ht="33" customHeight="1" x14ac:dyDescent="0.2">
      <c r="D13157" s="2"/>
    </row>
    <row r="13158" spans="4:4" ht="33" customHeight="1" x14ac:dyDescent="0.2">
      <c r="D13158" s="2"/>
    </row>
    <row r="13159" spans="4:4" ht="33" customHeight="1" x14ac:dyDescent="0.2">
      <c r="D13159" s="2"/>
    </row>
    <row r="13160" spans="4:4" ht="33" customHeight="1" x14ac:dyDescent="0.2">
      <c r="D13160" s="2"/>
    </row>
    <row r="13161" spans="4:4" ht="33" customHeight="1" x14ac:dyDescent="0.2">
      <c r="D13161" s="2"/>
    </row>
    <row r="13162" spans="4:4" ht="33" customHeight="1" x14ac:dyDescent="0.2">
      <c r="D13162" s="2"/>
    </row>
    <row r="13163" spans="4:4" ht="33" customHeight="1" x14ac:dyDescent="0.2">
      <c r="D13163" s="2"/>
    </row>
    <row r="13164" spans="4:4" ht="33" customHeight="1" x14ac:dyDescent="0.2">
      <c r="D13164" s="2"/>
    </row>
    <row r="13165" spans="4:4" ht="33" customHeight="1" x14ac:dyDescent="0.2">
      <c r="D13165" s="2"/>
    </row>
    <row r="13166" spans="4:4" ht="33" customHeight="1" x14ac:dyDescent="0.2">
      <c r="D13166" s="2"/>
    </row>
    <row r="13167" spans="4:4" ht="33" customHeight="1" x14ac:dyDescent="0.2">
      <c r="D13167" s="2"/>
    </row>
    <row r="13168" spans="4:4" ht="33" customHeight="1" x14ac:dyDescent="0.2">
      <c r="D13168" s="2"/>
    </row>
    <row r="13169" spans="4:4" ht="33" customHeight="1" x14ac:dyDescent="0.2">
      <c r="D13169" s="2"/>
    </row>
    <row r="13170" spans="4:4" ht="33" customHeight="1" x14ac:dyDescent="0.2">
      <c r="D13170" s="2"/>
    </row>
    <row r="13171" spans="4:4" ht="33" customHeight="1" x14ac:dyDescent="0.2">
      <c r="D13171" s="2"/>
    </row>
    <row r="13172" spans="4:4" ht="33" customHeight="1" x14ac:dyDescent="0.2">
      <c r="D13172" s="2"/>
    </row>
    <row r="13173" spans="4:4" ht="33" customHeight="1" x14ac:dyDescent="0.2">
      <c r="D13173" s="2"/>
    </row>
    <row r="13174" spans="4:4" ht="33" customHeight="1" x14ac:dyDescent="0.2">
      <c r="D13174" s="2"/>
    </row>
    <row r="13175" spans="4:4" ht="33" customHeight="1" x14ac:dyDescent="0.2">
      <c r="D13175" s="2"/>
    </row>
    <row r="13176" spans="4:4" ht="33" customHeight="1" x14ac:dyDescent="0.2">
      <c r="D13176" s="2"/>
    </row>
    <row r="13177" spans="4:4" ht="33" customHeight="1" x14ac:dyDescent="0.2">
      <c r="D13177" s="2"/>
    </row>
    <row r="13178" spans="4:4" ht="33" customHeight="1" x14ac:dyDescent="0.2">
      <c r="D13178" s="2"/>
    </row>
    <row r="13179" spans="4:4" ht="33" customHeight="1" x14ac:dyDescent="0.2">
      <c r="D13179" s="2"/>
    </row>
    <row r="13180" spans="4:4" ht="33" customHeight="1" x14ac:dyDescent="0.2">
      <c r="D13180" s="2"/>
    </row>
    <row r="13181" spans="4:4" ht="33" customHeight="1" x14ac:dyDescent="0.2">
      <c r="D13181" s="2"/>
    </row>
    <row r="13182" spans="4:4" ht="33" customHeight="1" x14ac:dyDescent="0.2">
      <c r="D13182" s="2"/>
    </row>
    <row r="13183" spans="4:4" ht="33" customHeight="1" x14ac:dyDescent="0.2">
      <c r="D13183" s="2"/>
    </row>
    <row r="13184" spans="4:4" ht="33" customHeight="1" x14ac:dyDescent="0.2">
      <c r="D13184" s="2"/>
    </row>
    <row r="13185" spans="4:4" ht="33" customHeight="1" x14ac:dyDescent="0.2">
      <c r="D13185" s="2"/>
    </row>
    <row r="13186" spans="4:4" ht="33" customHeight="1" x14ac:dyDescent="0.2">
      <c r="D13186" s="2"/>
    </row>
    <row r="13187" spans="4:4" ht="33" customHeight="1" x14ac:dyDescent="0.2">
      <c r="D13187" s="2"/>
    </row>
    <row r="13188" spans="4:4" ht="33" customHeight="1" x14ac:dyDescent="0.2">
      <c r="D13188" s="2"/>
    </row>
    <row r="13189" spans="4:4" ht="33" customHeight="1" x14ac:dyDescent="0.2">
      <c r="D13189" s="2"/>
    </row>
    <row r="13190" spans="4:4" ht="33" customHeight="1" x14ac:dyDescent="0.2">
      <c r="D13190" s="2"/>
    </row>
    <row r="13191" spans="4:4" ht="33" customHeight="1" x14ac:dyDescent="0.2">
      <c r="D13191" s="2"/>
    </row>
    <row r="13192" spans="4:4" ht="33" customHeight="1" x14ac:dyDescent="0.2">
      <c r="D13192" s="2"/>
    </row>
    <row r="13193" spans="4:4" ht="33" customHeight="1" x14ac:dyDescent="0.2">
      <c r="D13193" s="2"/>
    </row>
    <row r="13194" spans="4:4" ht="33" customHeight="1" x14ac:dyDescent="0.2">
      <c r="D13194" s="2"/>
    </row>
    <row r="13195" spans="4:4" ht="33" customHeight="1" x14ac:dyDescent="0.2">
      <c r="D13195" s="2"/>
    </row>
    <row r="13196" spans="4:4" ht="33" customHeight="1" x14ac:dyDescent="0.2">
      <c r="D13196" s="2"/>
    </row>
    <row r="13197" spans="4:4" ht="33" customHeight="1" x14ac:dyDescent="0.2">
      <c r="D13197" s="2"/>
    </row>
    <row r="13198" spans="4:4" ht="33" customHeight="1" x14ac:dyDescent="0.2">
      <c r="D13198" s="2"/>
    </row>
    <row r="13199" spans="4:4" ht="33" customHeight="1" x14ac:dyDescent="0.2">
      <c r="D13199" s="2"/>
    </row>
    <row r="13200" spans="4:4" ht="33" customHeight="1" x14ac:dyDescent="0.2">
      <c r="D13200" s="2"/>
    </row>
    <row r="13201" spans="4:4" ht="33" customHeight="1" x14ac:dyDescent="0.2">
      <c r="D13201" s="2"/>
    </row>
    <row r="13202" spans="4:4" ht="33" customHeight="1" x14ac:dyDescent="0.2">
      <c r="D13202" s="2"/>
    </row>
    <row r="13203" spans="4:4" ht="33" customHeight="1" x14ac:dyDescent="0.2">
      <c r="D13203" s="2"/>
    </row>
    <row r="13204" spans="4:4" ht="33" customHeight="1" x14ac:dyDescent="0.2">
      <c r="D13204" s="2"/>
    </row>
    <row r="13205" spans="4:4" ht="33" customHeight="1" x14ac:dyDescent="0.2">
      <c r="D13205" s="2"/>
    </row>
    <row r="13206" spans="4:4" ht="33" customHeight="1" x14ac:dyDescent="0.2">
      <c r="D13206" s="2"/>
    </row>
    <row r="13207" spans="4:4" ht="33" customHeight="1" x14ac:dyDescent="0.2">
      <c r="D13207" s="2"/>
    </row>
    <row r="13208" spans="4:4" ht="33" customHeight="1" x14ac:dyDescent="0.2">
      <c r="D13208" s="2"/>
    </row>
    <row r="13209" spans="4:4" ht="33" customHeight="1" x14ac:dyDescent="0.2">
      <c r="D13209" s="2"/>
    </row>
    <row r="13210" spans="4:4" ht="33" customHeight="1" x14ac:dyDescent="0.2">
      <c r="D13210" s="2"/>
    </row>
    <row r="13211" spans="4:4" ht="33" customHeight="1" x14ac:dyDescent="0.2">
      <c r="D13211" s="2"/>
    </row>
    <row r="13212" spans="4:4" ht="33" customHeight="1" x14ac:dyDescent="0.2">
      <c r="D13212" s="2"/>
    </row>
    <row r="13213" spans="4:4" ht="33" customHeight="1" x14ac:dyDescent="0.2">
      <c r="D13213" s="2"/>
    </row>
    <row r="13214" spans="4:4" ht="33" customHeight="1" x14ac:dyDescent="0.2">
      <c r="D13214" s="2"/>
    </row>
    <row r="13215" spans="4:4" ht="33" customHeight="1" x14ac:dyDescent="0.2">
      <c r="D13215" s="2"/>
    </row>
    <row r="13216" spans="4:4" ht="33" customHeight="1" x14ac:dyDescent="0.2">
      <c r="D13216" s="2"/>
    </row>
    <row r="13217" spans="4:4" ht="33" customHeight="1" x14ac:dyDescent="0.2">
      <c r="D13217" s="2"/>
    </row>
    <row r="13218" spans="4:4" ht="33" customHeight="1" x14ac:dyDescent="0.2">
      <c r="D13218" s="2"/>
    </row>
    <row r="13219" spans="4:4" ht="33" customHeight="1" x14ac:dyDescent="0.2">
      <c r="D13219" s="2"/>
    </row>
    <row r="13220" spans="4:4" ht="33" customHeight="1" x14ac:dyDescent="0.2">
      <c r="D13220" s="2"/>
    </row>
    <row r="13221" spans="4:4" ht="33" customHeight="1" x14ac:dyDescent="0.2">
      <c r="D13221" s="2"/>
    </row>
    <row r="13222" spans="4:4" ht="33" customHeight="1" x14ac:dyDescent="0.2">
      <c r="D13222" s="2"/>
    </row>
    <row r="13223" spans="4:4" ht="33" customHeight="1" x14ac:dyDescent="0.2">
      <c r="D13223" s="2"/>
    </row>
    <row r="13224" spans="4:4" ht="33" customHeight="1" x14ac:dyDescent="0.2">
      <c r="D13224" s="2"/>
    </row>
    <row r="13225" spans="4:4" ht="33" customHeight="1" x14ac:dyDescent="0.2">
      <c r="D13225" s="2"/>
    </row>
    <row r="13226" spans="4:4" ht="33" customHeight="1" x14ac:dyDescent="0.2">
      <c r="D13226" s="2"/>
    </row>
    <row r="13227" spans="4:4" ht="33" customHeight="1" x14ac:dyDescent="0.2">
      <c r="D13227" s="2"/>
    </row>
    <row r="13228" spans="4:4" ht="33" customHeight="1" x14ac:dyDescent="0.2">
      <c r="D13228" s="2"/>
    </row>
    <row r="13229" spans="4:4" ht="33" customHeight="1" x14ac:dyDescent="0.2">
      <c r="D13229" s="2"/>
    </row>
    <row r="13230" spans="4:4" ht="33" customHeight="1" x14ac:dyDescent="0.2">
      <c r="D13230" s="2"/>
    </row>
    <row r="13231" spans="4:4" ht="33" customHeight="1" x14ac:dyDescent="0.2">
      <c r="D13231" s="2"/>
    </row>
    <row r="13232" spans="4:4" ht="33" customHeight="1" x14ac:dyDescent="0.2">
      <c r="D13232" s="2"/>
    </row>
    <row r="13233" spans="4:4" ht="33" customHeight="1" x14ac:dyDescent="0.2">
      <c r="D13233" s="2"/>
    </row>
    <row r="13234" spans="4:4" ht="33" customHeight="1" x14ac:dyDescent="0.2">
      <c r="D13234" s="2"/>
    </row>
    <row r="13235" spans="4:4" ht="33" customHeight="1" x14ac:dyDescent="0.2">
      <c r="D13235" s="2"/>
    </row>
    <row r="13236" spans="4:4" ht="33" customHeight="1" x14ac:dyDescent="0.2">
      <c r="D13236" s="2"/>
    </row>
    <row r="13237" spans="4:4" ht="33" customHeight="1" x14ac:dyDescent="0.2">
      <c r="D13237" s="2"/>
    </row>
    <row r="13238" spans="4:4" ht="33" customHeight="1" x14ac:dyDescent="0.2">
      <c r="D13238" s="2"/>
    </row>
    <row r="13239" spans="4:4" ht="33" customHeight="1" x14ac:dyDescent="0.2">
      <c r="D13239" s="2"/>
    </row>
    <row r="13240" spans="4:4" ht="33" customHeight="1" x14ac:dyDescent="0.2">
      <c r="D13240" s="2"/>
    </row>
    <row r="13241" spans="4:4" ht="33" customHeight="1" x14ac:dyDescent="0.2">
      <c r="D13241" s="2"/>
    </row>
    <row r="13242" spans="4:4" ht="33" customHeight="1" x14ac:dyDescent="0.2">
      <c r="D13242" s="2"/>
    </row>
    <row r="13243" spans="4:4" ht="33" customHeight="1" x14ac:dyDescent="0.2">
      <c r="D13243" s="2"/>
    </row>
    <row r="13244" spans="4:4" ht="33" customHeight="1" x14ac:dyDescent="0.2">
      <c r="D13244" s="2"/>
    </row>
    <row r="13245" spans="4:4" ht="33" customHeight="1" x14ac:dyDescent="0.2">
      <c r="D13245" s="2"/>
    </row>
    <row r="13246" spans="4:4" ht="33" customHeight="1" x14ac:dyDescent="0.2">
      <c r="D13246" s="2"/>
    </row>
    <row r="13247" spans="4:4" ht="33" customHeight="1" x14ac:dyDescent="0.2">
      <c r="D13247" s="2"/>
    </row>
    <row r="13248" spans="4:4" ht="33" customHeight="1" x14ac:dyDescent="0.2">
      <c r="D13248" s="2"/>
    </row>
    <row r="13249" spans="4:4" ht="33" customHeight="1" x14ac:dyDescent="0.2">
      <c r="D13249" s="2"/>
    </row>
    <row r="13250" spans="4:4" ht="33" customHeight="1" x14ac:dyDescent="0.2">
      <c r="D13250" s="2"/>
    </row>
    <row r="13251" spans="4:4" ht="33" customHeight="1" x14ac:dyDescent="0.2">
      <c r="D13251" s="2"/>
    </row>
    <row r="13252" spans="4:4" ht="33" customHeight="1" x14ac:dyDescent="0.2">
      <c r="D13252" s="2"/>
    </row>
    <row r="13253" spans="4:4" ht="33" customHeight="1" x14ac:dyDescent="0.2">
      <c r="D13253" s="2"/>
    </row>
    <row r="13254" spans="4:4" ht="33" customHeight="1" x14ac:dyDescent="0.2">
      <c r="D13254" s="2"/>
    </row>
    <row r="13255" spans="4:4" ht="33" customHeight="1" x14ac:dyDescent="0.2">
      <c r="D13255" s="2"/>
    </row>
    <row r="13256" spans="4:4" ht="33" customHeight="1" x14ac:dyDescent="0.2">
      <c r="D13256" s="2"/>
    </row>
    <row r="13257" spans="4:4" ht="33" customHeight="1" x14ac:dyDescent="0.2">
      <c r="D13257" s="2"/>
    </row>
    <row r="13258" spans="4:4" ht="33" customHeight="1" x14ac:dyDescent="0.2">
      <c r="D13258" s="2"/>
    </row>
    <row r="13259" spans="4:4" ht="33" customHeight="1" x14ac:dyDescent="0.2">
      <c r="D13259" s="2"/>
    </row>
    <row r="13260" spans="4:4" ht="33" customHeight="1" x14ac:dyDescent="0.2">
      <c r="D13260" s="2"/>
    </row>
    <row r="13261" spans="4:4" ht="33" customHeight="1" x14ac:dyDescent="0.2">
      <c r="D13261" s="2"/>
    </row>
    <row r="13262" spans="4:4" ht="33" customHeight="1" x14ac:dyDescent="0.2">
      <c r="D13262" s="2"/>
    </row>
    <row r="13263" spans="4:4" ht="33" customHeight="1" x14ac:dyDescent="0.2">
      <c r="D13263" s="2"/>
    </row>
    <row r="13264" spans="4:4" ht="33" customHeight="1" x14ac:dyDescent="0.2">
      <c r="D13264" s="2"/>
    </row>
    <row r="13265" spans="4:4" ht="33" customHeight="1" x14ac:dyDescent="0.2">
      <c r="D13265" s="2"/>
    </row>
    <row r="13266" spans="4:4" ht="33" customHeight="1" x14ac:dyDescent="0.2">
      <c r="D13266" s="2"/>
    </row>
    <row r="13267" spans="4:4" ht="33" customHeight="1" x14ac:dyDescent="0.2">
      <c r="D13267" s="2"/>
    </row>
    <row r="13268" spans="4:4" ht="33" customHeight="1" x14ac:dyDescent="0.2">
      <c r="D13268" s="2"/>
    </row>
    <row r="13269" spans="4:4" ht="33" customHeight="1" x14ac:dyDescent="0.2">
      <c r="D13269" s="2"/>
    </row>
    <row r="13270" spans="4:4" ht="33" customHeight="1" x14ac:dyDescent="0.2">
      <c r="D13270" s="2"/>
    </row>
    <row r="13271" spans="4:4" ht="33" customHeight="1" x14ac:dyDescent="0.2">
      <c r="D13271" s="2"/>
    </row>
    <row r="13272" spans="4:4" ht="33" customHeight="1" x14ac:dyDescent="0.2">
      <c r="D13272" s="2"/>
    </row>
    <row r="13273" spans="4:4" ht="33" customHeight="1" x14ac:dyDescent="0.2">
      <c r="D13273" s="2"/>
    </row>
    <row r="13274" spans="4:4" ht="33" customHeight="1" x14ac:dyDescent="0.2">
      <c r="D13274" s="2"/>
    </row>
    <row r="13275" spans="4:4" ht="33" customHeight="1" x14ac:dyDescent="0.2">
      <c r="D13275" s="2"/>
    </row>
    <row r="13276" spans="4:4" ht="33" customHeight="1" x14ac:dyDescent="0.2">
      <c r="D13276" s="2"/>
    </row>
    <row r="13277" spans="4:4" ht="33" customHeight="1" x14ac:dyDescent="0.2">
      <c r="D13277" s="2"/>
    </row>
    <row r="13278" spans="4:4" ht="33" customHeight="1" x14ac:dyDescent="0.2">
      <c r="D13278" s="2"/>
    </row>
    <row r="13279" spans="4:4" ht="33" customHeight="1" x14ac:dyDescent="0.2">
      <c r="D13279" s="2"/>
    </row>
    <row r="13280" spans="4:4" ht="33" customHeight="1" x14ac:dyDescent="0.2">
      <c r="D13280" s="2"/>
    </row>
    <row r="13281" spans="4:4" ht="33" customHeight="1" x14ac:dyDescent="0.2">
      <c r="D13281" s="2"/>
    </row>
    <row r="13282" spans="4:4" ht="33" customHeight="1" x14ac:dyDescent="0.2">
      <c r="D13282" s="2"/>
    </row>
    <row r="13283" spans="4:4" ht="33" customHeight="1" x14ac:dyDescent="0.2">
      <c r="D13283" s="2"/>
    </row>
    <row r="13284" spans="4:4" ht="33" customHeight="1" x14ac:dyDescent="0.2">
      <c r="D13284" s="2"/>
    </row>
    <row r="13285" spans="4:4" ht="33" customHeight="1" x14ac:dyDescent="0.2">
      <c r="D13285" s="2"/>
    </row>
    <row r="13286" spans="4:4" ht="33" customHeight="1" x14ac:dyDescent="0.2">
      <c r="D13286" s="2"/>
    </row>
    <row r="13287" spans="4:4" ht="33" customHeight="1" x14ac:dyDescent="0.2">
      <c r="D13287" s="2"/>
    </row>
    <row r="13288" spans="4:4" ht="33" customHeight="1" x14ac:dyDescent="0.2">
      <c r="D13288" s="2"/>
    </row>
    <row r="13289" spans="4:4" ht="33" customHeight="1" x14ac:dyDescent="0.2">
      <c r="D13289" s="2"/>
    </row>
    <row r="13290" spans="4:4" ht="33" customHeight="1" x14ac:dyDescent="0.2">
      <c r="D13290" s="2"/>
    </row>
    <row r="13291" spans="4:4" ht="33" customHeight="1" x14ac:dyDescent="0.2">
      <c r="D13291" s="2"/>
    </row>
    <row r="13292" spans="4:4" ht="33" customHeight="1" x14ac:dyDescent="0.2">
      <c r="D13292" s="2"/>
    </row>
    <row r="13293" spans="4:4" ht="33" customHeight="1" x14ac:dyDescent="0.2">
      <c r="D13293" s="2"/>
    </row>
    <row r="13294" spans="4:4" ht="33" customHeight="1" x14ac:dyDescent="0.2">
      <c r="D13294" s="2"/>
    </row>
    <row r="13295" spans="4:4" ht="33" customHeight="1" x14ac:dyDescent="0.2">
      <c r="D13295" s="2"/>
    </row>
    <row r="13296" spans="4:4" ht="33" customHeight="1" x14ac:dyDescent="0.2">
      <c r="D13296" s="2"/>
    </row>
    <row r="13297" spans="4:4" ht="33" customHeight="1" x14ac:dyDescent="0.2">
      <c r="D13297" s="2"/>
    </row>
    <row r="13298" spans="4:4" ht="33" customHeight="1" x14ac:dyDescent="0.2">
      <c r="D13298" s="2"/>
    </row>
    <row r="13299" spans="4:4" ht="33" customHeight="1" x14ac:dyDescent="0.2">
      <c r="D13299" s="2"/>
    </row>
    <row r="13300" spans="4:4" ht="33" customHeight="1" x14ac:dyDescent="0.2">
      <c r="D13300" s="2"/>
    </row>
    <row r="13301" spans="4:4" ht="33" customHeight="1" x14ac:dyDescent="0.2">
      <c r="D13301" s="2"/>
    </row>
    <row r="13302" spans="4:4" ht="33" customHeight="1" x14ac:dyDescent="0.2">
      <c r="D13302" s="2"/>
    </row>
    <row r="13303" spans="4:4" ht="33" customHeight="1" x14ac:dyDescent="0.2">
      <c r="D13303" s="2"/>
    </row>
    <row r="13304" spans="4:4" ht="33" customHeight="1" x14ac:dyDescent="0.2">
      <c r="D13304" s="2"/>
    </row>
    <row r="13305" spans="4:4" ht="33" customHeight="1" x14ac:dyDescent="0.2">
      <c r="D13305" s="2"/>
    </row>
    <row r="13306" spans="4:4" ht="33" customHeight="1" x14ac:dyDescent="0.2">
      <c r="D13306" s="2"/>
    </row>
    <row r="13307" spans="4:4" ht="33" customHeight="1" x14ac:dyDescent="0.2">
      <c r="D13307" s="2"/>
    </row>
    <row r="13308" spans="4:4" ht="33" customHeight="1" x14ac:dyDescent="0.2">
      <c r="D13308" s="2"/>
    </row>
    <row r="13309" spans="4:4" ht="33" customHeight="1" x14ac:dyDescent="0.2">
      <c r="D13309" s="2"/>
    </row>
    <row r="13310" spans="4:4" ht="33" customHeight="1" x14ac:dyDescent="0.2">
      <c r="D13310" s="2"/>
    </row>
    <row r="13311" spans="4:4" ht="33" customHeight="1" x14ac:dyDescent="0.2">
      <c r="D13311" s="2"/>
    </row>
    <row r="13312" spans="4:4" ht="33" customHeight="1" x14ac:dyDescent="0.2">
      <c r="D13312" s="2"/>
    </row>
    <row r="13313" spans="4:4" ht="33" customHeight="1" x14ac:dyDescent="0.2">
      <c r="D13313" s="2"/>
    </row>
    <row r="13314" spans="4:4" ht="33" customHeight="1" x14ac:dyDescent="0.2">
      <c r="D13314" s="2"/>
    </row>
    <row r="13315" spans="4:4" ht="33" customHeight="1" x14ac:dyDescent="0.2">
      <c r="D13315" s="2"/>
    </row>
    <row r="13316" spans="4:4" ht="33" customHeight="1" x14ac:dyDescent="0.2">
      <c r="D13316" s="2"/>
    </row>
    <row r="13317" spans="4:4" ht="33" customHeight="1" x14ac:dyDescent="0.2">
      <c r="D13317" s="2"/>
    </row>
    <row r="13318" spans="4:4" ht="33" customHeight="1" x14ac:dyDescent="0.2">
      <c r="D13318" s="2"/>
    </row>
    <row r="13319" spans="4:4" ht="33" customHeight="1" x14ac:dyDescent="0.2">
      <c r="D13319" s="2"/>
    </row>
    <row r="13320" spans="4:4" ht="33" customHeight="1" x14ac:dyDescent="0.2">
      <c r="D13320" s="2"/>
    </row>
    <row r="13321" spans="4:4" ht="33" customHeight="1" x14ac:dyDescent="0.2">
      <c r="D13321" s="2"/>
    </row>
    <row r="13322" spans="4:4" ht="33" customHeight="1" x14ac:dyDescent="0.2">
      <c r="D13322" s="2"/>
    </row>
    <row r="13323" spans="4:4" ht="33" customHeight="1" x14ac:dyDescent="0.2">
      <c r="D13323" s="2"/>
    </row>
    <row r="13324" spans="4:4" ht="33" customHeight="1" x14ac:dyDescent="0.2">
      <c r="D13324" s="2"/>
    </row>
    <row r="13325" spans="4:4" ht="33" customHeight="1" x14ac:dyDescent="0.2">
      <c r="D13325" s="2"/>
    </row>
    <row r="13326" spans="4:4" ht="33" customHeight="1" x14ac:dyDescent="0.2">
      <c r="D13326" s="2"/>
    </row>
    <row r="13327" spans="4:4" ht="33" customHeight="1" x14ac:dyDescent="0.2">
      <c r="D13327" s="2"/>
    </row>
    <row r="13328" spans="4:4" ht="33" customHeight="1" x14ac:dyDescent="0.2">
      <c r="D13328" s="2"/>
    </row>
    <row r="13329" spans="4:4" ht="33" customHeight="1" x14ac:dyDescent="0.2">
      <c r="D13329" s="2"/>
    </row>
    <row r="13330" spans="4:4" ht="33" customHeight="1" x14ac:dyDescent="0.2">
      <c r="D13330" s="2"/>
    </row>
    <row r="13331" spans="4:4" ht="33" customHeight="1" x14ac:dyDescent="0.2">
      <c r="D13331" s="2"/>
    </row>
    <row r="13332" spans="4:4" ht="33" customHeight="1" x14ac:dyDescent="0.2">
      <c r="D13332" s="2"/>
    </row>
    <row r="13333" spans="4:4" ht="33" customHeight="1" x14ac:dyDescent="0.2">
      <c r="D13333" s="2"/>
    </row>
    <row r="13334" spans="4:4" ht="33" customHeight="1" x14ac:dyDescent="0.2">
      <c r="D13334" s="2"/>
    </row>
    <row r="13335" spans="4:4" ht="33" customHeight="1" x14ac:dyDescent="0.2">
      <c r="D13335" s="2"/>
    </row>
    <row r="13336" spans="4:4" ht="33" customHeight="1" x14ac:dyDescent="0.2">
      <c r="D13336" s="2"/>
    </row>
    <row r="13337" spans="4:4" ht="33" customHeight="1" x14ac:dyDescent="0.2">
      <c r="D13337" s="2"/>
    </row>
    <row r="13338" spans="4:4" ht="33" customHeight="1" x14ac:dyDescent="0.2">
      <c r="D13338" s="2"/>
    </row>
    <row r="13339" spans="4:4" ht="33" customHeight="1" x14ac:dyDescent="0.2">
      <c r="D13339" s="2"/>
    </row>
    <row r="13340" spans="4:4" ht="33" customHeight="1" x14ac:dyDescent="0.2">
      <c r="D13340" s="2"/>
    </row>
    <row r="13341" spans="4:4" ht="33" customHeight="1" x14ac:dyDescent="0.2">
      <c r="D13341" s="2"/>
    </row>
    <row r="13342" spans="4:4" ht="33" customHeight="1" x14ac:dyDescent="0.2">
      <c r="D13342" s="2"/>
    </row>
    <row r="13343" spans="4:4" ht="33" customHeight="1" x14ac:dyDescent="0.2">
      <c r="D13343" s="2"/>
    </row>
    <row r="13344" spans="4:4" ht="33" customHeight="1" x14ac:dyDescent="0.2">
      <c r="D13344" s="2"/>
    </row>
    <row r="13345" spans="4:4" ht="33" customHeight="1" x14ac:dyDescent="0.2">
      <c r="D13345" s="2"/>
    </row>
    <row r="13346" spans="4:4" ht="33" customHeight="1" x14ac:dyDescent="0.2">
      <c r="D13346" s="2"/>
    </row>
    <row r="13347" spans="4:4" ht="33" customHeight="1" x14ac:dyDescent="0.2">
      <c r="D13347" s="2"/>
    </row>
    <row r="13348" spans="4:4" ht="33" customHeight="1" x14ac:dyDescent="0.2">
      <c r="D13348" s="2"/>
    </row>
    <row r="13349" spans="4:4" ht="33" customHeight="1" x14ac:dyDescent="0.2">
      <c r="D13349" s="2"/>
    </row>
    <row r="13350" spans="4:4" ht="33" customHeight="1" x14ac:dyDescent="0.2">
      <c r="D13350" s="2"/>
    </row>
    <row r="13351" spans="4:4" ht="33" customHeight="1" x14ac:dyDescent="0.2">
      <c r="D13351" s="2"/>
    </row>
    <row r="13352" spans="4:4" ht="33" customHeight="1" x14ac:dyDescent="0.2">
      <c r="D13352" s="2"/>
    </row>
    <row r="13353" spans="4:4" ht="33" customHeight="1" x14ac:dyDescent="0.2">
      <c r="D13353" s="2"/>
    </row>
    <row r="13354" spans="4:4" ht="33" customHeight="1" x14ac:dyDescent="0.2">
      <c r="D13354" s="2"/>
    </row>
    <row r="13355" spans="4:4" ht="33" customHeight="1" x14ac:dyDescent="0.2">
      <c r="D13355" s="2"/>
    </row>
    <row r="13356" spans="4:4" ht="33" customHeight="1" x14ac:dyDescent="0.2">
      <c r="D13356" s="2"/>
    </row>
    <row r="13357" spans="4:4" ht="33" customHeight="1" x14ac:dyDescent="0.2">
      <c r="D13357" s="2"/>
    </row>
    <row r="13358" spans="4:4" ht="33" customHeight="1" x14ac:dyDescent="0.2">
      <c r="D13358" s="2"/>
    </row>
    <row r="13359" spans="4:4" ht="33" customHeight="1" x14ac:dyDescent="0.2">
      <c r="D13359" s="2"/>
    </row>
    <row r="13360" spans="4:4" ht="33" customHeight="1" x14ac:dyDescent="0.2">
      <c r="D13360" s="2"/>
    </row>
    <row r="13361" spans="4:4" ht="33" customHeight="1" x14ac:dyDescent="0.2">
      <c r="D13361" s="2"/>
    </row>
    <row r="13362" spans="4:4" ht="33" customHeight="1" x14ac:dyDescent="0.2">
      <c r="D13362" s="2"/>
    </row>
    <row r="13363" spans="4:4" ht="33" customHeight="1" x14ac:dyDescent="0.2">
      <c r="D13363" s="2"/>
    </row>
    <row r="13364" spans="4:4" ht="33" customHeight="1" x14ac:dyDescent="0.2">
      <c r="D13364" s="2"/>
    </row>
    <row r="13365" spans="4:4" ht="33" customHeight="1" x14ac:dyDescent="0.2">
      <c r="D13365" s="2"/>
    </row>
    <row r="13366" spans="4:4" ht="33" customHeight="1" x14ac:dyDescent="0.2">
      <c r="D13366" s="2"/>
    </row>
    <row r="13367" spans="4:4" ht="33" customHeight="1" x14ac:dyDescent="0.2">
      <c r="D13367" s="2"/>
    </row>
    <row r="13368" spans="4:4" ht="33" customHeight="1" x14ac:dyDescent="0.2">
      <c r="D13368" s="2"/>
    </row>
    <row r="13369" spans="4:4" ht="33" customHeight="1" x14ac:dyDescent="0.2">
      <c r="D13369" s="2"/>
    </row>
    <row r="13370" spans="4:4" ht="33" customHeight="1" x14ac:dyDescent="0.2">
      <c r="D13370" s="2"/>
    </row>
    <row r="13371" spans="4:4" ht="33" customHeight="1" x14ac:dyDescent="0.2">
      <c r="D13371" s="2"/>
    </row>
    <row r="13372" spans="4:4" ht="33" customHeight="1" x14ac:dyDescent="0.2">
      <c r="D13372" s="2"/>
    </row>
    <row r="13373" spans="4:4" ht="33" customHeight="1" x14ac:dyDescent="0.2">
      <c r="D13373" s="2"/>
    </row>
    <row r="13374" spans="4:4" ht="33" customHeight="1" x14ac:dyDescent="0.2">
      <c r="D13374" s="2"/>
    </row>
    <row r="13375" spans="4:4" ht="33" customHeight="1" x14ac:dyDescent="0.2">
      <c r="D13375" s="2"/>
    </row>
    <row r="13376" spans="4:4" ht="33" customHeight="1" x14ac:dyDescent="0.2">
      <c r="D13376" s="2"/>
    </row>
    <row r="13377" spans="4:4" ht="33" customHeight="1" x14ac:dyDescent="0.2">
      <c r="D13377" s="2"/>
    </row>
    <row r="13378" spans="4:4" ht="33" customHeight="1" x14ac:dyDescent="0.2">
      <c r="D13378" s="2"/>
    </row>
    <row r="13379" spans="4:4" ht="33" customHeight="1" x14ac:dyDescent="0.2">
      <c r="D13379" s="2"/>
    </row>
    <row r="13380" spans="4:4" ht="33" customHeight="1" x14ac:dyDescent="0.2">
      <c r="D13380" s="2"/>
    </row>
    <row r="13381" spans="4:4" ht="33" customHeight="1" x14ac:dyDescent="0.2">
      <c r="D13381" s="2"/>
    </row>
    <row r="13382" spans="4:4" ht="33" customHeight="1" x14ac:dyDescent="0.2">
      <c r="D13382" s="2"/>
    </row>
    <row r="13383" spans="4:4" ht="33" customHeight="1" x14ac:dyDescent="0.2">
      <c r="D13383" s="2"/>
    </row>
    <row r="13384" spans="4:4" ht="33" customHeight="1" x14ac:dyDescent="0.2">
      <c r="D13384" s="2"/>
    </row>
    <row r="13385" spans="4:4" ht="33" customHeight="1" x14ac:dyDescent="0.2">
      <c r="D13385" s="2"/>
    </row>
    <row r="13386" spans="4:4" ht="33" customHeight="1" x14ac:dyDescent="0.2">
      <c r="D13386" s="2"/>
    </row>
    <row r="13387" spans="4:4" ht="33" customHeight="1" x14ac:dyDescent="0.2">
      <c r="D13387" s="2"/>
    </row>
    <row r="13388" spans="4:4" ht="33" customHeight="1" x14ac:dyDescent="0.2">
      <c r="D13388" s="2"/>
    </row>
    <row r="13389" spans="4:4" ht="33" customHeight="1" x14ac:dyDescent="0.2">
      <c r="D13389" s="2"/>
    </row>
    <row r="13390" spans="4:4" ht="33" customHeight="1" x14ac:dyDescent="0.2">
      <c r="D13390" s="2"/>
    </row>
    <row r="13391" spans="4:4" ht="33" customHeight="1" x14ac:dyDescent="0.2">
      <c r="D13391" s="2"/>
    </row>
    <row r="13392" spans="4:4" ht="33" customHeight="1" x14ac:dyDescent="0.2">
      <c r="D13392" s="2"/>
    </row>
    <row r="13393" spans="4:4" ht="33" customHeight="1" x14ac:dyDescent="0.2">
      <c r="D13393" s="2"/>
    </row>
    <row r="13394" spans="4:4" ht="33" customHeight="1" x14ac:dyDescent="0.2">
      <c r="D13394" s="2"/>
    </row>
    <row r="13395" spans="4:4" ht="33" customHeight="1" x14ac:dyDescent="0.2">
      <c r="D13395" s="2"/>
    </row>
    <row r="13396" spans="4:4" ht="33" customHeight="1" x14ac:dyDescent="0.2">
      <c r="D13396" s="2"/>
    </row>
    <row r="13397" spans="4:4" ht="33" customHeight="1" x14ac:dyDescent="0.2">
      <c r="D13397" s="2"/>
    </row>
    <row r="13398" spans="4:4" ht="33" customHeight="1" x14ac:dyDescent="0.2">
      <c r="D13398" s="2"/>
    </row>
    <row r="13399" spans="4:4" ht="33" customHeight="1" x14ac:dyDescent="0.2">
      <c r="D13399" s="2"/>
    </row>
    <row r="13400" spans="4:4" ht="33" customHeight="1" x14ac:dyDescent="0.2">
      <c r="D13400" s="2"/>
    </row>
    <row r="13401" spans="4:4" ht="33" customHeight="1" x14ac:dyDescent="0.2">
      <c r="D13401" s="2"/>
    </row>
    <row r="13402" spans="4:4" ht="33" customHeight="1" x14ac:dyDescent="0.2">
      <c r="D13402" s="2"/>
    </row>
    <row r="13403" spans="4:4" ht="33" customHeight="1" x14ac:dyDescent="0.2">
      <c r="D13403" s="2"/>
    </row>
    <row r="13404" spans="4:4" ht="33" customHeight="1" x14ac:dyDescent="0.2">
      <c r="D13404" s="2"/>
    </row>
    <row r="13405" spans="4:4" ht="33" customHeight="1" x14ac:dyDescent="0.2">
      <c r="D13405" s="2"/>
    </row>
    <row r="13406" spans="4:4" ht="33" customHeight="1" x14ac:dyDescent="0.2">
      <c r="D13406" s="2"/>
    </row>
    <row r="13407" spans="4:4" ht="33" customHeight="1" x14ac:dyDescent="0.2">
      <c r="D13407" s="2"/>
    </row>
    <row r="13408" spans="4:4" ht="33" customHeight="1" x14ac:dyDescent="0.2">
      <c r="D13408" s="2"/>
    </row>
    <row r="13409" spans="4:4" ht="33" customHeight="1" x14ac:dyDescent="0.2">
      <c r="D13409" s="2"/>
    </row>
    <row r="13410" spans="4:4" ht="33" customHeight="1" x14ac:dyDescent="0.2">
      <c r="D13410" s="2"/>
    </row>
    <row r="13411" spans="4:4" ht="33" customHeight="1" x14ac:dyDescent="0.2">
      <c r="D13411" s="2"/>
    </row>
    <row r="13412" spans="4:4" ht="33" customHeight="1" x14ac:dyDescent="0.2">
      <c r="D13412" s="2"/>
    </row>
    <row r="13413" spans="4:4" ht="33" customHeight="1" x14ac:dyDescent="0.2">
      <c r="D13413" s="2"/>
    </row>
    <row r="13414" spans="4:4" ht="33" customHeight="1" x14ac:dyDescent="0.2">
      <c r="D13414" s="2"/>
    </row>
    <row r="13415" spans="4:4" ht="33" customHeight="1" x14ac:dyDescent="0.2">
      <c r="D13415" s="2"/>
    </row>
    <row r="13416" spans="4:4" ht="33" customHeight="1" x14ac:dyDescent="0.2">
      <c r="D13416" s="2"/>
    </row>
    <row r="13417" spans="4:4" ht="33" customHeight="1" x14ac:dyDescent="0.2">
      <c r="D13417" s="2"/>
    </row>
    <row r="13418" spans="4:4" ht="33" customHeight="1" x14ac:dyDescent="0.2">
      <c r="D13418" s="2"/>
    </row>
    <row r="13419" spans="4:4" ht="33" customHeight="1" x14ac:dyDescent="0.2">
      <c r="D13419" s="2"/>
    </row>
    <row r="13420" spans="4:4" ht="33" customHeight="1" x14ac:dyDescent="0.2">
      <c r="D13420" s="2"/>
    </row>
    <row r="13421" spans="4:4" ht="33" customHeight="1" x14ac:dyDescent="0.2">
      <c r="D13421" s="2"/>
    </row>
    <row r="13422" spans="4:4" ht="33" customHeight="1" x14ac:dyDescent="0.2">
      <c r="D13422" s="2"/>
    </row>
    <row r="13423" spans="4:4" ht="33" customHeight="1" x14ac:dyDescent="0.2">
      <c r="D13423" s="2"/>
    </row>
    <row r="13424" spans="4:4" ht="33" customHeight="1" x14ac:dyDescent="0.2">
      <c r="D13424" s="2"/>
    </row>
    <row r="13425" spans="4:4" ht="33" customHeight="1" x14ac:dyDescent="0.2">
      <c r="D13425" s="2"/>
    </row>
    <row r="13426" spans="4:4" ht="33" customHeight="1" x14ac:dyDescent="0.2">
      <c r="D13426" s="2"/>
    </row>
    <row r="13427" spans="4:4" ht="33" customHeight="1" x14ac:dyDescent="0.2">
      <c r="D13427" s="2"/>
    </row>
    <row r="13428" spans="4:4" ht="33" customHeight="1" x14ac:dyDescent="0.2">
      <c r="D13428" s="2"/>
    </row>
    <row r="13429" spans="4:4" ht="33" customHeight="1" x14ac:dyDescent="0.2">
      <c r="D13429" s="2"/>
    </row>
    <row r="13430" spans="4:4" ht="33" customHeight="1" x14ac:dyDescent="0.2">
      <c r="D13430" s="2"/>
    </row>
    <row r="13431" spans="4:4" ht="33" customHeight="1" x14ac:dyDescent="0.2">
      <c r="D13431" s="2"/>
    </row>
    <row r="13432" spans="4:4" ht="33" customHeight="1" x14ac:dyDescent="0.2">
      <c r="D13432" s="2"/>
    </row>
    <row r="13433" spans="4:4" ht="33" customHeight="1" x14ac:dyDescent="0.2">
      <c r="D13433" s="2"/>
    </row>
    <row r="13434" spans="4:4" ht="33" customHeight="1" x14ac:dyDescent="0.2">
      <c r="D13434" s="2"/>
    </row>
    <row r="13435" spans="4:4" ht="33" customHeight="1" x14ac:dyDescent="0.2">
      <c r="D13435" s="2"/>
    </row>
    <row r="13436" spans="4:4" ht="33" customHeight="1" x14ac:dyDescent="0.2">
      <c r="D13436" s="2"/>
    </row>
    <row r="13437" spans="4:4" ht="33" customHeight="1" x14ac:dyDescent="0.2">
      <c r="D13437" s="2"/>
    </row>
    <row r="13438" spans="4:4" ht="33" customHeight="1" x14ac:dyDescent="0.2">
      <c r="D13438" s="2"/>
    </row>
    <row r="13439" spans="4:4" ht="33" customHeight="1" x14ac:dyDescent="0.2">
      <c r="D13439" s="2"/>
    </row>
    <row r="13440" spans="4:4" ht="33" customHeight="1" x14ac:dyDescent="0.2">
      <c r="D13440" s="2"/>
    </row>
    <row r="13441" spans="4:4" ht="33" customHeight="1" x14ac:dyDescent="0.2">
      <c r="D13441" s="2"/>
    </row>
    <row r="13442" spans="4:4" ht="33" customHeight="1" x14ac:dyDescent="0.2">
      <c r="D13442" s="2"/>
    </row>
    <row r="13443" spans="4:4" ht="33" customHeight="1" x14ac:dyDescent="0.2">
      <c r="D13443" s="2"/>
    </row>
    <row r="13444" spans="4:4" ht="33" customHeight="1" x14ac:dyDescent="0.2">
      <c r="D13444" s="2"/>
    </row>
    <row r="13445" spans="4:4" ht="33" customHeight="1" x14ac:dyDescent="0.2">
      <c r="D13445" s="2"/>
    </row>
    <row r="13446" spans="4:4" ht="33" customHeight="1" x14ac:dyDescent="0.2">
      <c r="D13446" s="2"/>
    </row>
    <row r="13447" spans="4:4" ht="33" customHeight="1" x14ac:dyDescent="0.2">
      <c r="D13447" s="2"/>
    </row>
    <row r="13448" spans="4:4" ht="33" customHeight="1" x14ac:dyDescent="0.2">
      <c r="D13448" s="2"/>
    </row>
    <row r="13449" spans="4:4" ht="33" customHeight="1" x14ac:dyDescent="0.2">
      <c r="D13449" s="2"/>
    </row>
    <row r="13450" spans="4:4" ht="33" customHeight="1" x14ac:dyDescent="0.2">
      <c r="D13450" s="2"/>
    </row>
    <row r="13451" spans="4:4" ht="33" customHeight="1" x14ac:dyDescent="0.2">
      <c r="D13451" s="2"/>
    </row>
    <row r="13452" spans="4:4" ht="33" customHeight="1" x14ac:dyDescent="0.2">
      <c r="D13452" s="2"/>
    </row>
    <row r="13453" spans="4:4" ht="33" customHeight="1" x14ac:dyDescent="0.2">
      <c r="D13453" s="2"/>
    </row>
    <row r="13454" spans="4:4" ht="33" customHeight="1" x14ac:dyDescent="0.2">
      <c r="D13454" s="2"/>
    </row>
    <row r="13455" spans="4:4" ht="33" customHeight="1" x14ac:dyDescent="0.2">
      <c r="D13455" s="2"/>
    </row>
    <row r="13456" spans="4:4" ht="33" customHeight="1" x14ac:dyDescent="0.2">
      <c r="D13456" s="2"/>
    </row>
    <row r="13457" spans="4:4" ht="33" customHeight="1" x14ac:dyDescent="0.2">
      <c r="D13457" s="2"/>
    </row>
    <row r="13458" spans="4:4" ht="33" customHeight="1" x14ac:dyDescent="0.2">
      <c r="D13458" s="2"/>
    </row>
    <row r="13459" spans="4:4" ht="33" customHeight="1" x14ac:dyDescent="0.2">
      <c r="D13459" s="2"/>
    </row>
    <row r="13460" spans="4:4" ht="33" customHeight="1" x14ac:dyDescent="0.2">
      <c r="D13460" s="2"/>
    </row>
    <row r="13461" spans="4:4" ht="33" customHeight="1" x14ac:dyDescent="0.2">
      <c r="D13461" s="2"/>
    </row>
    <row r="13462" spans="4:4" ht="33" customHeight="1" x14ac:dyDescent="0.2">
      <c r="D13462" s="2"/>
    </row>
    <row r="13463" spans="4:4" ht="33" customHeight="1" x14ac:dyDescent="0.2">
      <c r="D13463" s="2"/>
    </row>
    <row r="13464" spans="4:4" ht="33" customHeight="1" x14ac:dyDescent="0.2">
      <c r="D13464" s="2"/>
    </row>
    <row r="13465" spans="4:4" ht="33" customHeight="1" x14ac:dyDescent="0.2">
      <c r="D13465" s="2"/>
    </row>
    <row r="13466" spans="4:4" ht="33" customHeight="1" x14ac:dyDescent="0.2">
      <c r="D13466" s="2"/>
    </row>
    <row r="13467" spans="4:4" ht="33" customHeight="1" x14ac:dyDescent="0.2">
      <c r="D13467" s="2"/>
    </row>
    <row r="13468" spans="4:4" ht="33" customHeight="1" x14ac:dyDescent="0.2">
      <c r="D13468" s="2"/>
    </row>
    <row r="13469" spans="4:4" ht="33" customHeight="1" x14ac:dyDescent="0.2">
      <c r="D13469" s="2"/>
    </row>
    <row r="13470" spans="4:4" ht="33" customHeight="1" x14ac:dyDescent="0.2">
      <c r="D13470" s="2"/>
    </row>
    <row r="13471" spans="4:4" ht="33" customHeight="1" x14ac:dyDescent="0.2">
      <c r="D13471" s="2"/>
    </row>
    <row r="13472" spans="4:4" ht="33" customHeight="1" x14ac:dyDescent="0.2">
      <c r="D13472" s="2"/>
    </row>
    <row r="13473" spans="4:4" ht="33" customHeight="1" x14ac:dyDescent="0.2">
      <c r="D13473" s="2"/>
    </row>
    <row r="13474" spans="4:4" ht="33" customHeight="1" x14ac:dyDescent="0.2">
      <c r="D13474" s="2"/>
    </row>
    <row r="13475" spans="4:4" ht="33" customHeight="1" x14ac:dyDescent="0.2">
      <c r="D13475" s="2"/>
    </row>
    <row r="13476" spans="4:4" ht="33" customHeight="1" x14ac:dyDescent="0.2">
      <c r="D13476" s="2"/>
    </row>
    <row r="13477" spans="4:4" ht="33" customHeight="1" x14ac:dyDescent="0.2">
      <c r="D13477" s="2"/>
    </row>
    <row r="13478" spans="4:4" ht="33" customHeight="1" x14ac:dyDescent="0.2">
      <c r="D13478" s="2"/>
    </row>
    <row r="13479" spans="4:4" ht="33" customHeight="1" x14ac:dyDescent="0.2">
      <c r="D13479" s="2"/>
    </row>
    <row r="13480" spans="4:4" ht="33" customHeight="1" x14ac:dyDescent="0.2">
      <c r="D13480" s="2"/>
    </row>
    <row r="13481" spans="4:4" ht="33" customHeight="1" x14ac:dyDescent="0.2">
      <c r="D13481" s="2"/>
    </row>
    <row r="13482" spans="4:4" ht="33" customHeight="1" x14ac:dyDescent="0.2">
      <c r="D13482" s="2"/>
    </row>
    <row r="13483" spans="4:4" ht="33" customHeight="1" x14ac:dyDescent="0.2">
      <c r="D13483" s="2"/>
    </row>
    <row r="13484" spans="4:4" ht="33" customHeight="1" x14ac:dyDescent="0.2">
      <c r="D13484" s="2"/>
    </row>
    <row r="13485" spans="4:4" ht="33" customHeight="1" x14ac:dyDescent="0.2">
      <c r="D13485" s="2"/>
    </row>
    <row r="13486" spans="4:4" ht="33" customHeight="1" x14ac:dyDescent="0.2">
      <c r="D13486" s="2"/>
    </row>
    <row r="13487" spans="4:4" ht="33" customHeight="1" x14ac:dyDescent="0.2">
      <c r="D13487" s="2"/>
    </row>
    <row r="13488" spans="4:4" ht="33" customHeight="1" x14ac:dyDescent="0.2">
      <c r="D13488" s="2"/>
    </row>
    <row r="13489" spans="4:4" ht="33" customHeight="1" x14ac:dyDescent="0.2">
      <c r="D13489" s="2"/>
    </row>
    <row r="13490" spans="4:4" ht="33" customHeight="1" x14ac:dyDescent="0.2">
      <c r="D13490" s="2"/>
    </row>
    <row r="13491" spans="4:4" ht="33" customHeight="1" x14ac:dyDescent="0.2">
      <c r="D13491" s="2"/>
    </row>
    <row r="13492" spans="4:4" ht="33" customHeight="1" x14ac:dyDescent="0.2">
      <c r="D13492" s="2"/>
    </row>
    <row r="13493" spans="4:4" ht="33" customHeight="1" x14ac:dyDescent="0.2">
      <c r="D13493" s="2"/>
    </row>
    <row r="13494" spans="4:4" ht="33" customHeight="1" x14ac:dyDescent="0.2">
      <c r="D13494" s="2"/>
    </row>
    <row r="13495" spans="4:4" ht="33" customHeight="1" x14ac:dyDescent="0.2">
      <c r="D13495" s="2"/>
    </row>
    <row r="13496" spans="4:4" ht="33" customHeight="1" x14ac:dyDescent="0.2">
      <c r="D13496" s="2"/>
    </row>
    <row r="13497" spans="4:4" ht="33" customHeight="1" x14ac:dyDescent="0.2">
      <c r="D13497" s="2"/>
    </row>
    <row r="13498" spans="4:4" ht="33" customHeight="1" x14ac:dyDescent="0.2">
      <c r="D13498" s="2"/>
    </row>
    <row r="13499" spans="4:4" ht="33" customHeight="1" x14ac:dyDescent="0.2">
      <c r="D13499" s="2"/>
    </row>
    <row r="13500" spans="4:4" ht="33" customHeight="1" x14ac:dyDescent="0.2">
      <c r="D13500" s="2"/>
    </row>
    <row r="13501" spans="4:4" ht="33" customHeight="1" x14ac:dyDescent="0.2">
      <c r="D13501" s="2"/>
    </row>
    <row r="13502" spans="4:4" ht="33" customHeight="1" x14ac:dyDescent="0.2">
      <c r="D13502" s="2"/>
    </row>
    <row r="13503" spans="4:4" ht="33" customHeight="1" x14ac:dyDescent="0.2">
      <c r="D13503" s="2"/>
    </row>
    <row r="13504" spans="4:4" ht="33" customHeight="1" x14ac:dyDescent="0.2">
      <c r="D13504" s="2"/>
    </row>
    <row r="13505" spans="4:4" ht="33" customHeight="1" x14ac:dyDescent="0.2">
      <c r="D13505" s="2"/>
    </row>
    <row r="13506" spans="4:4" ht="33" customHeight="1" x14ac:dyDescent="0.2">
      <c r="D13506" s="2"/>
    </row>
    <row r="13507" spans="4:4" ht="33" customHeight="1" x14ac:dyDescent="0.2">
      <c r="D13507" s="2"/>
    </row>
    <row r="13508" spans="4:4" ht="33" customHeight="1" x14ac:dyDescent="0.2">
      <c r="D13508" s="2"/>
    </row>
    <row r="13509" spans="4:4" ht="33" customHeight="1" x14ac:dyDescent="0.2">
      <c r="D13509" s="2"/>
    </row>
    <row r="13510" spans="4:4" ht="33" customHeight="1" x14ac:dyDescent="0.2">
      <c r="D13510" s="2"/>
    </row>
    <row r="13511" spans="4:4" ht="33" customHeight="1" x14ac:dyDescent="0.2">
      <c r="D13511" s="2"/>
    </row>
    <row r="13512" spans="4:4" ht="33" customHeight="1" x14ac:dyDescent="0.2">
      <c r="D13512" s="2"/>
    </row>
    <row r="13513" spans="4:4" ht="33" customHeight="1" x14ac:dyDescent="0.2">
      <c r="D13513" s="2"/>
    </row>
    <row r="13514" spans="4:4" ht="33" customHeight="1" x14ac:dyDescent="0.2">
      <c r="D13514" s="2"/>
    </row>
    <row r="13515" spans="4:4" ht="33" customHeight="1" x14ac:dyDescent="0.2">
      <c r="D13515" s="2"/>
    </row>
    <row r="13516" spans="4:4" ht="33" customHeight="1" x14ac:dyDescent="0.2">
      <c r="D13516" s="2"/>
    </row>
    <row r="13517" spans="4:4" ht="33" customHeight="1" x14ac:dyDescent="0.2">
      <c r="D13517" s="2"/>
    </row>
    <row r="13518" spans="4:4" ht="33" customHeight="1" x14ac:dyDescent="0.2">
      <c r="D13518" s="2"/>
    </row>
    <row r="13519" spans="4:4" ht="33" customHeight="1" x14ac:dyDescent="0.2">
      <c r="D13519" s="2"/>
    </row>
    <row r="13520" spans="4:4" ht="33" customHeight="1" x14ac:dyDescent="0.2">
      <c r="D13520" s="2"/>
    </row>
    <row r="13521" spans="4:4" ht="33" customHeight="1" x14ac:dyDescent="0.2">
      <c r="D13521" s="2"/>
    </row>
    <row r="13522" spans="4:4" ht="33" customHeight="1" x14ac:dyDescent="0.2">
      <c r="D13522" s="2"/>
    </row>
    <row r="13523" spans="4:4" ht="33" customHeight="1" x14ac:dyDescent="0.2">
      <c r="D13523" s="2"/>
    </row>
    <row r="13524" spans="4:4" ht="33" customHeight="1" x14ac:dyDescent="0.2">
      <c r="D13524" s="2"/>
    </row>
    <row r="13525" spans="4:4" ht="33" customHeight="1" x14ac:dyDescent="0.2">
      <c r="D13525" s="2"/>
    </row>
    <row r="13526" spans="4:4" ht="33" customHeight="1" x14ac:dyDescent="0.2">
      <c r="D13526" s="2"/>
    </row>
    <row r="13527" spans="4:4" ht="33" customHeight="1" x14ac:dyDescent="0.2">
      <c r="D13527" s="2"/>
    </row>
    <row r="13528" spans="4:4" ht="33" customHeight="1" x14ac:dyDescent="0.2">
      <c r="D13528" s="2"/>
    </row>
    <row r="13529" spans="4:4" ht="33" customHeight="1" x14ac:dyDescent="0.2">
      <c r="D13529" s="2"/>
    </row>
    <row r="13530" spans="4:4" ht="33" customHeight="1" x14ac:dyDescent="0.2">
      <c r="D13530" s="2"/>
    </row>
    <row r="13531" spans="4:4" ht="33" customHeight="1" x14ac:dyDescent="0.2">
      <c r="D13531" s="2"/>
    </row>
    <row r="13532" spans="4:4" ht="33" customHeight="1" x14ac:dyDescent="0.2">
      <c r="D13532" s="2"/>
    </row>
    <row r="13533" spans="4:4" ht="33" customHeight="1" x14ac:dyDescent="0.2">
      <c r="D13533" s="2"/>
    </row>
    <row r="13534" spans="4:4" ht="33" customHeight="1" x14ac:dyDescent="0.2">
      <c r="D13534" s="2"/>
    </row>
    <row r="13535" spans="4:4" ht="33" customHeight="1" x14ac:dyDescent="0.2">
      <c r="D13535" s="2"/>
    </row>
    <row r="13536" spans="4:4" ht="33" customHeight="1" x14ac:dyDescent="0.2">
      <c r="D13536" s="2"/>
    </row>
    <row r="13537" spans="4:4" ht="33" customHeight="1" x14ac:dyDescent="0.2">
      <c r="D13537" s="2"/>
    </row>
    <row r="13538" spans="4:4" ht="33" customHeight="1" x14ac:dyDescent="0.2">
      <c r="D13538" s="2"/>
    </row>
    <row r="13539" spans="4:4" ht="33" customHeight="1" x14ac:dyDescent="0.2">
      <c r="D13539" s="2"/>
    </row>
    <row r="13540" spans="4:4" ht="33" customHeight="1" x14ac:dyDescent="0.2">
      <c r="D13540" s="2"/>
    </row>
    <row r="13541" spans="4:4" ht="33" customHeight="1" x14ac:dyDescent="0.2">
      <c r="D13541" s="2"/>
    </row>
    <row r="13542" spans="4:4" ht="33" customHeight="1" x14ac:dyDescent="0.2">
      <c r="D13542" s="2"/>
    </row>
    <row r="13543" spans="4:4" ht="33" customHeight="1" x14ac:dyDescent="0.2">
      <c r="D13543" s="2"/>
    </row>
    <row r="13544" spans="4:4" ht="33" customHeight="1" x14ac:dyDescent="0.2">
      <c r="D13544" s="2"/>
    </row>
    <row r="13545" spans="4:4" ht="33" customHeight="1" x14ac:dyDescent="0.2">
      <c r="D13545" s="2"/>
    </row>
    <row r="13546" spans="4:4" ht="33" customHeight="1" x14ac:dyDescent="0.2">
      <c r="D13546" s="2"/>
    </row>
    <row r="13547" spans="4:4" ht="33" customHeight="1" x14ac:dyDescent="0.2">
      <c r="D13547" s="2"/>
    </row>
    <row r="13548" spans="4:4" ht="33" customHeight="1" x14ac:dyDescent="0.2">
      <c r="D13548" s="2"/>
    </row>
    <row r="13549" spans="4:4" ht="33" customHeight="1" x14ac:dyDescent="0.2">
      <c r="D13549" s="2"/>
    </row>
    <row r="13550" spans="4:4" ht="33" customHeight="1" x14ac:dyDescent="0.2">
      <c r="D13550" s="2"/>
    </row>
    <row r="13551" spans="4:4" ht="33" customHeight="1" x14ac:dyDescent="0.2">
      <c r="D13551" s="2"/>
    </row>
    <row r="13552" spans="4:4" ht="33" customHeight="1" x14ac:dyDescent="0.2">
      <c r="D13552" s="2"/>
    </row>
    <row r="13553" spans="4:4" ht="33" customHeight="1" x14ac:dyDescent="0.2">
      <c r="D13553" s="2"/>
    </row>
    <row r="13554" spans="4:4" ht="33" customHeight="1" x14ac:dyDescent="0.2">
      <c r="D13554" s="2"/>
    </row>
    <row r="13555" spans="4:4" ht="33" customHeight="1" x14ac:dyDescent="0.2">
      <c r="D13555" s="2"/>
    </row>
    <row r="13556" spans="4:4" ht="33" customHeight="1" x14ac:dyDescent="0.2">
      <c r="D13556" s="2"/>
    </row>
    <row r="13557" spans="4:4" ht="33" customHeight="1" x14ac:dyDescent="0.2">
      <c r="D13557" s="2"/>
    </row>
    <row r="13558" spans="4:4" ht="33" customHeight="1" x14ac:dyDescent="0.2">
      <c r="D13558" s="2"/>
    </row>
    <row r="13559" spans="4:4" ht="33" customHeight="1" x14ac:dyDescent="0.2">
      <c r="D13559" s="2"/>
    </row>
    <row r="13560" spans="4:4" ht="33" customHeight="1" x14ac:dyDescent="0.2">
      <c r="D13560" s="2"/>
    </row>
    <row r="13561" spans="4:4" ht="33" customHeight="1" x14ac:dyDescent="0.2">
      <c r="D13561" s="2"/>
    </row>
    <row r="13562" spans="4:4" ht="33" customHeight="1" x14ac:dyDescent="0.2">
      <c r="D13562" s="2"/>
    </row>
    <row r="13563" spans="4:4" ht="33" customHeight="1" x14ac:dyDescent="0.2">
      <c r="D13563" s="2"/>
    </row>
    <row r="13564" spans="4:4" ht="33" customHeight="1" x14ac:dyDescent="0.2">
      <c r="D13564" s="2"/>
    </row>
    <row r="13565" spans="4:4" ht="33" customHeight="1" x14ac:dyDescent="0.2">
      <c r="D13565" s="2"/>
    </row>
    <row r="13566" spans="4:4" ht="33" customHeight="1" x14ac:dyDescent="0.2">
      <c r="D13566" s="2"/>
    </row>
    <row r="13567" spans="4:4" ht="33" customHeight="1" x14ac:dyDescent="0.2">
      <c r="D13567" s="2"/>
    </row>
    <row r="13568" spans="4:4" ht="33" customHeight="1" x14ac:dyDescent="0.2">
      <c r="D13568" s="2"/>
    </row>
    <row r="13569" spans="4:4" ht="33" customHeight="1" x14ac:dyDescent="0.2">
      <c r="D13569" s="2"/>
    </row>
    <row r="13570" spans="4:4" ht="33" customHeight="1" x14ac:dyDescent="0.2">
      <c r="D13570" s="2"/>
    </row>
    <row r="13571" spans="4:4" ht="33" customHeight="1" x14ac:dyDescent="0.2">
      <c r="D13571" s="2"/>
    </row>
    <row r="13572" spans="4:4" ht="33" customHeight="1" x14ac:dyDescent="0.2">
      <c r="D13572" s="2"/>
    </row>
    <row r="13573" spans="4:4" ht="33" customHeight="1" x14ac:dyDescent="0.2">
      <c r="D13573" s="2"/>
    </row>
    <row r="13574" spans="4:4" ht="33" customHeight="1" x14ac:dyDescent="0.2">
      <c r="D13574" s="2"/>
    </row>
    <row r="13575" spans="4:4" ht="33" customHeight="1" x14ac:dyDescent="0.2">
      <c r="D13575" s="2"/>
    </row>
    <row r="13576" spans="4:4" ht="33" customHeight="1" x14ac:dyDescent="0.2">
      <c r="D13576" s="2"/>
    </row>
    <row r="13577" spans="4:4" ht="33" customHeight="1" x14ac:dyDescent="0.2">
      <c r="D13577" s="2"/>
    </row>
    <row r="13578" spans="4:4" ht="33" customHeight="1" x14ac:dyDescent="0.2">
      <c r="D13578" s="2"/>
    </row>
    <row r="13579" spans="4:4" ht="33" customHeight="1" x14ac:dyDescent="0.2">
      <c r="D13579" s="2"/>
    </row>
    <row r="13580" spans="4:4" ht="33" customHeight="1" x14ac:dyDescent="0.2">
      <c r="D13580" s="2"/>
    </row>
    <row r="13581" spans="4:4" ht="33" customHeight="1" x14ac:dyDescent="0.2">
      <c r="D13581" s="2"/>
    </row>
    <row r="13582" spans="4:4" ht="33" customHeight="1" x14ac:dyDescent="0.2">
      <c r="D13582" s="2"/>
    </row>
    <row r="13583" spans="4:4" ht="33" customHeight="1" x14ac:dyDescent="0.2">
      <c r="D13583" s="2"/>
    </row>
    <row r="13584" spans="4:4" ht="33" customHeight="1" x14ac:dyDescent="0.2">
      <c r="D13584" s="2"/>
    </row>
    <row r="13585" spans="4:4" ht="33" customHeight="1" x14ac:dyDescent="0.2">
      <c r="D13585" s="2"/>
    </row>
    <row r="13586" spans="4:4" ht="33" customHeight="1" x14ac:dyDescent="0.2">
      <c r="D13586" s="2"/>
    </row>
    <row r="13587" spans="4:4" ht="33" customHeight="1" x14ac:dyDescent="0.2">
      <c r="D13587" s="2"/>
    </row>
    <row r="13588" spans="4:4" ht="33" customHeight="1" x14ac:dyDescent="0.2">
      <c r="D13588" s="2"/>
    </row>
    <row r="13589" spans="4:4" ht="33" customHeight="1" x14ac:dyDescent="0.2">
      <c r="D13589" s="2"/>
    </row>
    <row r="13590" spans="4:4" ht="33" customHeight="1" x14ac:dyDescent="0.2">
      <c r="D13590" s="2"/>
    </row>
    <row r="13591" spans="4:4" ht="33" customHeight="1" x14ac:dyDescent="0.2">
      <c r="D13591" s="2"/>
    </row>
    <row r="13592" spans="4:4" ht="33" customHeight="1" x14ac:dyDescent="0.2">
      <c r="D13592" s="2"/>
    </row>
    <row r="13593" spans="4:4" ht="33" customHeight="1" x14ac:dyDescent="0.2">
      <c r="D13593" s="2"/>
    </row>
    <row r="13594" spans="4:4" ht="33" customHeight="1" x14ac:dyDescent="0.2">
      <c r="D13594" s="2"/>
    </row>
    <row r="13595" spans="4:4" ht="33" customHeight="1" x14ac:dyDescent="0.2">
      <c r="D13595" s="2"/>
    </row>
    <row r="13596" spans="4:4" ht="33" customHeight="1" x14ac:dyDescent="0.2">
      <c r="D13596" s="2"/>
    </row>
    <row r="13597" spans="4:4" ht="33" customHeight="1" x14ac:dyDescent="0.2">
      <c r="D13597" s="2"/>
    </row>
    <row r="13598" spans="4:4" ht="33" customHeight="1" x14ac:dyDescent="0.2">
      <c r="D13598" s="2"/>
    </row>
    <row r="13599" spans="4:4" ht="33" customHeight="1" x14ac:dyDescent="0.2">
      <c r="D13599" s="2"/>
    </row>
    <row r="13600" spans="4:4" ht="33" customHeight="1" x14ac:dyDescent="0.2">
      <c r="D13600" s="2"/>
    </row>
    <row r="13601" spans="4:4" ht="33" customHeight="1" x14ac:dyDescent="0.2">
      <c r="D13601" s="2"/>
    </row>
    <row r="13602" spans="4:4" ht="33" customHeight="1" x14ac:dyDescent="0.2">
      <c r="D13602" s="2"/>
    </row>
    <row r="13603" spans="4:4" ht="33" customHeight="1" x14ac:dyDescent="0.2">
      <c r="D13603" s="2"/>
    </row>
    <row r="13604" spans="4:4" ht="33" customHeight="1" x14ac:dyDescent="0.2">
      <c r="D13604" s="2"/>
    </row>
    <row r="13605" spans="4:4" ht="33" customHeight="1" x14ac:dyDescent="0.2">
      <c r="D13605" s="2"/>
    </row>
    <row r="13606" spans="4:4" ht="33" customHeight="1" x14ac:dyDescent="0.2">
      <c r="D13606" s="2"/>
    </row>
    <row r="13607" spans="4:4" ht="33" customHeight="1" x14ac:dyDescent="0.2">
      <c r="D13607" s="2"/>
    </row>
    <row r="13608" spans="4:4" ht="33" customHeight="1" x14ac:dyDescent="0.2">
      <c r="D13608" s="2"/>
    </row>
    <row r="13609" spans="4:4" ht="33" customHeight="1" x14ac:dyDescent="0.2">
      <c r="D13609" s="2"/>
    </row>
    <row r="13610" spans="4:4" ht="33" customHeight="1" x14ac:dyDescent="0.2">
      <c r="D13610" s="2"/>
    </row>
    <row r="13611" spans="4:4" ht="33" customHeight="1" x14ac:dyDescent="0.2">
      <c r="D13611" s="2"/>
    </row>
    <row r="13612" spans="4:4" ht="33" customHeight="1" x14ac:dyDescent="0.2">
      <c r="D13612" s="2"/>
    </row>
    <row r="13613" spans="4:4" ht="33" customHeight="1" x14ac:dyDescent="0.2">
      <c r="D13613" s="2"/>
    </row>
    <row r="13614" spans="4:4" ht="33" customHeight="1" x14ac:dyDescent="0.2">
      <c r="D13614" s="2"/>
    </row>
    <row r="13615" spans="4:4" ht="33" customHeight="1" x14ac:dyDescent="0.2">
      <c r="D13615" s="2"/>
    </row>
    <row r="13616" spans="4:4" ht="33" customHeight="1" x14ac:dyDescent="0.2">
      <c r="D13616" s="2"/>
    </row>
    <row r="13617" spans="4:4" ht="33" customHeight="1" x14ac:dyDescent="0.2">
      <c r="D13617" s="2"/>
    </row>
    <row r="13618" spans="4:4" ht="33" customHeight="1" x14ac:dyDescent="0.2">
      <c r="D13618" s="2"/>
    </row>
    <row r="13619" spans="4:4" ht="33" customHeight="1" x14ac:dyDescent="0.2">
      <c r="D13619" s="2"/>
    </row>
    <row r="13620" spans="4:4" ht="33" customHeight="1" x14ac:dyDescent="0.2">
      <c r="D13620" s="2"/>
    </row>
    <row r="13621" spans="4:4" ht="33" customHeight="1" x14ac:dyDescent="0.2">
      <c r="D13621" s="2"/>
    </row>
    <row r="13622" spans="4:4" ht="33" customHeight="1" x14ac:dyDescent="0.2">
      <c r="D13622" s="2"/>
    </row>
    <row r="13623" spans="4:4" ht="33" customHeight="1" x14ac:dyDescent="0.2">
      <c r="D13623" s="2"/>
    </row>
    <row r="13624" spans="4:4" ht="33" customHeight="1" x14ac:dyDescent="0.2">
      <c r="D13624" s="2"/>
    </row>
    <row r="13625" spans="4:4" ht="33" customHeight="1" x14ac:dyDescent="0.2">
      <c r="D13625" s="2"/>
    </row>
    <row r="13626" spans="4:4" ht="33" customHeight="1" x14ac:dyDescent="0.2">
      <c r="D13626" s="2"/>
    </row>
    <row r="13627" spans="4:4" ht="33" customHeight="1" x14ac:dyDescent="0.2">
      <c r="D13627" s="2"/>
    </row>
    <row r="13628" spans="4:4" ht="33" customHeight="1" x14ac:dyDescent="0.2">
      <c r="D13628" s="2"/>
    </row>
    <row r="13629" spans="4:4" ht="33" customHeight="1" x14ac:dyDescent="0.2">
      <c r="D13629" s="2"/>
    </row>
    <row r="13630" spans="4:4" ht="33" customHeight="1" x14ac:dyDescent="0.2">
      <c r="D13630" s="2"/>
    </row>
    <row r="13631" spans="4:4" ht="33" customHeight="1" x14ac:dyDescent="0.2">
      <c r="D13631" s="2"/>
    </row>
    <row r="13632" spans="4:4" ht="33" customHeight="1" x14ac:dyDescent="0.2">
      <c r="D13632" s="2"/>
    </row>
    <row r="13633" spans="4:4" ht="33" customHeight="1" x14ac:dyDescent="0.2">
      <c r="D13633" s="2"/>
    </row>
    <row r="13634" spans="4:4" ht="33" customHeight="1" x14ac:dyDescent="0.2">
      <c r="D13634" s="2"/>
    </row>
    <row r="13635" spans="4:4" ht="33" customHeight="1" x14ac:dyDescent="0.2">
      <c r="D13635" s="2"/>
    </row>
    <row r="13636" spans="4:4" ht="33" customHeight="1" x14ac:dyDescent="0.2">
      <c r="D13636" s="2"/>
    </row>
    <row r="13637" spans="4:4" ht="33" customHeight="1" x14ac:dyDescent="0.2">
      <c r="D13637" s="2"/>
    </row>
    <row r="13638" spans="4:4" ht="33" customHeight="1" x14ac:dyDescent="0.2">
      <c r="D13638" s="2"/>
    </row>
    <row r="13639" spans="4:4" ht="33" customHeight="1" x14ac:dyDescent="0.2">
      <c r="D13639" s="2"/>
    </row>
    <row r="13640" spans="4:4" ht="33" customHeight="1" x14ac:dyDescent="0.2">
      <c r="D13640" s="2"/>
    </row>
    <row r="13641" spans="4:4" ht="33" customHeight="1" x14ac:dyDescent="0.2">
      <c r="D13641" s="2"/>
    </row>
    <row r="13642" spans="4:4" ht="33" customHeight="1" x14ac:dyDescent="0.2">
      <c r="D13642" s="2"/>
    </row>
    <row r="13643" spans="4:4" ht="33" customHeight="1" x14ac:dyDescent="0.2">
      <c r="D13643" s="2"/>
    </row>
    <row r="13644" spans="4:4" ht="33" customHeight="1" x14ac:dyDescent="0.2">
      <c r="D13644" s="2"/>
    </row>
    <row r="13645" spans="4:4" ht="33" customHeight="1" x14ac:dyDescent="0.2">
      <c r="D13645" s="2"/>
    </row>
    <row r="13646" spans="4:4" ht="33" customHeight="1" x14ac:dyDescent="0.2">
      <c r="D13646" s="2"/>
    </row>
    <row r="13647" spans="4:4" ht="33" customHeight="1" x14ac:dyDescent="0.2">
      <c r="D13647" s="2"/>
    </row>
    <row r="13648" spans="4:4" ht="33" customHeight="1" x14ac:dyDescent="0.2">
      <c r="D13648" s="2"/>
    </row>
    <row r="13649" spans="4:4" ht="33" customHeight="1" x14ac:dyDescent="0.2">
      <c r="D13649" s="2"/>
    </row>
    <row r="13650" spans="4:4" ht="33" customHeight="1" x14ac:dyDescent="0.2">
      <c r="D13650" s="2"/>
    </row>
    <row r="13651" spans="4:4" ht="33" customHeight="1" x14ac:dyDescent="0.2">
      <c r="D13651" s="2"/>
    </row>
    <row r="13652" spans="4:4" ht="33" customHeight="1" x14ac:dyDescent="0.2">
      <c r="D13652" s="2"/>
    </row>
    <row r="13653" spans="4:4" ht="33" customHeight="1" x14ac:dyDescent="0.2">
      <c r="D13653" s="2"/>
    </row>
    <row r="13654" spans="4:4" ht="33" customHeight="1" x14ac:dyDescent="0.2">
      <c r="D13654" s="2"/>
    </row>
    <row r="13655" spans="4:4" ht="33" customHeight="1" x14ac:dyDescent="0.2">
      <c r="D13655" s="2"/>
    </row>
    <row r="13656" spans="4:4" ht="33" customHeight="1" x14ac:dyDescent="0.2">
      <c r="D13656" s="2"/>
    </row>
    <row r="13657" spans="4:4" ht="33" customHeight="1" x14ac:dyDescent="0.2">
      <c r="D13657" s="2"/>
    </row>
    <row r="13658" spans="4:4" ht="33" customHeight="1" x14ac:dyDescent="0.2">
      <c r="D13658" s="2"/>
    </row>
    <row r="13659" spans="4:4" ht="33" customHeight="1" x14ac:dyDescent="0.2">
      <c r="D13659" s="2"/>
    </row>
    <row r="13660" spans="4:4" ht="33" customHeight="1" x14ac:dyDescent="0.2">
      <c r="D13660" s="2"/>
    </row>
    <row r="13661" spans="4:4" ht="33" customHeight="1" x14ac:dyDescent="0.2">
      <c r="D13661" s="2"/>
    </row>
    <row r="13662" spans="4:4" ht="33" customHeight="1" x14ac:dyDescent="0.2">
      <c r="D13662" s="2"/>
    </row>
    <row r="13663" spans="4:4" ht="33" customHeight="1" x14ac:dyDescent="0.2">
      <c r="D13663" s="2"/>
    </row>
    <row r="13664" spans="4:4" ht="33" customHeight="1" x14ac:dyDescent="0.2">
      <c r="D13664" s="2"/>
    </row>
    <row r="13665" spans="4:4" ht="33" customHeight="1" x14ac:dyDescent="0.2">
      <c r="D13665" s="2"/>
    </row>
    <row r="13666" spans="4:4" ht="33" customHeight="1" x14ac:dyDescent="0.2">
      <c r="D13666" s="2"/>
    </row>
    <row r="13667" spans="4:4" ht="33" customHeight="1" x14ac:dyDescent="0.2">
      <c r="D13667" s="2"/>
    </row>
    <row r="13668" spans="4:4" ht="33" customHeight="1" x14ac:dyDescent="0.2">
      <c r="D13668" s="2"/>
    </row>
    <row r="13669" spans="4:4" ht="33" customHeight="1" x14ac:dyDescent="0.2">
      <c r="D13669" s="2"/>
    </row>
    <row r="13670" spans="4:4" ht="33" customHeight="1" x14ac:dyDescent="0.2">
      <c r="D13670" s="2"/>
    </row>
    <row r="13671" spans="4:4" ht="33" customHeight="1" x14ac:dyDescent="0.2">
      <c r="D13671" s="2"/>
    </row>
    <row r="13672" spans="4:4" ht="33" customHeight="1" x14ac:dyDescent="0.2">
      <c r="D13672" s="2"/>
    </row>
    <row r="13673" spans="4:4" ht="33" customHeight="1" x14ac:dyDescent="0.2">
      <c r="D13673" s="2"/>
    </row>
    <row r="13674" spans="4:4" ht="33" customHeight="1" x14ac:dyDescent="0.2">
      <c r="D13674" s="2"/>
    </row>
    <row r="13675" spans="4:4" ht="33" customHeight="1" x14ac:dyDescent="0.2">
      <c r="D13675" s="2"/>
    </row>
    <row r="13676" spans="4:4" ht="33" customHeight="1" x14ac:dyDescent="0.2">
      <c r="D13676" s="2"/>
    </row>
    <row r="13677" spans="4:4" ht="33" customHeight="1" x14ac:dyDescent="0.2">
      <c r="D13677" s="2"/>
    </row>
    <row r="13678" spans="4:4" ht="33" customHeight="1" x14ac:dyDescent="0.2">
      <c r="D13678" s="2"/>
    </row>
    <row r="13679" spans="4:4" ht="33" customHeight="1" x14ac:dyDescent="0.2">
      <c r="D13679" s="2"/>
    </row>
    <row r="13680" spans="4:4" ht="33" customHeight="1" x14ac:dyDescent="0.2">
      <c r="D13680" s="2"/>
    </row>
    <row r="13681" spans="4:4" ht="33" customHeight="1" x14ac:dyDescent="0.2">
      <c r="D13681" s="2"/>
    </row>
    <row r="13682" spans="4:4" ht="33" customHeight="1" x14ac:dyDescent="0.2">
      <c r="D13682" s="2"/>
    </row>
    <row r="13683" spans="4:4" ht="33" customHeight="1" x14ac:dyDescent="0.2">
      <c r="D13683" s="2"/>
    </row>
    <row r="13684" spans="4:4" ht="33" customHeight="1" x14ac:dyDescent="0.2">
      <c r="D13684" s="2"/>
    </row>
    <row r="13685" spans="4:4" ht="33" customHeight="1" x14ac:dyDescent="0.2">
      <c r="D13685" s="2"/>
    </row>
    <row r="13686" spans="4:4" ht="33" customHeight="1" x14ac:dyDescent="0.2">
      <c r="D13686" s="2"/>
    </row>
    <row r="13687" spans="4:4" ht="33" customHeight="1" x14ac:dyDescent="0.2">
      <c r="D13687" s="2"/>
    </row>
    <row r="13688" spans="4:4" ht="33" customHeight="1" x14ac:dyDescent="0.2">
      <c r="D13688" s="2"/>
    </row>
    <row r="13689" spans="4:4" ht="33" customHeight="1" x14ac:dyDescent="0.2">
      <c r="D13689" s="2"/>
    </row>
    <row r="13690" spans="4:4" ht="33" customHeight="1" x14ac:dyDescent="0.2">
      <c r="D13690" s="2"/>
    </row>
    <row r="13691" spans="4:4" ht="33" customHeight="1" x14ac:dyDescent="0.2">
      <c r="D13691" s="2"/>
    </row>
    <row r="13692" spans="4:4" ht="33" customHeight="1" x14ac:dyDescent="0.2">
      <c r="D13692" s="2"/>
    </row>
    <row r="13693" spans="4:4" ht="33" customHeight="1" x14ac:dyDescent="0.2">
      <c r="D13693" s="2"/>
    </row>
    <row r="13694" spans="4:4" ht="33" customHeight="1" x14ac:dyDescent="0.2">
      <c r="D13694" s="2"/>
    </row>
    <row r="13695" spans="4:4" ht="33" customHeight="1" x14ac:dyDescent="0.2">
      <c r="D13695" s="2"/>
    </row>
    <row r="13696" spans="4:4" ht="33" customHeight="1" x14ac:dyDescent="0.2">
      <c r="D13696" s="2"/>
    </row>
    <row r="13697" spans="4:4" ht="33" customHeight="1" x14ac:dyDescent="0.2">
      <c r="D13697" s="2"/>
    </row>
    <row r="13698" spans="4:4" ht="33" customHeight="1" x14ac:dyDescent="0.2">
      <c r="D13698" s="2"/>
    </row>
    <row r="13699" spans="4:4" ht="33" customHeight="1" x14ac:dyDescent="0.2">
      <c r="D13699" s="2"/>
    </row>
    <row r="13700" spans="4:4" ht="33" customHeight="1" x14ac:dyDescent="0.2">
      <c r="D13700" s="2"/>
    </row>
    <row r="13701" spans="4:4" ht="33" customHeight="1" x14ac:dyDescent="0.2">
      <c r="D13701" s="2"/>
    </row>
    <row r="13702" spans="4:4" ht="33" customHeight="1" x14ac:dyDescent="0.2">
      <c r="D13702" s="2"/>
    </row>
    <row r="13703" spans="4:4" ht="33" customHeight="1" x14ac:dyDescent="0.2">
      <c r="D13703" s="2"/>
    </row>
    <row r="13704" spans="4:4" ht="33" customHeight="1" x14ac:dyDescent="0.2">
      <c r="D13704" s="2"/>
    </row>
    <row r="13705" spans="4:4" ht="33" customHeight="1" x14ac:dyDescent="0.2">
      <c r="D13705" s="2"/>
    </row>
    <row r="13706" spans="4:4" ht="33" customHeight="1" x14ac:dyDescent="0.2">
      <c r="D13706" s="2"/>
    </row>
    <row r="13707" spans="4:4" ht="33" customHeight="1" x14ac:dyDescent="0.2">
      <c r="D13707" s="2"/>
    </row>
    <row r="13708" spans="4:4" ht="33" customHeight="1" x14ac:dyDescent="0.2">
      <c r="D13708" s="2"/>
    </row>
    <row r="13709" spans="4:4" ht="33" customHeight="1" x14ac:dyDescent="0.2">
      <c r="D13709" s="2"/>
    </row>
    <row r="13710" spans="4:4" ht="33" customHeight="1" x14ac:dyDescent="0.2">
      <c r="D13710" s="2"/>
    </row>
    <row r="13711" spans="4:4" ht="33" customHeight="1" x14ac:dyDescent="0.2">
      <c r="D13711" s="2"/>
    </row>
    <row r="13712" spans="4:4" ht="33" customHeight="1" x14ac:dyDescent="0.2">
      <c r="D13712" s="2"/>
    </row>
    <row r="13713" spans="4:4" ht="33" customHeight="1" x14ac:dyDescent="0.2">
      <c r="D13713" s="2"/>
    </row>
    <row r="13714" spans="4:4" ht="33" customHeight="1" x14ac:dyDescent="0.2">
      <c r="D13714" s="2"/>
    </row>
    <row r="13715" spans="4:4" ht="33" customHeight="1" x14ac:dyDescent="0.2">
      <c r="D13715" s="2"/>
    </row>
    <row r="13716" spans="4:4" ht="33" customHeight="1" x14ac:dyDescent="0.2">
      <c r="D13716" s="2"/>
    </row>
    <row r="13717" spans="4:4" ht="33" customHeight="1" x14ac:dyDescent="0.2">
      <c r="D13717" s="2"/>
    </row>
    <row r="13718" spans="4:4" ht="33" customHeight="1" x14ac:dyDescent="0.2">
      <c r="D13718" s="2"/>
    </row>
    <row r="13719" spans="4:4" ht="33" customHeight="1" x14ac:dyDescent="0.2">
      <c r="D13719" s="2"/>
    </row>
    <row r="13720" spans="4:4" ht="33" customHeight="1" x14ac:dyDescent="0.2">
      <c r="D13720" s="2"/>
    </row>
    <row r="13721" spans="4:4" ht="33" customHeight="1" x14ac:dyDescent="0.2">
      <c r="D13721" s="2"/>
    </row>
    <row r="13722" spans="4:4" ht="33" customHeight="1" x14ac:dyDescent="0.2">
      <c r="D13722" s="2"/>
    </row>
    <row r="13723" spans="4:4" ht="33" customHeight="1" x14ac:dyDescent="0.2">
      <c r="D13723" s="2"/>
    </row>
    <row r="13724" spans="4:4" ht="33" customHeight="1" x14ac:dyDescent="0.2">
      <c r="D13724" s="2"/>
    </row>
    <row r="13725" spans="4:4" ht="33" customHeight="1" x14ac:dyDescent="0.2">
      <c r="D13725" s="2"/>
    </row>
    <row r="13726" spans="4:4" ht="33" customHeight="1" x14ac:dyDescent="0.2">
      <c r="D13726" s="2"/>
    </row>
    <row r="13727" spans="4:4" ht="33" customHeight="1" x14ac:dyDescent="0.2">
      <c r="D13727" s="2"/>
    </row>
    <row r="13728" spans="4:4" ht="33" customHeight="1" x14ac:dyDescent="0.2">
      <c r="D13728" s="2"/>
    </row>
    <row r="13729" spans="4:4" ht="33" customHeight="1" x14ac:dyDescent="0.2">
      <c r="D13729" s="2"/>
    </row>
    <row r="13730" spans="4:4" ht="33" customHeight="1" x14ac:dyDescent="0.2">
      <c r="D13730" s="2"/>
    </row>
    <row r="13731" spans="4:4" ht="33" customHeight="1" x14ac:dyDescent="0.2">
      <c r="D13731" s="2"/>
    </row>
    <row r="13732" spans="4:4" ht="33" customHeight="1" x14ac:dyDescent="0.2">
      <c r="D13732" s="2"/>
    </row>
    <row r="13733" spans="4:4" ht="33" customHeight="1" x14ac:dyDescent="0.2">
      <c r="D13733" s="2"/>
    </row>
    <row r="13734" spans="4:4" ht="33" customHeight="1" x14ac:dyDescent="0.2">
      <c r="D13734" s="2"/>
    </row>
    <row r="13735" spans="4:4" ht="33" customHeight="1" x14ac:dyDescent="0.2">
      <c r="D13735" s="2"/>
    </row>
    <row r="13736" spans="4:4" ht="33" customHeight="1" x14ac:dyDescent="0.2">
      <c r="D13736" s="2"/>
    </row>
    <row r="13737" spans="4:4" ht="33" customHeight="1" x14ac:dyDescent="0.2">
      <c r="D13737" s="2"/>
    </row>
    <row r="13738" spans="4:4" ht="33" customHeight="1" x14ac:dyDescent="0.2">
      <c r="D13738" s="2"/>
    </row>
    <row r="13739" spans="4:4" ht="33" customHeight="1" x14ac:dyDescent="0.2">
      <c r="D13739" s="2"/>
    </row>
    <row r="13740" spans="4:4" ht="33" customHeight="1" x14ac:dyDescent="0.2">
      <c r="D13740" s="2"/>
    </row>
    <row r="13741" spans="4:4" ht="33" customHeight="1" x14ac:dyDescent="0.2">
      <c r="D13741" s="2"/>
    </row>
    <row r="13742" spans="4:4" ht="33" customHeight="1" x14ac:dyDescent="0.2">
      <c r="D13742" s="2"/>
    </row>
    <row r="13743" spans="4:4" ht="33" customHeight="1" x14ac:dyDescent="0.2">
      <c r="D13743" s="2"/>
    </row>
    <row r="13744" spans="4:4" ht="33" customHeight="1" x14ac:dyDescent="0.2">
      <c r="D13744" s="2"/>
    </row>
    <row r="13745" spans="4:4" ht="33" customHeight="1" x14ac:dyDescent="0.2">
      <c r="D13745" s="2"/>
    </row>
    <row r="13746" spans="4:4" ht="33" customHeight="1" x14ac:dyDescent="0.2">
      <c r="D13746" s="2"/>
    </row>
    <row r="13747" spans="4:4" ht="33" customHeight="1" x14ac:dyDescent="0.2">
      <c r="D13747" s="2"/>
    </row>
    <row r="13748" spans="4:4" ht="33" customHeight="1" x14ac:dyDescent="0.2">
      <c r="D13748" s="2"/>
    </row>
    <row r="13749" spans="4:4" ht="33" customHeight="1" x14ac:dyDescent="0.2">
      <c r="D13749" s="2"/>
    </row>
    <row r="13750" spans="4:4" ht="33" customHeight="1" x14ac:dyDescent="0.2">
      <c r="D13750" s="2"/>
    </row>
    <row r="13751" spans="4:4" ht="33" customHeight="1" x14ac:dyDescent="0.2">
      <c r="D13751" s="2"/>
    </row>
    <row r="13752" spans="4:4" ht="33" customHeight="1" x14ac:dyDescent="0.2">
      <c r="D13752" s="2"/>
    </row>
    <row r="13753" spans="4:4" ht="33" customHeight="1" x14ac:dyDescent="0.2">
      <c r="D13753" s="2"/>
    </row>
    <row r="13754" spans="4:4" ht="33" customHeight="1" x14ac:dyDescent="0.2">
      <c r="D13754" s="2"/>
    </row>
    <row r="13755" spans="4:4" ht="33" customHeight="1" x14ac:dyDescent="0.2">
      <c r="D13755" s="2"/>
    </row>
    <row r="13756" spans="4:4" ht="33" customHeight="1" x14ac:dyDescent="0.2">
      <c r="D13756" s="2"/>
    </row>
    <row r="13757" spans="4:4" ht="33" customHeight="1" x14ac:dyDescent="0.2">
      <c r="D13757" s="2"/>
    </row>
    <row r="13758" spans="4:4" ht="33" customHeight="1" x14ac:dyDescent="0.2">
      <c r="D13758" s="2"/>
    </row>
    <row r="13759" spans="4:4" ht="33" customHeight="1" x14ac:dyDescent="0.2">
      <c r="D13759" s="2"/>
    </row>
    <row r="13760" spans="4:4" ht="33" customHeight="1" x14ac:dyDescent="0.2">
      <c r="D13760" s="2"/>
    </row>
    <row r="13761" spans="4:4" ht="33" customHeight="1" x14ac:dyDescent="0.2">
      <c r="D13761" s="2"/>
    </row>
    <row r="13762" spans="4:4" ht="33" customHeight="1" x14ac:dyDescent="0.2">
      <c r="D13762" s="2"/>
    </row>
    <row r="13763" spans="4:4" ht="33" customHeight="1" x14ac:dyDescent="0.2">
      <c r="D13763" s="2"/>
    </row>
    <row r="13764" spans="4:4" ht="33" customHeight="1" x14ac:dyDescent="0.2">
      <c r="D13764" s="2"/>
    </row>
    <row r="13765" spans="4:4" ht="33" customHeight="1" x14ac:dyDescent="0.2">
      <c r="D13765" s="2"/>
    </row>
    <row r="13766" spans="4:4" ht="33" customHeight="1" x14ac:dyDescent="0.2">
      <c r="D13766" s="2"/>
    </row>
    <row r="13767" spans="4:4" ht="33" customHeight="1" x14ac:dyDescent="0.2">
      <c r="D13767" s="2"/>
    </row>
    <row r="13768" spans="4:4" ht="33" customHeight="1" x14ac:dyDescent="0.2">
      <c r="D13768" s="2"/>
    </row>
    <row r="13769" spans="4:4" ht="33" customHeight="1" x14ac:dyDescent="0.2">
      <c r="D13769" s="2"/>
    </row>
    <row r="13770" spans="4:4" ht="33" customHeight="1" x14ac:dyDescent="0.2">
      <c r="D13770" s="2"/>
    </row>
    <row r="13771" spans="4:4" ht="33" customHeight="1" x14ac:dyDescent="0.2">
      <c r="D13771" s="2"/>
    </row>
    <row r="13772" spans="4:4" ht="33" customHeight="1" x14ac:dyDescent="0.2">
      <c r="D13772" s="2"/>
    </row>
    <row r="13773" spans="4:4" ht="33" customHeight="1" x14ac:dyDescent="0.2">
      <c r="D13773" s="2"/>
    </row>
    <row r="13774" spans="4:4" ht="33" customHeight="1" x14ac:dyDescent="0.2">
      <c r="D13774" s="2"/>
    </row>
    <row r="13775" spans="4:4" ht="33" customHeight="1" x14ac:dyDescent="0.2">
      <c r="D13775" s="2"/>
    </row>
    <row r="13776" spans="4:4" ht="33" customHeight="1" x14ac:dyDescent="0.2">
      <c r="D13776" s="2"/>
    </row>
    <row r="13777" spans="4:4" ht="33" customHeight="1" x14ac:dyDescent="0.2">
      <c r="D13777" s="2"/>
    </row>
    <row r="13778" spans="4:4" ht="33" customHeight="1" x14ac:dyDescent="0.2">
      <c r="D13778" s="2"/>
    </row>
    <row r="13779" spans="4:4" ht="33" customHeight="1" x14ac:dyDescent="0.2">
      <c r="D13779" s="2"/>
    </row>
    <row r="13780" spans="4:4" ht="33" customHeight="1" x14ac:dyDescent="0.2">
      <c r="D13780" s="2"/>
    </row>
    <row r="13781" spans="4:4" ht="33" customHeight="1" x14ac:dyDescent="0.2">
      <c r="D13781" s="2"/>
    </row>
    <row r="13782" spans="4:4" ht="33" customHeight="1" x14ac:dyDescent="0.2">
      <c r="D13782" s="2"/>
    </row>
    <row r="13783" spans="4:4" ht="33" customHeight="1" x14ac:dyDescent="0.2">
      <c r="D13783" s="2"/>
    </row>
    <row r="13784" spans="4:4" ht="33" customHeight="1" x14ac:dyDescent="0.2">
      <c r="D13784" s="2"/>
    </row>
    <row r="13785" spans="4:4" ht="33" customHeight="1" x14ac:dyDescent="0.2">
      <c r="D13785" s="2"/>
    </row>
    <row r="13786" spans="4:4" ht="33" customHeight="1" x14ac:dyDescent="0.2">
      <c r="D13786" s="2"/>
    </row>
    <row r="13787" spans="4:4" ht="33" customHeight="1" x14ac:dyDescent="0.2">
      <c r="D13787" s="2"/>
    </row>
    <row r="13788" spans="4:4" ht="33" customHeight="1" x14ac:dyDescent="0.2">
      <c r="D13788" s="2"/>
    </row>
    <row r="13789" spans="4:4" ht="33" customHeight="1" x14ac:dyDescent="0.2">
      <c r="D13789" s="2"/>
    </row>
    <row r="13790" spans="4:4" ht="33" customHeight="1" x14ac:dyDescent="0.2">
      <c r="D13790" s="2"/>
    </row>
    <row r="13791" spans="4:4" ht="33" customHeight="1" x14ac:dyDescent="0.2">
      <c r="D13791" s="2"/>
    </row>
    <row r="13792" spans="4:4" ht="33" customHeight="1" x14ac:dyDescent="0.2">
      <c r="D13792" s="2"/>
    </row>
    <row r="13793" spans="4:4" ht="33" customHeight="1" x14ac:dyDescent="0.2">
      <c r="D13793" s="2"/>
    </row>
    <row r="13794" spans="4:4" ht="33" customHeight="1" x14ac:dyDescent="0.2">
      <c r="D13794" s="2"/>
    </row>
    <row r="13795" spans="4:4" ht="33" customHeight="1" x14ac:dyDescent="0.2">
      <c r="D13795" s="2"/>
    </row>
    <row r="13796" spans="4:4" ht="33" customHeight="1" x14ac:dyDescent="0.2">
      <c r="D13796" s="2"/>
    </row>
    <row r="13797" spans="4:4" ht="33" customHeight="1" x14ac:dyDescent="0.2">
      <c r="D13797" s="2"/>
    </row>
    <row r="13798" spans="4:4" ht="33" customHeight="1" x14ac:dyDescent="0.2">
      <c r="D13798" s="2"/>
    </row>
    <row r="13799" spans="4:4" ht="33" customHeight="1" x14ac:dyDescent="0.2">
      <c r="D13799" s="2"/>
    </row>
    <row r="13800" spans="4:4" ht="33" customHeight="1" x14ac:dyDescent="0.2">
      <c r="D13800" s="2"/>
    </row>
    <row r="13801" spans="4:4" ht="33" customHeight="1" x14ac:dyDescent="0.2">
      <c r="D13801" s="2"/>
    </row>
    <row r="13802" spans="4:4" ht="33" customHeight="1" x14ac:dyDescent="0.2">
      <c r="D13802" s="2"/>
    </row>
    <row r="13803" spans="4:4" ht="33" customHeight="1" x14ac:dyDescent="0.2">
      <c r="D13803" s="2"/>
    </row>
    <row r="13804" spans="4:4" ht="33" customHeight="1" x14ac:dyDescent="0.2">
      <c r="D13804" s="2"/>
    </row>
    <row r="13805" spans="4:4" ht="33" customHeight="1" x14ac:dyDescent="0.2">
      <c r="D13805" s="2"/>
    </row>
    <row r="13806" spans="4:4" ht="33" customHeight="1" x14ac:dyDescent="0.2">
      <c r="D13806" s="2"/>
    </row>
    <row r="13807" spans="4:4" ht="33" customHeight="1" x14ac:dyDescent="0.2">
      <c r="D13807" s="2"/>
    </row>
    <row r="13808" spans="4:4" ht="33" customHeight="1" x14ac:dyDescent="0.2">
      <c r="D13808" s="2"/>
    </row>
    <row r="13809" spans="4:4" ht="33" customHeight="1" x14ac:dyDescent="0.2">
      <c r="D13809" s="2"/>
    </row>
    <row r="13810" spans="4:4" ht="33" customHeight="1" x14ac:dyDescent="0.2">
      <c r="D13810" s="2"/>
    </row>
    <row r="13811" spans="4:4" ht="33" customHeight="1" x14ac:dyDescent="0.2">
      <c r="D13811" s="2"/>
    </row>
    <row r="13812" spans="4:4" ht="33" customHeight="1" x14ac:dyDescent="0.2">
      <c r="D13812" s="2"/>
    </row>
    <row r="13813" spans="4:4" ht="33" customHeight="1" x14ac:dyDescent="0.2">
      <c r="D13813" s="2"/>
    </row>
    <row r="13814" spans="4:4" ht="33" customHeight="1" x14ac:dyDescent="0.2">
      <c r="D13814" s="2"/>
    </row>
    <row r="13815" spans="4:4" ht="33" customHeight="1" x14ac:dyDescent="0.2">
      <c r="D13815" s="2"/>
    </row>
    <row r="13816" spans="4:4" ht="33" customHeight="1" x14ac:dyDescent="0.2">
      <c r="D13816" s="2"/>
    </row>
    <row r="13817" spans="4:4" ht="33" customHeight="1" x14ac:dyDescent="0.2">
      <c r="D13817" s="2"/>
    </row>
    <row r="13818" spans="4:4" ht="33" customHeight="1" x14ac:dyDescent="0.2">
      <c r="D13818" s="2"/>
    </row>
    <row r="13819" spans="4:4" ht="33" customHeight="1" x14ac:dyDescent="0.2">
      <c r="D13819" s="2"/>
    </row>
    <row r="13820" spans="4:4" ht="33" customHeight="1" x14ac:dyDescent="0.2">
      <c r="D13820" s="2"/>
    </row>
    <row r="13821" spans="4:4" ht="33" customHeight="1" x14ac:dyDescent="0.2">
      <c r="D13821" s="2"/>
    </row>
    <row r="13822" spans="4:4" ht="33" customHeight="1" x14ac:dyDescent="0.2">
      <c r="D13822" s="2"/>
    </row>
    <row r="13823" spans="4:4" ht="33" customHeight="1" x14ac:dyDescent="0.2">
      <c r="D13823" s="2"/>
    </row>
    <row r="13824" spans="4:4" ht="33" customHeight="1" x14ac:dyDescent="0.2">
      <c r="D13824" s="2"/>
    </row>
    <row r="13825" spans="4:4" ht="33" customHeight="1" x14ac:dyDescent="0.2">
      <c r="D13825" s="2"/>
    </row>
    <row r="13826" spans="4:4" ht="33" customHeight="1" x14ac:dyDescent="0.2">
      <c r="D13826" s="2"/>
    </row>
    <row r="13827" spans="4:4" ht="33" customHeight="1" x14ac:dyDescent="0.2">
      <c r="D13827" s="2"/>
    </row>
    <row r="13828" spans="4:4" ht="33" customHeight="1" x14ac:dyDescent="0.2">
      <c r="D13828" s="2"/>
    </row>
    <row r="13829" spans="4:4" ht="33" customHeight="1" x14ac:dyDescent="0.2">
      <c r="D13829" s="2"/>
    </row>
    <row r="13830" spans="4:4" ht="33" customHeight="1" x14ac:dyDescent="0.2">
      <c r="D13830" s="2"/>
    </row>
    <row r="13831" spans="4:4" ht="33" customHeight="1" x14ac:dyDescent="0.2">
      <c r="D13831" s="2"/>
    </row>
    <row r="13832" spans="4:4" ht="33" customHeight="1" x14ac:dyDescent="0.2">
      <c r="D13832" s="2"/>
    </row>
    <row r="13833" spans="4:4" ht="33" customHeight="1" x14ac:dyDescent="0.2">
      <c r="D13833" s="2"/>
    </row>
    <row r="13834" spans="4:4" ht="33" customHeight="1" x14ac:dyDescent="0.2">
      <c r="D13834" s="2"/>
    </row>
    <row r="13835" spans="4:4" ht="33" customHeight="1" x14ac:dyDescent="0.2">
      <c r="D13835" s="2"/>
    </row>
    <row r="13836" spans="4:4" ht="33" customHeight="1" x14ac:dyDescent="0.2">
      <c r="D13836" s="2"/>
    </row>
    <row r="13837" spans="4:4" ht="33" customHeight="1" x14ac:dyDescent="0.2">
      <c r="D13837" s="2"/>
    </row>
    <row r="13838" spans="4:4" ht="33" customHeight="1" x14ac:dyDescent="0.2">
      <c r="D13838" s="2"/>
    </row>
    <row r="13839" spans="4:4" ht="33" customHeight="1" x14ac:dyDescent="0.2">
      <c r="D13839" s="2"/>
    </row>
    <row r="13840" spans="4:4" ht="33" customHeight="1" x14ac:dyDescent="0.2">
      <c r="D13840" s="2"/>
    </row>
    <row r="13841" spans="4:4" ht="33" customHeight="1" x14ac:dyDescent="0.2">
      <c r="D13841" s="2"/>
    </row>
    <row r="13842" spans="4:4" ht="33" customHeight="1" x14ac:dyDescent="0.2">
      <c r="D13842" s="2"/>
    </row>
    <row r="13843" spans="4:4" ht="33" customHeight="1" x14ac:dyDescent="0.2">
      <c r="D13843" s="2"/>
    </row>
    <row r="13844" spans="4:4" ht="33" customHeight="1" x14ac:dyDescent="0.2">
      <c r="D13844" s="2"/>
    </row>
    <row r="13845" spans="4:4" ht="33" customHeight="1" x14ac:dyDescent="0.2">
      <c r="D13845" s="2"/>
    </row>
    <row r="13846" spans="4:4" ht="33" customHeight="1" x14ac:dyDescent="0.2">
      <c r="D13846" s="2"/>
    </row>
    <row r="13847" spans="4:4" ht="33" customHeight="1" x14ac:dyDescent="0.2">
      <c r="D13847" s="2"/>
    </row>
    <row r="13848" spans="4:4" ht="33" customHeight="1" x14ac:dyDescent="0.2">
      <c r="D13848" s="2"/>
    </row>
    <row r="13849" spans="4:4" ht="33" customHeight="1" x14ac:dyDescent="0.2">
      <c r="D13849" s="2"/>
    </row>
    <row r="13850" spans="4:4" ht="33" customHeight="1" x14ac:dyDescent="0.2">
      <c r="D13850" s="2"/>
    </row>
    <row r="13851" spans="4:4" ht="33" customHeight="1" x14ac:dyDescent="0.2">
      <c r="D13851" s="2"/>
    </row>
    <row r="13852" spans="4:4" ht="33" customHeight="1" x14ac:dyDescent="0.2">
      <c r="D13852" s="2"/>
    </row>
    <row r="13853" spans="4:4" ht="33" customHeight="1" x14ac:dyDescent="0.2">
      <c r="D13853" s="2"/>
    </row>
    <row r="13854" spans="4:4" ht="33" customHeight="1" x14ac:dyDescent="0.2">
      <c r="D13854" s="2"/>
    </row>
    <row r="13855" spans="4:4" ht="33" customHeight="1" x14ac:dyDescent="0.2">
      <c r="D13855" s="2"/>
    </row>
    <row r="13856" spans="4:4" ht="33" customHeight="1" x14ac:dyDescent="0.2">
      <c r="D13856" s="2"/>
    </row>
    <row r="13857" spans="4:4" ht="33" customHeight="1" x14ac:dyDescent="0.2">
      <c r="D13857" s="2"/>
    </row>
    <row r="13858" spans="4:4" ht="33" customHeight="1" x14ac:dyDescent="0.2">
      <c r="D13858" s="2"/>
    </row>
    <row r="13859" spans="4:4" ht="33" customHeight="1" x14ac:dyDescent="0.2">
      <c r="D13859" s="2"/>
    </row>
    <row r="13860" spans="4:4" ht="33" customHeight="1" x14ac:dyDescent="0.2">
      <c r="D13860" s="2"/>
    </row>
    <row r="13861" spans="4:4" ht="33" customHeight="1" x14ac:dyDescent="0.2">
      <c r="D13861" s="2"/>
    </row>
    <row r="13862" spans="4:4" ht="33" customHeight="1" x14ac:dyDescent="0.2">
      <c r="D13862" s="2"/>
    </row>
    <row r="13863" spans="4:4" ht="33" customHeight="1" x14ac:dyDescent="0.2">
      <c r="D13863" s="2"/>
    </row>
    <row r="13864" spans="4:4" ht="33" customHeight="1" x14ac:dyDescent="0.2">
      <c r="D13864" s="2"/>
    </row>
    <row r="13865" spans="4:4" ht="33" customHeight="1" x14ac:dyDescent="0.2">
      <c r="D13865" s="2"/>
    </row>
    <row r="13866" spans="4:4" ht="33" customHeight="1" x14ac:dyDescent="0.2">
      <c r="D13866" s="2"/>
    </row>
    <row r="13867" spans="4:4" ht="33" customHeight="1" x14ac:dyDescent="0.2">
      <c r="D13867" s="2"/>
    </row>
    <row r="13868" spans="4:4" ht="33" customHeight="1" x14ac:dyDescent="0.2">
      <c r="D13868" s="2"/>
    </row>
    <row r="13869" spans="4:4" ht="33" customHeight="1" x14ac:dyDescent="0.2">
      <c r="D13869" s="2"/>
    </row>
    <row r="13870" spans="4:4" ht="33" customHeight="1" x14ac:dyDescent="0.2">
      <c r="D13870" s="2"/>
    </row>
    <row r="13871" spans="4:4" ht="33" customHeight="1" x14ac:dyDescent="0.2">
      <c r="D13871" s="2"/>
    </row>
    <row r="13872" spans="4:4" ht="33" customHeight="1" x14ac:dyDescent="0.2">
      <c r="D13872" s="2"/>
    </row>
    <row r="13873" spans="4:4" ht="33" customHeight="1" x14ac:dyDescent="0.2">
      <c r="D13873" s="2"/>
    </row>
    <row r="13874" spans="4:4" ht="33" customHeight="1" x14ac:dyDescent="0.2">
      <c r="D13874" s="2"/>
    </row>
    <row r="13875" spans="4:4" ht="33" customHeight="1" x14ac:dyDescent="0.2">
      <c r="D13875" s="2"/>
    </row>
    <row r="13876" spans="4:4" ht="33" customHeight="1" x14ac:dyDescent="0.2">
      <c r="D13876" s="2"/>
    </row>
    <row r="13877" spans="4:4" ht="33" customHeight="1" x14ac:dyDescent="0.2">
      <c r="D13877" s="2"/>
    </row>
    <row r="13878" spans="4:4" ht="33" customHeight="1" x14ac:dyDescent="0.2">
      <c r="D13878" s="2"/>
    </row>
    <row r="13879" spans="4:4" ht="33" customHeight="1" x14ac:dyDescent="0.2">
      <c r="D13879" s="2"/>
    </row>
    <row r="13880" spans="4:4" ht="33" customHeight="1" x14ac:dyDescent="0.2">
      <c r="D13880" s="2"/>
    </row>
    <row r="13881" spans="4:4" ht="33" customHeight="1" x14ac:dyDescent="0.2">
      <c r="D13881" s="2"/>
    </row>
    <row r="13882" spans="4:4" ht="33" customHeight="1" x14ac:dyDescent="0.2">
      <c r="D13882" s="2"/>
    </row>
    <row r="13883" spans="4:4" ht="33" customHeight="1" x14ac:dyDescent="0.2">
      <c r="D13883" s="2"/>
    </row>
    <row r="13884" spans="4:4" ht="33" customHeight="1" x14ac:dyDescent="0.2">
      <c r="D13884" s="2"/>
    </row>
    <row r="13885" spans="4:4" ht="33" customHeight="1" x14ac:dyDescent="0.2">
      <c r="D13885" s="2"/>
    </row>
    <row r="13886" spans="4:4" ht="33" customHeight="1" x14ac:dyDescent="0.2">
      <c r="D13886" s="2"/>
    </row>
    <row r="13887" spans="4:4" ht="33" customHeight="1" x14ac:dyDescent="0.2">
      <c r="D13887" s="2"/>
    </row>
    <row r="13888" spans="4:4" ht="33" customHeight="1" x14ac:dyDescent="0.2">
      <c r="D13888" s="2"/>
    </row>
    <row r="13889" spans="4:4" ht="33" customHeight="1" x14ac:dyDescent="0.2">
      <c r="D13889" s="2"/>
    </row>
    <row r="13890" spans="4:4" ht="33" customHeight="1" x14ac:dyDescent="0.2">
      <c r="D13890" s="2"/>
    </row>
    <row r="13891" spans="4:4" ht="33" customHeight="1" x14ac:dyDescent="0.2">
      <c r="D13891" s="2"/>
    </row>
    <row r="13892" spans="4:4" ht="33" customHeight="1" x14ac:dyDescent="0.2">
      <c r="D13892" s="2"/>
    </row>
    <row r="13893" spans="4:4" ht="33" customHeight="1" x14ac:dyDescent="0.2">
      <c r="D13893" s="2"/>
    </row>
    <row r="13894" spans="4:4" ht="33" customHeight="1" x14ac:dyDescent="0.2">
      <c r="D13894" s="2"/>
    </row>
    <row r="13895" spans="4:4" ht="33" customHeight="1" x14ac:dyDescent="0.2">
      <c r="D13895" s="2"/>
    </row>
    <row r="13896" spans="4:4" ht="33" customHeight="1" x14ac:dyDescent="0.2">
      <c r="D13896" s="2"/>
    </row>
    <row r="13897" spans="4:4" ht="33" customHeight="1" x14ac:dyDescent="0.2">
      <c r="D13897" s="2"/>
    </row>
    <row r="13898" spans="4:4" ht="33" customHeight="1" x14ac:dyDescent="0.2">
      <c r="D13898" s="2"/>
    </row>
    <row r="13899" spans="4:4" ht="33" customHeight="1" x14ac:dyDescent="0.2">
      <c r="D13899" s="2"/>
    </row>
    <row r="13900" spans="4:4" ht="33" customHeight="1" x14ac:dyDescent="0.2">
      <c r="D13900" s="2"/>
    </row>
    <row r="13901" spans="4:4" ht="33" customHeight="1" x14ac:dyDescent="0.2">
      <c r="D13901" s="2"/>
    </row>
    <row r="13902" spans="4:4" ht="33" customHeight="1" x14ac:dyDescent="0.2">
      <c r="D13902" s="2"/>
    </row>
    <row r="13903" spans="4:4" ht="33" customHeight="1" x14ac:dyDescent="0.2">
      <c r="D13903" s="2"/>
    </row>
    <row r="13904" spans="4:4" ht="33" customHeight="1" x14ac:dyDescent="0.2">
      <c r="D13904" s="2"/>
    </row>
    <row r="13905" spans="4:4" ht="33" customHeight="1" x14ac:dyDescent="0.2">
      <c r="D13905" s="2"/>
    </row>
    <row r="13906" spans="4:4" ht="33" customHeight="1" x14ac:dyDescent="0.2">
      <c r="D13906" s="2"/>
    </row>
    <row r="13907" spans="4:4" ht="33" customHeight="1" x14ac:dyDescent="0.2">
      <c r="D13907" s="2"/>
    </row>
    <row r="13908" spans="4:4" ht="33" customHeight="1" x14ac:dyDescent="0.2">
      <c r="D13908" s="2"/>
    </row>
    <row r="13909" spans="4:4" ht="33" customHeight="1" x14ac:dyDescent="0.2">
      <c r="D13909" s="2"/>
    </row>
    <row r="13910" spans="4:4" ht="33" customHeight="1" x14ac:dyDescent="0.2">
      <c r="D13910" s="2"/>
    </row>
    <row r="13911" spans="4:4" ht="33" customHeight="1" x14ac:dyDescent="0.2">
      <c r="D13911" s="2"/>
    </row>
    <row r="13912" spans="4:4" ht="33" customHeight="1" x14ac:dyDescent="0.2">
      <c r="D13912" s="2"/>
    </row>
    <row r="13913" spans="4:4" ht="33" customHeight="1" x14ac:dyDescent="0.2">
      <c r="D13913" s="2"/>
    </row>
    <row r="13914" spans="4:4" ht="33" customHeight="1" x14ac:dyDescent="0.2">
      <c r="D13914" s="2"/>
    </row>
    <row r="13915" spans="4:4" ht="33" customHeight="1" x14ac:dyDescent="0.2">
      <c r="D13915" s="2"/>
    </row>
    <row r="13916" spans="4:4" ht="33" customHeight="1" x14ac:dyDescent="0.2">
      <c r="D13916" s="2"/>
    </row>
    <row r="13917" spans="4:4" ht="33" customHeight="1" x14ac:dyDescent="0.2">
      <c r="D13917" s="2"/>
    </row>
    <row r="13918" spans="4:4" ht="33" customHeight="1" x14ac:dyDescent="0.2">
      <c r="D13918" s="2"/>
    </row>
    <row r="13919" spans="4:4" ht="33" customHeight="1" x14ac:dyDescent="0.2">
      <c r="D13919" s="2"/>
    </row>
    <row r="13920" spans="4:4" ht="33" customHeight="1" x14ac:dyDescent="0.2">
      <c r="D13920" s="2"/>
    </row>
    <row r="13921" spans="4:4" ht="33" customHeight="1" x14ac:dyDescent="0.2">
      <c r="D13921" s="2"/>
    </row>
    <row r="13922" spans="4:4" ht="33" customHeight="1" x14ac:dyDescent="0.2">
      <c r="D13922" s="2"/>
    </row>
    <row r="13923" spans="4:4" ht="33" customHeight="1" x14ac:dyDescent="0.2">
      <c r="D13923" s="2"/>
    </row>
    <row r="13924" spans="4:4" ht="33" customHeight="1" x14ac:dyDescent="0.2">
      <c r="D13924" s="2"/>
    </row>
    <row r="13925" spans="4:4" ht="33" customHeight="1" x14ac:dyDescent="0.2">
      <c r="D13925" s="2"/>
    </row>
    <row r="13926" spans="4:4" ht="33" customHeight="1" x14ac:dyDescent="0.2">
      <c r="D13926" s="2"/>
    </row>
    <row r="13927" spans="4:4" ht="33" customHeight="1" x14ac:dyDescent="0.2">
      <c r="D13927" s="2"/>
    </row>
    <row r="13928" spans="4:4" ht="33" customHeight="1" x14ac:dyDescent="0.2">
      <c r="D13928" s="2"/>
    </row>
    <row r="13929" spans="4:4" ht="33" customHeight="1" x14ac:dyDescent="0.2">
      <c r="D13929" s="2"/>
    </row>
    <row r="13930" spans="4:4" ht="33" customHeight="1" x14ac:dyDescent="0.2">
      <c r="D13930" s="2"/>
    </row>
    <row r="13931" spans="4:4" ht="33" customHeight="1" x14ac:dyDescent="0.2">
      <c r="D13931" s="2"/>
    </row>
    <row r="13932" spans="4:4" ht="33" customHeight="1" x14ac:dyDescent="0.2">
      <c r="D13932" s="2"/>
    </row>
    <row r="13933" spans="4:4" ht="33" customHeight="1" x14ac:dyDescent="0.2">
      <c r="D13933" s="2"/>
    </row>
    <row r="13934" spans="4:4" ht="33" customHeight="1" x14ac:dyDescent="0.2">
      <c r="D13934" s="2"/>
    </row>
    <row r="13935" spans="4:4" ht="33" customHeight="1" x14ac:dyDescent="0.2">
      <c r="D13935" s="2"/>
    </row>
    <row r="13936" spans="4:4" ht="33" customHeight="1" x14ac:dyDescent="0.2">
      <c r="D13936" s="2"/>
    </row>
    <row r="13937" spans="4:4" ht="33" customHeight="1" x14ac:dyDescent="0.2">
      <c r="D13937" s="2"/>
    </row>
    <row r="13938" spans="4:4" ht="33" customHeight="1" x14ac:dyDescent="0.2">
      <c r="D13938" s="2"/>
    </row>
    <row r="13939" spans="4:4" ht="33" customHeight="1" x14ac:dyDescent="0.2">
      <c r="D13939" s="2"/>
    </row>
    <row r="13940" spans="4:4" ht="33" customHeight="1" x14ac:dyDescent="0.2">
      <c r="D13940" s="2"/>
    </row>
    <row r="13941" spans="4:4" ht="33" customHeight="1" x14ac:dyDescent="0.2">
      <c r="D13941" s="2"/>
    </row>
    <row r="13942" spans="4:4" ht="33" customHeight="1" x14ac:dyDescent="0.2">
      <c r="D13942" s="2"/>
    </row>
    <row r="13943" spans="4:4" ht="33" customHeight="1" x14ac:dyDescent="0.2">
      <c r="D13943" s="2"/>
    </row>
    <row r="13944" spans="4:4" ht="33" customHeight="1" x14ac:dyDescent="0.2">
      <c r="D13944" s="2"/>
    </row>
    <row r="13945" spans="4:4" ht="33" customHeight="1" x14ac:dyDescent="0.2">
      <c r="D13945" s="2"/>
    </row>
    <row r="13946" spans="4:4" ht="33" customHeight="1" x14ac:dyDescent="0.2">
      <c r="D13946" s="2"/>
    </row>
    <row r="13947" spans="4:4" ht="33" customHeight="1" x14ac:dyDescent="0.2">
      <c r="D13947" s="2"/>
    </row>
    <row r="13948" spans="4:4" ht="33" customHeight="1" x14ac:dyDescent="0.2">
      <c r="D13948" s="2"/>
    </row>
    <row r="13949" spans="4:4" ht="33" customHeight="1" x14ac:dyDescent="0.2">
      <c r="D13949" s="2"/>
    </row>
    <row r="13950" spans="4:4" ht="33" customHeight="1" x14ac:dyDescent="0.2">
      <c r="D13950" s="2"/>
    </row>
    <row r="13951" spans="4:4" ht="33" customHeight="1" x14ac:dyDescent="0.2">
      <c r="D13951" s="2"/>
    </row>
    <row r="13952" spans="4:4" ht="33" customHeight="1" x14ac:dyDescent="0.2">
      <c r="D13952" s="2"/>
    </row>
    <row r="13953" spans="4:4" ht="33" customHeight="1" x14ac:dyDescent="0.2">
      <c r="D13953" s="2"/>
    </row>
    <row r="13954" spans="4:4" ht="33" customHeight="1" x14ac:dyDescent="0.2">
      <c r="D13954" s="2"/>
    </row>
    <row r="13955" spans="4:4" ht="33" customHeight="1" x14ac:dyDescent="0.2">
      <c r="D13955" s="2"/>
    </row>
    <row r="13956" spans="4:4" ht="33" customHeight="1" x14ac:dyDescent="0.2">
      <c r="D13956" s="2"/>
    </row>
    <row r="13957" spans="4:4" ht="33" customHeight="1" x14ac:dyDescent="0.2">
      <c r="D13957" s="2"/>
    </row>
    <row r="13958" spans="4:4" ht="33" customHeight="1" x14ac:dyDescent="0.2">
      <c r="D13958" s="2"/>
    </row>
    <row r="13959" spans="4:4" ht="33" customHeight="1" x14ac:dyDescent="0.2">
      <c r="D13959" s="2"/>
    </row>
    <row r="13960" spans="4:4" ht="33" customHeight="1" x14ac:dyDescent="0.2">
      <c r="D13960" s="2"/>
    </row>
    <row r="13961" spans="4:4" ht="33" customHeight="1" x14ac:dyDescent="0.2">
      <c r="D13961" s="2"/>
    </row>
    <row r="13962" spans="4:4" ht="33" customHeight="1" x14ac:dyDescent="0.2">
      <c r="D13962" s="2"/>
    </row>
    <row r="13963" spans="4:4" ht="33" customHeight="1" x14ac:dyDescent="0.2">
      <c r="D13963" s="2"/>
    </row>
    <row r="13964" spans="4:4" ht="33" customHeight="1" x14ac:dyDescent="0.2">
      <c r="D13964" s="2"/>
    </row>
    <row r="13965" spans="4:4" ht="33" customHeight="1" x14ac:dyDescent="0.2">
      <c r="D13965" s="2"/>
    </row>
    <row r="13966" spans="4:4" ht="33" customHeight="1" x14ac:dyDescent="0.2">
      <c r="D13966" s="2"/>
    </row>
    <row r="13967" spans="4:4" ht="33" customHeight="1" x14ac:dyDescent="0.2">
      <c r="D13967" s="2"/>
    </row>
    <row r="13968" spans="4:4" ht="33" customHeight="1" x14ac:dyDescent="0.2">
      <c r="D13968" s="2"/>
    </row>
    <row r="13969" spans="4:4" ht="33" customHeight="1" x14ac:dyDescent="0.2">
      <c r="D13969" s="2"/>
    </row>
    <row r="13970" spans="4:4" ht="33" customHeight="1" x14ac:dyDescent="0.2">
      <c r="D13970" s="2"/>
    </row>
    <row r="13971" spans="4:4" ht="33" customHeight="1" x14ac:dyDescent="0.2">
      <c r="D13971" s="2"/>
    </row>
    <row r="13972" spans="4:4" ht="33" customHeight="1" x14ac:dyDescent="0.2">
      <c r="D13972" s="2"/>
    </row>
    <row r="13973" spans="4:4" ht="33" customHeight="1" x14ac:dyDescent="0.2">
      <c r="D13973" s="2"/>
    </row>
    <row r="13974" spans="4:4" ht="33" customHeight="1" x14ac:dyDescent="0.2">
      <c r="D13974" s="2"/>
    </row>
    <row r="13975" spans="4:4" ht="33" customHeight="1" x14ac:dyDescent="0.2">
      <c r="D13975" s="2"/>
    </row>
    <row r="13976" spans="4:4" ht="33" customHeight="1" x14ac:dyDescent="0.2">
      <c r="D13976" s="2"/>
    </row>
    <row r="13977" spans="4:4" ht="33" customHeight="1" x14ac:dyDescent="0.2">
      <c r="D13977" s="2"/>
    </row>
    <row r="13978" spans="4:4" ht="33" customHeight="1" x14ac:dyDescent="0.2">
      <c r="D13978" s="2"/>
    </row>
    <row r="13979" spans="4:4" ht="33" customHeight="1" x14ac:dyDescent="0.2">
      <c r="D13979" s="2"/>
    </row>
    <row r="13980" spans="4:4" ht="33" customHeight="1" x14ac:dyDescent="0.2">
      <c r="D13980" s="2"/>
    </row>
    <row r="13981" spans="4:4" ht="33" customHeight="1" x14ac:dyDescent="0.2">
      <c r="D13981" s="2"/>
    </row>
    <row r="13982" spans="4:4" ht="33" customHeight="1" x14ac:dyDescent="0.2">
      <c r="D13982" s="2"/>
    </row>
    <row r="13983" spans="4:4" ht="33" customHeight="1" x14ac:dyDescent="0.2">
      <c r="D13983" s="2"/>
    </row>
    <row r="13984" spans="4:4" ht="33" customHeight="1" x14ac:dyDescent="0.2">
      <c r="D13984" s="2"/>
    </row>
    <row r="13985" spans="4:4" ht="33" customHeight="1" x14ac:dyDescent="0.2">
      <c r="D13985" s="2"/>
    </row>
    <row r="13986" spans="4:4" ht="33" customHeight="1" x14ac:dyDescent="0.2">
      <c r="D13986" s="2"/>
    </row>
    <row r="13987" spans="4:4" ht="33" customHeight="1" x14ac:dyDescent="0.2">
      <c r="D13987" s="2"/>
    </row>
    <row r="13988" spans="4:4" ht="33" customHeight="1" x14ac:dyDescent="0.2">
      <c r="D13988" s="2"/>
    </row>
    <row r="13989" spans="4:4" ht="33" customHeight="1" x14ac:dyDescent="0.2">
      <c r="D13989" s="2"/>
    </row>
    <row r="13990" spans="4:4" ht="33" customHeight="1" x14ac:dyDescent="0.2">
      <c r="D13990" s="2"/>
    </row>
    <row r="13991" spans="4:4" ht="33" customHeight="1" x14ac:dyDescent="0.2">
      <c r="D13991" s="2"/>
    </row>
    <row r="13992" spans="4:4" ht="33" customHeight="1" x14ac:dyDescent="0.2">
      <c r="D13992" s="2"/>
    </row>
    <row r="13993" spans="4:4" ht="33" customHeight="1" x14ac:dyDescent="0.2">
      <c r="D13993" s="2"/>
    </row>
    <row r="13994" spans="4:4" ht="33" customHeight="1" x14ac:dyDescent="0.2">
      <c r="D13994" s="2"/>
    </row>
    <row r="13995" spans="4:4" ht="33" customHeight="1" x14ac:dyDescent="0.2">
      <c r="D13995" s="2"/>
    </row>
    <row r="13996" spans="4:4" ht="33" customHeight="1" x14ac:dyDescent="0.2">
      <c r="D13996" s="2"/>
    </row>
    <row r="13997" spans="4:4" ht="33" customHeight="1" x14ac:dyDescent="0.2">
      <c r="D13997" s="2"/>
    </row>
    <row r="13998" spans="4:4" ht="33" customHeight="1" x14ac:dyDescent="0.2">
      <c r="D13998" s="2"/>
    </row>
    <row r="13999" spans="4:4" ht="33" customHeight="1" x14ac:dyDescent="0.2">
      <c r="D13999" s="2"/>
    </row>
    <row r="14000" spans="4:4" ht="33" customHeight="1" x14ac:dyDescent="0.2">
      <c r="D14000" s="2"/>
    </row>
    <row r="14001" spans="4:4" ht="33" customHeight="1" x14ac:dyDescent="0.2">
      <c r="D14001" s="2"/>
    </row>
    <row r="14002" spans="4:4" ht="33" customHeight="1" x14ac:dyDescent="0.2">
      <c r="D14002" s="2"/>
    </row>
    <row r="14003" spans="4:4" ht="33" customHeight="1" x14ac:dyDescent="0.2">
      <c r="D14003" s="2"/>
    </row>
    <row r="14004" spans="4:4" ht="33" customHeight="1" x14ac:dyDescent="0.2">
      <c r="D14004" s="2"/>
    </row>
    <row r="14005" spans="4:4" ht="33" customHeight="1" x14ac:dyDescent="0.2">
      <c r="D14005" s="2"/>
    </row>
    <row r="14006" spans="4:4" ht="33" customHeight="1" x14ac:dyDescent="0.2">
      <c r="D14006" s="2"/>
    </row>
    <row r="14007" spans="4:4" ht="33" customHeight="1" x14ac:dyDescent="0.2">
      <c r="D14007" s="2"/>
    </row>
    <row r="14008" spans="4:4" ht="33" customHeight="1" x14ac:dyDescent="0.2">
      <c r="D14008" s="2"/>
    </row>
    <row r="14009" spans="4:4" ht="33" customHeight="1" x14ac:dyDescent="0.2">
      <c r="D14009" s="2"/>
    </row>
    <row r="14010" spans="4:4" ht="33" customHeight="1" x14ac:dyDescent="0.2">
      <c r="D14010" s="2"/>
    </row>
    <row r="14011" spans="4:4" ht="33" customHeight="1" x14ac:dyDescent="0.2">
      <c r="D14011" s="2"/>
    </row>
    <row r="14012" spans="4:4" ht="33" customHeight="1" x14ac:dyDescent="0.2">
      <c r="D14012" s="2"/>
    </row>
    <row r="14013" spans="4:4" ht="33" customHeight="1" x14ac:dyDescent="0.2">
      <c r="D14013" s="2"/>
    </row>
    <row r="14014" spans="4:4" ht="33" customHeight="1" x14ac:dyDescent="0.2">
      <c r="D14014" s="2"/>
    </row>
    <row r="14015" spans="4:4" ht="33" customHeight="1" x14ac:dyDescent="0.2">
      <c r="D14015" s="2"/>
    </row>
    <row r="14016" spans="4:4" ht="33" customHeight="1" x14ac:dyDescent="0.2">
      <c r="D14016" s="2"/>
    </row>
    <row r="14017" spans="4:4" ht="33" customHeight="1" x14ac:dyDescent="0.2">
      <c r="D14017" s="2"/>
    </row>
    <row r="14018" spans="4:4" ht="33" customHeight="1" x14ac:dyDescent="0.2">
      <c r="D14018" s="2"/>
    </row>
    <row r="14019" spans="4:4" ht="33" customHeight="1" x14ac:dyDescent="0.2">
      <c r="D14019" s="2"/>
    </row>
    <row r="14020" spans="4:4" ht="33" customHeight="1" x14ac:dyDescent="0.2">
      <c r="D14020" s="2"/>
    </row>
    <row r="14021" spans="4:4" ht="33" customHeight="1" x14ac:dyDescent="0.2">
      <c r="D14021" s="2"/>
    </row>
    <row r="14022" spans="4:4" ht="33" customHeight="1" x14ac:dyDescent="0.2">
      <c r="D14022" s="2"/>
    </row>
    <row r="14023" spans="4:4" ht="33" customHeight="1" x14ac:dyDescent="0.2">
      <c r="D14023" s="2"/>
    </row>
    <row r="14024" spans="4:4" ht="33" customHeight="1" x14ac:dyDescent="0.2">
      <c r="D14024" s="2"/>
    </row>
    <row r="14025" spans="4:4" ht="33" customHeight="1" x14ac:dyDescent="0.2">
      <c r="D14025" s="2"/>
    </row>
    <row r="14026" spans="4:4" ht="33" customHeight="1" x14ac:dyDescent="0.2">
      <c r="D14026" s="2"/>
    </row>
    <row r="14027" spans="4:4" ht="33" customHeight="1" x14ac:dyDescent="0.2">
      <c r="D14027" s="2"/>
    </row>
    <row r="14028" spans="4:4" ht="33" customHeight="1" x14ac:dyDescent="0.2">
      <c r="D14028" s="2"/>
    </row>
    <row r="14029" spans="4:4" ht="33" customHeight="1" x14ac:dyDescent="0.2">
      <c r="D14029" s="2"/>
    </row>
    <row r="14030" spans="4:4" ht="33" customHeight="1" x14ac:dyDescent="0.2">
      <c r="D14030" s="2"/>
    </row>
    <row r="14031" spans="4:4" ht="33" customHeight="1" x14ac:dyDescent="0.2">
      <c r="D14031" s="2"/>
    </row>
    <row r="14032" spans="4:4" ht="33" customHeight="1" x14ac:dyDescent="0.2">
      <c r="D14032" s="2"/>
    </row>
    <row r="14033" spans="4:4" ht="33" customHeight="1" x14ac:dyDescent="0.2">
      <c r="D14033" s="2"/>
    </row>
    <row r="14034" spans="4:4" ht="33" customHeight="1" x14ac:dyDescent="0.2">
      <c r="D14034" s="2"/>
    </row>
    <row r="14035" spans="4:4" ht="33" customHeight="1" x14ac:dyDescent="0.2">
      <c r="D14035" s="2"/>
    </row>
    <row r="14036" spans="4:4" ht="33" customHeight="1" x14ac:dyDescent="0.2">
      <c r="D14036" s="2"/>
    </row>
    <row r="14037" spans="4:4" ht="33" customHeight="1" x14ac:dyDescent="0.2">
      <c r="D14037" s="2"/>
    </row>
    <row r="14038" spans="4:4" ht="33" customHeight="1" x14ac:dyDescent="0.2">
      <c r="D14038" s="2"/>
    </row>
    <row r="14039" spans="4:4" ht="33" customHeight="1" x14ac:dyDescent="0.2">
      <c r="D14039" s="2"/>
    </row>
    <row r="14040" spans="4:4" ht="33" customHeight="1" x14ac:dyDescent="0.2">
      <c r="D14040" s="2"/>
    </row>
    <row r="14041" spans="4:4" ht="33" customHeight="1" x14ac:dyDescent="0.2">
      <c r="D14041" s="2"/>
    </row>
    <row r="14042" spans="4:4" ht="33" customHeight="1" x14ac:dyDescent="0.2">
      <c r="D14042" s="2"/>
    </row>
    <row r="14043" spans="4:4" ht="33" customHeight="1" x14ac:dyDescent="0.2">
      <c r="D14043" s="2"/>
    </row>
    <row r="14044" spans="4:4" ht="33" customHeight="1" x14ac:dyDescent="0.2">
      <c r="D14044" s="2"/>
    </row>
    <row r="14045" spans="4:4" ht="33" customHeight="1" x14ac:dyDescent="0.2">
      <c r="D14045" s="2"/>
    </row>
    <row r="14046" spans="4:4" ht="33" customHeight="1" x14ac:dyDescent="0.2">
      <c r="D14046" s="2"/>
    </row>
    <row r="14047" spans="4:4" ht="33" customHeight="1" x14ac:dyDescent="0.2">
      <c r="D14047" s="2"/>
    </row>
    <row r="14048" spans="4:4" ht="33" customHeight="1" x14ac:dyDescent="0.2">
      <c r="D14048" s="2"/>
    </row>
    <row r="14049" spans="4:4" ht="33" customHeight="1" x14ac:dyDescent="0.2">
      <c r="D14049" s="2"/>
    </row>
    <row r="14050" spans="4:4" ht="33" customHeight="1" x14ac:dyDescent="0.2">
      <c r="D14050" s="2"/>
    </row>
    <row r="14051" spans="4:4" ht="33" customHeight="1" x14ac:dyDescent="0.2">
      <c r="D14051" s="2"/>
    </row>
    <row r="14052" spans="4:4" ht="33" customHeight="1" x14ac:dyDescent="0.2">
      <c r="D14052" s="2"/>
    </row>
    <row r="14053" spans="4:4" ht="33" customHeight="1" x14ac:dyDescent="0.2">
      <c r="D14053" s="2"/>
    </row>
    <row r="14054" spans="4:4" ht="33" customHeight="1" x14ac:dyDescent="0.2">
      <c r="D14054" s="2"/>
    </row>
    <row r="14055" spans="4:4" ht="33" customHeight="1" x14ac:dyDescent="0.2">
      <c r="D14055" s="2"/>
    </row>
    <row r="14056" spans="4:4" ht="33" customHeight="1" x14ac:dyDescent="0.2">
      <c r="D14056" s="2"/>
    </row>
    <row r="14057" spans="4:4" ht="33" customHeight="1" x14ac:dyDescent="0.2">
      <c r="D14057" s="2"/>
    </row>
    <row r="14058" spans="4:4" ht="33" customHeight="1" x14ac:dyDescent="0.2">
      <c r="D14058" s="2"/>
    </row>
    <row r="14059" spans="4:4" ht="33" customHeight="1" x14ac:dyDescent="0.2">
      <c r="D14059" s="2"/>
    </row>
    <row r="14060" spans="4:4" ht="33" customHeight="1" x14ac:dyDescent="0.2">
      <c r="D14060" s="2"/>
    </row>
    <row r="14061" spans="4:4" ht="33" customHeight="1" x14ac:dyDescent="0.2">
      <c r="D14061" s="2"/>
    </row>
    <row r="14062" spans="4:4" ht="33" customHeight="1" x14ac:dyDescent="0.2">
      <c r="D14062" s="2"/>
    </row>
    <row r="14063" spans="4:4" ht="33" customHeight="1" x14ac:dyDescent="0.2">
      <c r="D14063" s="2"/>
    </row>
    <row r="14064" spans="4:4" ht="33" customHeight="1" x14ac:dyDescent="0.2">
      <c r="D14064" s="2"/>
    </row>
    <row r="14065" spans="4:4" ht="33" customHeight="1" x14ac:dyDescent="0.2">
      <c r="D14065" s="2"/>
    </row>
    <row r="14066" spans="4:4" ht="33" customHeight="1" x14ac:dyDescent="0.2">
      <c r="D14066" s="2"/>
    </row>
    <row r="14067" spans="4:4" ht="33" customHeight="1" x14ac:dyDescent="0.2">
      <c r="D14067" s="2"/>
    </row>
    <row r="14068" spans="4:4" ht="33" customHeight="1" x14ac:dyDescent="0.2">
      <c r="D14068" s="2"/>
    </row>
    <row r="14069" spans="4:4" ht="33" customHeight="1" x14ac:dyDescent="0.2">
      <c r="D14069" s="2"/>
    </row>
    <row r="14070" spans="4:4" ht="33" customHeight="1" x14ac:dyDescent="0.2">
      <c r="D14070" s="2"/>
    </row>
    <row r="14071" spans="4:4" ht="33" customHeight="1" x14ac:dyDescent="0.2">
      <c r="D14071" s="2"/>
    </row>
    <row r="14072" spans="4:4" ht="33" customHeight="1" x14ac:dyDescent="0.2">
      <c r="D14072" s="2"/>
    </row>
    <row r="14073" spans="4:4" ht="33" customHeight="1" x14ac:dyDescent="0.2">
      <c r="D14073" s="2"/>
    </row>
    <row r="14074" spans="4:4" ht="33" customHeight="1" x14ac:dyDescent="0.2">
      <c r="D14074" s="2"/>
    </row>
    <row r="14075" spans="4:4" ht="33" customHeight="1" x14ac:dyDescent="0.2">
      <c r="D14075" s="2"/>
    </row>
    <row r="14076" spans="4:4" ht="33" customHeight="1" x14ac:dyDescent="0.2">
      <c r="D14076" s="2"/>
    </row>
    <row r="14077" spans="4:4" ht="33" customHeight="1" x14ac:dyDescent="0.2">
      <c r="D14077" s="2"/>
    </row>
    <row r="14078" spans="4:4" ht="33" customHeight="1" x14ac:dyDescent="0.2">
      <c r="D14078" s="2"/>
    </row>
    <row r="14079" spans="4:4" ht="33" customHeight="1" x14ac:dyDescent="0.2">
      <c r="D14079" s="2"/>
    </row>
    <row r="14080" spans="4:4" ht="33" customHeight="1" x14ac:dyDescent="0.2">
      <c r="D14080" s="2"/>
    </row>
    <row r="14081" spans="4:4" ht="33" customHeight="1" x14ac:dyDescent="0.2">
      <c r="D14081" s="2"/>
    </row>
    <row r="14082" spans="4:4" ht="33" customHeight="1" x14ac:dyDescent="0.2">
      <c r="D14082" s="2"/>
    </row>
    <row r="14083" spans="4:4" ht="33" customHeight="1" x14ac:dyDescent="0.2">
      <c r="D14083" s="2"/>
    </row>
    <row r="14084" spans="4:4" ht="33" customHeight="1" x14ac:dyDescent="0.2">
      <c r="D14084" s="2"/>
    </row>
    <row r="14085" spans="4:4" ht="33" customHeight="1" x14ac:dyDescent="0.2">
      <c r="D14085" s="2"/>
    </row>
    <row r="14086" spans="4:4" ht="33" customHeight="1" x14ac:dyDescent="0.2">
      <c r="D14086" s="2"/>
    </row>
    <row r="14087" spans="4:4" ht="33" customHeight="1" x14ac:dyDescent="0.2">
      <c r="D14087" s="2"/>
    </row>
    <row r="14088" spans="4:4" ht="33" customHeight="1" x14ac:dyDescent="0.2">
      <c r="D14088" s="2"/>
    </row>
    <row r="14089" spans="4:4" ht="33" customHeight="1" x14ac:dyDescent="0.2">
      <c r="D14089" s="2"/>
    </row>
    <row r="14090" spans="4:4" ht="33" customHeight="1" x14ac:dyDescent="0.2">
      <c r="D14090" s="2"/>
    </row>
    <row r="14091" spans="4:4" ht="33" customHeight="1" x14ac:dyDescent="0.2">
      <c r="D14091" s="2"/>
    </row>
    <row r="14092" spans="4:4" ht="33" customHeight="1" x14ac:dyDescent="0.2">
      <c r="D14092" s="2"/>
    </row>
    <row r="14093" spans="4:4" ht="33" customHeight="1" x14ac:dyDescent="0.2">
      <c r="D14093" s="2"/>
    </row>
    <row r="14094" spans="4:4" ht="33" customHeight="1" x14ac:dyDescent="0.2">
      <c r="D14094" s="2"/>
    </row>
    <row r="14095" spans="4:4" ht="33" customHeight="1" x14ac:dyDescent="0.2">
      <c r="D14095" s="2"/>
    </row>
    <row r="14096" spans="4:4" ht="33" customHeight="1" x14ac:dyDescent="0.2">
      <c r="D14096" s="2"/>
    </row>
    <row r="14097" spans="4:4" ht="33" customHeight="1" x14ac:dyDescent="0.2">
      <c r="D14097" s="2"/>
    </row>
    <row r="14098" spans="4:4" ht="33" customHeight="1" x14ac:dyDescent="0.2">
      <c r="D14098" s="2"/>
    </row>
    <row r="14099" spans="4:4" ht="33" customHeight="1" x14ac:dyDescent="0.2">
      <c r="D14099" s="2"/>
    </row>
    <row r="14100" spans="4:4" ht="33" customHeight="1" x14ac:dyDescent="0.2">
      <c r="D14100" s="2"/>
    </row>
    <row r="14101" spans="4:4" ht="33" customHeight="1" x14ac:dyDescent="0.2">
      <c r="D14101" s="2"/>
    </row>
    <row r="14102" spans="4:4" ht="33" customHeight="1" x14ac:dyDescent="0.2">
      <c r="D14102" s="2"/>
    </row>
    <row r="14103" spans="4:4" ht="33" customHeight="1" x14ac:dyDescent="0.2">
      <c r="D14103" s="2"/>
    </row>
    <row r="14104" spans="4:4" ht="33" customHeight="1" x14ac:dyDescent="0.2">
      <c r="D14104" s="2"/>
    </row>
    <row r="14105" spans="4:4" ht="33" customHeight="1" x14ac:dyDescent="0.2">
      <c r="D14105" s="2"/>
    </row>
    <row r="14106" spans="4:4" ht="33" customHeight="1" x14ac:dyDescent="0.2">
      <c r="D14106" s="2"/>
    </row>
    <row r="14107" spans="4:4" ht="33" customHeight="1" x14ac:dyDescent="0.2">
      <c r="D14107" s="2"/>
    </row>
    <row r="14108" spans="4:4" ht="33" customHeight="1" x14ac:dyDescent="0.2">
      <c r="D14108" s="2"/>
    </row>
    <row r="14109" spans="4:4" ht="33" customHeight="1" x14ac:dyDescent="0.2">
      <c r="D14109" s="2"/>
    </row>
    <row r="14110" spans="4:4" ht="33" customHeight="1" x14ac:dyDescent="0.2">
      <c r="D14110" s="2"/>
    </row>
    <row r="14111" spans="4:4" ht="33" customHeight="1" x14ac:dyDescent="0.2">
      <c r="D14111" s="2"/>
    </row>
    <row r="14112" spans="4:4" ht="33" customHeight="1" x14ac:dyDescent="0.2">
      <c r="D14112" s="2"/>
    </row>
    <row r="14113" spans="4:4" ht="33" customHeight="1" x14ac:dyDescent="0.2">
      <c r="D14113" s="2"/>
    </row>
    <row r="14114" spans="4:4" ht="33" customHeight="1" x14ac:dyDescent="0.2">
      <c r="D14114" s="2"/>
    </row>
    <row r="14115" spans="4:4" ht="33" customHeight="1" x14ac:dyDescent="0.2">
      <c r="D14115" s="2"/>
    </row>
    <row r="14116" spans="4:4" ht="33" customHeight="1" x14ac:dyDescent="0.2">
      <c r="D14116" s="2"/>
    </row>
    <row r="14117" spans="4:4" ht="33" customHeight="1" x14ac:dyDescent="0.2">
      <c r="D14117" s="2"/>
    </row>
    <row r="14118" spans="4:4" ht="33" customHeight="1" x14ac:dyDescent="0.2">
      <c r="D14118" s="2"/>
    </row>
    <row r="14119" spans="4:4" ht="33" customHeight="1" x14ac:dyDescent="0.2">
      <c r="D14119" s="2"/>
    </row>
    <row r="14120" spans="4:4" ht="33" customHeight="1" x14ac:dyDescent="0.2">
      <c r="D14120" s="2"/>
    </row>
    <row r="14121" spans="4:4" ht="33" customHeight="1" x14ac:dyDescent="0.2">
      <c r="D14121" s="2"/>
    </row>
    <row r="14122" spans="4:4" ht="33" customHeight="1" x14ac:dyDescent="0.2">
      <c r="D14122" s="2"/>
    </row>
    <row r="14123" spans="4:4" ht="33" customHeight="1" x14ac:dyDescent="0.2">
      <c r="D14123" s="2"/>
    </row>
    <row r="14124" spans="4:4" ht="33" customHeight="1" x14ac:dyDescent="0.2">
      <c r="D14124" s="2"/>
    </row>
    <row r="14125" spans="4:4" ht="33" customHeight="1" x14ac:dyDescent="0.2">
      <c r="D14125" s="2"/>
    </row>
    <row r="14126" spans="4:4" ht="33" customHeight="1" x14ac:dyDescent="0.2">
      <c r="D14126" s="2"/>
    </row>
    <row r="14127" spans="4:4" ht="33" customHeight="1" x14ac:dyDescent="0.2">
      <c r="D14127" s="2"/>
    </row>
    <row r="14128" spans="4:4" ht="33" customHeight="1" x14ac:dyDescent="0.2">
      <c r="D14128" s="2"/>
    </row>
    <row r="14129" spans="4:4" ht="33" customHeight="1" x14ac:dyDescent="0.2">
      <c r="D14129" s="2"/>
    </row>
    <row r="14130" spans="4:4" ht="33" customHeight="1" x14ac:dyDescent="0.2">
      <c r="D14130" s="2"/>
    </row>
    <row r="14131" spans="4:4" ht="33" customHeight="1" x14ac:dyDescent="0.2">
      <c r="D14131" s="2"/>
    </row>
    <row r="14132" spans="4:4" ht="33" customHeight="1" x14ac:dyDescent="0.2">
      <c r="D14132" s="2"/>
    </row>
    <row r="14133" spans="4:4" ht="33" customHeight="1" x14ac:dyDescent="0.2">
      <c r="D14133" s="2"/>
    </row>
    <row r="14134" spans="4:4" ht="33" customHeight="1" x14ac:dyDescent="0.2">
      <c r="D14134" s="2"/>
    </row>
    <row r="14135" spans="4:4" ht="33" customHeight="1" x14ac:dyDescent="0.2">
      <c r="D14135" s="2"/>
    </row>
    <row r="14136" spans="4:4" ht="33" customHeight="1" x14ac:dyDescent="0.2">
      <c r="D14136" s="2"/>
    </row>
    <row r="14137" spans="4:4" ht="33" customHeight="1" x14ac:dyDescent="0.2">
      <c r="D14137" s="2"/>
    </row>
    <row r="14138" spans="4:4" ht="33" customHeight="1" x14ac:dyDescent="0.2">
      <c r="D14138" s="2"/>
    </row>
    <row r="14139" spans="4:4" ht="33" customHeight="1" x14ac:dyDescent="0.2">
      <c r="D14139" s="2"/>
    </row>
    <row r="14140" spans="4:4" ht="33" customHeight="1" x14ac:dyDescent="0.2">
      <c r="D14140" s="2"/>
    </row>
    <row r="14141" spans="4:4" ht="33" customHeight="1" x14ac:dyDescent="0.2">
      <c r="D14141" s="2"/>
    </row>
    <row r="14142" spans="4:4" ht="33" customHeight="1" x14ac:dyDescent="0.2">
      <c r="D14142" s="2"/>
    </row>
    <row r="14143" spans="4:4" ht="33" customHeight="1" x14ac:dyDescent="0.2">
      <c r="D14143" s="2"/>
    </row>
    <row r="14144" spans="4:4" ht="33" customHeight="1" x14ac:dyDescent="0.2">
      <c r="D14144" s="2"/>
    </row>
    <row r="14145" spans="4:4" ht="33" customHeight="1" x14ac:dyDescent="0.2">
      <c r="D14145" s="2"/>
    </row>
    <row r="14146" spans="4:4" ht="33" customHeight="1" x14ac:dyDescent="0.2">
      <c r="D14146" s="2"/>
    </row>
    <row r="14147" spans="4:4" ht="33" customHeight="1" x14ac:dyDescent="0.2">
      <c r="D14147" s="2"/>
    </row>
    <row r="14148" spans="4:4" ht="33" customHeight="1" x14ac:dyDescent="0.2">
      <c r="D14148" s="2"/>
    </row>
    <row r="14149" spans="4:4" ht="33" customHeight="1" x14ac:dyDescent="0.2">
      <c r="D14149" s="2"/>
    </row>
    <row r="14150" spans="4:4" ht="33" customHeight="1" x14ac:dyDescent="0.2">
      <c r="D14150" s="2"/>
    </row>
    <row r="14151" spans="4:4" ht="33" customHeight="1" x14ac:dyDescent="0.2">
      <c r="D14151" s="2"/>
    </row>
    <row r="14152" spans="4:4" ht="33" customHeight="1" x14ac:dyDescent="0.2">
      <c r="D14152" s="2"/>
    </row>
    <row r="14153" spans="4:4" ht="33" customHeight="1" x14ac:dyDescent="0.2">
      <c r="D14153" s="2"/>
    </row>
    <row r="14154" spans="4:4" ht="33" customHeight="1" x14ac:dyDescent="0.2">
      <c r="D14154" s="2"/>
    </row>
    <row r="14155" spans="4:4" ht="33" customHeight="1" x14ac:dyDescent="0.2">
      <c r="D14155" s="2"/>
    </row>
    <row r="14156" spans="4:4" ht="33" customHeight="1" x14ac:dyDescent="0.2">
      <c r="D14156" s="2"/>
    </row>
    <row r="14157" spans="4:4" ht="33" customHeight="1" x14ac:dyDescent="0.2">
      <c r="D14157" s="2"/>
    </row>
    <row r="14158" spans="4:4" ht="33" customHeight="1" x14ac:dyDescent="0.2">
      <c r="D14158" s="2"/>
    </row>
    <row r="14159" spans="4:4" ht="33" customHeight="1" x14ac:dyDescent="0.2">
      <c r="D14159" s="2"/>
    </row>
    <row r="14160" spans="4:4" ht="33" customHeight="1" x14ac:dyDescent="0.2">
      <c r="D14160" s="2"/>
    </row>
    <row r="14161" spans="4:4" ht="33" customHeight="1" x14ac:dyDescent="0.2">
      <c r="D14161" s="2"/>
    </row>
    <row r="14162" spans="4:4" ht="33" customHeight="1" x14ac:dyDescent="0.2">
      <c r="D14162" s="2"/>
    </row>
    <row r="14163" spans="4:4" ht="33" customHeight="1" x14ac:dyDescent="0.2">
      <c r="D14163" s="2"/>
    </row>
    <row r="14164" spans="4:4" ht="33" customHeight="1" x14ac:dyDescent="0.2">
      <c r="D14164" s="2"/>
    </row>
    <row r="14165" spans="4:4" ht="33" customHeight="1" x14ac:dyDescent="0.2">
      <c r="D14165" s="2"/>
    </row>
    <row r="14166" spans="4:4" ht="33" customHeight="1" x14ac:dyDescent="0.2">
      <c r="D14166" s="2"/>
    </row>
    <row r="14167" spans="4:4" ht="33" customHeight="1" x14ac:dyDescent="0.2">
      <c r="D14167" s="2"/>
    </row>
    <row r="14168" spans="4:4" ht="33" customHeight="1" x14ac:dyDescent="0.2">
      <c r="D14168" s="2"/>
    </row>
    <row r="14169" spans="4:4" ht="33" customHeight="1" x14ac:dyDescent="0.2">
      <c r="D14169" s="2"/>
    </row>
    <row r="14170" spans="4:4" ht="33" customHeight="1" x14ac:dyDescent="0.2">
      <c r="D14170" s="2"/>
    </row>
    <row r="14171" spans="4:4" ht="33" customHeight="1" x14ac:dyDescent="0.2">
      <c r="D14171" s="2"/>
    </row>
    <row r="14172" spans="4:4" ht="33" customHeight="1" x14ac:dyDescent="0.2">
      <c r="D14172" s="2"/>
    </row>
    <row r="14173" spans="4:4" ht="33" customHeight="1" x14ac:dyDescent="0.2">
      <c r="D14173" s="2"/>
    </row>
    <row r="14174" spans="4:4" ht="33" customHeight="1" x14ac:dyDescent="0.2">
      <c r="D14174" s="2"/>
    </row>
    <row r="14175" spans="4:4" ht="33" customHeight="1" x14ac:dyDescent="0.2">
      <c r="D14175" s="2"/>
    </row>
    <row r="14176" spans="4:4" ht="33" customHeight="1" x14ac:dyDescent="0.2">
      <c r="D14176" s="2"/>
    </row>
    <row r="14177" spans="4:4" ht="33" customHeight="1" x14ac:dyDescent="0.2">
      <c r="D14177" s="2"/>
    </row>
    <row r="14178" spans="4:4" ht="33" customHeight="1" x14ac:dyDescent="0.2">
      <c r="D14178" s="2"/>
    </row>
    <row r="14179" spans="4:4" ht="33" customHeight="1" x14ac:dyDescent="0.2">
      <c r="D14179" s="2"/>
    </row>
    <row r="14180" spans="4:4" ht="33" customHeight="1" x14ac:dyDescent="0.2">
      <c r="D14180" s="2"/>
    </row>
    <row r="14181" spans="4:4" ht="33" customHeight="1" x14ac:dyDescent="0.2">
      <c r="D14181" s="2"/>
    </row>
    <row r="14182" spans="4:4" ht="33" customHeight="1" x14ac:dyDescent="0.2">
      <c r="D14182" s="2"/>
    </row>
    <row r="14183" spans="4:4" ht="33" customHeight="1" x14ac:dyDescent="0.2">
      <c r="D14183" s="2"/>
    </row>
    <row r="14184" spans="4:4" ht="33" customHeight="1" x14ac:dyDescent="0.2">
      <c r="D14184" s="2"/>
    </row>
    <row r="14185" spans="4:4" ht="33" customHeight="1" x14ac:dyDescent="0.2">
      <c r="D14185" s="2"/>
    </row>
    <row r="14186" spans="4:4" ht="33" customHeight="1" x14ac:dyDescent="0.2">
      <c r="D14186" s="2"/>
    </row>
    <row r="14187" spans="4:4" ht="33" customHeight="1" x14ac:dyDescent="0.2">
      <c r="D14187" s="2"/>
    </row>
    <row r="14188" spans="4:4" ht="33" customHeight="1" x14ac:dyDescent="0.2">
      <c r="D14188" s="2"/>
    </row>
    <row r="14189" spans="4:4" ht="33" customHeight="1" x14ac:dyDescent="0.2">
      <c r="D14189" s="2"/>
    </row>
    <row r="14190" spans="4:4" ht="33" customHeight="1" x14ac:dyDescent="0.2">
      <c r="D14190" s="2"/>
    </row>
    <row r="14191" spans="4:4" ht="33" customHeight="1" x14ac:dyDescent="0.2">
      <c r="D14191" s="2"/>
    </row>
    <row r="14192" spans="4:4" ht="33" customHeight="1" x14ac:dyDescent="0.2">
      <c r="D14192" s="2"/>
    </row>
    <row r="14193" spans="4:4" ht="33" customHeight="1" x14ac:dyDescent="0.2">
      <c r="D14193" s="2"/>
    </row>
    <row r="14194" spans="4:4" ht="33" customHeight="1" x14ac:dyDescent="0.2">
      <c r="D14194" s="2"/>
    </row>
    <row r="14195" spans="4:4" ht="33" customHeight="1" x14ac:dyDescent="0.2">
      <c r="D14195" s="2"/>
    </row>
    <row r="14196" spans="4:4" ht="33" customHeight="1" x14ac:dyDescent="0.2">
      <c r="D14196" s="2"/>
    </row>
    <row r="14197" spans="4:4" ht="33" customHeight="1" x14ac:dyDescent="0.2">
      <c r="D14197" s="2"/>
    </row>
    <row r="14198" spans="4:4" ht="33" customHeight="1" x14ac:dyDescent="0.2">
      <c r="D14198" s="2"/>
    </row>
    <row r="14199" spans="4:4" ht="33" customHeight="1" x14ac:dyDescent="0.2">
      <c r="D14199" s="2"/>
    </row>
    <row r="14200" spans="4:4" ht="33" customHeight="1" x14ac:dyDescent="0.2">
      <c r="D14200" s="2"/>
    </row>
    <row r="14201" spans="4:4" ht="33" customHeight="1" x14ac:dyDescent="0.2">
      <c r="D14201" s="2"/>
    </row>
    <row r="14202" spans="4:4" ht="33" customHeight="1" x14ac:dyDescent="0.2">
      <c r="D14202" s="2"/>
    </row>
    <row r="14203" spans="4:4" ht="33" customHeight="1" x14ac:dyDescent="0.2">
      <c r="D14203" s="2"/>
    </row>
    <row r="14204" spans="4:4" ht="33" customHeight="1" x14ac:dyDescent="0.2">
      <c r="D14204" s="2"/>
    </row>
    <row r="14205" spans="4:4" ht="33" customHeight="1" x14ac:dyDescent="0.2">
      <c r="D14205" s="2"/>
    </row>
    <row r="14206" spans="4:4" ht="33" customHeight="1" x14ac:dyDescent="0.2">
      <c r="D14206" s="2"/>
    </row>
    <row r="14207" spans="4:4" ht="33" customHeight="1" x14ac:dyDescent="0.2">
      <c r="D14207" s="2"/>
    </row>
    <row r="14208" spans="4:4" ht="33" customHeight="1" x14ac:dyDescent="0.2">
      <c r="D14208" s="2"/>
    </row>
    <row r="14209" spans="4:4" ht="33" customHeight="1" x14ac:dyDescent="0.2">
      <c r="D14209" s="2"/>
    </row>
    <row r="14210" spans="4:4" ht="33" customHeight="1" x14ac:dyDescent="0.2">
      <c r="D14210" s="2"/>
    </row>
    <row r="14211" spans="4:4" ht="33" customHeight="1" x14ac:dyDescent="0.2">
      <c r="D14211" s="2"/>
    </row>
    <row r="14212" spans="4:4" ht="33" customHeight="1" x14ac:dyDescent="0.2">
      <c r="D14212" s="2"/>
    </row>
    <row r="14213" spans="4:4" ht="33" customHeight="1" x14ac:dyDescent="0.2">
      <c r="D14213" s="2"/>
    </row>
    <row r="14214" spans="4:4" ht="33" customHeight="1" x14ac:dyDescent="0.2">
      <c r="D14214" s="2"/>
    </row>
    <row r="14215" spans="4:4" ht="33" customHeight="1" x14ac:dyDescent="0.2">
      <c r="D14215" s="2"/>
    </row>
    <row r="14216" spans="4:4" ht="33" customHeight="1" x14ac:dyDescent="0.2">
      <c r="D14216" s="2"/>
    </row>
    <row r="14217" spans="4:4" ht="33" customHeight="1" x14ac:dyDescent="0.2">
      <c r="D14217" s="2"/>
    </row>
    <row r="14218" spans="4:4" ht="33" customHeight="1" x14ac:dyDescent="0.2">
      <c r="D14218" s="2"/>
    </row>
    <row r="14219" spans="4:4" ht="33" customHeight="1" x14ac:dyDescent="0.2">
      <c r="D14219" s="2"/>
    </row>
    <row r="14220" spans="4:4" ht="33" customHeight="1" x14ac:dyDescent="0.2">
      <c r="D14220" s="2"/>
    </row>
    <row r="14221" spans="4:4" ht="33" customHeight="1" x14ac:dyDescent="0.2">
      <c r="D14221" s="2"/>
    </row>
    <row r="14222" spans="4:4" ht="33" customHeight="1" x14ac:dyDescent="0.2">
      <c r="D14222" s="2"/>
    </row>
    <row r="14223" spans="4:4" ht="33" customHeight="1" x14ac:dyDescent="0.2">
      <c r="D14223" s="2"/>
    </row>
    <row r="14224" spans="4:4" ht="33" customHeight="1" x14ac:dyDescent="0.2">
      <c r="D14224" s="2"/>
    </row>
    <row r="14225" spans="4:4" ht="33" customHeight="1" x14ac:dyDescent="0.2">
      <c r="D14225" s="2"/>
    </row>
    <row r="14226" spans="4:4" ht="33" customHeight="1" x14ac:dyDescent="0.2">
      <c r="D14226" s="2"/>
    </row>
    <row r="14227" spans="4:4" ht="33" customHeight="1" x14ac:dyDescent="0.2">
      <c r="D14227" s="2"/>
    </row>
    <row r="14228" spans="4:4" ht="33" customHeight="1" x14ac:dyDescent="0.2">
      <c r="D14228" s="2"/>
    </row>
    <row r="14229" spans="4:4" ht="33" customHeight="1" x14ac:dyDescent="0.2">
      <c r="D14229" s="2"/>
    </row>
    <row r="14230" spans="4:4" ht="33" customHeight="1" x14ac:dyDescent="0.2">
      <c r="D14230" s="2"/>
    </row>
    <row r="14231" spans="4:4" ht="33" customHeight="1" x14ac:dyDescent="0.2">
      <c r="D14231" s="2"/>
    </row>
    <row r="14232" spans="4:4" ht="33" customHeight="1" x14ac:dyDescent="0.2">
      <c r="D14232" s="2"/>
    </row>
    <row r="14233" spans="4:4" ht="33" customHeight="1" x14ac:dyDescent="0.2">
      <c r="D14233" s="2"/>
    </row>
    <row r="14234" spans="4:4" ht="33" customHeight="1" x14ac:dyDescent="0.2">
      <c r="D14234" s="2"/>
    </row>
    <row r="14235" spans="4:4" ht="33" customHeight="1" x14ac:dyDescent="0.2">
      <c r="D14235" s="2"/>
    </row>
    <row r="14236" spans="4:4" ht="33" customHeight="1" x14ac:dyDescent="0.2">
      <c r="D14236" s="2"/>
    </row>
    <row r="14237" spans="4:4" ht="33" customHeight="1" x14ac:dyDescent="0.2">
      <c r="D14237" s="2"/>
    </row>
    <row r="14238" spans="4:4" ht="33" customHeight="1" x14ac:dyDescent="0.2">
      <c r="D14238" s="2"/>
    </row>
    <row r="14239" spans="4:4" ht="33" customHeight="1" x14ac:dyDescent="0.2">
      <c r="D14239" s="2"/>
    </row>
    <row r="14240" spans="4:4" ht="33" customHeight="1" x14ac:dyDescent="0.2">
      <c r="D14240" s="2"/>
    </row>
    <row r="14241" spans="4:4" ht="33" customHeight="1" x14ac:dyDescent="0.2">
      <c r="D14241" s="2"/>
    </row>
    <row r="14242" spans="4:4" ht="33" customHeight="1" x14ac:dyDescent="0.2">
      <c r="D14242" s="2"/>
    </row>
    <row r="14243" spans="4:4" ht="33" customHeight="1" x14ac:dyDescent="0.2">
      <c r="D14243" s="2"/>
    </row>
    <row r="14244" spans="4:4" ht="33" customHeight="1" x14ac:dyDescent="0.2">
      <c r="D14244" s="2"/>
    </row>
    <row r="14245" spans="4:4" ht="33" customHeight="1" x14ac:dyDescent="0.2">
      <c r="D14245" s="2"/>
    </row>
    <row r="14246" spans="4:4" ht="33" customHeight="1" x14ac:dyDescent="0.2">
      <c r="D14246" s="2"/>
    </row>
    <row r="14247" spans="4:4" ht="33" customHeight="1" x14ac:dyDescent="0.2">
      <c r="D14247" s="2"/>
    </row>
    <row r="14248" spans="4:4" ht="33" customHeight="1" x14ac:dyDescent="0.2">
      <c r="D14248" s="2"/>
    </row>
    <row r="14249" spans="4:4" ht="33" customHeight="1" x14ac:dyDescent="0.2">
      <c r="D14249" s="2"/>
    </row>
    <row r="14250" spans="4:4" ht="33" customHeight="1" x14ac:dyDescent="0.2">
      <c r="D14250" s="2"/>
    </row>
    <row r="14251" spans="4:4" ht="33" customHeight="1" x14ac:dyDescent="0.2">
      <c r="D14251" s="2"/>
    </row>
    <row r="14252" spans="4:4" ht="33" customHeight="1" x14ac:dyDescent="0.2">
      <c r="D14252" s="2"/>
    </row>
    <row r="14253" spans="4:4" ht="33" customHeight="1" x14ac:dyDescent="0.2">
      <c r="D14253" s="2"/>
    </row>
    <row r="14254" spans="4:4" ht="33" customHeight="1" x14ac:dyDescent="0.2">
      <c r="D14254" s="2"/>
    </row>
    <row r="14255" spans="4:4" ht="33" customHeight="1" x14ac:dyDescent="0.2">
      <c r="D14255" s="2"/>
    </row>
    <row r="14256" spans="4:4" ht="33" customHeight="1" x14ac:dyDescent="0.2">
      <c r="D14256" s="2"/>
    </row>
    <row r="14257" spans="4:4" ht="33" customHeight="1" x14ac:dyDescent="0.2">
      <c r="D14257" s="2"/>
    </row>
    <row r="14258" spans="4:4" ht="33" customHeight="1" x14ac:dyDescent="0.2">
      <c r="D14258" s="2"/>
    </row>
    <row r="14259" spans="4:4" ht="33" customHeight="1" x14ac:dyDescent="0.2">
      <c r="D14259" s="2"/>
    </row>
    <row r="14260" spans="4:4" ht="33" customHeight="1" x14ac:dyDescent="0.2">
      <c r="D14260" s="2"/>
    </row>
    <row r="14261" spans="4:4" ht="33" customHeight="1" x14ac:dyDescent="0.2">
      <c r="D14261" s="2"/>
    </row>
    <row r="14262" spans="4:4" ht="33" customHeight="1" x14ac:dyDescent="0.2">
      <c r="D14262" s="2"/>
    </row>
    <row r="14263" spans="4:4" ht="33" customHeight="1" x14ac:dyDescent="0.2">
      <c r="D14263" s="2"/>
    </row>
    <row r="14264" spans="4:4" ht="33" customHeight="1" x14ac:dyDescent="0.2">
      <c r="D14264" s="2"/>
    </row>
    <row r="14265" spans="4:4" ht="33" customHeight="1" x14ac:dyDescent="0.2">
      <c r="D14265" s="2"/>
    </row>
    <row r="14266" spans="4:4" ht="33" customHeight="1" x14ac:dyDescent="0.2">
      <c r="D14266" s="2"/>
    </row>
    <row r="14267" spans="4:4" ht="33" customHeight="1" x14ac:dyDescent="0.2">
      <c r="D14267" s="2"/>
    </row>
    <row r="14268" spans="4:4" ht="33" customHeight="1" x14ac:dyDescent="0.2">
      <c r="D14268" s="2"/>
    </row>
    <row r="14269" spans="4:4" ht="33" customHeight="1" x14ac:dyDescent="0.2">
      <c r="D14269" s="2"/>
    </row>
    <row r="14270" spans="4:4" ht="33" customHeight="1" x14ac:dyDescent="0.2">
      <c r="D14270" s="2"/>
    </row>
    <row r="14271" spans="4:4" ht="33" customHeight="1" x14ac:dyDescent="0.2">
      <c r="D14271" s="2"/>
    </row>
    <row r="14272" spans="4:4" ht="33" customHeight="1" x14ac:dyDescent="0.2">
      <c r="D14272" s="2"/>
    </row>
    <row r="14273" spans="4:4" ht="33" customHeight="1" x14ac:dyDescent="0.2">
      <c r="D14273" s="2"/>
    </row>
    <row r="14274" spans="4:4" ht="33" customHeight="1" x14ac:dyDescent="0.2">
      <c r="D14274" s="2"/>
    </row>
    <row r="14275" spans="4:4" ht="33" customHeight="1" x14ac:dyDescent="0.2">
      <c r="D14275" s="2"/>
    </row>
    <row r="14276" spans="4:4" ht="33" customHeight="1" x14ac:dyDescent="0.2">
      <c r="D14276" s="2"/>
    </row>
    <row r="14277" spans="4:4" ht="33" customHeight="1" x14ac:dyDescent="0.2">
      <c r="D14277" s="2"/>
    </row>
    <row r="14278" spans="4:4" ht="33" customHeight="1" x14ac:dyDescent="0.2">
      <c r="D14278" s="2"/>
    </row>
    <row r="14279" spans="4:4" ht="33" customHeight="1" x14ac:dyDescent="0.2">
      <c r="D14279" s="2"/>
    </row>
    <row r="14280" spans="4:4" ht="33" customHeight="1" x14ac:dyDescent="0.2">
      <c r="D14280" s="2"/>
    </row>
    <row r="14281" spans="4:4" ht="33" customHeight="1" x14ac:dyDescent="0.2">
      <c r="D14281" s="2"/>
    </row>
    <row r="14282" spans="4:4" ht="33" customHeight="1" x14ac:dyDescent="0.2">
      <c r="D14282" s="2"/>
    </row>
    <row r="14283" spans="4:4" ht="33" customHeight="1" x14ac:dyDescent="0.2">
      <c r="D14283" s="2"/>
    </row>
    <row r="14284" spans="4:4" ht="33" customHeight="1" x14ac:dyDescent="0.2">
      <c r="D14284" s="2"/>
    </row>
    <row r="14285" spans="4:4" ht="33" customHeight="1" x14ac:dyDescent="0.2">
      <c r="D14285" s="2"/>
    </row>
    <row r="14286" spans="4:4" ht="33" customHeight="1" x14ac:dyDescent="0.2">
      <c r="D14286" s="2"/>
    </row>
    <row r="14287" spans="4:4" ht="33" customHeight="1" x14ac:dyDescent="0.2">
      <c r="D14287" s="2"/>
    </row>
    <row r="14288" spans="4:4" ht="33" customHeight="1" x14ac:dyDescent="0.2">
      <c r="D14288" s="2"/>
    </row>
    <row r="14289" spans="4:4" ht="33" customHeight="1" x14ac:dyDescent="0.2">
      <c r="D14289" s="2"/>
    </row>
    <row r="14290" spans="4:4" ht="33" customHeight="1" x14ac:dyDescent="0.2">
      <c r="D14290" s="2"/>
    </row>
    <row r="14291" spans="4:4" ht="33" customHeight="1" x14ac:dyDescent="0.2">
      <c r="D14291" s="2"/>
    </row>
    <row r="14292" spans="4:4" ht="33" customHeight="1" x14ac:dyDescent="0.2">
      <c r="D14292" s="2"/>
    </row>
    <row r="14293" spans="4:4" ht="33" customHeight="1" x14ac:dyDescent="0.2">
      <c r="D14293" s="2"/>
    </row>
    <row r="14294" spans="4:4" ht="33" customHeight="1" x14ac:dyDescent="0.2">
      <c r="D14294" s="2"/>
    </row>
    <row r="14295" spans="4:4" ht="33" customHeight="1" x14ac:dyDescent="0.2">
      <c r="D14295" s="2"/>
    </row>
    <row r="14296" spans="4:4" ht="33" customHeight="1" x14ac:dyDescent="0.2">
      <c r="D14296" s="2"/>
    </row>
    <row r="14297" spans="4:4" ht="33" customHeight="1" x14ac:dyDescent="0.2">
      <c r="D14297" s="2"/>
    </row>
    <row r="14298" spans="4:4" ht="33" customHeight="1" x14ac:dyDescent="0.2">
      <c r="D14298" s="2"/>
    </row>
    <row r="14299" spans="4:4" ht="33" customHeight="1" x14ac:dyDescent="0.2">
      <c r="D14299" s="2"/>
    </row>
    <row r="14300" spans="4:4" ht="33" customHeight="1" x14ac:dyDescent="0.2">
      <c r="D14300" s="2"/>
    </row>
    <row r="14301" spans="4:4" ht="33" customHeight="1" x14ac:dyDescent="0.2">
      <c r="D14301" s="2"/>
    </row>
    <row r="14302" spans="4:4" ht="33" customHeight="1" x14ac:dyDescent="0.2">
      <c r="D14302" s="2"/>
    </row>
    <row r="14303" spans="4:4" ht="33" customHeight="1" x14ac:dyDescent="0.2">
      <c r="D14303" s="2"/>
    </row>
    <row r="14304" spans="4:4" ht="33" customHeight="1" x14ac:dyDescent="0.2">
      <c r="D14304" s="2"/>
    </row>
    <row r="14305" spans="4:4" ht="33" customHeight="1" x14ac:dyDescent="0.2">
      <c r="D14305" s="2"/>
    </row>
    <row r="14306" spans="4:4" ht="33" customHeight="1" x14ac:dyDescent="0.2">
      <c r="D14306" s="2"/>
    </row>
    <row r="14307" spans="4:4" ht="33" customHeight="1" x14ac:dyDescent="0.2">
      <c r="D14307" s="2"/>
    </row>
    <row r="14308" spans="4:4" ht="33" customHeight="1" x14ac:dyDescent="0.2">
      <c r="D14308" s="2"/>
    </row>
    <row r="14309" spans="4:4" ht="33" customHeight="1" x14ac:dyDescent="0.2">
      <c r="D14309" s="2"/>
    </row>
    <row r="14310" spans="4:4" ht="33" customHeight="1" x14ac:dyDescent="0.2">
      <c r="D14310" s="2"/>
    </row>
    <row r="14311" spans="4:4" ht="33" customHeight="1" x14ac:dyDescent="0.2">
      <c r="D14311" s="2"/>
    </row>
    <row r="14312" spans="4:4" ht="33" customHeight="1" x14ac:dyDescent="0.2">
      <c r="D14312" s="2"/>
    </row>
    <row r="14313" spans="4:4" ht="33" customHeight="1" x14ac:dyDescent="0.2">
      <c r="D14313" s="2"/>
    </row>
    <row r="14314" spans="4:4" ht="33" customHeight="1" x14ac:dyDescent="0.2">
      <c r="D14314" s="2"/>
    </row>
    <row r="14315" spans="4:4" ht="33" customHeight="1" x14ac:dyDescent="0.2">
      <c r="D14315" s="2"/>
    </row>
    <row r="14316" spans="4:4" ht="33" customHeight="1" x14ac:dyDescent="0.2">
      <c r="D14316" s="2"/>
    </row>
    <row r="14317" spans="4:4" ht="33" customHeight="1" x14ac:dyDescent="0.2">
      <c r="D14317" s="2"/>
    </row>
    <row r="14318" spans="4:4" ht="33" customHeight="1" x14ac:dyDescent="0.2">
      <c r="D14318" s="2"/>
    </row>
    <row r="14319" spans="4:4" ht="33" customHeight="1" x14ac:dyDescent="0.2">
      <c r="D14319" s="2"/>
    </row>
    <row r="14320" spans="4:4" ht="33" customHeight="1" x14ac:dyDescent="0.2">
      <c r="D14320" s="2"/>
    </row>
    <row r="14321" spans="4:4" ht="33" customHeight="1" x14ac:dyDescent="0.2">
      <c r="D14321" s="2"/>
    </row>
    <row r="14322" spans="4:4" ht="33" customHeight="1" x14ac:dyDescent="0.2">
      <c r="D14322" s="2"/>
    </row>
    <row r="14323" spans="4:4" ht="33" customHeight="1" x14ac:dyDescent="0.2">
      <c r="D14323" s="2"/>
    </row>
    <row r="14324" spans="4:4" ht="33" customHeight="1" x14ac:dyDescent="0.2">
      <c r="D14324" s="2"/>
    </row>
    <row r="14325" spans="4:4" ht="33" customHeight="1" x14ac:dyDescent="0.2">
      <c r="D14325" s="2"/>
    </row>
    <row r="14326" spans="4:4" ht="33" customHeight="1" x14ac:dyDescent="0.2">
      <c r="D14326" s="2"/>
    </row>
    <row r="14327" spans="4:4" ht="33" customHeight="1" x14ac:dyDescent="0.2">
      <c r="D14327" s="2"/>
    </row>
    <row r="14328" spans="4:4" ht="33" customHeight="1" x14ac:dyDescent="0.2">
      <c r="D14328" s="2"/>
    </row>
    <row r="14329" spans="4:4" ht="33" customHeight="1" x14ac:dyDescent="0.2">
      <c r="D14329" s="2"/>
    </row>
    <row r="14330" spans="4:4" ht="33" customHeight="1" x14ac:dyDescent="0.2">
      <c r="D14330" s="2"/>
    </row>
    <row r="14331" spans="4:4" ht="33" customHeight="1" x14ac:dyDescent="0.2">
      <c r="D14331" s="2"/>
    </row>
    <row r="14332" spans="4:4" ht="33" customHeight="1" x14ac:dyDescent="0.2">
      <c r="D14332" s="2"/>
    </row>
    <row r="14333" spans="4:4" ht="33" customHeight="1" x14ac:dyDescent="0.2">
      <c r="D14333" s="2"/>
    </row>
    <row r="14334" spans="4:4" ht="33" customHeight="1" x14ac:dyDescent="0.2">
      <c r="D14334" s="2"/>
    </row>
    <row r="14335" spans="4:4" ht="33" customHeight="1" x14ac:dyDescent="0.2">
      <c r="D14335" s="2"/>
    </row>
    <row r="14336" spans="4:4" ht="33" customHeight="1" x14ac:dyDescent="0.2">
      <c r="D14336" s="2"/>
    </row>
    <row r="14337" spans="4:4" ht="33" customHeight="1" x14ac:dyDescent="0.2">
      <c r="D14337" s="2"/>
    </row>
    <row r="14338" spans="4:4" ht="33" customHeight="1" x14ac:dyDescent="0.2">
      <c r="D14338" s="2"/>
    </row>
    <row r="14339" spans="4:4" ht="33" customHeight="1" x14ac:dyDescent="0.2">
      <c r="D14339" s="2"/>
    </row>
    <row r="14340" spans="4:4" ht="33" customHeight="1" x14ac:dyDescent="0.2">
      <c r="D14340" s="2"/>
    </row>
    <row r="14341" spans="4:4" ht="33" customHeight="1" x14ac:dyDescent="0.2">
      <c r="D14341" s="2"/>
    </row>
    <row r="14342" spans="4:4" ht="33" customHeight="1" x14ac:dyDescent="0.2">
      <c r="D14342" s="2"/>
    </row>
    <row r="14343" spans="4:4" ht="33" customHeight="1" x14ac:dyDescent="0.2">
      <c r="D14343" s="2"/>
    </row>
    <row r="14344" spans="4:4" ht="33" customHeight="1" x14ac:dyDescent="0.2">
      <c r="D14344" s="2"/>
    </row>
    <row r="14345" spans="4:4" ht="33" customHeight="1" x14ac:dyDescent="0.2">
      <c r="D14345" s="2"/>
    </row>
    <row r="14346" spans="4:4" ht="33" customHeight="1" x14ac:dyDescent="0.2">
      <c r="D14346" s="2"/>
    </row>
    <row r="14347" spans="4:4" ht="33" customHeight="1" x14ac:dyDescent="0.2">
      <c r="D14347" s="2"/>
    </row>
    <row r="14348" spans="4:4" ht="33" customHeight="1" x14ac:dyDescent="0.2">
      <c r="D14348" s="2"/>
    </row>
    <row r="14349" spans="4:4" ht="33" customHeight="1" x14ac:dyDescent="0.2">
      <c r="D14349" s="2"/>
    </row>
    <row r="14350" spans="4:4" ht="33" customHeight="1" x14ac:dyDescent="0.2">
      <c r="D14350" s="2"/>
    </row>
    <row r="14351" spans="4:4" ht="33" customHeight="1" x14ac:dyDescent="0.2">
      <c r="D14351" s="2"/>
    </row>
    <row r="14352" spans="4:4" ht="33" customHeight="1" x14ac:dyDescent="0.2">
      <c r="D14352" s="2"/>
    </row>
    <row r="14353" spans="4:4" ht="33" customHeight="1" x14ac:dyDescent="0.2">
      <c r="D14353" s="2"/>
    </row>
    <row r="14354" spans="4:4" ht="33" customHeight="1" x14ac:dyDescent="0.2">
      <c r="D14354" s="2"/>
    </row>
    <row r="14355" spans="4:4" ht="33" customHeight="1" x14ac:dyDescent="0.2">
      <c r="D14355" s="2"/>
    </row>
    <row r="14356" spans="4:4" ht="33" customHeight="1" x14ac:dyDescent="0.2">
      <c r="D14356" s="2"/>
    </row>
    <row r="14357" spans="4:4" ht="33" customHeight="1" x14ac:dyDescent="0.2">
      <c r="D14357" s="2"/>
    </row>
    <row r="14358" spans="4:4" ht="33" customHeight="1" x14ac:dyDescent="0.2">
      <c r="D14358" s="2"/>
    </row>
    <row r="14359" spans="4:4" ht="33" customHeight="1" x14ac:dyDescent="0.2">
      <c r="D14359" s="2"/>
    </row>
    <row r="14360" spans="4:4" ht="33" customHeight="1" x14ac:dyDescent="0.2">
      <c r="D14360" s="2"/>
    </row>
    <row r="14361" spans="4:4" ht="33" customHeight="1" x14ac:dyDescent="0.2">
      <c r="D14361" s="2"/>
    </row>
    <row r="14362" spans="4:4" ht="33" customHeight="1" x14ac:dyDescent="0.2">
      <c r="D14362" s="2"/>
    </row>
    <row r="14363" spans="4:4" ht="33" customHeight="1" x14ac:dyDescent="0.2">
      <c r="D14363" s="2"/>
    </row>
    <row r="14364" spans="4:4" ht="33" customHeight="1" x14ac:dyDescent="0.2">
      <c r="D14364" s="2"/>
    </row>
    <row r="14365" spans="4:4" ht="33" customHeight="1" x14ac:dyDescent="0.2">
      <c r="D14365" s="2"/>
    </row>
    <row r="14366" spans="4:4" ht="33" customHeight="1" x14ac:dyDescent="0.2">
      <c r="D14366" s="2"/>
    </row>
    <row r="14367" spans="4:4" ht="33" customHeight="1" x14ac:dyDescent="0.2">
      <c r="D14367" s="2"/>
    </row>
    <row r="14368" spans="4:4" ht="33" customHeight="1" x14ac:dyDescent="0.2">
      <c r="D14368" s="2"/>
    </row>
    <row r="14369" spans="4:4" ht="33" customHeight="1" x14ac:dyDescent="0.2">
      <c r="D14369" s="2"/>
    </row>
    <row r="14370" spans="4:4" ht="33" customHeight="1" x14ac:dyDescent="0.2">
      <c r="D14370" s="2"/>
    </row>
    <row r="14371" spans="4:4" ht="33" customHeight="1" x14ac:dyDescent="0.2">
      <c r="D14371" s="2"/>
    </row>
    <row r="14372" spans="4:4" ht="33" customHeight="1" x14ac:dyDescent="0.2">
      <c r="D14372" s="2"/>
    </row>
    <row r="14373" spans="4:4" ht="33" customHeight="1" x14ac:dyDescent="0.2">
      <c r="D14373" s="2"/>
    </row>
    <row r="14374" spans="4:4" ht="33" customHeight="1" x14ac:dyDescent="0.2">
      <c r="D14374" s="2"/>
    </row>
    <row r="14375" spans="4:4" ht="33" customHeight="1" x14ac:dyDescent="0.2">
      <c r="D14375" s="2"/>
    </row>
    <row r="14376" spans="4:4" ht="33" customHeight="1" x14ac:dyDescent="0.2">
      <c r="D14376" s="2"/>
    </row>
    <row r="14377" spans="4:4" ht="33" customHeight="1" x14ac:dyDescent="0.2">
      <c r="D14377" s="2"/>
    </row>
    <row r="14378" spans="4:4" ht="33" customHeight="1" x14ac:dyDescent="0.2">
      <c r="D14378" s="2"/>
    </row>
    <row r="14379" spans="4:4" ht="33" customHeight="1" x14ac:dyDescent="0.2">
      <c r="D14379" s="2"/>
    </row>
    <row r="14380" spans="4:4" ht="33" customHeight="1" x14ac:dyDescent="0.2">
      <c r="D14380" s="2"/>
    </row>
    <row r="14381" spans="4:4" ht="33" customHeight="1" x14ac:dyDescent="0.2">
      <c r="D14381" s="2"/>
    </row>
    <row r="14382" spans="4:4" ht="33" customHeight="1" x14ac:dyDescent="0.2">
      <c r="D14382" s="2"/>
    </row>
    <row r="14383" spans="4:4" ht="33" customHeight="1" x14ac:dyDescent="0.2">
      <c r="D14383" s="2"/>
    </row>
    <row r="14384" spans="4:4" ht="33" customHeight="1" x14ac:dyDescent="0.2">
      <c r="D14384" s="2"/>
    </row>
    <row r="14385" spans="4:4" ht="33" customHeight="1" x14ac:dyDescent="0.2">
      <c r="D14385" s="2"/>
    </row>
    <row r="14386" spans="4:4" ht="33" customHeight="1" x14ac:dyDescent="0.2">
      <c r="D14386" s="2"/>
    </row>
    <row r="14387" spans="4:4" ht="33" customHeight="1" x14ac:dyDescent="0.2">
      <c r="D14387" s="2"/>
    </row>
    <row r="14388" spans="4:4" ht="33" customHeight="1" x14ac:dyDescent="0.2">
      <c r="D14388" s="2"/>
    </row>
    <row r="14389" spans="4:4" ht="33" customHeight="1" x14ac:dyDescent="0.2">
      <c r="D14389" s="2"/>
    </row>
    <row r="14390" spans="4:4" ht="33" customHeight="1" x14ac:dyDescent="0.2">
      <c r="D14390" s="2"/>
    </row>
    <row r="14391" spans="4:4" ht="33" customHeight="1" x14ac:dyDescent="0.2">
      <c r="D14391" s="2"/>
    </row>
    <row r="14392" spans="4:4" ht="33" customHeight="1" x14ac:dyDescent="0.2">
      <c r="D14392" s="2"/>
    </row>
    <row r="14393" spans="4:4" ht="33" customHeight="1" x14ac:dyDescent="0.2">
      <c r="D14393" s="2"/>
    </row>
    <row r="14394" spans="4:4" ht="33" customHeight="1" x14ac:dyDescent="0.2">
      <c r="D14394" s="2"/>
    </row>
    <row r="14395" spans="4:4" ht="33" customHeight="1" x14ac:dyDescent="0.2">
      <c r="D14395" s="2"/>
    </row>
    <row r="14396" spans="4:4" ht="33" customHeight="1" x14ac:dyDescent="0.2">
      <c r="D14396" s="2"/>
    </row>
    <row r="14397" spans="4:4" ht="33" customHeight="1" x14ac:dyDescent="0.2">
      <c r="D14397" s="2"/>
    </row>
    <row r="14398" spans="4:4" ht="33" customHeight="1" x14ac:dyDescent="0.2">
      <c r="D14398" s="2"/>
    </row>
    <row r="14399" spans="4:4" ht="33" customHeight="1" x14ac:dyDescent="0.2">
      <c r="D14399" s="2"/>
    </row>
    <row r="14400" spans="4:4" ht="33" customHeight="1" x14ac:dyDescent="0.2">
      <c r="D14400" s="2"/>
    </row>
    <row r="14401" spans="4:4" ht="33" customHeight="1" x14ac:dyDescent="0.2">
      <c r="D14401" s="2"/>
    </row>
    <row r="14402" spans="4:4" ht="33" customHeight="1" x14ac:dyDescent="0.2">
      <c r="D14402" s="2"/>
    </row>
    <row r="14403" spans="4:4" ht="33" customHeight="1" x14ac:dyDescent="0.2">
      <c r="D14403" s="2"/>
    </row>
    <row r="14404" spans="4:4" ht="33" customHeight="1" x14ac:dyDescent="0.2">
      <c r="D14404" s="2"/>
    </row>
    <row r="14405" spans="4:4" ht="33" customHeight="1" x14ac:dyDescent="0.2">
      <c r="D14405" s="2"/>
    </row>
    <row r="14406" spans="4:4" ht="33" customHeight="1" x14ac:dyDescent="0.2">
      <c r="D14406" s="2"/>
    </row>
    <row r="14407" spans="4:4" ht="33" customHeight="1" x14ac:dyDescent="0.2">
      <c r="D14407" s="2"/>
    </row>
    <row r="14408" spans="4:4" ht="33" customHeight="1" x14ac:dyDescent="0.2">
      <c r="D14408" s="2"/>
    </row>
    <row r="14409" spans="4:4" ht="33" customHeight="1" x14ac:dyDescent="0.2">
      <c r="D14409" s="2"/>
    </row>
    <row r="14410" spans="4:4" ht="33" customHeight="1" x14ac:dyDescent="0.2">
      <c r="D14410" s="2"/>
    </row>
    <row r="14411" spans="4:4" ht="33" customHeight="1" x14ac:dyDescent="0.2">
      <c r="D14411" s="2"/>
    </row>
    <row r="14412" spans="4:4" ht="33" customHeight="1" x14ac:dyDescent="0.2">
      <c r="D14412" s="2"/>
    </row>
    <row r="14413" spans="4:4" ht="33" customHeight="1" x14ac:dyDescent="0.2">
      <c r="D14413" s="2"/>
    </row>
    <row r="14414" spans="4:4" ht="33" customHeight="1" x14ac:dyDescent="0.2">
      <c r="D14414" s="2"/>
    </row>
    <row r="14415" spans="4:4" ht="33" customHeight="1" x14ac:dyDescent="0.2">
      <c r="D14415" s="2"/>
    </row>
    <row r="14416" spans="4:4" ht="33" customHeight="1" x14ac:dyDescent="0.2">
      <c r="D14416" s="2"/>
    </row>
    <row r="14417" spans="4:4" ht="33" customHeight="1" x14ac:dyDescent="0.2">
      <c r="D14417" s="2"/>
    </row>
    <row r="14418" spans="4:4" ht="33" customHeight="1" x14ac:dyDescent="0.2">
      <c r="D14418" s="2"/>
    </row>
    <row r="14419" spans="4:4" ht="33" customHeight="1" x14ac:dyDescent="0.2">
      <c r="D14419" s="2"/>
    </row>
    <row r="14420" spans="4:4" ht="33" customHeight="1" x14ac:dyDescent="0.2">
      <c r="D14420" s="2"/>
    </row>
    <row r="14421" spans="4:4" ht="33" customHeight="1" x14ac:dyDescent="0.2">
      <c r="D14421" s="2"/>
    </row>
    <row r="14422" spans="4:4" ht="33" customHeight="1" x14ac:dyDescent="0.2">
      <c r="D14422" s="2"/>
    </row>
    <row r="14423" spans="4:4" ht="33" customHeight="1" x14ac:dyDescent="0.2">
      <c r="D14423" s="2"/>
    </row>
    <row r="14424" spans="4:4" ht="33" customHeight="1" x14ac:dyDescent="0.2">
      <c r="D14424" s="2"/>
    </row>
    <row r="14425" spans="4:4" ht="33" customHeight="1" x14ac:dyDescent="0.2">
      <c r="D14425" s="2"/>
    </row>
    <row r="14426" spans="4:4" ht="33" customHeight="1" x14ac:dyDescent="0.2">
      <c r="D14426" s="2"/>
    </row>
    <row r="14427" spans="4:4" ht="33" customHeight="1" x14ac:dyDescent="0.2">
      <c r="D14427" s="2"/>
    </row>
    <row r="14428" spans="4:4" ht="33" customHeight="1" x14ac:dyDescent="0.2">
      <c r="D14428" s="2"/>
    </row>
    <row r="14429" spans="4:4" ht="33" customHeight="1" x14ac:dyDescent="0.2">
      <c r="D14429" s="2"/>
    </row>
    <row r="14430" spans="4:4" ht="33" customHeight="1" x14ac:dyDescent="0.2">
      <c r="D14430" s="2"/>
    </row>
    <row r="14431" spans="4:4" ht="33" customHeight="1" x14ac:dyDescent="0.2">
      <c r="D14431" s="2"/>
    </row>
    <row r="14432" spans="4:4" ht="33" customHeight="1" x14ac:dyDescent="0.2">
      <c r="D14432" s="2"/>
    </row>
    <row r="14433" spans="4:4" ht="33" customHeight="1" x14ac:dyDescent="0.2">
      <c r="D14433" s="2"/>
    </row>
    <row r="14434" spans="4:4" ht="33" customHeight="1" x14ac:dyDescent="0.2">
      <c r="D14434" s="2"/>
    </row>
    <row r="14435" spans="4:4" ht="33" customHeight="1" x14ac:dyDescent="0.2">
      <c r="D14435" s="2"/>
    </row>
    <row r="14436" spans="4:4" ht="33" customHeight="1" x14ac:dyDescent="0.2">
      <c r="D14436" s="2"/>
    </row>
    <row r="14437" spans="4:4" ht="33" customHeight="1" x14ac:dyDescent="0.2">
      <c r="D14437" s="2"/>
    </row>
    <row r="14438" spans="4:4" ht="33" customHeight="1" x14ac:dyDescent="0.2">
      <c r="D14438" s="2"/>
    </row>
    <row r="14439" spans="4:4" ht="33" customHeight="1" x14ac:dyDescent="0.2">
      <c r="D14439" s="2"/>
    </row>
    <row r="14440" spans="4:4" ht="33" customHeight="1" x14ac:dyDescent="0.2">
      <c r="D14440" s="2"/>
    </row>
    <row r="14441" spans="4:4" ht="33" customHeight="1" x14ac:dyDescent="0.2">
      <c r="D14441" s="2"/>
    </row>
    <row r="14442" spans="4:4" ht="33" customHeight="1" x14ac:dyDescent="0.2">
      <c r="D14442" s="2"/>
    </row>
    <row r="14443" spans="4:4" ht="33" customHeight="1" x14ac:dyDescent="0.2">
      <c r="D14443" s="2"/>
    </row>
    <row r="14444" spans="4:4" ht="33" customHeight="1" x14ac:dyDescent="0.2">
      <c r="D14444" s="2"/>
    </row>
    <row r="14445" spans="4:4" ht="33" customHeight="1" x14ac:dyDescent="0.2">
      <c r="D14445" s="2"/>
    </row>
    <row r="14446" spans="4:4" ht="33" customHeight="1" x14ac:dyDescent="0.2">
      <c r="D14446" s="2"/>
    </row>
    <row r="14447" spans="4:4" ht="33" customHeight="1" x14ac:dyDescent="0.2">
      <c r="D14447" s="2"/>
    </row>
    <row r="14448" spans="4:4" ht="33" customHeight="1" x14ac:dyDescent="0.2">
      <c r="D14448" s="2"/>
    </row>
    <row r="14449" spans="4:4" ht="33" customHeight="1" x14ac:dyDescent="0.2">
      <c r="D14449" s="2"/>
    </row>
    <row r="14450" spans="4:4" ht="33" customHeight="1" x14ac:dyDescent="0.2">
      <c r="D14450" s="2"/>
    </row>
    <row r="14451" spans="4:4" ht="33" customHeight="1" x14ac:dyDescent="0.2">
      <c r="D14451" s="2"/>
    </row>
    <row r="14452" spans="4:4" ht="33" customHeight="1" x14ac:dyDescent="0.2">
      <c r="D14452" s="2"/>
    </row>
    <row r="14453" spans="4:4" ht="33" customHeight="1" x14ac:dyDescent="0.2">
      <c r="D14453" s="2"/>
    </row>
    <row r="14454" spans="4:4" ht="33" customHeight="1" x14ac:dyDescent="0.2">
      <c r="D14454" s="2"/>
    </row>
    <row r="14455" spans="4:4" ht="33" customHeight="1" x14ac:dyDescent="0.2">
      <c r="D14455" s="2"/>
    </row>
    <row r="14456" spans="4:4" ht="33" customHeight="1" x14ac:dyDescent="0.2">
      <c r="D14456" s="2"/>
    </row>
    <row r="14457" spans="4:4" ht="33" customHeight="1" x14ac:dyDescent="0.2">
      <c r="D14457" s="2"/>
    </row>
    <row r="14458" spans="4:4" ht="33" customHeight="1" x14ac:dyDescent="0.2">
      <c r="D14458" s="2"/>
    </row>
    <row r="14459" spans="4:4" ht="33" customHeight="1" x14ac:dyDescent="0.2">
      <c r="D14459" s="2"/>
    </row>
    <row r="14460" spans="4:4" ht="33" customHeight="1" x14ac:dyDescent="0.2">
      <c r="D14460" s="2"/>
    </row>
    <row r="14461" spans="4:4" ht="33" customHeight="1" x14ac:dyDescent="0.2">
      <c r="D14461" s="2"/>
    </row>
    <row r="14462" spans="4:4" ht="33" customHeight="1" x14ac:dyDescent="0.2">
      <c r="D14462" s="2"/>
    </row>
    <row r="14463" spans="4:4" ht="33" customHeight="1" x14ac:dyDescent="0.2">
      <c r="D14463" s="2"/>
    </row>
    <row r="14464" spans="4:4" ht="33" customHeight="1" x14ac:dyDescent="0.2">
      <c r="D14464" s="2"/>
    </row>
    <row r="14465" spans="4:4" ht="33" customHeight="1" x14ac:dyDescent="0.2">
      <c r="D14465" s="2"/>
    </row>
    <row r="14466" spans="4:4" ht="33" customHeight="1" x14ac:dyDescent="0.2">
      <c r="D14466" s="2"/>
    </row>
    <row r="14467" spans="4:4" ht="33" customHeight="1" x14ac:dyDescent="0.2">
      <c r="D14467" s="2"/>
    </row>
    <row r="14468" spans="4:4" ht="33" customHeight="1" x14ac:dyDescent="0.2">
      <c r="D14468" s="2"/>
    </row>
    <row r="14469" spans="4:4" ht="33" customHeight="1" x14ac:dyDescent="0.2">
      <c r="D14469" s="2"/>
    </row>
    <row r="14470" spans="4:4" ht="33" customHeight="1" x14ac:dyDescent="0.2">
      <c r="D14470" s="2"/>
    </row>
    <row r="14471" spans="4:4" ht="33" customHeight="1" x14ac:dyDescent="0.2">
      <c r="D14471" s="2"/>
    </row>
    <row r="14472" spans="4:4" ht="33" customHeight="1" x14ac:dyDescent="0.2">
      <c r="D14472" s="2"/>
    </row>
    <row r="14473" spans="4:4" ht="33" customHeight="1" x14ac:dyDescent="0.2">
      <c r="D14473" s="2"/>
    </row>
    <row r="14474" spans="4:4" ht="33" customHeight="1" x14ac:dyDescent="0.2">
      <c r="D14474" s="2"/>
    </row>
    <row r="14475" spans="4:4" ht="33" customHeight="1" x14ac:dyDescent="0.2">
      <c r="D14475" s="2"/>
    </row>
    <row r="14476" spans="4:4" ht="33" customHeight="1" x14ac:dyDescent="0.2">
      <c r="D14476" s="2"/>
    </row>
    <row r="14477" spans="4:4" ht="33" customHeight="1" x14ac:dyDescent="0.2">
      <c r="D14477" s="2"/>
    </row>
    <row r="14478" spans="4:4" ht="33" customHeight="1" x14ac:dyDescent="0.2">
      <c r="D14478" s="2"/>
    </row>
    <row r="14479" spans="4:4" ht="33" customHeight="1" x14ac:dyDescent="0.2">
      <c r="D14479" s="2"/>
    </row>
    <row r="14480" spans="4:4" ht="33" customHeight="1" x14ac:dyDescent="0.2">
      <c r="D14480" s="2"/>
    </row>
    <row r="14481" spans="4:4" ht="33" customHeight="1" x14ac:dyDescent="0.2">
      <c r="D14481" s="2"/>
    </row>
    <row r="14482" spans="4:4" ht="33" customHeight="1" x14ac:dyDescent="0.2">
      <c r="D14482" s="2"/>
    </row>
    <row r="14483" spans="4:4" ht="33" customHeight="1" x14ac:dyDescent="0.2">
      <c r="D14483" s="2"/>
    </row>
    <row r="14484" spans="4:4" ht="33" customHeight="1" x14ac:dyDescent="0.2">
      <c r="D14484" s="2"/>
    </row>
    <row r="14485" spans="4:4" ht="33" customHeight="1" x14ac:dyDescent="0.2">
      <c r="D14485" s="2"/>
    </row>
    <row r="14486" spans="4:4" ht="33" customHeight="1" x14ac:dyDescent="0.2">
      <c r="D14486" s="2"/>
    </row>
    <row r="14487" spans="4:4" ht="33" customHeight="1" x14ac:dyDescent="0.2">
      <c r="D14487" s="2"/>
    </row>
    <row r="14488" spans="4:4" ht="33" customHeight="1" x14ac:dyDescent="0.2">
      <c r="D14488" s="2"/>
    </row>
    <row r="14489" spans="4:4" ht="33" customHeight="1" x14ac:dyDescent="0.2">
      <c r="D14489" s="2"/>
    </row>
    <row r="14490" spans="4:4" ht="33" customHeight="1" x14ac:dyDescent="0.2">
      <c r="D14490" s="2"/>
    </row>
    <row r="14491" spans="4:4" ht="33" customHeight="1" x14ac:dyDescent="0.2">
      <c r="D14491" s="2"/>
    </row>
    <row r="14492" spans="4:4" ht="33" customHeight="1" x14ac:dyDescent="0.2">
      <c r="D14492" s="2"/>
    </row>
    <row r="14493" spans="4:4" ht="33" customHeight="1" x14ac:dyDescent="0.2">
      <c r="D14493" s="2"/>
    </row>
    <row r="14494" spans="4:4" ht="33" customHeight="1" x14ac:dyDescent="0.2">
      <c r="D14494" s="2"/>
    </row>
    <row r="14495" spans="4:4" ht="33" customHeight="1" x14ac:dyDescent="0.2">
      <c r="D14495" s="2"/>
    </row>
    <row r="14496" spans="4:4" ht="33" customHeight="1" x14ac:dyDescent="0.2">
      <c r="D14496" s="2"/>
    </row>
    <row r="14497" spans="4:4" ht="33" customHeight="1" x14ac:dyDescent="0.2">
      <c r="D14497" s="2"/>
    </row>
    <row r="14498" spans="4:4" ht="33" customHeight="1" x14ac:dyDescent="0.2">
      <c r="D14498" s="2"/>
    </row>
    <row r="14499" spans="4:4" ht="33" customHeight="1" x14ac:dyDescent="0.2">
      <c r="D14499" s="2"/>
    </row>
    <row r="14500" spans="4:4" ht="33" customHeight="1" x14ac:dyDescent="0.2">
      <c r="D14500" s="2"/>
    </row>
    <row r="14501" spans="4:4" ht="33" customHeight="1" x14ac:dyDescent="0.2">
      <c r="D14501" s="2"/>
    </row>
    <row r="14502" spans="4:4" ht="33" customHeight="1" x14ac:dyDescent="0.2">
      <c r="D14502" s="2"/>
    </row>
    <row r="14503" spans="4:4" ht="33" customHeight="1" x14ac:dyDescent="0.2">
      <c r="D14503" s="2"/>
    </row>
    <row r="14504" spans="4:4" ht="33" customHeight="1" x14ac:dyDescent="0.2">
      <c r="D14504" s="2"/>
    </row>
    <row r="14505" spans="4:4" ht="33" customHeight="1" x14ac:dyDescent="0.2">
      <c r="D14505" s="2"/>
    </row>
    <row r="14506" spans="4:4" ht="33" customHeight="1" x14ac:dyDescent="0.2">
      <c r="D14506" s="2"/>
    </row>
    <row r="14507" spans="4:4" ht="33" customHeight="1" x14ac:dyDescent="0.2">
      <c r="D14507" s="2"/>
    </row>
    <row r="14508" spans="4:4" ht="33" customHeight="1" x14ac:dyDescent="0.2">
      <c r="D14508" s="2"/>
    </row>
    <row r="14509" spans="4:4" ht="33" customHeight="1" x14ac:dyDescent="0.2">
      <c r="D14509" s="2"/>
    </row>
    <row r="14510" spans="4:4" ht="33" customHeight="1" x14ac:dyDescent="0.2">
      <c r="D14510" s="2"/>
    </row>
    <row r="14511" spans="4:4" ht="33" customHeight="1" x14ac:dyDescent="0.2">
      <c r="D14511" s="2"/>
    </row>
    <row r="14512" spans="4:4" ht="33" customHeight="1" x14ac:dyDescent="0.2">
      <c r="D14512" s="2"/>
    </row>
    <row r="14513" spans="4:4" ht="33" customHeight="1" x14ac:dyDescent="0.2">
      <c r="D14513" s="2"/>
    </row>
    <row r="14514" spans="4:4" ht="33" customHeight="1" x14ac:dyDescent="0.2">
      <c r="D14514" s="2"/>
    </row>
    <row r="14515" spans="4:4" ht="33" customHeight="1" x14ac:dyDescent="0.2">
      <c r="D14515" s="2"/>
    </row>
    <row r="14516" spans="4:4" ht="33" customHeight="1" x14ac:dyDescent="0.2">
      <c r="D14516" s="2"/>
    </row>
    <row r="14517" spans="4:4" ht="33" customHeight="1" x14ac:dyDescent="0.2">
      <c r="D14517" s="2"/>
    </row>
    <row r="14518" spans="4:4" ht="33" customHeight="1" x14ac:dyDescent="0.2">
      <c r="D14518" s="2"/>
    </row>
    <row r="14519" spans="4:4" ht="33" customHeight="1" x14ac:dyDescent="0.2">
      <c r="D14519" s="2"/>
    </row>
    <row r="14520" spans="4:4" ht="33" customHeight="1" x14ac:dyDescent="0.2">
      <c r="D14520" s="2"/>
    </row>
    <row r="14521" spans="4:4" ht="33" customHeight="1" x14ac:dyDescent="0.2">
      <c r="D14521" s="2"/>
    </row>
    <row r="14522" spans="4:4" ht="33" customHeight="1" x14ac:dyDescent="0.2">
      <c r="D14522" s="2"/>
    </row>
    <row r="14523" spans="4:4" ht="33" customHeight="1" x14ac:dyDescent="0.2">
      <c r="D14523" s="2"/>
    </row>
    <row r="14524" spans="4:4" ht="33" customHeight="1" x14ac:dyDescent="0.2">
      <c r="D14524" s="2"/>
    </row>
    <row r="14525" spans="4:4" ht="33" customHeight="1" x14ac:dyDescent="0.2">
      <c r="D14525" s="2"/>
    </row>
    <row r="14526" spans="4:4" ht="33" customHeight="1" x14ac:dyDescent="0.2">
      <c r="D14526" s="2"/>
    </row>
    <row r="14527" spans="4:4" ht="33" customHeight="1" x14ac:dyDescent="0.2">
      <c r="D14527" s="2"/>
    </row>
    <row r="14528" spans="4:4" ht="33" customHeight="1" x14ac:dyDescent="0.2">
      <c r="D14528" s="2"/>
    </row>
    <row r="14529" spans="4:4" ht="33" customHeight="1" x14ac:dyDescent="0.2">
      <c r="D14529" s="2"/>
    </row>
    <row r="14530" spans="4:4" ht="33" customHeight="1" x14ac:dyDescent="0.2">
      <c r="D14530" s="2"/>
    </row>
    <row r="14531" spans="4:4" ht="33" customHeight="1" x14ac:dyDescent="0.2">
      <c r="D14531" s="2"/>
    </row>
    <row r="14532" spans="4:4" ht="33" customHeight="1" x14ac:dyDescent="0.2">
      <c r="D14532" s="2"/>
    </row>
    <row r="14533" spans="4:4" ht="33" customHeight="1" x14ac:dyDescent="0.2">
      <c r="D14533" s="2"/>
    </row>
    <row r="14534" spans="4:4" ht="33" customHeight="1" x14ac:dyDescent="0.2">
      <c r="D14534" s="2"/>
    </row>
    <row r="14535" spans="4:4" ht="33" customHeight="1" x14ac:dyDescent="0.2">
      <c r="D14535" s="2"/>
    </row>
    <row r="14536" spans="4:4" ht="33" customHeight="1" x14ac:dyDescent="0.2">
      <c r="D14536" s="2"/>
    </row>
    <row r="14537" spans="4:4" ht="33" customHeight="1" x14ac:dyDescent="0.2">
      <c r="D14537" s="2"/>
    </row>
    <row r="14538" spans="4:4" ht="33" customHeight="1" x14ac:dyDescent="0.2">
      <c r="D14538" s="2"/>
    </row>
    <row r="14539" spans="4:4" ht="33" customHeight="1" x14ac:dyDescent="0.2">
      <c r="D14539" s="2"/>
    </row>
    <row r="14540" spans="4:4" ht="33" customHeight="1" x14ac:dyDescent="0.2">
      <c r="D14540" s="2"/>
    </row>
    <row r="14541" spans="4:4" ht="33" customHeight="1" x14ac:dyDescent="0.2">
      <c r="D14541" s="2"/>
    </row>
    <row r="14542" spans="4:4" ht="33" customHeight="1" x14ac:dyDescent="0.2">
      <c r="D14542" s="2"/>
    </row>
    <row r="14543" spans="4:4" ht="33" customHeight="1" x14ac:dyDescent="0.2">
      <c r="D14543" s="2"/>
    </row>
    <row r="14544" spans="4:4" ht="33" customHeight="1" x14ac:dyDescent="0.2">
      <c r="D14544" s="2"/>
    </row>
    <row r="14545" spans="4:4" ht="33" customHeight="1" x14ac:dyDescent="0.2">
      <c r="D14545" s="2"/>
    </row>
    <row r="14546" spans="4:4" ht="33" customHeight="1" x14ac:dyDescent="0.2">
      <c r="D14546" s="2"/>
    </row>
    <row r="14547" spans="4:4" ht="33" customHeight="1" x14ac:dyDescent="0.2">
      <c r="D14547" s="2"/>
    </row>
    <row r="14548" spans="4:4" ht="33" customHeight="1" x14ac:dyDescent="0.2">
      <c r="D14548" s="2"/>
    </row>
    <row r="14549" spans="4:4" ht="33" customHeight="1" x14ac:dyDescent="0.2">
      <c r="D14549" s="2"/>
    </row>
    <row r="14550" spans="4:4" ht="33" customHeight="1" x14ac:dyDescent="0.2">
      <c r="D14550" s="2"/>
    </row>
    <row r="14551" spans="4:4" ht="33" customHeight="1" x14ac:dyDescent="0.2">
      <c r="D14551" s="2"/>
    </row>
    <row r="14552" spans="4:4" ht="33" customHeight="1" x14ac:dyDescent="0.2">
      <c r="D14552" s="2"/>
    </row>
    <row r="14553" spans="4:4" ht="33" customHeight="1" x14ac:dyDescent="0.2">
      <c r="D14553" s="2"/>
    </row>
    <row r="14554" spans="4:4" ht="33" customHeight="1" x14ac:dyDescent="0.2">
      <c r="D14554" s="2"/>
    </row>
    <row r="14555" spans="4:4" ht="33" customHeight="1" x14ac:dyDescent="0.2">
      <c r="D14555" s="2"/>
    </row>
    <row r="14556" spans="4:4" ht="33" customHeight="1" x14ac:dyDescent="0.2">
      <c r="D14556" s="2"/>
    </row>
    <row r="14557" spans="4:4" ht="33" customHeight="1" x14ac:dyDescent="0.2">
      <c r="D14557" s="2"/>
    </row>
    <row r="14558" spans="4:4" ht="33" customHeight="1" x14ac:dyDescent="0.2">
      <c r="D14558" s="2"/>
    </row>
    <row r="14559" spans="4:4" ht="33" customHeight="1" x14ac:dyDescent="0.2">
      <c r="D14559" s="2"/>
    </row>
    <row r="14560" spans="4:4" ht="33" customHeight="1" x14ac:dyDescent="0.2">
      <c r="D14560" s="2"/>
    </row>
    <row r="14561" spans="4:4" ht="33" customHeight="1" x14ac:dyDescent="0.2">
      <c r="D14561" s="2"/>
    </row>
    <row r="14562" spans="4:4" ht="33" customHeight="1" x14ac:dyDescent="0.2">
      <c r="D14562" s="2"/>
    </row>
    <row r="14563" spans="4:4" ht="33" customHeight="1" x14ac:dyDescent="0.2">
      <c r="D14563" s="2"/>
    </row>
    <row r="14564" spans="4:4" ht="33" customHeight="1" x14ac:dyDescent="0.2">
      <c r="D14564" s="2"/>
    </row>
    <row r="14565" spans="4:4" ht="33" customHeight="1" x14ac:dyDescent="0.2">
      <c r="D14565" s="2"/>
    </row>
    <row r="14566" spans="4:4" ht="33" customHeight="1" x14ac:dyDescent="0.2">
      <c r="D14566" s="2"/>
    </row>
    <row r="14567" spans="4:4" ht="33" customHeight="1" x14ac:dyDescent="0.2">
      <c r="D14567" s="2"/>
    </row>
    <row r="14568" spans="4:4" ht="33" customHeight="1" x14ac:dyDescent="0.2">
      <c r="D14568" s="2"/>
    </row>
    <row r="14569" spans="4:4" ht="33" customHeight="1" x14ac:dyDescent="0.2">
      <c r="D14569" s="2"/>
    </row>
    <row r="14570" spans="4:4" ht="33" customHeight="1" x14ac:dyDescent="0.2">
      <c r="D14570" s="2"/>
    </row>
    <row r="14571" spans="4:4" ht="33" customHeight="1" x14ac:dyDescent="0.2">
      <c r="D14571" s="2"/>
    </row>
    <row r="14572" spans="4:4" ht="33" customHeight="1" x14ac:dyDescent="0.2">
      <c r="D14572" s="2"/>
    </row>
    <row r="14573" spans="4:4" ht="33" customHeight="1" x14ac:dyDescent="0.2">
      <c r="D14573" s="2"/>
    </row>
    <row r="14574" spans="4:4" ht="33" customHeight="1" x14ac:dyDescent="0.2">
      <c r="D14574" s="2"/>
    </row>
    <row r="14575" spans="4:4" ht="33" customHeight="1" x14ac:dyDescent="0.2">
      <c r="D14575" s="2"/>
    </row>
    <row r="14576" spans="4:4" ht="33" customHeight="1" x14ac:dyDescent="0.2">
      <c r="D14576" s="2"/>
    </row>
    <row r="14577" spans="4:4" ht="33" customHeight="1" x14ac:dyDescent="0.2">
      <c r="D14577" s="2"/>
    </row>
    <row r="14578" spans="4:4" ht="33" customHeight="1" x14ac:dyDescent="0.2">
      <c r="D14578" s="2"/>
    </row>
    <row r="14579" spans="4:4" ht="33" customHeight="1" x14ac:dyDescent="0.2">
      <c r="D14579" s="2"/>
    </row>
    <row r="14580" spans="4:4" ht="33" customHeight="1" x14ac:dyDescent="0.2">
      <c r="D14580" s="2"/>
    </row>
    <row r="14581" spans="4:4" ht="33" customHeight="1" x14ac:dyDescent="0.2">
      <c r="D14581" s="2"/>
    </row>
    <row r="14582" spans="4:4" ht="33" customHeight="1" x14ac:dyDescent="0.2">
      <c r="D14582" s="2"/>
    </row>
    <row r="14583" spans="4:4" ht="33" customHeight="1" x14ac:dyDescent="0.2">
      <c r="D14583" s="2"/>
    </row>
    <row r="14584" spans="4:4" ht="33" customHeight="1" x14ac:dyDescent="0.2">
      <c r="D14584" s="2"/>
    </row>
    <row r="14585" spans="4:4" ht="33" customHeight="1" x14ac:dyDescent="0.2">
      <c r="D14585" s="2"/>
    </row>
    <row r="14586" spans="4:4" ht="33" customHeight="1" x14ac:dyDescent="0.2">
      <c r="D14586" s="2"/>
    </row>
    <row r="14587" spans="4:4" ht="33" customHeight="1" x14ac:dyDescent="0.2">
      <c r="D14587" s="2"/>
    </row>
    <row r="14588" spans="4:4" ht="33" customHeight="1" x14ac:dyDescent="0.2">
      <c r="D14588" s="2"/>
    </row>
    <row r="14589" spans="4:4" ht="33" customHeight="1" x14ac:dyDescent="0.2">
      <c r="D14589" s="2"/>
    </row>
    <row r="14590" spans="4:4" ht="33" customHeight="1" x14ac:dyDescent="0.2">
      <c r="D14590" s="2"/>
    </row>
    <row r="14591" spans="4:4" ht="33" customHeight="1" x14ac:dyDescent="0.2">
      <c r="D14591" s="2"/>
    </row>
    <row r="14592" spans="4:4" ht="33" customHeight="1" x14ac:dyDescent="0.2">
      <c r="D14592" s="2"/>
    </row>
    <row r="14593" spans="4:4" ht="33" customHeight="1" x14ac:dyDescent="0.2">
      <c r="D14593" s="2"/>
    </row>
    <row r="14594" spans="4:4" ht="33" customHeight="1" x14ac:dyDescent="0.2">
      <c r="D14594" s="2"/>
    </row>
    <row r="14595" spans="4:4" ht="33" customHeight="1" x14ac:dyDescent="0.2">
      <c r="D14595" s="2"/>
    </row>
    <row r="14596" spans="4:4" ht="33" customHeight="1" x14ac:dyDescent="0.2">
      <c r="D14596" s="2"/>
    </row>
    <row r="14597" spans="4:4" ht="33" customHeight="1" x14ac:dyDescent="0.2">
      <c r="D14597" s="2"/>
    </row>
    <row r="14598" spans="4:4" ht="33" customHeight="1" x14ac:dyDescent="0.2">
      <c r="D14598" s="2"/>
    </row>
    <row r="14599" spans="4:4" ht="33" customHeight="1" x14ac:dyDescent="0.2">
      <c r="D14599" s="2"/>
    </row>
    <row r="14600" spans="4:4" ht="33" customHeight="1" x14ac:dyDescent="0.2">
      <c r="D14600" s="2"/>
    </row>
    <row r="14601" spans="4:4" ht="33" customHeight="1" x14ac:dyDescent="0.2">
      <c r="D14601" s="2"/>
    </row>
    <row r="14602" spans="4:4" ht="33" customHeight="1" x14ac:dyDescent="0.2">
      <c r="D14602" s="2"/>
    </row>
    <row r="14603" spans="4:4" ht="33" customHeight="1" x14ac:dyDescent="0.2">
      <c r="D14603" s="2"/>
    </row>
    <row r="14604" spans="4:4" ht="33" customHeight="1" x14ac:dyDescent="0.2">
      <c r="D14604" s="2"/>
    </row>
    <row r="14605" spans="4:4" ht="33" customHeight="1" x14ac:dyDescent="0.2">
      <c r="D14605" s="2"/>
    </row>
    <row r="14606" spans="4:4" ht="33" customHeight="1" x14ac:dyDescent="0.2">
      <c r="D14606" s="2"/>
    </row>
    <row r="14607" spans="4:4" ht="33" customHeight="1" x14ac:dyDescent="0.2">
      <c r="D14607" s="2"/>
    </row>
    <row r="14608" spans="4:4" ht="33" customHeight="1" x14ac:dyDescent="0.2">
      <c r="D14608" s="2"/>
    </row>
    <row r="14609" spans="4:4" ht="33" customHeight="1" x14ac:dyDescent="0.2">
      <c r="D14609" s="2"/>
    </row>
    <row r="14610" spans="4:4" ht="33" customHeight="1" x14ac:dyDescent="0.2">
      <c r="D14610" s="2"/>
    </row>
    <row r="14611" spans="4:4" ht="33" customHeight="1" x14ac:dyDescent="0.2">
      <c r="D14611" s="2"/>
    </row>
    <row r="14612" spans="4:4" ht="33" customHeight="1" x14ac:dyDescent="0.2">
      <c r="D14612" s="2"/>
    </row>
    <row r="14613" spans="4:4" ht="33" customHeight="1" x14ac:dyDescent="0.2">
      <c r="D14613" s="2"/>
    </row>
    <row r="14614" spans="4:4" ht="33" customHeight="1" x14ac:dyDescent="0.2">
      <c r="D14614" s="2"/>
    </row>
    <row r="14615" spans="4:4" ht="33" customHeight="1" x14ac:dyDescent="0.2">
      <c r="D14615" s="2"/>
    </row>
    <row r="14616" spans="4:4" ht="33" customHeight="1" x14ac:dyDescent="0.2">
      <c r="D14616" s="2"/>
    </row>
    <row r="14617" spans="4:4" ht="33" customHeight="1" x14ac:dyDescent="0.2">
      <c r="D14617" s="2"/>
    </row>
    <row r="14618" spans="4:4" ht="33" customHeight="1" x14ac:dyDescent="0.2">
      <c r="D14618" s="2"/>
    </row>
    <row r="14619" spans="4:4" ht="33" customHeight="1" x14ac:dyDescent="0.2">
      <c r="D14619" s="2"/>
    </row>
    <row r="14620" spans="4:4" ht="33" customHeight="1" x14ac:dyDescent="0.2">
      <c r="D14620" s="2"/>
    </row>
    <row r="14621" spans="4:4" ht="33" customHeight="1" x14ac:dyDescent="0.2">
      <c r="D14621" s="2"/>
    </row>
    <row r="14622" spans="4:4" ht="33" customHeight="1" x14ac:dyDescent="0.2">
      <c r="D14622" s="2"/>
    </row>
    <row r="14623" spans="4:4" ht="33" customHeight="1" x14ac:dyDescent="0.2">
      <c r="D14623" s="2"/>
    </row>
    <row r="14624" spans="4:4" ht="33" customHeight="1" x14ac:dyDescent="0.2">
      <c r="D14624" s="2"/>
    </row>
    <row r="14625" spans="4:4" ht="33" customHeight="1" x14ac:dyDescent="0.2">
      <c r="D14625" s="2"/>
    </row>
    <row r="14626" spans="4:4" ht="33" customHeight="1" x14ac:dyDescent="0.2">
      <c r="D14626" s="2"/>
    </row>
    <row r="14627" spans="4:4" ht="33" customHeight="1" x14ac:dyDescent="0.2">
      <c r="D14627" s="2"/>
    </row>
    <row r="14628" spans="4:4" ht="33" customHeight="1" x14ac:dyDescent="0.2">
      <c r="D14628" s="2"/>
    </row>
    <row r="14629" spans="4:4" ht="33" customHeight="1" x14ac:dyDescent="0.2">
      <c r="D14629" s="2"/>
    </row>
    <row r="14630" spans="4:4" ht="33" customHeight="1" x14ac:dyDescent="0.2">
      <c r="D14630" s="2"/>
    </row>
    <row r="14631" spans="4:4" ht="33" customHeight="1" x14ac:dyDescent="0.2">
      <c r="D14631" s="2"/>
    </row>
    <row r="14632" spans="4:4" ht="33" customHeight="1" x14ac:dyDescent="0.2">
      <c r="D14632" s="2"/>
    </row>
    <row r="14633" spans="4:4" ht="33" customHeight="1" x14ac:dyDescent="0.2">
      <c r="D14633" s="2"/>
    </row>
    <row r="14634" spans="4:4" ht="33" customHeight="1" x14ac:dyDescent="0.2">
      <c r="D14634" s="2"/>
    </row>
    <row r="14635" spans="4:4" ht="33" customHeight="1" x14ac:dyDescent="0.2">
      <c r="D14635" s="2"/>
    </row>
    <row r="14636" spans="4:4" ht="33" customHeight="1" x14ac:dyDescent="0.2">
      <c r="D14636" s="2"/>
    </row>
    <row r="14637" spans="4:4" ht="33" customHeight="1" x14ac:dyDescent="0.2">
      <c r="D14637" s="2"/>
    </row>
    <row r="14638" spans="4:4" ht="33" customHeight="1" x14ac:dyDescent="0.2">
      <c r="D14638" s="2"/>
    </row>
    <row r="14639" spans="4:4" ht="33" customHeight="1" x14ac:dyDescent="0.2">
      <c r="D14639" s="2"/>
    </row>
    <row r="14640" spans="4:4" ht="33" customHeight="1" x14ac:dyDescent="0.2">
      <c r="D14640" s="2"/>
    </row>
    <row r="14641" spans="4:4" ht="33" customHeight="1" x14ac:dyDescent="0.2">
      <c r="D14641" s="2"/>
    </row>
    <row r="14642" spans="4:4" ht="33" customHeight="1" x14ac:dyDescent="0.2">
      <c r="D14642" s="2"/>
    </row>
    <row r="14643" spans="4:4" ht="33" customHeight="1" x14ac:dyDescent="0.2">
      <c r="D14643" s="2"/>
    </row>
    <row r="14644" spans="4:4" ht="33" customHeight="1" x14ac:dyDescent="0.2">
      <c r="D14644" s="2"/>
    </row>
    <row r="14645" spans="4:4" ht="33" customHeight="1" x14ac:dyDescent="0.2">
      <c r="D14645" s="2"/>
    </row>
    <row r="14646" spans="4:4" ht="33" customHeight="1" x14ac:dyDescent="0.2">
      <c r="D14646" s="2"/>
    </row>
    <row r="14647" spans="4:4" ht="33" customHeight="1" x14ac:dyDescent="0.2">
      <c r="D14647" s="2"/>
    </row>
    <row r="14648" spans="4:4" ht="33" customHeight="1" x14ac:dyDescent="0.2">
      <c r="D14648" s="2"/>
    </row>
    <row r="14649" spans="4:4" ht="33" customHeight="1" x14ac:dyDescent="0.2">
      <c r="D14649" s="2"/>
    </row>
    <row r="14650" spans="4:4" ht="33" customHeight="1" x14ac:dyDescent="0.2">
      <c r="D14650" s="2"/>
    </row>
    <row r="14651" spans="4:4" ht="33" customHeight="1" x14ac:dyDescent="0.2">
      <c r="D14651" s="2"/>
    </row>
    <row r="14652" spans="4:4" ht="33" customHeight="1" x14ac:dyDescent="0.2">
      <c r="D14652" s="2"/>
    </row>
    <row r="14653" spans="4:4" ht="33" customHeight="1" x14ac:dyDescent="0.2">
      <c r="D14653" s="2"/>
    </row>
    <row r="14654" spans="4:4" ht="33" customHeight="1" x14ac:dyDescent="0.2">
      <c r="D14654" s="2"/>
    </row>
    <row r="14655" spans="4:4" ht="33" customHeight="1" x14ac:dyDescent="0.2">
      <c r="D14655" s="2"/>
    </row>
    <row r="14656" spans="4:4" ht="33" customHeight="1" x14ac:dyDescent="0.2">
      <c r="D14656" s="2"/>
    </row>
    <row r="14657" spans="4:4" ht="33" customHeight="1" x14ac:dyDescent="0.2">
      <c r="D14657" s="2"/>
    </row>
    <row r="14658" spans="4:4" ht="33" customHeight="1" x14ac:dyDescent="0.2">
      <c r="D14658" s="2"/>
    </row>
    <row r="14659" spans="4:4" ht="33" customHeight="1" x14ac:dyDescent="0.2">
      <c r="D14659" s="2"/>
    </row>
    <row r="14660" spans="4:4" ht="33" customHeight="1" x14ac:dyDescent="0.2">
      <c r="D14660" s="2"/>
    </row>
    <row r="14661" spans="4:4" ht="33" customHeight="1" x14ac:dyDescent="0.2">
      <c r="D14661" s="2"/>
    </row>
    <row r="14662" spans="4:4" ht="33" customHeight="1" x14ac:dyDescent="0.2">
      <c r="D14662" s="2"/>
    </row>
    <row r="14663" spans="4:4" ht="33" customHeight="1" x14ac:dyDescent="0.2">
      <c r="D14663" s="2"/>
    </row>
    <row r="14664" spans="4:4" ht="33" customHeight="1" x14ac:dyDescent="0.2">
      <c r="D14664" s="2"/>
    </row>
    <row r="14665" spans="4:4" ht="33" customHeight="1" x14ac:dyDescent="0.2">
      <c r="D14665" s="2"/>
    </row>
    <row r="14666" spans="4:4" ht="33" customHeight="1" x14ac:dyDescent="0.2">
      <c r="D14666" s="2"/>
    </row>
    <row r="14667" spans="4:4" ht="33" customHeight="1" x14ac:dyDescent="0.2">
      <c r="D14667" s="2"/>
    </row>
    <row r="14668" spans="4:4" ht="33" customHeight="1" x14ac:dyDescent="0.2">
      <c r="D14668" s="2"/>
    </row>
    <row r="14669" spans="4:4" ht="33" customHeight="1" x14ac:dyDescent="0.2">
      <c r="D14669" s="2"/>
    </row>
    <row r="14670" spans="4:4" ht="33" customHeight="1" x14ac:dyDescent="0.2">
      <c r="D14670" s="2"/>
    </row>
    <row r="14671" spans="4:4" ht="33" customHeight="1" x14ac:dyDescent="0.2">
      <c r="D14671" s="2"/>
    </row>
    <row r="14672" spans="4:4" ht="33" customHeight="1" x14ac:dyDescent="0.2">
      <c r="D14672" s="2"/>
    </row>
    <row r="14673" spans="4:4" ht="33" customHeight="1" x14ac:dyDescent="0.2">
      <c r="D14673" s="2"/>
    </row>
    <row r="14674" spans="4:4" ht="33" customHeight="1" x14ac:dyDescent="0.2">
      <c r="D14674" s="2"/>
    </row>
    <row r="14675" spans="4:4" ht="33" customHeight="1" x14ac:dyDescent="0.2">
      <c r="D14675" s="2"/>
    </row>
    <row r="14676" spans="4:4" ht="33" customHeight="1" x14ac:dyDescent="0.2">
      <c r="D14676" s="2"/>
    </row>
    <row r="14677" spans="4:4" ht="33" customHeight="1" x14ac:dyDescent="0.2">
      <c r="D14677" s="2"/>
    </row>
    <row r="14678" spans="4:4" ht="33" customHeight="1" x14ac:dyDescent="0.2">
      <c r="D14678" s="2"/>
    </row>
    <row r="14679" spans="4:4" ht="33" customHeight="1" x14ac:dyDescent="0.2">
      <c r="D14679" s="2"/>
    </row>
    <row r="14680" spans="4:4" ht="33" customHeight="1" x14ac:dyDescent="0.2">
      <c r="D14680" s="2"/>
    </row>
    <row r="14681" spans="4:4" ht="33" customHeight="1" x14ac:dyDescent="0.2">
      <c r="D14681" s="2"/>
    </row>
    <row r="14682" spans="4:4" ht="33" customHeight="1" x14ac:dyDescent="0.2">
      <c r="D14682" s="2"/>
    </row>
    <row r="14683" spans="4:4" ht="33" customHeight="1" x14ac:dyDescent="0.2">
      <c r="D14683" s="2"/>
    </row>
    <row r="14684" spans="4:4" ht="33" customHeight="1" x14ac:dyDescent="0.2">
      <c r="D14684" s="2"/>
    </row>
    <row r="14685" spans="4:4" ht="33" customHeight="1" x14ac:dyDescent="0.2">
      <c r="D14685" s="2"/>
    </row>
    <row r="14686" spans="4:4" ht="33" customHeight="1" x14ac:dyDescent="0.2">
      <c r="D14686" s="2"/>
    </row>
    <row r="14687" spans="4:4" ht="33" customHeight="1" x14ac:dyDescent="0.2">
      <c r="D14687" s="2"/>
    </row>
    <row r="14688" spans="4:4" ht="33" customHeight="1" x14ac:dyDescent="0.2">
      <c r="D14688" s="2"/>
    </row>
    <row r="14689" spans="4:4" ht="33" customHeight="1" x14ac:dyDescent="0.2">
      <c r="D14689" s="2"/>
    </row>
    <row r="14690" spans="4:4" ht="33" customHeight="1" x14ac:dyDescent="0.2">
      <c r="D14690" s="2"/>
    </row>
    <row r="14691" spans="4:4" ht="33" customHeight="1" x14ac:dyDescent="0.2">
      <c r="D14691" s="2"/>
    </row>
    <row r="14692" spans="4:4" ht="33" customHeight="1" x14ac:dyDescent="0.2">
      <c r="D14692" s="2"/>
    </row>
    <row r="14693" spans="4:4" ht="33" customHeight="1" x14ac:dyDescent="0.2">
      <c r="D14693" s="2"/>
    </row>
    <row r="14694" spans="4:4" ht="33" customHeight="1" x14ac:dyDescent="0.2">
      <c r="D14694" s="2"/>
    </row>
    <row r="14695" spans="4:4" ht="33" customHeight="1" x14ac:dyDescent="0.2">
      <c r="D14695" s="2"/>
    </row>
    <row r="14696" spans="4:4" ht="33" customHeight="1" x14ac:dyDescent="0.2">
      <c r="D14696" s="2"/>
    </row>
    <row r="14697" spans="4:4" ht="33" customHeight="1" x14ac:dyDescent="0.2">
      <c r="D14697" s="2"/>
    </row>
    <row r="14698" spans="4:4" ht="33" customHeight="1" x14ac:dyDescent="0.2">
      <c r="D14698" s="2"/>
    </row>
    <row r="14699" spans="4:4" ht="33" customHeight="1" x14ac:dyDescent="0.2">
      <c r="D14699" s="2"/>
    </row>
    <row r="14700" spans="4:4" ht="33" customHeight="1" x14ac:dyDescent="0.2">
      <c r="D14700" s="2"/>
    </row>
    <row r="14701" spans="4:4" ht="33" customHeight="1" x14ac:dyDescent="0.2">
      <c r="D14701" s="2"/>
    </row>
    <row r="14702" spans="4:4" ht="33" customHeight="1" x14ac:dyDescent="0.2">
      <c r="D14702" s="2"/>
    </row>
    <row r="14703" spans="4:4" ht="33" customHeight="1" x14ac:dyDescent="0.2">
      <c r="D14703" s="2"/>
    </row>
    <row r="14704" spans="4:4" ht="33" customHeight="1" x14ac:dyDescent="0.2">
      <c r="D14704" s="2"/>
    </row>
    <row r="14705" spans="4:4" ht="33" customHeight="1" x14ac:dyDescent="0.2">
      <c r="D14705" s="2"/>
    </row>
    <row r="14706" spans="4:4" ht="33" customHeight="1" x14ac:dyDescent="0.2">
      <c r="D14706" s="2"/>
    </row>
    <row r="14707" spans="4:4" ht="33" customHeight="1" x14ac:dyDescent="0.2">
      <c r="D14707" s="2"/>
    </row>
    <row r="14708" spans="4:4" ht="33" customHeight="1" x14ac:dyDescent="0.2">
      <c r="D14708" s="2"/>
    </row>
    <row r="14709" spans="4:4" ht="33" customHeight="1" x14ac:dyDescent="0.2">
      <c r="D14709" s="2"/>
    </row>
    <row r="14710" spans="4:4" ht="33" customHeight="1" x14ac:dyDescent="0.2">
      <c r="D14710" s="2"/>
    </row>
    <row r="14711" spans="4:4" ht="33" customHeight="1" x14ac:dyDescent="0.2">
      <c r="D14711" s="2"/>
    </row>
    <row r="14712" spans="4:4" ht="33" customHeight="1" x14ac:dyDescent="0.2">
      <c r="D14712" s="2"/>
    </row>
    <row r="14713" spans="4:4" ht="33" customHeight="1" x14ac:dyDescent="0.2">
      <c r="D14713" s="2"/>
    </row>
    <row r="14714" spans="4:4" ht="33" customHeight="1" x14ac:dyDescent="0.2">
      <c r="D14714" s="2"/>
    </row>
    <row r="14715" spans="4:4" ht="33" customHeight="1" x14ac:dyDescent="0.2">
      <c r="D14715" s="2"/>
    </row>
    <row r="14716" spans="4:4" ht="33" customHeight="1" x14ac:dyDescent="0.2">
      <c r="D14716" s="2"/>
    </row>
    <row r="14717" spans="4:4" ht="33" customHeight="1" x14ac:dyDescent="0.2">
      <c r="D14717" s="2"/>
    </row>
    <row r="14718" spans="4:4" ht="33" customHeight="1" x14ac:dyDescent="0.2">
      <c r="D14718" s="2"/>
    </row>
    <row r="14719" spans="4:4" ht="33" customHeight="1" x14ac:dyDescent="0.2">
      <c r="D14719" s="2"/>
    </row>
    <row r="14720" spans="4:4" ht="33" customHeight="1" x14ac:dyDescent="0.2">
      <c r="D14720" s="2"/>
    </row>
    <row r="14721" spans="4:4" ht="33" customHeight="1" x14ac:dyDescent="0.2">
      <c r="D14721" s="2"/>
    </row>
    <row r="14722" spans="4:4" ht="33" customHeight="1" x14ac:dyDescent="0.2">
      <c r="D14722" s="2"/>
    </row>
    <row r="14723" spans="4:4" ht="33" customHeight="1" x14ac:dyDescent="0.2">
      <c r="D14723" s="2"/>
    </row>
    <row r="14724" spans="4:4" ht="33" customHeight="1" x14ac:dyDescent="0.2">
      <c r="D14724" s="2"/>
    </row>
    <row r="14725" spans="4:4" ht="33" customHeight="1" x14ac:dyDescent="0.2">
      <c r="D14725" s="2"/>
    </row>
    <row r="14726" spans="4:4" ht="33" customHeight="1" x14ac:dyDescent="0.2">
      <c r="D14726" s="2"/>
    </row>
    <row r="14727" spans="4:4" ht="33" customHeight="1" x14ac:dyDescent="0.2">
      <c r="D14727" s="2"/>
    </row>
    <row r="14728" spans="4:4" ht="33" customHeight="1" x14ac:dyDescent="0.2">
      <c r="D14728" s="2"/>
    </row>
    <row r="14729" spans="4:4" ht="33" customHeight="1" x14ac:dyDescent="0.2">
      <c r="D14729" s="2"/>
    </row>
    <row r="14730" spans="4:4" ht="33" customHeight="1" x14ac:dyDescent="0.2">
      <c r="D14730" s="2"/>
    </row>
    <row r="14731" spans="4:4" ht="33" customHeight="1" x14ac:dyDescent="0.2">
      <c r="D14731" s="2"/>
    </row>
    <row r="14732" spans="4:4" ht="33" customHeight="1" x14ac:dyDescent="0.2">
      <c r="D14732" s="2"/>
    </row>
    <row r="14733" spans="4:4" ht="33" customHeight="1" x14ac:dyDescent="0.2">
      <c r="D14733" s="2"/>
    </row>
    <row r="14734" spans="4:4" ht="33" customHeight="1" x14ac:dyDescent="0.2">
      <c r="D14734" s="2"/>
    </row>
    <row r="14735" spans="4:4" ht="33" customHeight="1" x14ac:dyDescent="0.2">
      <c r="D14735" s="2"/>
    </row>
    <row r="14736" spans="4:4" ht="33" customHeight="1" x14ac:dyDescent="0.2">
      <c r="D14736" s="2"/>
    </row>
    <row r="14737" spans="4:4" ht="33" customHeight="1" x14ac:dyDescent="0.2">
      <c r="D14737" s="2"/>
    </row>
    <row r="14738" spans="4:4" ht="33" customHeight="1" x14ac:dyDescent="0.2">
      <c r="D14738" s="2"/>
    </row>
    <row r="14739" spans="4:4" ht="33" customHeight="1" x14ac:dyDescent="0.2">
      <c r="D14739" s="2"/>
    </row>
    <row r="14740" spans="4:4" ht="33" customHeight="1" x14ac:dyDescent="0.2">
      <c r="D14740" s="2"/>
    </row>
    <row r="14741" spans="4:4" ht="33" customHeight="1" x14ac:dyDescent="0.2">
      <c r="D14741" s="2"/>
    </row>
    <row r="14742" spans="4:4" ht="33" customHeight="1" x14ac:dyDescent="0.2">
      <c r="D14742" s="2"/>
    </row>
    <row r="14743" spans="4:4" ht="33" customHeight="1" x14ac:dyDescent="0.2">
      <c r="D14743" s="2"/>
    </row>
    <row r="14744" spans="4:4" ht="33" customHeight="1" x14ac:dyDescent="0.2">
      <c r="D14744" s="2"/>
    </row>
    <row r="14745" spans="4:4" ht="33" customHeight="1" x14ac:dyDescent="0.2">
      <c r="D14745" s="2"/>
    </row>
    <row r="14746" spans="4:4" ht="33" customHeight="1" x14ac:dyDescent="0.2">
      <c r="D14746" s="2"/>
    </row>
    <row r="14747" spans="4:4" ht="33" customHeight="1" x14ac:dyDescent="0.2">
      <c r="D14747" s="2"/>
    </row>
    <row r="14748" spans="4:4" ht="33" customHeight="1" x14ac:dyDescent="0.2">
      <c r="D14748" s="2"/>
    </row>
    <row r="14749" spans="4:4" ht="33" customHeight="1" x14ac:dyDescent="0.2">
      <c r="D14749" s="2"/>
    </row>
    <row r="14750" spans="4:4" ht="33" customHeight="1" x14ac:dyDescent="0.2">
      <c r="D14750" s="2"/>
    </row>
    <row r="14751" spans="4:4" ht="33" customHeight="1" x14ac:dyDescent="0.2">
      <c r="D14751" s="2"/>
    </row>
    <row r="14752" spans="4:4" ht="33" customHeight="1" x14ac:dyDescent="0.2">
      <c r="D14752" s="2"/>
    </row>
    <row r="14753" spans="4:4" ht="33" customHeight="1" x14ac:dyDescent="0.2">
      <c r="D14753" s="2"/>
    </row>
    <row r="14754" spans="4:4" ht="33" customHeight="1" x14ac:dyDescent="0.2">
      <c r="D14754" s="2"/>
    </row>
    <row r="14755" spans="4:4" ht="33" customHeight="1" x14ac:dyDescent="0.2">
      <c r="D14755" s="2"/>
    </row>
    <row r="14756" spans="4:4" ht="33" customHeight="1" x14ac:dyDescent="0.2">
      <c r="D14756" s="2"/>
    </row>
    <row r="14757" spans="4:4" ht="33" customHeight="1" x14ac:dyDescent="0.2">
      <c r="D14757" s="2"/>
    </row>
    <row r="14758" spans="4:4" ht="33" customHeight="1" x14ac:dyDescent="0.2">
      <c r="D14758" s="2"/>
    </row>
    <row r="14759" spans="4:4" ht="33" customHeight="1" x14ac:dyDescent="0.2">
      <c r="D14759" s="2"/>
    </row>
    <row r="14760" spans="4:4" ht="33" customHeight="1" x14ac:dyDescent="0.2">
      <c r="D14760" s="2"/>
    </row>
    <row r="14761" spans="4:4" ht="33" customHeight="1" x14ac:dyDescent="0.2">
      <c r="D14761" s="2"/>
    </row>
    <row r="14762" spans="4:4" ht="33" customHeight="1" x14ac:dyDescent="0.2">
      <c r="D14762" s="2"/>
    </row>
    <row r="14763" spans="4:4" ht="33" customHeight="1" x14ac:dyDescent="0.2">
      <c r="D14763" s="2"/>
    </row>
    <row r="14764" spans="4:4" ht="33" customHeight="1" x14ac:dyDescent="0.2">
      <c r="D14764" s="2"/>
    </row>
    <row r="14765" spans="4:4" ht="33" customHeight="1" x14ac:dyDescent="0.2">
      <c r="D14765" s="2"/>
    </row>
    <row r="14766" spans="4:4" ht="33" customHeight="1" x14ac:dyDescent="0.2">
      <c r="D14766" s="2"/>
    </row>
    <row r="14767" spans="4:4" ht="33" customHeight="1" x14ac:dyDescent="0.2">
      <c r="D14767" s="2"/>
    </row>
    <row r="14768" spans="4:4" ht="33" customHeight="1" x14ac:dyDescent="0.2">
      <c r="D14768" s="2"/>
    </row>
    <row r="14769" spans="4:4" ht="33" customHeight="1" x14ac:dyDescent="0.2">
      <c r="D14769" s="2"/>
    </row>
    <row r="14770" spans="4:4" ht="33" customHeight="1" x14ac:dyDescent="0.2">
      <c r="D14770" s="2"/>
    </row>
    <row r="14771" spans="4:4" ht="33" customHeight="1" x14ac:dyDescent="0.2">
      <c r="D14771" s="2"/>
    </row>
    <row r="14772" spans="4:4" ht="33" customHeight="1" x14ac:dyDescent="0.2">
      <c r="D14772" s="2"/>
    </row>
    <row r="14773" spans="4:4" ht="33" customHeight="1" x14ac:dyDescent="0.2">
      <c r="D14773" s="2"/>
    </row>
    <row r="14774" spans="4:4" ht="33" customHeight="1" x14ac:dyDescent="0.2">
      <c r="D14774" s="2"/>
    </row>
    <row r="14775" spans="4:4" ht="33" customHeight="1" x14ac:dyDescent="0.2">
      <c r="D14775" s="2"/>
    </row>
    <row r="14776" spans="4:4" ht="33" customHeight="1" x14ac:dyDescent="0.2">
      <c r="D14776" s="2"/>
    </row>
    <row r="14777" spans="4:4" ht="33" customHeight="1" x14ac:dyDescent="0.2">
      <c r="D14777" s="2"/>
    </row>
    <row r="14778" spans="4:4" ht="33" customHeight="1" x14ac:dyDescent="0.2">
      <c r="D14778" s="2"/>
    </row>
    <row r="14779" spans="4:4" ht="33" customHeight="1" x14ac:dyDescent="0.2">
      <c r="D14779" s="2"/>
    </row>
    <row r="14780" spans="4:4" ht="33" customHeight="1" x14ac:dyDescent="0.2">
      <c r="D14780" s="2"/>
    </row>
    <row r="14781" spans="4:4" ht="33" customHeight="1" x14ac:dyDescent="0.2">
      <c r="D14781" s="2"/>
    </row>
    <row r="14782" spans="4:4" ht="33" customHeight="1" x14ac:dyDescent="0.2">
      <c r="D14782" s="2"/>
    </row>
    <row r="14783" spans="4:4" ht="33" customHeight="1" x14ac:dyDescent="0.2">
      <c r="D14783" s="2"/>
    </row>
    <row r="14784" spans="4:4" ht="33" customHeight="1" x14ac:dyDescent="0.2">
      <c r="D14784" s="2"/>
    </row>
    <row r="14785" spans="4:4" ht="33" customHeight="1" x14ac:dyDescent="0.2">
      <c r="D14785" s="2"/>
    </row>
    <row r="14786" spans="4:4" ht="33" customHeight="1" x14ac:dyDescent="0.2">
      <c r="D14786" s="2"/>
    </row>
    <row r="14787" spans="4:4" ht="33" customHeight="1" x14ac:dyDescent="0.2">
      <c r="D14787" s="2"/>
    </row>
    <row r="14788" spans="4:4" ht="33" customHeight="1" x14ac:dyDescent="0.2">
      <c r="D14788" s="2"/>
    </row>
    <row r="14789" spans="4:4" ht="33" customHeight="1" x14ac:dyDescent="0.2">
      <c r="D14789" s="2"/>
    </row>
    <row r="14790" spans="4:4" ht="33" customHeight="1" x14ac:dyDescent="0.2">
      <c r="D14790" s="2"/>
    </row>
    <row r="14791" spans="4:4" ht="33" customHeight="1" x14ac:dyDescent="0.2">
      <c r="D14791" s="2"/>
    </row>
    <row r="14792" spans="4:4" ht="33" customHeight="1" x14ac:dyDescent="0.2">
      <c r="D14792" s="2"/>
    </row>
    <row r="14793" spans="4:4" ht="33" customHeight="1" x14ac:dyDescent="0.2">
      <c r="D14793" s="2"/>
    </row>
    <row r="14794" spans="4:4" ht="33" customHeight="1" x14ac:dyDescent="0.2">
      <c r="D14794" s="2"/>
    </row>
    <row r="14795" spans="4:4" ht="33" customHeight="1" x14ac:dyDescent="0.2">
      <c r="D14795" s="2"/>
    </row>
    <row r="14796" spans="4:4" ht="33" customHeight="1" x14ac:dyDescent="0.2">
      <c r="D14796" s="2"/>
    </row>
    <row r="14797" spans="4:4" ht="33" customHeight="1" x14ac:dyDescent="0.2">
      <c r="D14797" s="2"/>
    </row>
    <row r="14798" spans="4:4" ht="33" customHeight="1" x14ac:dyDescent="0.2">
      <c r="D14798" s="2"/>
    </row>
    <row r="14799" spans="4:4" ht="33" customHeight="1" x14ac:dyDescent="0.2">
      <c r="D14799" s="2"/>
    </row>
    <row r="14800" spans="4:4" ht="33" customHeight="1" x14ac:dyDescent="0.2">
      <c r="D14800" s="2"/>
    </row>
    <row r="14801" spans="4:4" ht="33" customHeight="1" x14ac:dyDescent="0.2">
      <c r="D14801" s="2"/>
    </row>
    <row r="14802" spans="4:4" ht="33" customHeight="1" x14ac:dyDescent="0.2">
      <c r="D14802" s="2"/>
    </row>
    <row r="14803" spans="4:4" ht="33" customHeight="1" x14ac:dyDescent="0.2">
      <c r="D14803" s="2"/>
    </row>
    <row r="14804" spans="4:4" ht="33" customHeight="1" x14ac:dyDescent="0.2">
      <c r="D14804" s="2"/>
    </row>
    <row r="14805" spans="4:4" ht="33" customHeight="1" x14ac:dyDescent="0.2">
      <c r="D14805" s="2"/>
    </row>
    <row r="14806" spans="4:4" ht="33" customHeight="1" x14ac:dyDescent="0.2">
      <c r="D14806" s="2"/>
    </row>
    <row r="14807" spans="4:4" ht="33" customHeight="1" x14ac:dyDescent="0.2">
      <c r="D14807" s="2"/>
    </row>
    <row r="14808" spans="4:4" ht="33" customHeight="1" x14ac:dyDescent="0.2">
      <c r="D14808" s="2"/>
    </row>
    <row r="14809" spans="4:4" ht="33" customHeight="1" x14ac:dyDescent="0.2">
      <c r="D14809" s="2"/>
    </row>
    <row r="14810" spans="4:4" ht="33" customHeight="1" x14ac:dyDescent="0.2">
      <c r="D14810" s="2"/>
    </row>
    <row r="14811" spans="4:4" ht="33" customHeight="1" x14ac:dyDescent="0.2">
      <c r="D14811" s="2"/>
    </row>
    <row r="14812" spans="4:4" ht="33" customHeight="1" x14ac:dyDescent="0.2">
      <c r="D14812" s="2"/>
    </row>
    <row r="14813" spans="4:4" ht="33" customHeight="1" x14ac:dyDescent="0.2">
      <c r="D14813" s="2"/>
    </row>
    <row r="14814" spans="4:4" ht="33" customHeight="1" x14ac:dyDescent="0.2">
      <c r="D14814" s="2"/>
    </row>
    <row r="14815" spans="4:4" ht="33" customHeight="1" x14ac:dyDescent="0.2">
      <c r="D14815" s="2"/>
    </row>
    <row r="14816" spans="4:4" ht="33" customHeight="1" x14ac:dyDescent="0.2">
      <c r="D14816" s="2"/>
    </row>
    <row r="14817" spans="4:4" ht="33" customHeight="1" x14ac:dyDescent="0.2">
      <c r="D14817" s="2"/>
    </row>
    <row r="14818" spans="4:4" ht="33" customHeight="1" x14ac:dyDescent="0.2">
      <c r="D14818" s="2"/>
    </row>
    <row r="14819" spans="4:4" ht="33" customHeight="1" x14ac:dyDescent="0.2">
      <c r="D14819" s="2"/>
    </row>
    <row r="14820" spans="4:4" ht="33" customHeight="1" x14ac:dyDescent="0.2">
      <c r="D14820" s="2"/>
    </row>
    <row r="14821" spans="4:4" ht="33" customHeight="1" x14ac:dyDescent="0.2">
      <c r="D14821" s="2"/>
    </row>
    <row r="14822" spans="4:4" ht="33" customHeight="1" x14ac:dyDescent="0.2">
      <c r="D14822" s="2"/>
    </row>
    <row r="14823" spans="4:4" ht="33" customHeight="1" x14ac:dyDescent="0.2">
      <c r="D14823" s="2"/>
    </row>
    <row r="14824" spans="4:4" ht="33" customHeight="1" x14ac:dyDescent="0.2">
      <c r="D14824" s="2"/>
    </row>
    <row r="14825" spans="4:4" ht="33" customHeight="1" x14ac:dyDescent="0.2">
      <c r="D14825" s="2"/>
    </row>
    <row r="14826" spans="4:4" ht="33" customHeight="1" x14ac:dyDescent="0.2">
      <c r="D14826" s="2"/>
    </row>
    <row r="14827" spans="4:4" ht="33" customHeight="1" x14ac:dyDescent="0.2">
      <c r="D14827" s="2"/>
    </row>
    <row r="14828" spans="4:4" ht="33" customHeight="1" x14ac:dyDescent="0.2">
      <c r="D14828" s="2"/>
    </row>
    <row r="14829" spans="4:4" ht="33" customHeight="1" x14ac:dyDescent="0.2">
      <c r="D14829" s="2"/>
    </row>
    <row r="14830" spans="4:4" ht="33" customHeight="1" x14ac:dyDescent="0.2">
      <c r="D14830" s="2"/>
    </row>
    <row r="14831" spans="4:4" ht="33" customHeight="1" x14ac:dyDescent="0.2">
      <c r="D14831" s="2"/>
    </row>
    <row r="14832" spans="4:4" ht="33" customHeight="1" x14ac:dyDescent="0.2">
      <c r="D14832" s="2"/>
    </row>
    <row r="14833" spans="4:4" ht="33" customHeight="1" x14ac:dyDescent="0.2">
      <c r="D14833" s="2"/>
    </row>
    <row r="14834" spans="4:4" ht="33" customHeight="1" x14ac:dyDescent="0.2">
      <c r="D14834" s="2"/>
    </row>
    <row r="14835" spans="4:4" ht="33" customHeight="1" x14ac:dyDescent="0.2">
      <c r="D14835" s="2"/>
    </row>
    <row r="14836" spans="4:4" ht="33" customHeight="1" x14ac:dyDescent="0.2">
      <c r="D14836" s="2"/>
    </row>
    <row r="14837" spans="4:4" ht="33" customHeight="1" x14ac:dyDescent="0.2">
      <c r="D14837" s="2"/>
    </row>
    <row r="14838" spans="4:4" ht="33" customHeight="1" x14ac:dyDescent="0.2">
      <c r="D14838" s="2"/>
    </row>
    <row r="14839" spans="4:4" ht="33" customHeight="1" x14ac:dyDescent="0.2">
      <c r="D14839" s="2"/>
    </row>
    <row r="14840" spans="4:4" ht="33" customHeight="1" x14ac:dyDescent="0.2">
      <c r="D14840" s="2"/>
    </row>
    <row r="14841" spans="4:4" ht="33" customHeight="1" x14ac:dyDescent="0.2">
      <c r="D14841" s="2"/>
    </row>
    <row r="14842" spans="4:4" ht="33" customHeight="1" x14ac:dyDescent="0.2">
      <c r="D14842" s="2"/>
    </row>
    <row r="14843" spans="4:4" ht="33" customHeight="1" x14ac:dyDescent="0.2">
      <c r="D14843" s="2"/>
    </row>
    <row r="14844" spans="4:4" ht="33" customHeight="1" x14ac:dyDescent="0.2">
      <c r="D14844" s="2"/>
    </row>
    <row r="14845" spans="4:4" ht="33" customHeight="1" x14ac:dyDescent="0.2">
      <c r="D14845" s="2"/>
    </row>
    <row r="14846" spans="4:4" ht="33" customHeight="1" x14ac:dyDescent="0.2">
      <c r="D14846" s="2"/>
    </row>
    <row r="14847" spans="4:4" ht="33" customHeight="1" x14ac:dyDescent="0.2">
      <c r="D14847" s="2"/>
    </row>
    <row r="14848" spans="4:4" ht="33" customHeight="1" x14ac:dyDescent="0.2">
      <c r="D14848" s="2"/>
    </row>
    <row r="14849" spans="4:4" ht="33" customHeight="1" x14ac:dyDescent="0.2">
      <c r="D14849" s="2"/>
    </row>
    <row r="14850" spans="4:4" ht="33" customHeight="1" x14ac:dyDescent="0.2">
      <c r="D14850" s="2"/>
    </row>
    <row r="14851" spans="4:4" ht="33" customHeight="1" x14ac:dyDescent="0.2">
      <c r="D14851" s="2"/>
    </row>
    <row r="14852" spans="4:4" ht="33" customHeight="1" x14ac:dyDescent="0.2">
      <c r="D14852" s="2"/>
    </row>
    <row r="14853" spans="4:4" ht="33" customHeight="1" x14ac:dyDescent="0.2">
      <c r="D14853" s="2"/>
    </row>
    <row r="14854" spans="4:4" ht="33" customHeight="1" x14ac:dyDescent="0.2">
      <c r="D14854" s="2"/>
    </row>
    <row r="14855" spans="4:4" ht="33" customHeight="1" x14ac:dyDescent="0.2">
      <c r="D14855" s="2"/>
    </row>
    <row r="14856" spans="4:4" ht="33" customHeight="1" x14ac:dyDescent="0.2">
      <c r="D14856" s="2"/>
    </row>
    <row r="14857" spans="4:4" ht="33" customHeight="1" x14ac:dyDescent="0.2">
      <c r="D14857" s="2"/>
    </row>
    <row r="14858" spans="4:4" ht="33" customHeight="1" x14ac:dyDescent="0.2">
      <c r="D14858" s="2"/>
    </row>
    <row r="14859" spans="4:4" ht="33" customHeight="1" x14ac:dyDescent="0.2">
      <c r="D14859" s="2"/>
    </row>
    <row r="14860" spans="4:4" ht="33" customHeight="1" x14ac:dyDescent="0.2">
      <c r="D14860" s="2"/>
    </row>
    <row r="14861" spans="4:4" ht="33" customHeight="1" x14ac:dyDescent="0.2">
      <c r="D14861" s="2"/>
    </row>
    <row r="14862" spans="4:4" ht="33" customHeight="1" x14ac:dyDescent="0.2">
      <c r="D14862" s="2"/>
    </row>
    <row r="14863" spans="4:4" ht="33" customHeight="1" x14ac:dyDescent="0.2">
      <c r="D14863" s="2"/>
    </row>
    <row r="14864" spans="4:4" ht="33" customHeight="1" x14ac:dyDescent="0.2">
      <c r="D14864" s="2"/>
    </row>
    <row r="14865" spans="4:4" ht="33" customHeight="1" x14ac:dyDescent="0.2">
      <c r="D14865" s="2"/>
    </row>
    <row r="14866" spans="4:4" ht="33" customHeight="1" x14ac:dyDescent="0.2">
      <c r="D14866" s="2"/>
    </row>
    <row r="14867" spans="4:4" ht="33" customHeight="1" x14ac:dyDescent="0.2">
      <c r="D14867" s="2"/>
    </row>
    <row r="14868" spans="4:4" ht="33" customHeight="1" x14ac:dyDescent="0.2">
      <c r="D14868" s="2"/>
    </row>
    <row r="14869" spans="4:4" ht="33" customHeight="1" x14ac:dyDescent="0.2">
      <c r="D14869" s="2"/>
    </row>
    <row r="14870" spans="4:4" ht="33" customHeight="1" x14ac:dyDescent="0.2">
      <c r="D14870" s="2"/>
    </row>
    <row r="14871" spans="4:4" ht="33" customHeight="1" x14ac:dyDescent="0.2">
      <c r="D14871" s="2"/>
    </row>
    <row r="14872" spans="4:4" ht="33" customHeight="1" x14ac:dyDescent="0.2">
      <c r="D14872" s="2"/>
    </row>
    <row r="14873" spans="4:4" ht="33" customHeight="1" x14ac:dyDescent="0.2">
      <c r="D14873" s="2"/>
    </row>
    <row r="14874" spans="4:4" ht="33" customHeight="1" x14ac:dyDescent="0.2">
      <c r="D14874" s="2"/>
    </row>
    <row r="14875" spans="4:4" ht="33" customHeight="1" x14ac:dyDescent="0.2">
      <c r="D14875" s="2"/>
    </row>
    <row r="14876" spans="4:4" ht="33" customHeight="1" x14ac:dyDescent="0.2">
      <c r="D14876" s="2"/>
    </row>
    <row r="14877" spans="4:4" ht="33" customHeight="1" x14ac:dyDescent="0.2">
      <c r="D14877" s="2"/>
    </row>
    <row r="14878" spans="4:4" ht="33" customHeight="1" x14ac:dyDescent="0.2">
      <c r="D14878" s="2"/>
    </row>
    <row r="14879" spans="4:4" ht="33" customHeight="1" x14ac:dyDescent="0.2">
      <c r="D14879" s="2"/>
    </row>
    <row r="14880" spans="4:4" ht="33" customHeight="1" x14ac:dyDescent="0.2">
      <c r="D14880" s="2"/>
    </row>
    <row r="14881" spans="4:4" ht="33" customHeight="1" x14ac:dyDescent="0.2">
      <c r="D14881" s="2"/>
    </row>
    <row r="14882" spans="4:4" ht="33" customHeight="1" x14ac:dyDescent="0.2">
      <c r="D14882" s="2"/>
    </row>
    <row r="14883" spans="4:4" ht="33" customHeight="1" x14ac:dyDescent="0.2">
      <c r="D14883" s="2"/>
    </row>
    <row r="14884" spans="4:4" ht="33" customHeight="1" x14ac:dyDescent="0.2">
      <c r="D14884" s="2"/>
    </row>
    <row r="14885" spans="4:4" ht="33" customHeight="1" x14ac:dyDescent="0.2">
      <c r="D14885" s="2"/>
    </row>
    <row r="14886" spans="4:4" ht="33" customHeight="1" x14ac:dyDescent="0.2">
      <c r="D14886" s="2"/>
    </row>
    <row r="14887" spans="4:4" ht="33" customHeight="1" x14ac:dyDescent="0.2">
      <c r="D14887" s="2"/>
    </row>
    <row r="14888" spans="4:4" ht="33" customHeight="1" x14ac:dyDescent="0.2">
      <c r="D14888" s="2"/>
    </row>
    <row r="14889" spans="4:4" ht="33" customHeight="1" x14ac:dyDescent="0.2">
      <c r="D14889" s="2"/>
    </row>
    <row r="14890" spans="4:4" ht="33" customHeight="1" x14ac:dyDescent="0.2">
      <c r="D14890" s="2"/>
    </row>
    <row r="14891" spans="4:4" ht="33" customHeight="1" x14ac:dyDescent="0.2">
      <c r="D14891" s="2"/>
    </row>
    <row r="14892" spans="4:4" ht="33" customHeight="1" x14ac:dyDescent="0.2">
      <c r="D14892" s="2"/>
    </row>
    <row r="14893" spans="4:4" ht="33" customHeight="1" x14ac:dyDescent="0.2">
      <c r="D14893" s="2"/>
    </row>
    <row r="14894" spans="4:4" ht="33" customHeight="1" x14ac:dyDescent="0.2">
      <c r="D14894" s="2"/>
    </row>
    <row r="14895" spans="4:4" ht="33" customHeight="1" x14ac:dyDescent="0.2">
      <c r="D14895" s="2"/>
    </row>
    <row r="14896" spans="4:4" ht="33" customHeight="1" x14ac:dyDescent="0.2">
      <c r="D14896" s="2"/>
    </row>
    <row r="14897" spans="4:4" ht="33" customHeight="1" x14ac:dyDescent="0.2">
      <c r="D14897" s="2"/>
    </row>
    <row r="14898" spans="4:4" ht="33" customHeight="1" x14ac:dyDescent="0.2">
      <c r="D14898" s="2"/>
    </row>
    <row r="14899" spans="4:4" ht="33" customHeight="1" x14ac:dyDescent="0.2">
      <c r="D14899" s="2"/>
    </row>
    <row r="14900" spans="4:4" ht="33" customHeight="1" x14ac:dyDescent="0.2">
      <c r="D14900" s="2"/>
    </row>
    <row r="14901" spans="4:4" ht="33" customHeight="1" x14ac:dyDescent="0.2">
      <c r="D14901" s="2"/>
    </row>
    <row r="14902" spans="4:4" ht="33" customHeight="1" x14ac:dyDescent="0.2">
      <c r="D14902" s="2"/>
    </row>
    <row r="14903" spans="4:4" ht="33" customHeight="1" x14ac:dyDescent="0.2">
      <c r="D14903" s="2"/>
    </row>
    <row r="14904" spans="4:4" ht="33" customHeight="1" x14ac:dyDescent="0.2">
      <c r="D14904" s="2"/>
    </row>
    <row r="14905" spans="4:4" ht="33" customHeight="1" x14ac:dyDescent="0.2">
      <c r="D14905" s="2"/>
    </row>
    <row r="14906" spans="4:4" ht="33" customHeight="1" x14ac:dyDescent="0.2">
      <c r="D14906" s="2"/>
    </row>
    <row r="14907" spans="4:4" ht="33" customHeight="1" x14ac:dyDescent="0.2">
      <c r="D14907" s="2"/>
    </row>
    <row r="14908" spans="4:4" ht="33" customHeight="1" x14ac:dyDescent="0.2">
      <c r="D14908" s="2"/>
    </row>
    <row r="14909" spans="4:4" ht="33" customHeight="1" x14ac:dyDescent="0.2">
      <c r="D14909" s="2"/>
    </row>
    <row r="14910" spans="4:4" ht="33" customHeight="1" x14ac:dyDescent="0.2">
      <c r="D14910" s="2"/>
    </row>
    <row r="14911" spans="4:4" ht="33" customHeight="1" x14ac:dyDescent="0.2">
      <c r="D14911" s="2"/>
    </row>
    <row r="14912" spans="4:4" ht="33" customHeight="1" x14ac:dyDescent="0.2">
      <c r="D14912" s="2"/>
    </row>
    <row r="14913" spans="4:4" ht="33" customHeight="1" x14ac:dyDescent="0.2">
      <c r="D14913" s="2"/>
    </row>
    <row r="14914" spans="4:4" ht="33" customHeight="1" x14ac:dyDescent="0.2">
      <c r="D14914" s="2"/>
    </row>
    <row r="14915" spans="4:4" ht="33" customHeight="1" x14ac:dyDescent="0.2">
      <c r="D14915" s="2"/>
    </row>
    <row r="14916" spans="4:4" ht="33" customHeight="1" x14ac:dyDescent="0.2">
      <c r="D14916" s="2"/>
    </row>
    <row r="14917" spans="4:4" ht="33" customHeight="1" x14ac:dyDescent="0.2">
      <c r="D14917" s="2"/>
    </row>
    <row r="14918" spans="4:4" ht="33" customHeight="1" x14ac:dyDescent="0.2">
      <c r="D14918" s="2"/>
    </row>
    <row r="14919" spans="4:4" ht="33" customHeight="1" x14ac:dyDescent="0.2">
      <c r="D14919" s="2"/>
    </row>
    <row r="14920" spans="4:4" ht="33" customHeight="1" x14ac:dyDescent="0.2">
      <c r="D14920" s="2"/>
    </row>
    <row r="14921" spans="4:4" ht="33" customHeight="1" x14ac:dyDescent="0.2">
      <c r="D14921" s="2"/>
    </row>
    <row r="14922" spans="4:4" ht="33" customHeight="1" x14ac:dyDescent="0.2">
      <c r="D14922" s="2"/>
    </row>
    <row r="14923" spans="4:4" ht="33" customHeight="1" x14ac:dyDescent="0.2">
      <c r="D14923" s="2"/>
    </row>
    <row r="14924" spans="4:4" ht="33" customHeight="1" x14ac:dyDescent="0.2">
      <c r="D14924" s="2"/>
    </row>
    <row r="14925" spans="4:4" ht="33" customHeight="1" x14ac:dyDescent="0.2">
      <c r="D14925" s="2"/>
    </row>
    <row r="14926" spans="4:4" ht="33" customHeight="1" x14ac:dyDescent="0.2">
      <c r="D14926" s="2"/>
    </row>
    <row r="14927" spans="4:4" ht="33" customHeight="1" x14ac:dyDescent="0.2">
      <c r="D14927" s="2"/>
    </row>
    <row r="14928" spans="4:4" ht="33" customHeight="1" x14ac:dyDescent="0.2">
      <c r="D14928" s="2"/>
    </row>
    <row r="14929" spans="4:4" ht="33" customHeight="1" x14ac:dyDescent="0.2">
      <c r="D14929" s="2"/>
    </row>
    <row r="14930" spans="4:4" ht="33" customHeight="1" x14ac:dyDescent="0.2">
      <c r="D14930" s="2"/>
    </row>
    <row r="14931" spans="4:4" ht="33" customHeight="1" x14ac:dyDescent="0.2">
      <c r="D14931" s="2"/>
    </row>
    <row r="14932" spans="4:4" ht="33" customHeight="1" x14ac:dyDescent="0.2">
      <c r="D14932" s="2"/>
    </row>
    <row r="14933" spans="4:4" ht="33" customHeight="1" x14ac:dyDescent="0.2">
      <c r="D14933" s="2"/>
    </row>
    <row r="14934" spans="4:4" ht="33" customHeight="1" x14ac:dyDescent="0.2">
      <c r="D14934" s="2"/>
    </row>
    <row r="14935" spans="4:4" ht="33" customHeight="1" x14ac:dyDescent="0.2">
      <c r="D14935" s="2"/>
    </row>
    <row r="14936" spans="4:4" ht="33" customHeight="1" x14ac:dyDescent="0.2">
      <c r="D14936" s="2"/>
    </row>
    <row r="14937" spans="4:4" ht="33" customHeight="1" x14ac:dyDescent="0.2">
      <c r="D14937" s="2"/>
    </row>
    <row r="14938" spans="4:4" ht="33" customHeight="1" x14ac:dyDescent="0.2">
      <c r="D14938" s="2"/>
    </row>
    <row r="14939" spans="4:4" ht="33" customHeight="1" x14ac:dyDescent="0.2">
      <c r="D14939" s="2"/>
    </row>
    <row r="14940" spans="4:4" ht="33" customHeight="1" x14ac:dyDescent="0.2">
      <c r="D14940" s="2"/>
    </row>
    <row r="14941" spans="4:4" ht="33" customHeight="1" x14ac:dyDescent="0.2">
      <c r="D14941" s="2"/>
    </row>
    <row r="14942" spans="4:4" ht="33" customHeight="1" x14ac:dyDescent="0.2">
      <c r="D14942" s="2"/>
    </row>
    <row r="14943" spans="4:4" ht="33" customHeight="1" x14ac:dyDescent="0.2">
      <c r="D14943" s="2"/>
    </row>
    <row r="14944" spans="4:4" ht="33" customHeight="1" x14ac:dyDescent="0.2">
      <c r="D14944" s="2"/>
    </row>
    <row r="14945" spans="4:4" ht="33" customHeight="1" x14ac:dyDescent="0.2">
      <c r="D14945" s="2"/>
    </row>
    <row r="14946" spans="4:4" ht="33" customHeight="1" x14ac:dyDescent="0.2">
      <c r="D14946" s="2"/>
    </row>
    <row r="14947" spans="4:4" ht="33" customHeight="1" x14ac:dyDescent="0.2">
      <c r="D14947" s="2"/>
    </row>
    <row r="14948" spans="4:4" ht="33" customHeight="1" x14ac:dyDescent="0.2">
      <c r="D14948" s="2"/>
    </row>
    <row r="14949" spans="4:4" ht="33" customHeight="1" x14ac:dyDescent="0.2">
      <c r="D14949" s="2"/>
    </row>
    <row r="14950" spans="4:4" ht="33" customHeight="1" x14ac:dyDescent="0.2">
      <c r="D14950" s="2"/>
    </row>
    <row r="14951" spans="4:4" ht="33" customHeight="1" x14ac:dyDescent="0.2">
      <c r="D14951" s="2"/>
    </row>
    <row r="14952" spans="4:4" ht="33" customHeight="1" x14ac:dyDescent="0.2">
      <c r="D14952" s="2"/>
    </row>
    <row r="14953" spans="4:4" ht="33" customHeight="1" x14ac:dyDescent="0.2">
      <c r="D14953" s="2"/>
    </row>
    <row r="14954" spans="4:4" ht="33" customHeight="1" x14ac:dyDescent="0.2">
      <c r="D14954" s="2"/>
    </row>
    <row r="14955" spans="4:4" ht="33" customHeight="1" x14ac:dyDescent="0.2">
      <c r="D14955" s="2"/>
    </row>
    <row r="14956" spans="4:4" ht="33" customHeight="1" x14ac:dyDescent="0.2">
      <c r="D14956" s="2"/>
    </row>
    <row r="14957" spans="4:4" ht="33" customHeight="1" x14ac:dyDescent="0.2">
      <c r="D14957" s="2"/>
    </row>
    <row r="14958" spans="4:4" ht="33" customHeight="1" x14ac:dyDescent="0.2">
      <c r="D14958" s="2"/>
    </row>
    <row r="14959" spans="4:4" ht="33" customHeight="1" x14ac:dyDescent="0.2">
      <c r="D14959" s="2"/>
    </row>
    <row r="14960" spans="4:4" ht="33" customHeight="1" x14ac:dyDescent="0.2">
      <c r="D14960" s="2"/>
    </row>
    <row r="14961" spans="4:4" ht="33" customHeight="1" x14ac:dyDescent="0.2">
      <c r="D14961" s="2"/>
    </row>
    <row r="14962" spans="4:4" ht="33" customHeight="1" x14ac:dyDescent="0.2">
      <c r="D14962" s="2"/>
    </row>
    <row r="14963" spans="4:4" ht="33" customHeight="1" x14ac:dyDescent="0.2">
      <c r="D14963" s="2"/>
    </row>
    <row r="14964" spans="4:4" ht="33" customHeight="1" x14ac:dyDescent="0.2">
      <c r="D14964" s="2"/>
    </row>
    <row r="14965" spans="4:4" ht="33" customHeight="1" x14ac:dyDescent="0.2">
      <c r="D14965" s="2"/>
    </row>
    <row r="14966" spans="4:4" ht="33" customHeight="1" x14ac:dyDescent="0.2">
      <c r="D14966" s="2"/>
    </row>
    <row r="14967" spans="4:4" ht="33" customHeight="1" x14ac:dyDescent="0.2">
      <c r="D14967" s="2"/>
    </row>
    <row r="14968" spans="4:4" ht="33" customHeight="1" x14ac:dyDescent="0.2">
      <c r="D14968" s="2"/>
    </row>
    <row r="14969" spans="4:4" ht="33" customHeight="1" x14ac:dyDescent="0.2">
      <c r="D14969" s="2"/>
    </row>
    <row r="14970" spans="4:4" ht="33" customHeight="1" x14ac:dyDescent="0.2">
      <c r="D14970" s="2"/>
    </row>
    <row r="14971" spans="4:4" ht="33" customHeight="1" x14ac:dyDescent="0.2">
      <c r="D14971" s="2"/>
    </row>
    <row r="14972" spans="4:4" ht="33" customHeight="1" x14ac:dyDescent="0.2">
      <c r="D14972" s="2"/>
    </row>
    <row r="14973" spans="4:4" ht="33" customHeight="1" x14ac:dyDescent="0.2">
      <c r="D14973" s="2"/>
    </row>
    <row r="14974" spans="4:4" ht="33" customHeight="1" x14ac:dyDescent="0.2">
      <c r="D14974" s="2"/>
    </row>
    <row r="14975" spans="4:4" ht="33" customHeight="1" x14ac:dyDescent="0.2">
      <c r="D14975" s="2"/>
    </row>
    <row r="14976" spans="4:4" ht="33" customHeight="1" x14ac:dyDescent="0.2">
      <c r="D14976" s="2"/>
    </row>
    <row r="14977" spans="4:4" ht="33" customHeight="1" x14ac:dyDescent="0.2">
      <c r="D14977" s="2"/>
    </row>
    <row r="14978" spans="4:4" ht="33" customHeight="1" x14ac:dyDescent="0.2">
      <c r="D14978" s="2"/>
    </row>
    <row r="14979" spans="4:4" ht="33" customHeight="1" x14ac:dyDescent="0.2">
      <c r="D14979" s="2"/>
    </row>
    <row r="14980" spans="4:4" ht="33" customHeight="1" x14ac:dyDescent="0.2">
      <c r="D14980" s="2"/>
    </row>
    <row r="14981" spans="4:4" ht="33" customHeight="1" x14ac:dyDescent="0.2">
      <c r="D14981" s="2"/>
    </row>
    <row r="14982" spans="4:4" ht="33" customHeight="1" x14ac:dyDescent="0.2">
      <c r="D14982" s="2"/>
    </row>
    <row r="14983" spans="4:4" ht="33" customHeight="1" x14ac:dyDescent="0.2">
      <c r="D14983" s="2"/>
    </row>
    <row r="14984" spans="4:4" ht="33" customHeight="1" x14ac:dyDescent="0.2">
      <c r="D14984" s="2"/>
    </row>
    <row r="14985" spans="4:4" ht="33" customHeight="1" x14ac:dyDescent="0.2">
      <c r="D14985" s="2"/>
    </row>
    <row r="14986" spans="4:4" ht="33" customHeight="1" x14ac:dyDescent="0.2">
      <c r="D14986" s="2"/>
    </row>
    <row r="14987" spans="4:4" ht="33" customHeight="1" x14ac:dyDescent="0.2">
      <c r="D14987" s="2"/>
    </row>
    <row r="14988" spans="4:4" ht="33" customHeight="1" x14ac:dyDescent="0.2">
      <c r="D14988" s="2"/>
    </row>
    <row r="14989" spans="4:4" ht="33" customHeight="1" x14ac:dyDescent="0.2">
      <c r="D14989" s="2"/>
    </row>
    <row r="14990" spans="4:4" ht="33" customHeight="1" x14ac:dyDescent="0.2">
      <c r="D14990" s="2"/>
    </row>
    <row r="14991" spans="4:4" ht="33" customHeight="1" x14ac:dyDescent="0.2">
      <c r="D14991" s="2"/>
    </row>
    <row r="14992" spans="4:4" ht="33" customHeight="1" x14ac:dyDescent="0.2">
      <c r="D14992" s="2"/>
    </row>
    <row r="14993" spans="4:4" ht="33" customHeight="1" x14ac:dyDescent="0.2">
      <c r="D14993" s="2"/>
    </row>
    <row r="14994" spans="4:4" ht="33" customHeight="1" x14ac:dyDescent="0.2">
      <c r="D14994" s="2"/>
    </row>
    <row r="14995" spans="4:4" ht="33" customHeight="1" x14ac:dyDescent="0.2">
      <c r="D14995" s="2"/>
    </row>
    <row r="14996" spans="4:4" ht="33" customHeight="1" x14ac:dyDescent="0.2">
      <c r="D14996" s="2"/>
    </row>
    <row r="14997" spans="4:4" ht="33" customHeight="1" x14ac:dyDescent="0.2">
      <c r="D14997" s="2"/>
    </row>
    <row r="14998" spans="4:4" ht="33" customHeight="1" x14ac:dyDescent="0.2">
      <c r="D14998" s="2"/>
    </row>
    <row r="14999" spans="4:4" ht="33" customHeight="1" x14ac:dyDescent="0.2">
      <c r="D14999" s="2"/>
    </row>
    <row r="15000" spans="4:4" ht="33" customHeight="1" x14ac:dyDescent="0.2">
      <c r="D15000" s="2"/>
    </row>
    <row r="15001" spans="4:4" ht="33" customHeight="1" x14ac:dyDescent="0.2">
      <c r="D15001" s="2"/>
    </row>
    <row r="15002" spans="4:4" ht="33" customHeight="1" x14ac:dyDescent="0.2">
      <c r="D15002" s="2"/>
    </row>
    <row r="15003" spans="4:4" ht="33" customHeight="1" x14ac:dyDescent="0.2">
      <c r="D15003" s="2"/>
    </row>
    <row r="15004" spans="4:4" ht="33" customHeight="1" x14ac:dyDescent="0.2">
      <c r="D15004" s="2"/>
    </row>
    <row r="15005" spans="4:4" ht="33" customHeight="1" x14ac:dyDescent="0.2">
      <c r="D15005" s="2"/>
    </row>
    <row r="15006" spans="4:4" ht="33" customHeight="1" x14ac:dyDescent="0.2">
      <c r="D15006" s="2"/>
    </row>
    <row r="15007" spans="4:4" ht="33" customHeight="1" x14ac:dyDescent="0.2">
      <c r="D15007" s="2"/>
    </row>
    <row r="15008" spans="4:4" ht="33" customHeight="1" x14ac:dyDescent="0.2">
      <c r="D15008" s="2"/>
    </row>
    <row r="15009" spans="4:4" ht="33" customHeight="1" x14ac:dyDescent="0.2">
      <c r="D15009" s="2"/>
    </row>
    <row r="15010" spans="4:4" ht="33" customHeight="1" x14ac:dyDescent="0.2">
      <c r="D15010" s="2"/>
    </row>
    <row r="15011" spans="4:4" ht="33" customHeight="1" x14ac:dyDescent="0.2">
      <c r="D15011" s="2"/>
    </row>
    <row r="15012" spans="4:4" ht="33" customHeight="1" x14ac:dyDescent="0.2">
      <c r="D15012" s="2"/>
    </row>
    <row r="15013" spans="4:4" ht="33" customHeight="1" x14ac:dyDescent="0.2">
      <c r="D15013" s="2"/>
    </row>
    <row r="15014" spans="4:4" ht="33" customHeight="1" x14ac:dyDescent="0.2">
      <c r="D15014" s="2"/>
    </row>
    <row r="15015" spans="4:4" ht="33" customHeight="1" x14ac:dyDescent="0.2">
      <c r="D15015" s="2"/>
    </row>
    <row r="15016" spans="4:4" ht="33" customHeight="1" x14ac:dyDescent="0.2">
      <c r="D15016" s="2"/>
    </row>
    <row r="15017" spans="4:4" ht="33" customHeight="1" x14ac:dyDescent="0.2">
      <c r="D15017" s="2"/>
    </row>
    <row r="15018" spans="4:4" ht="33" customHeight="1" x14ac:dyDescent="0.2">
      <c r="D15018" s="2"/>
    </row>
    <row r="15019" spans="4:4" ht="33" customHeight="1" x14ac:dyDescent="0.2">
      <c r="D15019" s="2"/>
    </row>
    <row r="15020" spans="4:4" ht="33" customHeight="1" x14ac:dyDescent="0.2">
      <c r="D15020" s="2"/>
    </row>
    <row r="15021" spans="4:4" ht="33" customHeight="1" x14ac:dyDescent="0.2">
      <c r="D15021" s="2"/>
    </row>
    <row r="15022" spans="4:4" ht="33" customHeight="1" x14ac:dyDescent="0.2">
      <c r="D15022" s="2"/>
    </row>
    <row r="15023" spans="4:4" ht="33" customHeight="1" x14ac:dyDescent="0.2">
      <c r="D15023" s="2"/>
    </row>
    <row r="15024" spans="4:4" ht="33" customHeight="1" x14ac:dyDescent="0.2">
      <c r="D15024" s="2"/>
    </row>
    <row r="15025" spans="4:4" ht="33" customHeight="1" x14ac:dyDescent="0.2">
      <c r="D15025" s="2"/>
    </row>
    <row r="15026" spans="4:4" ht="33" customHeight="1" x14ac:dyDescent="0.2">
      <c r="D15026" s="2"/>
    </row>
    <row r="15027" spans="4:4" ht="33" customHeight="1" x14ac:dyDescent="0.2">
      <c r="D15027" s="2"/>
    </row>
    <row r="15028" spans="4:4" ht="33" customHeight="1" x14ac:dyDescent="0.2">
      <c r="D15028" s="2"/>
    </row>
    <row r="15029" spans="4:4" ht="33" customHeight="1" x14ac:dyDescent="0.2">
      <c r="D15029" s="2"/>
    </row>
    <row r="15030" spans="4:4" ht="33" customHeight="1" x14ac:dyDescent="0.2">
      <c r="D15030" s="2"/>
    </row>
    <row r="15031" spans="4:4" ht="33" customHeight="1" x14ac:dyDescent="0.2">
      <c r="D15031" s="2"/>
    </row>
    <row r="15032" spans="4:4" ht="33" customHeight="1" x14ac:dyDescent="0.2">
      <c r="D15032" s="2"/>
    </row>
    <row r="15033" spans="4:4" ht="33" customHeight="1" x14ac:dyDescent="0.2">
      <c r="D15033" s="2"/>
    </row>
    <row r="15034" spans="4:4" ht="33" customHeight="1" x14ac:dyDescent="0.2">
      <c r="D15034" s="2"/>
    </row>
    <row r="15035" spans="4:4" ht="33" customHeight="1" x14ac:dyDescent="0.2">
      <c r="D15035" s="2"/>
    </row>
    <row r="15036" spans="4:4" ht="33" customHeight="1" x14ac:dyDescent="0.2">
      <c r="D15036" s="2"/>
    </row>
    <row r="15037" spans="4:4" ht="33" customHeight="1" x14ac:dyDescent="0.2">
      <c r="D15037" s="2"/>
    </row>
    <row r="15038" spans="4:4" ht="33" customHeight="1" x14ac:dyDescent="0.2">
      <c r="D15038" s="2"/>
    </row>
    <row r="15039" spans="4:4" ht="33" customHeight="1" x14ac:dyDescent="0.2">
      <c r="D15039" s="2"/>
    </row>
    <row r="15040" spans="4:4" ht="33" customHeight="1" x14ac:dyDescent="0.2">
      <c r="D15040" s="2"/>
    </row>
    <row r="15041" spans="4:4" ht="33" customHeight="1" x14ac:dyDescent="0.2">
      <c r="D15041" s="2"/>
    </row>
    <row r="15042" spans="4:4" ht="33" customHeight="1" x14ac:dyDescent="0.2">
      <c r="D15042" s="2"/>
    </row>
    <row r="15043" spans="4:4" ht="33" customHeight="1" x14ac:dyDescent="0.2">
      <c r="D15043" s="2"/>
    </row>
    <row r="15044" spans="4:4" ht="33" customHeight="1" x14ac:dyDescent="0.2">
      <c r="D15044" s="2"/>
    </row>
    <row r="15045" spans="4:4" ht="33" customHeight="1" x14ac:dyDescent="0.2">
      <c r="D15045" s="2"/>
    </row>
    <row r="15046" spans="4:4" ht="33" customHeight="1" x14ac:dyDescent="0.2">
      <c r="D15046" s="2"/>
    </row>
    <row r="15047" spans="4:4" ht="33" customHeight="1" x14ac:dyDescent="0.2">
      <c r="D15047" s="2"/>
    </row>
    <row r="15048" spans="4:4" ht="33" customHeight="1" x14ac:dyDescent="0.2">
      <c r="D15048" s="2"/>
    </row>
    <row r="15049" spans="4:4" ht="33" customHeight="1" x14ac:dyDescent="0.2">
      <c r="D15049" s="2"/>
    </row>
    <row r="15050" spans="4:4" ht="33" customHeight="1" x14ac:dyDescent="0.2">
      <c r="D15050" s="2"/>
    </row>
    <row r="15051" spans="4:4" ht="33" customHeight="1" x14ac:dyDescent="0.2">
      <c r="D15051" s="2"/>
    </row>
    <row r="15052" spans="4:4" ht="33" customHeight="1" x14ac:dyDescent="0.2">
      <c r="D15052" s="2"/>
    </row>
    <row r="15053" spans="4:4" ht="33" customHeight="1" x14ac:dyDescent="0.2">
      <c r="D15053" s="2"/>
    </row>
    <row r="15054" spans="4:4" ht="33" customHeight="1" x14ac:dyDescent="0.2">
      <c r="D15054" s="2"/>
    </row>
    <row r="15055" spans="4:4" ht="33" customHeight="1" x14ac:dyDescent="0.2">
      <c r="D15055" s="2"/>
    </row>
    <row r="15056" spans="4:4" ht="33" customHeight="1" x14ac:dyDescent="0.2">
      <c r="D15056" s="2"/>
    </row>
    <row r="15057" spans="4:4" ht="33" customHeight="1" x14ac:dyDescent="0.2">
      <c r="D15057" s="2"/>
    </row>
    <row r="15058" spans="4:4" ht="33" customHeight="1" x14ac:dyDescent="0.2">
      <c r="D15058" s="2"/>
    </row>
    <row r="15059" spans="4:4" ht="33" customHeight="1" x14ac:dyDescent="0.2">
      <c r="D15059" s="2"/>
    </row>
    <row r="15060" spans="4:4" ht="33" customHeight="1" x14ac:dyDescent="0.2">
      <c r="D15060" s="2"/>
    </row>
    <row r="15061" spans="4:4" ht="33" customHeight="1" x14ac:dyDescent="0.2">
      <c r="D15061" s="2"/>
    </row>
    <row r="15062" spans="4:4" ht="33" customHeight="1" x14ac:dyDescent="0.2">
      <c r="D15062" s="2"/>
    </row>
    <row r="15063" spans="4:4" ht="33" customHeight="1" x14ac:dyDescent="0.2">
      <c r="D15063" s="2"/>
    </row>
    <row r="15064" spans="4:4" ht="33" customHeight="1" x14ac:dyDescent="0.2">
      <c r="D15064" s="2"/>
    </row>
    <row r="15065" spans="4:4" ht="33" customHeight="1" x14ac:dyDescent="0.2">
      <c r="D15065" s="2"/>
    </row>
    <row r="15066" spans="4:4" ht="33" customHeight="1" x14ac:dyDescent="0.2">
      <c r="D15066" s="2"/>
    </row>
    <row r="15067" spans="4:4" ht="33" customHeight="1" x14ac:dyDescent="0.2">
      <c r="D15067" s="2"/>
    </row>
    <row r="15068" spans="4:4" ht="33" customHeight="1" x14ac:dyDescent="0.2">
      <c r="D15068" s="2"/>
    </row>
    <row r="15069" spans="4:4" ht="33" customHeight="1" x14ac:dyDescent="0.2">
      <c r="D15069" s="2"/>
    </row>
    <row r="15070" spans="4:4" ht="33" customHeight="1" x14ac:dyDescent="0.2">
      <c r="D15070" s="2"/>
    </row>
    <row r="15071" spans="4:4" ht="33" customHeight="1" x14ac:dyDescent="0.2">
      <c r="D15071" s="2"/>
    </row>
    <row r="15072" spans="4:4" ht="33" customHeight="1" x14ac:dyDescent="0.2">
      <c r="D15072" s="2"/>
    </row>
    <row r="15073" spans="4:4" ht="33" customHeight="1" x14ac:dyDescent="0.2">
      <c r="D15073" s="2"/>
    </row>
    <row r="15074" spans="4:4" ht="33" customHeight="1" x14ac:dyDescent="0.2">
      <c r="D15074" s="2"/>
    </row>
    <row r="15075" spans="4:4" ht="33" customHeight="1" x14ac:dyDescent="0.2">
      <c r="D15075" s="2"/>
    </row>
    <row r="15076" spans="4:4" ht="33" customHeight="1" x14ac:dyDescent="0.2">
      <c r="D15076" s="2"/>
    </row>
    <row r="15077" spans="4:4" ht="33" customHeight="1" x14ac:dyDescent="0.2">
      <c r="D15077" s="2"/>
    </row>
    <row r="15078" spans="4:4" ht="33" customHeight="1" x14ac:dyDescent="0.2">
      <c r="D15078" s="2"/>
    </row>
    <row r="15079" spans="4:4" ht="33" customHeight="1" x14ac:dyDescent="0.2">
      <c r="D15079" s="2"/>
    </row>
    <row r="15080" spans="4:4" ht="33" customHeight="1" x14ac:dyDescent="0.2">
      <c r="D15080" s="2"/>
    </row>
    <row r="15081" spans="4:4" ht="33" customHeight="1" x14ac:dyDescent="0.2">
      <c r="D15081" s="2"/>
    </row>
    <row r="15082" spans="4:4" ht="33" customHeight="1" x14ac:dyDescent="0.2">
      <c r="D15082" s="2"/>
    </row>
    <row r="15083" spans="4:4" ht="33" customHeight="1" x14ac:dyDescent="0.2">
      <c r="D15083" s="2"/>
    </row>
    <row r="15084" spans="4:4" ht="33" customHeight="1" x14ac:dyDescent="0.2">
      <c r="D15084" s="2"/>
    </row>
    <row r="15085" spans="4:4" ht="33" customHeight="1" x14ac:dyDescent="0.2">
      <c r="D15085" s="2"/>
    </row>
    <row r="15086" spans="4:4" ht="33" customHeight="1" x14ac:dyDescent="0.2">
      <c r="D15086" s="2"/>
    </row>
    <row r="15087" spans="4:4" ht="33" customHeight="1" x14ac:dyDescent="0.2">
      <c r="D15087" s="2"/>
    </row>
    <row r="15088" spans="4:4" ht="33" customHeight="1" x14ac:dyDescent="0.2">
      <c r="D15088" s="2"/>
    </row>
    <row r="15089" spans="4:4" ht="33" customHeight="1" x14ac:dyDescent="0.2">
      <c r="D15089" s="2"/>
    </row>
    <row r="15090" spans="4:4" ht="33" customHeight="1" x14ac:dyDescent="0.2">
      <c r="D15090" s="2"/>
    </row>
    <row r="15091" spans="4:4" ht="33" customHeight="1" x14ac:dyDescent="0.2">
      <c r="D15091" s="2"/>
    </row>
    <row r="15092" spans="4:4" ht="33" customHeight="1" x14ac:dyDescent="0.2">
      <c r="D15092" s="2"/>
    </row>
    <row r="15093" spans="4:4" ht="33" customHeight="1" x14ac:dyDescent="0.2">
      <c r="D15093" s="2"/>
    </row>
    <row r="15094" spans="4:4" ht="33" customHeight="1" x14ac:dyDescent="0.2">
      <c r="D15094" s="2"/>
    </row>
    <row r="15095" spans="4:4" ht="33" customHeight="1" x14ac:dyDescent="0.2">
      <c r="D15095" s="2"/>
    </row>
    <row r="15096" spans="4:4" ht="33" customHeight="1" x14ac:dyDescent="0.2">
      <c r="D15096" s="2"/>
    </row>
    <row r="15097" spans="4:4" ht="33" customHeight="1" x14ac:dyDescent="0.2">
      <c r="D15097" s="2"/>
    </row>
    <row r="15098" spans="4:4" ht="33" customHeight="1" x14ac:dyDescent="0.2">
      <c r="D15098" s="2"/>
    </row>
    <row r="15099" spans="4:4" ht="33" customHeight="1" x14ac:dyDescent="0.2">
      <c r="D15099" s="2"/>
    </row>
    <row r="15100" spans="4:4" ht="33" customHeight="1" x14ac:dyDescent="0.2">
      <c r="D15100" s="2"/>
    </row>
    <row r="15101" spans="4:4" ht="33" customHeight="1" x14ac:dyDescent="0.2">
      <c r="D15101" s="2"/>
    </row>
    <row r="15102" spans="4:4" ht="33" customHeight="1" x14ac:dyDescent="0.2">
      <c r="D15102" s="2"/>
    </row>
    <row r="15103" spans="4:4" ht="33" customHeight="1" x14ac:dyDescent="0.2">
      <c r="D15103" s="2"/>
    </row>
    <row r="15104" spans="4:4" ht="33" customHeight="1" x14ac:dyDescent="0.2">
      <c r="D15104" s="2"/>
    </row>
    <row r="15105" spans="4:4" ht="33" customHeight="1" x14ac:dyDescent="0.2">
      <c r="D15105" s="2"/>
    </row>
    <row r="15106" spans="4:4" ht="33" customHeight="1" x14ac:dyDescent="0.2">
      <c r="D15106" s="2"/>
    </row>
    <row r="15107" spans="4:4" ht="33" customHeight="1" x14ac:dyDescent="0.2">
      <c r="D15107" s="2"/>
    </row>
    <row r="15108" spans="4:4" ht="33" customHeight="1" x14ac:dyDescent="0.2">
      <c r="D15108" s="2"/>
    </row>
    <row r="15109" spans="4:4" ht="33" customHeight="1" x14ac:dyDescent="0.2">
      <c r="D15109" s="2"/>
    </row>
    <row r="15110" spans="4:4" ht="33" customHeight="1" x14ac:dyDescent="0.2">
      <c r="D15110" s="2"/>
    </row>
    <row r="15111" spans="4:4" ht="33" customHeight="1" x14ac:dyDescent="0.2">
      <c r="D15111" s="2"/>
    </row>
    <row r="15112" spans="4:4" ht="33" customHeight="1" x14ac:dyDescent="0.2">
      <c r="D15112" s="2"/>
    </row>
    <row r="15113" spans="4:4" ht="33" customHeight="1" x14ac:dyDescent="0.2">
      <c r="D15113" s="2"/>
    </row>
    <row r="15114" spans="4:4" ht="33" customHeight="1" x14ac:dyDescent="0.2">
      <c r="D15114" s="2"/>
    </row>
    <row r="15115" spans="4:4" ht="33" customHeight="1" x14ac:dyDescent="0.2">
      <c r="D15115" s="2"/>
    </row>
    <row r="15116" spans="4:4" ht="33" customHeight="1" x14ac:dyDescent="0.2">
      <c r="D15116" s="2"/>
    </row>
    <row r="15117" spans="4:4" ht="33" customHeight="1" x14ac:dyDescent="0.2">
      <c r="D15117" s="2"/>
    </row>
    <row r="15118" spans="4:4" ht="33" customHeight="1" x14ac:dyDescent="0.2">
      <c r="D15118" s="2"/>
    </row>
    <row r="15119" spans="4:4" ht="33" customHeight="1" x14ac:dyDescent="0.2">
      <c r="D15119" s="2"/>
    </row>
    <row r="15120" spans="4:4" ht="33" customHeight="1" x14ac:dyDescent="0.2">
      <c r="D15120" s="2"/>
    </row>
    <row r="15121" spans="4:4" ht="33" customHeight="1" x14ac:dyDescent="0.2">
      <c r="D15121" s="2"/>
    </row>
    <row r="15122" spans="4:4" ht="33" customHeight="1" x14ac:dyDescent="0.2">
      <c r="D15122" s="2"/>
    </row>
    <row r="15123" spans="4:4" ht="33" customHeight="1" x14ac:dyDescent="0.2">
      <c r="D15123" s="2"/>
    </row>
    <row r="15124" spans="4:4" ht="33" customHeight="1" x14ac:dyDescent="0.2">
      <c r="D15124" s="2"/>
    </row>
    <row r="15125" spans="4:4" ht="33" customHeight="1" x14ac:dyDescent="0.2">
      <c r="D15125" s="2"/>
    </row>
    <row r="15126" spans="4:4" ht="33" customHeight="1" x14ac:dyDescent="0.2">
      <c r="D15126" s="2"/>
    </row>
    <row r="15127" spans="4:4" ht="33" customHeight="1" x14ac:dyDescent="0.2">
      <c r="D15127" s="2"/>
    </row>
    <row r="15128" spans="4:4" ht="33" customHeight="1" x14ac:dyDescent="0.2">
      <c r="D15128" s="2"/>
    </row>
    <row r="15129" spans="4:4" ht="33" customHeight="1" x14ac:dyDescent="0.2">
      <c r="D15129" s="2"/>
    </row>
    <row r="15130" spans="4:4" ht="33" customHeight="1" x14ac:dyDescent="0.2">
      <c r="D15130" s="2"/>
    </row>
    <row r="15131" spans="4:4" ht="33" customHeight="1" x14ac:dyDescent="0.2">
      <c r="D15131" s="2"/>
    </row>
    <row r="15132" spans="4:4" ht="33" customHeight="1" x14ac:dyDescent="0.2">
      <c r="D15132" s="2"/>
    </row>
    <row r="15133" spans="4:4" ht="33" customHeight="1" x14ac:dyDescent="0.2">
      <c r="D15133" s="2"/>
    </row>
    <row r="15134" spans="4:4" ht="33" customHeight="1" x14ac:dyDescent="0.2">
      <c r="D15134" s="2"/>
    </row>
    <row r="15135" spans="4:4" ht="33" customHeight="1" x14ac:dyDescent="0.2">
      <c r="D15135" s="2"/>
    </row>
    <row r="15136" spans="4:4" ht="33" customHeight="1" x14ac:dyDescent="0.2">
      <c r="D15136" s="2"/>
    </row>
    <row r="15137" spans="4:4" ht="33" customHeight="1" x14ac:dyDescent="0.2">
      <c r="D15137" s="2"/>
    </row>
    <row r="15138" spans="4:4" ht="33" customHeight="1" x14ac:dyDescent="0.2">
      <c r="D15138" s="2"/>
    </row>
    <row r="15139" spans="4:4" ht="33" customHeight="1" x14ac:dyDescent="0.2">
      <c r="D15139" s="2"/>
    </row>
    <row r="15140" spans="4:4" ht="33" customHeight="1" x14ac:dyDescent="0.2">
      <c r="D15140" s="2"/>
    </row>
    <row r="15141" spans="4:4" ht="33" customHeight="1" x14ac:dyDescent="0.2">
      <c r="D15141" s="2"/>
    </row>
    <row r="15142" spans="4:4" ht="33" customHeight="1" x14ac:dyDescent="0.2">
      <c r="D15142" s="2"/>
    </row>
    <row r="15143" spans="4:4" ht="33" customHeight="1" x14ac:dyDescent="0.2">
      <c r="D15143" s="2"/>
    </row>
    <row r="15144" spans="4:4" ht="33" customHeight="1" x14ac:dyDescent="0.2">
      <c r="D15144" s="2"/>
    </row>
    <row r="15145" spans="4:4" ht="33" customHeight="1" x14ac:dyDescent="0.2">
      <c r="D15145" s="2"/>
    </row>
    <row r="15146" spans="4:4" ht="33" customHeight="1" x14ac:dyDescent="0.2">
      <c r="D15146" s="2"/>
    </row>
    <row r="15147" spans="4:4" ht="33" customHeight="1" x14ac:dyDescent="0.2">
      <c r="D15147" s="2"/>
    </row>
    <row r="15148" spans="4:4" ht="33" customHeight="1" x14ac:dyDescent="0.2">
      <c r="D15148" s="2"/>
    </row>
    <row r="15149" spans="4:4" ht="33" customHeight="1" x14ac:dyDescent="0.2">
      <c r="D15149" s="2"/>
    </row>
    <row r="15150" spans="4:4" ht="33" customHeight="1" x14ac:dyDescent="0.2">
      <c r="D15150" s="2"/>
    </row>
    <row r="15151" spans="4:4" ht="33" customHeight="1" x14ac:dyDescent="0.2">
      <c r="D15151" s="2"/>
    </row>
    <row r="15152" spans="4:4" ht="33" customHeight="1" x14ac:dyDescent="0.2">
      <c r="D15152" s="2"/>
    </row>
    <row r="15153" spans="4:4" ht="33" customHeight="1" x14ac:dyDescent="0.2">
      <c r="D15153" s="2"/>
    </row>
    <row r="15154" spans="4:4" ht="33" customHeight="1" x14ac:dyDescent="0.2">
      <c r="D15154" s="2"/>
    </row>
    <row r="15155" spans="4:4" ht="33" customHeight="1" x14ac:dyDescent="0.2">
      <c r="D15155" s="2"/>
    </row>
    <row r="15156" spans="4:4" ht="33" customHeight="1" x14ac:dyDescent="0.2">
      <c r="D15156" s="2"/>
    </row>
    <row r="15157" spans="4:4" ht="33" customHeight="1" x14ac:dyDescent="0.2">
      <c r="D15157" s="2"/>
    </row>
    <row r="15158" spans="4:4" ht="33" customHeight="1" x14ac:dyDescent="0.2">
      <c r="D15158" s="2"/>
    </row>
    <row r="15159" spans="4:4" ht="33" customHeight="1" x14ac:dyDescent="0.2">
      <c r="D15159" s="2"/>
    </row>
    <row r="15160" spans="4:4" ht="33" customHeight="1" x14ac:dyDescent="0.2">
      <c r="D15160" s="2"/>
    </row>
    <row r="15161" spans="4:4" ht="33" customHeight="1" x14ac:dyDescent="0.2">
      <c r="D15161" s="2"/>
    </row>
    <row r="15162" spans="4:4" ht="33" customHeight="1" x14ac:dyDescent="0.2">
      <c r="D15162" s="2"/>
    </row>
    <row r="15163" spans="4:4" ht="33" customHeight="1" x14ac:dyDescent="0.2">
      <c r="D15163" s="2"/>
    </row>
    <row r="15164" spans="4:4" ht="33" customHeight="1" x14ac:dyDescent="0.2">
      <c r="D15164" s="2"/>
    </row>
    <row r="15165" spans="4:4" ht="33" customHeight="1" x14ac:dyDescent="0.2">
      <c r="D15165" s="2"/>
    </row>
    <row r="15166" spans="4:4" ht="33" customHeight="1" x14ac:dyDescent="0.2">
      <c r="D15166" s="2"/>
    </row>
    <row r="15167" spans="4:4" ht="33" customHeight="1" x14ac:dyDescent="0.2">
      <c r="D15167" s="2"/>
    </row>
    <row r="15168" spans="4:4" ht="33" customHeight="1" x14ac:dyDescent="0.2">
      <c r="D15168" s="2"/>
    </row>
    <row r="15169" spans="4:4" ht="33" customHeight="1" x14ac:dyDescent="0.2">
      <c r="D15169" s="2"/>
    </row>
    <row r="15170" spans="4:4" ht="33" customHeight="1" x14ac:dyDescent="0.2">
      <c r="D15170" s="2"/>
    </row>
    <row r="15171" spans="4:4" ht="33" customHeight="1" x14ac:dyDescent="0.2">
      <c r="D15171" s="2"/>
    </row>
    <row r="15172" spans="4:4" ht="33" customHeight="1" x14ac:dyDescent="0.2">
      <c r="D15172" s="2"/>
    </row>
    <row r="15173" spans="4:4" ht="33" customHeight="1" x14ac:dyDescent="0.2">
      <c r="D15173" s="2"/>
    </row>
    <row r="15174" spans="4:4" ht="33" customHeight="1" x14ac:dyDescent="0.2">
      <c r="D15174" s="2"/>
    </row>
    <row r="15175" spans="4:4" ht="33" customHeight="1" x14ac:dyDescent="0.2">
      <c r="D15175" s="2"/>
    </row>
    <row r="15176" spans="4:4" ht="33" customHeight="1" x14ac:dyDescent="0.2">
      <c r="D15176" s="2"/>
    </row>
    <row r="15177" spans="4:4" ht="33" customHeight="1" x14ac:dyDescent="0.2">
      <c r="D15177" s="2"/>
    </row>
    <row r="15178" spans="4:4" ht="33" customHeight="1" x14ac:dyDescent="0.2">
      <c r="D15178" s="2"/>
    </row>
    <row r="15179" spans="4:4" ht="33" customHeight="1" x14ac:dyDescent="0.2">
      <c r="D15179" s="2"/>
    </row>
    <row r="15180" spans="4:4" ht="33" customHeight="1" x14ac:dyDescent="0.2">
      <c r="D15180" s="2"/>
    </row>
    <row r="15181" spans="4:4" ht="33" customHeight="1" x14ac:dyDescent="0.2">
      <c r="D15181" s="2"/>
    </row>
    <row r="15182" spans="4:4" ht="33" customHeight="1" x14ac:dyDescent="0.2">
      <c r="D15182" s="2"/>
    </row>
    <row r="15183" spans="4:4" ht="33" customHeight="1" x14ac:dyDescent="0.2">
      <c r="D15183" s="2"/>
    </row>
    <row r="15184" spans="4:4" ht="33" customHeight="1" x14ac:dyDescent="0.2">
      <c r="D15184" s="2"/>
    </row>
    <row r="15185" spans="4:4" ht="33" customHeight="1" x14ac:dyDescent="0.2">
      <c r="D15185" s="2"/>
    </row>
    <row r="15186" spans="4:4" ht="33" customHeight="1" x14ac:dyDescent="0.2">
      <c r="D15186" s="2"/>
    </row>
    <row r="15187" spans="4:4" ht="33" customHeight="1" x14ac:dyDescent="0.2">
      <c r="D15187" s="2"/>
    </row>
    <row r="15188" spans="4:4" ht="33" customHeight="1" x14ac:dyDescent="0.2">
      <c r="D15188" s="2"/>
    </row>
    <row r="15189" spans="4:4" ht="33" customHeight="1" x14ac:dyDescent="0.2">
      <c r="D15189" s="2"/>
    </row>
    <row r="15190" spans="4:4" ht="33" customHeight="1" x14ac:dyDescent="0.2">
      <c r="D15190" s="2"/>
    </row>
    <row r="15191" spans="4:4" ht="33" customHeight="1" x14ac:dyDescent="0.2">
      <c r="D15191" s="2"/>
    </row>
    <row r="15192" spans="4:4" ht="33" customHeight="1" x14ac:dyDescent="0.2">
      <c r="D15192" s="2"/>
    </row>
    <row r="15193" spans="4:4" ht="33" customHeight="1" x14ac:dyDescent="0.2">
      <c r="D15193" s="2"/>
    </row>
    <row r="15194" spans="4:4" ht="33" customHeight="1" x14ac:dyDescent="0.2">
      <c r="D15194" s="2"/>
    </row>
    <row r="15195" spans="4:4" ht="33" customHeight="1" x14ac:dyDescent="0.2">
      <c r="D15195" s="2"/>
    </row>
    <row r="15196" spans="4:4" ht="33" customHeight="1" x14ac:dyDescent="0.2">
      <c r="D15196" s="2"/>
    </row>
    <row r="15197" spans="4:4" ht="33" customHeight="1" x14ac:dyDescent="0.2">
      <c r="D15197" s="2"/>
    </row>
    <row r="15198" spans="4:4" ht="33" customHeight="1" x14ac:dyDescent="0.2">
      <c r="D15198" s="2"/>
    </row>
    <row r="15199" spans="4:4" ht="33" customHeight="1" x14ac:dyDescent="0.2">
      <c r="D15199" s="2"/>
    </row>
    <row r="15200" spans="4:4" ht="33" customHeight="1" x14ac:dyDescent="0.2">
      <c r="D15200" s="2"/>
    </row>
    <row r="15201" spans="4:4" ht="33" customHeight="1" x14ac:dyDescent="0.2">
      <c r="D15201" s="2"/>
    </row>
    <row r="15202" spans="4:4" ht="33" customHeight="1" x14ac:dyDescent="0.2">
      <c r="D15202" s="2"/>
    </row>
    <row r="15203" spans="4:4" ht="33" customHeight="1" x14ac:dyDescent="0.2">
      <c r="D15203" s="2"/>
    </row>
    <row r="15204" spans="4:4" ht="33" customHeight="1" x14ac:dyDescent="0.2">
      <c r="D15204" s="2"/>
    </row>
    <row r="15205" spans="4:4" ht="33" customHeight="1" x14ac:dyDescent="0.2">
      <c r="D15205" s="2"/>
    </row>
    <row r="15206" spans="4:4" ht="33" customHeight="1" x14ac:dyDescent="0.2">
      <c r="D15206" s="2"/>
    </row>
    <row r="15207" spans="4:4" ht="33" customHeight="1" x14ac:dyDescent="0.2">
      <c r="D15207" s="2"/>
    </row>
    <row r="15208" spans="4:4" ht="33" customHeight="1" x14ac:dyDescent="0.2">
      <c r="D15208" s="2"/>
    </row>
    <row r="15209" spans="4:4" ht="33" customHeight="1" x14ac:dyDescent="0.2">
      <c r="D15209" s="2"/>
    </row>
    <row r="15210" spans="4:4" ht="33" customHeight="1" x14ac:dyDescent="0.2">
      <c r="D15210" s="2"/>
    </row>
    <row r="15211" spans="4:4" ht="33" customHeight="1" x14ac:dyDescent="0.2">
      <c r="D15211" s="2"/>
    </row>
    <row r="15212" spans="4:4" ht="33" customHeight="1" x14ac:dyDescent="0.2">
      <c r="D15212" s="2"/>
    </row>
    <row r="15213" spans="4:4" ht="33" customHeight="1" x14ac:dyDescent="0.2">
      <c r="D15213" s="2"/>
    </row>
    <row r="15214" spans="4:4" ht="33" customHeight="1" x14ac:dyDescent="0.2">
      <c r="D15214" s="2"/>
    </row>
    <row r="15215" spans="4:4" ht="33" customHeight="1" x14ac:dyDescent="0.2">
      <c r="D15215" s="2"/>
    </row>
    <row r="15216" spans="4:4" ht="33" customHeight="1" x14ac:dyDescent="0.2">
      <c r="D15216" s="2"/>
    </row>
    <row r="15217" spans="4:4" ht="33" customHeight="1" x14ac:dyDescent="0.2">
      <c r="D15217" s="2"/>
    </row>
    <row r="15218" spans="4:4" ht="33" customHeight="1" x14ac:dyDescent="0.2">
      <c r="D15218" s="2"/>
    </row>
    <row r="15219" spans="4:4" ht="33" customHeight="1" x14ac:dyDescent="0.2">
      <c r="D15219" s="2"/>
    </row>
    <row r="15220" spans="4:4" ht="33" customHeight="1" x14ac:dyDescent="0.2">
      <c r="D15220" s="2"/>
    </row>
    <row r="15221" spans="4:4" ht="33" customHeight="1" x14ac:dyDescent="0.2">
      <c r="D15221" s="2"/>
    </row>
    <row r="15222" spans="4:4" ht="33" customHeight="1" x14ac:dyDescent="0.2">
      <c r="D15222" s="2"/>
    </row>
    <row r="15223" spans="4:4" ht="33" customHeight="1" x14ac:dyDescent="0.2">
      <c r="D15223" s="2"/>
    </row>
    <row r="15224" spans="4:4" ht="33" customHeight="1" x14ac:dyDescent="0.2">
      <c r="D15224" s="2"/>
    </row>
    <row r="15225" spans="4:4" ht="33" customHeight="1" x14ac:dyDescent="0.2">
      <c r="D15225" s="2"/>
    </row>
    <row r="15226" spans="4:4" ht="33" customHeight="1" x14ac:dyDescent="0.2">
      <c r="D15226" s="2"/>
    </row>
    <row r="15227" spans="4:4" ht="33" customHeight="1" x14ac:dyDescent="0.2">
      <c r="D15227" s="2"/>
    </row>
    <row r="15228" spans="4:4" ht="33" customHeight="1" x14ac:dyDescent="0.2">
      <c r="D15228" s="2"/>
    </row>
    <row r="15229" spans="4:4" ht="33" customHeight="1" x14ac:dyDescent="0.2">
      <c r="D15229" s="2"/>
    </row>
    <row r="15230" spans="4:4" ht="33" customHeight="1" x14ac:dyDescent="0.2">
      <c r="D15230" s="2"/>
    </row>
    <row r="15231" spans="4:4" ht="33" customHeight="1" x14ac:dyDescent="0.2">
      <c r="D15231" s="2"/>
    </row>
    <row r="15232" spans="4:4" ht="33" customHeight="1" x14ac:dyDescent="0.2">
      <c r="D15232" s="2"/>
    </row>
    <row r="15233" spans="4:4" ht="33" customHeight="1" x14ac:dyDescent="0.2">
      <c r="D15233" s="2"/>
    </row>
    <row r="15234" spans="4:4" ht="33" customHeight="1" x14ac:dyDescent="0.2">
      <c r="D15234" s="2"/>
    </row>
    <row r="15235" spans="4:4" ht="33" customHeight="1" x14ac:dyDescent="0.2">
      <c r="D15235" s="2"/>
    </row>
    <row r="15236" spans="4:4" ht="33" customHeight="1" x14ac:dyDescent="0.2">
      <c r="D15236" s="2"/>
    </row>
    <row r="15237" spans="4:4" ht="33" customHeight="1" x14ac:dyDescent="0.2">
      <c r="D15237" s="2"/>
    </row>
    <row r="15238" spans="4:4" ht="33" customHeight="1" x14ac:dyDescent="0.2">
      <c r="D15238" s="2"/>
    </row>
    <row r="15239" spans="4:4" ht="33" customHeight="1" x14ac:dyDescent="0.2">
      <c r="D15239" s="2"/>
    </row>
    <row r="15240" spans="4:4" ht="33" customHeight="1" x14ac:dyDescent="0.2">
      <c r="D15240" s="2"/>
    </row>
    <row r="15241" spans="4:4" ht="33" customHeight="1" x14ac:dyDescent="0.2">
      <c r="D15241" s="2"/>
    </row>
    <row r="15242" spans="4:4" ht="33" customHeight="1" x14ac:dyDescent="0.2">
      <c r="D15242" s="2"/>
    </row>
    <row r="15243" spans="4:4" ht="33" customHeight="1" x14ac:dyDescent="0.2">
      <c r="D15243" s="2"/>
    </row>
    <row r="15244" spans="4:4" ht="33" customHeight="1" x14ac:dyDescent="0.2">
      <c r="D15244" s="2"/>
    </row>
    <row r="15245" spans="4:4" ht="33" customHeight="1" x14ac:dyDescent="0.2">
      <c r="D15245" s="2"/>
    </row>
    <row r="15246" spans="4:4" ht="33" customHeight="1" x14ac:dyDescent="0.2">
      <c r="D15246" s="2"/>
    </row>
    <row r="15247" spans="4:4" ht="33" customHeight="1" x14ac:dyDescent="0.2">
      <c r="D15247" s="2"/>
    </row>
    <row r="15248" spans="4:4" ht="33" customHeight="1" x14ac:dyDescent="0.2">
      <c r="D15248" s="2"/>
    </row>
    <row r="15249" spans="4:4" ht="33" customHeight="1" x14ac:dyDescent="0.2">
      <c r="D15249" s="2"/>
    </row>
    <row r="15250" spans="4:4" ht="33" customHeight="1" x14ac:dyDescent="0.2">
      <c r="D15250" s="2"/>
    </row>
    <row r="15251" spans="4:4" ht="33" customHeight="1" x14ac:dyDescent="0.2">
      <c r="D15251" s="2"/>
    </row>
    <row r="15252" spans="4:4" ht="33" customHeight="1" x14ac:dyDescent="0.2">
      <c r="D15252" s="2"/>
    </row>
    <row r="15253" spans="4:4" ht="33" customHeight="1" x14ac:dyDescent="0.2">
      <c r="D15253" s="2"/>
    </row>
    <row r="15254" spans="4:4" ht="33" customHeight="1" x14ac:dyDescent="0.2">
      <c r="D15254" s="2"/>
    </row>
    <row r="15255" spans="4:4" ht="33" customHeight="1" x14ac:dyDescent="0.2">
      <c r="D15255" s="2"/>
    </row>
    <row r="15256" spans="4:4" ht="33" customHeight="1" x14ac:dyDescent="0.2">
      <c r="D15256" s="2"/>
    </row>
    <row r="15257" spans="4:4" ht="33" customHeight="1" x14ac:dyDescent="0.2">
      <c r="D15257" s="2"/>
    </row>
    <row r="15258" spans="4:4" ht="33" customHeight="1" x14ac:dyDescent="0.2">
      <c r="D15258" s="2"/>
    </row>
    <row r="15259" spans="4:4" ht="33" customHeight="1" x14ac:dyDescent="0.2">
      <c r="D15259" s="2"/>
    </row>
    <row r="15260" spans="4:4" ht="33" customHeight="1" x14ac:dyDescent="0.2">
      <c r="D15260" s="2"/>
    </row>
    <row r="15261" spans="4:4" ht="33" customHeight="1" x14ac:dyDescent="0.2">
      <c r="D15261" s="2"/>
    </row>
    <row r="15262" spans="4:4" ht="33" customHeight="1" x14ac:dyDescent="0.2">
      <c r="D15262" s="2"/>
    </row>
    <row r="15263" spans="4:4" ht="33" customHeight="1" x14ac:dyDescent="0.2">
      <c r="D15263" s="2"/>
    </row>
    <row r="15264" spans="4:4" ht="33" customHeight="1" x14ac:dyDescent="0.2">
      <c r="D15264" s="2"/>
    </row>
    <row r="15265" spans="4:4" ht="33" customHeight="1" x14ac:dyDescent="0.2">
      <c r="D15265" s="2"/>
    </row>
    <row r="15266" spans="4:4" ht="33" customHeight="1" x14ac:dyDescent="0.2">
      <c r="D15266" s="2"/>
    </row>
    <row r="15267" spans="4:4" ht="33" customHeight="1" x14ac:dyDescent="0.2">
      <c r="D15267" s="2"/>
    </row>
    <row r="15268" spans="4:4" ht="33" customHeight="1" x14ac:dyDescent="0.2">
      <c r="D15268" s="2"/>
    </row>
    <row r="15269" spans="4:4" ht="33" customHeight="1" x14ac:dyDescent="0.2">
      <c r="D15269" s="2"/>
    </row>
    <row r="15270" spans="4:4" ht="33" customHeight="1" x14ac:dyDescent="0.2">
      <c r="D15270" s="2"/>
    </row>
    <row r="15271" spans="4:4" ht="33" customHeight="1" x14ac:dyDescent="0.2">
      <c r="D15271" s="2"/>
    </row>
    <row r="15272" spans="4:4" ht="33" customHeight="1" x14ac:dyDescent="0.2">
      <c r="D15272" s="2"/>
    </row>
    <row r="15273" spans="4:4" ht="33" customHeight="1" x14ac:dyDescent="0.2">
      <c r="D15273" s="2"/>
    </row>
    <row r="15274" spans="4:4" ht="33" customHeight="1" x14ac:dyDescent="0.2">
      <c r="D15274" s="2"/>
    </row>
    <row r="15275" spans="4:4" ht="33" customHeight="1" x14ac:dyDescent="0.2">
      <c r="D15275" s="2"/>
    </row>
    <row r="15276" spans="4:4" ht="33" customHeight="1" x14ac:dyDescent="0.2">
      <c r="D15276" s="2"/>
    </row>
    <row r="15277" spans="4:4" ht="33" customHeight="1" x14ac:dyDescent="0.2">
      <c r="D15277" s="2"/>
    </row>
    <row r="15278" spans="4:4" ht="33" customHeight="1" x14ac:dyDescent="0.2">
      <c r="D15278" s="2"/>
    </row>
    <row r="15279" spans="4:4" ht="33" customHeight="1" x14ac:dyDescent="0.2">
      <c r="D15279" s="2"/>
    </row>
    <row r="15280" spans="4:4" ht="33" customHeight="1" x14ac:dyDescent="0.2">
      <c r="D15280" s="2"/>
    </row>
    <row r="15281" spans="4:4" ht="33" customHeight="1" x14ac:dyDescent="0.2">
      <c r="D15281" s="2"/>
    </row>
    <row r="15282" spans="4:4" ht="33" customHeight="1" x14ac:dyDescent="0.2">
      <c r="D15282" s="2"/>
    </row>
    <row r="15283" spans="4:4" ht="33" customHeight="1" x14ac:dyDescent="0.2">
      <c r="D15283" s="2"/>
    </row>
    <row r="15284" spans="4:4" ht="33" customHeight="1" x14ac:dyDescent="0.2">
      <c r="D15284" s="2"/>
    </row>
    <row r="15285" spans="4:4" ht="33" customHeight="1" x14ac:dyDescent="0.2">
      <c r="D15285" s="2"/>
    </row>
    <row r="15286" spans="4:4" ht="33" customHeight="1" x14ac:dyDescent="0.2">
      <c r="D15286" s="2"/>
    </row>
    <row r="15287" spans="4:4" ht="33" customHeight="1" x14ac:dyDescent="0.2">
      <c r="D15287" s="2"/>
    </row>
    <row r="15288" spans="4:4" ht="33" customHeight="1" x14ac:dyDescent="0.2">
      <c r="D15288" s="2"/>
    </row>
    <row r="15289" spans="4:4" ht="33" customHeight="1" x14ac:dyDescent="0.2">
      <c r="D15289" s="2"/>
    </row>
    <row r="15290" spans="4:4" ht="33" customHeight="1" x14ac:dyDescent="0.2">
      <c r="D15290" s="2"/>
    </row>
    <row r="15291" spans="4:4" ht="33" customHeight="1" x14ac:dyDescent="0.2">
      <c r="D15291" s="2"/>
    </row>
    <row r="15292" spans="4:4" ht="33" customHeight="1" x14ac:dyDescent="0.2">
      <c r="D15292" s="2"/>
    </row>
    <row r="15293" spans="4:4" ht="33" customHeight="1" x14ac:dyDescent="0.2">
      <c r="D15293" s="2"/>
    </row>
    <row r="15294" spans="4:4" ht="33" customHeight="1" x14ac:dyDescent="0.2">
      <c r="D15294" s="2"/>
    </row>
    <row r="15295" spans="4:4" ht="33" customHeight="1" x14ac:dyDescent="0.2">
      <c r="D15295" s="2"/>
    </row>
    <row r="15296" spans="4:4" ht="33" customHeight="1" x14ac:dyDescent="0.2">
      <c r="D15296" s="2"/>
    </row>
    <row r="15297" spans="4:4" ht="33" customHeight="1" x14ac:dyDescent="0.2">
      <c r="D15297" s="2"/>
    </row>
    <row r="15298" spans="4:4" ht="33" customHeight="1" x14ac:dyDescent="0.2">
      <c r="D15298" s="2"/>
    </row>
    <row r="15299" spans="4:4" ht="33" customHeight="1" x14ac:dyDescent="0.2">
      <c r="D15299" s="2"/>
    </row>
    <row r="15300" spans="4:4" ht="33" customHeight="1" x14ac:dyDescent="0.2">
      <c r="D15300" s="2"/>
    </row>
    <row r="15301" spans="4:4" ht="33" customHeight="1" x14ac:dyDescent="0.2">
      <c r="D15301" s="2"/>
    </row>
    <row r="15302" spans="4:4" ht="33" customHeight="1" x14ac:dyDescent="0.2">
      <c r="D15302" s="2"/>
    </row>
    <row r="15303" spans="4:4" ht="33" customHeight="1" x14ac:dyDescent="0.2">
      <c r="D15303" s="2"/>
    </row>
    <row r="15304" spans="4:4" ht="33" customHeight="1" x14ac:dyDescent="0.2">
      <c r="D15304" s="2"/>
    </row>
    <row r="15305" spans="4:4" ht="33" customHeight="1" x14ac:dyDescent="0.2">
      <c r="D15305" s="2"/>
    </row>
    <row r="15306" spans="4:4" ht="33" customHeight="1" x14ac:dyDescent="0.2">
      <c r="D15306" s="2"/>
    </row>
    <row r="15307" spans="4:4" ht="33" customHeight="1" x14ac:dyDescent="0.2">
      <c r="D15307" s="2"/>
    </row>
    <row r="15308" spans="4:4" ht="33" customHeight="1" x14ac:dyDescent="0.2">
      <c r="D15308" s="2"/>
    </row>
    <row r="15309" spans="4:4" ht="33" customHeight="1" x14ac:dyDescent="0.2">
      <c r="D15309" s="2"/>
    </row>
    <row r="15310" spans="4:4" ht="33" customHeight="1" x14ac:dyDescent="0.2">
      <c r="D15310" s="2"/>
    </row>
    <row r="15311" spans="4:4" ht="33" customHeight="1" x14ac:dyDescent="0.2">
      <c r="D15311" s="2"/>
    </row>
    <row r="15312" spans="4:4" ht="33" customHeight="1" x14ac:dyDescent="0.2">
      <c r="D15312" s="2"/>
    </row>
    <row r="15313" spans="4:4" ht="33" customHeight="1" x14ac:dyDescent="0.2">
      <c r="D15313" s="2"/>
    </row>
    <row r="15314" spans="4:4" ht="33" customHeight="1" x14ac:dyDescent="0.2">
      <c r="D15314" s="2"/>
    </row>
    <row r="15315" spans="4:4" ht="33" customHeight="1" x14ac:dyDescent="0.2">
      <c r="D15315" s="2"/>
    </row>
    <row r="15316" spans="4:4" ht="33" customHeight="1" x14ac:dyDescent="0.2">
      <c r="D15316" s="2"/>
    </row>
    <row r="15317" spans="4:4" ht="33" customHeight="1" x14ac:dyDescent="0.2">
      <c r="D15317" s="2"/>
    </row>
    <row r="15318" spans="4:4" ht="33" customHeight="1" x14ac:dyDescent="0.2">
      <c r="D15318" s="2"/>
    </row>
    <row r="15319" spans="4:4" ht="33" customHeight="1" x14ac:dyDescent="0.2">
      <c r="D15319" s="2"/>
    </row>
    <row r="15320" spans="4:4" ht="33" customHeight="1" x14ac:dyDescent="0.2">
      <c r="D15320" s="2"/>
    </row>
    <row r="15321" spans="4:4" ht="33" customHeight="1" x14ac:dyDescent="0.2">
      <c r="D15321" s="2"/>
    </row>
    <row r="15322" spans="4:4" ht="33" customHeight="1" x14ac:dyDescent="0.2">
      <c r="D15322" s="2"/>
    </row>
    <row r="15323" spans="4:4" ht="33" customHeight="1" x14ac:dyDescent="0.2">
      <c r="D15323" s="2"/>
    </row>
    <row r="15324" spans="4:4" ht="33" customHeight="1" x14ac:dyDescent="0.2">
      <c r="D15324" s="2"/>
    </row>
    <row r="15325" spans="4:4" ht="33" customHeight="1" x14ac:dyDescent="0.2">
      <c r="D15325" s="2"/>
    </row>
    <row r="15326" spans="4:4" ht="33" customHeight="1" x14ac:dyDescent="0.2">
      <c r="D15326" s="2"/>
    </row>
    <row r="15327" spans="4:4" ht="33" customHeight="1" x14ac:dyDescent="0.2">
      <c r="D15327" s="2"/>
    </row>
    <row r="15328" spans="4:4" ht="33" customHeight="1" x14ac:dyDescent="0.2">
      <c r="D15328" s="2"/>
    </row>
    <row r="15329" spans="4:4" ht="33" customHeight="1" x14ac:dyDescent="0.2">
      <c r="D15329" s="2"/>
    </row>
    <row r="15330" spans="4:4" ht="33" customHeight="1" x14ac:dyDescent="0.2">
      <c r="D15330" s="2"/>
    </row>
    <row r="15331" spans="4:4" ht="33" customHeight="1" x14ac:dyDescent="0.2">
      <c r="D15331" s="2"/>
    </row>
    <row r="15332" spans="4:4" ht="33" customHeight="1" x14ac:dyDescent="0.2">
      <c r="D15332" s="2"/>
    </row>
    <row r="15333" spans="4:4" ht="33" customHeight="1" x14ac:dyDescent="0.2">
      <c r="D15333" s="2"/>
    </row>
    <row r="15334" spans="4:4" ht="33" customHeight="1" x14ac:dyDescent="0.2">
      <c r="D15334" s="2"/>
    </row>
    <row r="15335" spans="4:4" ht="33" customHeight="1" x14ac:dyDescent="0.2">
      <c r="D15335" s="2"/>
    </row>
    <row r="15336" spans="4:4" ht="33" customHeight="1" x14ac:dyDescent="0.2">
      <c r="D15336" s="2"/>
    </row>
    <row r="15337" spans="4:4" ht="33" customHeight="1" x14ac:dyDescent="0.2">
      <c r="D15337" s="2"/>
    </row>
    <row r="15338" spans="4:4" ht="33" customHeight="1" x14ac:dyDescent="0.2">
      <c r="D15338" s="2"/>
    </row>
    <row r="15339" spans="4:4" ht="33" customHeight="1" x14ac:dyDescent="0.2">
      <c r="D15339" s="2"/>
    </row>
    <row r="15340" spans="4:4" ht="33" customHeight="1" x14ac:dyDescent="0.2">
      <c r="D15340" s="2"/>
    </row>
    <row r="15341" spans="4:4" ht="33" customHeight="1" x14ac:dyDescent="0.2">
      <c r="D15341" s="2"/>
    </row>
    <row r="15342" spans="4:4" ht="33" customHeight="1" x14ac:dyDescent="0.2">
      <c r="D15342" s="2"/>
    </row>
    <row r="15343" spans="4:4" ht="33" customHeight="1" x14ac:dyDescent="0.2">
      <c r="D15343" s="2"/>
    </row>
    <row r="15344" spans="4:4" ht="33" customHeight="1" x14ac:dyDescent="0.2">
      <c r="D15344" s="2"/>
    </row>
    <row r="15345" spans="4:4" ht="33" customHeight="1" x14ac:dyDescent="0.2">
      <c r="D15345" s="2"/>
    </row>
    <row r="15346" spans="4:4" ht="33" customHeight="1" x14ac:dyDescent="0.2">
      <c r="D15346" s="2"/>
    </row>
    <row r="15347" spans="4:4" ht="33" customHeight="1" x14ac:dyDescent="0.2">
      <c r="D15347" s="2"/>
    </row>
    <row r="15348" spans="4:4" ht="33" customHeight="1" x14ac:dyDescent="0.2">
      <c r="D15348" s="2"/>
    </row>
    <row r="15349" spans="4:4" ht="33" customHeight="1" x14ac:dyDescent="0.2">
      <c r="D15349" s="2"/>
    </row>
    <row r="15350" spans="4:4" ht="33" customHeight="1" x14ac:dyDescent="0.2">
      <c r="D15350" s="2"/>
    </row>
    <row r="15351" spans="4:4" ht="33" customHeight="1" x14ac:dyDescent="0.2">
      <c r="D15351" s="2"/>
    </row>
    <row r="15352" spans="4:4" ht="33" customHeight="1" x14ac:dyDescent="0.2">
      <c r="D15352" s="2"/>
    </row>
    <row r="15353" spans="4:4" ht="33" customHeight="1" x14ac:dyDescent="0.2">
      <c r="D15353" s="2"/>
    </row>
    <row r="15354" spans="4:4" ht="33" customHeight="1" x14ac:dyDescent="0.2">
      <c r="D15354" s="2"/>
    </row>
    <row r="15355" spans="4:4" ht="33" customHeight="1" x14ac:dyDescent="0.2">
      <c r="D15355" s="2"/>
    </row>
    <row r="15356" spans="4:4" ht="33" customHeight="1" x14ac:dyDescent="0.2">
      <c r="D15356" s="2"/>
    </row>
    <row r="15357" spans="4:4" ht="33" customHeight="1" x14ac:dyDescent="0.2">
      <c r="D15357" s="2"/>
    </row>
    <row r="15358" spans="4:4" ht="33" customHeight="1" x14ac:dyDescent="0.2">
      <c r="D15358" s="2"/>
    </row>
    <row r="15359" spans="4:4" ht="33" customHeight="1" x14ac:dyDescent="0.2">
      <c r="D15359" s="2"/>
    </row>
    <row r="15360" spans="4:4" ht="33" customHeight="1" x14ac:dyDescent="0.2">
      <c r="D15360" s="2"/>
    </row>
    <row r="15361" spans="4:4" ht="33" customHeight="1" x14ac:dyDescent="0.2">
      <c r="D15361" s="2"/>
    </row>
    <row r="15362" spans="4:4" ht="33" customHeight="1" x14ac:dyDescent="0.2">
      <c r="D15362" s="2"/>
    </row>
    <row r="15363" spans="4:4" ht="33" customHeight="1" x14ac:dyDescent="0.2">
      <c r="D15363" s="2"/>
    </row>
    <row r="15364" spans="4:4" ht="33" customHeight="1" x14ac:dyDescent="0.2">
      <c r="D15364" s="2"/>
    </row>
    <row r="15365" spans="4:4" ht="33" customHeight="1" x14ac:dyDescent="0.2">
      <c r="D15365" s="2"/>
    </row>
    <row r="15366" spans="4:4" ht="33" customHeight="1" x14ac:dyDescent="0.2">
      <c r="D15366" s="2"/>
    </row>
    <row r="15367" spans="4:4" ht="33" customHeight="1" x14ac:dyDescent="0.2">
      <c r="D15367" s="2"/>
    </row>
    <row r="15368" spans="4:4" ht="33" customHeight="1" x14ac:dyDescent="0.2">
      <c r="D15368" s="2"/>
    </row>
    <row r="15369" spans="4:4" ht="33" customHeight="1" x14ac:dyDescent="0.2">
      <c r="D15369" s="2"/>
    </row>
    <row r="15370" spans="4:4" ht="33" customHeight="1" x14ac:dyDescent="0.2">
      <c r="D15370" s="2"/>
    </row>
    <row r="15371" spans="4:4" ht="33" customHeight="1" x14ac:dyDescent="0.2">
      <c r="D15371" s="2"/>
    </row>
    <row r="15372" spans="4:4" ht="33" customHeight="1" x14ac:dyDescent="0.2">
      <c r="D15372" s="2"/>
    </row>
    <row r="15373" spans="4:4" ht="33" customHeight="1" x14ac:dyDescent="0.2">
      <c r="D15373" s="2"/>
    </row>
    <row r="15374" spans="4:4" ht="33" customHeight="1" x14ac:dyDescent="0.2">
      <c r="D15374" s="2"/>
    </row>
    <row r="15375" spans="4:4" ht="33" customHeight="1" x14ac:dyDescent="0.2">
      <c r="D15375" s="2"/>
    </row>
    <row r="15376" spans="4:4" ht="33" customHeight="1" x14ac:dyDescent="0.2">
      <c r="D15376" s="2"/>
    </row>
    <row r="15377" spans="4:4" ht="33" customHeight="1" x14ac:dyDescent="0.2">
      <c r="D15377" s="2"/>
    </row>
    <row r="15378" spans="4:4" ht="33" customHeight="1" x14ac:dyDescent="0.2">
      <c r="D15378" s="2"/>
    </row>
    <row r="15379" spans="4:4" ht="33" customHeight="1" x14ac:dyDescent="0.2">
      <c r="D15379" s="2"/>
    </row>
    <row r="15380" spans="4:4" ht="33" customHeight="1" x14ac:dyDescent="0.2">
      <c r="D15380" s="2"/>
    </row>
    <row r="15381" spans="4:4" ht="33" customHeight="1" x14ac:dyDescent="0.2">
      <c r="D15381" s="2"/>
    </row>
    <row r="15382" spans="4:4" ht="33" customHeight="1" x14ac:dyDescent="0.2">
      <c r="D15382" s="2"/>
    </row>
    <row r="15383" spans="4:4" ht="33" customHeight="1" x14ac:dyDescent="0.2">
      <c r="D15383" s="2"/>
    </row>
    <row r="15384" spans="4:4" ht="33" customHeight="1" x14ac:dyDescent="0.2">
      <c r="D15384" s="2"/>
    </row>
    <row r="15385" spans="4:4" ht="33" customHeight="1" x14ac:dyDescent="0.2">
      <c r="D15385" s="2"/>
    </row>
    <row r="15386" spans="4:4" ht="33" customHeight="1" x14ac:dyDescent="0.2">
      <c r="D15386" s="2"/>
    </row>
    <row r="15387" spans="4:4" ht="33" customHeight="1" x14ac:dyDescent="0.2">
      <c r="D15387" s="2"/>
    </row>
    <row r="15388" spans="4:4" ht="33" customHeight="1" x14ac:dyDescent="0.2">
      <c r="D15388" s="2"/>
    </row>
    <row r="15389" spans="4:4" ht="33" customHeight="1" x14ac:dyDescent="0.2">
      <c r="D15389" s="2"/>
    </row>
    <row r="15390" spans="4:4" ht="33" customHeight="1" x14ac:dyDescent="0.2">
      <c r="D15390" s="2"/>
    </row>
    <row r="15391" spans="4:4" ht="33" customHeight="1" x14ac:dyDescent="0.2">
      <c r="D15391" s="2"/>
    </row>
    <row r="15392" spans="4:4" ht="33" customHeight="1" x14ac:dyDescent="0.2">
      <c r="D15392" s="2"/>
    </row>
    <row r="15393" spans="4:4" ht="33" customHeight="1" x14ac:dyDescent="0.2">
      <c r="D15393" s="2"/>
    </row>
    <row r="15394" spans="4:4" ht="33" customHeight="1" x14ac:dyDescent="0.2">
      <c r="D15394" s="2"/>
    </row>
    <row r="15395" spans="4:4" ht="33" customHeight="1" x14ac:dyDescent="0.2">
      <c r="D15395" s="2"/>
    </row>
    <row r="15396" spans="4:4" ht="33" customHeight="1" x14ac:dyDescent="0.2">
      <c r="D15396" s="2"/>
    </row>
    <row r="15397" spans="4:4" ht="33" customHeight="1" x14ac:dyDescent="0.2">
      <c r="D15397" s="2"/>
    </row>
    <row r="15398" spans="4:4" ht="33" customHeight="1" x14ac:dyDescent="0.2">
      <c r="D15398" s="2"/>
    </row>
    <row r="15399" spans="4:4" ht="33" customHeight="1" x14ac:dyDescent="0.2">
      <c r="D15399" s="2"/>
    </row>
    <row r="15400" spans="4:4" ht="33" customHeight="1" x14ac:dyDescent="0.2">
      <c r="D15400" s="2"/>
    </row>
    <row r="15401" spans="4:4" ht="33" customHeight="1" x14ac:dyDescent="0.2">
      <c r="D15401" s="2"/>
    </row>
    <row r="15402" spans="4:4" ht="33" customHeight="1" x14ac:dyDescent="0.2">
      <c r="D15402" s="2"/>
    </row>
    <row r="15403" spans="4:4" ht="33" customHeight="1" x14ac:dyDescent="0.2">
      <c r="D15403" s="2"/>
    </row>
    <row r="15404" spans="4:4" ht="33" customHeight="1" x14ac:dyDescent="0.2">
      <c r="D15404" s="2"/>
    </row>
    <row r="15405" spans="4:4" ht="33" customHeight="1" x14ac:dyDescent="0.2">
      <c r="D15405" s="2"/>
    </row>
    <row r="15406" spans="4:4" ht="33" customHeight="1" x14ac:dyDescent="0.2">
      <c r="D15406" s="2"/>
    </row>
    <row r="15407" spans="4:4" ht="33" customHeight="1" x14ac:dyDescent="0.2">
      <c r="D15407" s="2"/>
    </row>
    <row r="15408" spans="4:4" ht="33" customHeight="1" x14ac:dyDescent="0.2">
      <c r="D15408" s="2"/>
    </row>
    <row r="15409" spans="4:4" ht="33" customHeight="1" x14ac:dyDescent="0.2">
      <c r="D15409" s="2"/>
    </row>
    <row r="15410" spans="4:4" ht="33" customHeight="1" x14ac:dyDescent="0.2">
      <c r="D15410" s="2"/>
    </row>
    <row r="15411" spans="4:4" ht="33" customHeight="1" x14ac:dyDescent="0.2">
      <c r="D15411" s="2"/>
    </row>
    <row r="15412" spans="4:4" ht="33" customHeight="1" x14ac:dyDescent="0.2">
      <c r="D15412" s="2"/>
    </row>
    <row r="15413" spans="4:4" ht="33" customHeight="1" x14ac:dyDescent="0.2">
      <c r="D15413" s="2"/>
    </row>
    <row r="15414" spans="4:4" ht="33" customHeight="1" x14ac:dyDescent="0.2">
      <c r="D15414" s="2"/>
    </row>
    <row r="15415" spans="4:4" ht="33" customHeight="1" x14ac:dyDescent="0.2">
      <c r="D15415" s="2"/>
    </row>
    <row r="15416" spans="4:4" ht="33" customHeight="1" x14ac:dyDescent="0.2">
      <c r="D15416" s="2"/>
    </row>
    <row r="15417" spans="4:4" ht="33" customHeight="1" x14ac:dyDescent="0.2">
      <c r="D15417" s="2"/>
    </row>
    <row r="15418" spans="4:4" ht="33" customHeight="1" x14ac:dyDescent="0.2">
      <c r="D15418" s="2"/>
    </row>
    <row r="15419" spans="4:4" ht="33" customHeight="1" x14ac:dyDescent="0.2">
      <c r="D15419" s="2"/>
    </row>
    <row r="15420" spans="4:4" ht="33" customHeight="1" x14ac:dyDescent="0.2">
      <c r="D15420" s="2"/>
    </row>
    <row r="15421" spans="4:4" ht="33" customHeight="1" x14ac:dyDescent="0.2">
      <c r="D15421" s="2"/>
    </row>
    <row r="15422" spans="4:4" ht="33" customHeight="1" x14ac:dyDescent="0.2">
      <c r="D15422" s="2"/>
    </row>
    <row r="15423" spans="4:4" ht="33" customHeight="1" x14ac:dyDescent="0.2">
      <c r="D15423" s="2"/>
    </row>
    <row r="15424" spans="4:4" ht="33" customHeight="1" x14ac:dyDescent="0.2">
      <c r="D15424" s="2"/>
    </row>
    <row r="15425" spans="4:4" ht="33" customHeight="1" x14ac:dyDescent="0.2">
      <c r="D15425" s="2"/>
    </row>
    <row r="15426" spans="4:4" ht="33" customHeight="1" x14ac:dyDescent="0.2">
      <c r="D15426" s="2"/>
    </row>
    <row r="15427" spans="4:4" ht="33" customHeight="1" x14ac:dyDescent="0.2">
      <c r="D15427" s="2"/>
    </row>
    <row r="15428" spans="4:4" ht="33" customHeight="1" x14ac:dyDescent="0.2">
      <c r="D15428" s="2"/>
    </row>
    <row r="15429" spans="4:4" ht="33" customHeight="1" x14ac:dyDescent="0.2">
      <c r="D15429" s="2"/>
    </row>
    <row r="15430" spans="4:4" ht="33" customHeight="1" x14ac:dyDescent="0.2">
      <c r="D15430" s="2"/>
    </row>
    <row r="15431" spans="4:4" ht="33" customHeight="1" x14ac:dyDescent="0.2">
      <c r="D15431" s="2"/>
    </row>
    <row r="15432" spans="4:4" ht="33" customHeight="1" x14ac:dyDescent="0.2">
      <c r="D15432" s="2"/>
    </row>
    <row r="15433" spans="4:4" ht="33" customHeight="1" x14ac:dyDescent="0.2">
      <c r="D15433" s="2"/>
    </row>
    <row r="15434" spans="4:4" ht="33" customHeight="1" x14ac:dyDescent="0.2">
      <c r="D15434" s="2"/>
    </row>
    <row r="15435" spans="4:4" ht="33" customHeight="1" x14ac:dyDescent="0.2">
      <c r="D15435" s="2"/>
    </row>
    <row r="15436" spans="4:4" ht="33" customHeight="1" x14ac:dyDescent="0.2">
      <c r="D15436" s="2"/>
    </row>
    <row r="15437" spans="4:4" ht="33" customHeight="1" x14ac:dyDescent="0.2">
      <c r="D15437" s="2"/>
    </row>
    <row r="15438" spans="4:4" ht="33" customHeight="1" x14ac:dyDescent="0.2">
      <c r="D15438" s="2"/>
    </row>
    <row r="15439" spans="4:4" ht="33" customHeight="1" x14ac:dyDescent="0.2">
      <c r="D15439" s="2"/>
    </row>
    <row r="15440" spans="4:4" ht="33" customHeight="1" x14ac:dyDescent="0.2">
      <c r="D15440" s="2"/>
    </row>
    <row r="15441" spans="4:4" ht="33" customHeight="1" x14ac:dyDescent="0.2">
      <c r="D15441" s="2"/>
    </row>
    <row r="15442" spans="4:4" ht="33" customHeight="1" x14ac:dyDescent="0.2">
      <c r="D15442" s="2"/>
    </row>
    <row r="15443" spans="4:4" ht="33" customHeight="1" x14ac:dyDescent="0.2">
      <c r="D15443" s="2"/>
    </row>
    <row r="15444" spans="4:4" ht="33" customHeight="1" x14ac:dyDescent="0.2">
      <c r="D15444" s="2"/>
    </row>
    <row r="15445" spans="4:4" ht="33" customHeight="1" x14ac:dyDescent="0.2">
      <c r="D15445" s="2"/>
    </row>
    <row r="15446" spans="4:4" ht="33" customHeight="1" x14ac:dyDescent="0.2">
      <c r="D15446" s="2"/>
    </row>
    <row r="15447" spans="4:4" ht="33" customHeight="1" x14ac:dyDescent="0.2">
      <c r="D15447" s="2"/>
    </row>
    <row r="15448" spans="4:4" ht="33" customHeight="1" x14ac:dyDescent="0.2">
      <c r="D15448" s="2"/>
    </row>
    <row r="15449" spans="4:4" ht="33" customHeight="1" x14ac:dyDescent="0.2">
      <c r="D15449" s="2"/>
    </row>
    <row r="15450" spans="4:4" ht="33" customHeight="1" x14ac:dyDescent="0.2">
      <c r="D15450" s="2"/>
    </row>
    <row r="15451" spans="4:4" ht="33" customHeight="1" x14ac:dyDescent="0.2">
      <c r="D15451" s="2"/>
    </row>
    <row r="15452" spans="4:4" ht="33" customHeight="1" x14ac:dyDescent="0.2">
      <c r="D15452" s="2"/>
    </row>
    <row r="15453" spans="4:4" ht="33" customHeight="1" x14ac:dyDescent="0.2">
      <c r="D15453" s="2"/>
    </row>
    <row r="15454" spans="4:4" ht="33" customHeight="1" x14ac:dyDescent="0.2">
      <c r="D15454" s="2"/>
    </row>
    <row r="15455" spans="4:4" ht="33" customHeight="1" x14ac:dyDescent="0.2">
      <c r="D15455" s="2"/>
    </row>
    <row r="15456" spans="4:4" ht="33" customHeight="1" x14ac:dyDescent="0.2">
      <c r="D15456" s="2"/>
    </row>
    <row r="15457" spans="4:4" ht="33" customHeight="1" x14ac:dyDescent="0.2">
      <c r="D15457" s="2"/>
    </row>
    <row r="15458" spans="4:4" ht="33" customHeight="1" x14ac:dyDescent="0.2">
      <c r="D15458" s="2"/>
    </row>
    <row r="15459" spans="4:4" ht="33" customHeight="1" x14ac:dyDescent="0.2">
      <c r="D15459" s="2"/>
    </row>
    <row r="15460" spans="4:4" ht="33" customHeight="1" x14ac:dyDescent="0.2">
      <c r="D15460" s="2"/>
    </row>
    <row r="15461" spans="4:4" ht="33" customHeight="1" x14ac:dyDescent="0.2">
      <c r="D15461" s="2"/>
    </row>
    <row r="15462" spans="4:4" ht="33" customHeight="1" x14ac:dyDescent="0.2">
      <c r="D15462" s="2"/>
    </row>
    <row r="15463" spans="4:4" ht="33" customHeight="1" x14ac:dyDescent="0.2">
      <c r="D15463" s="2"/>
    </row>
    <row r="15464" spans="4:4" ht="33" customHeight="1" x14ac:dyDescent="0.2">
      <c r="D15464" s="2"/>
    </row>
    <row r="15465" spans="4:4" ht="33" customHeight="1" x14ac:dyDescent="0.2">
      <c r="D15465" s="2"/>
    </row>
    <row r="15466" spans="4:4" ht="33" customHeight="1" x14ac:dyDescent="0.2">
      <c r="D15466" s="2"/>
    </row>
    <row r="15467" spans="4:4" ht="33" customHeight="1" x14ac:dyDescent="0.2">
      <c r="D15467" s="2"/>
    </row>
    <row r="15468" spans="4:4" ht="33" customHeight="1" x14ac:dyDescent="0.2">
      <c r="D15468" s="2"/>
    </row>
    <row r="15469" spans="4:4" ht="33" customHeight="1" x14ac:dyDescent="0.2">
      <c r="D15469" s="2"/>
    </row>
    <row r="15470" spans="4:4" ht="33" customHeight="1" x14ac:dyDescent="0.2">
      <c r="D15470" s="2"/>
    </row>
    <row r="15471" spans="4:4" ht="33" customHeight="1" x14ac:dyDescent="0.2">
      <c r="D15471" s="2"/>
    </row>
    <row r="15472" spans="4:4" ht="33" customHeight="1" x14ac:dyDescent="0.2">
      <c r="D15472" s="2"/>
    </row>
    <row r="15473" spans="4:4" ht="33" customHeight="1" x14ac:dyDescent="0.2">
      <c r="D15473" s="2"/>
    </row>
    <row r="15474" spans="4:4" ht="33" customHeight="1" x14ac:dyDescent="0.2">
      <c r="D15474" s="2"/>
    </row>
    <row r="15475" spans="4:4" ht="33" customHeight="1" x14ac:dyDescent="0.2">
      <c r="D15475" s="2"/>
    </row>
    <row r="15476" spans="4:4" ht="33" customHeight="1" x14ac:dyDescent="0.2">
      <c r="D15476" s="2"/>
    </row>
    <row r="15477" spans="4:4" ht="33" customHeight="1" x14ac:dyDescent="0.2">
      <c r="D15477" s="2"/>
    </row>
    <row r="15478" spans="4:4" ht="33" customHeight="1" x14ac:dyDescent="0.2">
      <c r="D15478" s="2"/>
    </row>
    <row r="15479" spans="4:4" ht="33" customHeight="1" x14ac:dyDescent="0.2">
      <c r="D15479" s="2"/>
    </row>
    <row r="15480" spans="4:4" ht="33" customHeight="1" x14ac:dyDescent="0.2">
      <c r="D15480" s="2"/>
    </row>
    <row r="15481" spans="4:4" ht="33" customHeight="1" x14ac:dyDescent="0.2">
      <c r="D15481" s="2"/>
    </row>
    <row r="15482" spans="4:4" ht="33" customHeight="1" x14ac:dyDescent="0.2">
      <c r="D15482" s="2"/>
    </row>
    <row r="15483" spans="4:4" ht="33" customHeight="1" x14ac:dyDescent="0.2">
      <c r="D15483" s="2"/>
    </row>
    <row r="15484" spans="4:4" ht="33" customHeight="1" x14ac:dyDescent="0.2">
      <c r="D15484" s="2"/>
    </row>
    <row r="15485" spans="4:4" ht="33" customHeight="1" x14ac:dyDescent="0.2">
      <c r="D15485" s="2"/>
    </row>
    <row r="15486" spans="4:4" ht="33" customHeight="1" x14ac:dyDescent="0.2">
      <c r="D15486" s="2"/>
    </row>
    <row r="15487" spans="4:4" ht="33" customHeight="1" x14ac:dyDescent="0.2">
      <c r="D15487" s="2"/>
    </row>
    <row r="15488" spans="4:4" ht="33" customHeight="1" x14ac:dyDescent="0.2">
      <c r="D15488" s="2"/>
    </row>
    <row r="15489" spans="4:4" ht="33" customHeight="1" x14ac:dyDescent="0.2">
      <c r="D15489" s="2"/>
    </row>
    <row r="15490" spans="4:4" ht="33" customHeight="1" x14ac:dyDescent="0.2">
      <c r="D15490" s="2"/>
    </row>
    <row r="15491" spans="4:4" ht="33" customHeight="1" x14ac:dyDescent="0.2">
      <c r="D15491" s="2"/>
    </row>
    <row r="15492" spans="4:4" ht="33" customHeight="1" x14ac:dyDescent="0.2">
      <c r="D15492" s="2"/>
    </row>
    <row r="15493" spans="4:4" ht="33" customHeight="1" x14ac:dyDescent="0.2">
      <c r="D15493" s="2"/>
    </row>
    <row r="15494" spans="4:4" ht="33" customHeight="1" x14ac:dyDescent="0.2">
      <c r="D15494" s="2"/>
    </row>
    <row r="15495" spans="4:4" ht="33" customHeight="1" x14ac:dyDescent="0.2">
      <c r="D15495" s="2"/>
    </row>
    <row r="15496" spans="4:4" ht="33" customHeight="1" x14ac:dyDescent="0.2">
      <c r="D15496" s="2"/>
    </row>
    <row r="15497" spans="4:4" ht="33" customHeight="1" x14ac:dyDescent="0.2">
      <c r="D15497" s="2"/>
    </row>
    <row r="15498" spans="4:4" ht="33" customHeight="1" x14ac:dyDescent="0.2">
      <c r="D15498" s="2"/>
    </row>
    <row r="15499" spans="4:4" ht="33" customHeight="1" x14ac:dyDescent="0.2">
      <c r="D15499" s="2"/>
    </row>
    <row r="15500" spans="4:4" ht="33" customHeight="1" x14ac:dyDescent="0.2">
      <c r="D15500" s="2"/>
    </row>
    <row r="15501" spans="4:4" ht="33" customHeight="1" x14ac:dyDescent="0.2">
      <c r="D15501" s="2"/>
    </row>
    <row r="15502" spans="4:4" ht="33" customHeight="1" x14ac:dyDescent="0.2">
      <c r="D15502" s="2"/>
    </row>
    <row r="15503" spans="4:4" ht="33" customHeight="1" x14ac:dyDescent="0.2">
      <c r="D15503" s="2"/>
    </row>
    <row r="15504" spans="4:4" ht="33" customHeight="1" x14ac:dyDescent="0.2">
      <c r="D15504" s="2"/>
    </row>
    <row r="15505" spans="4:4" ht="33" customHeight="1" x14ac:dyDescent="0.2">
      <c r="D15505" s="2"/>
    </row>
    <row r="15506" spans="4:4" ht="33" customHeight="1" x14ac:dyDescent="0.2">
      <c r="D15506" s="2"/>
    </row>
    <row r="15507" spans="4:4" ht="33" customHeight="1" x14ac:dyDescent="0.2">
      <c r="D15507" s="2"/>
    </row>
    <row r="15508" spans="4:4" ht="33" customHeight="1" x14ac:dyDescent="0.2">
      <c r="D15508" s="2"/>
    </row>
    <row r="15509" spans="4:4" ht="33" customHeight="1" x14ac:dyDescent="0.2">
      <c r="D15509" s="2"/>
    </row>
    <row r="15510" spans="4:4" ht="33" customHeight="1" x14ac:dyDescent="0.2">
      <c r="D15510" s="2"/>
    </row>
    <row r="15511" spans="4:4" ht="33" customHeight="1" x14ac:dyDescent="0.2">
      <c r="D15511" s="2"/>
    </row>
    <row r="15512" spans="4:4" ht="33" customHeight="1" x14ac:dyDescent="0.2">
      <c r="D15512" s="2"/>
    </row>
    <row r="15513" spans="4:4" ht="33" customHeight="1" x14ac:dyDescent="0.2">
      <c r="D15513" s="2"/>
    </row>
    <row r="15514" spans="4:4" ht="33" customHeight="1" x14ac:dyDescent="0.2">
      <c r="D15514" s="2"/>
    </row>
    <row r="15515" spans="4:4" ht="33" customHeight="1" x14ac:dyDescent="0.2">
      <c r="D15515" s="2"/>
    </row>
    <row r="15516" spans="4:4" ht="33" customHeight="1" x14ac:dyDescent="0.2">
      <c r="D15516" s="2"/>
    </row>
    <row r="15517" spans="4:4" ht="33" customHeight="1" x14ac:dyDescent="0.2">
      <c r="D15517" s="2"/>
    </row>
    <row r="15518" spans="4:4" ht="33" customHeight="1" x14ac:dyDescent="0.2">
      <c r="D15518" s="2"/>
    </row>
    <row r="15519" spans="4:4" ht="33" customHeight="1" x14ac:dyDescent="0.2">
      <c r="D15519" s="2"/>
    </row>
    <row r="15520" spans="4:4" ht="33" customHeight="1" x14ac:dyDescent="0.2">
      <c r="D15520" s="2"/>
    </row>
    <row r="15521" spans="4:4" ht="33" customHeight="1" x14ac:dyDescent="0.2">
      <c r="D15521" s="2"/>
    </row>
    <row r="15522" spans="4:4" ht="33" customHeight="1" x14ac:dyDescent="0.2">
      <c r="D15522" s="2"/>
    </row>
    <row r="15523" spans="4:4" ht="33" customHeight="1" x14ac:dyDescent="0.2">
      <c r="D15523" s="2"/>
    </row>
    <row r="15524" spans="4:4" ht="33" customHeight="1" x14ac:dyDescent="0.2">
      <c r="D15524" s="2"/>
    </row>
    <row r="15525" spans="4:4" ht="33" customHeight="1" x14ac:dyDescent="0.2">
      <c r="D15525" s="2"/>
    </row>
    <row r="15526" spans="4:4" ht="33" customHeight="1" x14ac:dyDescent="0.2">
      <c r="D15526" s="2"/>
    </row>
    <row r="15527" spans="4:4" ht="33" customHeight="1" x14ac:dyDescent="0.2">
      <c r="D15527" s="2"/>
    </row>
    <row r="15528" spans="4:4" ht="33" customHeight="1" x14ac:dyDescent="0.2">
      <c r="D15528" s="2"/>
    </row>
    <row r="15529" spans="4:4" ht="33" customHeight="1" x14ac:dyDescent="0.2">
      <c r="D15529" s="2"/>
    </row>
    <row r="15530" spans="4:4" ht="33" customHeight="1" x14ac:dyDescent="0.2">
      <c r="D15530" s="2"/>
    </row>
    <row r="15531" spans="4:4" ht="33" customHeight="1" x14ac:dyDescent="0.2">
      <c r="D15531" s="2"/>
    </row>
    <row r="15532" spans="4:4" ht="33" customHeight="1" x14ac:dyDescent="0.2">
      <c r="D15532" s="2"/>
    </row>
    <row r="15533" spans="4:4" ht="33" customHeight="1" x14ac:dyDescent="0.2">
      <c r="D15533" s="2"/>
    </row>
    <row r="15534" spans="4:4" ht="33" customHeight="1" x14ac:dyDescent="0.2">
      <c r="D15534" s="2"/>
    </row>
    <row r="15535" spans="4:4" ht="33" customHeight="1" x14ac:dyDescent="0.2">
      <c r="D15535" s="2"/>
    </row>
    <row r="15536" spans="4:4" ht="33" customHeight="1" x14ac:dyDescent="0.2">
      <c r="D15536" s="2"/>
    </row>
    <row r="15537" spans="4:4" ht="33" customHeight="1" x14ac:dyDescent="0.2">
      <c r="D15537" s="2"/>
    </row>
    <row r="15538" spans="4:4" ht="33" customHeight="1" x14ac:dyDescent="0.2">
      <c r="D15538" s="2"/>
    </row>
    <row r="15539" spans="4:4" ht="33" customHeight="1" x14ac:dyDescent="0.2">
      <c r="D15539" s="2"/>
    </row>
    <row r="15540" spans="4:4" ht="33" customHeight="1" x14ac:dyDescent="0.2">
      <c r="D15540" s="2"/>
    </row>
    <row r="15541" spans="4:4" ht="33" customHeight="1" x14ac:dyDescent="0.2">
      <c r="D15541" s="2"/>
    </row>
    <row r="15542" spans="4:4" ht="33" customHeight="1" x14ac:dyDescent="0.2">
      <c r="D15542" s="2"/>
    </row>
    <row r="15543" spans="4:4" ht="33" customHeight="1" x14ac:dyDescent="0.2">
      <c r="D15543" s="2"/>
    </row>
    <row r="15544" spans="4:4" ht="33" customHeight="1" x14ac:dyDescent="0.2">
      <c r="D15544" s="2"/>
    </row>
    <row r="15545" spans="4:4" ht="33" customHeight="1" x14ac:dyDescent="0.2">
      <c r="D15545" s="2"/>
    </row>
    <row r="15546" spans="4:4" ht="33" customHeight="1" x14ac:dyDescent="0.2">
      <c r="D15546" s="2"/>
    </row>
    <row r="15547" spans="4:4" ht="33" customHeight="1" x14ac:dyDescent="0.2">
      <c r="D15547" s="2"/>
    </row>
    <row r="15548" spans="4:4" ht="33" customHeight="1" x14ac:dyDescent="0.2">
      <c r="D15548" s="2"/>
    </row>
    <row r="15549" spans="4:4" ht="33" customHeight="1" x14ac:dyDescent="0.2">
      <c r="D15549" s="2"/>
    </row>
    <row r="15550" spans="4:4" ht="33" customHeight="1" x14ac:dyDescent="0.2">
      <c r="D15550" s="2"/>
    </row>
    <row r="15551" spans="4:4" ht="33" customHeight="1" x14ac:dyDescent="0.2">
      <c r="D15551" s="2"/>
    </row>
    <row r="15552" spans="4:4" ht="33" customHeight="1" x14ac:dyDescent="0.2">
      <c r="D15552" s="2"/>
    </row>
    <row r="15553" spans="4:4" ht="33" customHeight="1" x14ac:dyDescent="0.2">
      <c r="D15553" s="2"/>
    </row>
    <row r="15554" spans="4:4" ht="33" customHeight="1" x14ac:dyDescent="0.2">
      <c r="D15554" s="2"/>
    </row>
    <row r="15555" spans="4:4" ht="33" customHeight="1" x14ac:dyDescent="0.2">
      <c r="D15555" s="2"/>
    </row>
    <row r="15556" spans="4:4" ht="33" customHeight="1" x14ac:dyDescent="0.2">
      <c r="D15556" s="2"/>
    </row>
    <row r="15557" spans="4:4" ht="33" customHeight="1" x14ac:dyDescent="0.2">
      <c r="D15557" s="2"/>
    </row>
    <row r="15558" spans="4:4" ht="33" customHeight="1" x14ac:dyDescent="0.2">
      <c r="D15558" s="2"/>
    </row>
    <row r="15559" spans="4:4" ht="33" customHeight="1" x14ac:dyDescent="0.2">
      <c r="D15559" s="2"/>
    </row>
    <row r="15560" spans="4:4" ht="33" customHeight="1" x14ac:dyDescent="0.2">
      <c r="D15560" s="2"/>
    </row>
    <row r="15561" spans="4:4" ht="33" customHeight="1" x14ac:dyDescent="0.2">
      <c r="D15561" s="2"/>
    </row>
    <row r="15562" spans="4:4" ht="33" customHeight="1" x14ac:dyDescent="0.2">
      <c r="D15562" s="2"/>
    </row>
    <row r="15563" spans="4:4" ht="33" customHeight="1" x14ac:dyDescent="0.2">
      <c r="D15563" s="2"/>
    </row>
    <row r="15564" spans="4:4" ht="33" customHeight="1" x14ac:dyDescent="0.2">
      <c r="D15564" s="2"/>
    </row>
    <row r="15565" spans="4:4" ht="33" customHeight="1" x14ac:dyDescent="0.2">
      <c r="D15565" s="2"/>
    </row>
    <row r="15566" spans="4:4" ht="33" customHeight="1" x14ac:dyDescent="0.2">
      <c r="D15566" s="2"/>
    </row>
    <row r="15567" spans="4:4" ht="33" customHeight="1" x14ac:dyDescent="0.2">
      <c r="D15567" s="2"/>
    </row>
    <row r="15568" spans="4:4" ht="33" customHeight="1" x14ac:dyDescent="0.2">
      <c r="D15568" s="2"/>
    </row>
    <row r="15569" spans="4:4" ht="33" customHeight="1" x14ac:dyDescent="0.2">
      <c r="D15569" s="2"/>
    </row>
    <row r="15570" spans="4:4" ht="33" customHeight="1" x14ac:dyDescent="0.2">
      <c r="D15570" s="2"/>
    </row>
    <row r="15571" spans="4:4" ht="33" customHeight="1" x14ac:dyDescent="0.2">
      <c r="D15571" s="2"/>
    </row>
    <row r="15572" spans="4:4" ht="33" customHeight="1" x14ac:dyDescent="0.2">
      <c r="D15572" s="2"/>
    </row>
    <row r="15573" spans="4:4" ht="33" customHeight="1" x14ac:dyDescent="0.2">
      <c r="D15573" s="2"/>
    </row>
    <row r="15574" spans="4:4" ht="33" customHeight="1" x14ac:dyDescent="0.2">
      <c r="D15574" s="2"/>
    </row>
    <row r="15575" spans="4:4" ht="33" customHeight="1" x14ac:dyDescent="0.2">
      <c r="D15575" s="2"/>
    </row>
    <row r="15576" spans="4:4" ht="33" customHeight="1" x14ac:dyDescent="0.2">
      <c r="D15576" s="2"/>
    </row>
    <row r="15577" spans="4:4" ht="33" customHeight="1" x14ac:dyDescent="0.2">
      <c r="D15577" s="2"/>
    </row>
    <row r="15578" spans="4:4" ht="33" customHeight="1" x14ac:dyDescent="0.2">
      <c r="D15578" s="2"/>
    </row>
    <row r="15579" spans="4:4" ht="33" customHeight="1" x14ac:dyDescent="0.2">
      <c r="D15579" s="2"/>
    </row>
    <row r="15580" spans="4:4" ht="33" customHeight="1" x14ac:dyDescent="0.2">
      <c r="D15580" s="2"/>
    </row>
    <row r="15581" spans="4:4" ht="33" customHeight="1" x14ac:dyDescent="0.2">
      <c r="D15581" s="2"/>
    </row>
    <row r="15582" spans="4:4" ht="33" customHeight="1" x14ac:dyDescent="0.2">
      <c r="D15582" s="2"/>
    </row>
    <row r="15583" spans="4:4" ht="33" customHeight="1" x14ac:dyDescent="0.2">
      <c r="D15583" s="2"/>
    </row>
    <row r="15584" spans="4:4" ht="33" customHeight="1" x14ac:dyDescent="0.2">
      <c r="D15584" s="2"/>
    </row>
    <row r="15585" spans="4:4" ht="33" customHeight="1" x14ac:dyDescent="0.2">
      <c r="D15585" s="2"/>
    </row>
    <row r="15586" spans="4:4" ht="33" customHeight="1" x14ac:dyDescent="0.2">
      <c r="D15586" s="2"/>
    </row>
    <row r="15587" spans="4:4" ht="33" customHeight="1" x14ac:dyDescent="0.2">
      <c r="D15587" s="2"/>
    </row>
    <row r="15588" spans="4:4" ht="33" customHeight="1" x14ac:dyDescent="0.2">
      <c r="D15588" s="2"/>
    </row>
    <row r="15589" spans="4:4" ht="33" customHeight="1" x14ac:dyDescent="0.2">
      <c r="D15589" s="2"/>
    </row>
    <row r="15590" spans="4:4" ht="33" customHeight="1" x14ac:dyDescent="0.2">
      <c r="D15590" s="2"/>
    </row>
    <row r="15591" spans="4:4" ht="33" customHeight="1" x14ac:dyDescent="0.2">
      <c r="D15591" s="2"/>
    </row>
    <row r="15592" spans="4:4" ht="33" customHeight="1" x14ac:dyDescent="0.2">
      <c r="D15592" s="2"/>
    </row>
    <row r="15593" spans="4:4" ht="33" customHeight="1" x14ac:dyDescent="0.2">
      <c r="D15593" s="2"/>
    </row>
    <row r="15594" spans="4:4" ht="33" customHeight="1" x14ac:dyDescent="0.2">
      <c r="D15594" s="2"/>
    </row>
    <row r="15595" spans="4:4" ht="33" customHeight="1" x14ac:dyDescent="0.2">
      <c r="D15595" s="2"/>
    </row>
    <row r="15596" spans="4:4" ht="33" customHeight="1" x14ac:dyDescent="0.2">
      <c r="D15596" s="2"/>
    </row>
    <row r="15597" spans="4:4" ht="33" customHeight="1" x14ac:dyDescent="0.2">
      <c r="D15597" s="2"/>
    </row>
    <row r="15598" spans="4:4" ht="33" customHeight="1" x14ac:dyDescent="0.2">
      <c r="D15598" s="2"/>
    </row>
    <row r="15599" spans="4:4" ht="33" customHeight="1" x14ac:dyDescent="0.2">
      <c r="D15599" s="2"/>
    </row>
    <row r="15600" spans="4:4" ht="33" customHeight="1" x14ac:dyDescent="0.2">
      <c r="D15600" s="2"/>
    </row>
    <row r="15601" spans="4:4" ht="33" customHeight="1" x14ac:dyDescent="0.2">
      <c r="D15601" s="2"/>
    </row>
    <row r="15602" spans="4:4" ht="33" customHeight="1" x14ac:dyDescent="0.2">
      <c r="D15602" s="2"/>
    </row>
    <row r="15603" spans="4:4" ht="33" customHeight="1" x14ac:dyDescent="0.2">
      <c r="D15603" s="2"/>
    </row>
    <row r="15604" spans="4:4" ht="33" customHeight="1" x14ac:dyDescent="0.2">
      <c r="D15604" s="2"/>
    </row>
    <row r="15605" spans="4:4" ht="33" customHeight="1" x14ac:dyDescent="0.2">
      <c r="D15605" s="2"/>
    </row>
    <row r="15606" spans="4:4" ht="33" customHeight="1" x14ac:dyDescent="0.2">
      <c r="D15606" s="2"/>
    </row>
    <row r="15607" spans="4:4" ht="33" customHeight="1" x14ac:dyDescent="0.2">
      <c r="D15607" s="2"/>
    </row>
    <row r="15608" spans="4:4" ht="33" customHeight="1" x14ac:dyDescent="0.2">
      <c r="D15608" s="2"/>
    </row>
    <row r="15609" spans="4:4" ht="33" customHeight="1" x14ac:dyDescent="0.2">
      <c r="D15609" s="2"/>
    </row>
    <row r="15610" spans="4:4" ht="33" customHeight="1" x14ac:dyDescent="0.2">
      <c r="D15610" s="2"/>
    </row>
    <row r="15611" spans="4:4" ht="33" customHeight="1" x14ac:dyDescent="0.2">
      <c r="D15611" s="2"/>
    </row>
    <row r="15612" spans="4:4" ht="33" customHeight="1" x14ac:dyDescent="0.2">
      <c r="D15612" s="2"/>
    </row>
    <row r="15613" spans="4:4" ht="33" customHeight="1" x14ac:dyDescent="0.2">
      <c r="D15613" s="2"/>
    </row>
    <row r="15614" spans="4:4" ht="33" customHeight="1" x14ac:dyDescent="0.2">
      <c r="D15614" s="2"/>
    </row>
    <row r="15615" spans="4:4" ht="33" customHeight="1" x14ac:dyDescent="0.2">
      <c r="D15615" s="2"/>
    </row>
    <row r="15616" spans="4:4" ht="33" customHeight="1" x14ac:dyDescent="0.2">
      <c r="D15616" s="2"/>
    </row>
    <row r="15617" spans="4:4" ht="33" customHeight="1" x14ac:dyDescent="0.2">
      <c r="D15617" s="2"/>
    </row>
    <row r="15618" spans="4:4" ht="33" customHeight="1" x14ac:dyDescent="0.2">
      <c r="D15618" s="2"/>
    </row>
    <row r="15619" spans="4:4" ht="33" customHeight="1" x14ac:dyDescent="0.2">
      <c r="D15619" s="2"/>
    </row>
    <row r="15620" spans="4:4" ht="33" customHeight="1" x14ac:dyDescent="0.2">
      <c r="D15620" s="2"/>
    </row>
    <row r="15621" spans="4:4" ht="33" customHeight="1" x14ac:dyDescent="0.2">
      <c r="D15621" s="2"/>
    </row>
    <row r="15622" spans="4:4" ht="33" customHeight="1" x14ac:dyDescent="0.2">
      <c r="D15622" s="2"/>
    </row>
    <row r="15623" spans="4:4" ht="33" customHeight="1" x14ac:dyDescent="0.2">
      <c r="D15623" s="2"/>
    </row>
    <row r="15624" spans="4:4" ht="33" customHeight="1" x14ac:dyDescent="0.2">
      <c r="D15624" s="2"/>
    </row>
    <row r="15625" spans="4:4" ht="33" customHeight="1" x14ac:dyDescent="0.2">
      <c r="D15625" s="2"/>
    </row>
    <row r="15626" spans="4:4" ht="33" customHeight="1" x14ac:dyDescent="0.2">
      <c r="D15626" s="2"/>
    </row>
    <row r="15627" spans="4:4" ht="33" customHeight="1" x14ac:dyDescent="0.2">
      <c r="D15627" s="2"/>
    </row>
    <row r="15628" spans="4:4" ht="33" customHeight="1" x14ac:dyDescent="0.2">
      <c r="D15628" s="2"/>
    </row>
    <row r="15629" spans="4:4" ht="33" customHeight="1" x14ac:dyDescent="0.2">
      <c r="D15629" s="2"/>
    </row>
    <row r="15630" spans="4:4" ht="33" customHeight="1" x14ac:dyDescent="0.2">
      <c r="D15630" s="2"/>
    </row>
    <row r="15631" spans="4:4" ht="33" customHeight="1" x14ac:dyDescent="0.2">
      <c r="D15631" s="2"/>
    </row>
    <row r="15632" spans="4:4" ht="33" customHeight="1" x14ac:dyDescent="0.2">
      <c r="D15632" s="2"/>
    </row>
    <row r="15633" spans="4:4" ht="33" customHeight="1" x14ac:dyDescent="0.2">
      <c r="D15633" s="2"/>
    </row>
    <row r="15634" spans="4:4" ht="33" customHeight="1" x14ac:dyDescent="0.2">
      <c r="D15634" s="2"/>
    </row>
    <row r="15635" spans="4:4" ht="33" customHeight="1" x14ac:dyDescent="0.2">
      <c r="D15635" s="2"/>
    </row>
    <row r="15636" spans="4:4" ht="33" customHeight="1" x14ac:dyDescent="0.2">
      <c r="D15636" s="2"/>
    </row>
    <row r="15637" spans="4:4" ht="33" customHeight="1" x14ac:dyDescent="0.2">
      <c r="D15637" s="2"/>
    </row>
    <row r="15638" spans="4:4" ht="33" customHeight="1" x14ac:dyDescent="0.2">
      <c r="D15638" s="2"/>
    </row>
    <row r="15639" spans="4:4" ht="33" customHeight="1" x14ac:dyDescent="0.2">
      <c r="D15639" s="2"/>
    </row>
    <row r="15640" spans="4:4" ht="33" customHeight="1" x14ac:dyDescent="0.2">
      <c r="D15640" s="2"/>
    </row>
    <row r="15641" spans="4:4" ht="33" customHeight="1" x14ac:dyDescent="0.2">
      <c r="D15641" s="2"/>
    </row>
    <row r="15642" spans="4:4" ht="33" customHeight="1" x14ac:dyDescent="0.2">
      <c r="D15642" s="2"/>
    </row>
    <row r="15643" spans="4:4" ht="33" customHeight="1" x14ac:dyDescent="0.2">
      <c r="D15643" s="2"/>
    </row>
    <row r="15644" spans="4:4" ht="33" customHeight="1" x14ac:dyDescent="0.2">
      <c r="D15644" s="2"/>
    </row>
    <row r="15645" spans="4:4" ht="33" customHeight="1" x14ac:dyDescent="0.2">
      <c r="D15645" s="2"/>
    </row>
    <row r="15646" spans="4:4" ht="33" customHeight="1" x14ac:dyDescent="0.2">
      <c r="D15646" s="2"/>
    </row>
    <row r="15647" spans="4:4" ht="33" customHeight="1" x14ac:dyDescent="0.2">
      <c r="D15647" s="2"/>
    </row>
    <row r="15648" spans="4:4" ht="33" customHeight="1" x14ac:dyDescent="0.2">
      <c r="D15648" s="2"/>
    </row>
    <row r="15649" spans="4:4" ht="33" customHeight="1" x14ac:dyDescent="0.2">
      <c r="D15649" s="2"/>
    </row>
    <row r="15650" spans="4:4" ht="33" customHeight="1" x14ac:dyDescent="0.2">
      <c r="D15650" s="2"/>
    </row>
    <row r="15651" spans="4:4" ht="33" customHeight="1" x14ac:dyDescent="0.2">
      <c r="D15651" s="2"/>
    </row>
    <row r="15652" spans="4:4" ht="33" customHeight="1" x14ac:dyDescent="0.2">
      <c r="D15652" s="2"/>
    </row>
    <row r="15653" spans="4:4" ht="33" customHeight="1" x14ac:dyDescent="0.2">
      <c r="D15653" s="2"/>
    </row>
    <row r="15654" spans="4:4" ht="33" customHeight="1" x14ac:dyDescent="0.2">
      <c r="D15654" s="2"/>
    </row>
    <row r="15655" spans="4:4" ht="33" customHeight="1" x14ac:dyDescent="0.2">
      <c r="D15655" s="2"/>
    </row>
    <row r="15656" spans="4:4" ht="33" customHeight="1" x14ac:dyDescent="0.2">
      <c r="D15656" s="2"/>
    </row>
    <row r="15657" spans="4:4" ht="33" customHeight="1" x14ac:dyDescent="0.2">
      <c r="D15657" s="2"/>
    </row>
    <row r="15658" spans="4:4" ht="33" customHeight="1" x14ac:dyDescent="0.2">
      <c r="D15658" s="2"/>
    </row>
    <row r="15659" spans="4:4" ht="33" customHeight="1" x14ac:dyDescent="0.2">
      <c r="D15659" s="2"/>
    </row>
    <row r="15660" spans="4:4" ht="33" customHeight="1" x14ac:dyDescent="0.2">
      <c r="D15660" s="2"/>
    </row>
    <row r="15661" spans="4:4" ht="33" customHeight="1" x14ac:dyDescent="0.2">
      <c r="D15661" s="2"/>
    </row>
    <row r="15662" spans="4:4" ht="33" customHeight="1" x14ac:dyDescent="0.2">
      <c r="D15662" s="2"/>
    </row>
    <row r="15663" spans="4:4" ht="33" customHeight="1" x14ac:dyDescent="0.2">
      <c r="D15663" s="2"/>
    </row>
    <row r="15664" spans="4:4" ht="33" customHeight="1" x14ac:dyDescent="0.2">
      <c r="D15664" s="2"/>
    </row>
    <row r="15665" spans="4:4" ht="33" customHeight="1" x14ac:dyDescent="0.2">
      <c r="D15665" s="2"/>
    </row>
    <row r="15666" spans="4:4" ht="33" customHeight="1" x14ac:dyDescent="0.2">
      <c r="D15666" s="2"/>
    </row>
    <row r="15667" spans="4:4" ht="33" customHeight="1" x14ac:dyDescent="0.2">
      <c r="D15667" s="2"/>
    </row>
    <row r="15668" spans="4:4" ht="33" customHeight="1" x14ac:dyDescent="0.2">
      <c r="D15668" s="2"/>
    </row>
    <row r="15669" spans="4:4" ht="33" customHeight="1" x14ac:dyDescent="0.2">
      <c r="D15669" s="2"/>
    </row>
    <row r="15670" spans="4:4" ht="33" customHeight="1" x14ac:dyDescent="0.2">
      <c r="D15670" s="2"/>
    </row>
    <row r="15671" spans="4:4" ht="33" customHeight="1" x14ac:dyDescent="0.2">
      <c r="D15671" s="2"/>
    </row>
    <row r="15672" spans="4:4" ht="33" customHeight="1" x14ac:dyDescent="0.2">
      <c r="D15672" s="2"/>
    </row>
    <row r="15673" spans="4:4" ht="33" customHeight="1" x14ac:dyDescent="0.2">
      <c r="D15673" s="2"/>
    </row>
    <row r="15674" spans="4:4" ht="33" customHeight="1" x14ac:dyDescent="0.2">
      <c r="D15674" s="2"/>
    </row>
    <row r="15675" spans="4:4" ht="33" customHeight="1" x14ac:dyDescent="0.2">
      <c r="D15675" s="2"/>
    </row>
    <row r="15676" spans="4:4" ht="33" customHeight="1" x14ac:dyDescent="0.2">
      <c r="D15676" s="2"/>
    </row>
    <row r="15677" spans="4:4" ht="33" customHeight="1" x14ac:dyDescent="0.2">
      <c r="D15677" s="2"/>
    </row>
    <row r="15678" spans="4:4" ht="33" customHeight="1" x14ac:dyDescent="0.2">
      <c r="D15678" s="2"/>
    </row>
    <row r="15679" spans="4:4" ht="33" customHeight="1" x14ac:dyDescent="0.2">
      <c r="D15679" s="2"/>
    </row>
    <row r="15680" spans="4:4" ht="33" customHeight="1" x14ac:dyDescent="0.2">
      <c r="D15680" s="2"/>
    </row>
    <row r="15681" spans="4:4" ht="33" customHeight="1" x14ac:dyDescent="0.2">
      <c r="D15681" s="2"/>
    </row>
    <row r="15682" spans="4:4" ht="33" customHeight="1" x14ac:dyDescent="0.2">
      <c r="D15682" s="2"/>
    </row>
    <row r="15683" spans="4:4" ht="33" customHeight="1" x14ac:dyDescent="0.2">
      <c r="D15683" s="2"/>
    </row>
    <row r="15684" spans="4:4" ht="33" customHeight="1" x14ac:dyDescent="0.2">
      <c r="D15684" s="2"/>
    </row>
    <row r="15685" spans="4:4" ht="33" customHeight="1" x14ac:dyDescent="0.2">
      <c r="D15685" s="2"/>
    </row>
    <row r="15686" spans="4:4" ht="33" customHeight="1" x14ac:dyDescent="0.2">
      <c r="D15686" s="2"/>
    </row>
    <row r="15687" spans="4:4" ht="33" customHeight="1" x14ac:dyDescent="0.2">
      <c r="D15687" s="2"/>
    </row>
    <row r="15688" spans="4:4" ht="33" customHeight="1" x14ac:dyDescent="0.2">
      <c r="D15688" s="2"/>
    </row>
    <row r="15689" spans="4:4" ht="33" customHeight="1" x14ac:dyDescent="0.2">
      <c r="D15689" s="2"/>
    </row>
    <row r="15690" spans="4:4" ht="33" customHeight="1" x14ac:dyDescent="0.2">
      <c r="D15690" s="2"/>
    </row>
    <row r="15691" spans="4:4" ht="33" customHeight="1" x14ac:dyDescent="0.2">
      <c r="D15691" s="2"/>
    </row>
    <row r="15692" spans="4:4" ht="33" customHeight="1" x14ac:dyDescent="0.2">
      <c r="D15692" s="2"/>
    </row>
    <row r="15693" spans="4:4" ht="33" customHeight="1" x14ac:dyDescent="0.2">
      <c r="D15693" s="2"/>
    </row>
    <row r="15694" spans="4:4" ht="33" customHeight="1" x14ac:dyDescent="0.2">
      <c r="D15694" s="2"/>
    </row>
    <row r="15695" spans="4:4" ht="33" customHeight="1" x14ac:dyDescent="0.2">
      <c r="D15695" s="2"/>
    </row>
    <row r="15696" spans="4:4" ht="33" customHeight="1" x14ac:dyDescent="0.2">
      <c r="D15696" s="2"/>
    </row>
    <row r="15697" spans="4:4" ht="33" customHeight="1" x14ac:dyDescent="0.2">
      <c r="D15697" s="2"/>
    </row>
    <row r="15698" spans="4:4" ht="33" customHeight="1" x14ac:dyDescent="0.2">
      <c r="D15698" s="2"/>
    </row>
    <row r="15699" spans="4:4" ht="33" customHeight="1" x14ac:dyDescent="0.2">
      <c r="D15699" s="2"/>
    </row>
    <row r="15700" spans="4:4" ht="33" customHeight="1" x14ac:dyDescent="0.2">
      <c r="D15700" s="2"/>
    </row>
    <row r="15701" spans="4:4" ht="33" customHeight="1" x14ac:dyDescent="0.2">
      <c r="D15701" s="2"/>
    </row>
    <row r="15702" spans="4:4" ht="33" customHeight="1" x14ac:dyDescent="0.2">
      <c r="D15702" s="2"/>
    </row>
    <row r="15703" spans="4:4" ht="33" customHeight="1" x14ac:dyDescent="0.2">
      <c r="D15703" s="2"/>
    </row>
    <row r="15704" spans="4:4" ht="33" customHeight="1" x14ac:dyDescent="0.2">
      <c r="D15704" s="2"/>
    </row>
    <row r="15705" spans="4:4" ht="33" customHeight="1" x14ac:dyDescent="0.2">
      <c r="D15705" s="2"/>
    </row>
    <row r="15706" spans="4:4" ht="33" customHeight="1" x14ac:dyDescent="0.2">
      <c r="D15706" s="2"/>
    </row>
    <row r="15707" spans="4:4" ht="33" customHeight="1" x14ac:dyDescent="0.2">
      <c r="D15707" s="2"/>
    </row>
    <row r="15708" spans="4:4" ht="33" customHeight="1" x14ac:dyDescent="0.2">
      <c r="D15708" s="2"/>
    </row>
    <row r="15709" spans="4:4" ht="33" customHeight="1" x14ac:dyDescent="0.2">
      <c r="D15709" s="2"/>
    </row>
    <row r="15710" spans="4:4" ht="33" customHeight="1" x14ac:dyDescent="0.2">
      <c r="D15710" s="2"/>
    </row>
    <row r="15711" spans="4:4" ht="33" customHeight="1" x14ac:dyDescent="0.2">
      <c r="D15711" s="2"/>
    </row>
    <row r="15712" spans="4:4" ht="33" customHeight="1" x14ac:dyDescent="0.2">
      <c r="D15712" s="2"/>
    </row>
    <row r="15713" spans="4:4" ht="33" customHeight="1" x14ac:dyDescent="0.2">
      <c r="D15713" s="2"/>
    </row>
    <row r="15714" spans="4:4" ht="33" customHeight="1" x14ac:dyDescent="0.2">
      <c r="D15714" s="2"/>
    </row>
    <row r="15715" spans="4:4" ht="33" customHeight="1" x14ac:dyDescent="0.2">
      <c r="D15715" s="2"/>
    </row>
    <row r="15716" spans="4:4" ht="33" customHeight="1" x14ac:dyDescent="0.2">
      <c r="D15716" s="2"/>
    </row>
    <row r="15717" spans="4:4" ht="33" customHeight="1" x14ac:dyDescent="0.2">
      <c r="D15717" s="2"/>
    </row>
    <row r="15718" spans="4:4" ht="33" customHeight="1" x14ac:dyDescent="0.2">
      <c r="D15718" s="2"/>
    </row>
    <row r="15719" spans="4:4" ht="33" customHeight="1" x14ac:dyDescent="0.2">
      <c r="D15719" s="2"/>
    </row>
    <row r="15720" spans="4:4" ht="33" customHeight="1" x14ac:dyDescent="0.2">
      <c r="D15720" s="2"/>
    </row>
    <row r="15721" spans="4:4" ht="33" customHeight="1" x14ac:dyDescent="0.2">
      <c r="D15721" s="2"/>
    </row>
    <row r="15722" spans="4:4" ht="33" customHeight="1" x14ac:dyDescent="0.2">
      <c r="D15722" s="2"/>
    </row>
    <row r="15723" spans="4:4" ht="33" customHeight="1" x14ac:dyDescent="0.2">
      <c r="D15723" s="2"/>
    </row>
    <row r="15724" spans="4:4" ht="33" customHeight="1" x14ac:dyDescent="0.2">
      <c r="D15724" s="2"/>
    </row>
    <row r="15725" spans="4:4" ht="33" customHeight="1" x14ac:dyDescent="0.2">
      <c r="D15725" s="2"/>
    </row>
    <row r="15726" spans="4:4" ht="33" customHeight="1" x14ac:dyDescent="0.2">
      <c r="D15726" s="2"/>
    </row>
    <row r="15727" spans="4:4" ht="33" customHeight="1" x14ac:dyDescent="0.2">
      <c r="D15727" s="2"/>
    </row>
    <row r="15728" spans="4:4" ht="33" customHeight="1" x14ac:dyDescent="0.2">
      <c r="D15728" s="2"/>
    </row>
    <row r="15729" spans="4:4" ht="33" customHeight="1" x14ac:dyDescent="0.2">
      <c r="D15729" s="2"/>
    </row>
    <row r="15730" spans="4:4" ht="33" customHeight="1" x14ac:dyDescent="0.2">
      <c r="D15730" s="2"/>
    </row>
    <row r="15731" spans="4:4" ht="33" customHeight="1" x14ac:dyDescent="0.2">
      <c r="D15731" s="2"/>
    </row>
    <row r="15732" spans="4:4" ht="33" customHeight="1" x14ac:dyDescent="0.2">
      <c r="D15732" s="2"/>
    </row>
    <row r="15733" spans="4:4" ht="33" customHeight="1" x14ac:dyDescent="0.2">
      <c r="D15733" s="2"/>
    </row>
    <row r="15734" spans="4:4" ht="33" customHeight="1" x14ac:dyDescent="0.2">
      <c r="D15734" s="2"/>
    </row>
    <row r="15735" spans="4:4" ht="33" customHeight="1" x14ac:dyDescent="0.2">
      <c r="D15735" s="2"/>
    </row>
    <row r="15736" spans="4:4" ht="33" customHeight="1" x14ac:dyDescent="0.2">
      <c r="D15736" s="2"/>
    </row>
    <row r="15737" spans="4:4" ht="33" customHeight="1" x14ac:dyDescent="0.2">
      <c r="D15737" s="2"/>
    </row>
    <row r="15738" spans="4:4" ht="33" customHeight="1" x14ac:dyDescent="0.2">
      <c r="D15738" s="2"/>
    </row>
    <row r="15739" spans="4:4" ht="33" customHeight="1" x14ac:dyDescent="0.2">
      <c r="D15739" s="2"/>
    </row>
    <row r="15740" spans="4:4" ht="33" customHeight="1" x14ac:dyDescent="0.2">
      <c r="D15740" s="2"/>
    </row>
    <row r="15741" spans="4:4" ht="33" customHeight="1" x14ac:dyDescent="0.2">
      <c r="D15741" s="2"/>
    </row>
    <row r="15742" spans="4:4" ht="33" customHeight="1" x14ac:dyDescent="0.2">
      <c r="D15742" s="2"/>
    </row>
    <row r="15743" spans="4:4" ht="33" customHeight="1" x14ac:dyDescent="0.2">
      <c r="D15743" s="2"/>
    </row>
    <row r="15744" spans="4:4" ht="33" customHeight="1" x14ac:dyDescent="0.2">
      <c r="D15744" s="2"/>
    </row>
    <row r="15745" spans="4:4" ht="33" customHeight="1" x14ac:dyDescent="0.2">
      <c r="D15745" s="2"/>
    </row>
    <row r="15746" spans="4:4" ht="33" customHeight="1" x14ac:dyDescent="0.2">
      <c r="D15746" s="2"/>
    </row>
    <row r="15747" spans="4:4" ht="33" customHeight="1" x14ac:dyDescent="0.2">
      <c r="D15747" s="2"/>
    </row>
    <row r="15748" spans="4:4" ht="33" customHeight="1" x14ac:dyDescent="0.2">
      <c r="D15748" s="2"/>
    </row>
    <row r="15749" spans="4:4" ht="33" customHeight="1" x14ac:dyDescent="0.2">
      <c r="D15749" s="2"/>
    </row>
    <row r="15750" spans="4:4" ht="33" customHeight="1" x14ac:dyDescent="0.2">
      <c r="D15750" s="2"/>
    </row>
    <row r="15751" spans="4:4" ht="33" customHeight="1" x14ac:dyDescent="0.2">
      <c r="D15751" s="2"/>
    </row>
    <row r="15752" spans="4:4" ht="33" customHeight="1" x14ac:dyDescent="0.2">
      <c r="D15752" s="2"/>
    </row>
    <row r="15753" spans="4:4" ht="33" customHeight="1" x14ac:dyDescent="0.2">
      <c r="D15753" s="2"/>
    </row>
    <row r="15754" spans="4:4" ht="33" customHeight="1" x14ac:dyDescent="0.2">
      <c r="D15754" s="2"/>
    </row>
    <row r="15755" spans="4:4" ht="33" customHeight="1" x14ac:dyDescent="0.2">
      <c r="D15755" s="2"/>
    </row>
    <row r="15756" spans="4:4" ht="33" customHeight="1" x14ac:dyDescent="0.2">
      <c r="D15756" s="2"/>
    </row>
    <row r="15757" spans="4:4" ht="33" customHeight="1" x14ac:dyDescent="0.2">
      <c r="D15757" s="2"/>
    </row>
    <row r="15758" spans="4:4" ht="33" customHeight="1" x14ac:dyDescent="0.2">
      <c r="D15758" s="2"/>
    </row>
    <row r="15759" spans="4:4" ht="33" customHeight="1" x14ac:dyDescent="0.2">
      <c r="D15759" s="2"/>
    </row>
    <row r="15760" spans="4:4" ht="33" customHeight="1" x14ac:dyDescent="0.2">
      <c r="D15760" s="2"/>
    </row>
    <row r="15761" spans="4:4" ht="33" customHeight="1" x14ac:dyDescent="0.2">
      <c r="D15761" s="2"/>
    </row>
    <row r="15762" spans="4:4" ht="33" customHeight="1" x14ac:dyDescent="0.2">
      <c r="D15762" s="2"/>
    </row>
    <row r="15763" spans="4:4" ht="33" customHeight="1" x14ac:dyDescent="0.2">
      <c r="D15763" s="2"/>
    </row>
    <row r="15764" spans="4:4" ht="33" customHeight="1" x14ac:dyDescent="0.2">
      <c r="D15764" s="2"/>
    </row>
    <row r="15765" spans="4:4" ht="33" customHeight="1" x14ac:dyDescent="0.2">
      <c r="D15765" s="2"/>
    </row>
    <row r="15766" spans="4:4" ht="33" customHeight="1" x14ac:dyDescent="0.2">
      <c r="D15766" s="2"/>
    </row>
    <row r="15767" spans="4:4" ht="33" customHeight="1" x14ac:dyDescent="0.2">
      <c r="D15767" s="2"/>
    </row>
    <row r="15768" spans="4:4" ht="33" customHeight="1" x14ac:dyDescent="0.2">
      <c r="D15768" s="2"/>
    </row>
    <row r="15769" spans="4:4" ht="33" customHeight="1" x14ac:dyDescent="0.2">
      <c r="D15769" s="2"/>
    </row>
    <row r="15770" spans="4:4" ht="33" customHeight="1" x14ac:dyDescent="0.2">
      <c r="D15770" s="2"/>
    </row>
    <row r="15771" spans="4:4" ht="33" customHeight="1" x14ac:dyDescent="0.2">
      <c r="D15771" s="2"/>
    </row>
    <row r="15772" spans="4:4" ht="33" customHeight="1" x14ac:dyDescent="0.2">
      <c r="D15772" s="2"/>
    </row>
    <row r="15773" spans="4:4" ht="33" customHeight="1" x14ac:dyDescent="0.2">
      <c r="D15773" s="2"/>
    </row>
    <row r="15774" spans="4:4" ht="33" customHeight="1" x14ac:dyDescent="0.2">
      <c r="D15774" s="2"/>
    </row>
    <row r="15775" spans="4:4" ht="33" customHeight="1" x14ac:dyDescent="0.2">
      <c r="D15775" s="2"/>
    </row>
    <row r="15776" spans="4:4" ht="33" customHeight="1" x14ac:dyDescent="0.2">
      <c r="D15776" s="2"/>
    </row>
    <row r="15777" spans="4:4" ht="33" customHeight="1" x14ac:dyDescent="0.2">
      <c r="D15777" s="2"/>
    </row>
    <row r="15778" spans="4:4" ht="33" customHeight="1" x14ac:dyDescent="0.2">
      <c r="D15778" s="2"/>
    </row>
    <row r="15779" spans="4:4" ht="33" customHeight="1" x14ac:dyDescent="0.2">
      <c r="D15779" s="2"/>
    </row>
    <row r="15780" spans="4:4" ht="33" customHeight="1" x14ac:dyDescent="0.2">
      <c r="D15780" s="2"/>
    </row>
    <row r="15781" spans="4:4" ht="33" customHeight="1" x14ac:dyDescent="0.2">
      <c r="D15781" s="2"/>
    </row>
    <row r="15782" spans="4:4" ht="33" customHeight="1" x14ac:dyDescent="0.2">
      <c r="D15782" s="2"/>
    </row>
    <row r="15783" spans="4:4" ht="33" customHeight="1" x14ac:dyDescent="0.2">
      <c r="D15783" s="2"/>
    </row>
    <row r="15784" spans="4:4" ht="33" customHeight="1" x14ac:dyDescent="0.2">
      <c r="D15784" s="2"/>
    </row>
    <row r="15785" spans="4:4" ht="33" customHeight="1" x14ac:dyDescent="0.2">
      <c r="D15785" s="2"/>
    </row>
    <row r="15786" spans="4:4" ht="33" customHeight="1" x14ac:dyDescent="0.2">
      <c r="D15786" s="2"/>
    </row>
    <row r="15787" spans="4:4" ht="33" customHeight="1" x14ac:dyDescent="0.2">
      <c r="D15787" s="2"/>
    </row>
    <row r="15788" spans="4:4" ht="33" customHeight="1" x14ac:dyDescent="0.2">
      <c r="D15788" s="2"/>
    </row>
    <row r="15789" spans="4:4" ht="33" customHeight="1" x14ac:dyDescent="0.2">
      <c r="D15789" s="2"/>
    </row>
    <row r="15790" spans="4:4" ht="33" customHeight="1" x14ac:dyDescent="0.2">
      <c r="D15790" s="2"/>
    </row>
    <row r="15791" spans="4:4" ht="33" customHeight="1" x14ac:dyDescent="0.2">
      <c r="D15791" s="2"/>
    </row>
    <row r="15792" spans="4:4" ht="33" customHeight="1" x14ac:dyDescent="0.2">
      <c r="D15792" s="2"/>
    </row>
    <row r="15793" spans="4:4" ht="33" customHeight="1" x14ac:dyDescent="0.2">
      <c r="D15793" s="2"/>
    </row>
    <row r="15794" spans="4:4" ht="33" customHeight="1" x14ac:dyDescent="0.2">
      <c r="D15794" s="2"/>
    </row>
    <row r="15795" spans="4:4" ht="33" customHeight="1" x14ac:dyDescent="0.2">
      <c r="D15795" s="2"/>
    </row>
    <row r="15796" spans="4:4" ht="33" customHeight="1" x14ac:dyDescent="0.2">
      <c r="D15796" s="2"/>
    </row>
    <row r="15797" spans="4:4" ht="33" customHeight="1" x14ac:dyDescent="0.2">
      <c r="D15797" s="2"/>
    </row>
    <row r="15798" spans="4:4" ht="33" customHeight="1" x14ac:dyDescent="0.2">
      <c r="D15798" s="2"/>
    </row>
    <row r="15799" spans="4:4" ht="33" customHeight="1" x14ac:dyDescent="0.2">
      <c r="D15799" s="2"/>
    </row>
    <row r="15800" spans="4:4" ht="33" customHeight="1" x14ac:dyDescent="0.2">
      <c r="D15800" s="2"/>
    </row>
    <row r="15801" spans="4:4" ht="33" customHeight="1" x14ac:dyDescent="0.2">
      <c r="D15801" s="2"/>
    </row>
    <row r="15802" spans="4:4" ht="33" customHeight="1" x14ac:dyDescent="0.2">
      <c r="D15802" s="2"/>
    </row>
    <row r="15803" spans="4:4" ht="33" customHeight="1" x14ac:dyDescent="0.2">
      <c r="D15803" s="2"/>
    </row>
    <row r="15804" spans="4:4" ht="33" customHeight="1" x14ac:dyDescent="0.2">
      <c r="D15804" s="2"/>
    </row>
    <row r="15805" spans="4:4" ht="33" customHeight="1" x14ac:dyDescent="0.2">
      <c r="D15805" s="2"/>
    </row>
    <row r="15806" spans="4:4" ht="33" customHeight="1" x14ac:dyDescent="0.2">
      <c r="D15806" s="2"/>
    </row>
    <row r="15807" spans="4:4" ht="33" customHeight="1" x14ac:dyDescent="0.2">
      <c r="D15807" s="2"/>
    </row>
    <row r="15808" spans="4:4" ht="33" customHeight="1" x14ac:dyDescent="0.2">
      <c r="D15808" s="2"/>
    </row>
    <row r="15809" spans="4:4" ht="33" customHeight="1" x14ac:dyDescent="0.2">
      <c r="D15809" s="2"/>
    </row>
    <row r="15810" spans="4:4" ht="33" customHeight="1" x14ac:dyDescent="0.2">
      <c r="D15810" s="2"/>
    </row>
    <row r="15811" spans="4:4" ht="33" customHeight="1" x14ac:dyDescent="0.2">
      <c r="D15811" s="2"/>
    </row>
    <row r="15812" spans="4:4" ht="33" customHeight="1" x14ac:dyDescent="0.2">
      <c r="D15812" s="2"/>
    </row>
    <row r="15813" spans="4:4" ht="33" customHeight="1" x14ac:dyDescent="0.2">
      <c r="D15813" s="2"/>
    </row>
    <row r="15814" spans="4:4" ht="33" customHeight="1" x14ac:dyDescent="0.2">
      <c r="D15814" s="2"/>
    </row>
    <row r="15815" spans="4:4" ht="33" customHeight="1" x14ac:dyDescent="0.2">
      <c r="D15815" s="2"/>
    </row>
    <row r="15816" spans="4:4" ht="33" customHeight="1" x14ac:dyDescent="0.2">
      <c r="D15816" s="2"/>
    </row>
    <row r="15817" spans="4:4" ht="33" customHeight="1" x14ac:dyDescent="0.2">
      <c r="D15817" s="2"/>
    </row>
    <row r="15818" spans="4:4" ht="33" customHeight="1" x14ac:dyDescent="0.2">
      <c r="D15818" s="2"/>
    </row>
    <row r="15819" spans="4:4" ht="33" customHeight="1" x14ac:dyDescent="0.2">
      <c r="D15819" s="2"/>
    </row>
    <row r="15820" spans="4:4" ht="33" customHeight="1" x14ac:dyDescent="0.2">
      <c r="D15820" s="2"/>
    </row>
    <row r="15821" spans="4:4" ht="33" customHeight="1" x14ac:dyDescent="0.2">
      <c r="D15821" s="2"/>
    </row>
    <row r="15822" spans="4:4" ht="33" customHeight="1" x14ac:dyDescent="0.2">
      <c r="D15822" s="2"/>
    </row>
    <row r="15823" spans="4:4" ht="33" customHeight="1" x14ac:dyDescent="0.2">
      <c r="D15823" s="2"/>
    </row>
    <row r="15824" spans="4:4" ht="33" customHeight="1" x14ac:dyDescent="0.2">
      <c r="D15824" s="2"/>
    </row>
    <row r="15825" spans="4:4" ht="33" customHeight="1" x14ac:dyDescent="0.2">
      <c r="D15825" s="2"/>
    </row>
    <row r="15826" spans="4:4" ht="33" customHeight="1" x14ac:dyDescent="0.2">
      <c r="D15826" s="2"/>
    </row>
    <row r="15827" spans="4:4" ht="33" customHeight="1" x14ac:dyDescent="0.2">
      <c r="D15827" s="2"/>
    </row>
    <row r="15828" spans="4:4" ht="33" customHeight="1" x14ac:dyDescent="0.2">
      <c r="D15828" s="2"/>
    </row>
    <row r="15829" spans="4:4" ht="33" customHeight="1" x14ac:dyDescent="0.2">
      <c r="D15829" s="2"/>
    </row>
    <row r="15830" spans="4:4" ht="33" customHeight="1" x14ac:dyDescent="0.2">
      <c r="D15830" s="2"/>
    </row>
    <row r="15831" spans="4:4" ht="33" customHeight="1" x14ac:dyDescent="0.2">
      <c r="D15831" s="2"/>
    </row>
    <row r="15832" spans="4:4" ht="33" customHeight="1" x14ac:dyDescent="0.2">
      <c r="D15832" s="2"/>
    </row>
    <row r="15833" spans="4:4" ht="33" customHeight="1" x14ac:dyDescent="0.2">
      <c r="D15833" s="2"/>
    </row>
    <row r="15834" spans="4:4" ht="33" customHeight="1" x14ac:dyDescent="0.2">
      <c r="D15834" s="2"/>
    </row>
    <row r="15835" spans="4:4" ht="33" customHeight="1" x14ac:dyDescent="0.2">
      <c r="D15835" s="2"/>
    </row>
    <row r="15836" spans="4:4" ht="33" customHeight="1" x14ac:dyDescent="0.2">
      <c r="D15836" s="2"/>
    </row>
    <row r="15837" spans="4:4" ht="33" customHeight="1" x14ac:dyDescent="0.2">
      <c r="D15837" s="2"/>
    </row>
    <row r="15838" spans="4:4" ht="33" customHeight="1" x14ac:dyDescent="0.2">
      <c r="D15838" s="2"/>
    </row>
    <row r="15839" spans="4:4" ht="33" customHeight="1" x14ac:dyDescent="0.2">
      <c r="D15839" s="2"/>
    </row>
    <row r="15840" spans="4:4" ht="33" customHeight="1" x14ac:dyDescent="0.2">
      <c r="D15840" s="2"/>
    </row>
    <row r="15841" spans="4:4" ht="33" customHeight="1" x14ac:dyDescent="0.2">
      <c r="D15841" s="2"/>
    </row>
    <row r="15842" spans="4:4" ht="33" customHeight="1" x14ac:dyDescent="0.2">
      <c r="D15842" s="2"/>
    </row>
    <row r="15843" spans="4:4" ht="33" customHeight="1" x14ac:dyDescent="0.2">
      <c r="D15843" s="2"/>
    </row>
    <row r="15844" spans="4:4" ht="33" customHeight="1" x14ac:dyDescent="0.2">
      <c r="D15844" s="2"/>
    </row>
    <row r="15845" spans="4:4" ht="33" customHeight="1" x14ac:dyDescent="0.2">
      <c r="D15845" s="2"/>
    </row>
    <row r="15846" spans="4:4" ht="33" customHeight="1" x14ac:dyDescent="0.2">
      <c r="D15846" s="2"/>
    </row>
    <row r="15847" spans="4:4" ht="33" customHeight="1" x14ac:dyDescent="0.2">
      <c r="D15847" s="2"/>
    </row>
    <row r="15848" spans="4:4" ht="33" customHeight="1" x14ac:dyDescent="0.2">
      <c r="D15848" s="2"/>
    </row>
    <row r="15849" spans="4:4" ht="33" customHeight="1" x14ac:dyDescent="0.2">
      <c r="D15849" s="2"/>
    </row>
    <row r="15850" spans="4:4" ht="33" customHeight="1" x14ac:dyDescent="0.2">
      <c r="D15850" s="2"/>
    </row>
    <row r="15851" spans="4:4" ht="33" customHeight="1" x14ac:dyDescent="0.2">
      <c r="D15851" s="2"/>
    </row>
    <row r="15852" spans="4:4" ht="33" customHeight="1" x14ac:dyDescent="0.2">
      <c r="D15852" s="2"/>
    </row>
    <row r="15853" spans="4:4" ht="33" customHeight="1" x14ac:dyDescent="0.2">
      <c r="D15853" s="2"/>
    </row>
    <row r="15854" spans="4:4" ht="33" customHeight="1" x14ac:dyDescent="0.2">
      <c r="D15854" s="2"/>
    </row>
    <row r="15855" spans="4:4" ht="33" customHeight="1" x14ac:dyDescent="0.2">
      <c r="D15855" s="2"/>
    </row>
    <row r="15856" spans="4:4" ht="33" customHeight="1" x14ac:dyDescent="0.2">
      <c r="D15856" s="2"/>
    </row>
    <row r="15857" spans="4:4" ht="33" customHeight="1" x14ac:dyDescent="0.2">
      <c r="D15857" s="2"/>
    </row>
    <row r="15858" spans="4:4" ht="33" customHeight="1" x14ac:dyDescent="0.2">
      <c r="D15858" s="2"/>
    </row>
    <row r="15859" spans="4:4" ht="33" customHeight="1" x14ac:dyDescent="0.2">
      <c r="D15859" s="2"/>
    </row>
    <row r="15860" spans="4:4" ht="33" customHeight="1" x14ac:dyDescent="0.2">
      <c r="D15860" s="2"/>
    </row>
    <row r="15861" spans="4:4" ht="33" customHeight="1" x14ac:dyDescent="0.2">
      <c r="D15861" s="2"/>
    </row>
    <row r="15862" spans="4:4" ht="33" customHeight="1" x14ac:dyDescent="0.2">
      <c r="D15862" s="2"/>
    </row>
    <row r="15863" spans="4:4" ht="33" customHeight="1" x14ac:dyDescent="0.2">
      <c r="D15863" s="2"/>
    </row>
    <row r="15864" spans="4:4" ht="33" customHeight="1" x14ac:dyDescent="0.2">
      <c r="D15864" s="2"/>
    </row>
    <row r="15865" spans="4:4" ht="33" customHeight="1" x14ac:dyDescent="0.2">
      <c r="D15865" s="2"/>
    </row>
    <row r="15866" spans="4:4" ht="33" customHeight="1" x14ac:dyDescent="0.2">
      <c r="D15866" s="2"/>
    </row>
    <row r="15867" spans="4:4" ht="33" customHeight="1" x14ac:dyDescent="0.2">
      <c r="D15867" s="2"/>
    </row>
    <row r="15868" spans="4:4" ht="33" customHeight="1" x14ac:dyDescent="0.2">
      <c r="D15868" s="2"/>
    </row>
    <row r="15869" spans="4:4" ht="33" customHeight="1" x14ac:dyDescent="0.2">
      <c r="D15869" s="2"/>
    </row>
    <row r="15870" spans="4:4" ht="33" customHeight="1" x14ac:dyDescent="0.2">
      <c r="D15870" s="2"/>
    </row>
    <row r="15871" spans="4:4" ht="33" customHeight="1" x14ac:dyDescent="0.2">
      <c r="D15871" s="2"/>
    </row>
    <row r="15872" spans="4:4" ht="33" customHeight="1" x14ac:dyDescent="0.2">
      <c r="D15872" s="2"/>
    </row>
    <row r="15873" spans="4:4" ht="33" customHeight="1" x14ac:dyDescent="0.2">
      <c r="D15873" s="2"/>
    </row>
    <row r="15874" spans="4:4" ht="33" customHeight="1" x14ac:dyDescent="0.2">
      <c r="D15874" s="2"/>
    </row>
    <row r="15875" spans="4:4" ht="33" customHeight="1" x14ac:dyDescent="0.2">
      <c r="D15875" s="2"/>
    </row>
    <row r="15876" spans="4:4" ht="33" customHeight="1" x14ac:dyDescent="0.2">
      <c r="D15876" s="2"/>
    </row>
    <row r="15877" spans="4:4" ht="33" customHeight="1" x14ac:dyDescent="0.2">
      <c r="D15877" s="2"/>
    </row>
    <row r="15878" spans="4:4" ht="33" customHeight="1" x14ac:dyDescent="0.2">
      <c r="D15878" s="2"/>
    </row>
    <row r="15879" spans="4:4" ht="33" customHeight="1" x14ac:dyDescent="0.2">
      <c r="D15879" s="2"/>
    </row>
    <row r="15880" spans="4:4" ht="33" customHeight="1" x14ac:dyDescent="0.2">
      <c r="D15880" s="2"/>
    </row>
    <row r="15881" spans="4:4" ht="33" customHeight="1" x14ac:dyDescent="0.2">
      <c r="D15881" s="2"/>
    </row>
    <row r="15882" spans="4:4" ht="33" customHeight="1" x14ac:dyDescent="0.2">
      <c r="D15882" s="2"/>
    </row>
    <row r="15883" spans="4:4" ht="33" customHeight="1" x14ac:dyDescent="0.2">
      <c r="D15883" s="2"/>
    </row>
    <row r="15884" spans="4:4" ht="33" customHeight="1" x14ac:dyDescent="0.2">
      <c r="D15884" s="2"/>
    </row>
    <row r="15885" spans="4:4" ht="33" customHeight="1" x14ac:dyDescent="0.2">
      <c r="D15885" s="2"/>
    </row>
    <row r="15886" spans="4:4" ht="33" customHeight="1" x14ac:dyDescent="0.2">
      <c r="D15886" s="2"/>
    </row>
    <row r="15887" spans="4:4" ht="33" customHeight="1" x14ac:dyDescent="0.2">
      <c r="D15887" s="2"/>
    </row>
    <row r="15888" spans="4:4" ht="33" customHeight="1" x14ac:dyDescent="0.2">
      <c r="D15888" s="2"/>
    </row>
    <row r="15889" spans="4:4" ht="33" customHeight="1" x14ac:dyDescent="0.2">
      <c r="D15889" s="2"/>
    </row>
    <row r="15890" spans="4:4" ht="33" customHeight="1" x14ac:dyDescent="0.2">
      <c r="D15890" s="2"/>
    </row>
  </sheetData>
  <autoFilter ref="A2:L60" xr:uid="{00000000-0009-0000-0000-000007000000}">
    <sortState xmlns:xlrd2="http://schemas.microsoft.com/office/spreadsheetml/2017/richdata2" ref="A3:L60">
      <sortCondition descending="1" ref="C2:C56"/>
    </sortState>
  </autoFilter>
  <phoneticPr fontId="10" type="noConversion"/>
  <conditionalFormatting sqref="A15891:D19210 A3:A56 C3:D56">
    <cfRule type="expression" dxfId="0" priority="30">
      <formula>AND($A3&lt;&gt;"",MOD(ROW(),2)=1)</formula>
    </cfRule>
  </conditionalFormatting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FE65-FAA3-4BC1-AD8D-9402114E7A3F}">
  <sheetPr codeName="Sheet10"/>
  <dimension ref="A1:B55"/>
  <sheetViews>
    <sheetView workbookViewId="0">
      <pane ySplit="1" topLeftCell="A26" activePane="bottomLeft" state="frozen"/>
      <selection pane="bottomLeft" activeCell="B2" sqref="B2:B55"/>
    </sheetView>
  </sheetViews>
  <sheetFormatPr defaultColWidth="8.85546875" defaultRowHeight="12.75" x14ac:dyDescent="0.2"/>
  <cols>
    <col min="1" max="1" width="24.85546875" customWidth="1"/>
    <col min="2" max="2" width="13.140625" customWidth="1"/>
  </cols>
  <sheetData>
    <row r="1" spans="1:2" x14ac:dyDescent="0.2">
      <c r="A1" s="12" t="s">
        <v>86</v>
      </c>
      <c r="B1" s="12" t="s">
        <v>6</v>
      </c>
    </row>
    <row r="2" spans="1:2" x14ac:dyDescent="0.2">
      <c r="A2" s="16" t="s">
        <v>833</v>
      </c>
      <c r="B2" s="16" t="s">
        <v>887</v>
      </c>
    </row>
    <row r="3" spans="1:2" x14ac:dyDescent="0.2">
      <c r="A3" s="16" t="s">
        <v>834</v>
      </c>
      <c r="B3" s="16" t="s">
        <v>888</v>
      </c>
    </row>
    <row r="4" spans="1:2" x14ac:dyDescent="0.2">
      <c r="A4" s="16" t="s">
        <v>835</v>
      </c>
      <c r="B4" s="16" t="s">
        <v>889</v>
      </c>
    </row>
    <row r="5" spans="1:2" x14ac:dyDescent="0.2">
      <c r="A5" s="16" t="s">
        <v>836</v>
      </c>
      <c r="B5" s="16" t="s">
        <v>890</v>
      </c>
    </row>
    <row r="6" spans="1:2" x14ac:dyDescent="0.2">
      <c r="A6" s="16" t="s">
        <v>837</v>
      </c>
      <c r="B6" s="16" t="s">
        <v>891</v>
      </c>
    </row>
    <row r="7" spans="1:2" x14ac:dyDescent="0.2">
      <c r="A7" s="16" t="s">
        <v>838</v>
      </c>
      <c r="B7" s="16" t="s">
        <v>892</v>
      </c>
    </row>
    <row r="8" spans="1:2" x14ac:dyDescent="0.2">
      <c r="A8" s="16" t="s">
        <v>839</v>
      </c>
      <c r="B8" s="16" t="s">
        <v>893</v>
      </c>
    </row>
    <row r="9" spans="1:2" x14ac:dyDescent="0.2">
      <c r="A9" s="16" t="s">
        <v>840</v>
      </c>
      <c r="B9" s="16" t="s">
        <v>894</v>
      </c>
    </row>
    <row r="10" spans="1:2" x14ac:dyDescent="0.2">
      <c r="A10" s="16" t="s">
        <v>841</v>
      </c>
      <c r="B10" s="16" t="s">
        <v>895</v>
      </c>
    </row>
    <row r="11" spans="1:2" x14ac:dyDescent="0.2">
      <c r="A11" s="16" t="s">
        <v>842</v>
      </c>
      <c r="B11" s="16" t="s">
        <v>896</v>
      </c>
    </row>
    <row r="12" spans="1:2" x14ac:dyDescent="0.2">
      <c r="A12" s="16" t="s">
        <v>843</v>
      </c>
      <c r="B12" s="16" t="s">
        <v>897</v>
      </c>
    </row>
    <row r="13" spans="1:2" x14ac:dyDescent="0.2">
      <c r="A13" s="16" t="s">
        <v>844</v>
      </c>
      <c r="B13" s="16" t="s">
        <v>898</v>
      </c>
    </row>
    <row r="14" spans="1:2" x14ac:dyDescent="0.2">
      <c r="A14" s="16" t="s">
        <v>845</v>
      </c>
      <c r="B14" s="16" t="s">
        <v>899</v>
      </c>
    </row>
    <row r="15" spans="1:2" x14ac:dyDescent="0.2">
      <c r="A15" s="16" t="s">
        <v>846</v>
      </c>
      <c r="B15" s="16" t="s">
        <v>900</v>
      </c>
    </row>
    <row r="16" spans="1:2" x14ac:dyDescent="0.2">
      <c r="A16" s="16" t="s">
        <v>847</v>
      </c>
      <c r="B16" s="16" t="s">
        <v>901</v>
      </c>
    </row>
    <row r="17" spans="1:2" x14ac:dyDescent="0.2">
      <c r="A17" s="16" t="s">
        <v>848</v>
      </c>
      <c r="B17" s="16" t="s">
        <v>902</v>
      </c>
    </row>
    <row r="18" spans="1:2" x14ac:dyDescent="0.2">
      <c r="A18" s="16" t="s">
        <v>849</v>
      </c>
      <c r="B18" s="16" t="s">
        <v>903</v>
      </c>
    </row>
    <row r="19" spans="1:2" x14ac:dyDescent="0.2">
      <c r="A19" s="16" t="s">
        <v>850</v>
      </c>
      <c r="B19" s="16" t="s">
        <v>904</v>
      </c>
    </row>
    <row r="20" spans="1:2" x14ac:dyDescent="0.2">
      <c r="A20" s="16" t="s">
        <v>851</v>
      </c>
      <c r="B20" s="16" t="s">
        <v>905</v>
      </c>
    </row>
    <row r="21" spans="1:2" x14ac:dyDescent="0.2">
      <c r="A21" s="16" t="s">
        <v>852</v>
      </c>
      <c r="B21" s="16" t="s">
        <v>906</v>
      </c>
    </row>
    <row r="22" spans="1:2" x14ac:dyDescent="0.2">
      <c r="A22" s="16" t="s">
        <v>853</v>
      </c>
      <c r="B22" s="16" t="s">
        <v>907</v>
      </c>
    </row>
    <row r="23" spans="1:2" x14ac:dyDescent="0.2">
      <c r="A23" s="16" t="s">
        <v>854</v>
      </c>
      <c r="B23" s="16" t="s">
        <v>908</v>
      </c>
    </row>
    <row r="24" spans="1:2" x14ac:dyDescent="0.2">
      <c r="A24" s="16" t="s">
        <v>855</v>
      </c>
      <c r="B24" s="16" t="s">
        <v>909</v>
      </c>
    </row>
    <row r="25" spans="1:2" x14ac:dyDescent="0.2">
      <c r="A25" s="16" t="s">
        <v>856</v>
      </c>
      <c r="B25" s="16" t="s">
        <v>910</v>
      </c>
    </row>
    <row r="26" spans="1:2" x14ac:dyDescent="0.2">
      <c r="A26" s="16" t="s">
        <v>857</v>
      </c>
      <c r="B26" s="16" t="s">
        <v>911</v>
      </c>
    </row>
    <row r="27" spans="1:2" x14ac:dyDescent="0.2">
      <c r="A27" s="16" t="s">
        <v>858</v>
      </c>
      <c r="B27" s="16" t="s">
        <v>912</v>
      </c>
    </row>
    <row r="28" spans="1:2" x14ac:dyDescent="0.2">
      <c r="A28" s="16" t="s">
        <v>859</v>
      </c>
      <c r="B28" s="16" t="s">
        <v>913</v>
      </c>
    </row>
    <row r="29" spans="1:2" x14ac:dyDescent="0.2">
      <c r="A29" s="16" t="s">
        <v>860</v>
      </c>
      <c r="B29" s="16" t="s">
        <v>914</v>
      </c>
    </row>
    <row r="30" spans="1:2" x14ac:dyDescent="0.2">
      <c r="A30" s="16" t="s">
        <v>861</v>
      </c>
      <c r="B30" s="16" t="s">
        <v>915</v>
      </c>
    </row>
    <row r="31" spans="1:2" x14ac:dyDescent="0.2">
      <c r="A31" s="16" t="s">
        <v>862</v>
      </c>
      <c r="B31" s="16" t="s">
        <v>916</v>
      </c>
    </row>
    <row r="32" spans="1:2" x14ac:dyDescent="0.2">
      <c r="A32" s="16" t="s">
        <v>863</v>
      </c>
      <c r="B32" s="16" t="s">
        <v>917</v>
      </c>
    </row>
    <row r="33" spans="1:2" x14ac:dyDescent="0.2">
      <c r="A33" s="16" t="s">
        <v>864</v>
      </c>
      <c r="B33" s="16" t="s">
        <v>918</v>
      </c>
    </row>
    <row r="34" spans="1:2" x14ac:dyDescent="0.2">
      <c r="A34" s="16" t="s">
        <v>865</v>
      </c>
      <c r="B34" s="16" t="s">
        <v>919</v>
      </c>
    </row>
    <row r="35" spans="1:2" x14ac:dyDescent="0.2">
      <c r="A35" s="16" t="s">
        <v>866</v>
      </c>
      <c r="B35" s="16" t="s">
        <v>920</v>
      </c>
    </row>
    <row r="36" spans="1:2" x14ac:dyDescent="0.2">
      <c r="A36" s="16" t="s">
        <v>867</v>
      </c>
      <c r="B36" s="16" t="s">
        <v>921</v>
      </c>
    </row>
    <row r="37" spans="1:2" x14ac:dyDescent="0.2">
      <c r="A37" s="16" t="s">
        <v>868</v>
      </c>
      <c r="B37" s="16" t="s">
        <v>922</v>
      </c>
    </row>
    <row r="38" spans="1:2" x14ac:dyDescent="0.2">
      <c r="A38" s="16" t="s">
        <v>869</v>
      </c>
      <c r="B38" s="16" t="s">
        <v>923</v>
      </c>
    </row>
    <row r="39" spans="1:2" x14ac:dyDescent="0.2">
      <c r="A39" s="16" t="s">
        <v>870</v>
      </c>
      <c r="B39" s="16" t="s">
        <v>924</v>
      </c>
    </row>
    <row r="40" spans="1:2" x14ac:dyDescent="0.2">
      <c r="A40" s="16" t="s">
        <v>871</v>
      </c>
      <c r="B40" s="16" t="s">
        <v>925</v>
      </c>
    </row>
    <row r="41" spans="1:2" x14ac:dyDescent="0.2">
      <c r="A41" s="16" t="s">
        <v>872</v>
      </c>
      <c r="B41" s="16" t="s">
        <v>926</v>
      </c>
    </row>
    <row r="42" spans="1:2" x14ac:dyDescent="0.2">
      <c r="A42" s="16" t="s">
        <v>873</v>
      </c>
      <c r="B42" s="16" t="s">
        <v>927</v>
      </c>
    </row>
    <row r="43" spans="1:2" x14ac:dyDescent="0.2">
      <c r="A43" s="16" t="s">
        <v>874</v>
      </c>
      <c r="B43" s="16" t="s">
        <v>928</v>
      </c>
    </row>
    <row r="44" spans="1:2" x14ac:dyDescent="0.2">
      <c r="A44" s="16" t="s">
        <v>875</v>
      </c>
      <c r="B44" s="16" t="s">
        <v>929</v>
      </c>
    </row>
    <row r="45" spans="1:2" x14ac:dyDescent="0.2">
      <c r="A45" s="16" t="s">
        <v>876</v>
      </c>
      <c r="B45" s="16" t="s">
        <v>930</v>
      </c>
    </row>
    <row r="46" spans="1:2" x14ac:dyDescent="0.2">
      <c r="A46" s="16" t="s">
        <v>877</v>
      </c>
      <c r="B46" s="16" t="s">
        <v>931</v>
      </c>
    </row>
    <row r="47" spans="1:2" x14ac:dyDescent="0.2">
      <c r="A47" s="16" t="s">
        <v>878</v>
      </c>
      <c r="B47" s="16" t="s">
        <v>932</v>
      </c>
    </row>
    <row r="48" spans="1:2" x14ac:dyDescent="0.2">
      <c r="A48" s="16" t="s">
        <v>879</v>
      </c>
      <c r="B48" s="16" t="s">
        <v>933</v>
      </c>
    </row>
    <row r="49" spans="1:2" x14ac:dyDescent="0.2">
      <c r="A49" s="16" t="s">
        <v>880</v>
      </c>
      <c r="B49" s="16" t="s">
        <v>934</v>
      </c>
    </row>
    <row r="50" spans="1:2" x14ac:dyDescent="0.2">
      <c r="A50" s="16" t="s">
        <v>881</v>
      </c>
      <c r="B50" s="16" t="s">
        <v>935</v>
      </c>
    </row>
    <row r="51" spans="1:2" x14ac:dyDescent="0.2">
      <c r="A51" s="16" t="s">
        <v>882</v>
      </c>
      <c r="B51" s="16" t="s">
        <v>936</v>
      </c>
    </row>
    <row r="52" spans="1:2" x14ac:dyDescent="0.2">
      <c r="A52" s="16" t="s">
        <v>883</v>
      </c>
      <c r="B52" s="16" t="s">
        <v>937</v>
      </c>
    </row>
    <row r="53" spans="1:2" x14ac:dyDescent="0.2">
      <c r="A53" s="16" t="s">
        <v>884</v>
      </c>
      <c r="B53" s="16" t="s">
        <v>938</v>
      </c>
    </row>
    <row r="54" spans="1:2" x14ac:dyDescent="0.2">
      <c r="A54" s="16" t="s">
        <v>885</v>
      </c>
      <c r="B54" s="16" t="s">
        <v>939</v>
      </c>
    </row>
    <row r="55" spans="1:2" x14ac:dyDescent="0.2">
      <c r="A55" s="16" t="s">
        <v>886</v>
      </c>
      <c r="B55" s="16" t="s">
        <v>940</v>
      </c>
    </row>
  </sheetData>
  <autoFilter ref="A1:B55" xr:uid="{3E99FE65-FAA3-4BC1-AD8D-9402114E7A3F}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تحليل المبيعات</vt:lpstr>
      <vt:lpstr>m cost</vt:lpstr>
      <vt:lpstr>item cost</vt:lpstr>
      <vt:lpstr>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mohammed</dc:creator>
  <cp:keywords/>
  <dc:description/>
  <cp:lastModifiedBy>Akai_gamalin</cp:lastModifiedBy>
  <cp:revision/>
  <cp:lastPrinted>2023-07-08T12:57:22Z</cp:lastPrinted>
  <dcterms:created xsi:type="dcterms:W3CDTF">2020-10-10T13:16:02Z</dcterms:created>
  <dcterms:modified xsi:type="dcterms:W3CDTF">2023-08-06T13:09:09Z</dcterms:modified>
  <cp:category/>
  <cp:contentStatus/>
</cp:coreProperties>
</file>